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E:\g01-metaanalysis\02studies\00raw\"/>
    </mc:Choice>
  </mc:AlternateContent>
  <bookViews>
    <workbookView xWindow="0" yWindow="0" windowWidth="16380" windowHeight="8196" tabRatio="993" activeTab="1"/>
  </bookViews>
  <sheets>
    <sheet name="savedrecs" sheetId="1" r:id="rId1"/>
    <sheet name="metadata" sheetId="4" r:id="rId2"/>
    <sheet name="pivot" sheetId="6" r:id="rId3"/>
    <sheet name="extended" sheetId="5" r:id="rId4"/>
  </sheets>
  <definedNames>
    <definedName name="_xlnm._FilterDatabase" localSheetId="1" hidden="1">metadata!$A$1:$Z$450</definedName>
    <definedName name="_xlnm._FilterDatabase" localSheetId="0" hidden="1">savedrecs!$G$1:$G$1644</definedName>
  </definedNames>
  <calcPr calcId="171027" iterateDelta="1E-4"/>
  <pivotCaches>
    <pivotCache cacheId="0" r:id="rId5"/>
  </pivotCaches>
  <extLst>
    <ext xmlns:loext="http://schemas.libreoffice.org/" uri="{7626C862-2A13-11E5-B345-FEFF819CDC9F}">
      <loext:extCalcPr stringRefSyntax="ExcelA1"/>
    </ext>
  </extLst>
</workbook>
</file>

<file path=xl/calcChain.xml><?xml version="1.0" encoding="utf-8"?>
<calcChain xmlns="http://schemas.openxmlformats.org/spreadsheetml/2006/main">
  <c r="B250" i="4" l="1"/>
  <c r="B251" i="4"/>
  <c r="B252" i="4"/>
  <c r="B253" i="4"/>
  <c r="B254" i="4"/>
  <c r="B255" i="4"/>
  <c r="B256" i="4"/>
  <c r="B257" i="4"/>
  <c r="B258" i="4"/>
  <c r="B259" i="4"/>
  <c r="B143" i="5"/>
  <c r="B252" i="5"/>
  <c r="B254" i="5"/>
  <c r="B256" i="5"/>
  <c r="B258" i="5"/>
  <c r="B260" i="5"/>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237" i="4"/>
  <c r="B236" i="4"/>
  <c r="B235" i="4"/>
  <c r="B234" i="4"/>
  <c r="B227" i="4"/>
  <c r="B226" i="4"/>
  <c r="B225" i="4"/>
  <c r="B224" i="4"/>
  <c r="B223" i="4"/>
  <c r="B222" i="4"/>
  <c r="B221" i="4"/>
  <c r="B220" i="4"/>
  <c r="B187" i="4"/>
  <c r="B186" i="4"/>
  <c r="B185" i="4"/>
  <c r="B184" i="4"/>
  <c r="B183" i="4"/>
  <c r="B182" i="4"/>
  <c r="B181" i="4"/>
  <c r="B180" i="4"/>
  <c r="B179" i="4"/>
  <c r="B178" i="4"/>
  <c r="B177" i="4"/>
  <c r="B105" i="4"/>
  <c r="B105" i="5" s="1"/>
  <c r="B104" i="4"/>
  <c r="B104" i="5" s="1"/>
  <c r="B78" i="4"/>
  <c r="B78" i="5" s="1"/>
  <c r="B77" i="4"/>
  <c r="B77" i="5" s="1"/>
  <c r="B76" i="4"/>
  <c r="B76" i="5" s="1"/>
  <c r="B75" i="4"/>
  <c r="B75" i="5" s="1"/>
  <c r="B73" i="4"/>
  <c r="B73" i="5" s="1"/>
  <c r="B74" i="4"/>
  <c r="B74" i="5" s="1"/>
  <c r="B72" i="4"/>
  <c r="B72" i="5" s="1"/>
  <c r="B71" i="4"/>
  <c r="B71" i="5" s="1"/>
  <c r="B70" i="4"/>
  <c r="B70" i="5" s="1"/>
  <c r="B69" i="4"/>
  <c r="B69" i="5" s="1"/>
  <c r="B68" i="4"/>
  <c r="B68" i="5" s="1"/>
  <c r="B38" i="4"/>
  <c r="B38" i="5" s="1"/>
  <c r="B37" i="4"/>
  <c r="B37" i="5" s="1"/>
  <c r="B36" i="4"/>
  <c r="B36" i="5" s="1"/>
  <c r="B35" i="4"/>
  <c r="B35" i="5" s="1"/>
  <c r="P450" i="4"/>
  <c r="O450" i="4"/>
  <c r="O439" i="4"/>
  <c r="P449" i="4"/>
  <c r="O449" i="4"/>
  <c r="B179" i="5" l="1"/>
  <c r="B183" i="5"/>
  <c r="B187" i="5"/>
  <c r="B223" i="5"/>
  <c r="B227" i="5"/>
  <c r="B237" i="5"/>
  <c r="B449" i="5"/>
  <c r="B445" i="5"/>
  <c r="B441" i="5"/>
  <c r="B437" i="5"/>
  <c r="B433" i="5"/>
  <c r="B429" i="5"/>
  <c r="B425" i="5"/>
  <c r="B421" i="5"/>
  <c r="B417" i="5"/>
  <c r="B413" i="5"/>
  <c r="B409" i="5"/>
  <c r="B405" i="5"/>
  <c r="B401" i="5"/>
  <c r="B397" i="5"/>
  <c r="B393" i="5"/>
  <c r="B389" i="5"/>
  <c r="B385" i="5"/>
  <c r="B381" i="5"/>
  <c r="B377" i="5"/>
  <c r="B373" i="5"/>
  <c r="B369" i="5"/>
  <c r="B365" i="5"/>
  <c r="B361" i="5"/>
  <c r="B353" i="5"/>
  <c r="B349" i="5"/>
  <c r="B341" i="5"/>
  <c r="B337" i="5"/>
  <c r="B333" i="5"/>
  <c r="B329" i="5"/>
  <c r="B325" i="5"/>
  <c r="B321" i="5"/>
  <c r="B317" i="5"/>
  <c r="B313" i="5"/>
  <c r="B309" i="5"/>
  <c r="B305" i="5"/>
  <c r="B301" i="5"/>
  <c r="B374" i="5"/>
  <c r="B352" i="5"/>
  <c r="B308" i="5"/>
  <c r="B180" i="5"/>
  <c r="B184" i="5"/>
  <c r="B188" i="5"/>
  <c r="B224" i="5"/>
  <c r="B228" i="5"/>
  <c r="B238" i="5"/>
  <c r="B448" i="5"/>
  <c r="B444" i="5"/>
  <c r="B440" i="5"/>
  <c r="B436" i="5"/>
  <c r="B432" i="5"/>
  <c r="B428" i="5"/>
  <c r="B424" i="5"/>
  <c r="B420" i="5"/>
  <c r="B416" i="5"/>
  <c r="B412" i="5"/>
  <c r="B408" i="5"/>
  <c r="B404" i="5"/>
  <c r="B400" i="5"/>
  <c r="B396" i="5"/>
  <c r="B392" i="5"/>
  <c r="B388" i="5"/>
  <c r="B384" i="5"/>
  <c r="B380" i="5"/>
  <c r="B376" i="5"/>
  <c r="B372" i="5"/>
  <c r="B368" i="5"/>
  <c r="B364" i="5"/>
  <c r="B360" i="5"/>
  <c r="B348" i="5"/>
  <c r="B344" i="5"/>
  <c r="B336" i="5"/>
  <c r="B332" i="5"/>
  <c r="B328" i="5"/>
  <c r="B320" i="5"/>
  <c r="B316" i="5"/>
  <c r="B312" i="5"/>
  <c r="B304" i="5"/>
  <c r="B300" i="5"/>
  <c r="B366" i="5"/>
  <c r="B345" i="5"/>
  <c r="B302" i="5"/>
  <c r="B257" i="5"/>
  <c r="B253" i="5"/>
  <c r="B181" i="5"/>
  <c r="B185" i="5"/>
  <c r="B221" i="5"/>
  <c r="B225" i="5"/>
  <c r="B235" i="5"/>
  <c r="B451" i="5"/>
  <c r="B447" i="5"/>
  <c r="B443" i="5"/>
  <c r="B439" i="5"/>
  <c r="B435" i="5"/>
  <c r="B431" i="5"/>
  <c r="B427" i="5"/>
  <c r="B423" i="5"/>
  <c r="B419" i="5"/>
  <c r="B415"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357" i="5"/>
  <c r="B340" i="5"/>
  <c r="B178" i="5"/>
  <c r="B182" i="5"/>
  <c r="B186" i="5"/>
  <c r="B222" i="5"/>
  <c r="B226" i="5"/>
  <c r="B236" i="5"/>
  <c r="B450" i="5"/>
  <c r="B446" i="5"/>
  <c r="B442" i="5"/>
  <c r="B438" i="5"/>
  <c r="B434" i="5"/>
  <c r="B430" i="5"/>
  <c r="B426" i="5"/>
  <c r="B422" i="5"/>
  <c r="B418" i="5"/>
  <c r="B414" i="5"/>
  <c r="B410" i="5"/>
  <c r="B406" i="5"/>
  <c r="B402" i="5"/>
  <c r="B398" i="5"/>
  <c r="B394" i="5"/>
  <c r="B390" i="5"/>
  <c r="B386" i="5"/>
  <c r="B378" i="5"/>
  <c r="B370" i="5"/>
  <c r="B362" i="5"/>
  <c r="B358" i="5"/>
  <c r="B354" i="5"/>
  <c r="B350" i="5"/>
  <c r="B346" i="5"/>
  <c r="B342" i="5"/>
  <c r="B338" i="5"/>
  <c r="B334" i="5"/>
  <c r="B330" i="5"/>
  <c r="B326" i="5"/>
  <c r="B322" i="5"/>
  <c r="B318" i="5"/>
  <c r="B314" i="5"/>
  <c r="B310" i="5"/>
  <c r="B306" i="5"/>
  <c r="B382" i="5"/>
  <c r="B356" i="5"/>
  <c r="B324" i="5"/>
  <c r="B259" i="5"/>
  <c r="B255" i="5"/>
  <c r="B251" i="5"/>
  <c r="P432" i="4"/>
  <c r="P431" i="4"/>
  <c r="P430" i="4"/>
  <c r="P429" i="4"/>
  <c r="P428" i="4"/>
  <c r="P427" i="4"/>
  <c r="O432" i="4"/>
  <c r="O431" i="4"/>
  <c r="O430" i="4"/>
  <c r="O429" i="4"/>
  <c r="O428" i="4"/>
  <c r="O427" i="4"/>
  <c r="P390" i="4"/>
  <c r="O390" i="4"/>
  <c r="P389" i="4"/>
  <c r="O389" i="4"/>
  <c r="P388" i="4"/>
  <c r="O388" i="4"/>
  <c r="P386" i="4"/>
  <c r="O386" i="4"/>
  <c r="P385" i="4"/>
  <c r="O385" i="4"/>
  <c r="P384" i="4"/>
  <c r="O384" i="4"/>
  <c r="P382" i="4"/>
  <c r="O382" i="4"/>
  <c r="P381" i="4"/>
  <c r="O381" i="4"/>
  <c r="P380" i="4"/>
  <c r="O380" i="4"/>
  <c r="P378" i="4"/>
  <c r="O378" i="4"/>
  <c r="P377" i="4"/>
  <c r="O377" i="4"/>
  <c r="P376" i="4"/>
  <c r="O376" i="4"/>
  <c r="P374" i="4"/>
  <c r="O374" i="4"/>
  <c r="P373" i="4"/>
  <c r="O373" i="4"/>
  <c r="P372" i="4"/>
  <c r="O372" i="4"/>
  <c r="P370" i="4"/>
  <c r="O370" i="4"/>
  <c r="P369" i="4"/>
  <c r="O369" i="4"/>
  <c r="P368" i="4"/>
  <c r="O368" i="4"/>
  <c r="P387" i="4"/>
  <c r="O387" i="4"/>
  <c r="P383" i="4"/>
  <c r="O383" i="4"/>
  <c r="P379" i="4"/>
  <c r="O379" i="4"/>
  <c r="P375" i="4"/>
  <c r="O375" i="4"/>
  <c r="P371" i="4"/>
  <c r="O371" i="4"/>
  <c r="P367" i="4"/>
  <c r="O367" i="4"/>
  <c r="P301" i="4"/>
  <c r="B296" i="4"/>
  <c r="B295" i="4"/>
  <c r="B294" i="4"/>
  <c r="B293" i="4"/>
  <c r="B291" i="4"/>
  <c r="B289" i="4"/>
  <c r="B290" i="4"/>
  <c r="P291" i="4"/>
  <c r="P290" i="4"/>
  <c r="P289" i="4"/>
  <c r="P288" i="4"/>
  <c r="O291" i="4"/>
  <c r="O290" i="4"/>
  <c r="O289" i="4"/>
  <c r="O288" i="4"/>
  <c r="B287" i="4"/>
  <c r="B286" i="4"/>
  <c r="B273" i="4"/>
  <c r="B274" i="4"/>
  <c r="B275" i="4"/>
  <c r="B276" i="4"/>
  <c r="B277" i="4"/>
  <c r="B278" i="4"/>
  <c r="B279" i="4"/>
  <c r="B280" i="4"/>
  <c r="B281" i="4"/>
  <c r="B282" i="4"/>
  <c r="B283" i="4"/>
  <c r="B284" i="4"/>
  <c r="B272" i="4"/>
  <c r="B271" i="4"/>
  <c r="B285" i="4"/>
  <c r="B288" i="4"/>
  <c r="B292" i="4"/>
  <c r="B270" i="4"/>
  <c r="B269" i="4"/>
  <c r="B268" i="4"/>
  <c r="B266" i="4"/>
  <c r="B265" i="4"/>
  <c r="B260" i="4"/>
  <c r="B261" i="4"/>
  <c r="B262" i="4"/>
  <c r="B249" i="4"/>
  <c r="B248" i="4"/>
  <c r="B247" i="4"/>
  <c r="B241" i="4"/>
  <c r="B242" i="4"/>
  <c r="B243" i="4"/>
  <c r="B244" i="4"/>
  <c r="B245" i="4"/>
  <c r="B240" i="4"/>
  <c r="B239" i="4"/>
  <c r="B249" i="5" l="1"/>
  <c r="B286" i="5"/>
  <c r="B288" i="5"/>
  <c r="B294" i="5"/>
  <c r="B240" i="5"/>
  <c r="B261" i="5"/>
  <c r="B284" i="5"/>
  <c r="B276" i="5"/>
  <c r="B243" i="5"/>
  <c r="B266" i="5"/>
  <c r="B272" i="5"/>
  <c r="B279" i="5"/>
  <c r="B291" i="5"/>
  <c r="B295" i="5"/>
  <c r="B244" i="5"/>
  <c r="B270" i="5"/>
  <c r="B280" i="5"/>
  <c r="B241" i="5"/>
  <c r="B250" i="5"/>
  <c r="B271" i="5"/>
  <c r="B283" i="5"/>
  <c r="B275" i="5"/>
  <c r="B246" i="5"/>
  <c r="B242" i="5"/>
  <c r="B263" i="5"/>
  <c r="B267" i="5"/>
  <c r="B293" i="5"/>
  <c r="B273" i="5"/>
  <c r="B282" i="5"/>
  <c r="B278" i="5"/>
  <c r="B274" i="5"/>
  <c r="B290" i="5"/>
  <c r="B296" i="5"/>
  <c r="B245" i="5"/>
  <c r="B248" i="5"/>
  <c r="B262" i="5"/>
  <c r="B269" i="5"/>
  <c r="B289" i="5"/>
  <c r="B285" i="5"/>
  <c r="B281" i="5"/>
  <c r="B277" i="5"/>
  <c r="B287" i="5"/>
  <c r="B292" i="5"/>
  <c r="B297" i="5"/>
  <c r="B232" i="4"/>
  <c r="B231" i="4"/>
  <c r="B230" i="4"/>
  <c r="B229" i="4"/>
  <c r="B230" i="5" l="1"/>
  <c r="B231" i="5"/>
  <c r="B232" i="5"/>
  <c r="B233" i="5"/>
  <c r="P227" i="4"/>
  <c r="P226" i="4"/>
  <c r="O226" i="4"/>
  <c r="P225" i="4"/>
  <c r="O225" i="4"/>
  <c r="P224" i="4"/>
  <c r="P223" i="4"/>
  <c r="O223" i="4"/>
  <c r="P222" i="4"/>
  <c r="O222" i="4"/>
  <c r="P221" i="4"/>
  <c r="O221" i="4"/>
  <c r="P220" i="4"/>
  <c r="O220" i="4"/>
  <c r="P219" i="4"/>
  <c r="O219" i="4"/>
  <c r="B219" i="4"/>
  <c r="B228" i="4"/>
  <c r="B218" i="4"/>
  <c r="B217" i="4"/>
  <c r="B216" i="4"/>
  <c r="B215" i="4"/>
  <c r="B214" i="4"/>
  <c r="B212" i="4"/>
  <c r="B211" i="4"/>
  <c r="B209" i="4"/>
  <c r="B208" i="4"/>
  <c r="B207" i="4"/>
  <c r="B206" i="4"/>
  <c r="B205" i="4"/>
  <c r="B204" i="4"/>
  <c r="B203" i="4"/>
  <c r="B201" i="4"/>
  <c r="B202" i="4"/>
  <c r="B200" i="4"/>
  <c r="B199" i="4"/>
  <c r="B198" i="4"/>
  <c r="B197" i="4"/>
  <c r="B196" i="4"/>
  <c r="T200" i="4"/>
  <c r="T199" i="4"/>
  <c r="T197" i="4"/>
  <c r="T196" i="4"/>
  <c r="T198" i="4"/>
  <c r="P200" i="4"/>
  <c r="O200" i="4"/>
  <c r="P198" i="4"/>
  <c r="O198" i="4"/>
  <c r="P197" i="4"/>
  <c r="O197" i="4"/>
  <c r="P199" i="4"/>
  <c r="O199" i="4"/>
  <c r="P196" i="4"/>
  <c r="O196" i="4"/>
  <c r="P195" i="4"/>
  <c r="O195" i="4"/>
  <c r="B190" i="4"/>
  <c r="B191" i="4"/>
  <c r="B192" i="4"/>
  <c r="B193" i="4"/>
  <c r="B194" i="4"/>
  <c r="B189" i="4"/>
  <c r="B160" i="4"/>
  <c r="B161" i="4"/>
  <c r="B162" i="4"/>
  <c r="B163" i="4"/>
  <c r="B164" i="4"/>
  <c r="B165" i="4"/>
  <c r="B166" i="4"/>
  <c r="B167" i="4"/>
  <c r="B168" i="4"/>
  <c r="B169" i="4"/>
  <c r="B170" i="4"/>
  <c r="B171" i="4"/>
  <c r="B172" i="4"/>
  <c r="B173" i="4"/>
  <c r="B174" i="4"/>
  <c r="B175" i="4"/>
  <c r="B159" i="4"/>
  <c r="P174" i="4"/>
  <c r="O174" i="4"/>
  <c r="P173" i="4"/>
  <c r="O173" i="4"/>
  <c r="P175" i="4"/>
  <c r="O175" i="4"/>
  <c r="P172" i="4"/>
  <c r="O172" i="4"/>
  <c r="P171" i="4"/>
  <c r="O171" i="4"/>
  <c r="P170" i="4"/>
  <c r="O170" i="4"/>
  <c r="O169" i="4"/>
  <c r="P168" i="4"/>
  <c r="O168" i="4"/>
  <c r="P167" i="4"/>
  <c r="O167" i="4"/>
  <c r="P166" i="4"/>
  <c r="O166" i="4"/>
  <c r="P165" i="4"/>
  <c r="O165" i="4"/>
  <c r="P164" i="4"/>
  <c r="O164" i="4"/>
  <c r="P163" i="4"/>
  <c r="O163" i="4"/>
  <c r="P162" i="4"/>
  <c r="O162" i="4"/>
  <c r="P161" i="4"/>
  <c r="O161" i="4"/>
  <c r="P160" i="4"/>
  <c r="P159" i="4"/>
  <c r="P158" i="4"/>
  <c r="B157" i="4"/>
  <c r="B156" i="4"/>
  <c r="B155" i="4"/>
  <c r="B153" i="4"/>
  <c r="B152" i="4"/>
  <c r="B150" i="4"/>
  <c r="B149" i="4"/>
  <c r="B148" i="4"/>
  <c r="B147" i="4"/>
  <c r="B146" i="4"/>
  <c r="B145" i="4"/>
  <c r="B144" i="4"/>
  <c r="B151" i="4"/>
  <c r="B153" i="5" l="1"/>
  <c r="B158" i="5"/>
  <c r="B174" i="5"/>
  <c r="B170" i="5"/>
  <c r="B166" i="5"/>
  <c r="B162" i="5"/>
  <c r="B194" i="5"/>
  <c r="B200" i="5"/>
  <c r="B204" i="5"/>
  <c r="B208" i="5"/>
  <c r="B213" i="5"/>
  <c r="B218" i="5"/>
  <c r="B145" i="5"/>
  <c r="B160" i="5"/>
  <c r="B173" i="5"/>
  <c r="B169" i="5"/>
  <c r="B165" i="5"/>
  <c r="B161" i="5"/>
  <c r="B193" i="5"/>
  <c r="B197" i="5"/>
  <c r="B201" i="5"/>
  <c r="B205" i="5"/>
  <c r="B209" i="5"/>
  <c r="B215" i="5"/>
  <c r="B219" i="5"/>
  <c r="B152" i="5"/>
  <c r="B149" i="5"/>
  <c r="B146" i="5"/>
  <c r="B150" i="5"/>
  <c r="B156" i="5"/>
  <c r="B176" i="5"/>
  <c r="B172" i="5"/>
  <c r="B168" i="5"/>
  <c r="B164" i="5"/>
  <c r="B190" i="5"/>
  <c r="B192" i="5"/>
  <c r="B198" i="5"/>
  <c r="B203" i="5"/>
  <c r="B206" i="5"/>
  <c r="B210" i="5"/>
  <c r="B216" i="5"/>
  <c r="B229" i="5"/>
  <c r="B148" i="5"/>
  <c r="B154" i="5"/>
  <c r="B147" i="5"/>
  <c r="B151" i="5"/>
  <c r="B157" i="5"/>
  <c r="B171" i="5"/>
  <c r="B167" i="5"/>
  <c r="B163" i="5"/>
  <c r="B195" i="5"/>
  <c r="B191" i="5"/>
  <c r="B199" i="5"/>
  <c r="B202" i="5"/>
  <c r="B207" i="5"/>
  <c r="B212" i="5"/>
  <c r="B217" i="5"/>
  <c r="B220" i="5"/>
  <c r="B175" i="5"/>
  <c r="B142" i="4"/>
  <c r="B142" i="5" s="1"/>
  <c r="B141" i="4"/>
  <c r="B141" i="5" s="1"/>
  <c r="B140" i="4"/>
  <c r="B140" i="5" s="1"/>
  <c r="B139" i="4"/>
  <c r="B139" i="5" s="1"/>
  <c r="B137" i="4"/>
  <c r="B137" i="5" s="1"/>
  <c r="B136" i="4"/>
  <c r="B136" i="5" s="1"/>
  <c r="B135" i="4"/>
  <c r="B135" i="5" s="1"/>
  <c r="B134" i="4"/>
  <c r="B134" i="5" s="1"/>
  <c r="B133" i="4"/>
  <c r="B133" i="5" s="1"/>
  <c r="B132" i="4"/>
  <c r="B132" i="5" s="1"/>
  <c r="B130" i="4"/>
  <c r="B130" i="5" s="1"/>
  <c r="B129" i="4"/>
  <c r="B129" i="5" s="1"/>
  <c r="B128" i="4"/>
  <c r="B128" i="5" s="1"/>
  <c r="B127" i="4"/>
  <c r="B127" i="5" s="1"/>
  <c r="B126" i="4"/>
  <c r="B126" i="5" s="1"/>
  <c r="B125" i="4"/>
  <c r="B125" i="5" s="1"/>
  <c r="B124" i="4"/>
  <c r="B124" i="5" s="1"/>
  <c r="B123" i="4"/>
  <c r="B123" i="5" s="1"/>
  <c r="B122" i="4"/>
  <c r="B122" i="5" s="1"/>
  <c r="B121" i="4"/>
  <c r="B121" i="5" s="1"/>
  <c r="B120" i="4"/>
  <c r="B120" i="5" s="1"/>
  <c r="B119" i="4"/>
  <c r="B119" i="5" s="1"/>
  <c r="B117" i="4" l="1"/>
  <c r="B117" i="5" s="1"/>
  <c r="B116" i="4"/>
  <c r="B116" i="5" s="1"/>
  <c r="B115" i="4"/>
  <c r="B115" i="5" s="1"/>
  <c r="B113" i="4"/>
  <c r="B113" i="5" s="1"/>
  <c r="B112" i="4"/>
  <c r="B112" i="5" s="1"/>
  <c r="B110" i="4"/>
  <c r="B110" i="5" s="1"/>
  <c r="B109" i="4"/>
  <c r="B109" i="5" s="1"/>
  <c r="B108" i="4"/>
  <c r="B108" i="5" s="1"/>
  <c r="B107" i="4"/>
  <c r="B107" i="5" s="1"/>
  <c r="O97" i="4"/>
  <c r="O96" i="4"/>
  <c r="O95" i="4"/>
  <c r="B95" i="4"/>
  <c r="B95" i="5" s="1"/>
  <c r="B96" i="4"/>
  <c r="B96" i="5" s="1"/>
  <c r="B97" i="4"/>
  <c r="B97" i="5" s="1"/>
  <c r="B98" i="4"/>
  <c r="B98" i="5" s="1"/>
  <c r="B99" i="4"/>
  <c r="B99" i="5" s="1"/>
  <c r="B100" i="4"/>
  <c r="B100" i="5" s="1"/>
  <c r="B101" i="4"/>
  <c r="B101" i="5" s="1"/>
  <c r="B102" i="4"/>
  <c r="B102" i="5" s="1"/>
  <c r="B103" i="4"/>
  <c r="B103" i="5" s="1"/>
  <c r="B111" i="4"/>
  <c r="B111" i="5" s="1"/>
  <c r="B114" i="4"/>
  <c r="B114" i="5" s="1"/>
  <c r="B118" i="4"/>
  <c r="B118" i="5" s="1"/>
  <c r="B131" i="4"/>
  <c r="B131" i="5" s="1"/>
  <c r="B138" i="4"/>
  <c r="B138" i="5" s="1"/>
  <c r="B143" i="4"/>
  <c r="B154" i="4"/>
  <c r="B158" i="4"/>
  <c r="B176" i="4"/>
  <c r="B188" i="4"/>
  <c r="B195" i="4"/>
  <c r="B210" i="4"/>
  <c r="B213" i="4"/>
  <c r="B233" i="4"/>
  <c r="B238" i="4"/>
  <c r="B246" i="4"/>
  <c r="B263" i="4"/>
  <c r="B264" i="4"/>
  <c r="B267" i="4"/>
  <c r="B297" i="4"/>
  <c r="B106" i="4"/>
  <c r="B106" i="5" s="1"/>
  <c r="B40" i="4"/>
  <c r="B40" i="5" s="1"/>
  <c r="B41" i="4"/>
  <c r="B41" i="5" s="1"/>
  <c r="B42" i="4"/>
  <c r="B42" i="5" s="1"/>
  <c r="B43" i="4"/>
  <c r="B43" i="5" s="1"/>
  <c r="B44" i="4"/>
  <c r="B44" i="5" s="1"/>
  <c r="B45" i="4"/>
  <c r="B45" i="5" s="1"/>
  <c r="B46" i="4"/>
  <c r="B46" i="5" s="1"/>
  <c r="B47" i="4"/>
  <c r="B47" i="5" s="1"/>
  <c r="B48" i="4"/>
  <c r="B48" i="5" s="1"/>
  <c r="B49" i="4"/>
  <c r="B49" i="5" s="1"/>
  <c r="B50" i="4"/>
  <c r="B50" i="5" s="1"/>
  <c r="B51" i="4"/>
  <c r="B51" i="5" s="1"/>
  <c r="B52" i="4"/>
  <c r="B52" i="5" s="1"/>
  <c r="B53" i="4"/>
  <c r="B53" i="5" s="1"/>
  <c r="B54" i="4"/>
  <c r="B54" i="5" s="1"/>
  <c r="B55" i="4"/>
  <c r="B55" i="5" s="1"/>
  <c r="B56" i="4"/>
  <c r="B56" i="5" s="1"/>
  <c r="B57" i="4"/>
  <c r="B57" i="5" s="1"/>
  <c r="B58" i="4"/>
  <c r="B58" i="5" s="1"/>
  <c r="B59" i="4"/>
  <c r="B59" i="5" s="1"/>
  <c r="B60" i="4"/>
  <c r="B60" i="5" s="1"/>
  <c r="B61" i="4"/>
  <c r="B61" i="5" s="1"/>
  <c r="B62" i="4"/>
  <c r="B62" i="5" s="1"/>
  <c r="B63" i="4"/>
  <c r="B63" i="5" s="1"/>
  <c r="B64" i="4"/>
  <c r="B64" i="5" s="1"/>
  <c r="B65" i="4"/>
  <c r="B65" i="5" s="1"/>
  <c r="B66" i="4"/>
  <c r="B66" i="5" s="1"/>
  <c r="B67" i="4"/>
  <c r="B67" i="5" s="1"/>
  <c r="B79" i="4"/>
  <c r="B79" i="5" s="1"/>
  <c r="B80" i="4"/>
  <c r="B80" i="5" s="1"/>
  <c r="B81" i="4"/>
  <c r="B81" i="5" s="1"/>
  <c r="B82" i="4"/>
  <c r="B82" i="5" s="1"/>
  <c r="B83" i="4"/>
  <c r="B83" i="5" s="1"/>
  <c r="B84" i="4"/>
  <c r="B84" i="5" s="1"/>
  <c r="B85" i="4"/>
  <c r="B85" i="5" s="1"/>
  <c r="B86" i="4"/>
  <c r="B86" i="5" s="1"/>
  <c r="B87" i="4"/>
  <c r="B87" i="5" s="1"/>
  <c r="B88" i="4"/>
  <c r="B88" i="5" s="1"/>
  <c r="B89" i="4"/>
  <c r="B89" i="5" s="1"/>
  <c r="B90" i="4"/>
  <c r="B90" i="5" s="1"/>
  <c r="B91" i="4"/>
  <c r="B91" i="5" s="1"/>
  <c r="B92" i="4"/>
  <c r="B92" i="5" s="1"/>
  <c r="B93" i="4"/>
  <c r="B93" i="5" s="1"/>
  <c r="B94" i="4"/>
  <c r="B94" i="5" s="1"/>
  <c r="B39" i="4"/>
  <c r="B39" i="5" s="1"/>
  <c r="B3" i="4"/>
  <c r="B3" i="5" s="1"/>
  <c r="B4" i="4"/>
  <c r="B4" i="5" s="1"/>
  <c r="B5" i="4"/>
  <c r="B5" i="5" s="1"/>
  <c r="B6" i="4"/>
  <c r="B6" i="5" s="1"/>
  <c r="B7" i="4"/>
  <c r="B7" i="5" s="1"/>
  <c r="B8" i="4"/>
  <c r="B8" i="5" s="1"/>
  <c r="B9" i="4"/>
  <c r="B9" i="5" s="1"/>
  <c r="B10" i="4"/>
  <c r="B10" i="5" s="1"/>
  <c r="B11" i="4"/>
  <c r="B11" i="5" s="1"/>
  <c r="B12" i="4"/>
  <c r="B12" i="5" s="1"/>
  <c r="B13" i="4"/>
  <c r="B13" i="5" s="1"/>
  <c r="B14" i="4"/>
  <c r="B14" i="5" s="1"/>
  <c r="B15" i="4"/>
  <c r="B15" i="5" s="1"/>
  <c r="B16" i="4"/>
  <c r="B16" i="5" s="1"/>
  <c r="B17" i="4"/>
  <c r="B17" i="5" s="1"/>
  <c r="B18" i="4"/>
  <c r="B18" i="5" s="1"/>
  <c r="B19" i="4"/>
  <c r="B19" i="5" s="1"/>
  <c r="B20" i="4"/>
  <c r="B20" i="5" s="1"/>
  <c r="B21" i="4"/>
  <c r="B21" i="5" s="1"/>
  <c r="B22" i="4"/>
  <c r="B22" i="5" s="1"/>
  <c r="B23" i="4"/>
  <c r="B23" i="5" s="1"/>
  <c r="B24" i="4"/>
  <c r="B24" i="5" s="1"/>
  <c r="B25" i="4"/>
  <c r="B25" i="5" s="1"/>
  <c r="B26" i="4"/>
  <c r="B26" i="5" s="1"/>
  <c r="B27" i="4"/>
  <c r="B27" i="5" s="1"/>
  <c r="B28" i="4"/>
  <c r="B28" i="5" s="1"/>
  <c r="B29" i="4"/>
  <c r="B29" i="5" s="1"/>
  <c r="B30" i="4"/>
  <c r="B30" i="5" s="1"/>
  <c r="B31" i="4"/>
  <c r="B31" i="5" s="1"/>
  <c r="B32" i="4"/>
  <c r="B32" i="5" s="1"/>
  <c r="B33" i="4"/>
  <c r="B33" i="5" s="1"/>
  <c r="B34" i="4"/>
  <c r="B34" i="5" s="1"/>
  <c r="B2" i="4"/>
  <c r="B2" i="5" s="1"/>
  <c r="A3" i="5"/>
  <c r="A4" i="5" s="1"/>
  <c r="A5" i="5" s="1"/>
  <c r="A6" i="5" s="1"/>
  <c r="A7" i="5" s="1"/>
  <c r="A8" i="5" s="1"/>
  <c r="A9" i="5" s="1"/>
  <c r="A10" i="5" s="1"/>
  <c r="A11" i="5" s="1"/>
  <c r="A12" i="5" s="1"/>
  <c r="A13" i="5" s="1"/>
  <c r="A14" i="5" s="1"/>
  <c r="A15" i="5" s="1"/>
  <c r="B268" i="5" l="1"/>
  <c r="B239" i="5"/>
  <c r="B196" i="5"/>
  <c r="B155" i="5"/>
  <c r="B265" i="5"/>
  <c r="B234" i="5"/>
  <c r="B189" i="5"/>
  <c r="B144" i="5"/>
  <c r="B264" i="5"/>
  <c r="B214" i="5"/>
  <c r="B177" i="5"/>
  <c r="B298" i="5"/>
  <c r="B247" i="5"/>
  <c r="B211" i="5"/>
  <c r="B159" i="5"/>
  <c r="A16" i="5"/>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P94" i="4"/>
  <c r="P93" i="4"/>
  <c r="P92" i="4"/>
  <c r="P91" i="4"/>
  <c r="P90" i="4"/>
  <c r="P89" i="4"/>
  <c r="O94" i="4"/>
  <c r="O93" i="4"/>
  <c r="O92" i="4"/>
  <c r="O91" i="4"/>
  <c r="O90" i="4"/>
  <c r="O89" i="4"/>
  <c r="P81" i="4"/>
  <c r="O81" i="4"/>
  <c r="P80" i="4"/>
  <c r="O80" i="4"/>
  <c r="P79" i="4"/>
  <c r="A227" i="5" l="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l="1"/>
  <c r="A341" i="5" l="1"/>
  <c r="A342" i="5" l="1"/>
  <c r="A343" i="5" l="1"/>
  <c r="A344" i="5" l="1"/>
  <c r="A345" i="5" l="1"/>
  <c r="A346" i="5" l="1"/>
  <c r="A347" i="5" l="1"/>
  <c r="A348" i="5" l="1"/>
  <c r="A349" i="5" l="1"/>
  <c r="A350" i="5" l="1"/>
  <c r="A351" i="5" l="1"/>
  <c r="A352" i="5" l="1"/>
  <c r="A353" i="5" l="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l="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D244" i="5" l="1"/>
  <c r="D1168" i="5"/>
  <c r="D1128" i="5"/>
  <c r="D1184" i="5"/>
  <c r="D1453" i="5"/>
  <c r="D1754" i="5"/>
  <c r="D1854" i="5"/>
  <c r="D1121" i="5"/>
  <c r="D1831" i="5"/>
  <c r="D933" i="5"/>
  <c r="D1264" i="5"/>
  <c r="D1140" i="5"/>
  <c r="D1152" i="5"/>
  <c r="D1220" i="5"/>
  <c r="D1704" i="5"/>
  <c r="D1204" i="5"/>
  <c r="D1583" i="5"/>
  <c r="D914" i="5"/>
  <c r="D506" i="5"/>
  <c r="D624" i="5"/>
  <c r="D1753" i="5"/>
  <c r="D363" i="5"/>
  <c r="D391" i="5"/>
  <c r="D1518" i="5"/>
  <c r="D513" i="5"/>
  <c r="D1473" i="5"/>
  <c r="D1236" i="5"/>
  <c r="D1172" i="5"/>
  <c r="D1761" i="5"/>
  <c r="D1148" i="5"/>
  <c r="D447" i="5"/>
  <c r="D771" i="5"/>
  <c r="D436" i="5"/>
  <c r="D91" i="5"/>
  <c r="D822" i="5"/>
  <c r="D1511" i="5"/>
  <c r="D1937" i="5"/>
  <c r="D892" i="5"/>
  <c r="D221" i="5"/>
  <c r="D1163" i="5"/>
  <c r="D1124" i="5"/>
  <c r="D1136" i="5"/>
  <c r="D1120" i="5"/>
  <c r="D499" i="5"/>
  <c r="D626" i="5"/>
  <c r="D1502" i="5"/>
  <c r="D1783" i="5"/>
  <c r="D197" i="5"/>
  <c r="D414" i="5"/>
  <c r="D959" i="5"/>
  <c r="D881" i="5"/>
  <c r="D767" i="5"/>
  <c r="D1707" i="5"/>
  <c r="D871" i="5"/>
  <c r="D594" i="5"/>
  <c r="D1156" i="5"/>
  <c r="D1216" i="5"/>
  <c r="D1188" i="5"/>
  <c r="D154" i="5"/>
  <c r="D718" i="5"/>
  <c r="D1389" i="5"/>
  <c r="D1641" i="5"/>
  <c r="D304" i="5"/>
  <c r="D1209" i="5"/>
  <c r="D1017" i="5"/>
  <c r="D262" i="5"/>
  <c r="D1875" i="5"/>
  <c r="D1218" i="5"/>
  <c r="D1620" i="5"/>
  <c r="D222" i="5"/>
  <c r="D37" i="5"/>
  <c r="D680" i="5"/>
  <c r="D1925" i="5"/>
  <c r="D1659" i="5"/>
  <c r="D644" i="5"/>
  <c r="D1624" i="5"/>
  <c r="D527" i="5"/>
  <c r="D1858" i="5"/>
  <c r="D1853" i="5"/>
  <c r="D1655" i="5"/>
  <c r="D902" i="5"/>
  <c r="D1886" i="5"/>
  <c r="D1705" i="5"/>
  <c r="D1092" i="5"/>
  <c r="D1846" i="5"/>
  <c r="D1865" i="5"/>
  <c r="D640" i="5"/>
  <c r="D180" i="5"/>
  <c r="D1757" i="5"/>
  <c r="D1333" i="5"/>
  <c r="D599" i="5"/>
  <c r="D312" i="5"/>
  <c r="D1929" i="5"/>
  <c r="D1758" i="5"/>
  <c r="D888" i="5"/>
  <c r="D1773" i="5"/>
  <c r="D1782" i="5"/>
  <c r="D1171" i="5"/>
  <c r="D943" i="5"/>
  <c r="D1311" i="5"/>
  <c r="D1258" i="5"/>
  <c r="D1913" i="5"/>
  <c r="D1611" i="5"/>
  <c r="D1923" i="5"/>
  <c r="D716" i="5"/>
  <c r="D1240" i="5"/>
  <c r="D62" i="5"/>
  <c r="D775" i="5"/>
  <c r="D1048" i="5"/>
  <c r="D593" i="5"/>
  <c r="D1834" i="5"/>
  <c r="D1064" i="5"/>
  <c r="D1719" i="5"/>
  <c r="D1442" i="5"/>
  <c r="D51" i="5"/>
  <c r="D377" i="5"/>
  <c r="D648" i="5"/>
  <c r="D1813" i="5"/>
  <c r="D224" i="5"/>
  <c r="D749" i="5"/>
  <c r="D1418" i="5"/>
  <c r="D852" i="5"/>
  <c r="D272" i="5"/>
  <c r="D804" i="5"/>
  <c r="D1874" i="5"/>
  <c r="D507" i="5"/>
  <c r="D1178" i="5"/>
  <c r="D1396" i="5"/>
  <c r="D697" i="5"/>
  <c r="D443" i="5"/>
  <c r="D1811" i="5"/>
  <c r="D713" i="5"/>
  <c r="D296" i="5"/>
  <c r="D1117" i="5"/>
  <c r="D1367" i="5"/>
  <c r="D1268" i="5"/>
  <c r="D1275" i="5"/>
  <c r="D812" i="5"/>
  <c r="D1081" i="5"/>
  <c r="D1225" i="5"/>
  <c r="D30" i="5"/>
  <c r="D759" i="5"/>
  <c r="D493" i="5"/>
  <c r="D1832" i="5"/>
  <c r="D1122" i="5"/>
  <c r="D1279" i="5"/>
  <c r="D548" i="5"/>
  <c r="D1491" i="5"/>
  <c r="D1125" i="5"/>
  <c r="D1378" i="5"/>
  <c r="D564" i="5"/>
  <c r="D1483" i="5"/>
  <c r="D1375" i="5"/>
  <c r="D231" i="5"/>
  <c r="D782" i="5"/>
  <c r="D170" i="5"/>
  <c r="D1927" i="5"/>
  <c r="D894" i="5"/>
  <c r="D1327" i="5"/>
  <c r="D1599" i="5"/>
  <c r="D669" i="5"/>
  <c r="D1069" i="5"/>
  <c r="D1285" i="5"/>
  <c r="D632" i="5"/>
  <c r="D482" i="5"/>
  <c r="D1301" i="5"/>
  <c r="D164" i="5"/>
  <c r="D755" i="5"/>
  <c r="D1049" i="5"/>
  <c r="D330" i="5"/>
  <c r="D1747" i="5"/>
  <c r="D836" i="5"/>
  <c r="D849" i="5"/>
  <c r="D82" i="5"/>
  <c r="D1460" i="5"/>
  <c r="D783" i="5"/>
  <c r="D1162" i="5"/>
  <c r="D1924" i="5"/>
  <c r="D793" i="5"/>
  <c r="D1468" i="5"/>
  <c r="D732" i="5"/>
  <c r="D108" i="5"/>
  <c r="D461" i="5"/>
  <c r="D861" i="5"/>
  <c r="D1213" i="5"/>
  <c r="D172" i="5"/>
  <c r="D1709" i="5"/>
  <c r="D497" i="5"/>
  <c r="D1949" i="5"/>
  <c r="D1878" i="5"/>
  <c r="D457" i="5"/>
  <c r="D1444" i="5"/>
  <c r="D1490" i="5"/>
  <c r="D1137" i="5"/>
  <c r="D1479" i="5"/>
  <c r="D88" i="5"/>
  <c r="D537" i="5"/>
  <c r="D1660" i="5"/>
  <c r="D1105" i="5"/>
  <c r="D1325" i="5"/>
  <c r="D1115" i="5"/>
  <c r="D1322" i="5"/>
  <c r="D258" i="5"/>
  <c r="D992" i="5"/>
  <c r="D667" i="5"/>
  <c r="D1077" i="5"/>
  <c r="D1737" i="5"/>
  <c r="D151" i="5"/>
  <c r="D1532" i="5"/>
  <c r="D851" i="5"/>
  <c r="D1872" i="5"/>
  <c r="D354" i="5"/>
  <c r="D1612" i="5"/>
  <c r="D867" i="5"/>
  <c r="D35" i="5"/>
  <c r="D361" i="5"/>
  <c r="D1199" i="5"/>
  <c r="D990" i="5"/>
  <c r="D430" i="5"/>
  <c r="D213" i="5"/>
  <c r="D653" i="5"/>
  <c r="D859" i="5"/>
  <c r="D336" i="5"/>
  <c r="D820" i="5"/>
  <c r="D1262" i="5"/>
  <c r="D1062" i="5"/>
  <c r="D1344" i="5"/>
  <c r="D33" i="5"/>
  <c r="D1278" i="5"/>
  <c r="D1078" i="5"/>
  <c r="D347" i="5"/>
  <c r="D1601" i="5"/>
  <c r="D396" i="5"/>
  <c r="D1789" i="5"/>
  <c r="D690" i="5"/>
  <c r="D515" i="5"/>
  <c r="D191" i="5"/>
  <c r="D1399" i="5"/>
  <c r="D310" i="5"/>
  <c r="D977" i="5"/>
  <c r="D1035" i="5"/>
  <c r="D1326" i="5"/>
  <c r="D193" i="5"/>
  <c r="D1299" i="5"/>
  <c r="D951" i="5"/>
  <c r="D1318" i="5"/>
  <c r="D209" i="5"/>
  <c r="D1093" i="5"/>
  <c r="D898" i="5"/>
  <c r="D1897" i="5"/>
  <c r="D1108" i="5"/>
  <c r="D1320" i="5"/>
  <c r="D242" i="5"/>
  <c r="D1088" i="5"/>
  <c r="D763" i="5"/>
  <c r="D908" i="5"/>
  <c r="D1873" i="5"/>
  <c r="D135" i="5"/>
  <c r="D947" i="5"/>
  <c r="D1440" i="5"/>
  <c r="D910" i="5"/>
  <c r="D753" i="5"/>
  <c r="D1683" i="5"/>
  <c r="D131" i="5"/>
  <c r="D769" i="5"/>
  <c r="D869" i="5"/>
  <c r="D1202" i="5"/>
  <c r="D1544" i="5"/>
  <c r="D1549" i="5"/>
  <c r="D1111" i="5"/>
  <c r="D476" i="5"/>
  <c r="D303" i="5"/>
  <c r="D1104" i="5"/>
  <c r="D1513" i="5"/>
  <c r="D1420" i="5"/>
  <c r="D1506" i="5"/>
  <c r="D613" i="5"/>
  <c r="D121" i="5"/>
  <c r="D248" i="5"/>
  <c r="D1926" i="5"/>
  <c r="D76" i="5"/>
  <c r="D472" i="5"/>
  <c r="D291" i="5"/>
  <c r="D906" i="5"/>
  <c r="D1751" i="5"/>
  <c r="D1039" i="5"/>
  <c r="D307" i="5"/>
  <c r="D922" i="5"/>
  <c r="D314" i="5"/>
  <c r="D1452" i="5"/>
  <c r="D1200" i="5"/>
  <c r="D287" i="5"/>
  <c r="D1649" i="5"/>
  <c r="D107" i="5"/>
  <c r="D1283" i="5"/>
  <c r="D1019" i="5"/>
  <c r="D289" i="5"/>
  <c r="D1008" i="5"/>
  <c r="D683" i="5"/>
  <c r="D1239" i="5"/>
  <c r="D8" i="5"/>
  <c r="D994" i="5"/>
  <c r="D1303" i="5"/>
  <c r="D1580" i="5"/>
  <c r="D230" i="5"/>
  <c r="D1252" i="5"/>
  <c r="D853" i="5"/>
  <c r="D607" i="5"/>
  <c r="D463" i="5"/>
  <c r="D1164" i="5"/>
  <c r="D1678" i="5"/>
  <c r="D556" i="5"/>
  <c r="D292" i="5"/>
  <c r="D1801" i="5"/>
  <c r="D1524" i="5"/>
  <c r="D503" i="5"/>
  <c r="D937" i="5"/>
  <c r="D301" i="5"/>
  <c r="D1123" i="5"/>
  <c r="D519" i="5"/>
  <c r="D1361" i="5"/>
  <c r="D424" i="5"/>
  <c r="D1133" i="5"/>
  <c r="D597" i="5"/>
  <c r="D105" i="5"/>
  <c r="D1508" i="5"/>
  <c r="D1387" i="5"/>
  <c r="D407" i="5"/>
  <c r="D12" i="5"/>
  <c r="D1107" i="5"/>
  <c r="D1507" i="5"/>
  <c r="D1002" i="5"/>
  <c r="D207" i="5"/>
  <c r="D1581" i="5"/>
  <c r="D142" i="5"/>
  <c r="D410" i="5"/>
  <c r="D1373" i="5"/>
  <c r="D174" i="5"/>
  <c r="D530" i="5"/>
  <c r="D855" i="5"/>
  <c r="D1263" i="5"/>
  <c r="D1895" i="5"/>
  <c r="D511" i="5"/>
  <c r="D1710" i="5"/>
  <c r="D216" i="5"/>
  <c r="D205" i="5"/>
  <c r="D1898" i="5"/>
  <c r="D505" i="5"/>
  <c r="D1349" i="5"/>
  <c r="D1447" i="5"/>
  <c r="D966" i="5"/>
  <c r="D1166" i="5"/>
  <c r="D627" i="5"/>
  <c r="D320" i="5"/>
  <c r="D1173" i="5"/>
  <c r="D1183" i="5"/>
  <c r="D1287" i="5"/>
  <c r="D1167" i="5"/>
  <c r="D397" i="5"/>
  <c r="D670" i="5"/>
  <c r="D668" i="5"/>
  <c r="D1973" i="5"/>
  <c r="D729" i="5"/>
  <c r="D1668" i="5"/>
  <c r="D1144" i="5"/>
  <c r="D1870" i="5"/>
  <c r="D1697" i="5"/>
  <c r="D1915" i="5"/>
  <c r="D663" i="5"/>
  <c r="D656" i="5"/>
  <c r="D333" i="5"/>
  <c r="D1065" i="5"/>
  <c r="D604" i="5"/>
  <c r="D806" i="5"/>
  <c r="D665" i="5"/>
  <c r="D1365" i="5"/>
  <c r="D1043" i="5"/>
  <c r="D574" i="5"/>
  <c r="D343" i="5"/>
  <c r="D699" i="5"/>
  <c r="D1024" i="5"/>
  <c r="D1248" i="5"/>
  <c r="D1755" i="5"/>
  <c r="D185" i="5"/>
  <c r="D677" i="5"/>
  <c r="D1670" i="5"/>
  <c r="D1179" i="5"/>
  <c r="D588" i="5"/>
  <c r="D710" i="5"/>
  <c r="D335" i="5"/>
  <c r="D1075" i="5"/>
  <c r="D702" i="5"/>
  <c r="D1469" i="5"/>
  <c r="D828" i="5"/>
  <c r="D157" i="5"/>
  <c r="D1955" i="5"/>
  <c r="D274" i="5"/>
  <c r="D1350" i="5"/>
  <c r="D728" i="5"/>
  <c r="D1722" i="5"/>
  <c r="D449" i="5"/>
  <c r="D352" i="5"/>
  <c r="D521" i="5"/>
  <c r="D1404" i="5"/>
  <c r="D251" i="5"/>
  <c r="D1022" i="5"/>
  <c r="D1362" i="5"/>
  <c r="D433" i="5"/>
  <c r="D1739" i="5"/>
  <c r="D359" i="5"/>
  <c r="D1425" i="5"/>
  <c r="D1352" i="5"/>
  <c r="D925" i="5"/>
  <c r="D46" i="5"/>
  <c r="D1540" i="5"/>
  <c r="D346" i="5"/>
  <c r="D1732" i="5"/>
  <c r="D904" i="5"/>
  <c r="D480" i="5"/>
  <c r="D1336" i="5"/>
  <c r="D1706" i="5"/>
  <c r="D561" i="5"/>
  <c r="D1224" i="5"/>
  <c r="D428" i="5"/>
  <c r="D1277" i="5"/>
  <c r="D324" i="5"/>
  <c r="D792" i="5"/>
  <c r="D1850" i="5"/>
  <c r="D1791" i="5"/>
  <c r="D866" i="5"/>
  <c r="D965" i="5"/>
  <c r="D1221" i="5"/>
  <c r="D1410" i="5"/>
  <c r="D605" i="5"/>
  <c r="D1640" i="5"/>
  <c r="D785" i="5"/>
  <c r="D832" i="5"/>
  <c r="D1465" i="5"/>
  <c r="D1419" i="5"/>
  <c r="D591" i="5"/>
  <c r="D1386" i="5"/>
  <c r="D708" i="5"/>
  <c r="D706" i="5"/>
  <c r="D920" i="5"/>
  <c r="D647" i="5"/>
  <c r="D600" i="5"/>
  <c r="D429" i="5"/>
  <c r="D798" i="5"/>
  <c r="D406" i="5"/>
  <c r="D1102" i="5"/>
  <c r="D1085" i="5"/>
  <c r="D488" i="5"/>
  <c r="D140" i="5"/>
  <c r="D575" i="5"/>
  <c r="D1271" i="5"/>
  <c r="D1201" i="5"/>
  <c r="D1600" i="5"/>
  <c r="D1266" i="5"/>
  <c r="D1701" i="5"/>
  <c r="D525" i="5"/>
  <c r="D85" i="5"/>
  <c r="D302" i="5"/>
  <c r="D862" i="5"/>
  <c r="D1799" i="5"/>
  <c r="D383" i="5"/>
  <c r="D707" i="5"/>
  <c r="D1382" i="5"/>
  <c r="D1153" i="5"/>
  <c r="D1959" i="5"/>
  <c r="D22" i="5"/>
  <c r="D455" i="5"/>
  <c r="D1770" i="5"/>
  <c r="D577" i="5"/>
  <c r="D265" i="5"/>
  <c r="D757" i="5"/>
  <c r="D1598" i="5"/>
  <c r="D1596" i="5"/>
  <c r="D6" i="5"/>
  <c r="D1914" i="5"/>
  <c r="D1527" i="5"/>
  <c r="D1390" i="5"/>
  <c r="D691" i="5"/>
  <c r="D1652" i="5"/>
  <c r="D1237" i="5"/>
  <c r="D877" i="5"/>
  <c r="D997" i="5"/>
  <c r="D459" i="5"/>
  <c r="D1626" i="5"/>
  <c r="D1424" i="5"/>
  <c r="D477" i="5"/>
  <c r="D1539" i="5"/>
  <c r="D657" i="5"/>
  <c r="D233" i="5"/>
  <c r="D725" i="5"/>
  <c r="D1261" i="5"/>
  <c r="D196" i="5"/>
  <c r="D166" i="5"/>
  <c r="D1341" i="5"/>
  <c r="D998" i="5"/>
  <c r="D1198" i="5"/>
  <c r="D756" i="5"/>
  <c r="D80" i="5"/>
  <c r="D1080" i="5"/>
  <c r="D270" i="5"/>
  <c r="D1605" i="5"/>
  <c r="D271" i="5"/>
  <c r="D1011" i="5"/>
  <c r="D1097" i="5"/>
  <c r="D386" i="5"/>
  <c r="D1579" i="5"/>
  <c r="D618" i="5"/>
  <c r="D471" i="5"/>
  <c r="D1787" i="5"/>
  <c r="D955" i="5"/>
  <c r="D368" i="5"/>
  <c r="D43" i="5"/>
  <c r="D1920" i="5"/>
  <c r="D223" i="5"/>
  <c r="D1794" i="5"/>
  <c r="D1228" i="5"/>
  <c r="D1432" i="5"/>
  <c r="D671" i="5"/>
  <c r="D538" i="5"/>
  <c r="D1435" i="5"/>
  <c r="D1521" i="5"/>
  <c r="D1414" i="5"/>
  <c r="D727" i="5"/>
  <c r="D784" i="5"/>
  <c r="D560" i="5"/>
  <c r="D1319" i="5"/>
  <c r="D299" i="5"/>
  <c r="D1180" i="5"/>
  <c r="D1727" i="5"/>
  <c r="D45" i="5"/>
  <c r="D36" i="5"/>
  <c r="D1212" i="5"/>
  <c r="D1903" i="5"/>
  <c r="D17" i="5"/>
  <c r="D1345" i="5"/>
  <c r="D1281" i="5"/>
  <c r="D1394" i="5"/>
  <c r="D1234" i="5"/>
  <c r="D1946" i="5"/>
  <c r="D118" i="5"/>
  <c r="D165" i="5"/>
  <c r="D382" i="5"/>
  <c r="D102" i="5"/>
  <c r="D1555" i="5"/>
  <c r="D1592" i="5"/>
  <c r="D930" i="5"/>
  <c r="D570" i="5"/>
  <c r="D1689" i="5"/>
  <c r="D147" i="5"/>
  <c r="D917" i="5"/>
  <c r="D411" i="5"/>
  <c r="D491" i="5"/>
  <c r="D1405" i="5"/>
  <c r="D97" i="5"/>
  <c r="D160" i="5"/>
  <c r="D1249" i="5"/>
  <c r="D1231" i="5"/>
  <c r="D736" i="5"/>
  <c r="D1381" i="5"/>
  <c r="D278" i="5"/>
  <c r="D1673" i="5"/>
  <c r="D1329" i="5"/>
  <c r="D1731" i="5"/>
  <c r="D1675" i="5"/>
  <c r="D1094" i="5"/>
  <c r="D1294" i="5"/>
  <c r="D1819" i="5"/>
  <c r="D567" i="5"/>
  <c r="D961" i="5"/>
  <c r="D1462" i="5"/>
  <c r="D1891" i="5"/>
  <c r="D620" i="5"/>
  <c r="D116" i="5"/>
  <c r="D569" i="5"/>
  <c r="D1665" i="5"/>
  <c r="D1563" i="5"/>
  <c r="D1030" i="5"/>
  <c r="D1230" i="5"/>
  <c r="D1547" i="5"/>
  <c r="D1517" i="5"/>
  <c r="D646" i="5"/>
  <c r="D791" i="5"/>
  <c r="D94" i="5"/>
  <c r="D717" i="5"/>
  <c r="D277" i="5"/>
  <c r="D1718" i="5"/>
  <c r="D58" i="5"/>
  <c r="D985" i="5"/>
  <c r="D7" i="5"/>
  <c r="D1411" i="5"/>
  <c r="D1313" i="5"/>
  <c r="D635" i="5"/>
  <c r="D960" i="5"/>
  <c r="D1860" i="5"/>
  <c r="D550" i="5"/>
  <c r="D313" i="5"/>
  <c r="D805" i="5"/>
  <c r="D1241" i="5"/>
  <c r="D494" i="5"/>
  <c r="D250" i="5"/>
  <c r="D284" i="5"/>
  <c r="D1273" i="5"/>
  <c r="D622" i="5"/>
  <c r="D338" i="5"/>
  <c r="D1871" i="5"/>
  <c r="D1222" i="5"/>
  <c r="D1741" i="5"/>
  <c r="D1290" i="5"/>
  <c r="D93" i="5"/>
  <c r="D388" i="5"/>
  <c r="D210" i="5"/>
  <c r="D1305" i="5"/>
  <c r="D1587" i="5"/>
  <c r="D214" i="5"/>
  <c r="D858" i="5"/>
  <c r="D243" i="5"/>
  <c r="D975" i="5"/>
  <c r="D470" i="5"/>
  <c r="D967" i="5"/>
  <c r="D1702" i="5"/>
  <c r="D426" i="5"/>
  <c r="D1232" i="5"/>
  <c r="D322" i="5"/>
  <c r="D1576" i="5"/>
  <c r="D1013" i="5"/>
  <c r="D264" i="5"/>
  <c r="D260" i="5"/>
  <c r="D913" i="5"/>
  <c r="D1060" i="5"/>
  <c r="D227" i="5"/>
  <c r="D1682" i="5"/>
  <c r="D1112" i="5"/>
  <c r="D1623" i="5"/>
  <c r="D1448" i="5"/>
  <c r="D378" i="5"/>
  <c r="D986" i="5"/>
  <c r="D371" i="5"/>
  <c r="D1103" i="5"/>
  <c r="D1456" i="5"/>
  <c r="D282" i="5"/>
  <c r="D412" i="5"/>
  <c r="D936" i="5"/>
  <c r="D1725" i="5"/>
  <c r="D465" i="5"/>
  <c r="D1047" i="5"/>
  <c r="D1321" i="5"/>
  <c r="D422" i="5"/>
  <c r="D1621" i="5"/>
  <c r="D1910" i="5"/>
  <c r="D566" i="5"/>
  <c r="D949" i="5"/>
  <c r="D747" i="5"/>
  <c r="D1072" i="5"/>
  <c r="D353" i="5"/>
  <c r="D1588" i="5"/>
  <c r="D983" i="5"/>
  <c r="D1723" i="5"/>
  <c r="D358" i="5"/>
  <c r="D1594" i="5"/>
  <c r="D1798" i="5"/>
  <c r="D1802" i="5"/>
  <c r="D71" i="5"/>
  <c r="D1816" i="5"/>
  <c r="D844" i="5"/>
  <c r="D18" i="5"/>
  <c r="D400" i="5"/>
  <c r="D731" i="5"/>
  <c r="D1056" i="5"/>
  <c r="D1717" i="5"/>
  <c r="D1492" i="5"/>
  <c r="D528" i="5"/>
  <c r="D1310" i="5"/>
  <c r="D342" i="5"/>
  <c r="D1038" i="5"/>
  <c r="D829" i="5"/>
  <c r="D103" i="5"/>
  <c r="D1622" i="5"/>
  <c r="D703" i="5"/>
  <c r="D794" i="5"/>
  <c r="D1388" i="5"/>
  <c r="D989" i="5"/>
  <c r="D868" i="5"/>
  <c r="D1905" i="5"/>
  <c r="D187" i="5"/>
  <c r="D900" i="5"/>
  <c r="D1743" i="5"/>
  <c r="D394" i="5"/>
  <c r="D357" i="5"/>
  <c r="D1862" i="5"/>
  <c r="D26" i="5"/>
  <c r="D857" i="5"/>
  <c r="D1206" i="5"/>
  <c r="D1514" i="5"/>
  <c r="D860" i="5"/>
  <c r="D1159" i="5"/>
  <c r="D1397" i="5"/>
  <c r="D705" i="5"/>
  <c r="D393" i="5"/>
  <c r="D67" i="5"/>
  <c r="D1010" i="5"/>
  <c r="D72" i="5"/>
  <c r="D765" i="5"/>
  <c r="D630" i="5"/>
  <c r="D269" i="5"/>
  <c r="D1406" i="5"/>
  <c r="D540" i="5"/>
  <c r="D1139" i="5"/>
  <c r="D601" i="5"/>
  <c r="D1443" i="5"/>
  <c r="D219" i="5"/>
  <c r="D950" i="5"/>
  <c r="D1150" i="5"/>
  <c r="D723" i="5"/>
  <c r="D1041" i="5"/>
  <c r="D984" i="5"/>
  <c r="D711" i="5"/>
  <c r="D752" i="5"/>
  <c r="D1176" i="5"/>
  <c r="D236" i="5"/>
  <c r="D1101" i="5"/>
  <c r="D970" i="5"/>
  <c r="D355" i="5"/>
  <c r="D1733" i="5"/>
  <c r="D332" i="5"/>
  <c r="D1487" i="5"/>
  <c r="D1026" i="5"/>
  <c r="D136" i="5"/>
  <c r="D337" i="5"/>
  <c r="D1835" i="5"/>
  <c r="D1079" i="5"/>
  <c r="D650" i="5"/>
  <c r="D1372" i="5"/>
  <c r="D127" i="5"/>
  <c r="D106" i="5"/>
  <c r="D526" i="5"/>
  <c r="D167" i="5"/>
  <c r="D1653" i="5"/>
  <c r="D453" i="5"/>
  <c r="D268" i="5"/>
  <c r="D1695" i="5"/>
  <c r="D1437" i="5"/>
  <c r="D929" i="5"/>
  <c r="D631" i="5"/>
  <c r="D536" i="5"/>
  <c r="D1638" i="5"/>
  <c r="D1676" i="5"/>
  <c r="D684" i="5"/>
  <c r="D1763" i="5"/>
  <c r="D1086" i="5"/>
  <c r="D1021" i="5"/>
  <c r="D1845" i="5"/>
  <c r="D598" i="5"/>
  <c r="D423" i="5"/>
  <c r="D201" i="5"/>
  <c r="D693" i="5"/>
  <c r="D1681" i="5"/>
  <c r="D956" i="5"/>
  <c r="D285" i="5"/>
  <c r="D873" i="5"/>
  <c r="D1422" i="5"/>
  <c r="D1308" i="5"/>
  <c r="D496" i="5"/>
  <c r="D1334" i="5"/>
  <c r="D235" i="5"/>
  <c r="D1116" i="5"/>
  <c r="D415" i="5"/>
  <c r="D1797" i="5"/>
  <c r="D1009" i="5"/>
  <c r="D1000" i="5"/>
  <c r="D1610" i="5"/>
  <c r="D529" i="5"/>
  <c r="D918" i="5"/>
  <c r="D1118" i="5"/>
  <c r="D856" i="5"/>
  <c r="D583" i="5"/>
  <c r="D1089" i="5"/>
  <c r="D365" i="5"/>
  <c r="D542" i="5"/>
  <c r="D1877" i="5"/>
  <c r="D1315" i="5"/>
  <c r="D585" i="5"/>
  <c r="D1930" i="5"/>
  <c r="D315" i="5"/>
  <c r="D1786" i="5"/>
  <c r="D484" i="5"/>
  <c r="D1584" i="5"/>
  <c r="D1575" i="5"/>
  <c r="D535" i="5"/>
  <c r="D1235" i="5"/>
  <c r="D387" i="5"/>
  <c r="D1679" i="5"/>
  <c r="D817" i="5"/>
  <c r="D974" i="5"/>
  <c r="D1135" i="5"/>
  <c r="D39" i="5"/>
  <c r="D1938" i="5"/>
  <c r="D1711" i="5"/>
  <c r="D555" i="5"/>
  <c r="D880" i="5"/>
  <c r="D161" i="5"/>
  <c r="D1323" i="5"/>
  <c r="D589" i="5"/>
  <c r="D149" i="5"/>
  <c r="D366" i="5"/>
  <c r="D926" i="5"/>
  <c r="D1504" i="5"/>
  <c r="D1407" i="5"/>
  <c r="D255" i="5"/>
  <c r="D579" i="5"/>
  <c r="D128" i="5"/>
  <c r="D1438" i="5"/>
  <c r="D945" i="5"/>
  <c r="D554" i="5"/>
  <c r="D811" i="5"/>
  <c r="D485" i="5"/>
  <c r="D437" i="5"/>
  <c r="D774" i="5"/>
  <c r="D27" i="5"/>
  <c r="D405" i="5"/>
  <c r="D1950" i="5"/>
  <c r="D531" i="5"/>
  <c r="D754" i="5"/>
  <c r="D1217" i="5"/>
  <c r="D1664" i="5"/>
  <c r="D563" i="5"/>
  <c r="D64" i="5"/>
  <c r="D1662" i="5"/>
  <c r="D1488" i="5"/>
  <c r="D1560" i="5"/>
  <c r="D1593" i="5"/>
  <c r="D1203" i="5"/>
  <c r="D249" i="5"/>
  <c r="D741" i="5"/>
  <c r="D1177" i="5"/>
  <c r="D889" i="5"/>
  <c r="D283" i="5"/>
  <c r="D1014" i="5"/>
  <c r="D1214" i="5"/>
  <c r="D787" i="5"/>
  <c r="D1346" i="5"/>
  <c r="D1229" i="5"/>
  <c r="D790" i="5"/>
  <c r="D460" i="5"/>
  <c r="D870" i="5"/>
  <c r="D1595" i="5"/>
  <c r="D628" i="5"/>
  <c r="D1037" i="5"/>
  <c r="D1189" i="5"/>
  <c r="D1247" i="5"/>
  <c r="D1951" i="5"/>
  <c r="D1475" i="5"/>
  <c r="D641" i="5"/>
  <c r="D329" i="5"/>
  <c r="D3" i="5"/>
  <c r="D633" i="5"/>
  <c r="D1114" i="5"/>
  <c r="D1839" i="5"/>
  <c r="D580" i="5"/>
  <c r="D845" i="5"/>
  <c r="D865" i="5"/>
  <c r="D257" i="5"/>
  <c r="D714" i="5"/>
  <c r="D1099" i="5"/>
  <c r="D1335" i="5"/>
  <c r="D374" i="5"/>
  <c r="D1535" i="5"/>
  <c r="D442" i="5"/>
  <c r="D1050" i="5"/>
  <c r="D435" i="5"/>
  <c r="D516" i="5"/>
  <c r="D1151" i="5"/>
  <c r="D810" i="5"/>
  <c r="D57" i="5"/>
  <c r="D549" i="5"/>
  <c r="D1861" i="5"/>
  <c r="D420" i="5"/>
  <c r="D5" i="5"/>
  <c r="D158" i="5"/>
  <c r="D1289" i="5"/>
  <c r="D686" i="5"/>
  <c r="D1966" i="5"/>
  <c r="D1629" i="5"/>
  <c r="D1531" i="5"/>
  <c r="D655" i="5"/>
  <c r="D1045" i="5"/>
  <c r="D772" i="5"/>
  <c r="D144" i="5"/>
  <c r="D41" i="5"/>
  <c r="D533" i="5"/>
  <c r="D1574" i="5"/>
  <c r="D730" i="5"/>
  <c r="D552" i="5"/>
  <c r="D1430" i="5"/>
  <c r="D1158" i="5"/>
  <c r="D664" i="5"/>
  <c r="D1630" i="5"/>
  <c r="D427" i="5"/>
  <c r="D1328" i="5"/>
  <c r="D1255" i="5"/>
  <c r="D639" i="5"/>
  <c r="D981" i="5"/>
  <c r="D1265" i="5"/>
  <c r="D1295" i="5"/>
  <c r="D1385" i="5"/>
  <c r="D1956" i="5"/>
  <c r="D297" i="5"/>
  <c r="D789" i="5"/>
  <c r="D1376" i="5"/>
  <c r="D1827" i="5"/>
  <c r="D290" i="5"/>
  <c r="D1366" i="5"/>
  <c r="D672" i="5"/>
  <c r="D122" i="5"/>
  <c r="D834" i="5"/>
  <c r="D145" i="5"/>
  <c r="D658" i="5"/>
  <c r="D1355" i="5"/>
  <c r="D1306" i="5"/>
  <c r="D738" i="5"/>
  <c r="D1882" i="5"/>
  <c r="D1300" i="5"/>
  <c r="D911" i="5"/>
  <c r="D1496" i="5"/>
  <c r="D944" i="5"/>
  <c r="D546" i="5"/>
  <c r="D524" i="5"/>
  <c r="D1822" i="5"/>
  <c r="D451" i="5"/>
  <c r="D1879" i="5"/>
  <c r="D1569" i="5"/>
  <c r="D1616" i="5"/>
  <c r="D993" i="5"/>
  <c r="D1449" i="5"/>
  <c r="D1147" i="5"/>
  <c r="D1369" i="5"/>
  <c r="D578" i="5"/>
  <c r="D1785" i="5"/>
  <c r="D621" i="5"/>
  <c r="D1145" i="5"/>
  <c r="D134" i="5"/>
  <c r="D1639" i="5"/>
  <c r="D23" i="5"/>
  <c r="D372" i="5"/>
  <c r="D969" i="5"/>
  <c r="D1651" i="5"/>
  <c r="D446" i="5"/>
  <c r="D1694" i="5"/>
  <c r="D2" i="5"/>
  <c r="D1960" i="5"/>
  <c r="D565" i="5"/>
  <c r="D1400" i="5"/>
  <c r="D317" i="5"/>
  <c r="D425" i="5"/>
  <c r="D99" i="5"/>
  <c r="D931" i="5"/>
  <c r="D1358" i="5"/>
  <c r="D418" i="5"/>
  <c r="D1958" i="5"/>
  <c r="D1190" i="5"/>
  <c r="D1042" i="5"/>
  <c r="D200" i="5"/>
  <c r="D173" i="5"/>
  <c r="D1484" i="5"/>
  <c r="D14" i="5"/>
  <c r="D1562" i="5"/>
  <c r="D143" i="5"/>
  <c r="D938" i="5"/>
  <c r="D323" i="5"/>
  <c r="D152" i="5"/>
  <c r="D475" i="5"/>
  <c r="D1377" i="5"/>
  <c r="D66" i="5"/>
  <c r="D1155" i="5"/>
  <c r="D923" i="5"/>
  <c r="D240" i="5"/>
  <c r="D704" i="5"/>
  <c r="D1894" i="5"/>
  <c r="D79" i="5"/>
  <c r="D874" i="5"/>
  <c r="D259" i="5"/>
  <c r="D1647" i="5"/>
  <c r="D719" i="5"/>
  <c r="D104" i="5"/>
  <c r="D1138" i="5"/>
  <c r="D1421" i="5"/>
  <c r="D50" i="5"/>
  <c r="D1428" i="5"/>
  <c r="D916" i="5"/>
  <c r="D1713" i="5"/>
  <c r="D813" i="5"/>
  <c r="D1431" i="5"/>
  <c r="D63" i="5"/>
  <c r="D42" i="5"/>
  <c r="D921" i="5"/>
  <c r="D1130" i="5"/>
  <c r="D1643" i="5"/>
  <c r="D1538" i="5"/>
  <c r="D20" i="5"/>
  <c r="D1223" i="5"/>
  <c r="D1486" i="5"/>
  <c r="D712" i="5"/>
  <c r="D293" i="5"/>
  <c r="D1750" i="5"/>
  <c r="D1674" i="5"/>
  <c r="D776" i="5"/>
  <c r="D441" i="5"/>
  <c r="D115" i="5"/>
  <c r="D847" i="5"/>
  <c r="D188" i="5"/>
  <c r="D1906" i="5"/>
  <c r="D1292" i="5"/>
  <c r="D1191" i="5"/>
  <c r="D735" i="5"/>
  <c r="D232" i="5"/>
  <c r="D1557" i="5"/>
  <c r="D1084" i="5"/>
  <c r="D413" i="5"/>
  <c r="D734" i="5"/>
  <c r="D1149" i="5"/>
  <c r="D1851" i="5"/>
  <c r="D49" i="5"/>
  <c r="D1309" i="5"/>
  <c r="D254" i="5"/>
  <c r="D1738" i="5"/>
  <c r="D919" i="5"/>
  <c r="D786" i="5"/>
  <c r="D294" i="5"/>
  <c r="D1918" i="5"/>
  <c r="D1686" i="5"/>
  <c r="D325" i="5"/>
  <c r="D1806" i="5"/>
  <c r="D1087" i="5"/>
  <c r="D1943" i="5"/>
  <c r="D1901" i="5"/>
  <c r="D68" i="5"/>
  <c r="D1090" i="5"/>
  <c r="D392" i="5"/>
  <c r="D401" i="5"/>
  <c r="D614" i="5"/>
  <c r="D492" i="5"/>
  <c r="D344" i="5"/>
  <c r="D1848" i="5"/>
  <c r="D915" i="5"/>
  <c r="D1259" i="5"/>
  <c r="D215" i="5"/>
  <c r="D1633" i="5"/>
  <c r="D682" i="5"/>
  <c r="D65" i="5"/>
  <c r="D1340" i="5"/>
  <c r="D907" i="5"/>
  <c r="D176" i="5"/>
  <c r="D78" i="5"/>
  <c r="D288" i="5"/>
  <c r="D830" i="5"/>
  <c r="D404" i="5"/>
  <c r="D1499" i="5"/>
  <c r="D1666" i="5"/>
  <c r="D1194" i="5"/>
  <c r="D199" i="5"/>
  <c r="D1371" i="5"/>
  <c r="D972" i="5"/>
  <c r="D9" i="5"/>
  <c r="D501" i="5"/>
  <c r="D321" i="5"/>
  <c r="D408" i="5"/>
  <c r="D512" i="5"/>
  <c r="D1307" i="5"/>
  <c r="D438" i="5"/>
  <c r="D486" i="5"/>
  <c r="D90" i="5"/>
  <c r="D1113" i="5"/>
  <c r="D1270" i="5"/>
  <c r="D1809" i="5"/>
  <c r="D924" i="5"/>
  <c r="D1769" i="5"/>
  <c r="D4" i="5"/>
  <c r="D13" i="5"/>
  <c r="D502" i="5"/>
  <c r="D935" i="5"/>
  <c r="D32" i="5"/>
  <c r="D996" i="5"/>
  <c r="D1457" i="5"/>
  <c r="D781" i="5"/>
  <c r="D341" i="5"/>
  <c r="D1838" i="5"/>
  <c r="D467" i="5"/>
  <c r="D498" i="5"/>
  <c r="D1254" i="5"/>
  <c r="D1106" i="5"/>
  <c r="D456" i="5"/>
  <c r="D237" i="5"/>
  <c r="D1227" i="5"/>
  <c r="D1055" i="5"/>
  <c r="D1815" i="5"/>
  <c r="D962" i="5"/>
  <c r="D698" i="5"/>
  <c r="D273" i="5"/>
  <c r="D24" i="5"/>
  <c r="D1015" i="5"/>
  <c r="D308" i="5"/>
  <c r="D964" i="5"/>
  <c r="D1451" i="5"/>
  <c r="D458" i="5"/>
  <c r="D1280" i="5"/>
  <c r="D1423" i="5"/>
  <c r="D450" i="5"/>
  <c r="D1790" i="5"/>
  <c r="D56" i="5"/>
  <c r="D225" i="5"/>
  <c r="D1109" i="5"/>
  <c r="D841" i="5"/>
  <c r="D1208" i="5"/>
  <c r="D364" i="5"/>
  <c r="D796" i="5"/>
  <c r="D1211" i="5"/>
  <c r="D1591" i="5"/>
  <c r="D934" i="5"/>
  <c r="D1134" i="5"/>
  <c r="D692" i="5"/>
  <c r="D642" i="5"/>
  <c r="D1253" i="5"/>
  <c r="D941" i="5"/>
  <c r="D695" i="5"/>
  <c r="D720" i="5"/>
  <c r="D1161" i="5"/>
  <c r="D825" i="5"/>
  <c r="D748" i="5"/>
  <c r="D1548" i="5"/>
  <c r="D958" i="5"/>
  <c r="D1632" i="5"/>
  <c r="D234" i="5"/>
  <c r="D220" i="5"/>
  <c r="D295" i="5"/>
  <c r="D539" i="5"/>
  <c r="D864" i="5"/>
  <c r="D130" i="5"/>
  <c r="D228" i="5"/>
  <c r="D987" i="5"/>
  <c r="D1803" i="5"/>
  <c r="D133" i="5"/>
  <c r="D350" i="5"/>
  <c r="D895" i="5"/>
  <c r="D380" i="5"/>
  <c r="D186" i="5"/>
  <c r="D28" i="5"/>
  <c r="D1775" i="5"/>
  <c r="D218" i="5"/>
  <c r="D156" i="5"/>
  <c r="D872" i="5"/>
  <c r="D1748" i="5"/>
  <c r="D1052" i="5"/>
  <c r="D795" i="5"/>
  <c r="D469" i="5"/>
  <c r="D1917" i="5"/>
  <c r="D1331" i="5"/>
  <c r="D592" i="5"/>
  <c r="D1585" i="5"/>
  <c r="D389" i="5"/>
  <c r="D1922" i="5"/>
  <c r="D500" i="5"/>
  <c r="D1648" i="5"/>
  <c r="D1550" i="5"/>
  <c r="D1847" i="5"/>
  <c r="D553" i="5"/>
  <c r="D247" i="5"/>
  <c r="D1552" i="5"/>
  <c r="D1007" i="5"/>
  <c r="D212" i="5"/>
  <c r="D1902" i="5"/>
  <c r="D1589" i="5"/>
  <c r="D952" i="5"/>
  <c r="D1501" i="5"/>
  <c r="D1020" i="5"/>
  <c r="D349" i="5"/>
  <c r="D478" i="5"/>
  <c r="D1606" i="5"/>
  <c r="D40" i="5"/>
  <c r="D1746" i="5"/>
  <c r="D1742" i="5"/>
  <c r="D1059" i="5"/>
  <c r="D638" i="5"/>
  <c r="D1814" i="5"/>
  <c r="D1359" i="5"/>
  <c r="D1160" i="5"/>
  <c r="D827" i="5"/>
  <c r="D674" i="5"/>
  <c r="D733" i="5"/>
  <c r="D1810" i="5"/>
  <c r="D95" i="5"/>
  <c r="D1284" i="5"/>
  <c r="D163" i="5"/>
  <c r="D995" i="5"/>
  <c r="D1033" i="5"/>
  <c r="D1698" i="5"/>
  <c r="D1646" i="5"/>
  <c r="D603" i="5"/>
  <c r="D928" i="5"/>
  <c r="D194" i="5"/>
  <c r="D1316" i="5"/>
  <c r="D1051" i="5"/>
  <c r="D582" i="5"/>
  <c r="D1961" i="5"/>
  <c r="D1795" i="5"/>
  <c r="D696" i="5"/>
  <c r="D1384" i="5"/>
  <c r="D351" i="5"/>
  <c r="D1034" i="5"/>
  <c r="D419" i="5"/>
  <c r="D1941" i="5"/>
  <c r="D1251" i="5"/>
  <c r="D1607" i="5"/>
  <c r="D1700" i="5"/>
  <c r="D178" i="5"/>
  <c r="D1347" i="5"/>
  <c r="D1044" i="5"/>
  <c r="D1485" i="5"/>
  <c r="D123" i="5"/>
  <c r="D1244" i="5"/>
  <c r="D1528" i="5"/>
  <c r="D155" i="5"/>
  <c r="D886" i="5"/>
  <c r="D1627" i="5"/>
  <c r="D659" i="5"/>
  <c r="D448" i="5"/>
  <c r="D1881" i="5"/>
  <c r="D1476" i="5"/>
  <c r="D1480" i="5"/>
  <c r="D1645" i="5"/>
  <c r="D520" i="5"/>
  <c r="D1957" i="5"/>
  <c r="D1522" i="5"/>
  <c r="D602" i="5"/>
  <c r="D649" i="5"/>
  <c r="D1635" i="5"/>
  <c r="D379" i="5"/>
  <c r="D1948" i="5"/>
  <c r="D609" i="5"/>
  <c r="D590" i="5"/>
  <c r="D837" i="5"/>
  <c r="D518" i="5"/>
  <c r="D887" i="5"/>
  <c r="D370" i="5"/>
  <c r="D819" i="5"/>
  <c r="D843" i="5"/>
  <c r="D768" i="5"/>
  <c r="D86" i="5"/>
  <c r="D179" i="5"/>
  <c r="D444" i="5"/>
  <c r="D619" i="5"/>
  <c r="D1356" i="5"/>
  <c r="D1393" i="5"/>
  <c r="D1963" i="5"/>
  <c r="D1066" i="5"/>
  <c r="D1071" i="5"/>
  <c r="D1463" i="5"/>
  <c r="D1016" i="5"/>
  <c r="D385" i="5"/>
  <c r="D576" i="5"/>
  <c r="D1734" i="5"/>
  <c r="D780" i="5"/>
  <c r="D1142" i="5"/>
  <c r="D1661" i="5"/>
  <c r="D676" i="5"/>
  <c r="D1250" i="5"/>
  <c r="D48" i="5"/>
  <c r="D1317" i="5"/>
  <c r="D1619" i="5"/>
  <c r="D1126" i="5"/>
  <c r="D978" i="5"/>
  <c r="D109" i="5"/>
  <c r="D1699" i="5"/>
  <c r="D114" i="5"/>
  <c r="D742" i="5"/>
  <c r="D980" i="5"/>
  <c r="D1545" i="5"/>
  <c r="D59" i="5"/>
  <c r="D1338" i="5"/>
  <c r="D879" i="5"/>
  <c r="D316" i="5"/>
  <c r="D1972" i="5"/>
  <c r="D824" i="5"/>
  <c r="D1274" i="5"/>
  <c r="D1058" i="5"/>
  <c r="D77" i="5"/>
  <c r="D1613" i="5"/>
  <c r="D821" i="5"/>
  <c r="D190" i="5"/>
  <c r="D678" i="5"/>
  <c r="D1245" i="5"/>
  <c r="D1471" i="5"/>
  <c r="D740" i="5"/>
  <c r="D1357" i="5"/>
  <c r="D685" i="5"/>
  <c r="D1083" i="5"/>
  <c r="D1054" i="5"/>
  <c r="D979" i="5"/>
  <c r="D1968" i="5"/>
  <c r="D1298" i="5"/>
  <c r="D229" i="5"/>
  <c r="D192" i="5"/>
  <c r="D1687" i="5"/>
  <c r="D263" i="5"/>
  <c r="D1036" i="5"/>
  <c r="D1028" i="5"/>
  <c r="D838" i="5"/>
  <c r="D1001" i="5"/>
  <c r="D1417" i="5"/>
  <c r="D1181" i="5"/>
  <c r="D1348" i="5"/>
  <c r="D777" i="5"/>
  <c r="D1807" i="5"/>
  <c r="D1887" i="5"/>
  <c r="D1276" i="5"/>
  <c r="D1127" i="5"/>
  <c r="D81" i="5"/>
  <c r="D1343" i="5"/>
  <c r="D823" i="5"/>
  <c r="D1053" i="5"/>
  <c r="D1667" i="5"/>
  <c r="D689" i="5"/>
  <c r="D846" i="5"/>
  <c r="D1735" i="5"/>
  <c r="D883" i="5"/>
  <c r="D1131" i="5"/>
  <c r="D802" i="5"/>
  <c r="D612" i="5"/>
  <c r="D973" i="5"/>
  <c r="D1186" i="5"/>
  <c r="D1570" i="5"/>
  <c r="D557" i="5"/>
  <c r="D1962" i="5"/>
  <c r="D625" i="5"/>
  <c r="D1288" i="5"/>
  <c r="D1057" i="5"/>
  <c r="D1416" i="5"/>
  <c r="D1907" i="5"/>
  <c r="D1098" i="5"/>
  <c r="D1759" i="5"/>
  <c r="D1578" i="5"/>
  <c r="D276" i="5"/>
  <c r="D376" i="5"/>
  <c r="D1170" i="5"/>
  <c r="D1690" i="5"/>
  <c r="D808" i="5"/>
  <c r="D101" i="5"/>
  <c r="D318" i="5"/>
  <c r="D1272" i="5"/>
  <c r="D1398" i="5"/>
  <c r="D1934" i="5"/>
  <c r="D479" i="5"/>
  <c r="D1919" i="5"/>
  <c r="D327" i="5"/>
  <c r="D1669" i="5"/>
  <c r="D1100" i="5"/>
  <c r="D137" i="5"/>
  <c r="D629" i="5"/>
  <c r="D1312" i="5"/>
  <c r="D750" i="5"/>
  <c r="D169" i="5"/>
  <c r="D661" i="5"/>
  <c r="D1197" i="5"/>
  <c r="D1025" i="5"/>
  <c r="D38" i="5"/>
  <c r="D1427" i="5"/>
  <c r="D319" i="5"/>
  <c r="D643" i="5"/>
  <c r="D384" i="5"/>
  <c r="D1614" i="5"/>
  <c r="D1703" i="5"/>
  <c r="D141" i="5"/>
  <c r="D1859" i="5"/>
  <c r="D1063" i="5"/>
  <c r="D522" i="5"/>
  <c r="D473" i="5"/>
  <c r="D1458" i="5"/>
  <c r="D1141" i="5"/>
  <c r="D1696" i="5"/>
  <c r="D1500" i="5"/>
  <c r="D504" i="5"/>
  <c r="D1353" i="5"/>
  <c r="D15" i="5"/>
  <c r="D1379" i="5"/>
  <c r="D195" i="5"/>
  <c r="D1408" i="5"/>
  <c r="D60" i="5"/>
  <c r="D402" i="5"/>
  <c r="D1495" i="5"/>
  <c r="D1286" i="5"/>
  <c r="D348" i="5"/>
  <c r="D129" i="5"/>
  <c r="D1219" i="5"/>
  <c r="D971" i="5"/>
  <c r="D432" i="5"/>
  <c r="D206" i="5"/>
  <c r="D761" i="5"/>
  <c r="D1446" i="5"/>
  <c r="D1242" i="5"/>
  <c r="D571" i="5"/>
  <c r="D896" i="5"/>
  <c r="D1157" i="5"/>
  <c r="D1119" i="5"/>
  <c r="D541" i="5"/>
  <c r="D1644" i="5"/>
  <c r="D721" i="5"/>
  <c r="D652" i="5"/>
  <c r="D356" i="5"/>
  <c r="D399" i="5"/>
  <c r="D543" i="5"/>
  <c r="D1143" i="5"/>
  <c r="D1534" i="5"/>
  <c r="D1226" i="5"/>
  <c r="D29" i="5"/>
  <c r="D726" i="5"/>
  <c r="D146" i="5"/>
  <c r="D1351" i="5"/>
  <c r="D891" i="5"/>
  <c r="D112" i="5"/>
  <c r="D797" i="5"/>
  <c r="D1965" i="5"/>
  <c r="D159" i="5"/>
  <c r="D1467" i="5"/>
  <c r="D850" i="5"/>
  <c r="D901" i="5"/>
  <c r="D799" i="5"/>
  <c r="D1187" i="5"/>
  <c r="D932" i="5"/>
  <c r="D1403" i="5"/>
  <c r="D1185" i="5"/>
  <c r="D1536" i="5"/>
  <c r="D568" i="5"/>
  <c r="D1459" i="5"/>
  <c r="D150" i="5"/>
  <c r="D69" i="5"/>
  <c r="D286" i="5"/>
  <c r="D831" i="5"/>
  <c r="D124" i="5"/>
  <c r="D988" i="5"/>
  <c r="D762" i="5"/>
  <c r="D999" i="5"/>
  <c r="D842" i="5"/>
  <c r="D87" i="5"/>
  <c r="D31" i="5"/>
  <c r="D21" i="5"/>
  <c r="D1304" i="5"/>
  <c r="D100" i="5"/>
  <c r="D1672" i="5"/>
  <c r="D1663" i="5"/>
  <c r="D16" i="5"/>
  <c r="D1529" i="5"/>
  <c r="D171" i="5"/>
  <c r="D893" i="5"/>
  <c r="D279" i="5"/>
  <c r="D120" i="5"/>
  <c r="D246" i="5"/>
  <c r="D595" i="5"/>
  <c r="D261" i="5"/>
  <c r="D1023" i="5"/>
  <c r="D1556" i="5"/>
  <c r="D73" i="5"/>
  <c r="D1774" i="5"/>
  <c r="D1543" i="5"/>
  <c r="D909" i="5"/>
  <c r="D596" i="5"/>
  <c r="D1413" i="5"/>
  <c r="D198" i="5"/>
  <c r="D666" i="5"/>
  <c r="D687" i="5"/>
  <c r="D256" i="5"/>
  <c r="D611" i="5"/>
  <c r="D1911" i="5"/>
  <c r="D1582" i="5"/>
  <c r="D1551" i="5"/>
  <c r="D770" i="5"/>
  <c r="D724" i="5"/>
  <c r="D1558" i="5"/>
  <c r="D1542" i="5"/>
  <c r="D616" i="5"/>
  <c r="D637" i="5"/>
  <c r="D452" i="5"/>
  <c r="D1293" i="5"/>
  <c r="D1720" i="5"/>
  <c r="D509" i="5"/>
  <c r="D126" i="5"/>
  <c r="D807" i="5"/>
  <c r="D1096" i="5"/>
  <c r="D1029" i="5"/>
  <c r="D882" i="5"/>
  <c r="D1282" i="5"/>
  <c r="D1337" i="5"/>
  <c r="D1233" i="5"/>
  <c r="D1061" i="5"/>
  <c r="D375" i="5"/>
  <c r="D1267" i="5"/>
  <c r="D369" i="5"/>
  <c r="D1896" i="5"/>
  <c r="D818" i="5"/>
  <c r="D547" i="5"/>
  <c r="D1843" i="5"/>
  <c r="D700" i="5"/>
  <c r="D1182" i="5"/>
  <c r="D982" i="5"/>
  <c r="D1636" i="5"/>
  <c r="D1256" i="5"/>
  <c r="D1628" i="5"/>
  <c r="D764" i="5"/>
  <c r="D1947" i="5"/>
  <c r="D681" i="5"/>
  <c r="D1899" i="5"/>
  <c r="D675" i="5"/>
  <c r="D110" i="5"/>
  <c r="D300" i="5"/>
  <c r="D1192" i="5"/>
  <c r="D466" i="5"/>
  <c r="D839" i="5"/>
  <c r="D334" i="5"/>
  <c r="D117" i="5"/>
  <c r="D948" i="5"/>
  <c r="D362" i="5"/>
  <c r="D1370" i="5"/>
  <c r="D581" i="5"/>
  <c r="D89" i="5"/>
  <c r="D390" i="5"/>
  <c r="D1857" i="5"/>
  <c r="D1829" i="5"/>
  <c r="D897" i="5"/>
  <c r="D815" i="5"/>
  <c r="D766" i="5"/>
  <c r="D1091" i="5"/>
  <c r="D968" i="5"/>
  <c r="D905" i="5"/>
  <c r="D963" i="5"/>
  <c r="D1489" i="5"/>
  <c r="D183" i="5"/>
  <c r="D1175" i="5"/>
  <c r="D1297" i="5"/>
  <c r="D44" i="5"/>
  <c r="D252" i="5"/>
  <c r="D339" i="5"/>
  <c r="D954" i="5"/>
  <c r="D168" i="5"/>
  <c r="D1642" i="5"/>
  <c r="D367" i="5"/>
  <c r="D1876" i="5"/>
  <c r="D760" i="5"/>
  <c r="D395" i="5"/>
  <c r="D398" i="5"/>
  <c r="D181" i="5"/>
  <c r="D55" i="5"/>
  <c r="D1888" i="5"/>
  <c r="D1657" i="5"/>
  <c r="D645" i="5"/>
  <c r="D153" i="5"/>
  <c r="D976" i="5"/>
  <c r="D651" i="5"/>
  <c r="D800" i="5"/>
  <c r="D1928" i="5"/>
  <c r="D490" i="5"/>
  <c r="D1040" i="5"/>
  <c r="D715" i="5"/>
  <c r="D1339" i="5"/>
  <c r="D177" i="5"/>
  <c r="D182" i="5"/>
  <c r="D1523" i="5"/>
  <c r="D863" i="5"/>
  <c r="D1868" i="5"/>
  <c r="D1590" i="5"/>
  <c r="D184" i="5"/>
  <c r="D1031" i="5"/>
  <c r="D1391" i="5"/>
  <c r="D440" i="5"/>
  <c r="D1931" i="5"/>
  <c r="D1364" i="5"/>
  <c r="D474" i="5"/>
  <c r="D1332" i="5"/>
  <c r="D1110" i="5"/>
  <c r="D1883" i="5"/>
  <c r="D927" i="5"/>
  <c r="D1401" i="5"/>
  <c r="D1573" i="5"/>
  <c r="D1608" i="5"/>
  <c r="D1260" i="5"/>
  <c r="D1324" i="5"/>
  <c r="D803" i="5"/>
  <c r="D654" i="5"/>
  <c r="D138" i="5"/>
  <c r="D912" i="5"/>
  <c r="D587" i="5"/>
  <c r="D53" i="5"/>
  <c r="D558" i="5"/>
  <c r="D1257" i="5"/>
  <c r="D1572" i="5"/>
  <c r="D1003" i="5"/>
  <c r="D211" i="5"/>
  <c r="D826" i="5"/>
  <c r="D1772" i="5"/>
  <c r="D875" i="5"/>
  <c r="D701" i="5"/>
  <c r="D610" i="5"/>
  <c r="D1392" i="5"/>
  <c r="D1302" i="5"/>
  <c r="D1330" i="5"/>
  <c r="D162" i="5"/>
  <c r="D132" i="5"/>
  <c r="D61" i="5"/>
  <c r="D722" i="5"/>
  <c r="D903" i="5"/>
  <c r="D1767" i="5"/>
  <c r="D1658" i="5"/>
  <c r="D688" i="5"/>
  <c r="D679" i="5"/>
  <c r="D1823" i="5"/>
  <c r="D1196" i="5"/>
  <c r="D1863" i="5"/>
  <c r="D878" i="5"/>
  <c r="D1967" i="5"/>
  <c r="D47" i="5"/>
  <c r="D1515" i="5"/>
  <c r="D1568" i="5"/>
  <c r="D942" i="5"/>
  <c r="D1436" i="5"/>
  <c r="D835" i="5"/>
  <c r="D1354" i="5"/>
  <c r="D1415" i="5"/>
  <c r="D1939" i="5"/>
  <c r="D267" i="5"/>
  <c r="D801" i="5"/>
  <c r="D1935" i="5"/>
  <c r="D1564" i="5"/>
  <c r="D189" i="5"/>
  <c r="D11" i="5"/>
  <c r="D1314" i="5"/>
  <c r="D1821" i="5"/>
  <c r="D1566" i="5"/>
  <c r="D489" i="5"/>
  <c r="D584" i="5"/>
  <c r="D1693" i="5"/>
  <c r="D636" i="5"/>
  <c r="D1936" i="5"/>
  <c r="D940" i="5"/>
  <c r="D1745" i="5"/>
  <c r="D1464" i="5"/>
  <c r="D495" i="5"/>
  <c r="D1205" i="5"/>
  <c r="D403" i="5"/>
  <c r="D1018" i="5"/>
  <c r="D204" i="5"/>
  <c r="D421" i="5"/>
  <c r="D1526" i="5"/>
  <c r="D1730" i="5"/>
  <c r="D1779" i="5"/>
  <c r="D125" i="5"/>
  <c r="D445" i="5"/>
  <c r="D70" i="5"/>
  <c r="D1942" i="5"/>
  <c r="D1433" i="5"/>
  <c r="D19" i="5"/>
  <c r="D345" i="5"/>
  <c r="D1439" i="5"/>
  <c r="D814" i="5"/>
  <c r="D1368" i="5"/>
  <c r="D1867" i="5"/>
  <c r="D306" i="5"/>
  <c r="D75" i="5"/>
  <c r="D510" i="5"/>
  <c r="D1027" i="5"/>
  <c r="D1952" i="5"/>
  <c r="D487" i="5"/>
  <c r="D1032" i="5"/>
  <c r="D885" i="5"/>
  <c r="D1455" i="5"/>
  <c r="D1296" i="5"/>
  <c r="D311" i="5"/>
  <c r="D1780" i="5"/>
  <c r="D1174" i="5"/>
  <c r="D634" i="5"/>
  <c r="D946" i="5"/>
  <c r="D562" i="5"/>
  <c r="D483" i="5"/>
  <c r="D746" i="5"/>
  <c r="D462" i="5"/>
  <c r="D245" i="5"/>
  <c r="D52" i="5"/>
  <c r="D1685" i="5"/>
  <c r="D1714" i="5"/>
  <c r="D1830" i="5"/>
  <c r="D280" i="5"/>
  <c r="D305" i="5"/>
  <c r="D84" i="5"/>
  <c r="D1067" i="5"/>
  <c r="D586" i="5"/>
  <c r="D241" i="5"/>
  <c r="D340" i="5"/>
  <c r="D1945" i="5"/>
  <c r="D517" i="5"/>
  <c r="D25" i="5"/>
  <c r="D1004" i="5"/>
  <c r="D1577" i="5"/>
  <c r="D1291" i="5"/>
  <c r="D253" i="5"/>
  <c r="D360" i="5"/>
  <c r="D751" i="5"/>
  <c r="D573" i="5"/>
  <c r="D10" i="5"/>
  <c r="D1671" i="5"/>
  <c r="D175" i="5"/>
  <c r="D1817" i="5"/>
  <c r="D434" i="5"/>
  <c r="D1477" i="5"/>
  <c r="D326" i="5"/>
  <c r="D239" i="5"/>
  <c r="D1533" i="5"/>
  <c r="D275" i="5"/>
  <c r="D890" i="5"/>
  <c r="D1238" i="5"/>
  <c r="D1530" i="5"/>
  <c r="D373" i="5"/>
  <c r="D238" i="5"/>
  <c r="D481" i="5"/>
  <c r="D1837" i="5"/>
  <c r="D544" i="5"/>
  <c r="D709" i="5"/>
  <c r="D217" i="5"/>
  <c r="D1604" i="5"/>
  <c r="D1165" i="5"/>
  <c r="D1546" i="5"/>
  <c r="D1409" i="5"/>
  <c r="D148" i="5"/>
  <c r="D1383" i="5"/>
  <c r="D1833" i="5"/>
  <c r="D439" i="5"/>
  <c r="D1146" i="5"/>
  <c r="D416" i="5"/>
  <c r="D113" i="5"/>
  <c r="D1503" i="5"/>
  <c r="D1565" i="5"/>
  <c r="D1207" i="5"/>
  <c r="D559" i="5"/>
  <c r="D1215" i="5"/>
  <c r="D532" i="5"/>
  <c r="D1068" i="5"/>
  <c r="D1944" i="5"/>
  <c r="D1771" i="5"/>
  <c r="D745" i="5"/>
  <c r="D298" i="5"/>
  <c r="D1374" i="5"/>
  <c r="D74" i="5"/>
  <c r="D1778" i="5"/>
  <c r="D309" i="5"/>
  <c r="D758" i="5"/>
  <c r="D991" i="5"/>
  <c r="D1363" i="5"/>
  <c r="D608" i="5"/>
  <c r="D1969" i="5"/>
  <c r="D1082" i="5"/>
  <c r="D98" i="5"/>
  <c r="D1841" i="5"/>
  <c r="D884" i="5"/>
  <c r="D1631" i="5"/>
  <c r="D606" i="5"/>
  <c r="D381" i="5"/>
  <c r="D514" i="5"/>
  <c r="D660" i="5"/>
  <c r="D1154" i="5"/>
  <c r="D737" i="5"/>
  <c r="D1537" i="5"/>
  <c r="D1842" i="5"/>
  <c r="D331" i="5"/>
  <c r="D534" i="5"/>
  <c r="D1478" i="5"/>
  <c r="D1744" i="5"/>
  <c r="D266" i="5"/>
  <c r="D840" i="5"/>
  <c r="D431" i="5"/>
  <c r="D1132" i="5"/>
  <c r="D1519" i="5"/>
  <c r="D1856" i="5"/>
  <c r="D139" i="5"/>
  <c r="D816" i="5"/>
  <c r="D743" i="5"/>
  <c r="D617" i="5"/>
  <c r="D1692" i="5"/>
  <c r="D694" i="5"/>
  <c r="D615" i="5"/>
  <c r="D1715" i="5"/>
  <c r="D1909" i="5"/>
  <c r="D833" i="5"/>
  <c r="D551" i="5"/>
  <c r="D662" i="5"/>
  <c r="D739" i="5"/>
  <c r="D1073" i="5"/>
  <c r="D1812" i="5"/>
  <c r="D1855" i="5"/>
  <c r="D545" i="5"/>
  <c r="D1360" i="5"/>
  <c r="D876" i="5"/>
  <c r="D1450" i="5"/>
  <c r="D939" i="5"/>
  <c r="D1006" i="5"/>
  <c r="D92" i="5"/>
  <c r="D202" i="5"/>
  <c r="D454" i="5"/>
  <c r="D1520" i="5"/>
  <c r="D468" i="5"/>
  <c r="D1380" i="5"/>
  <c r="D572" i="5"/>
  <c r="D1762" i="5"/>
  <c r="D1826" i="5"/>
  <c r="D1454" i="5"/>
  <c r="D1749" i="5"/>
  <c r="D778" i="5"/>
  <c r="D1691" i="5"/>
  <c r="D508" i="5"/>
  <c r="D1402" i="5"/>
  <c r="D1243" i="5"/>
  <c r="D1129" i="5"/>
  <c r="D54" i="5"/>
  <c r="D1818" i="5"/>
  <c r="D83" i="5"/>
  <c r="D409" i="5"/>
  <c r="D1342" i="5"/>
  <c r="D226" i="5"/>
  <c r="D111" i="5"/>
  <c r="D1726" i="5"/>
  <c r="D623" i="5"/>
  <c r="D1472" i="5"/>
  <c r="D1169" i="5"/>
  <c r="D1494" i="5"/>
  <c r="D119" i="5"/>
  <c r="D328" i="5"/>
  <c r="D1074" i="5"/>
  <c r="D809" i="5"/>
  <c r="D1210" i="5"/>
  <c r="D1602" i="5"/>
  <c r="D1246" i="5"/>
  <c r="D1046" i="5"/>
  <c r="D1656" i="5"/>
  <c r="D1933" i="5"/>
  <c r="D1195" i="5"/>
  <c r="D899" i="5"/>
  <c r="D1395" i="5"/>
  <c r="D1076" i="5"/>
  <c r="D957" i="5"/>
  <c r="D1070" i="5"/>
  <c r="D203" i="5"/>
  <c r="D1567" i="5"/>
  <c r="D854" i="5"/>
  <c r="D953" i="5"/>
  <c r="D1193" i="5"/>
  <c r="D1615" i="5"/>
  <c r="D1852" i="5"/>
  <c r="D779" i="5"/>
  <c r="D96" i="5"/>
  <c r="D417" i="5"/>
  <c r="D208" i="5"/>
  <c r="D788" i="5"/>
  <c r="D673" i="5"/>
  <c r="D1603" i="5"/>
  <c r="D848" i="5"/>
  <c r="D523" i="5"/>
  <c r="D464" i="5"/>
  <c r="D34" i="5"/>
  <c r="D1005" i="5"/>
  <c r="D1269" i="5"/>
  <c r="D773" i="5"/>
  <c r="D281" i="5"/>
  <c r="D1095" i="5"/>
  <c r="D1890" i="5"/>
  <c r="D744" i="5"/>
  <c r="D1954" i="5"/>
  <c r="D1012" i="5"/>
  <c r="D1825" i="5"/>
  <c r="D1617" i="5"/>
  <c r="D1474" i="5"/>
  <c r="D2043" i="5"/>
  <c r="D1964" i="5"/>
  <c r="D1788" i="5"/>
  <c r="D1885" i="5"/>
  <c r="D1804" i="5"/>
  <c r="D1441" i="5"/>
  <c r="D1971" i="5"/>
  <c r="D1792" i="5"/>
  <c r="D1784" i="5"/>
  <c r="D1721" i="5"/>
  <c r="D1571" i="5"/>
  <c r="D1781" i="5"/>
  <c r="D1824" i="5"/>
  <c r="D1844" i="5"/>
  <c r="D1505" i="5"/>
  <c r="D1866" i="5"/>
  <c r="D1510" i="5"/>
  <c r="D1940" i="5"/>
  <c r="D1708" i="5"/>
  <c r="D1481" i="5"/>
  <c r="D1800" i="5"/>
  <c r="D1889" i="5"/>
  <c r="D1908" i="5"/>
  <c r="D1512" i="5"/>
  <c r="D1776" i="5"/>
  <c r="D1808" i="5"/>
  <c r="D1493" i="5"/>
  <c r="D1559" i="5"/>
  <c r="D1869" i="5"/>
  <c r="D1516" i="5"/>
  <c r="D1650" i="5"/>
  <c r="D1470" i="5"/>
  <c r="D1482" i="5"/>
  <c r="D1634" i="5"/>
  <c r="D1777" i="5"/>
  <c r="D1752" i="5"/>
  <c r="D1654" i="5"/>
  <c r="D1840" i="5"/>
  <c r="D1904" i="5"/>
  <c r="D1921" i="5"/>
  <c r="D1728" i="5"/>
  <c r="D1609" i="5"/>
  <c r="D1766" i="5"/>
  <c r="D1677" i="5"/>
  <c r="D1509" i="5"/>
  <c r="D1884" i="5"/>
  <c r="D1498" i="5"/>
  <c r="D1768" i="5"/>
  <c r="D1541" i="5"/>
  <c r="D1764" i="5"/>
  <c r="D1765" i="5"/>
  <c r="D1684" i="5"/>
  <c r="D1716" i="5"/>
  <c r="D1893" i="5"/>
  <c r="D1688" i="5"/>
  <c r="D1637" i="5"/>
  <c r="D1729" i="5"/>
  <c r="D1461" i="5"/>
  <c r="D1497" i="5"/>
  <c r="D1974" i="5"/>
  <c r="D1836" i="5"/>
  <c r="D1561" i="5"/>
  <c r="D1429" i="5"/>
  <c r="D1916" i="5"/>
  <c r="D1796" i="5"/>
  <c r="D1880" i="5"/>
  <c r="D1900" i="5"/>
  <c r="D1820" i="5"/>
  <c r="D1618" i="5"/>
  <c r="D1724" i="5"/>
  <c r="D1760" i="5"/>
  <c r="D1932" i="5"/>
  <c r="D1864" i="5"/>
  <c r="D1466" i="5"/>
  <c r="D1680" i="5"/>
  <c r="D1970" i="5"/>
  <c r="D1434" i="5"/>
  <c r="D1597" i="5"/>
  <c r="D1426" i="5"/>
  <c r="D1912" i="5"/>
  <c r="D1625" i="5"/>
  <c r="D1849" i="5"/>
  <c r="D1793" i="5"/>
  <c r="D1445" i="5"/>
  <c r="D1554" i="5"/>
  <c r="D1412" i="5"/>
  <c r="D1756" i="5"/>
  <c r="D1553" i="5"/>
  <c r="D1953" i="5"/>
  <c r="D1586" i="5"/>
  <c r="D1892" i="5"/>
  <c r="D1712" i="5"/>
  <c r="D1805" i="5"/>
  <c r="D1740" i="5"/>
  <c r="D1736" i="5"/>
  <c r="D1525" i="5"/>
  <c r="D1828" i="5"/>
  <c r="D2176" i="5"/>
  <c r="D2089" i="5"/>
  <c r="D1988" i="5"/>
  <c r="D2035" i="5"/>
  <c r="D1987" i="5"/>
  <c r="D2476" i="5"/>
  <c r="D2292" i="5"/>
  <c r="D2296" i="5"/>
  <c r="D2187" i="5"/>
  <c r="D2020" i="5"/>
  <c r="D2014" i="5"/>
  <c r="D2399" i="5"/>
  <c r="D2054" i="5"/>
  <c r="D2015" i="5"/>
  <c r="D1985" i="5"/>
  <c r="D2417" i="5"/>
  <c r="D2391" i="5"/>
  <c r="D2289" i="5"/>
  <c r="D2009" i="5"/>
  <c r="D2163" i="5"/>
  <c r="D2246" i="5"/>
  <c r="D2220" i="5"/>
  <c r="D2327" i="5"/>
  <c r="D2262" i="5"/>
  <c r="D2293" i="5"/>
  <c r="D2349" i="5"/>
  <c r="D2259" i="5"/>
  <c r="D2053" i="5"/>
  <c r="D2046" i="5"/>
  <c r="D2279" i="5"/>
  <c r="D2387" i="5"/>
  <c r="D2416" i="5"/>
  <c r="D2267" i="5"/>
  <c r="D2457" i="5"/>
  <c r="D2181" i="5"/>
  <c r="D2217" i="5"/>
  <c r="D2123" i="5"/>
  <c r="D2055" i="5"/>
  <c r="D2000" i="5"/>
  <c r="D2158" i="5"/>
  <c r="D2418" i="5"/>
  <c r="D2345" i="5"/>
  <c r="D2356" i="5"/>
  <c r="D2298" i="5"/>
  <c r="D2096" i="5"/>
  <c r="D2148" i="5"/>
  <c r="D2243" i="5"/>
  <c r="D2102" i="5"/>
  <c r="D2366" i="5"/>
  <c r="D2433" i="5"/>
  <c r="D1976" i="5"/>
  <c r="D2090" i="5"/>
  <c r="D2145" i="5"/>
  <c r="D2395" i="5"/>
  <c r="D2308" i="5"/>
  <c r="D2191" i="5"/>
  <c r="D2379" i="5"/>
  <c r="D2287" i="5"/>
  <c r="D2408" i="5"/>
  <c r="D2361" i="5"/>
  <c r="D2344" i="5"/>
  <c r="D2059" i="5"/>
  <c r="D2269" i="5"/>
  <c r="D2186" i="5"/>
  <c r="D2420" i="5"/>
  <c r="D2353" i="5"/>
  <c r="D2268" i="5"/>
  <c r="D2351" i="5"/>
  <c r="D2038" i="5"/>
  <c r="D2396" i="5"/>
  <c r="D2335" i="5"/>
  <c r="D2249" i="5"/>
  <c r="D2434" i="5"/>
  <c r="D2205" i="5"/>
  <c r="D2234" i="5"/>
  <c r="D2406" i="5"/>
  <c r="D2364" i="5"/>
  <c r="D2248" i="5"/>
  <c r="D2328" i="5"/>
  <c r="D2155" i="5"/>
  <c r="D1997" i="5"/>
  <c r="D2469" i="5"/>
  <c r="D2305" i="5"/>
  <c r="D2003" i="5"/>
  <c r="D2342" i="5"/>
  <c r="D2044" i="5"/>
  <c r="D2388" i="5"/>
  <c r="D2490" i="5"/>
  <c r="D2170" i="5"/>
  <c r="D2363" i="5"/>
  <c r="D2196" i="5"/>
  <c r="D2116" i="5"/>
  <c r="D2161" i="5"/>
  <c r="D2227" i="5"/>
  <c r="D2251" i="5"/>
  <c r="D2206" i="5"/>
  <c r="D2277" i="5"/>
  <c r="D2208" i="5"/>
  <c r="D2362" i="5"/>
  <c r="D2428" i="5"/>
  <c r="D2325" i="5"/>
  <c r="D2472" i="5"/>
  <c r="D2374" i="5"/>
  <c r="D2109" i="5"/>
  <c r="D2052" i="5"/>
  <c r="D2018" i="5"/>
  <c r="D2069" i="5"/>
  <c r="D2154" i="5"/>
  <c r="D2401" i="5"/>
  <c r="D2372" i="5"/>
  <c r="D2389" i="5"/>
  <c r="D2274" i="5"/>
  <c r="D2376" i="5"/>
  <c r="D1977" i="5"/>
  <c r="D2117" i="5"/>
  <c r="D2197" i="5"/>
  <c r="D2057" i="5"/>
  <c r="D2280" i="5"/>
  <c r="D2285" i="5"/>
  <c r="D2284" i="5"/>
  <c r="D2307" i="5"/>
  <c r="D2421" i="5"/>
  <c r="D2499" i="5"/>
  <c r="D2007" i="5"/>
  <c r="D2121" i="5"/>
  <c r="D2230" i="5"/>
  <c r="D2019" i="5"/>
  <c r="D2458" i="5"/>
  <c r="D2146" i="5"/>
  <c r="D2446" i="5"/>
  <c r="D2129" i="5"/>
  <c r="D2444" i="5"/>
  <c r="D2273" i="5"/>
  <c r="D2275" i="5"/>
  <c r="D2188" i="5"/>
  <c r="D2462" i="5"/>
  <c r="D2222" i="5"/>
  <c r="D2461" i="5"/>
  <c r="D2435" i="5"/>
  <c r="D2033" i="5"/>
  <c r="D2166" i="5"/>
  <c r="D2091" i="5"/>
  <c r="D2378" i="5"/>
  <c r="D2213" i="5"/>
  <c r="D2219" i="5"/>
  <c r="D2460" i="5"/>
  <c r="D2319" i="5"/>
  <c r="D2047" i="5"/>
  <c r="D2004" i="5"/>
  <c r="D2178" i="5"/>
  <c r="D2290" i="5"/>
  <c r="D2023" i="5"/>
  <c r="D2072" i="5"/>
  <c r="D2215" i="5"/>
  <c r="D2320" i="5"/>
  <c r="D2442" i="5"/>
  <c r="D2126" i="5"/>
  <c r="D2104" i="5"/>
  <c r="D2226" i="5"/>
  <c r="D2174" i="5"/>
  <c r="D2152" i="5"/>
  <c r="D2314" i="5"/>
  <c r="D2291" i="5"/>
  <c r="D2367" i="5"/>
  <c r="D2184" i="5"/>
  <c r="D2272" i="5"/>
  <c r="D2223" i="5"/>
  <c r="D2352" i="5"/>
  <c r="D2193" i="5"/>
  <c r="D2079" i="5"/>
  <c r="D2159" i="5"/>
  <c r="D2479" i="5"/>
  <c r="D2040" i="5"/>
  <c r="D2373" i="5"/>
  <c r="D2216" i="5"/>
  <c r="D2200" i="5"/>
  <c r="D2119" i="5"/>
  <c r="D2142" i="5"/>
  <c r="D2041" i="5"/>
  <c r="D2270" i="5"/>
  <c r="D2288" i="5"/>
  <c r="D2464" i="5"/>
  <c r="D2241" i="5"/>
  <c r="D2424" i="5"/>
  <c r="D2310" i="5"/>
  <c r="D2422" i="5"/>
  <c r="D2133" i="5"/>
  <c r="D2056" i="5"/>
  <c r="D2236" i="5"/>
  <c r="D2360" i="5"/>
  <c r="D2369" i="5"/>
  <c r="D2110" i="5"/>
  <c r="D2101" i="5"/>
  <c r="D2160" i="5"/>
  <c r="D1980" i="5"/>
  <c r="D2265" i="5"/>
  <c r="D2333" i="5"/>
  <c r="D2245" i="5"/>
  <c r="D2276" i="5"/>
  <c r="D2440" i="5"/>
  <c r="D2294" i="5"/>
  <c r="D2221" i="5"/>
  <c r="D2021" i="5"/>
  <c r="D2212" i="5"/>
  <c r="D2132" i="5"/>
  <c r="D2067" i="5"/>
  <c r="D2382" i="5"/>
  <c r="D2045" i="5"/>
  <c r="D2478" i="5"/>
  <c r="D2118" i="5"/>
  <c r="D2202" i="5"/>
  <c r="D2494" i="5"/>
  <c r="D2255" i="5"/>
  <c r="D2386" i="5"/>
  <c r="D2078" i="5"/>
  <c r="D2247" i="5"/>
  <c r="D2393" i="5"/>
  <c r="D2414" i="5"/>
  <c r="D2398" i="5"/>
  <c r="D2484" i="5"/>
  <c r="D1982" i="5"/>
  <c r="D1986" i="5"/>
  <c r="D1999" i="5"/>
  <c r="D2254" i="5"/>
  <c r="D2026" i="5"/>
  <c r="D2149" i="5"/>
  <c r="D2455" i="5"/>
  <c r="D2114" i="5"/>
  <c r="D2390" i="5"/>
  <c r="D2261" i="5"/>
  <c r="D1996" i="5"/>
  <c r="D2085" i="5"/>
  <c r="D2339" i="5"/>
  <c r="D2368" i="5"/>
  <c r="D2413" i="5"/>
  <c r="D1992" i="5"/>
  <c r="D2165" i="5"/>
  <c r="D2312" i="5"/>
  <c r="D2480" i="5"/>
  <c r="D2278" i="5"/>
  <c r="D2228" i="5"/>
  <c r="D1975" i="5"/>
  <c r="D2049" i="5"/>
  <c r="D2017" i="5"/>
  <c r="D2099" i="5"/>
  <c r="D2195" i="5"/>
  <c r="D2318" i="5"/>
  <c r="D2302" i="5"/>
  <c r="D2498" i="5"/>
  <c r="D2162" i="5"/>
  <c r="D2177" i="5"/>
  <c r="D2157" i="5"/>
  <c r="D2343" i="5"/>
  <c r="D2211" i="5"/>
  <c r="D2093" i="5"/>
  <c r="D2103" i="5"/>
  <c r="D2436" i="5"/>
  <c r="D2082" i="5"/>
  <c r="D1993" i="5"/>
  <c r="D2171" i="5"/>
  <c r="D2454" i="5"/>
  <c r="D2405" i="5"/>
  <c r="D2452" i="5"/>
  <c r="D2451" i="5"/>
  <c r="D2204" i="5"/>
  <c r="D2100" i="5"/>
  <c r="D2371" i="5"/>
  <c r="D2497" i="5"/>
  <c r="D2086" i="5"/>
  <c r="D2487" i="5"/>
  <c r="D2315" i="5"/>
  <c r="D2027" i="5"/>
  <c r="D2402" i="5"/>
  <c r="D2175" i="5"/>
  <c r="D2113" i="5"/>
  <c r="D2301" i="5"/>
  <c r="D2180" i="5"/>
  <c r="D2242" i="5"/>
  <c r="D2210" i="5"/>
  <c r="D2164" i="5"/>
  <c r="D2323" i="5"/>
  <c r="D2051" i="5"/>
  <c r="D2336" i="5"/>
  <c r="D2375" i="5"/>
  <c r="D2198" i="5"/>
  <c r="D2098" i="5"/>
  <c r="D2179" i="5"/>
  <c r="D2092" i="5"/>
  <c r="D2410" i="5"/>
  <c r="D2058" i="5"/>
  <c r="D2423" i="5"/>
  <c r="D2229" i="5"/>
  <c r="D2316" i="5"/>
  <c r="D2437" i="5"/>
  <c r="D2048" i="5"/>
  <c r="D2313" i="5"/>
  <c r="D2224" i="5"/>
  <c r="D2185" i="5"/>
  <c r="D2002" i="5"/>
  <c r="D2488" i="5"/>
  <c r="D2011" i="5"/>
  <c r="D2258" i="5"/>
  <c r="D2309" i="5"/>
  <c r="D2329" i="5"/>
  <c r="D2441" i="5"/>
  <c r="D2073" i="5"/>
  <c r="D2264" i="5"/>
  <c r="D2143" i="5"/>
  <c r="D2409" i="5"/>
  <c r="D2394" i="5"/>
  <c r="D2120" i="5"/>
  <c r="D2496" i="5"/>
  <c r="D2016" i="5"/>
  <c r="D2300" i="5"/>
  <c r="D2477" i="5"/>
  <c r="D2081" i="5"/>
  <c r="D2238" i="5"/>
  <c r="D2074" i="5"/>
  <c r="D2141" i="5"/>
  <c r="D2392" i="5"/>
  <c r="D2453" i="5"/>
  <c r="D2346" i="5"/>
  <c r="D2250" i="5"/>
  <c r="D2411" i="5"/>
  <c r="D2006" i="5"/>
  <c r="D2432" i="5"/>
  <c r="D2370" i="5"/>
  <c r="D2199" i="5"/>
  <c r="D2474" i="5"/>
  <c r="D2341" i="5"/>
  <c r="D2482" i="5"/>
  <c r="D2083" i="5"/>
  <c r="D2338" i="5"/>
  <c r="D2140" i="5"/>
  <c r="D2324" i="5"/>
  <c r="D2466" i="5"/>
  <c r="D2380" i="5"/>
  <c r="D2037" i="5"/>
  <c r="D2365" i="5"/>
  <c r="D2483" i="5"/>
  <c r="D2317" i="5"/>
  <c r="D1984" i="5"/>
  <c r="D2347" i="5"/>
  <c r="D2425" i="5"/>
  <c r="D2201" i="5"/>
  <c r="D2450" i="5"/>
  <c r="D2131" i="5"/>
  <c r="D2384" i="5"/>
  <c r="D2235" i="5"/>
  <c r="D2156" i="5"/>
  <c r="D2030" i="5"/>
  <c r="D2231" i="5"/>
  <c r="D2404" i="5"/>
  <c r="D1979" i="5"/>
  <c r="D2115" i="5"/>
  <c r="D2447" i="5"/>
  <c r="D2005" i="5"/>
  <c r="D2036" i="5"/>
  <c r="D2468" i="5"/>
  <c r="D2385" i="5"/>
  <c r="D2358" i="5"/>
  <c r="D1991" i="5"/>
  <c r="D2448" i="5"/>
  <c r="D2060" i="5"/>
  <c r="D2240" i="5"/>
  <c r="D2097" i="5"/>
  <c r="D2311" i="5"/>
  <c r="D2295" i="5"/>
  <c r="D1981" i="5"/>
  <c r="D2034" i="5"/>
  <c r="D2304" i="5"/>
  <c r="D2071" i="5"/>
  <c r="D2106" i="5"/>
  <c r="D2337" i="5"/>
  <c r="D2025" i="5"/>
  <c r="D2029" i="5"/>
  <c r="D2463" i="5"/>
  <c r="D2350" i="5"/>
  <c r="D2357" i="5"/>
  <c r="D2381" i="5"/>
  <c r="D2013" i="5"/>
  <c r="D2062" i="5"/>
  <c r="D2489" i="5"/>
  <c r="D2355" i="5"/>
  <c r="D2209" i="5"/>
  <c r="D1983" i="5"/>
  <c r="D2214" i="5"/>
  <c r="D2136" i="5"/>
  <c r="D2125" i="5"/>
  <c r="D2024" i="5"/>
  <c r="D2332" i="5"/>
  <c r="D2281" i="5"/>
  <c r="D2419" i="5"/>
  <c r="D2439" i="5"/>
  <c r="D1995" i="5"/>
  <c r="D2147" i="5"/>
  <c r="D2137" i="5"/>
  <c r="D2135" i="5"/>
  <c r="D2485" i="5"/>
  <c r="D2303" i="5"/>
  <c r="D2122" i="5"/>
  <c r="D2306" i="5"/>
  <c r="D2028" i="5"/>
  <c r="D2065" i="5"/>
  <c r="D2127" i="5"/>
  <c r="D2397" i="5"/>
  <c r="D2153" i="5"/>
  <c r="D2299" i="5"/>
  <c r="D2403" i="5"/>
  <c r="D2321" i="5"/>
  <c r="D2400" i="5"/>
  <c r="D1989" i="5"/>
  <c r="D2031" i="5"/>
  <c r="D2064" i="5"/>
  <c r="D2203" i="5"/>
  <c r="D2486" i="5"/>
  <c r="D2256" i="5"/>
  <c r="D2088" i="5"/>
  <c r="D2467" i="5"/>
  <c r="D2063" i="5"/>
  <c r="D2445" i="5"/>
  <c r="D2218" i="5"/>
  <c r="D2207" i="5"/>
  <c r="D2008" i="5"/>
  <c r="D2340" i="5"/>
  <c r="D2084" i="5"/>
  <c r="D2438" i="5"/>
  <c r="D2244" i="5"/>
  <c r="D2493" i="5"/>
  <c r="D2001" i="5"/>
  <c r="D2326" i="5"/>
  <c r="D2297" i="5"/>
  <c r="D2075" i="5"/>
  <c r="D2334" i="5"/>
  <c r="D2491" i="5"/>
  <c r="D2107" i="5"/>
  <c r="D2456" i="5"/>
  <c r="D2239" i="5"/>
  <c r="D2151" i="5"/>
  <c r="D2426" i="5"/>
  <c r="D2189" i="5"/>
  <c r="D2449" i="5"/>
  <c r="D1998" i="5"/>
  <c r="D2076" i="5"/>
  <c r="D2066" i="5"/>
  <c r="D2168" i="5"/>
  <c r="D2475" i="5"/>
  <c r="D1990" i="5"/>
  <c r="D2282" i="5"/>
  <c r="D2022" i="5"/>
  <c r="D2130" i="5"/>
  <c r="D2134" i="5"/>
  <c r="D2039" i="5"/>
  <c r="D2412" i="5"/>
  <c r="D2237" i="5"/>
  <c r="D2111" i="5"/>
  <c r="D2068" i="5"/>
  <c r="D2061" i="5"/>
  <c r="D2459" i="5"/>
  <c r="D2182" i="5"/>
  <c r="D2094" i="5"/>
  <c r="D2429" i="5"/>
  <c r="D2348" i="5"/>
  <c r="D2283" i="5"/>
  <c r="D2271" i="5"/>
  <c r="D2266" i="5"/>
  <c r="D2260" i="5"/>
  <c r="D2407" i="5"/>
  <c r="D2322" i="5"/>
  <c r="D2190" i="5"/>
  <c r="D2473" i="5"/>
  <c r="D2194" i="5"/>
  <c r="D2150" i="5"/>
  <c r="D2077" i="5"/>
  <c r="D2263" i="5"/>
  <c r="D2169" i="5"/>
  <c r="D2257" i="5"/>
  <c r="D1994" i="5"/>
  <c r="D2128" i="5"/>
  <c r="D2108" i="5"/>
  <c r="D2481" i="5"/>
  <c r="D2253" i="5"/>
  <c r="D2050" i="5"/>
  <c r="D2430" i="5"/>
  <c r="D2042" i="5"/>
  <c r="D2465" i="5"/>
  <c r="D2286" i="5"/>
  <c r="D2105" i="5"/>
  <c r="D2225" i="5"/>
  <c r="D2377" i="5"/>
  <c r="D2095" i="5"/>
  <c r="D2470" i="5"/>
  <c r="D2330" i="5"/>
  <c r="D2495" i="5"/>
  <c r="D2233" i="5"/>
  <c r="D2167" i="5"/>
  <c r="D2173" i="5"/>
  <c r="D2124" i="5"/>
  <c r="D2139" i="5"/>
  <c r="D2112" i="5"/>
  <c r="D2354" i="5"/>
  <c r="D2032" i="5"/>
  <c r="D2172" i="5"/>
  <c r="D2492" i="5"/>
  <c r="D2427" i="5"/>
  <c r="D2431" i="5"/>
  <c r="D2138" i="5"/>
  <c r="D2192" i="5"/>
  <c r="D2070" i="5"/>
  <c r="D2087" i="5"/>
  <c r="D2010" i="5"/>
  <c r="D2252" i="5"/>
  <c r="D2144" i="5"/>
  <c r="D2183" i="5"/>
  <c r="D2232" i="5"/>
  <c r="D2012" i="5"/>
  <c r="D2080" i="5"/>
  <c r="D2331" i="5"/>
  <c r="D2443" i="5"/>
  <c r="D2471" i="5"/>
  <c r="D2383" i="5"/>
  <c r="D2359" i="5"/>
  <c r="D2415" i="5"/>
  <c r="D1978" i="5"/>
  <c r="L2080" i="5" l="1"/>
  <c r="S2080" i="5"/>
  <c r="Y2080" i="5"/>
  <c r="V2080" i="5"/>
  <c r="E2080" i="5"/>
  <c r="J2080" i="5"/>
  <c r="R2080" i="5"/>
  <c r="M2080" i="5"/>
  <c r="K2080" i="5"/>
  <c r="AA2080" i="5"/>
  <c r="AB2080" i="5"/>
  <c r="Z2080" i="5"/>
  <c r="W2080" i="5"/>
  <c r="F2080" i="5"/>
  <c r="X2080" i="5"/>
  <c r="O2080" i="5"/>
  <c r="H2080" i="5"/>
  <c r="T2080" i="5"/>
  <c r="G2080" i="5"/>
  <c r="U2080" i="5"/>
  <c r="N2080" i="5"/>
  <c r="I2080" i="5"/>
  <c r="Q2080" i="5"/>
  <c r="P2080" i="5"/>
  <c r="Y2354" i="5"/>
  <c r="F2354" i="5"/>
  <c r="P2354" i="5"/>
  <c r="O2354" i="5"/>
  <c r="Z2354" i="5"/>
  <c r="G2354" i="5"/>
  <c r="W2354" i="5"/>
  <c r="E2354" i="5"/>
  <c r="N2354" i="5"/>
  <c r="M2354" i="5"/>
  <c r="H2354" i="5"/>
  <c r="L2354" i="5"/>
  <c r="AA2354" i="5"/>
  <c r="R2354" i="5"/>
  <c r="X2354" i="5"/>
  <c r="J2354" i="5"/>
  <c r="Q2354" i="5"/>
  <c r="S2354" i="5"/>
  <c r="T2354" i="5"/>
  <c r="I2354" i="5"/>
  <c r="K2354" i="5"/>
  <c r="V2354" i="5"/>
  <c r="AB2354" i="5"/>
  <c r="U2354" i="5"/>
  <c r="U2471" i="5"/>
  <c r="I2471" i="5"/>
  <c r="P2471" i="5"/>
  <c r="L2471" i="5"/>
  <c r="R2471" i="5"/>
  <c r="X2471" i="5"/>
  <c r="Z2471" i="5"/>
  <c r="AB2471" i="5"/>
  <c r="F2471" i="5"/>
  <c r="J2471" i="5"/>
  <c r="T2471" i="5"/>
  <c r="Y2471" i="5"/>
  <c r="G2471" i="5"/>
  <c r="V2471" i="5"/>
  <c r="E2471" i="5"/>
  <c r="AA2471" i="5"/>
  <c r="N2471" i="5"/>
  <c r="Q2471" i="5"/>
  <c r="H2471" i="5"/>
  <c r="K2471" i="5"/>
  <c r="W2471" i="5"/>
  <c r="M2471" i="5"/>
  <c r="O2471" i="5"/>
  <c r="S2471" i="5"/>
  <c r="L2192" i="5"/>
  <c r="AB2192" i="5"/>
  <c r="Z2192" i="5"/>
  <c r="U2192" i="5"/>
  <c r="X2192" i="5"/>
  <c r="M2192" i="5"/>
  <c r="R2192" i="5"/>
  <c r="Q2192" i="5"/>
  <c r="H2192" i="5"/>
  <c r="T2192" i="5"/>
  <c r="S2192" i="5"/>
  <c r="Y2192" i="5"/>
  <c r="W2192" i="5"/>
  <c r="F2192" i="5"/>
  <c r="J2192" i="5"/>
  <c r="P2192" i="5"/>
  <c r="K2192" i="5"/>
  <c r="AA2192" i="5"/>
  <c r="G2192" i="5"/>
  <c r="V2192" i="5"/>
  <c r="E2192" i="5"/>
  <c r="N2192" i="5"/>
  <c r="I2192" i="5"/>
  <c r="O2192" i="5"/>
  <c r="Y2167" i="5"/>
  <c r="F2167" i="5"/>
  <c r="M2167" i="5"/>
  <c r="J2167" i="5"/>
  <c r="W2167" i="5"/>
  <c r="P2167" i="5"/>
  <c r="S2167" i="5"/>
  <c r="AB2167" i="5"/>
  <c r="E2167" i="5"/>
  <c r="U2167" i="5"/>
  <c r="N2167" i="5"/>
  <c r="R2167" i="5"/>
  <c r="O2167" i="5"/>
  <c r="Z2167" i="5"/>
  <c r="V2167" i="5"/>
  <c r="G2167" i="5"/>
  <c r="K2167" i="5"/>
  <c r="Q2167" i="5"/>
  <c r="T2167" i="5"/>
  <c r="AA2167" i="5"/>
  <c r="H2167" i="5"/>
  <c r="L2167" i="5"/>
  <c r="I2167" i="5"/>
  <c r="X2167" i="5"/>
  <c r="O2108" i="5"/>
  <c r="S2108" i="5"/>
  <c r="N2108" i="5"/>
  <c r="E2108" i="5"/>
  <c r="G2108" i="5"/>
  <c r="Q2108" i="5"/>
  <c r="U2108" i="5"/>
  <c r="P2108" i="5"/>
  <c r="AB2108" i="5"/>
  <c r="W2108" i="5"/>
  <c r="AA2108" i="5"/>
  <c r="M2108" i="5"/>
  <c r="Z2108" i="5"/>
  <c r="J2108" i="5"/>
  <c r="T2108" i="5"/>
  <c r="H2108" i="5"/>
  <c r="L2108" i="5"/>
  <c r="V2108" i="5"/>
  <c r="X2108" i="5"/>
  <c r="Y2108" i="5"/>
  <c r="I2108" i="5"/>
  <c r="F2108" i="5"/>
  <c r="R2108" i="5"/>
  <c r="K2108" i="5"/>
  <c r="H2407" i="5"/>
  <c r="K2407" i="5"/>
  <c r="O2407" i="5"/>
  <c r="Y2407" i="5"/>
  <c r="L2407" i="5"/>
  <c r="N2407" i="5"/>
  <c r="U2407" i="5"/>
  <c r="I2407" i="5"/>
  <c r="P2407" i="5"/>
  <c r="M2407" i="5"/>
  <c r="T2407" i="5"/>
  <c r="E2407" i="5"/>
  <c r="Z2407" i="5"/>
  <c r="AB2407" i="5"/>
  <c r="F2407" i="5"/>
  <c r="W2407" i="5"/>
  <c r="J2407" i="5"/>
  <c r="Q2407" i="5"/>
  <c r="G2407" i="5"/>
  <c r="V2407" i="5"/>
  <c r="R2407" i="5"/>
  <c r="X2407" i="5"/>
  <c r="AA2407" i="5"/>
  <c r="S2407" i="5"/>
  <c r="O2111" i="5"/>
  <c r="R2111" i="5"/>
  <c r="J2111" i="5"/>
  <c r="L2111" i="5"/>
  <c r="U2111" i="5"/>
  <c r="S2111" i="5"/>
  <c r="T2111" i="5"/>
  <c r="I2111" i="5"/>
  <c r="AA2111" i="5"/>
  <c r="AB2111" i="5"/>
  <c r="Q2111" i="5"/>
  <c r="Z2111" i="5"/>
  <c r="Y2111" i="5"/>
  <c r="F2111" i="5"/>
  <c r="H2111" i="5"/>
  <c r="V2111" i="5"/>
  <c r="N2111" i="5"/>
  <c r="K2111" i="5"/>
  <c r="W2111" i="5"/>
  <c r="X2111" i="5"/>
  <c r="M2111" i="5"/>
  <c r="G2111" i="5"/>
  <c r="E2111" i="5"/>
  <c r="P2111" i="5"/>
  <c r="K1990" i="5"/>
  <c r="R1990" i="5"/>
  <c r="AB1990" i="5"/>
  <c r="W1990" i="5"/>
  <c r="N1990" i="5"/>
  <c r="M1990" i="5"/>
  <c r="S1990" i="5"/>
  <c r="P1990" i="5"/>
  <c r="H1990" i="5"/>
  <c r="V1990" i="5"/>
  <c r="U1990" i="5"/>
  <c r="AA1990" i="5"/>
  <c r="X1990" i="5"/>
  <c r="F1990" i="5"/>
  <c r="Q1990" i="5"/>
  <c r="L1990" i="5"/>
  <c r="G1990" i="5"/>
  <c r="Y1990" i="5"/>
  <c r="Z1990" i="5"/>
  <c r="T1990" i="5"/>
  <c r="E1990" i="5"/>
  <c r="J1990" i="5"/>
  <c r="I1990" i="5"/>
  <c r="O1990" i="5"/>
  <c r="O2297" i="5"/>
  <c r="Y2297" i="5"/>
  <c r="G2297" i="5"/>
  <c r="AB2297" i="5"/>
  <c r="W2297" i="5"/>
  <c r="F2297" i="5"/>
  <c r="E2297" i="5"/>
  <c r="P2297" i="5"/>
  <c r="H2297" i="5"/>
  <c r="L2297" i="5"/>
  <c r="K2297" i="5"/>
  <c r="U2297" i="5"/>
  <c r="T2297" i="5"/>
  <c r="Q2297" i="5"/>
  <c r="M2297" i="5"/>
  <c r="N2297" i="5"/>
  <c r="Z2297" i="5"/>
  <c r="R2297" i="5"/>
  <c r="V2297" i="5"/>
  <c r="AA2297" i="5"/>
  <c r="X2297" i="5"/>
  <c r="S2297" i="5"/>
  <c r="J2297" i="5"/>
  <c r="I2297" i="5"/>
  <c r="AB2415" i="5"/>
  <c r="S2415" i="5"/>
  <c r="T2415" i="5"/>
  <c r="L2415" i="5"/>
  <c r="V2415" i="5"/>
  <c r="F2415" i="5"/>
  <c r="U2415" i="5"/>
  <c r="I2415" i="5"/>
  <c r="G2415" i="5"/>
  <c r="R2415" i="5"/>
  <c r="Q2415" i="5"/>
  <c r="AA2415" i="5"/>
  <c r="Z2415" i="5"/>
  <c r="J2415" i="5"/>
  <c r="H2415" i="5"/>
  <c r="W2415" i="5"/>
  <c r="N2415" i="5"/>
  <c r="O2415" i="5"/>
  <c r="X2415" i="5"/>
  <c r="Y2415" i="5"/>
  <c r="M2415" i="5"/>
  <c r="K2415" i="5"/>
  <c r="E2415" i="5"/>
  <c r="P2415" i="5"/>
  <c r="O2232" i="5"/>
  <c r="Z2232" i="5"/>
  <c r="R2232" i="5"/>
  <c r="T2232" i="5"/>
  <c r="F2232" i="5"/>
  <c r="P2232" i="5"/>
  <c r="Y2232" i="5"/>
  <c r="I2232" i="5"/>
  <c r="AB2232" i="5"/>
  <c r="AA2232" i="5"/>
  <c r="Q2232" i="5"/>
  <c r="W2232" i="5"/>
  <c r="S2232" i="5"/>
  <c r="N2232" i="5"/>
  <c r="L2232" i="5"/>
  <c r="K2232" i="5"/>
  <c r="U2232" i="5"/>
  <c r="H2232" i="5"/>
  <c r="X2232" i="5"/>
  <c r="E2232" i="5"/>
  <c r="J2232" i="5"/>
  <c r="M2232" i="5"/>
  <c r="G2232" i="5"/>
  <c r="V2232" i="5"/>
  <c r="E2138" i="5"/>
  <c r="T2138" i="5"/>
  <c r="O2138" i="5"/>
  <c r="AB2138" i="5"/>
  <c r="J2138" i="5"/>
  <c r="X2138" i="5"/>
  <c r="AA2138" i="5"/>
  <c r="Y2138" i="5"/>
  <c r="K2138" i="5"/>
  <c r="Z2138" i="5"/>
  <c r="V2138" i="5"/>
  <c r="U2138" i="5"/>
  <c r="G2138" i="5"/>
  <c r="P2138" i="5"/>
  <c r="Q2138" i="5"/>
  <c r="F2138" i="5"/>
  <c r="H2138" i="5"/>
  <c r="L2138" i="5"/>
  <c r="M2138" i="5"/>
  <c r="R2138" i="5"/>
  <c r="S2138" i="5"/>
  <c r="W2138" i="5"/>
  <c r="I2138" i="5"/>
  <c r="N2138" i="5"/>
  <c r="K2139" i="5"/>
  <c r="R2139" i="5"/>
  <c r="J2139" i="5"/>
  <c r="AB2139" i="5"/>
  <c r="G2139" i="5"/>
  <c r="N2139" i="5"/>
  <c r="T2139" i="5"/>
  <c r="P2139" i="5"/>
  <c r="W2139" i="5"/>
  <c r="E2139" i="5"/>
  <c r="AA2139" i="5"/>
  <c r="Q2139" i="5"/>
  <c r="Y2139" i="5"/>
  <c r="F2139" i="5"/>
  <c r="O2139" i="5"/>
  <c r="Z2139" i="5"/>
  <c r="M2139" i="5"/>
  <c r="V2139" i="5"/>
  <c r="S2139" i="5"/>
  <c r="X2139" i="5"/>
  <c r="I2139" i="5"/>
  <c r="L2139" i="5"/>
  <c r="U2139" i="5"/>
  <c r="H2139" i="5"/>
  <c r="U2359" i="5"/>
  <c r="I2359" i="5"/>
  <c r="T2359" i="5"/>
  <c r="K2359" i="5"/>
  <c r="AB2359" i="5"/>
  <c r="Q2359" i="5"/>
  <c r="Z2359" i="5"/>
  <c r="F2359" i="5"/>
  <c r="M2359" i="5"/>
  <c r="X2359" i="5"/>
  <c r="S2359" i="5"/>
  <c r="V2359" i="5"/>
  <c r="G2359" i="5"/>
  <c r="Y2359" i="5"/>
  <c r="N2359" i="5"/>
  <c r="E2359" i="5"/>
  <c r="P2359" i="5"/>
  <c r="J2359" i="5"/>
  <c r="H2359" i="5"/>
  <c r="W2359" i="5"/>
  <c r="R2359" i="5"/>
  <c r="O2359" i="5"/>
  <c r="L2359" i="5"/>
  <c r="AA2359" i="5"/>
  <c r="U2331" i="5"/>
  <c r="AB2331" i="5"/>
  <c r="G2331" i="5"/>
  <c r="E2331" i="5"/>
  <c r="K2331" i="5"/>
  <c r="Q2331" i="5"/>
  <c r="Z2331" i="5"/>
  <c r="F2331" i="5"/>
  <c r="H2331" i="5"/>
  <c r="AA2331" i="5"/>
  <c r="M2331" i="5"/>
  <c r="W2331" i="5"/>
  <c r="T2331" i="5"/>
  <c r="Y2331" i="5"/>
  <c r="I2331" i="5"/>
  <c r="P2331" i="5"/>
  <c r="V2331" i="5"/>
  <c r="L2331" i="5"/>
  <c r="X2331" i="5"/>
  <c r="S2331" i="5"/>
  <c r="J2331" i="5"/>
  <c r="R2331" i="5"/>
  <c r="O2331" i="5"/>
  <c r="N2331" i="5"/>
  <c r="O2183" i="5"/>
  <c r="R2183" i="5"/>
  <c r="AB2183" i="5"/>
  <c r="AA2183" i="5"/>
  <c r="Z2183" i="5"/>
  <c r="H2183" i="5"/>
  <c r="T2183" i="5"/>
  <c r="P2183" i="5"/>
  <c r="G2183" i="5"/>
  <c r="W2183" i="5"/>
  <c r="Q2183" i="5"/>
  <c r="N2183" i="5"/>
  <c r="Y2183" i="5"/>
  <c r="F2183" i="5"/>
  <c r="L2183" i="5"/>
  <c r="I2183" i="5"/>
  <c r="U2183" i="5"/>
  <c r="K2183" i="5"/>
  <c r="S2183" i="5"/>
  <c r="E2183" i="5"/>
  <c r="J2183" i="5"/>
  <c r="V2183" i="5"/>
  <c r="M2183" i="5"/>
  <c r="X2183" i="5"/>
  <c r="H2087" i="5"/>
  <c r="Y2087" i="5"/>
  <c r="AB2087" i="5"/>
  <c r="V2087" i="5"/>
  <c r="T2087" i="5"/>
  <c r="L2087" i="5"/>
  <c r="X2087" i="5"/>
  <c r="M2087" i="5"/>
  <c r="G2087" i="5"/>
  <c r="Z2087" i="5"/>
  <c r="I2087" i="5"/>
  <c r="K2087" i="5"/>
  <c r="R2087" i="5"/>
  <c r="J2087" i="5"/>
  <c r="P2087" i="5"/>
  <c r="O2087" i="5"/>
  <c r="S2087" i="5"/>
  <c r="N2087" i="5"/>
  <c r="W2087" i="5"/>
  <c r="E2087" i="5"/>
  <c r="F2087" i="5"/>
  <c r="Q2087" i="5"/>
  <c r="AA2087" i="5"/>
  <c r="U2087" i="5"/>
  <c r="AB2431" i="5"/>
  <c r="S2431" i="5"/>
  <c r="J2431" i="5"/>
  <c r="L2431" i="5"/>
  <c r="V2431" i="5"/>
  <c r="F2431" i="5"/>
  <c r="U2431" i="5"/>
  <c r="I2431" i="5"/>
  <c r="G2431" i="5"/>
  <c r="R2431" i="5"/>
  <c r="Q2431" i="5"/>
  <c r="AA2431" i="5"/>
  <c r="Z2431" i="5"/>
  <c r="T2431" i="5"/>
  <c r="H2431" i="5"/>
  <c r="W2431" i="5"/>
  <c r="N2431" i="5"/>
  <c r="O2431" i="5"/>
  <c r="X2431" i="5"/>
  <c r="Y2431" i="5"/>
  <c r="M2431" i="5"/>
  <c r="K2431" i="5"/>
  <c r="E2431" i="5"/>
  <c r="P2431" i="5"/>
  <c r="W2032" i="5"/>
  <c r="F2032" i="5"/>
  <c r="Q2032" i="5"/>
  <c r="L2032" i="5"/>
  <c r="K2032" i="5"/>
  <c r="AA2032" i="5"/>
  <c r="G2032" i="5"/>
  <c r="V2032" i="5"/>
  <c r="E2032" i="5"/>
  <c r="J2032" i="5"/>
  <c r="P2032" i="5"/>
  <c r="O2032" i="5"/>
  <c r="H2032" i="5"/>
  <c r="AB2032" i="5"/>
  <c r="Z2032" i="5"/>
  <c r="U2032" i="5"/>
  <c r="N2032" i="5"/>
  <c r="I2032" i="5"/>
  <c r="R2032" i="5"/>
  <c r="M2032" i="5"/>
  <c r="X2032" i="5"/>
  <c r="T2032" i="5"/>
  <c r="S2032" i="5"/>
  <c r="Y2032" i="5"/>
  <c r="K2124" i="5"/>
  <c r="S2124" i="5"/>
  <c r="N2124" i="5"/>
  <c r="E2124" i="5"/>
  <c r="T2124" i="5"/>
  <c r="Q2124" i="5"/>
  <c r="U2124" i="5"/>
  <c r="P2124" i="5"/>
  <c r="AB2124" i="5"/>
  <c r="W2124" i="5"/>
  <c r="AA2124" i="5"/>
  <c r="M2124" i="5"/>
  <c r="Z2124" i="5"/>
  <c r="J2124" i="5"/>
  <c r="O2124" i="5"/>
  <c r="H2124" i="5"/>
  <c r="L2124" i="5"/>
  <c r="V2124" i="5"/>
  <c r="X2124" i="5"/>
  <c r="Y2124" i="5"/>
  <c r="I2124" i="5"/>
  <c r="F2124" i="5"/>
  <c r="R2124" i="5"/>
  <c r="G2124" i="5"/>
  <c r="AB2495" i="5"/>
  <c r="S2495" i="5"/>
  <c r="M2495" i="5"/>
  <c r="E2495" i="5"/>
  <c r="K2495" i="5"/>
  <c r="J2495" i="5"/>
  <c r="U2495" i="5"/>
  <c r="I2495" i="5"/>
  <c r="G2495" i="5"/>
  <c r="W2495" i="5"/>
  <c r="AA2495" i="5"/>
  <c r="T2495" i="5"/>
  <c r="Z2495" i="5"/>
  <c r="F2495" i="5"/>
  <c r="H2495" i="5"/>
  <c r="L2495" i="5"/>
  <c r="P2495" i="5"/>
  <c r="V2495" i="5"/>
  <c r="X2495" i="5"/>
  <c r="Y2495" i="5"/>
  <c r="Q2495" i="5"/>
  <c r="N2495" i="5"/>
  <c r="R2495" i="5"/>
  <c r="O2495" i="5"/>
  <c r="H2377" i="5"/>
  <c r="AB2377" i="5"/>
  <c r="F2377" i="5"/>
  <c r="P2377" i="5"/>
  <c r="T2377" i="5"/>
  <c r="V2377" i="5"/>
  <c r="S2377" i="5"/>
  <c r="I2377" i="5"/>
  <c r="G2377" i="5"/>
  <c r="AA2377" i="5"/>
  <c r="Q2377" i="5"/>
  <c r="Y2377" i="5"/>
  <c r="X2377" i="5"/>
  <c r="N2377" i="5"/>
  <c r="L2377" i="5"/>
  <c r="U2377" i="5"/>
  <c r="J2377" i="5"/>
  <c r="O2377" i="5"/>
  <c r="Z2377" i="5"/>
  <c r="W2377" i="5"/>
  <c r="M2377" i="5"/>
  <c r="K2377" i="5"/>
  <c r="E2377" i="5"/>
  <c r="R2377" i="5"/>
  <c r="AB2465" i="5"/>
  <c r="F2465" i="5"/>
  <c r="Q2465" i="5"/>
  <c r="P2465" i="5"/>
  <c r="V2465" i="5"/>
  <c r="J2465" i="5"/>
  <c r="G2465" i="5"/>
  <c r="T2465" i="5"/>
  <c r="E2465" i="5"/>
  <c r="N2465" i="5"/>
  <c r="M2465" i="5"/>
  <c r="O2465" i="5"/>
  <c r="H2465" i="5"/>
  <c r="R2465" i="5"/>
  <c r="X2465" i="5"/>
  <c r="AA2465" i="5"/>
  <c r="Z2465" i="5"/>
  <c r="U2465" i="5"/>
  <c r="W2465" i="5"/>
  <c r="I2465" i="5"/>
  <c r="L2465" i="5"/>
  <c r="K2465" i="5"/>
  <c r="Y2465" i="5"/>
  <c r="S2465" i="5"/>
  <c r="AB2253" i="5"/>
  <c r="F2253" i="5"/>
  <c r="H2253" i="5"/>
  <c r="T2253" i="5"/>
  <c r="Q2253" i="5"/>
  <c r="O2253" i="5"/>
  <c r="U2253" i="5"/>
  <c r="AA2253" i="5"/>
  <c r="M2253" i="5"/>
  <c r="R2253" i="5"/>
  <c r="S2253" i="5"/>
  <c r="P2253" i="5"/>
  <c r="V2253" i="5"/>
  <c r="Y2253" i="5"/>
  <c r="J2253" i="5"/>
  <c r="K2253" i="5"/>
  <c r="X2253" i="5"/>
  <c r="N2253" i="5"/>
  <c r="W2253" i="5"/>
  <c r="I2253" i="5"/>
  <c r="G2253" i="5"/>
  <c r="E2253" i="5"/>
  <c r="L2253" i="5"/>
  <c r="Z2253" i="5"/>
  <c r="T1994" i="5"/>
  <c r="E1994" i="5"/>
  <c r="X1994" i="5"/>
  <c r="AB1994" i="5"/>
  <c r="N1994" i="5"/>
  <c r="I1994" i="5"/>
  <c r="AA1994" i="5"/>
  <c r="K1994" i="5"/>
  <c r="Y1994" i="5"/>
  <c r="O1994" i="5"/>
  <c r="V1994" i="5"/>
  <c r="U1994" i="5"/>
  <c r="G1994" i="5"/>
  <c r="Z1994" i="5"/>
  <c r="P1994" i="5"/>
  <c r="F1994" i="5"/>
  <c r="H1994" i="5"/>
  <c r="L1994" i="5"/>
  <c r="Q1994" i="5"/>
  <c r="R1994" i="5"/>
  <c r="S1994" i="5"/>
  <c r="W1994" i="5"/>
  <c r="M1994" i="5"/>
  <c r="J1994" i="5"/>
  <c r="H2077" i="5"/>
  <c r="S2077" i="5"/>
  <c r="Q2077" i="5"/>
  <c r="K2077" i="5"/>
  <c r="J2077" i="5"/>
  <c r="I2077" i="5"/>
  <c r="Z2077" i="5"/>
  <c r="M2077" i="5"/>
  <c r="X2077" i="5"/>
  <c r="R2077" i="5"/>
  <c r="P2077" i="5"/>
  <c r="U2077" i="5"/>
  <c r="T2077" i="5"/>
  <c r="F2077" i="5"/>
  <c r="G2077" i="5"/>
  <c r="W2077" i="5"/>
  <c r="N2077" i="5"/>
  <c r="O2077" i="5"/>
  <c r="Y2077" i="5"/>
  <c r="E2077" i="5"/>
  <c r="L2077" i="5"/>
  <c r="AB2077" i="5"/>
  <c r="AA2077" i="5"/>
  <c r="V2077" i="5"/>
  <c r="O2190" i="5"/>
  <c r="U2190" i="5"/>
  <c r="J2190" i="5"/>
  <c r="G2190" i="5"/>
  <c r="X2190" i="5"/>
  <c r="F2190" i="5"/>
  <c r="W2190" i="5"/>
  <c r="I2190" i="5"/>
  <c r="Z2190" i="5"/>
  <c r="E2190" i="5"/>
  <c r="L2190" i="5"/>
  <c r="R2190" i="5"/>
  <c r="AB2190" i="5"/>
  <c r="N2190" i="5"/>
  <c r="H2190" i="5"/>
  <c r="T2190" i="5"/>
  <c r="Q2190" i="5"/>
  <c r="K2190" i="5"/>
  <c r="V2190" i="5"/>
  <c r="AA2190" i="5"/>
  <c r="M2190" i="5"/>
  <c r="Y2190" i="5"/>
  <c r="S2190" i="5"/>
  <c r="P2190" i="5"/>
  <c r="E2266" i="5"/>
  <c r="O2266" i="5"/>
  <c r="P2266" i="5"/>
  <c r="X2266" i="5"/>
  <c r="M2266" i="5"/>
  <c r="J2266" i="5"/>
  <c r="AB2266" i="5"/>
  <c r="S2266" i="5"/>
  <c r="W2266" i="5"/>
  <c r="T2266" i="5"/>
  <c r="R2266" i="5"/>
  <c r="N2266" i="5"/>
  <c r="G2266" i="5"/>
  <c r="F2266" i="5"/>
  <c r="U2266" i="5"/>
  <c r="AA2266" i="5"/>
  <c r="V2266" i="5"/>
  <c r="Z2266" i="5"/>
  <c r="Q2266" i="5"/>
  <c r="Y2266" i="5"/>
  <c r="K2266" i="5"/>
  <c r="I2266" i="5"/>
  <c r="H2266" i="5"/>
  <c r="L2266" i="5"/>
  <c r="H2429" i="5"/>
  <c r="AB2429" i="5"/>
  <c r="J2429" i="5"/>
  <c r="AA2429" i="5"/>
  <c r="P2429" i="5"/>
  <c r="Z2429" i="5"/>
  <c r="S2429" i="5"/>
  <c r="I2429" i="5"/>
  <c r="K2429" i="5"/>
  <c r="E2429" i="5"/>
  <c r="O2429" i="5"/>
  <c r="F2429" i="5"/>
  <c r="X2429" i="5"/>
  <c r="N2429" i="5"/>
  <c r="L2429" i="5"/>
  <c r="Y2429" i="5"/>
  <c r="Q2429" i="5"/>
  <c r="T2429" i="5"/>
  <c r="G2429" i="5"/>
  <c r="W2429" i="5"/>
  <c r="M2429" i="5"/>
  <c r="V2429" i="5"/>
  <c r="U2429" i="5"/>
  <c r="R2429" i="5"/>
  <c r="O2061" i="5"/>
  <c r="AA2061" i="5"/>
  <c r="J2061" i="5"/>
  <c r="H2061" i="5"/>
  <c r="S2061" i="5"/>
  <c r="Q2061" i="5"/>
  <c r="R2061" i="5"/>
  <c r="P2061" i="5"/>
  <c r="U2061" i="5"/>
  <c r="Z2061" i="5"/>
  <c r="M2061" i="5"/>
  <c r="X2061" i="5"/>
  <c r="W2061" i="5"/>
  <c r="N2061" i="5"/>
  <c r="Y2061" i="5"/>
  <c r="T2061" i="5"/>
  <c r="F2061" i="5"/>
  <c r="K2061" i="5"/>
  <c r="AB2061" i="5"/>
  <c r="V2061" i="5"/>
  <c r="I2061" i="5"/>
  <c r="G2061" i="5"/>
  <c r="E2061" i="5"/>
  <c r="L2061" i="5"/>
  <c r="W2412" i="5"/>
  <c r="J2412" i="5"/>
  <c r="H2412" i="5"/>
  <c r="S2412" i="5"/>
  <c r="U2412" i="5"/>
  <c r="T2412" i="5"/>
  <c r="AB2412" i="5"/>
  <c r="V2412" i="5"/>
  <c r="M2412" i="5"/>
  <c r="X2412" i="5"/>
  <c r="L2412" i="5"/>
  <c r="F2412" i="5"/>
  <c r="O2412" i="5"/>
  <c r="AA2412" i="5"/>
  <c r="N2412" i="5"/>
  <c r="K2412" i="5"/>
  <c r="Z2412" i="5"/>
  <c r="G2412" i="5"/>
  <c r="R2412" i="5"/>
  <c r="I2412" i="5"/>
  <c r="Y2412" i="5"/>
  <c r="E2412" i="5"/>
  <c r="P2412" i="5"/>
  <c r="Q2412" i="5"/>
  <c r="X2022" i="5"/>
  <c r="F2022" i="5"/>
  <c r="Q2022" i="5"/>
  <c r="P2022" i="5"/>
  <c r="K2022" i="5"/>
  <c r="Y2022" i="5"/>
  <c r="Z2022" i="5"/>
  <c r="T2022" i="5"/>
  <c r="E2022" i="5"/>
  <c r="J2022" i="5"/>
  <c r="I2022" i="5"/>
  <c r="H2022" i="5"/>
  <c r="O2022" i="5"/>
  <c r="R2022" i="5"/>
  <c r="AB2022" i="5"/>
  <c r="W2022" i="5"/>
  <c r="N2022" i="5"/>
  <c r="M2022" i="5"/>
  <c r="S2022" i="5"/>
  <c r="V2022" i="5"/>
  <c r="L2022" i="5"/>
  <c r="G2022" i="5"/>
  <c r="U2022" i="5"/>
  <c r="AA2022" i="5"/>
  <c r="E2168" i="5"/>
  <c r="M2168" i="5"/>
  <c r="K2168" i="5"/>
  <c r="I2168" i="5"/>
  <c r="L2168" i="5"/>
  <c r="W2168" i="5"/>
  <c r="Y2168" i="5"/>
  <c r="Z2168" i="5"/>
  <c r="F2168" i="5"/>
  <c r="P2168" i="5"/>
  <c r="U2168" i="5"/>
  <c r="V2168" i="5"/>
  <c r="S2168" i="5"/>
  <c r="AB2168" i="5"/>
  <c r="R2168" i="5"/>
  <c r="J2168" i="5"/>
  <c r="G2168" i="5"/>
  <c r="N2168" i="5"/>
  <c r="X2168" i="5"/>
  <c r="H2168" i="5"/>
  <c r="AA2168" i="5"/>
  <c r="T2168" i="5"/>
  <c r="Q2168" i="5"/>
  <c r="O2168" i="5"/>
  <c r="H2449" i="5"/>
  <c r="K2449" i="5"/>
  <c r="U2449" i="5"/>
  <c r="T2449" i="5"/>
  <c r="M2449" i="5"/>
  <c r="V2449" i="5"/>
  <c r="W2449" i="5"/>
  <c r="I2449" i="5"/>
  <c r="P2449" i="5"/>
  <c r="O2449" i="5"/>
  <c r="R2449" i="5"/>
  <c r="AA2449" i="5"/>
  <c r="AB2449" i="5"/>
  <c r="E2449" i="5"/>
  <c r="N2449" i="5"/>
  <c r="Z2449" i="5"/>
  <c r="L2449" i="5"/>
  <c r="J2449" i="5"/>
  <c r="G2449" i="5"/>
  <c r="X2449" i="5"/>
  <c r="S2449" i="5"/>
  <c r="F2449" i="5"/>
  <c r="Q2449" i="5"/>
  <c r="Y2449" i="5"/>
  <c r="O2239" i="5"/>
  <c r="R2239" i="5"/>
  <c r="S2239" i="5"/>
  <c r="L2239" i="5"/>
  <c r="U2239" i="5"/>
  <c r="F2239" i="5"/>
  <c r="T2239" i="5"/>
  <c r="I2239" i="5"/>
  <c r="AA2239" i="5"/>
  <c r="AB2239" i="5"/>
  <c r="Q2239" i="5"/>
  <c r="Z2239" i="5"/>
  <c r="Y2239" i="5"/>
  <c r="J2239" i="5"/>
  <c r="H2239" i="5"/>
  <c r="V2239" i="5"/>
  <c r="N2239" i="5"/>
  <c r="K2239" i="5"/>
  <c r="W2239" i="5"/>
  <c r="X2239" i="5"/>
  <c r="M2239" i="5"/>
  <c r="G2239" i="5"/>
  <c r="E2239" i="5"/>
  <c r="P2239" i="5"/>
  <c r="H2334" i="5"/>
  <c r="V2334" i="5"/>
  <c r="J2334" i="5"/>
  <c r="O2334" i="5"/>
  <c r="Y2334" i="5"/>
  <c r="F2334" i="5"/>
  <c r="R2334" i="5"/>
  <c r="N2334" i="5"/>
  <c r="L2334" i="5"/>
  <c r="U2334" i="5"/>
  <c r="Q2334" i="5"/>
  <c r="W2334" i="5"/>
  <c r="X2334" i="5"/>
  <c r="K2334" i="5"/>
  <c r="P2334" i="5"/>
  <c r="G2334" i="5"/>
  <c r="M2334" i="5"/>
  <c r="T2334" i="5"/>
  <c r="I2334" i="5"/>
  <c r="E2334" i="5"/>
  <c r="S2334" i="5"/>
  <c r="AB2334" i="5"/>
  <c r="Z2334" i="5"/>
  <c r="AA2334" i="5"/>
  <c r="W2001" i="5"/>
  <c r="N2001" i="5"/>
  <c r="O2001" i="5"/>
  <c r="S2001" i="5"/>
  <c r="Q2001" i="5"/>
  <c r="M2001" i="5"/>
  <c r="K2001" i="5"/>
  <c r="AA2001" i="5"/>
  <c r="F2001" i="5"/>
  <c r="G2001" i="5"/>
  <c r="H2001" i="5"/>
  <c r="J2001" i="5"/>
  <c r="AB2001" i="5"/>
  <c r="I2001" i="5"/>
  <c r="Y2001" i="5"/>
  <c r="P2001" i="5"/>
  <c r="E2001" i="5"/>
  <c r="Z2001" i="5"/>
  <c r="V2001" i="5"/>
  <c r="X2001" i="5"/>
  <c r="T2001" i="5"/>
  <c r="R2001" i="5"/>
  <c r="U2001" i="5"/>
  <c r="L2001" i="5"/>
  <c r="O2084" i="5"/>
  <c r="S2084" i="5"/>
  <c r="N2084" i="5"/>
  <c r="H2084" i="5"/>
  <c r="K2084" i="5"/>
  <c r="Q2084" i="5"/>
  <c r="U2084" i="5"/>
  <c r="P2084" i="5"/>
  <c r="X2084" i="5"/>
  <c r="R2084" i="5"/>
  <c r="M2084" i="5"/>
  <c r="E2084" i="5"/>
  <c r="Z2084" i="5"/>
  <c r="J2084" i="5"/>
  <c r="AB2084" i="5"/>
  <c r="W2084" i="5"/>
  <c r="F2084" i="5"/>
  <c r="L2084" i="5"/>
  <c r="T2084" i="5"/>
  <c r="Y2084" i="5"/>
  <c r="I2084" i="5"/>
  <c r="G2084" i="5"/>
  <c r="AA2084" i="5"/>
  <c r="V2084" i="5"/>
  <c r="T2218" i="5"/>
  <c r="O2218" i="5"/>
  <c r="L2218" i="5"/>
  <c r="W2218" i="5"/>
  <c r="I2218" i="5"/>
  <c r="N2218" i="5"/>
  <c r="AA2218" i="5"/>
  <c r="K2218" i="5"/>
  <c r="F2218" i="5"/>
  <c r="S2218" i="5"/>
  <c r="AB2218" i="5"/>
  <c r="J2218" i="5"/>
  <c r="G2218" i="5"/>
  <c r="Q2218" i="5"/>
  <c r="E2218" i="5"/>
  <c r="R2218" i="5"/>
  <c r="V2218" i="5"/>
  <c r="U2218" i="5"/>
  <c r="M2218" i="5"/>
  <c r="X2218" i="5"/>
  <c r="Y2218" i="5"/>
  <c r="P2218" i="5"/>
  <c r="Z2218" i="5"/>
  <c r="H2218" i="5"/>
  <c r="H2088" i="5"/>
  <c r="Z2088" i="5"/>
  <c r="J2088" i="5"/>
  <c r="V2088" i="5"/>
  <c r="O2088" i="5"/>
  <c r="L2088" i="5"/>
  <c r="R2088" i="5"/>
  <c r="M2088" i="5"/>
  <c r="T2088" i="5"/>
  <c r="Y2088" i="5"/>
  <c r="G2088" i="5"/>
  <c r="N2088" i="5"/>
  <c r="W2088" i="5"/>
  <c r="F2088" i="5"/>
  <c r="K2088" i="5"/>
  <c r="X2088" i="5"/>
  <c r="Q2088" i="5"/>
  <c r="E2088" i="5"/>
  <c r="AB2088" i="5"/>
  <c r="U2088" i="5"/>
  <c r="P2088" i="5"/>
  <c r="I2088" i="5"/>
  <c r="AA2088" i="5"/>
  <c r="S2088" i="5"/>
  <c r="L2064" i="5"/>
  <c r="AB2064" i="5"/>
  <c r="Z2064" i="5"/>
  <c r="U2064" i="5"/>
  <c r="N2064" i="5"/>
  <c r="M2064" i="5"/>
  <c r="R2064" i="5"/>
  <c r="Q2064" i="5"/>
  <c r="H2064" i="5"/>
  <c r="T2064" i="5"/>
  <c r="S2064" i="5"/>
  <c r="Y2064" i="5"/>
  <c r="W2064" i="5"/>
  <c r="F2064" i="5"/>
  <c r="X2064" i="5"/>
  <c r="P2064" i="5"/>
  <c r="K2064" i="5"/>
  <c r="AA2064" i="5"/>
  <c r="G2064" i="5"/>
  <c r="V2064" i="5"/>
  <c r="E2064" i="5"/>
  <c r="J2064" i="5"/>
  <c r="I2064" i="5"/>
  <c r="O2064" i="5"/>
  <c r="H2321" i="5"/>
  <c r="AB2321" i="5"/>
  <c r="Z2321" i="5"/>
  <c r="O2321" i="5"/>
  <c r="Q2321" i="5"/>
  <c r="P2321" i="5"/>
  <c r="S2321" i="5"/>
  <c r="I2321" i="5"/>
  <c r="G2321" i="5"/>
  <c r="E2321" i="5"/>
  <c r="R2321" i="5"/>
  <c r="U2321" i="5"/>
  <c r="X2321" i="5"/>
  <c r="J2321" i="5"/>
  <c r="L2321" i="5"/>
  <c r="T2321" i="5"/>
  <c r="N2321" i="5"/>
  <c r="F2321" i="5"/>
  <c r="Y2321" i="5"/>
  <c r="W2321" i="5"/>
  <c r="M2321" i="5"/>
  <c r="V2321" i="5"/>
  <c r="AA2321" i="5"/>
  <c r="K2321" i="5"/>
  <c r="L2397" i="5"/>
  <c r="T2397" i="5"/>
  <c r="N2397" i="5"/>
  <c r="AA2397" i="5"/>
  <c r="H2397" i="5"/>
  <c r="J2397" i="5"/>
  <c r="W2397" i="5"/>
  <c r="M2397" i="5"/>
  <c r="Y2397" i="5"/>
  <c r="S2397" i="5"/>
  <c r="O2397" i="5"/>
  <c r="Z2397" i="5"/>
  <c r="AB2397" i="5"/>
  <c r="F2397" i="5"/>
  <c r="R2397" i="5"/>
  <c r="G2397" i="5"/>
  <c r="Q2397" i="5"/>
  <c r="U2397" i="5"/>
  <c r="K2397" i="5"/>
  <c r="E2397" i="5"/>
  <c r="V2397" i="5"/>
  <c r="I2397" i="5"/>
  <c r="X2397" i="5"/>
  <c r="P2397" i="5"/>
  <c r="Y2306" i="5"/>
  <c r="F2306" i="5"/>
  <c r="M2306" i="5"/>
  <c r="Q2306" i="5"/>
  <c r="P2306" i="5"/>
  <c r="K2306" i="5"/>
  <c r="AA2306" i="5"/>
  <c r="AB2306" i="5"/>
  <c r="U2306" i="5"/>
  <c r="E2306" i="5"/>
  <c r="J2306" i="5"/>
  <c r="I2306" i="5"/>
  <c r="O2306" i="5"/>
  <c r="S2306" i="5"/>
  <c r="V2306" i="5"/>
  <c r="R2306" i="5"/>
  <c r="X2306" i="5"/>
  <c r="N2306" i="5"/>
  <c r="T2306" i="5"/>
  <c r="W2306" i="5"/>
  <c r="H2306" i="5"/>
  <c r="L2306" i="5"/>
  <c r="G2306" i="5"/>
  <c r="Z2306" i="5"/>
  <c r="K2135" i="5"/>
  <c r="Z2135" i="5"/>
  <c r="W2135" i="5"/>
  <c r="G2135" i="5"/>
  <c r="V2135" i="5"/>
  <c r="H2135" i="5"/>
  <c r="T2135" i="5"/>
  <c r="P2135" i="5"/>
  <c r="O2135" i="5"/>
  <c r="L2135" i="5"/>
  <c r="Q2135" i="5"/>
  <c r="J2135" i="5"/>
  <c r="Y2135" i="5"/>
  <c r="F2135" i="5"/>
  <c r="M2135" i="5"/>
  <c r="N2135" i="5"/>
  <c r="U2135" i="5"/>
  <c r="AA2135" i="5"/>
  <c r="S2135" i="5"/>
  <c r="AB2135" i="5"/>
  <c r="X2135" i="5"/>
  <c r="R2135" i="5"/>
  <c r="I2135" i="5"/>
  <c r="E2135" i="5"/>
  <c r="Z2439" i="5"/>
  <c r="J2439" i="5"/>
  <c r="F2439" i="5"/>
  <c r="AB2439" i="5"/>
  <c r="T2439" i="5"/>
  <c r="S2439" i="5"/>
  <c r="G2439" i="5"/>
  <c r="V2439" i="5"/>
  <c r="Y2439" i="5"/>
  <c r="W2439" i="5"/>
  <c r="N2439" i="5"/>
  <c r="O2439" i="5"/>
  <c r="H2439" i="5"/>
  <c r="K2439" i="5"/>
  <c r="AA2439" i="5"/>
  <c r="M2439" i="5"/>
  <c r="E2439" i="5"/>
  <c r="L2439" i="5"/>
  <c r="U2439" i="5"/>
  <c r="I2439" i="5"/>
  <c r="P2439" i="5"/>
  <c r="X2439" i="5"/>
  <c r="R2439" i="5"/>
  <c r="Q2439" i="5"/>
  <c r="H2024" i="5"/>
  <c r="Z2024" i="5"/>
  <c r="J2024" i="5"/>
  <c r="V2024" i="5"/>
  <c r="O2024" i="5"/>
  <c r="L2024" i="5"/>
  <c r="R2024" i="5"/>
  <c r="M2024" i="5"/>
  <c r="T2024" i="5"/>
  <c r="Y2024" i="5"/>
  <c r="G2024" i="5"/>
  <c r="N2024" i="5"/>
  <c r="W2024" i="5"/>
  <c r="F2024" i="5"/>
  <c r="K2024" i="5"/>
  <c r="X2024" i="5"/>
  <c r="Q2024" i="5"/>
  <c r="E2024" i="5"/>
  <c r="AB2024" i="5"/>
  <c r="U2024" i="5"/>
  <c r="P2024" i="5"/>
  <c r="I2024" i="5"/>
  <c r="AA2024" i="5"/>
  <c r="S2024" i="5"/>
  <c r="O1983" i="5"/>
  <c r="R1983" i="5"/>
  <c r="S1983" i="5"/>
  <c r="L1983" i="5"/>
  <c r="U1983" i="5"/>
  <c r="F1983" i="5"/>
  <c r="T1983" i="5"/>
  <c r="I1983" i="5"/>
  <c r="AA1983" i="5"/>
  <c r="AB1983" i="5"/>
  <c r="Q1983" i="5"/>
  <c r="Z1983" i="5"/>
  <c r="Y1983" i="5"/>
  <c r="J1983" i="5"/>
  <c r="H1983" i="5"/>
  <c r="V1983" i="5"/>
  <c r="N1983" i="5"/>
  <c r="K1983" i="5"/>
  <c r="W1983" i="5"/>
  <c r="X1983" i="5"/>
  <c r="M1983" i="5"/>
  <c r="G1983" i="5"/>
  <c r="E1983" i="5"/>
  <c r="P1983" i="5"/>
  <c r="O2062" i="5"/>
  <c r="U2062" i="5"/>
  <c r="N2062" i="5"/>
  <c r="G2062" i="5"/>
  <c r="X2062" i="5"/>
  <c r="F2062" i="5"/>
  <c r="W2062" i="5"/>
  <c r="I2062" i="5"/>
  <c r="Z2062" i="5"/>
  <c r="E2062" i="5"/>
  <c r="L2062" i="5"/>
  <c r="R2062" i="5"/>
  <c r="AB2062" i="5"/>
  <c r="J2062" i="5"/>
  <c r="H2062" i="5"/>
  <c r="T2062" i="5"/>
  <c r="Q2062" i="5"/>
  <c r="K2062" i="5"/>
  <c r="V2062" i="5"/>
  <c r="AA2062" i="5"/>
  <c r="M2062" i="5"/>
  <c r="Y2062" i="5"/>
  <c r="S2062" i="5"/>
  <c r="P2062" i="5"/>
  <c r="H2350" i="5"/>
  <c r="V2350" i="5"/>
  <c r="N2350" i="5"/>
  <c r="O2350" i="5"/>
  <c r="Y2350" i="5"/>
  <c r="F2350" i="5"/>
  <c r="X2350" i="5"/>
  <c r="I2350" i="5"/>
  <c r="K2350" i="5"/>
  <c r="E2350" i="5"/>
  <c r="P2350" i="5"/>
  <c r="S2350" i="5"/>
  <c r="R2350" i="5"/>
  <c r="J2350" i="5"/>
  <c r="L2350" i="5"/>
  <c r="U2350" i="5"/>
  <c r="Q2350" i="5"/>
  <c r="W2350" i="5"/>
  <c r="G2350" i="5"/>
  <c r="AB2350" i="5"/>
  <c r="M2350" i="5"/>
  <c r="Z2350" i="5"/>
  <c r="T2350" i="5"/>
  <c r="AA2350" i="5"/>
  <c r="AB2337" i="5"/>
  <c r="J2337" i="5"/>
  <c r="Q2337" i="5"/>
  <c r="P2337" i="5"/>
  <c r="V2337" i="5"/>
  <c r="U2337" i="5"/>
  <c r="G2337" i="5"/>
  <c r="T2337" i="5"/>
  <c r="E2337" i="5"/>
  <c r="N2337" i="5"/>
  <c r="M2337" i="5"/>
  <c r="F2337" i="5"/>
  <c r="H2337" i="5"/>
  <c r="R2337" i="5"/>
  <c r="X2337" i="5"/>
  <c r="AA2337" i="5"/>
  <c r="O2337" i="5"/>
  <c r="S2337" i="5"/>
  <c r="W2337" i="5"/>
  <c r="I2337" i="5"/>
  <c r="L2337" i="5"/>
  <c r="K2337" i="5"/>
  <c r="Y2337" i="5"/>
  <c r="Z2337" i="5"/>
  <c r="AB2034" i="5"/>
  <c r="N2034" i="5"/>
  <c r="L2034" i="5"/>
  <c r="T2034" i="5"/>
  <c r="Q2034" i="5"/>
  <c r="O2034" i="5"/>
  <c r="Z2034" i="5"/>
  <c r="AA2034" i="5"/>
  <c r="M2034" i="5"/>
  <c r="Y2034" i="5"/>
  <c r="S2034" i="5"/>
  <c r="R2034" i="5"/>
  <c r="H2034" i="5"/>
  <c r="U2034" i="5"/>
  <c r="J2034" i="5"/>
  <c r="K2034" i="5"/>
  <c r="X2034" i="5"/>
  <c r="F2034" i="5"/>
  <c r="W2034" i="5"/>
  <c r="I2034" i="5"/>
  <c r="G2034" i="5"/>
  <c r="E2034" i="5"/>
  <c r="P2034" i="5"/>
  <c r="V2034" i="5"/>
  <c r="K2097" i="5"/>
  <c r="AA2097" i="5"/>
  <c r="F2097" i="5"/>
  <c r="G2097" i="5"/>
  <c r="J2097" i="5"/>
  <c r="M2097" i="5"/>
  <c r="R2097" i="5"/>
  <c r="P2097" i="5"/>
  <c r="U2097" i="5"/>
  <c r="E2097" i="5"/>
  <c r="L2097" i="5"/>
  <c r="Y2097" i="5"/>
  <c r="W2097" i="5"/>
  <c r="N2097" i="5"/>
  <c r="O2097" i="5"/>
  <c r="S2097" i="5"/>
  <c r="Q2097" i="5"/>
  <c r="H2097" i="5"/>
  <c r="AB2097" i="5"/>
  <c r="V2097" i="5"/>
  <c r="I2097" i="5"/>
  <c r="X2097" i="5"/>
  <c r="T2097" i="5"/>
  <c r="Z2097" i="5"/>
  <c r="AA1991" i="5"/>
  <c r="Y1991" i="5"/>
  <c r="AB1991" i="5"/>
  <c r="T1991" i="5"/>
  <c r="H1991" i="5"/>
  <c r="Q1991" i="5"/>
  <c r="R1991" i="5"/>
  <c r="J1991" i="5"/>
  <c r="L1991" i="5"/>
  <c r="O1991" i="5"/>
  <c r="N1991" i="5"/>
  <c r="P1991" i="5"/>
  <c r="X1991" i="5"/>
  <c r="G1991" i="5"/>
  <c r="K1991" i="5"/>
  <c r="W1991" i="5"/>
  <c r="F1991" i="5"/>
  <c r="U1991" i="5"/>
  <c r="I1991" i="5"/>
  <c r="Z1991" i="5"/>
  <c r="V1991" i="5"/>
  <c r="E1991" i="5"/>
  <c r="M1991" i="5"/>
  <c r="S1991" i="5"/>
  <c r="Z2036" i="5"/>
  <c r="J2036" i="5"/>
  <c r="O2036" i="5"/>
  <c r="W2036" i="5"/>
  <c r="F2036" i="5"/>
  <c r="Q2036" i="5"/>
  <c r="K2036" i="5"/>
  <c r="S2036" i="5"/>
  <c r="N2036" i="5"/>
  <c r="H2036" i="5"/>
  <c r="L2036" i="5"/>
  <c r="G2036" i="5"/>
  <c r="T2036" i="5"/>
  <c r="I2036" i="5"/>
  <c r="E2036" i="5"/>
  <c r="P2036" i="5"/>
  <c r="R2036" i="5"/>
  <c r="V2036" i="5"/>
  <c r="Y2036" i="5"/>
  <c r="AB2036" i="5"/>
  <c r="AA2036" i="5"/>
  <c r="U2036" i="5"/>
  <c r="X2036" i="5"/>
  <c r="M2036" i="5"/>
  <c r="K1979" i="5"/>
  <c r="R1979" i="5"/>
  <c r="J1979" i="5"/>
  <c r="AB1979" i="5"/>
  <c r="G1979" i="5"/>
  <c r="N1979" i="5"/>
  <c r="T1979" i="5"/>
  <c r="P1979" i="5"/>
  <c r="W1979" i="5"/>
  <c r="E1979" i="5"/>
  <c r="AA1979" i="5"/>
  <c r="Q1979" i="5"/>
  <c r="Y1979" i="5"/>
  <c r="F1979" i="5"/>
  <c r="O1979" i="5"/>
  <c r="Z1979" i="5"/>
  <c r="M1979" i="5"/>
  <c r="V1979" i="5"/>
  <c r="S1979" i="5"/>
  <c r="X1979" i="5"/>
  <c r="I1979" i="5"/>
  <c r="L1979" i="5"/>
  <c r="U1979" i="5"/>
  <c r="H1979" i="5"/>
  <c r="Z2156" i="5"/>
  <c r="J2156" i="5"/>
  <c r="H2156" i="5"/>
  <c r="L2156" i="5"/>
  <c r="P2156" i="5"/>
  <c r="V2156" i="5"/>
  <c r="X2156" i="5"/>
  <c r="Y2156" i="5"/>
  <c r="I2156" i="5"/>
  <c r="F2156" i="5"/>
  <c r="R2156" i="5"/>
  <c r="K2156" i="5"/>
  <c r="O2156" i="5"/>
  <c r="S2156" i="5"/>
  <c r="N2156" i="5"/>
  <c r="E2156" i="5"/>
  <c r="G2156" i="5"/>
  <c r="Q2156" i="5"/>
  <c r="U2156" i="5"/>
  <c r="T2156" i="5"/>
  <c r="AB2156" i="5"/>
  <c r="W2156" i="5"/>
  <c r="AA2156" i="5"/>
  <c r="M2156" i="5"/>
  <c r="Y2450" i="5"/>
  <c r="N2450" i="5"/>
  <c r="P2450" i="5"/>
  <c r="O2450" i="5"/>
  <c r="Z2450" i="5"/>
  <c r="G2450" i="5"/>
  <c r="W2450" i="5"/>
  <c r="E2450" i="5"/>
  <c r="S2450" i="5"/>
  <c r="M2450" i="5"/>
  <c r="H2450" i="5"/>
  <c r="L2450" i="5"/>
  <c r="AA2450" i="5"/>
  <c r="R2450" i="5"/>
  <c r="X2450" i="5"/>
  <c r="J2450" i="5"/>
  <c r="Q2450" i="5"/>
  <c r="F2450" i="5"/>
  <c r="T2450" i="5"/>
  <c r="I2450" i="5"/>
  <c r="K2450" i="5"/>
  <c r="V2450" i="5"/>
  <c r="AB2450" i="5"/>
  <c r="U2450" i="5"/>
  <c r="H1984" i="5"/>
  <c r="S1984" i="5"/>
  <c r="Y1984" i="5"/>
  <c r="V1984" i="5"/>
  <c r="E1984" i="5"/>
  <c r="J1984" i="5"/>
  <c r="R1984" i="5"/>
  <c r="M1984" i="5"/>
  <c r="G1984" i="5"/>
  <c r="AA1984" i="5"/>
  <c r="AB1984" i="5"/>
  <c r="Z1984" i="5"/>
  <c r="W1984" i="5"/>
  <c r="F1984" i="5"/>
  <c r="P1984" i="5"/>
  <c r="K1984" i="5"/>
  <c r="O1984" i="5"/>
  <c r="T1984" i="5"/>
  <c r="X1984" i="5"/>
  <c r="U1984" i="5"/>
  <c r="N1984" i="5"/>
  <c r="I1984" i="5"/>
  <c r="Q1984" i="5"/>
  <c r="L1984" i="5"/>
  <c r="K2037" i="5"/>
  <c r="AA2037" i="5"/>
  <c r="J2037" i="5"/>
  <c r="Z2037" i="5"/>
  <c r="H2037" i="5"/>
  <c r="S2037" i="5"/>
  <c r="R2037" i="5"/>
  <c r="P2037" i="5"/>
  <c r="U2037" i="5"/>
  <c r="E2037" i="5"/>
  <c r="Y2037" i="5"/>
  <c r="F2037" i="5"/>
  <c r="W2037" i="5"/>
  <c r="N2037" i="5"/>
  <c r="O2037" i="5"/>
  <c r="X2037" i="5"/>
  <c r="M2037" i="5"/>
  <c r="G2037" i="5"/>
  <c r="AB2037" i="5"/>
  <c r="V2037" i="5"/>
  <c r="I2037" i="5"/>
  <c r="L2037" i="5"/>
  <c r="T2037" i="5"/>
  <c r="Q2037" i="5"/>
  <c r="O2140" i="5"/>
  <c r="S2140" i="5"/>
  <c r="N2140" i="5"/>
  <c r="E2140" i="5"/>
  <c r="G2140" i="5"/>
  <c r="J2140" i="5"/>
  <c r="U2140" i="5"/>
  <c r="I2140" i="5"/>
  <c r="AB2140" i="5"/>
  <c r="W2140" i="5"/>
  <c r="AA2140" i="5"/>
  <c r="Q2140" i="5"/>
  <c r="Z2140" i="5"/>
  <c r="T2140" i="5"/>
  <c r="H2140" i="5"/>
  <c r="L2140" i="5"/>
  <c r="P2140" i="5"/>
  <c r="V2140" i="5"/>
  <c r="X2140" i="5"/>
  <c r="Y2140" i="5"/>
  <c r="M2140" i="5"/>
  <c r="F2140" i="5"/>
  <c r="R2140" i="5"/>
  <c r="K2140" i="5"/>
  <c r="L2341" i="5"/>
  <c r="T2341" i="5"/>
  <c r="N2341" i="5"/>
  <c r="Z2341" i="5"/>
  <c r="W2341" i="5"/>
  <c r="G2341" i="5"/>
  <c r="AA2341" i="5"/>
  <c r="Q2341" i="5"/>
  <c r="Y2341" i="5"/>
  <c r="S2341" i="5"/>
  <c r="I2341" i="5"/>
  <c r="M2341" i="5"/>
  <c r="U2341" i="5"/>
  <c r="J2341" i="5"/>
  <c r="O2341" i="5"/>
  <c r="X2341" i="5"/>
  <c r="R2341" i="5"/>
  <c r="AB2341" i="5"/>
  <c r="K2341" i="5"/>
  <c r="E2341" i="5"/>
  <c r="P2341" i="5"/>
  <c r="V2341" i="5"/>
  <c r="H2341" i="5"/>
  <c r="F2341" i="5"/>
  <c r="T2432" i="5"/>
  <c r="Y2432" i="5"/>
  <c r="I2432" i="5"/>
  <c r="H2432" i="5"/>
  <c r="L2432" i="5"/>
  <c r="G2432" i="5"/>
  <c r="K2432" i="5"/>
  <c r="R2432" i="5"/>
  <c r="F2432" i="5"/>
  <c r="M2432" i="5"/>
  <c r="J2432" i="5"/>
  <c r="U2432" i="5"/>
  <c r="P2432" i="5"/>
  <c r="AA2432" i="5"/>
  <c r="V2432" i="5"/>
  <c r="S2432" i="5"/>
  <c r="E2432" i="5"/>
  <c r="N2432" i="5"/>
  <c r="Z2432" i="5"/>
  <c r="Q2432" i="5"/>
  <c r="O2432" i="5"/>
  <c r="X2432" i="5"/>
  <c r="AB2432" i="5"/>
  <c r="W2432" i="5"/>
  <c r="E2346" i="5"/>
  <c r="G2346" i="5"/>
  <c r="F2346" i="5"/>
  <c r="X2346" i="5"/>
  <c r="M2346" i="5"/>
  <c r="Q2346" i="5"/>
  <c r="V2346" i="5"/>
  <c r="Z2346" i="5"/>
  <c r="I2346" i="5"/>
  <c r="Y2346" i="5"/>
  <c r="R2346" i="5"/>
  <c r="AA2346" i="5"/>
  <c r="P2346" i="5"/>
  <c r="W2346" i="5"/>
  <c r="U2346" i="5"/>
  <c r="H2346" i="5"/>
  <c r="K2346" i="5"/>
  <c r="AB2346" i="5"/>
  <c r="N2346" i="5"/>
  <c r="T2346" i="5"/>
  <c r="S2346" i="5"/>
  <c r="J2346" i="5"/>
  <c r="L2346" i="5"/>
  <c r="O2346" i="5"/>
  <c r="E2074" i="5"/>
  <c r="Z2074" i="5"/>
  <c r="O2074" i="5"/>
  <c r="V2074" i="5"/>
  <c r="U2074" i="5"/>
  <c r="R2074" i="5"/>
  <c r="AA2074" i="5"/>
  <c r="K2074" i="5"/>
  <c r="T2074" i="5"/>
  <c r="F2074" i="5"/>
  <c r="H2074" i="5"/>
  <c r="L2074" i="5"/>
  <c r="G2074" i="5"/>
  <c r="Q2074" i="5"/>
  <c r="P2074" i="5"/>
  <c r="W2074" i="5"/>
  <c r="I2074" i="5"/>
  <c r="J2074" i="5"/>
  <c r="M2074" i="5"/>
  <c r="X2074" i="5"/>
  <c r="S2074" i="5"/>
  <c r="AB2074" i="5"/>
  <c r="N2074" i="5"/>
  <c r="Y2074" i="5"/>
  <c r="O2300" i="5"/>
  <c r="AA2300" i="5"/>
  <c r="N2300" i="5"/>
  <c r="K2300" i="5"/>
  <c r="F2300" i="5"/>
  <c r="M2300" i="5"/>
  <c r="R2300" i="5"/>
  <c r="Y2300" i="5"/>
  <c r="X2300" i="5"/>
  <c r="E2300" i="5"/>
  <c r="P2300" i="5"/>
  <c r="G2300" i="5"/>
  <c r="W2300" i="5"/>
  <c r="J2300" i="5"/>
  <c r="H2300" i="5"/>
  <c r="S2300" i="5"/>
  <c r="Q2300" i="5"/>
  <c r="L2300" i="5"/>
  <c r="U2300" i="5"/>
  <c r="V2300" i="5"/>
  <c r="I2300" i="5"/>
  <c r="AB2300" i="5"/>
  <c r="T2300" i="5"/>
  <c r="Z2300" i="5"/>
  <c r="T2394" i="5"/>
  <c r="M2394" i="5"/>
  <c r="X2394" i="5"/>
  <c r="AB2394" i="5"/>
  <c r="Q2394" i="5"/>
  <c r="E2394" i="5"/>
  <c r="U2394" i="5"/>
  <c r="G2394" i="5"/>
  <c r="Y2394" i="5"/>
  <c r="K2394" i="5"/>
  <c r="V2394" i="5"/>
  <c r="N2394" i="5"/>
  <c r="S2394" i="5"/>
  <c r="I2394" i="5"/>
  <c r="H2394" i="5"/>
  <c r="L2394" i="5"/>
  <c r="O2394" i="5"/>
  <c r="Z2394" i="5"/>
  <c r="AA2394" i="5"/>
  <c r="R2394" i="5"/>
  <c r="F2394" i="5"/>
  <c r="J2394" i="5"/>
  <c r="P2394" i="5"/>
  <c r="W2394" i="5"/>
  <c r="H2073" i="5"/>
  <c r="S2073" i="5"/>
  <c r="Q2073" i="5"/>
  <c r="O2073" i="5"/>
  <c r="V2073" i="5"/>
  <c r="Y2073" i="5"/>
  <c r="Z2073" i="5"/>
  <c r="M2073" i="5"/>
  <c r="X2073" i="5"/>
  <c r="R2073" i="5"/>
  <c r="P2073" i="5"/>
  <c r="I2073" i="5"/>
  <c r="T2073" i="5"/>
  <c r="J2073" i="5"/>
  <c r="K2073" i="5"/>
  <c r="W2073" i="5"/>
  <c r="N2073" i="5"/>
  <c r="AA2073" i="5"/>
  <c r="G2073" i="5"/>
  <c r="E2073" i="5"/>
  <c r="L2073" i="5"/>
  <c r="AB2073" i="5"/>
  <c r="U2073" i="5"/>
  <c r="F2073" i="5"/>
  <c r="K2258" i="5"/>
  <c r="R2258" i="5"/>
  <c r="X2258" i="5"/>
  <c r="N2258" i="5"/>
  <c r="M2258" i="5"/>
  <c r="Q2258" i="5"/>
  <c r="T2258" i="5"/>
  <c r="P2258" i="5"/>
  <c r="W2258" i="5"/>
  <c r="Z2258" i="5"/>
  <c r="AB2258" i="5"/>
  <c r="U2258" i="5"/>
  <c r="Y2258" i="5"/>
  <c r="F2258" i="5"/>
  <c r="L2258" i="5"/>
  <c r="G2258" i="5"/>
  <c r="S2258" i="5"/>
  <c r="V2258" i="5"/>
  <c r="AA2258" i="5"/>
  <c r="E2258" i="5"/>
  <c r="J2258" i="5"/>
  <c r="I2258" i="5"/>
  <c r="O2258" i="5"/>
  <c r="H2258" i="5"/>
  <c r="O2185" i="5"/>
  <c r="AA2185" i="5"/>
  <c r="J2185" i="5"/>
  <c r="L2185" i="5"/>
  <c r="S2185" i="5"/>
  <c r="Q2185" i="5"/>
  <c r="R2185" i="5"/>
  <c r="U2185" i="5"/>
  <c r="Y2185" i="5"/>
  <c r="Z2185" i="5"/>
  <c r="M2185" i="5"/>
  <c r="X2185" i="5"/>
  <c r="W2185" i="5"/>
  <c r="N2185" i="5"/>
  <c r="H2185" i="5"/>
  <c r="T2185" i="5"/>
  <c r="F2185" i="5"/>
  <c r="K2185" i="5"/>
  <c r="AB2185" i="5"/>
  <c r="V2185" i="5"/>
  <c r="I2185" i="5"/>
  <c r="G2185" i="5"/>
  <c r="E2185" i="5"/>
  <c r="P2185" i="5"/>
  <c r="O2437" i="5"/>
  <c r="X2437" i="5"/>
  <c r="R2437" i="5"/>
  <c r="H2437" i="5"/>
  <c r="U2437" i="5"/>
  <c r="F2437" i="5"/>
  <c r="E2437" i="5"/>
  <c r="P2437" i="5"/>
  <c r="V2437" i="5"/>
  <c r="W2437" i="5"/>
  <c r="M2437" i="5"/>
  <c r="K2437" i="5"/>
  <c r="T2437" i="5"/>
  <c r="N2437" i="5"/>
  <c r="Z2437" i="5"/>
  <c r="AB2437" i="5"/>
  <c r="J2437" i="5"/>
  <c r="L2437" i="5"/>
  <c r="Y2437" i="5"/>
  <c r="S2437" i="5"/>
  <c r="I2437" i="5"/>
  <c r="G2437" i="5"/>
  <c r="AA2437" i="5"/>
  <c r="Q2437" i="5"/>
  <c r="T2058" i="5"/>
  <c r="I2058" i="5"/>
  <c r="R2058" i="5"/>
  <c r="V2058" i="5"/>
  <c r="U2058" i="5"/>
  <c r="O2058" i="5"/>
  <c r="AA2058" i="5"/>
  <c r="K2058" i="5"/>
  <c r="E2058" i="5"/>
  <c r="Z2058" i="5"/>
  <c r="H2058" i="5"/>
  <c r="L2058" i="5"/>
  <c r="G2058" i="5"/>
  <c r="F2058" i="5"/>
  <c r="Y2058" i="5"/>
  <c r="W2058" i="5"/>
  <c r="M2058" i="5"/>
  <c r="J2058" i="5"/>
  <c r="Q2058" i="5"/>
  <c r="X2058" i="5"/>
  <c r="P2058" i="5"/>
  <c r="AB2058" i="5"/>
  <c r="N2058" i="5"/>
  <c r="S2058" i="5"/>
  <c r="AB2098" i="5"/>
  <c r="N2098" i="5"/>
  <c r="L2098" i="5"/>
  <c r="Y2098" i="5"/>
  <c r="T2098" i="5"/>
  <c r="F2098" i="5"/>
  <c r="S2098" i="5"/>
  <c r="Z2098" i="5"/>
  <c r="W2098" i="5"/>
  <c r="M2098" i="5"/>
  <c r="K2098" i="5"/>
  <c r="V2098" i="5"/>
  <c r="X2098" i="5"/>
  <c r="H2098" i="5"/>
  <c r="U2098" i="5"/>
  <c r="J2098" i="5"/>
  <c r="P2098" i="5"/>
  <c r="O2098" i="5"/>
  <c r="E2098" i="5"/>
  <c r="I2098" i="5"/>
  <c r="G2098" i="5"/>
  <c r="AA2098" i="5"/>
  <c r="Q2098" i="5"/>
  <c r="R2098" i="5"/>
  <c r="O2051" i="5"/>
  <c r="R2051" i="5"/>
  <c r="J2051" i="5"/>
  <c r="AB2051" i="5"/>
  <c r="K2051" i="5"/>
  <c r="N2051" i="5"/>
  <c r="T2051" i="5"/>
  <c r="W2051" i="5"/>
  <c r="S2051" i="5"/>
  <c r="E2051" i="5"/>
  <c r="G2051" i="5"/>
  <c r="Q2051" i="5"/>
  <c r="Y2051" i="5"/>
  <c r="F2051" i="5"/>
  <c r="H2051" i="5"/>
  <c r="Z2051" i="5"/>
  <c r="M2051" i="5"/>
  <c r="V2051" i="5"/>
  <c r="AA2051" i="5"/>
  <c r="X2051" i="5"/>
  <c r="I2051" i="5"/>
  <c r="P2051" i="5"/>
  <c r="U2051" i="5"/>
  <c r="L2051" i="5"/>
  <c r="Y2242" i="5"/>
  <c r="F2242" i="5"/>
  <c r="M2242" i="5"/>
  <c r="Q2242" i="5"/>
  <c r="P2242" i="5"/>
  <c r="K2242" i="5"/>
  <c r="AA2242" i="5"/>
  <c r="AB2242" i="5"/>
  <c r="U2242" i="5"/>
  <c r="E2242" i="5"/>
  <c r="J2242" i="5"/>
  <c r="I2242" i="5"/>
  <c r="O2242" i="5"/>
  <c r="S2242" i="5"/>
  <c r="V2242" i="5"/>
  <c r="R2242" i="5"/>
  <c r="X2242" i="5"/>
  <c r="N2242" i="5"/>
  <c r="T2242" i="5"/>
  <c r="W2242" i="5"/>
  <c r="H2242" i="5"/>
  <c r="L2242" i="5"/>
  <c r="G2242" i="5"/>
  <c r="Z2242" i="5"/>
  <c r="O2175" i="5"/>
  <c r="R2175" i="5"/>
  <c r="N2175" i="5"/>
  <c r="L2175" i="5"/>
  <c r="U2175" i="5"/>
  <c r="F2175" i="5"/>
  <c r="T2175" i="5"/>
  <c r="I2175" i="5"/>
  <c r="AA2175" i="5"/>
  <c r="AB2175" i="5"/>
  <c r="Q2175" i="5"/>
  <c r="Z2175" i="5"/>
  <c r="Y2175" i="5"/>
  <c r="J2175" i="5"/>
  <c r="H2175" i="5"/>
  <c r="V2175" i="5"/>
  <c r="S2175" i="5"/>
  <c r="K2175" i="5"/>
  <c r="W2175" i="5"/>
  <c r="X2175" i="5"/>
  <c r="M2175" i="5"/>
  <c r="G2175" i="5"/>
  <c r="E2175" i="5"/>
  <c r="P2175" i="5"/>
  <c r="Z2487" i="5"/>
  <c r="F2487" i="5"/>
  <c r="I2487" i="5"/>
  <c r="X2487" i="5"/>
  <c r="AA2487" i="5"/>
  <c r="J2487" i="5"/>
  <c r="G2487" i="5"/>
  <c r="Y2487" i="5"/>
  <c r="N2487" i="5"/>
  <c r="V2487" i="5"/>
  <c r="Q2487" i="5"/>
  <c r="S2487" i="5"/>
  <c r="H2487" i="5"/>
  <c r="W2487" i="5"/>
  <c r="R2487" i="5"/>
  <c r="L2487" i="5"/>
  <c r="P2487" i="5"/>
  <c r="O2487" i="5"/>
  <c r="U2487" i="5"/>
  <c r="AB2487" i="5"/>
  <c r="T2487" i="5"/>
  <c r="K2487" i="5"/>
  <c r="M2487" i="5"/>
  <c r="E2487" i="5"/>
  <c r="K2100" i="5"/>
  <c r="S2100" i="5"/>
  <c r="N2100" i="5"/>
  <c r="H2100" i="5"/>
  <c r="L2100" i="5"/>
  <c r="G2100" i="5"/>
  <c r="U2100" i="5"/>
  <c r="P2100" i="5"/>
  <c r="X2100" i="5"/>
  <c r="R2100" i="5"/>
  <c r="M2100" i="5"/>
  <c r="V2100" i="5"/>
  <c r="Z2100" i="5"/>
  <c r="J2100" i="5"/>
  <c r="O2100" i="5"/>
  <c r="W2100" i="5"/>
  <c r="F2100" i="5"/>
  <c r="Q2100" i="5"/>
  <c r="T2100" i="5"/>
  <c r="Y2100" i="5"/>
  <c r="I2100" i="5"/>
  <c r="AB2100" i="5"/>
  <c r="E2100" i="5"/>
  <c r="AA2100" i="5"/>
  <c r="L2405" i="5"/>
  <c r="T2405" i="5"/>
  <c r="N2405" i="5"/>
  <c r="Z2405" i="5"/>
  <c r="R2405" i="5"/>
  <c r="M2405" i="5"/>
  <c r="AA2405" i="5"/>
  <c r="Q2405" i="5"/>
  <c r="Y2405" i="5"/>
  <c r="S2405" i="5"/>
  <c r="I2405" i="5"/>
  <c r="G2405" i="5"/>
  <c r="U2405" i="5"/>
  <c r="J2405" i="5"/>
  <c r="O2405" i="5"/>
  <c r="X2405" i="5"/>
  <c r="F2405" i="5"/>
  <c r="H2405" i="5"/>
  <c r="K2405" i="5"/>
  <c r="E2405" i="5"/>
  <c r="P2405" i="5"/>
  <c r="V2405" i="5"/>
  <c r="AB2405" i="5"/>
  <c r="W2405" i="5"/>
  <c r="H2082" i="5"/>
  <c r="U2082" i="5"/>
  <c r="R2082" i="5"/>
  <c r="K2082" i="5"/>
  <c r="X2082" i="5"/>
  <c r="N2082" i="5"/>
  <c r="W2082" i="5"/>
  <c r="M2082" i="5"/>
  <c r="G2082" i="5"/>
  <c r="E2082" i="5"/>
  <c r="P2082" i="5"/>
  <c r="V2082" i="5"/>
  <c r="AB2082" i="5"/>
  <c r="J2082" i="5"/>
  <c r="L2082" i="5"/>
  <c r="T2082" i="5"/>
  <c r="F2082" i="5"/>
  <c r="O2082" i="5"/>
  <c r="Z2082" i="5"/>
  <c r="AA2082" i="5"/>
  <c r="Q2082" i="5"/>
  <c r="Y2082" i="5"/>
  <c r="S2082" i="5"/>
  <c r="I2082" i="5"/>
  <c r="K2211" i="5"/>
  <c r="R2211" i="5"/>
  <c r="J2211" i="5"/>
  <c r="AB2211" i="5"/>
  <c r="G2211" i="5"/>
  <c r="N2211" i="5"/>
  <c r="T2211" i="5"/>
  <c r="P2211" i="5"/>
  <c r="S2211" i="5"/>
  <c r="E2211" i="5"/>
  <c r="W2211" i="5"/>
  <c r="Q2211" i="5"/>
  <c r="Y2211" i="5"/>
  <c r="F2211" i="5"/>
  <c r="O2211" i="5"/>
  <c r="Z2211" i="5"/>
  <c r="M2211" i="5"/>
  <c r="V2211" i="5"/>
  <c r="AA2211" i="5"/>
  <c r="X2211" i="5"/>
  <c r="I2211" i="5"/>
  <c r="L2211" i="5"/>
  <c r="U2211" i="5"/>
  <c r="H2211" i="5"/>
  <c r="X2162" i="5"/>
  <c r="F2162" i="5"/>
  <c r="P2162" i="5"/>
  <c r="K2162" i="5"/>
  <c r="Y2162" i="5"/>
  <c r="Z2162" i="5"/>
  <c r="V2162" i="5"/>
  <c r="E2162" i="5"/>
  <c r="J2162" i="5"/>
  <c r="I2162" i="5"/>
  <c r="H2162" i="5"/>
  <c r="L2162" i="5"/>
  <c r="O2162" i="5"/>
  <c r="AB2162" i="5"/>
  <c r="W2162" i="5"/>
  <c r="N2162" i="5"/>
  <c r="M2162" i="5"/>
  <c r="Q2162" i="5"/>
  <c r="S2162" i="5"/>
  <c r="R2162" i="5"/>
  <c r="G2162" i="5"/>
  <c r="U2162" i="5"/>
  <c r="AA2162" i="5"/>
  <c r="T2162" i="5"/>
  <c r="O2195" i="5"/>
  <c r="R2195" i="5"/>
  <c r="J2195" i="5"/>
  <c r="AB2195" i="5"/>
  <c r="K2195" i="5"/>
  <c r="N2195" i="5"/>
  <c r="T2195" i="5"/>
  <c r="P2195" i="5"/>
  <c r="S2195" i="5"/>
  <c r="E2195" i="5"/>
  <c r="G2195" i="5"/>
  <c r="Q2195" i="5"/>
  <c r="Y2195" i="5"/>
  <c r="F2195" i="5"/>
  <c r="W2195" i="5"/>
  <c r="Z2195" i="5"/>
  <c r="M2195" i="5"/>
  <c r="V2195" i="5"/>
  <c r="AA2195" i="5"/>
  <c r="X2195" i="5"/>
  <c r="I2195" i="5"/>
  <c r="L2195" i="5"/>
  <c r="U2195" i="5"/>
  <c r="H2195" i="5"/>
  <c r="W1975" i="5"/>
  <c r="Y1975" i="5"/>
  <c r="U1975" i="5"/>
  <c r="G1975" i="5"/>
  <c r="R1975" i="5"/>
  <c r="Q1975" i="5"/>
  <c r="Z1975" i="5"/>
  <c r="AB1975" i="5"/>
  <c r="H1975" i="5"/>
  <c r="O1975" i="5"/>
  <c r="T1975" i="5"/>
  <c r="J1975" i="5"/>
  <c r="P1975" i="5"/>
  <c r="M1975" i="5"/>
  <c r="V1975" i="5"/>
  <c r="X1975" i="5"/>
  <c r="K1975" i="5"/>
  <c r="L1975" i="5"/>
  <c r="E1975" i="5"/>
  <c r="AA1975" i="5"/>
  <c r="N1975" i="5"/>
  <c r="I1975" i="5"/>
  <c r="F1975" i="5"/>
  <c r="S1975" i="5"/>
  <c r="AA2312" i="5"/>
  <c r="N2312" i="5"/>
  <c r="M2312" i="5"/>
  <c r="P2312" i="5"/>
  <c r="F2312" i="5"/>
  <c r="X2312" i="5"/>
  <c r="AB2312" i="5"/>
  <c r="Z2312" i="5"/>
  <c r="E2312" i="5"/>
  <c r="J2312" i="5"/>
  <c r="S2312" i="5"/>
  <c r="U2312" i="5"/>
  <c r="H2312" i="5"/>
  <c r="Y2312" i="5"/>
  <c r="W2312" i="5"/>
  <c r="R2312" i="5"/>
  <c r="L2312" i="5"/>
  <c r="T2312" i="5"/>
  <c r="V2312" i="5"/>
  <c r="I2312" i="5"/>
  <c r="O2312" i="5"/>
  <c r="G2312" i="5"/>
  <c r="K2312" i="5"/>
  <c r="Q2312" i="5"/>
  <c r="P2368" i="5"/>
  <c r="AA2368" i="5"/>
  <c r="V2368" i="5"/>
  <c r="S2368" i="5"/>
  <c r="E2368" i="5"/>
  <c r="N2368" i="5"/>
  <c r="Z2368" i="5"/>
  <c r="Q2368" i="5"/>
  <c r="O2368" i="5"/>
  <c r="X2368" i="5"/>
  <c r="AB2368" i="5"/>
  <c r="W2368" i="5"/>
  <c r="T2368" i="5"/>
  <c r="Y2368" i="5"/>
  <c r="I2368" i="5"/>
  <c r="H2368" i="5"/>
  <c r="L2368" i="5"/>
  <c r="G2368" i="5"/>
  <c r="K2368" i="5"/>
  <c r="R2368" i="5"/>
  <c r="F2368" i="5"/>
  <c r="M2368" i="5"/>
  <c r="J2368" i="5"/>
  <c r="U2368" i="5"/>
  <c r="K2261" i="5"/>
  <c r="AB2261" i="5"/>
  <c r="F2261" i="5"/>
  <c r="H2261" i="5"/>
  <c r="T2261" i="5"/>
  <c r="Q2261" i="5"/>
  <c r="S2261" i="5"/>
  <c r="P2261" i="5"/>
  <c r="U2261" i="5"/>
  <c r="AA2261" i="5"/>
  <c r="M2261" i="5"/>
  <c r="R2261" i="5"/>
  <c r="X2261" i="5"/>
  <c r="N2261" i="5"/>
  <c r="O2261" i="5"/>
  <c r="Y2261" i="5"/>
  <c r="J2261" i="5"/>
  <c r="G2261" i="5"/>
  <c r="Z2261" i="5"/>
  <c r="W2261" i="5"/>
  <c r="I2261" i="5"/>
  <c r="V2261" i="5"/>
  <c r="E2261" i="5"/>
  <c r="L2261" i="5"/>
  <c r="H2149" i="5"/>
  <c r="S2149" i="5"/>
  <c r="Q2149" i="5"/>
  <c r="K2149" i="5"/>
  <c r="F2149" i="5"/>
  <c r="I2149" i="5"/>
  <c r="Z2149" i="5"/>
  <c r="M2149" i="5"/>
  <c r="X2149" i="5"/>
  <c r="R2149" i="5"/>
  <c r="P2149" i="5"/>
  <c r="U2149" i="5"/>
  <c r="T2149" i="5"/>
  <c r="J2149" i="5"/>
  <c r="G2149" i="5"/>
  <c r="W2149" i="5"/>
  <c r="N2149" i="5"/>
  <c r="O2149" i="5"/>
  <c r="Y2149" i="5"/>
  <c r="E2149" i="5"/>
  <c r="L2149" i="5"/>
  <c r="AB2149" i="5"/>
  <c r="AA2149" i="5"/>
  <c r="V2149" i="5"/>
  <c r="R1986" i="5"/>
  <c r="U1986" i="5"/>
  <c r="J1986" i="5"/>
  <c r="K1986" i="5"/>
  <c r="X1986" i="5"/>
  <c r="F1986" i="5"/>
  <c r="W1986" i="5"/>
  <c r="I1986" i="5"/>
  <c r="G1986" i="5"/>
  <c r="E1986" i="5"/>
  <c r="L1986" i="5"/>
  <c r="V1986" i="5"/>
  <c r="AB1986" i="5"/>
  <c r="N1986" i="5"/>
  <c r="H1986" i="5"/>
  <c r="T1986" i="5"/>
  <c r="Q1986" i="5"/>
  <c r="O1986" i="5"/>
  <c r="Z1986" i="5"/>
  <c r="AA1986" i="5"/>
  <c r="M1986" i="5"/>
  <c r="Y1986" i="5"/>
  <c r="S1986" i="5"/>
  <c r="P1986" i="5"/>
  <c r="H2414" i="5"/>
  <c r="V2414" i="5"/>
  <c r="J2414" i="5"/>
  <c r="O2414" i="5"/>
  <c r="Y2414" i="5"/>
  <c r="F2414" i="5"/>
  <c r="X2414" i="5"/>
  <c r="I2414" i="5"/>
  <c r="K2414" i="5"/>
  <c r="E2414" i="5"/>
  <c r="P2414" i="5"/>
  <c r="S2414" i="5"/>
  <c r="R2414" i="5"/>
  <c r="N2414" i="5"/>
  <c r="L2414" i="5"/>
  <c r="U2414" i="5"/>
  <c r="Q2414" i="5"/>
  <c r="W2414" i="5"/>
  <c r="G2414" i="5"/>
  <c r="AB2414" i="5"/>
  <c r="M2414" i="5"/>
  <c r="Z2414" i="5"/>
  <c r="T2414" i="5"/>
  <c r="AA2414" i="5"/>
  <c r="Y2386" i="5"/>
  <c r="N2386" i="5"/>
  <c r="P2386" i="5"/>
  <c r="O2386" i="5"/>
  <c r="Z2386" i="5"/>
  <c r="G2386" i="5"/>
  <c r="W2386" i="5"/>
  <c r="E2386" i="5"/>
  <c r="S2386" i="5"/>
  <c r="M2386" i="5"/>
  <c r="H2386" i="5"/>
  <c r="L2386" i="5"/>
  <c r="AA2386" i="5"/>
  <c r="R2386" i="5"/>
  <c r="X2386" i="5"/>
  <c r="J2386" i="5"/>
  <c r="Q2386" i="5"/>
  <c r="F2386" i="5"/>
  <c r="T2386" i="5"/>
  <c r="I2386" i="5"/>
  <c r="K2386" i="5"/>
  <c r="V2386" i="5"/>
  <c r="AB2386" i="5"/>
  <c r="U2386" i="5"/>
  <c r="O2118" i="5"/>
  <c r="X2118" i="5"/>
  <c r="S2118" i="5"/>
  <c r="AA2118" i="5"/>
  <c r="G2118" i="5"/>
  <c r="Q2118" i="5"/>
  <c r="W2118" i="5"/>
  <c r="I2118" i="5"/>
  <c r="V2118" i="5"/>
  <c r="Y2118" i="5"/>
  <c r="Z2118" i="5"/>
  <c r="M2118" i="5"/>
  <c r="AB2118" i="5"/>
  <c r="J2118" i="5"/>
  <c r="L2118" i="5"/>
  <c r="H2118" i="5"/>
  <c r="P2118" i="5"/>
  <c r="U2118" i="5"/>
  <c r="R2118" i="5"/>
  <c r="E2118" i="5"/>
  <c r="F2118" i="5"/>
  <c r="N2118" i="5"/>
  <c r="T2118" i="5"/>
  <c r="K2118" i="5"/>
  <c r="O2067" i="5"/>
  <c r="R2067" i="5"/>
  <c r="J2067" i="5"/>
  <c r="AB2067" i="5"/>
  <c r="K2067" i="5"/>
  <c r="N2067" i="5"/>
  <c r="T2067" i="5"/>
  <c r="P2067" i="5"/>
  <c r="S2067" i="5"/>
  <c r="E2067" i="5"/>
  <c r="G2067" i="5"/>
  <c r="Q2067" i="5"/>
  <c r="Y2067" i="5"/>
  <c r="F2067" i="5"/>
  <c r="W2067" i="5"/>
  <c r="Z2067" i="5"/>
  <c r="M2067" i="5"/>
  <c r="V2067" i="5"/>
  <c r="AA2067" i="5"/>
  <c r="X2067" i="5"/>
  <c r="I2067" i="5"/>
  <c r="L2067" i="5"/>
  <c r="U2067" i="5"/>
  <c r="H2067" i="5"/>
  <c r="O2221" i="5"/>
  <c r="AA2221" i="5"/>
  <c r="Y2221" i="5"/>
  <c r="Z2221" i="5"/>
  <c r="L2221" i="5"/>
  <c r="N2221" i="5"/>
  <c r="R2221" i="5"/>
  <c r="I2221" i="5"/>
  <c r="U2221" i="5"/>
  <c r="E2221" i="5"/>
  <c r="G2221" i="5"/>
  <c r="J2221" i="5"/>
  <c r="W2221" i="5"/>
  <c r="F2221" i="5"/>
  <c r="H2221" i="5"/>
  <c r="X2221" i="5"/>
  <c r="Q2221" i="5"/>
  <c r="S2221" i="5"/>
  <c r="AB2221" i="5"/>
  <c r="V2221" i="5"/>
  <c r="M2221" i="5"/>
  <c r="P2221" i="5"/>
  <c r="T2221" i="5"/>
  <c r="K2221" i="5"/>
  <c r="K2245" i="5"/>
  <c r="X2245" i="5"/>
  <c r="N2245" i="5"/>
  <c r="H2245" i="5"/>
  <c r="Y2245" i="5"/>
  <c r="J2245" i="5"/>
  <c r="E2245" i="5"/>
  <c r="P2245" i="5"/>
  <c r="Z2245" i="5"/>
  <c r="W2245" i="5"/>
  <c r="I2245" i="5"/>
  <c r="G2245" i="5"/>
  <c r="T2245" i="5"/>
  <c r="Q2245" i="5"/>
  <c r="O2245" i="5"/>
  <c r="AB2245" i="5"/>
  <c r="F2245" i="5"/>
  <c r="L2245" i="5"/>
  <c r="R2245" i="5"/>
  <c r="S2245" i="5"/>
  <c r="V2245" i="5"/>
  <c r="U2245" i="5"/>
  <c r="AA2245" i="5"/>
  <c r="M2245" i="5"/>
  <c r="H2160" i="5"/>
  <c r="AB2160" i="5"/>
  <c r="Z2160" i="5"/>
  <c r="U2160" i="5"/>
  <c r="N2160" i="5"/>
  <c r="I2160" i="5"/>
  <c r="R2160" i="5"/>
  <c r="M2160" i="5"/>
  <c r="X2160" i="5"/>
  <c r="T2160" i="5"/>
  <c r="S2160" i="5"/>
  <c r="Y2160" i="5"/>
  <c r="W2160" i="5"/>
  <c r="F2160" i="5"/>
  <c r="Q2160" i="5"/>
  <c r="L2160" i="5"/>
  <c r="K2160" i="5"/>
  <c r="AA2160" i="5"/>
  <c r="G2160" i="5"/>
  <c r="V2160" i="5"/>
  <c r="E2160" i="5"/>
  <c r="J2160" i="5"/>
  <c r="P2160" i="5"/>
  <c r="O2160" i="5"/>
  <c r="Y2360" i="5"/>
  <c r="W2360" i="5"/>
  <c r="Z2360" i="5"/>
  <c r="AB2360" i="5"/>
  <c r="F2360" i="5"/>
  <c r="P2360" i="5"/>
  <c r="V2360" i="5"/>
  <c r="I2360" i="5"/>
  <c r="G2360" i="5"/>
  <c r="X2360" i="5"/>
  <c r="Q2360" i="5"/>
  <c r="T2360" i="5"/>
  <c r="AA2360" i="5"/>
  <c r="N2360" i="5"/>
  <c r="L2360" i="5"/>
  <c r="O2360" i="5"/>
  <c r="R2360" i="5"/>
  <c r="H2360" i="5"/>
  <c r="U2360" i="5"/>
  <c r="E2360" i="5"/>
  <c r="J2360" i="5"/>
  <c r="M2360" i="5"/>
  <c r="K2360" i="5"/>
  <c r="S2360" i="5"/>
  <c r="L2422" i="5"/>
  <c r="Z2422" i="5"/>
  <c r="AA2422" i="5"/>
  <c r="K2422" i="5"/>
  <c r="F2422" i="5"/>
  <c r="W2422" i="5"/>
  <c r="X2422" i="5"/>
  <c r="M2422" i="5"/>
  <c r="H2422" i="5"/>
  <c r="S2422" i="5"/>
  <c r="I2422" i="5"/>
  <c r="E2422" i="5"/>
  <c r="R2422" i="5"/>
  <c r="J2422" i="5"/>
  <c r="Q2422" i="5"/>
  <c r="N2422" i="5"/>
  <c r="Y2422" i="5"/>
  <c r="V2422" i="5"/>
  <c r="G2422" i="5"/>
  <c r="AB2422" i="5"/>
  <c r="T2422" i="5"/>
  <c r="U2422" i="5"/>
  <c r="O2422" i="5"/>
  <c r="P2422" i="5"/>
  <c r="P2464" i="5"/>
  <c r="AA2464" i="5"/>
  <c r="V2464" i="5"/>
  <c r="S2464" i="5"/>
  <c r="E2464" i="5"/>
  <c r="J2464" i="5"/>
  <c r="Z2464" i="5"/>
  <c r="Q2464" i="5"/>
  <c r="O2464" i="5"/>
  <c r="X2464" i="5"/>
  <c r="AB2464" i="5"/>
  <c r="W2464" i="5"/>
  <c r="T2464" i="5"/>
  <c r="F2464" i="5"/>
  <c r="I2464" i="5"/>
  <c r="H2464" i="5"/>
  <c r="L2464" i="5"/>
  <c r="G2464" i="5"/>
  <c r="K2464" i="5"/>
  <c r="R2464" i="5"/>
  <c r="N2464" i="5"/>
  <c r="M2464" i="5"/>
  <c r="Y2464" i="5"/>
  <c r="U2464" i="5"/>
  <c r="O2142" i="5"/>
  <c r="U2142" i="5"/>
  <c r="J2142" i="5"/>
  <c r="G2142" i="5"/>
  <c r="X2142" i="5"/>
  <c r="F2142" i="5"/>
  <c r="W2142" i="5"/>
  <c r="I2142" i="5"/>
  <c r="Z2142" i="5"/>
  <c r="E2142" i="5"/>
  <c r="L2142" i="5"/>
  <c r="R2142" i="5"/>
  <c r="AB2142" i="5"/>
  <c r="N2142" i="5"/>
  <c r="H2142" i="5"/>
  <c r="T2142" i="5"/>
  <c r="Q2142" i="5"/>
  <c r="K2142" i="5"/>
  <c r="V2142" i="5"/>
  <c r="AA2142" i="5"/>
  <c r="M2142" i="5"/>
  <c r="Y2142" i="5"/>
  <c r="S2142" i="5"/>
  <c r="P2142" i="5"/>
  <c r="O2373" i="5"/>
  <c r="X2373" i="5"/>
  <c r="R2373" i="5"/>
  <c r="H2373" i="5"/>
  <c r="U2373" i="5"/>
  <c r="F2373" i="5"/>
  <c r="E2373" i="5"/>
  <c r="P2373" i="5"/>
  <c r="V2373" i="5"/>
  <c r="W2373" i="5"/>
  <c r="M2373" i="5"/>
  <c r="K2373" i="5"/>
  <c r="T2373" i="5"/>
  <c r="N2373" i="5"/>
  <c r="Z2373" i="5"/>
  <c r="AB2373" i="5"/>
  <c r="J2373" i="5"/>
  <c r="L2373" i="5"/>
  <c r="Y2373" i="5"/>
  <c r="S2373" i="5"/>
  <c r="I2373" i="5"/>
  <c r="G2373" i="5"/>
  <c r="AA2373" i="5"/>
  <c r="Q2373" i="5"/>
  <c r="O2079" i="5"/>
  <c r="R2079" i="5"/>
  <c r="J2079" i="5"/>
  <c r="H2079" i="5"/>
  <c r="U2079" i="5"/>
  <c r="Q2079" i="5"/>
  <c r="T2079" i="5"/>
  <c r="P2079" i="5"/>
  <c r="AA2079" i="5"/>
  <c r="AB2079" i="5"/>
  <c r="M2079" i="5"/>
  <c r="Z2079" i="5"/>
  <c r="Y2079" i="5"/>
  <c r="F2079" i="5"/>
  <c r="S2079" i="5"/>
  <c r="V2079" i="5"/>
  <c r="N2079" i="5"/>
  <c r="K2079" i="5"/>
  <c r="W2079" i="5"/>
  <c r="X2079" i="5"/>
  <c r="I2079" i="5"/>
  <c r="G2079" i="5"/>
  <c r="E2079" i="5"/>
  <c r="L2079" i="5"/>
  <c r="L2272" i="5"/>
  <c r="AA2272" i="5"/>
  <c r="V2272" i="5"/>
  <c r="S2272" i="5"/>
  <c r="E2272" i="5"/>
  <c r="U2272" i="5"/>
  <c r="Z2272" i="5"/>
  <c r="Q2272" i="5"/>
  <c r="K2272" i="5"/>
  <c r="Y2272" i="5"/>
  <c r="T2272" i="5"/>
  <c r="W2272" i="5"/>
  <c r="X2272" i="5"/>
  <c r="F2272" i="5"/>
  <c r="I2272" i="5"/>
  <c r="O2272" i="5"/>
  <c r="H2272" i="5"/>
  <c r="AB2272" i="5"/>
  <c r="G2272" i="5"/>
  <c r="R2272" i="5"/>
  <c r="N2272" i="5"/>
  <c r="M2272" i="5"/>
  <c r="J2272" i="5"/>
  <c r="P2272" i="5"/>
  <c r="E2314" i="5"/>
  <c r="O2314" i="5"/>
  <c r="Q2314" i="5"/>
  <c r="X2314" i="5"/>
  <c r="I2314" i="5"/>
  <c r="N2314" i="5"/>
  <c r="AB2314" i="5"/>
  <c r="S2314" i="5"/>
  <c r="F2314" i="5"/>
  <c r="T2314" i="5"/>
  <c r="R2314" i="5"/>
  <c r="J2314" i="5"/>
  <c r="G2314" i="5"/>
  <c r="L2314" i="5"/>
  <c r="U2314" i="5"/>
  <c r="AA2314" i="5"/>
  <c r="V2314" i="5"/>
  <c r="Z2314" i="5"/>
  <c r="M2314" i="5"/>
  <c r="Y2314" i="5"/>
  <c r="K2314" i="5"/>
  <c r="P2314" i="5"/>
  <c r="W2314" i="5"/>
  <c r="H2314" i="5"/>
  <c r="H2104" i="5"/>
  <c r="Z2104" i="5"/>
  <c r="J2104" i="5"/>
  <c r="V2104" i="5"/>
  <c r="L2104" i="5"/>
  <c r="AA2104" i="5"/>
  <c r="R2104" i="5"/>
  <c r="M2104" i="5"/>
  <c r="T2104" i="5"/>
  <c r="Y2104" i="5"/>
  <c r="G2104" i="5"/>
  <c r="S2104" i="5"/>
  <c r="W2104" i="5"/>
  <c r="F2104" i="5"/>
  <c r="K2104" i="5"/>
  <c r="X2104" i="5"/>
  <c r="Q2104" i="5"/>
  <c r="N2104" i="5"/>
  <c r="AB2104" i="5"/>
  <c r="U2104" i="5"/>
  <c r="P2104" i="5"/>
  <c r="I2104" i="5"/>
  <c r="E2104" i="5"/>
  <c r="O2104" i="5"/>
  <c r="O2215" i="5"/>
  <c r="W2215" i="5"/>
  <c r="V2215" i="5"/>
  <c r="K2215" i="5"/>
  <c r="R2215" i="5"/>
  <c r="Q2215" i="5"/>
  <c r="Y2215" i="5"/>
  <c r="J2215" i="5"/>
  <c r="F2215" i="5"/>
  <c r="AA2215" i="5"/>
  <c r="Z2215" i="5"/>
  <c r="P2215" i="5"/>
  <c r="T2215" i="5"/>
  <c r="L2215" i="5"/>
  <c r="N2215" i="5"/>
  <c r="S2215" i="5"/>
  <c r="E2215" i="5"/>
  <c r="M2215" i="5"/>
  <c r="I2215" i="5"/>
  <c r="H2215" i="5"/>
  <c r="G2215" i="5"/>
  <c r="U2215" i="5"/>
  <c r="AB2215" i="5"/>
  <c r="X2215" i="5"/>
  <c r="O2178" i="5"/>
  <c r="Y2178" i="5"/>
  <c r="Z2178" i="5"/>
  <c r="AB2178" i="5"/>
  <c r="W2178" i="5"/>
  <c r="N2178" i="5"/>
  <c r="S2178" i="5"/>
  <c r="P2178" i="5"/>
  <c r="R2178" i="5"/>
  <c r="H2178" i="5"/>
  <c r="G2178" i="5"/>
  <c r="U2178" i="5"/>
  <c r="X2178" i="5"/>
  <c r="F2178" i="5"/>
  <c r="M2178" i="5"/>
  <c r="Q2178" i="5"/>
  <c r="L2178" i="5"/>
  <c r="K2178" i="5"/>
  <c r="V2178" i="5"/>
  <c r="AA2178" i="5"/>
  <c r="T2178" i="5"/>
  <c r="E2178" i="5"/>
  <c r="J2178" i="5"/>
  <c r="I2178" i="5"/>
  <c r="O2460" i="5"/>
  <c r="AA2460" i="5"/>
  <c r="N2460" i="5"/>
  <c r="K2460" i="5"/>
  <c r="F2460" i="5"/>
  <c r="Q2460" i="5"/>
  <c r="R2460" i="5"/>
  <c r="I2460" i="5"/>
  <c r="Y2460" i="5"/>
  <c r="E2460" i="5"/>
  <c r="P2460" i="5"/>
  <c r="G2460" i="5"/>
  <c r="W2460" i="5"/>
  <c r="U2460" i="5"/>
  <c r="H2460" i="5"/>
  <c r="S2460" i="5"/>
  <c r="J2460" i="5"/>
  <c r="L2460" i="5"/>
  <c r="AB2460" i="5"/>
  <c r="V2460" i="5"/>
  <c r="M2460" i="5"/>
  <c r="X2460" i="5"/>
  <c r="T2460" i="5"/>
  <c r="Z2460" i="5"/>
  <c r="K2091" i="5"/>
  <c r="R2091" i="5"/>
  <c r="J2091" i="5"/>
  <c r="L2091" i="5"/>
  <c r="U2091" i="5"/>
  <c r="H2091" i="5"/>
  <c r="T2091" i="5"/>
  <c r="P2091" i="5"/>
  <c r="W2091" i="5"/>
  <c r="N2091" i="5"/>
  <c r="AB2091" i="5"/>
  <c r="G2091" i="5"/>
  <c r="Y2091" i="5"/>
  <c r="F2091" i="5"/>
  <c r="O2091" i="5"/>
  <c r="E2091" i="5"/>
  <c r="AA2091" i="5"/>
  <c r="Q2091" i="5"/>
  <c r="S2091" i="5"/>
  <c r="X2091" i="5"/>
  <c r="I2091" i="5"/>
  <c r="Z2091" i="5"/>
  <c r="M2091" i="5"/>
  <c r="V2091" i="5"/>
  <c r="R2461" i="5"/>
  <c r="X2461" i="5"/>
  <c r="J2461" i="5"/>
  <c r="L2461" i="5"/>
  <c r="U2461" i="5"/>
  <c r="F2461" i="5"/>
  <c r="E2461" i="5"/>
  <c r="V2461" i="5"/>
  <c r="G2461" i="5"/>
  <c r="W2461" i="5"/>
  <c r="M2461" i="5"/>
  <c r="O2461" i="5"/>
  <c r="T2461" i="5"/>
  <c r="N2461" i="5"/>
  <c r="H2461" i="5"/>
  <c r="AB2461" i="5"/>
  <c r="Z2461" i="5"/>
  <c r="P2461" i="5"/>
  <c r="Y2461" i="5"/>
  <c r="S2461" i="5"/>
  <c r="I2461" i="5"/>
  <c r="K2461" i="5"/>
  <c r="AA2461" i="5"/>
  <c r="Q2461" i="5"/>
  <c r="O2275" i="5"/>
  <c r="W2275" i="5"/>
  <c r="T2275" i="5"/>
  <c r="R2275" i="5"/>
  <c r="K2275" i="5"/>
  <c r="N2275" i="5"/>
  <c r="U2275" i="5"/>
  <c r="I2275" i="5"/>
  <c r="AB2275" i="5"/>
  <c r="E2275" i="5"/>
  <c r="G2275" i="5"/>
  <c r="F2275" i="5"/>
  <c r="Z2275" i="5"/>
  <c r="J2275" i="5"/>
  <c r="H2275" i="5"/>
  <c r="S2275" i="5"/>
  <c r="Q2275" i="5"/>
  <c r="X2275" i="5"/>
  <c r="AA2275" i="5"/>
  <c r="Y2275" i="5"/>
  <c r="M2275" i="5"/>
  <c r="P2275" i="5"/>
  <c r="V2275" i="5"/>
  <c r="L2275" i="5"/>
  <c r="H2446" i="5"/>
  <c r="V2446" i="5"/>
  <c r="N2446" i="5"/>
  <c r="O2446" i="5"/>
  <c r="Y2446" i="5"/>
  <c r="F2446" i="5"/>
  <c r="X2446" i="5"/>
  <c r="I2446" i="5"/>
  <c r="K2446" i="5"/>
  <c r="E2446" i="5"/>
  <c r="P2446" i="5"/>
  <c r="S2446" i="5"/>
  <c r="R2446" i="5"/>
  <c r="J2446" i="5"/>
  <c r="L2446" i="5"/>
  <c r="U2446" i="5"/>
  <c r="Q2446" i="5"/>
  <c r="W2446" i="5"/>
  <c r="G2446" i="5"/>
  <c r="AB2446" i="5"/>
  <c r="M2446" i="5"/>
  <c r="Z2446" i="5"/>
  <c r="T2446" i="5"/>
  <c r="AA2446" i="5"/>
  <c r="AB2230" i="5"/>
  <c r="N2230" i="5"/>
  <c r="M2230" i="5"/>
  <c r="E2230" i="5"/>
  <c r="S2230" i="5"/>
  <c r="T2230" i="5"/>
  <c r="R2230" i="5"/>
  <c r="AA2230" i="5"/>
  <c r="X2230" i="5"/>
  <c r="U2230" i="5"/>
  <c r="Z2230" i="5"/>
  <c r="G2230" i="5"/>
  <c r="V2230" i="5"/>
  <c r="Y2230" i="5"/>
  <c r="K2230" i="5"/>
  <c r="H2230" i="5"/>
  <c r="L2230" i="5"/>
  <c r="P2230" i="5"/>
  <c r="W2230" i="5"/>
  <c r="I2230" i="5"/>
  <c r="O2230" i="5"/>
  <c r="Q2230" i="5"/>
  <c r="F2230" i="5"/>
  <c r="J2230" i="5"/>
  <c r="Z2421" i="5"/>
  <c r="AB2421" i="5"/>
  <c r="F2421" i="5"/>
  <c r="AA2421" i="5"/>
  <c r="L2421" i="5"/>
  <c r="N2421" i="5"/>
  <c r="S2421" i="5"/>
  <c r="I2421" i="5"/>
  <c r="G2421" i="5"/>
  <c r="E2421" i="5"/>
  <c r="K2421" i="5"/>
  <c r="J2421" i="5"/>
  <c r="X2421" i="5"/>
  <c r="R2421" i="5"/>
  <c r="H2421" i="5"/>
  <c r="Y2421" i="5"/>
  <c r="Q2421" i="5"/>
  <c r="T2421" i="5"/>
  <c r="V2421" i="5"/>
  <c r="W2421" i="5"/>
  <c r="M2421" i="5"/>
  <c r="P2421" i="5"/>
  <c r="U2421" i="5"/>
  <c r="O2421" i="5"/>
  <c r="H2280" i="5"/>
  <c r="Y2280" i="5"/>
  <c r="W2280" i="5"/>
  <c r="X2280" i="5"/>
  <c r="L2280" i="5"/>
  <c r="S2280" i="5"/>
  <c r="V2280" i="5"/>
  <c r="I2280" i="5"/>
  <c r="O2280" i="5"/>
  <c r="G2280" i="5"/>
  <c r="U2280" i="5"/>
  <c r="R2280" i="5"/>
  <c r="AA2280" i="5"/>
  <c r="N2280" i="5"/>
  <c r="M2280" i="5"/>
  <c r="P2280" i="5"/>
  <c r="T2280" i="5"/>
  <c r="F2280" i="5"/>
  <c r="AB2280" i="5"/>
  <c r="Z2280" i="5"/>
  <c r="E2280" i="5"/>
  <c r="J2280" i="5"/>
  <c r="Q2280" i="5"/>
  <c r="K2280" i="5"/>
  <c r="X1977" i="5"/>
  <c r="T1977" i="5"/>
  <c r="I1977" i="5"/>
  <c r="P1977" i="5"/>
  <c r="L1977" i="5"/>
  <c r="Y1977" i="5"/>
  <c r="U1977" i="5"/>
  <c r="AA1977" i="5"/>
  <c r="J1977" i="5"/>
  <c r="W1977" i="5"/>
  <c r="F1977" i="5"/>
  <c r="S1977" i="5"/>
  <c r="Z1977" i="5"/>
  <c r="AB1977" i="5"/>
  <c r="K1977" i="5"/>
  <c r="G1977" i="5"/>
  <c r="V1977" i="5"/>
  <c r="N1977" i="5"/>
  <c r="Q1977" i="5"/>
  <c r="M1977" i="5"/>
  <c r="H1977" i="5"/>
  <c r="E1977" i="5"/>
  <c r="O1977" i="5"/>
  <c r="R1977" i="5"/>
  <c r="W2372" i="5"/>
  <c r="J2372" i="5"/>
  <c r="Q2372" i="5"/>
  <c r="P2372" i="5"/>
  <c r="O2372" i="5"/>
  <c r="Z2372" i="5"/>
  <c r="U2372" i="5"/>
  <c r="G2372" i="5"/>
  <c r="AA2372" i="5"/>
  <c r="V2372" i="5"/>
  <c r="F2372" i="5"/>
  <c r="H2372" i="5"/>
  <c r="AB2372" i="5"/>
  <c r="E2372" i="5"/>
  <c r="I2372" i="5"/>
  <c r="Y2372" i="5"/>
  <c r="K2372" i="5"/>
  <c r="M2372" i="5"/>
  <c r="S2372" i="5"/>
  <c r="N2372" i="5"/>
  <c r="X2372" i="5"/>
  <c r="R2372" i="5"/>
  <c r="L2372" i="5"/>
  <c r="T2372" i="5"/>
  <c r="AB2018" i="5"/>
  <c r="N2018" i="5"/>
  <c r="L2018" i="5"/>
  <c r="T2018" i="5"/>
  <c r="R2018" i="5"/>
  <c r="O2018" i="5"/>
  <c r="Z2018" i="5"/>
  <c r="AA2018" i="5"/>
  <c r="Q2018" i="5"/>
  <c r="Y2018" i="5"/>
  <c r="S2018" i="5"/>
  <c r="I2018" i="5"/>
  <c r="H2018" i="5"/>
  <c r="U2018" i="5"/>
  <c r="J2018" i="5"/>
  <c r="K2018" i="5"/>
  <c r="X2018" i="5"/>
  <c r="F2018" i="5"/>
  <c r="W2018" i="5"/>
  <c r="M2018" i="5"/>
  <c r="G2018" i="5"/>
  <c r="E2018" i="5"/>
  <c r="P2018" i="5"/>
  <c r="V2018" i="5"/>
  <c r="Y2472" i="5"/>
  <c r="X2472" i="5"/>
  <c r="W2472" i="5"/>
  <c r="T2472" i="5"/>
  <c r="S2472" i="5"/>
  <c r="F2472" i="5"/>
  <c r="V2472" i="5"/>
  <c r="I2472" i="5"/>
  <c r="O2472" i="5"/>
  <c r="G2472" i="5"/>
  <c r="P2472" i="5"/>
  <c r="R2472" i="5"/>
  <c r="AA2472" i="5"/>
  <c r="N2472" i="5"/>
  <c r="M2472" i="5"/>
  <c r="L2472" i="5"/>
  <c r="AB2472" i="5"/>
  <c r="K2472" i="5"/>
  <c r="U2472" i="5"/>
  <c r="Z2472" i="5"/>
  <c r="E2472" i="5"/>
  <c r="J2472" i="5"/>
  <c r="Q2472" i="5"/>
  <c r="H2472" i="5"/>
  <c r="L2208" i="5"/>
  <c r="S2208" i="5"/>
  <c r="Y2208" i="5"/>
  <c r="V2208" i="5"/>
  <c r="E2208" i="5"/>
  <c r="J2208" i="5"/>
  <c r="R2208" i="5"/>
  <c r="M2208" i="5"/>
  <c r="K2208" i="5"/>
  <c r="AA2208" i="5"/>
  <c r="AB2208" i="5"/>
  <c r="Z2208" i="5"/>
  <c r="W2208" i="5"/>
  <c r="F2208" i="5"/>
  <c r="X2208" i="5"/>
  <c r="O2208" i="5"/>
  <c r="H2208" i="5"/>
  <c r="T2208" i="5"/>
  <c r="G2208" i="5"/>
  <c r="U2208" i="5"/>
  <c r="N2208" i="5"/>
  <c r="I2208" i="5"/>
  <c r="Q2208" i="5"/>
  <c r="P2208" i="5"/>
  <c r="O2227" i="5"/>
  <c r="R2227" i="5"/>
  <c r="J2227" i="5"/>
  <c r="AB2227" i="5"/>
  <c r="K2227" i="5"/>
  <c r="N2227" i="5"/>
  <c r="T2227" i="5"/>
  <c r="I2227" i="5"/>
  <c r="S2227" i="5"/>
  <c r="E2227" i="5"/>
  <c r="G2227" i="5"/>
  <c r="W2227" i="5"/>
  <c r="Y2227" i="5"/>
  <c r="F2227" i="5"/>
  <c r="H2227" i="5"/>
  <c r="Z2227" i="5"/>
  <c r="Q2227" i="5"/>
  <c r="V2227" i="5"/>
  <c r="AA2227" i="5"/>
  <c r="X2227" i="5"/>
  <c r="M2227" i="5"/>
  <c r="P2227" i="5"/>
  <c r="U2227" i="5"/>
  <c r="L2227" i="5"/>
  <c r="Z2363" i="5"/>
  <c r="F2363" i="5"/>
  <c r="H2363" i="5"/>
  <c r="AA2363" i="5"/>
  <c r="M2363" i="5"/>
  <c r="W2363" i="5"/>
  <c r="T2363" i="5"/>
  <c r="Y2363" i="5"/>
  <c r="I2363" i="5"/>
  <c r="P2363" i="5"/>
  <c r="V2363" i="5"/>
  <c r="L2363" i="5"/>
  <c r="X2363" i="5"/>
  <c r="S2363" i="5"/>
  <c r="J2363" i="5"/>
  <c r="R2363" i="5"/>
  <c r="O2363" i="5"/>
  <c r="N2363" i="5"/>
  <c r="U2363" i="5"/>
  <c r="AB2363" i="5"/>
  <c r="G2363" i="5"/>
  <c r="E2363" i="5"/>
  <c r="K2363" i="5"/>
  <c r="Q2363" i="5"/>
  <c r="O2044" i="5"/>
  <c r="S2044" i="5"/>
  <c r="N2044" i="5"/>
  <c r="E2044" i="5"/>
  <c r="G2044" i="5"/>
  <c r="Q2044" i="5"/>
  <c r="U2044" i="5"/>
  <c r="P2044" i="5"/>
  <c r="AB2044" i="5"/>
  <c r="W2044" i="5"/>
  <c r="AA2044" i="5"/>
  <c r="M2044" i="5"/>
  <c r="Z2044" i="5"/>
  <c r="J2044" i="5"/>
  <c r="T2044" i="5"/>
  <c r="H2044" i="5"/>
  <c r="L2044" i="5"/>
  <c r="V2044" i="5"/>
  <c r="X2044" i="5"/>
  <c r="Y2044" i="5"/>
  <c r="I2044" i="5"/>
  <c r="F2044" i="5"/>
  <c r="R2044" i="5"/>
  <c r="K2044" i="5"/>
  <c r="L2469" i="5"/>
  <c r="T2469" i="5"/>
  <c r="N2469" i="5"/>
  <c r="Z2469" i="5"/>
  <c r="W2469" i="5"/>
  <c r="G2469" i="5"/>
  <c r="AA2469" i="5"/>
  <c r="Q2469" i="5"/>
  <c r="Y2469" i="5"/>
  <c r="S2469" i="5"/>
  <c r="I2469" i="5"/>
  <c r="M2469" i="5"/>
  <c r="U2469" i="5"/>
  <c r="F2469" i="5"/>
  <c r="O2469" i="5"/>
  <c r="X2469" i="5"/>
  <c r="R2469" i="5"/>
  <c r="AB2469" i="5"/>
  <c r="K2469" i="5"/>
  <c r="E2469" i="5"/>
  <c r="P2469" i="5"/>
  <c r="V2469" i="5"/>
  <c r="H2469" i="5"/>
  <c r="J2469" i="5"/>
  <c r="H2248" i="5"/>
  <c r="Y2248" i="5"/>
  <c r="W2248" i="5"/>
  <c r="R2248" i="5"/>
  <c r="L2248" i="5"/>
  <c r="Q2248" i="5"/>
  <c r="V2248" i="5"/>
  <c r="I2248" i="5"/>
  <c r="O2248" i="5"/>
  <c r="G2248" i="5"/>
  <c r="K2248" i="5"/>
  <c r="T2248" i="5"/>
  <c r="AA2248" i="5"/>
  <c r="N2248" i="5"/>
  <c r="M2248" i="5"/>
  <c r="P2248" i="5"/>
  <c r="F2248" i="5"/>
  <c r="U2248" i="5"/>
  <c r="AB2248" i="5"/>
  <c r="Z2248" i="5"/>
  <c r="E2248" i="5"/>
  <c r="J2248" i="5"/>
  <c r="S2248" i="5"/>
  <c r="X2248" i="5"/>
  <c r="G2205" i="5"/>
  <c r="W2205" i="5"/>
  <c r="N2205" i="5"/>
  <c r="O2205" i="5"/>
  <c r="T2205" i="5"/>
  <c r="J2205" i="5"/>
  <c r="E2205" i="5"/>
  <c r="L2205" i="5"/>
  <c r="AB2205" i="5"/>
  <c r="V2205" i="5"/>
  <c r="I2205" i="5"/>
  <c r="Y2205" i="5"/>
  <c r="S2205" i="5"/>
  <c r="Q2205" i="5"/>
  <c r="K2205" i="5"/>
  <c r="AA2205" i="5"/>
  <c r="F2205" i="5"/>
  <c r="H2205" i="5"/>
  <c r="X2205" i="5"/>
  <c r="R2205" i="5"/>
  <c r="P2205" i="5"/>
  <c r="U2205" i="5"/>
  <c r="Z2205" i="5"/>
  <c r="M2205" i="5"/>
  <c r="O2396" i="5"/>
  <c r="AA2396" i="5"/>
  <c r="N2396" i="5"/>
  <c r="K2396" i="5"/>
  <c r="F2396" i="5"/>
  <c r="Q2396" i="5"/>
  <c r="R2396" i="5"/>
  <c r="I2396" i="5"/>
  <c r="Y2396" i="5"/>
  <c r="E2396" i="5"/>
  <c r="P2396" i="5"/>
  <c r="G2396" i="5"/>
  <c r="W2396" i="5"/>
  <c r="U2396" i="5"/>
  <c r="H2396" i="5"/>
  <c r="S2396" i="5"/>
  <c r="J2396" i="5"/>
  <c r="L2396" i="5"/>
  <c r="AB2396" i="5"/>
  <c r="V2396" i="5"/>
  <c r="M2396" i="5"/>
  <c r="X2396" i="5"/>
  <c r="T2396" i="5"/>
  <c r="Z2396" i="5"/>
  <c r="V2353" i="5"/>
  <c r="AB2353" i="5"/>
  <c r="F2353" i="5"/>
  <c r="O2353" i="5"/>
  <c r="J2353" i="5"/>
  <c r="M2353" i="5"/>
  <c r="S2353" i="5"/>
  <c r="Z2353" i="5"/>
  <c r="G2353" i="5"/>
  <c r="E2353" i="5"/>
  <c r="P2353" i="5"/>
  <c r="K2353" i="5"/>
  <c r="X2353" i="5"/>
  <c r="N2353" i="5"/>
  <c r="H2353" i="5"/>
  <c r="T2353" i="5"/>
  <c r="Q2353" i="5"/>
  <c r="L2353" i="5"/>
  <c r="R2353" i="5"/>
  <c r="W2353" i="5"/>
  <c r="I2353" i="5"/>
  <c r="Y2353" i="5"/>
  <c r="U2353" i="5"/>
  <c r="AA2353" i="5"/>
  <c r="Y2059" i="5"/>
  <c r="F2059" i="5"/>
  <c r="O2059" i="5"/>
  <c r="Z2059" i="5"/>
  <c r="M2059" i="5"/>
  <c r="V2059" i="5"/>
  <c r="S2059" i="5"/>
  <c r="X2059" i="5"/>
  <c r="I2059" i="5"/>
  <c r="L2059" i="5"/>
  <c r="U2059" i="5"/>
  <c r="H2059" i="5"/>
  <c r="K2059" i="5"/>
  <c r="R2059" i="5"/>
  <c r="J2059" i="5"/>
  <c r="AB2059" i="5"/>
  <c r="G2059" i="5"/>
  <c r="N2059" i="5"/>
  <c r="T2059" i="5"/>
  <c r="P2059" i="5"/>
  <c r="W2059" i="5"/>
  <c r="E2059" i="5"/>
  <c r="AA2059" i="5"/>
  <c r="Q2059" i="5"/>
  <c r="K2287" i="5"/>
  <c r="S2287" i="5"/>
  <c r="J2287" i="5"/>
  <c r="H2287" i="5"/>
  <c r="V2287" i="5"/>
  <c r="Q2287" i="5"/>
  <c r="U2287" i="5"/>
  <c r="P2287" i="5"/>
  <c r="W2287" i="5"/>
  <c r="R2287" i="5"/>
  <c r="M2287" i="5"/>
  <c r="T2287" i="5"/>
  <c r="Z2287" i="5"/>
  <c r="F2287" i="5"/>
  <c r="O2287" i="5"/>
  <c r="AA2287" i="5"/>
  <c r="N2287" i="5"/>
  <c r="G2287" i="5"/>
  <c r="AB2287" i="5"/>
  <c r="Y2287" i="5"/>
  <c r="I2287" i="5"/>
  <c r="X2287" i="5"/>
  <c r="E2287" i="5"/>
  <c r="L2287" i="5"/>
  <c r="X2395" i="5"/>
  <c r="S2395" i="5"/>
  <c r="J2395" i="5"/>
  <c r="R2395" i="5"/>
  <c r="O2395" i="5"/>
  <c r="N2395" i="5"/>
  <c r="U2395" i="5"/>
  <c r="AB2395" i="5"/>
  <c r="G2395" i="5"/>
  <c r="E2395" i="5"/>
  <c r="K2395" i="5"/>
  <c r="Q2395" i="5"/>
  <c r="Z2395" i="5"/>
  <c r="F2395" i="5"/>
  <c r="H2395" i="5"/>
  <c r="AA2395" i="5"/>
  <c r="M2395" i="5"/>
  <c r="W2395" i="5"/>
  <c r="T2395" i="5"/>
  <c r="Y2395" i="5"/>
  <c r="I2395" i="5"/>
  <c r="P2395" i="5"/>
  <c r="V2395" i="5"/>
  <c r="L2395" i="5"/>
  <c r="L2433" i="5"/>
  <c r="T2433" i="5"/>
  <c r="Q2433" i="5"/>
  <c r="V2433" i="5"/>
  <c r="W2433" i="5"/>
  <c r="G2433" i="5"/>
  <c r="AA2433" i="5"/>
  <c r="M2433" i="5"/>
  <c r="Y2433" i="5"/>
  <c r="S2433" i="5"/>
  <c r="Z2433" i="5"/>
  <c r="I2433" i="5"/>
  <c r="U2433" i="5"/>
  <c r="J2433" i="5"/>
  <c r="O2433" i="5"/>
  <c r="X2433" i="5"/>
  <c r="N2433" i="5"/>
  <c r="AB2433" i="5"/>
  <c r="K2433" i="5"/>
  <c r="E2433" i="5"/>
  <c r="P2433" i="5"/>
  <c r="R2433" i="5"/>
  <c r="H2433" i="5"/>
  <c r="F2433" i="5"/>
  <c r="O2148" i="5"/>
  <c r="S2148" i="5"/>
  <c r="N2148" i="5"/>
  <c r="H2148" i="5"/>
  <c r="K2148" i="5"/>
  <c r="Q2148" i="5"/>
  <c r="U2148" i="5"/>
  <c r="P2148" i="5"/>
  <c r="X2148" i="5"/>
  <c r="R2148" i="5"/>
  <c r="M2148" i="5"/>
  <c r="E2148" i="5"/>
  <c r="Z2148" i="5"/>
  <c r="J2148" i="5"/>
  <c r="AB2148" i="5"/>
  <c r="W2148" i="5"/>
  <c r="F2148" i="5"/>
  <c r="L2148" i="5"/>
  <c r="T2148" i="5"/>
  <c r="Y2148" i="5"/>
  <c r="I2148" i="5"/>
  <c r="G2148" i="5"/>
  <c r="AA2148" i="5"/>
  <c r="V2148" i="5"/>
  <c r="AB2345" i="5"/>
  <c r="V2345" i="5"/>
  <c r="R2345" i="5"/>
  <c r="O2345" i="5"/>
  <c r="N2345" i="5"/>
  <c r="Q2345" i="5"/>
  <c r="G2345" i="5"/>
  <c r="E2345" i="5"/>
  <c r="J2345" i="5"/>
  <c r="I2345" i="5"/>
  <c r="AA2345" i="5"/>
  <c r="P2345" i="5"/>
  <c r="L2345" i="5"/>
  <c r="X2345" i="5"/>
  <c r="S2345" i="5"/>
  <c r="F2345" i="5"/>
  <c r="H2345" i="5"/>
  <c r="T2345" i="5"/>
  <c r="W2345" i="5"/>
  <c r="M2345" i="5"/>
  <c r="K2345" i="5"/>
  <c r="U2345" i="5"/>
  <c r="Z2345" i="5"/>
  <c r="Y2345" i="5"/>
  <c r="AA2055" i="5"/>
  <c r="Y2055" i="5"/>
  <c r="AB2055" i="5"/>
  <c r="T2055" i="5"/>
  <c r="H2055" i="5"/>
  <c r="Q2055" i="5"/>
  <c r="X2055" i="5"/>
  <c r="I2055" i="5"/>
  <c r="G2055" i="5"/>
  <c r="Z2055" i="5"/>
  <c r="K2055" i="5"/>
  <c r="V2055" i="5"/>
  <c r="R2055" i="5"/>
  <c r="J2055" i="5"/>
  <c r="L2055" i="5"/>
  <c r="O2055" i="5"/>
  <c r="N2055" i="5"/>
  <c r="P2055" i="5"/>
  <c r="W2055" i="5"/>
  <c r="E2055" i="5"/>
  <c r="F2055" i="5"/>
  <c r="M2055" i="5"/>
  <c r="U2055" i="5"/>
  <c r="S2055" i="5"/>
  <c r="U2457" i="5"/>
  <c r="J2457" i="5"/>
  <c r="O2457" i="5"/>
  <c r="X2457" i="5"/>
  <c r="V2457" i="5"/>
  <c r="AB2457" i="5"/>
  <c r="K2457" i="5"/>
  <c r="E2457" i="5"/>
  <c r="R2457" i="5"/>
  <c r="Z2457" i="5"/>
  <c r="L2457" i="5"/>
  <c r="F2457" i="5"/>
  <c r="P2457" i="5"/>
  <c r="T2457" i="5"/>
  <c r="N2457" i="5"/>
  <c r="H2457" i="5"/>
  <c r="W2457" i="5"/>
  <c r="G2457" i="5"/>
  <c r="AA2457" i="5"/>
  <c r="Q2457" i="5"/>
  <c r="Y2457" i="5"/>
  <c r="S2457" i="5"/>
  <c r="I2457" i="5"/>
  <c r="M2457" i="5"/>
  <c r="O2279" i="5"/>
  <c r="W2279" i="5"/>
  <c r="G2279" i="5"/>
  <c r="N2279" i="5"/>
  <c r="AA2279" i="5"/>
  <c r="J2279" i="5"/>
  <c r="U2279" i="5"/>
  <c r="P2279" i="5"/>
  <c r="H2279" i="5"/>
  <c r="I2279" i="5"/>
  <c r="E2279" i="5"/>
  <c r="K2279" i="5"/>
  <c r="Z2279" i="5"/>
  <c r="F2279" i="5"/>
  <c r="Q2279" i="5"/>
  <c r="S2279" i="5"/>
  <c r="T2279" i="5"/>
  <c r="L2279" i="5"/>
  <c r="AB2279" i="5"/>
  <c r="V2279" i="5"/>
  <c r="R2279" i="5"/>
  <c r="X2279" i="5"/>
  <c r="M2279" i="5"/>
  <c r="Y2279" i="5"/>
  <c r="R2349" i="5"/>
  <c r="X2349" i="5"/>
  <c r="Z2349" i="5"/>
  <c r="L2349" i="5"/>
  <c r="U2349" i="5"/>
  <c r="J2349" i="5"/>
  <c r="E2349" i="5"/>
  <c r="V2349" i="5"/>
  <c r="G2349" i="5"/>
  <c r="W2349" i="5"/>
  <c r="M2349" i="5"/>
  <c r="O2349" i="5"/>
  <c r="T2349" i="5"/>
  <c r="N2349" i="5"/>
  <c r="H2349" i="5"/>
  <c r="AB2349" i="5"/>
  <c r="F2349" i="5"/>
  <c r="P2349" i="5"/>
  <c r="Y2349" i="5"/>
  <c r="S2349" i="5"/>
  <c r="I2349" i="5"/>
  <c r="K2349" i="5"/>
  <c r="AA2349" i="5"/>
  <c r="Q2349" i="5"/>
  <c r="O2220" i="5"/>
  <c r="S2220" i="5"/>
  <c r="N2220" i="5"/>
  <c r="E2220" i="5"/>
  <c r="G2220" i="5"/>
  <c r="Q2220" i="5"/>
  <c r="U2220" i="5"/>
  <c r="T2220" i="5"/>
  <c r="AB2220" i="5"/>
  <c r="W2220" i="5"/>
  <c r="AA2220" i="5"/>
  <c r="M2220" i="5"/>
  <c r="Z2220" i="5"/>
  <c r="J2220" i="5"/>
  <c r="H2220" i="5"/>
  <c r="L2220" i="5"/>
  <c r="P2220" i="5"/>
  <c r="V2220" i="5"/>
  <c r="X2220" i="5"/>
  <c r="Y2220" i="5"/>
  <c r="I2220" i="5"/>
  <c r="F2220" i="5"/>
  <c r="R2220" i="5"/>
  <c r="K2220" i="5"/>
  <c r="H2289" i="5"/>
  <c r="AB2289" i="5"/>
  <c r="J2289" i="5"/>
  <c r="O2289" i="5"/>
  <c r="AA2289" i="5"/>
  <c r="K2289" i="5"/>
  <c r="S2289" i="5"/>
  <c r="I2289" i="5"/>
  <c r="G2289" i="5"/>
  <c r="E2289" i="5"/>
  <c r="R2289" i="5"/>
  <c r="Q2289" i="5"/>
  <c r="X2289" i="5"/>
  <c r="Z2289" i="5"/>
  <c r="L2289" i="5"/>
  <c r="T2289" i="5"/>
  <c r="N2289" i="5"/>
  <c r="U2289" i="5"/>
  <c r="Y2289" i="5"/>
  <c r="W2289" i="5"/>
  <c r="M2289" i="5"/>
  <c r="V2289" i="5"/>
  <c r="P2289" i="5"/>
  <c r="F2289" i="5"/>
  <c r="Y2015" i="5"/>
  <c r="F2015" i="5"/>
  <c r="S2015" i="5"/>
  <c r="V2015" i="5"/>
  <c r="N2015" i="5"/>
  <c r="K2015" i="5"/>
  <c r="W2015" i="5"/>
  <c r="X2015" i="5"/>
  <c r="I2015" i="5"/>
  <c r="G2015" i="5"/>
  <c r="E2015" i="5"/>
  <c r="L2015" i="5"/>
  <c r="O2015" i="5"/>
  <c r="R2015" i="5"/>
  <c r="J2015" i="5"/>
  <c r="H2015" i="5"/>
  <c r="U2015" i="5"/>
  <c r="Q2015" i="5"/>
  <c r="T2015" i="5"/>
  <c r="P2015" i="5"/>
  <c r="AA2015" i="5"/>
  <c r="AB2015" i="5"/>
  <c r="M2015" i="5"/>
  <c r="Z2015" i="5"/>
  <c r="Z2020" i="5"/>
  <c r="J2020" i="5"/>
  <c r="AB2020" i="5"/>
  <c r="W2020" i="5"/>
  <c r="F2020" i="5"/>
  <c r="L2020" i="5"/>
  <c r="T2020" i="5"/>
  <c r="Y2020" i="5"/>
  <c r="I2020" i="5"/>
  <c r="G2020" i="5"/>
  <c r="AA2020" i="5"/>
  <c r="V2020" i="5"/>
  <c r="O2020" i="5"/>
  <c r="S2020" i="5"/>
  <c r="N2020" i="5"/>
  <c r="H2020" i="5"/>
  <c r="K2020" i="5"/>
  <c r="Q2020" i="5"/>
  <c r="U2020" i="5"/>
  <c r="P2020" i="5"/>
  <c r="X2020" i="5"/>
  <c r="R2020" i="5"/>
  <c r="M2020" i="5"/>
  <c r="E2020" i="5"/>
  <c r="O2476" i="5"/>
  <c r="AA2476" i="5"/>
  <c r="N2476" i="5"/>
  <c r="K2476" i="5"/>
  <c r="Z2476" i="5"/>
  <c r="G2476" i="5"/>
  <c r="R2476" i="5"/>
  <c r="I2476" i="5"/>
  <c r="Y2476" i="5"/>
  <c r="E2476" i="5"/>
  <c r="P2476" i="5"/>
  <c r="Q2476" i="5"/>
  <c r="W2476" i="5"/>
  <c r="J2476" i="5"/>
  <c r="H2476" i="5"/>
  <c r="S2476" i="5"/>
  <c r="U2476" i="5"/>
  <c r="T2476" i="5"/>
  <c r="AB2476" i="5"/>
  <c r="V2476" i="5"/>
  <c r="M2476" i="5"/>
  <c r="X2476" i="5"/>
  <c r="L2476" i="5"/>
  <c r="F2476" i="5"/>
  <c r="AA2089" i="5"/>
  <c r="F2089" i="5"/>
  <c r="H2089" i="5"/>
  <c r="AB2089" i="5"/>
  <c r="Q2089" i="5"/>
  <c r="N2089" i="5"/>
  <c r="Y2089" i="5"/>
  <c r="Z2089" i="5"/>
  <c r="M2089" i="5"/>
  <c r="O2089" i="5"/>
  <c r="T2089" i="5"/>
  <c r="E2089" i="5"/>
  <c r="S2089" i="5"/>
  <c r="L2089" i="5"/>
  <c r="K2089" i="5"/>
  <c r="V2089" i="5"/>
  <c r="I2089" i="5"/>
  <c r="U2089" i="5"/>
  <c r="X2089" i="5"/>
  <c r="R2089" i="5"/>
  <c r="J2089" i="5"/>
  <c r="P2089" i="5"/>
  <c r="W2089" i="5"/>
  <c r="G2089" i="5"/>
  <c r="X1736" i="5"/>
  <c r="V1736" i="5"/>
  <c r="S1736" i="5"/>
  <c r="AA1736" i="5"/>
  <c r="I1736" i="5"/>
  <c r="J1736" i="5"/>
  <c r="E1736" i="5"/>
  <c r="K1736" i="5"/>
  <c r="L1736" i="5"/>
  <c r="AB1736" i="5"/>
  <c r="W1736" i="5"/>
  <c r="G1736" i="5"/>
  <c r="H1736" i="5"/>
  <c r="M1736" i="5"/>
  <c r="N1736" i="5"/>
  <c r="U1736" i="5"/>
  <c r="R1736" i="5"/>
  <c r="Q1736" i="5"/>
  <c r="O1736" i="5"/>
  <c r="P1736" i="5"/>
  <c r="F1736" i="5"/>
  <c r="Z1736" i="5"/>
  <c r="T1736" i="5"/>
  <c r="Y1736" i="5"/>
  <c r="G1892" i="5"/>
  <c r="E1892" i="5"/>
  <c r="L1892" i="5"/>
  <c r="U1892" i="5"/>
  <c r="Q1892" i="5"/>
  <c r="V1892" i="5"/>
  <c r="K1892" i="5"/>
  <c r="S1892" i="5"/>
  <c r="N1892" i="5"/>
  <c r="H1892" i="5"/>
  <c r="P1892" i="5"/>
  <c r="AB1892" i="5"/>
  <c r="Y1892" i="5"/>
  <c r="J1892" i="5"/>
  <c r="O1892" i="5"/>
  <c r="AA1892" i="5"/>
  <c r="F1892" i="5"/>
  <c r="T1892" i="5"/>
  <c r="Z1892" i="5"/>
  <c r="W1892" i="5"/>
  <c r="X1892" i="5"/>
  <c r="I1892" i="5"/>
  <c r="R1892" i="5"/>
  <c r="M1892" i="5"/>
  <c r="AB1756" i="5"/>
  <c r="Z1756" i="5"/>
  <c r="W1756" i="5"/>
  <c r="H1756" i="5"/>
  <c r="M1756" i="5"/>
  <c r="N1756" i="5"/>
  <c r="U1756" i="5"/>
  <c r="L1756" i="5"/>
  <c r="G1756" i="5"/>
  <c r="Q1756" i="5"/>
  <c r="T1756" i="5"/>
  <c r="Y1756" i="5"/>
  <c r="AA1756" i="5"/>
  <c r="K1756" i="5"/>
  <c r="P1756" i="5"/>
  <c r="F1756" i="5"/>
  <c r="E1756" i="5"/>
  <c r="X1756" i="5"/>
  <c r="R1756" i="5"/>
  <c r="V1756" i="5"/>
  <c r="O1756" i="5"/>
  <c r="I1756" i="5"/>
  <c r="J1756" i="5"/>
  <c r="S1756" i="5"/>
  <c r="R1793" i="5"/>
  <c r="AA1793" i="5"/>
  <c r="X1793" i="5"/>
  <c r="I1793" i="5"/>
  <c r="F1793" i="5"/>
  <c r="J1793" i="5"/>
  <c r="E1793" i="5"/>
  <c r="V1793" i="5"/>
  <c r="T1793" i="5"/>
  <c r="H1793" i="5"/>
  <c r="M1793" i="5"/>
  <c r="N1793" i="5"/>
  <c r="U1793" i="5"/>
  <c r="Z1793" i="5"/>
  <c r="AB1793" i="5"/>
  <c r="L1793" i="5"/>
  <c r="Q1793" i="5"/>
  <c r="G1793" i="5"/>
  <c r="Y1793" i="5"/>
  <c r="S1793" i="5"/>
  <c r="W1793" i="5"/>
  <c r="P1793" i="5"/>
  <c r="K1793" i="5"/>
  <c r="O1793" i="5"/>
  <c r="V1426" i="5"/>
  <c r="AA1426" i="5"/>
  <c r="T1426" i="5"/>
  <c r="U1426" i="5"/>
  <c r="I1426" i="5"/>
  <c r="N1426" i="5"/>
  <c r="W1426" i="5"/>
  <c r="O1426" i="5"/>
  <c r="J1426" i="5"/>
  <c r="Z1426" i="5"/>
  <c r="X1426" i="5"/>
  <c r="G1426" i="5"/>
  <c r="H1426" i="5"/>
  <c r="M1426" i="5"/>
  <c r="F1426" i="5"/>
  <c r="R1426" i="5"/>
  <c r="AB1426" i="5"/>
  <c r="P1426" i="5"/>
  <c r="E1426" i="5"/>
  <c r="S1426" i="5"/>
  <c r="Y1426" i="5"/>
  <c r="K1426" i="5"/>
  <c r="L1426" i="5"/>
  <c r="Q1426" i="5"/>
  <c r="AB1680" i="5"/>
  <c r="W1680" i="5"/>
  <c r="AA1680" i="5"/>
  <c r="H1680" i="5"/>
  <c r="M1680" i="5"/>
  <c r="N1680" i="5"/>
  <c r="T1680" i="5"/>
  <c r="Y1680" i="5"/>
  <c r="Z1680" i="5"/>
  <c r="K1680" i="5"/>
  <c r="P1680" i="5"/>
  <c r="F1680" i="5"/>
  <c r="X1680" i="5"/>
  <c r="V1680" i="5"/>
  <c r="S1680" i="5"/>
  <c r="O1680" i="5"/>
  <c r="I1680" i="5"/>
  <c r="J1680" i="5"/>
  <c r="G1680" i="5"/>
  <c r="E1680" i="5"/>
  <c r="L1680" i="5"/>
  <c r="U1680" i="5"/>
  <c r="Q1680" i="5"/>
  <c r="R1680" i="5"/>
  <c r="AB1760" i="5"/>
  <c r="W1760" i="5"/>
  <c r="G1760" i="5"/>
  <c r="H1760" i="5"/>
  <c r="M1760" i="5"/>
  <c r="N1760" i="5"/>
  <c r="T1760" i="5"/>
  <c r="Y1760" i="5"/>
  <c r="Z1760" i="5"/>
  <c r="O1760" i="5"/>
  <c r="P1760" i="5"/>
  <c r="F1760" i="5"/>
  <c r="X1760" i="5"/>
  <c r="V1760" i="5"/>
  <c r="AA1760" i="5"/>
  <c r="S1760" i="5"/>
  <c r="I1760" i="5"/>
  <c r="J1760" i="5"/>
  <c r="U1760" i="5"/>
  <c r="Q1760" i="5"/>
  <c r="R1760" i="5"/>
  <c r="K1760" i="5"/>
  <c r="E1760" i="5"/>
  <c r="L1760" i="5"/>
  <c r="AB1900" i="5"/>
  <c r="AA1900" i="5"/>
  <c r="Z1900" i="5"/>
  <c r="H1900" i="5"/>
  <c r="M1900" i="5"/>
  <c r="F1900" i="5"/>
  <c r="E1900" i="5"/>
  <c r="G1900" i="5"/>
  <c r="L1900" i="5"/>
  <c r="T1900" i="5"/>
  <c r="Y1900" i="5"/>
  <c r="V1900" i="5"/>
  <c r="K1900" i="5"/>
  <c r="P1900" i="5"/>
  <c r="J1900" i="5"/>
  <c r="X1900" i="5"/>
  <c r="S1900" i="5"/>
  <c r="W1900" i="5"/>
  <c r="O1900" i="5"/>
  <c r="I1900" i="5"/>
  <c r="N1900" i="5"/>
  <c r="R1900" i="5"/>
  <c r="U1900" i="5"/>
  <c r="Q1900" i="5"/>
  <c r="R1429" i="5"/>
  <c r="X1429" i="5"/>
  <c r="T1429" i="5"/>
  <c r="H1429" i="5"/>
  <c r="M1429" i="5"/>
  <c r="N1429" i="5"/>
  <c r="V1429" i="5"/>
  <c r="Q1429" i="5"/>
  <c r="E1429" i="5"/>
  <c r="U1429" i="5"/>
  <c r="Z1429" i="5"/>
  <c r="S1429" i="5"/>
  <c r="K1429" i="5"/>
  <c r="P1429" i="5"/>
  <c r="F1429" i="5"/>
  <c r="Y1429" i="5"/>
  <c r="W1429" i="5"/>
  <c r="AB1429" i="5"/>
  <c r="O1429" i="5"/>
  <c r="I1429" i="5"/>
  <c r="J1429" i="5"/>
  <c r="AA1429" i="5"/>
  <c r="L1429" i="5"/>
  <c r="G1429" i="5"/>
  <c r="R1497" i="5"/>
  <c r="AA1497" i="5"/>
  <c r="T1497" i="5"/>
  <c r="H1497" i="5"/>
  <c r="M1497" i="5"/>
  <c r="N1497" i="5"/>
  <c r="U1497" i="5"/>
  <c r="Z1497" i="5"/>
  <c r="X1497" i="5"/>
  <c r="K1497" i="5"/>
  <c r="P1497" i="5"/>
  <c r="F1497" i="5"/>
  <c r="Y1497" i="5"/>
  <c r="S1497" i="5"/>
  <c r="AB1497" i="5"/>
  <c r="O1497" i="5"/>
  <c r="I1497" i="5"/>
  <c r="J1497" i="5"/>
  <c r="V1497" i="5"/>
  <c r="Q1497" i="5"/>
  <c r="W1497" i="5"/>
  <c r="G1497" i="5"/>
  <c r="E1497" i="5"/>
  <c r="L1497" i="5"/>
  <c r="X1688" i="5"/>
  <c r="V1688" i="5"/>
  <c r="S1688" i="5"/>
  <c r="O1688" i="5"/>
  <c r="I1688" i="5"/>
  <c r="J1688" i="5"/>
  <c r="U1688" i="5"/>
  <c r="R1688" i="5"/>
  <c r="Q1688" i="5"/>
  <c r="AB1688" i="5"/>
  <c r="W1688" i="5"/>
  <c r="AA1688" i="5"/>
  <c r="H1688" i="5"/>
  <c r="M1688" i="5"/>
  <c r="N1688" i="5"/>
  <c r="E1688" i="5"/>
  <c r="G1688" i="5"/>
  <c r="L1688" i="5"/>
  <c r="Y1688" i="5"/>
  <c r="F1688" i="5"/>
  <c r="Z1688" i="5"/>
  <c r="K1688" i="5"/>
  <c r="T1688" i="5"/>
  <c r="P1688" i="5"/>
  <c r="S1765" i="5"/>
  <c r="Q1765" i="5"/>
  <c r="E1765" i="5"/>
  <c r="Y1765" i="5"/>
  <c r="F1765" i="5"/>
  <c r="H1765" i="5"/>
  <c r="U1765" i="5"/>
  <c r="L1765" i="5"/>
  <c r="G1765" i="5"/>
  <c r="M1765" i="5"/>
  <c r="W1765" i="5"/>
  <c r="AB1765" i="5"/>
  <c r="T1765" i="5"/>
  <c r="R1765" i="5"/>
  <c r="N1765" i="5"/>
  <c r="K1765" i="5"/>
  <c r="Z1765" i="5"/>
  <c r="O1765" i="5"/>
  <c r="AA1765" i="5"/>
  <c r="I1765" i="5"/>
  <c r="X1765" i="5"/>
  <c r="J1765" i="5"/>
  <c r="V1765" i="5"/>
  <c r="P1765" i="5"/>
  <c r="Z1498" i="5"/>
  <c r="X1498" i="5"/>
  <c r="T1498" i="5"/>
  <c r="H1498" i="5"/>
  <c r="M1498" i="5"/>
  <c r="F1498" i="5"/>
  <c r="E1498" i="5"/>
  <c r="S1498" i="5"/>
  <c r="U1498" i="5"/>
  <c r="G1498" i="5"/>
  <c r="L1498" i="5"/>
  <c r="Q1498" i="5"/>
  <c r="R1498" i="5"/>
  <c r="W1498" i="5"/>
  <c r="Y1498" i="5"/>
  <c r="K1498" i="5"/>
  <c r="P1498" i="5"/>
  <c r="J1498" i="5"/>
  <c r="V1498" i="5"/>
  <c r="AA1498" i="5"/>
  <c r="AB1498" i="5"/>
  <c r="O1498" i="5"/>
  <c r="I1498" i="5"/>
  <c r="N1498" i="5"/>
  <c r="V1766" i="5"/>
  <c r="AA1766" i="5"/>
  <c r="X1766" i="5"/>
  <c r="P1766" i="5"/>
  <c r="G1766" i="5"/>
  <c r="F1766" i="5"/>
  <c r="Z1766" i="5"/>
  <c r="T1766" i="5"/>
  <c r="Y1766" i="5"/>
  <c r="I1766" i="5"/>
  <c r="O1766" i="5"/>
  <c r="N1766" i="5"/>
  <c r="E1766" i="5"/>
  <c r="S1766" i="5"/>
  <c r="AB1766" i="5"/>
  <c r="H1766" i="5"/>
  <c r="M1766" i="5"/>
  <c r="J1766" i="5"/>
  <c r="R1766" i="5"/>
  <c r="W1766" i="5"/>
  <c r="U1766" i="5"/>
  <c r="L1766" i="5"/>
  <c r="Q1766" i="5"/>
  <c r="K1766" i="5"/>
  <c r="AB1904" i="5"/>
  <c r="R1904" i="5"/>
  <c r="Z1904" i="5"/>
  <c r="H1904" i="5"/>
  <c r="M1904" i="5"/>
  <c r="F1904" i="5"/>
  <c r="T1904" i="5"/>
  <c r="Y1904" i="5"/>
  <c r="S1904" i="5"/>
  <c r="K1904" i="5"/>
  <c r="P1904" i="5"/>
  <c r="J1904" i="5"/>
  <c r="X1904" i="5"/>
  <c r="W1904" i="5"/>
  <c r="V1904" i="5"/>
  <c r="O1904" i="5"/>
  <c r="I1904" i="5"/>
  <c r="N1904" i="5"/>
  <c r="G1904" i="5"/>
  <c r="E1904" i="5"/>
  <c r="L1904" i="5"/>
  <c r="U1904" i="5"/>
  <c r="Q1904" i="5"/>
  <c r="AA1904" i="5"/>
  <c r="R1777" i="5"/>
  <c r="AA1777" i="5"/>
  <c r="H1777" i="5"/>
  <c r="M1777" i="5"/>
  <c r="N1777" i="5"/>
  <c r="J1777" i="5"/>
  <c r="E1777" i="5"/>
  <c r="V1777" i="5"/>
  <c r="T1777" i="5"/>
  <c r="L1777" i="5"/>
  <c r="Q1777" i="5"/>
  <c r="G1777" i="5"/>
  <c r="U1777" i="5"/>
  <c r="Z1777" i="5"/>
  <c r="AB1777" i="5"/>
  <c r="P1777" i="5"/>
  <c r="K1777" i="5"/>
  <c r="O1777" i="5"/>
  <c r="Y1777" i="5"/>
  <c r="S1777" i="5"/>
  <c r="W1777" i="5"/>
  <c r="I1777" i="5"/>
  <c r="F1777" i="5"/>
  <c r="X1777" i="5"/>
  <c r="V1650" i="5"/>
  <c r="AA1650" i="5"/>
  <c r="AB1650" i="5"/>
  <c r="O1650" i="5"/>
  <c r="I1650" i="5"/>
  <c r="N1650" i="5"/>
  <c r="W1650" i="5"/>
  <c r="K1650" i="5"/>
  <c r="J1650" i="5"/>
  <c r="Z1650" i="5"/>
  <c r="X1650" i="5"/>
  <c r="U1650" i="5"/>
  <c r="H1650" i="5"/>
  <c r="M1650" i="5"/>
  <c r="F1650" i="5"/>
  <c r="R1650" i="5"/>
  <c r="T1650" i="5"/>
  <c r="P1650" i="5"/>
  <c r="E1650" i="5"/>
  <c r="S1650" i="5"/>
  <c r="Y1650" i="5"/>
  <c r="G1650" i="5"/>
  <c r="L1650" i="5"/>
  <c r="Q1650" i="5"/>
  <c r="R1493" i="5"/>
  <c r="X1493" i="5"/>
  <c r="T1493" i="5"/>
  <c r="H1493" i="5"/>
  <c r="M1493" i="5"/>
  <c r="N1493" i="5"/>
  <c r="V1493" i="5"/>
  <c r="Q1493" i="5"/>
  <c r="G1493" i="5"/>
  <c r="U1493" i="5"/>
  <c r="Z1493" i="5"/>
  <c r="S1493" i="5"/>
  <c r="K1493" i="5"/>
  <c r="P1493" i="5"/>
  <c r="F1493" i="5"/>
  <c r="Y1493" i="5"/>
  <c r="W1493" i="5"/>
  <c r="AB1493" i="5"/>
  <c r="O1493" i="5"/>
  <c r="J1493" i="5"/>
  <c r="E1493" i="5"/>
  <c r="L1493" i="5"/>
  <c r="I1493" i="5"/>
  <c r="AA1493" i="5"/>
  <c r="U1908" i="5"/>
  <c r="Q1908" i="5"/>
  <c r="Z1908" i="5"/>
  <c r="G1908" i="5"/>
  <c r="E1908" i="5"/>
  <c r="L1908" i="5"/>
  <c r="K1908" i="5"/>
  <c r="S1908" i="5"/>
  <c r="N1908" i="5"/>
  <c r="H1908" i="5"/>
  <c r="P1908" i="5"/>
  <c r="M1908" i="5"/>
  <c r="Y1908" i="5"/>
  <c r="J1908" i="5"/>
  <c r="O1908" i="5"/>
  <c r="AA1908" i="5"/>
  <c r="F1908" i="5"/>
  <c r="T1908" i="5"/>
  <c r="AB1908" i="5"/>
  <c r="R1908" i="5"/>
  <c r="X1908" i="5"/>
  <c r="I1908" i="5"/>
  <c r="W1908" i="5"/>
  <c r="V1908" i="5"/>
  <c r="AB1708" i="5"/>
  <c r="Z1708" i="5"/>
  <c r="W1708" i="5"/>
  <c r="H1708" i="5"/>
  <c r="M1708" i="5"/>
  <c r="N1708" i="5"/>
  <c r="U1708" i="5"/>
  <c r="S1708" i="5"/>
  <c r="L1708" i="5"/>
  <c r="T1708" i="5"/>
  <c r="Y1708" i="5"/>
  <c r="AA1708" i="5"/>
  <c r="K1708" i="5"/>
  <c r="P1708" i="5"/>
  <c r="F1708" i="5"/>
  <c r="E1708" i="5"/>
  <c r="G1708" i="5"/>
  <c r="X1708" i="5"/>
  <c r="R1708" i="5"/>
  <c r="V1708" i="5"/>
  <c r="O1708" i="5"/>
  <c r="I1708" i="5"/>
  <c r="J1708" i="5"/>
  <c r="Q1708" i="5"/>
  <c r="Y1505" i="5"/>
  <c r="S1505" i="5"/>
  <c r="W1505" i="5"/>
  <c r="O1505" i="5"/>
  <c r="I1505" i="5"/>
  <c r="J1505" i="5"/>
  <c r="V1505" i="5"/>
  <c r="G1505" i="5"/>
  <c r="L1505" i="5"/>
  <c r="Q1505" i="5"/>
  <c r="R1505" i="5"/>
  <c r="AA1505" i="5"/>
  <c r="X1505" i="5"/>
  <c r="H1505" i="5"/>
  <c r="M1505" i="5"/>
  <c r="N1505" i="5"/>
  <c r="E1505" i="5"/>
  <c r="T1505" i="5"/>
  <c r="K1505" i="5"/>
  <c r="P1505" i="5"/>
  <c r="Z1505" i="5"/>
  <c r="F1505" i="5"/>
  <c r="AB1505" i="5"/>
  <c r="U1505" i="5"/>
  <c r="W1571" i="5"/>
  <c r="AB1571" i="5"/>
  <c r="Z1571" i="5"/>
  <c r="O1571" i="5"/>
  <c r="I1571" i="5"/>
  <c r="F1571" i="5"/>
  <c r="E1571" i="5"/>
  <c r="T1571" i="5"/>
  <c r="V1571" i="5"/>
  <c r="G1571" i="5"/>
  <c r="L1571" i="5"/>
  <c r="Q1571" i="5"/>
  <c r="U1571" i="5"/>
  <c r="H1571" i="5"/>
  <c r="J1571" i="5"/>
  <c r="K1571" i="5"/>
  <c r="S1571" i="5"/>
  <c r="Y1571" i="5"/>
  <c r="P1571" i="5"/>
  <c r="X1571" i="5"/>
  <c r="N1571" i="5"/>
  <c r="AA1571" i="5"/>
  <c r="R1571" i="5"/>
  <c r="M1571" i="5"/>
  <c r="AB1971" i="5"/>
  <c r="V1971" i="5"/>
  <c r="G1971" i="5"/>
  <c r="L1971" i="5"/>
  <c r="Q1971" i="5"/>
  <c r="N1971" i="5"/>
  <c r="E1971" i="5"/>
  <c r="U1971" i="5"/>
  <c r="Z1971" i="5"/>
  <c r="K1971" i="5"/>
  <c r="P1971" i="5"/>
  <c r="W1971" i="5"/>
  <c r="T1971" i="5"/>
  <c r="Y1971" i="5"/>
  <c r="AA1971" i="5"/>
  <c r="O1971" i="5"/>
  <c r="I1971" i="5"/>
  <c r="F1971" i="5"/>
  <c r="X1971" i="5"/>
  <c r="R1971" i="5"/>
  <c r="S1971" i="5"/>
  <c r="H1971" i="5"/>
  <c r="M1971" i="5"/>
  <c r="J1971" i="5"/>
  <c r="AB1788" i="5"/>
  <c r="Z1788" i="5"/>
  <c r="W1788" i="5"/>
  <c r="I1788" i="5"/>
  <c r="O1788" i="5"/>
  <c r="N1788" i="5"/>
  <c r="S1788" i="5"/>
  <c r="E1788" i="5"/>
  <c r="J1788" i="5"/>
  <c r="T1788" i="5"/>
  <c r="Y1788" i="5"/>
  <c r="AA1788" i="5"/>
  <c r="L1788" i="5"/>
  <c r="Q1788" i="5"/>
  <c r="K1788" i="5"/>
  <c r="U1788" i="5"/>
  <c r="M1788" i="5"/>
  <c r="X1788" i="5"/>
  <c r="R1788" i="5"/>
  <c r="V1788" i="5"/>
  <c r="P1788" i="5"/>
  <c r="G1788" i="5"/>
  <c r="F1788" i="5"/>
  <c r="H1788" i="5"/>
  <c r="Y1617" i="5"/>
  <c r="S1617" i="5"/>
  <c r="W1617" i="5"/>
  <c r="O1617" i="5"/>
  <c r="I1617" i="5"/>
  <c r="J1617" i="5"/>
  <c r="E1617" i="5"/>
  <c r="T1617" i="5"/>
  <c r="L1617" i="5"/>
  <c r="R1617" i="5"/>
  <c r="AA1617" i="5"/>
  <c r="X1617" i="5"/>
  <c r="H1617" i="5"/>
  <c r="M1617" i="5"/>
  <c r="N1617" i="5"/>
  <c r="V1617" i="5"/>
  <c r="G1617" i="5"/>
  <c r="Q1617" i="5"/>
  <c r="Z1617" i="5"/>
  <c r="F1617" i="5"/>
  <c r="AB1617" i="5"/>
  <c r="K1617" i="5"/>
  <c r="U1617" i="5"/>
  <c r="P1617" i="5"/>
  <c r="X744" i="5"/>
  <c r="R744" i="5"/>
  <c r="V744" i="5"/>
  <c r="Q744" i="5"/>
  <c r="G744" i="5"/>
  <c r="P744" i="5"/>
  <c r="AB744" i="5"/>
  <c r="Z744" i="5"/>
  <c r="W744" i="5"/>
  <c r="F744" i="5"/>
  <c r="K744" i="5"/>
  <c r="H744" i="5"/>
  <c r="E744" i="5"/>
  <c r="U744" i="5"/>
  <c r="S744" i="5"/>
  <c r="I744" i="5"/>
  <c r="J744" i="5"/>
  <c r="O744" i="5"/>
  <c r="T744" i="5"/>
  <c r="N744" i="5"/>
  <c r="Y744" i="5"/>
  <c r="L744" i="5"/>
  <c r="AA744" i="5"/>
  <c r="M744" i="5"/>
  <c r="Y773" i="5"/>
  <c r="S773" i="5"/>
  <c r="W773" i="5"/>
  <c r="Q773" i="5"/>
  <c r="G773" i="5"/>
  <c r="L773" i="5"/>
  <c r="E773" i="5"/>
  <c r="V773" i="5"/>
  <c r="T773" i="5"/>
  <c r="I773" i="5"/>
  <c r="J773" i="5"/>
  <c r="O773" i="5"/>
  <c r="AA773" i="5"/>
  <c r="F773" i="5"/>
  <c r="H773" i="5"/>
  <c r="Z773" i="5"/>
  <c r="P773" i="5"/>
  <c r="U773" i="5"/>
  <c r="AB773" i="5"/>
  <c r="N773" i="5"/>
  <c r="M773" i="5"/>
  <c r="R773" i="5"/>
  <c r="X773" i="5"/>
  <c r="K773" i="5"/>
  <c r="T464" i="5"/>
  <c r="Z464" i="5"/>
  <c r="W464" i="5"/>
  <c r="M464" i="5"/>
  <c r="N464" i="5"/>
  <c r="H464" i="5"/>
  <c r="X464" i="5"/>
  <c r="V464" i="5"/>
  <c r="R464" i="5"/>
  <c r="Q464" i="5"/>
  <c r="G464" i="5"/>
  <c r="P464" i="5"/>
  <c r="AB464" i="5"/>
  <c r="AA464" i="5"/>
  <c r="Y464" i="5"/>
  <c r="F464" i="5"/>
  <c r="K464" i="5"/>
  <c r="L464" i="5"/>
  <c r="E464" i="5"/>
  <c r="U464" i="5"/>
  <c r="S464" i="5"/>
  <c r="I464" i="5"/>
  <c r="J464" i="5"/>
  <c r="O464" i="5"/>
  <c r="U673" i="5"/>
  <c r="Z673" i="5"/>
  <c r="AB673" i="5"/>
  <c r="M673" i="5"/>
  <c r="N673" i="5"/>
  <c r="P673" i="5"/>
  <c r="Y673" i="5"/>
  <c r="W673" i="5"/>
  <c r="S673" i="5"/>
  <c r="Q673" i="5"/>
  <c r="G673" i="5"/>
  <c r="H673" i="5"/>
  <c r="R673" i="5"/>
  <c r="X673" i="5"/>
  <c r="T673" i="5"/>
  <c r="F673" i="5"/>
  <c r="K673" i="5"/>
  <c r="L673" i="5"/>
  <c r="E673" i="5"/>
  <c r="V673" i="5"/>
  <c r="AA673" i="5"/>
  <c r="I673" i="5"/>
  <c r="J673" i="5"/>
  <c r="O673" i="5"/>
  <c r="R96" i="5"/>
  <c r="AA96" i="5"/>
  <c r="X96" i="5"/>
  <c r="F96" i="5"/>
  <c r="I96" i="5"/>
  <c r="J96" i="5"/>
  <c r="U96" i="5"/>
  <c r="Z96" i="5"/>
  <c r="AB96" i="5"/>
  <c r="K96" i="5"/>
  <c r="L96" i="5"/>
  <c r="Q96" i="5"/>
  <c r="Y96" i="5"/>
  <c r="S96" i="5"/>
  <c r="W96" i="5"/>
  <c r="O96" i="5"/>
  <c r="P96" i="5"/>
  <c r="N96" i="5"/>
  <c r="V96" i="5"/>
  <c r="M96" i="5"/>
  <c r="T96" i="5"/>
  <c r="G96" i="5"/>
  <c r="E96" i="5"/>
  <c r="H96" i="5"/>
  <c r="R1193" i="5"/>
  <c r="AA1193" i="5"/>
  <c r="X1193" i="5"/>
  <c r="F1193" i="5"/>
  <c r="K1193" i="5"/>
  <c r="H1193" i="5"/>
  <c r="E1193" i="5"/>
  <c r="V1193" i="5"/>
  <c r="T1193" i="5"/>
  <c r="I1193" i="5"/>
  <c r="J1193" i="5"/>
  <c r="O1193" i="5"/>
  <c r="U1193" i="5"/>
  <c r="Z1193" i="5"/>
  <c r="AB1193" i="5"/>
  <c r="M1193" i="5"/>
  <c r="N1193" i="5"/>
  <c r="P1193" i="5"/>
  <c r="Y1193" i="5"/>
  <c r="S1193" i="5"/>
  <c r="W1193" i="5"/>
  <c r="Q1193" i="5"/>
  <c r="G1193" i="5"/>
  <c r="L1193" i="5"/>
  <c r="E203" i="5"/>
  <c r="T203" i="5"/>
  <c r="AB203" i="5"/>
  <c r="J203" i="5"/>
  <c r="O203" i="5"/>
  <c r="I203" i="5"/>
  <c r="S203" i="5"/>
  <c r="Y203" i="5"/>
  <c r="R203" i="5"/>
  <c r="N203" i="5"/>
  <c r="H203" i="5"/>
  <c r="M203" i="5"/>
  <c r="W203" i="5"/>
  <c r="U203" i="5"/>
  <c r="V203" i="5"/>
  <c r="G203" i="5"/>
  <c r="L203" i="5"/>
  <c r="F203" i="5"/>
  <c r="AA203" i="5"/>
  <c r="Z203" i="5"/>
  <c r="X203" i="5"/>
  <c r="K203" i="5"/>
  <c r="P203" i="5"/>
  <c r="Q203" i="5"/>
  <c r="W1395" i="5"/>
  <c r="AB1395" i="5"/>
  <c r="R1395" i="5"/>
  <c r="V1395" i="5"/>
  <c r="I1395" i="5"/>
  <c r="F1395" i="5"/>
  <c r="T1395" i="5"/>
  <c r="K1395" i="5"/>
  <c r="Q1395" i="5"/>
  <c r="AA1395" i="5"/>
  <c r="U1395" i="5"/>
  <c r="G1395" i="5"/>
  <c r="H1395" i="5"/>
  <c r="M1395" i="5"/>
  <c r="J1395" i="5"/>
  <c r="E1395" i="5"/>
  <c r="Y1395" i="5"/>
  <c r="L1395" i="5"/>
  <c r="O1395" i="5"/>
  <c r="S1395" i="5"/>
  <c r="P1395" i="5"/>
  <c r="X1395" i="5"/>
  <c r="N1395" i="5"/>
  <c r="Z1395" i="5"/>
  <c r="T1656" i="5"/>
  <c r="Y1656" i="5"/>
  <c r="Z1656" i="5"/>
  <c r="K1656" i="5"/>
  <c r="P1656" i="5"/>
  <c r="F1656" i="5"/>
  <c r="AB1656" i="5"/>
  <c r="W1656" i="5"/>
  <c r="E1656" i="5"/>
  <c r="R1656" i="5"/>
  <c r="O1656" i="5"/>
  <c r="M1656" i="5"/>
  <c r="X1656" i="5"/>
  <c r="S1656" i="5"/>
  <c r="H1656" i="5"/>
  <c r="Q1656" i="5"/>
  <c r="U1656" i="5"/>
  <c r="AA1656" i="5"/>
  <c r="L1656" i="5"/>
  <c r="J1656" i="5"/>
  <c r="V1656" i="5"/>
  <c r="G1656" i="5"/>
  <c r="I1656" i="5"/>
  <c r="N1656" i="5"/>
  <c r="E1210" i="5"/>
  <c r="U1210" i="5"/>
  <c r="X1210" i="5"/>
  <c r="I1210" i="5"/>
  <c r="J1210" i="5"/>
  <c r="O1210" i="5"/>
  <c r="S1210" i="5"/>
  <c r="Z1210" i="5"/>
  <c r="T1210" i="5"/>
  <c r="M1210" i="5"/>
  <c r="N1210" i="5"/>
  <c r="H1210" i="5"/>
  <c r="W1210" i="5"/>
  <c r="V1210" i="5"/>
  <c r="Y1210" i="5"/>
  <c r="Q1210" i="5"/>
  <c r="G1210" i="5"/>
  <c r="P1210" i="5"/>
  <c r="AA1210" i="5"/>
  <c r="AB1210" i="5"/>
  <c r="R1210" i="5"/>
  <c r="F1210" i="5"/>
  <c r="K1210" i="5"/>
  <c r="L1210" i="5"/>
  <c r="AB119" i="5"/>
  <c r="W119" i="5"/>
  <c r="S119" i="5"/>
  <c r="K119" i="5"/>
  <c r="P119" i="5"/>
  <c r="M119" i="5"/>
  <c r="X119" i="5"/>
  <c r="V119" i="5"/>
  <c r="R119" i="5"/>
  <c r="G119" i="5"/>
  <c r="L119" i="5"/>
  <c r="Q119" i="5"/>
  <c r="E119" i="5"/>
  <c r="Z119" i="5"/>
  <c r="O119" i="5"/>
  <c r="T119" i="5"/>
  <c r="AA119" i="5"/>
  <c r="H119" i="5"/>
  <c r="U119" i="5"/>
  <c r="J119" i="5"/>
  <c r="F119" i="5"/>
  <c r="Y119" i="5"/>
  <c r="N119" i="5"/>
  <c r="I119" i="5"/>
  <c r="V623" i="5"/>
  <c r="W623" i="5"/>
  <c r="S623" i="5"/>
  <c r="Q623" i="5"/>
  <c r="G623" i="5"/>
  <c r="H623" i="5"/>
  <c r="Z623" i="5"/>
  <c r="AB623" i="5"/>
  <c r="T623" i="5"/>
  <c r="F623" i="5"/>
  <c r="K623" i="5"/>
  <c r="L623" i="5"/>
  <c r="U623" i="5"/>
  <c r="X623" i="5"/>
  <c r="I623" i="5"/>
  <c r="J623" i="5"/>
  <c r="O623" i="5"/>
  <c r="P623" i="5"/>
  <c r="R623" i="5"/>
  <c r="AA623" i="5"/>
  <c r="Y623" i="5"/>
  <c r="M623" i="5"/>
  <c r="N623" i="5"/>
  <c r="E623" i="5"/>
  <c r="R1342" i="5"/>
  <c r="W1342" i="5"/>
  <c r="X1342" i="5"/>
  <c r="K1342" i="5"/>
  <c r="P1342" i="5"/>
  <c r="J1342" i="5"/>
  <c r="V1342" i="5"/>
  <c r="AA1342" i="5"/>
  <c r="U1342" i="5"/>
  <c r="O1342" i="5"/>
  <c r="I1342" i="5"/>
  <c r="N1342" i="5"/>
  <c r="Z1342" i="5"/>
  <c r="T1342" i="5"/>
  <c r="Y1342" i="5"/>
  <c r="H1342" i="5"/>
  <c r="M1342" i="5"/>
  <c r="F1342" i="5"/>
  <c r="E1342" i="5"/>
  <c r="S1342" i="5"/>
  <c r="AB1342" i="5"/>
  <c r="G1342" i="5"/>
  <c r="L1342" i="5"/>
  <c r="Q1342" i="5"/>
  <c r="Y54" i="5"/>
  <c r="W54" i="5"/>
  <c r="S54" i="5"/>
  <c r="Q54" i="5"/>
  <c r="K54" i="5"/>
  <c r="H54" i="5"/>
  <c r="R54" i="5"/>
  <c r="X54" i="5"/>
  <c r="T54" i="5"/>
  <c r="J54" i="5"/>
  <c r="O54" i="5"/>
  <c r="L54" i="5"/>
  <c r="E54" i="5"/>
  <c r="V54" i="5"/>
  <c r="AA54" i="5"/>
  <c r="I54" i="5"/>
  <c r="N54" i="5"/>
  <c r="F54" i="5"/>
  <c r="U54" i="5"/>
  <c r="G54" i="5"/>
  <c r="Z54" i="5"/>
  <c r="P54" i="5"/>
  <c r="AB54" i="5"/>
  <c r="M54" i="5"/>
  <c r="R508" i="5"/>
  <c r="W508" i="5"/>
  <c r="T508" i="5"/>
  <c r="M508" i="5"/>
  <c r="N508" i="5"/>
  <c r="O508" i="5"/>
  <c r="V508" i="5"/>
  <c r="AA508" i="5"/>
  <c r="Y508" i="5"/>
  <c r="Q508" i="5"/>
  <c r="L508" i="5"/>
  <c r="H508" i="5"/>
  <c r="Z508" i="5"/>
  <c r="U508" i="5"/>
  <c r="AB508" i="5"/>
  <c r="F508" i="5"/>
  <c r="G508" i="5"/>
  <c r="P508" i="5"/>
  <c r="E508" i="5"/>
  <c r="S508" i="5"/>
  <c r="X508" i="5"/>
  <c r="I508" i="5"/>
  <c r="J508" i="5"/>
  <c r="K508" i="5"/>
  <c r="R1454" i="5"/>
  <c r="W1454" i="5"/>
  <c r="Y1454" i="5"/>
  <c r="K1454" i="5"/>
  <c r="P1454" i="5"/>
  <c r="J1454" i="5"/>
  <c r="V1454" i="5"/>
  <c r="AA1454" i="5"/>
  <c r="U1454" i="5"/>
  <c r="O1454" i="5"/>
  <c r="I1454" i="5"/>
  <c r="N1454" i="5"/>
  <c r="Z1454" i="5"/>
  <c r="T1454" i="5"/>
  <c r="X1454" i="5"/>
  <c r="H1454" i="5"/>
  <c r="M1454" i="5"/>
  <c r="F1454" i="5"/>
  <c r="E1454" i="5"/>
  <c r="S1454" i="5"/>
  <c r="AB1454" i="5"/>
  <c r="G1454" i="5"/>
  <c r="L1454" i="5"/>
  <c r="Q1454" i="5"/>
  <c r="X1380" i="5"/>
  <c r="R1380" i="5"/>
  <c r="W1380" i="5"/>
  <c r="O1380" i="5"/>
  <c r="I1380" i="5"/>
  <c r="J1380" i="5"/>
  <c r="Y1380" i="5"/>
  <c r="P1380" i="5"/>
  <c r="AB1380" i="5"/>
  <c r="Z1380" i="5"/>
  <c r="AA1380" i="5"/>
  <c r="H1380" i="5"/>
  <c r="M1380" i="5"/>
  <c r="N1380" i="5"/>
  <c r="T1380" i="5"/>
  <c r="V1380" i="5"/>
  <c r="K1380" i="5"/>
  <c r="F1380" i="5"/>
  <c r="E1380" i="5"/>
  <c r="U1380" i="5"/>
  <c r="S1380" i="5"/>
  <c r="G1380" i="5"/>
  <c r="L1380" i="5"/>
  <c r="Q1380" i="5"/>
  <c r="V202" i="5"/>
  <c r="U202" i="5"/>
  <c r="W202" i="5"/>
  <c r="Q202" i="5"/>
  <c r="K202" i="5"/>
  <c r="H202" i="5"/>
  <c r="Z202" i="5"/>
  <c r="AA202" i="5"/>
  <c r="X202" i="5"/>
  <c r="J202" i="5"/>
  <c r="O202" i="5"/>
  <c r="P202" i="5"/>
  <c r="T202" i="5"/>
  <c r="AB202" i="5"/>
  <c r="I202" i="5"/>
  <c r="N202" i="5"/>
  <c r="F202" i="5"/>
  <c r="L202" i="5"/>
  <c r="R202" i="5"/>
  <c r="Y202" i="5"/>
  <c r="S202" i="5"/>
  <c r="M202" i="5"/>
  <c r="G202" i="5"/>
  <c r="E202" i="5"/>
  <c r="Z1450" i="5"/>
  <c r="X1450" i="5"/>
  <c r="Y1450" i="5"/>
  <c r="H1450" i="5"/>
  <c r="M1450" i="5"/>
  <c r="F1450" i="5"/>
  <c r="E1450" i="5"/>
  <c r="S1450" i="5"/>
  <c r="AB1450" i="5"/>
  <c r="G1450" i="5"/>
  <c r="L1450" i="5"/>
  <c r="Q1450" i="5"/>
  <c r="R1450" i="5"/>
  <c r="W1450" i="5"/>
  <c r="T1450" i="5"/>
  <c r="K1450" i="5"/>
  <c r="P1450" i="5"/>
  <c r="J1450" i="5"/>
  <c r="V1450" i="5"/>
  <c r="AA1450" i="5"/>
  <c r="U1450" i="5"/>
  <c r="O1450" i="5"/>
  <c r="I1450" i="5"/>
  <c r="N1450" i="5"/>
  <c r="S1855" i="5"/>
  <c r="X1855" i="5"/>
  <c r="V1855" i="5"/>
  <c r="K1855" i="5"/>
  <c r="P1855" i="5"/>
  <c r="F1855" i="5"/>
  <c r="W1855" i="5"/>
  <c r="AB1855" i="5"/>
  <c r="Y1855" i="5"/>
  <c r="O1855" i="5"/>
  <c r="I1855" i="5"/>
  <c r="J1855" i="5"/>
  <c r="E1855" i="5"/>
  <c r="T1855" i="5"/>
  <c r="Z1855" i="5"/>
  <c r="G1855" i="5"/>
  <c r="L1855" i="5"/>
  <c r="Q1855" i="5"/>
  <c r="R1855" i="5"/>
  <c r="N1855" i="5"/>
  <c r="AA1855" i="5"/>
  <c r="M1855" i="5"/>
  <c r="U1855" i="5"/>
  <c r="H1855" i="5"/>
  <c r="Y662" i="5"/>
  <c r="Z662" i="5"/>
  <c r="AB662" i="5"/>
  <c r="Q662" i="5"/>
  <c r="G662" i="5"/>
  <c r="L662" i="5"/>
  <c r="S662" i="5"/>
  <c r="V662" i="5"/>
  <c r="R662" i="5"/>
  <c r="F662" i="5"/>
  <c r="K662" i="5"/>
  <c r="P662" i="5"/>
  <c r="E662" i="5"/>
  <c r="X662" i="5"/>
  <c r="W662" i="5"/>
  <c r="I662" i="5"/>
  <c r="J662" i="5"/>
  <c r="O662" i="5"/>
  <c r="M662" i="5"/>
  <c r="U662" i="5"/>
  <c r="N662" i="5"/>
  <c r="T662" i="5"/>
  <c r="H662" i="5"/>
  <c r="AA662" i="5"/>
  <c r="AA1715" i="5"/>
  <c r="U1715" i="5"/>
  <c r="Z1715" i="5"/>
  <c r="H1715" i="5"/>
  <c r="M1715" i="5"/>
  <c r="J1715" i="5"/>
  <c r="S1715" i="5"/>
  <c r="X1715" i="5"/>
  <c r="Y1715" i="5"/>
  <c r="K1715" i="5"/>
  <c r="P1715" i="5"/>
  <c r="N1715" i="5"/>
  <c r="W1715" i="5"/>
  <c r="AB1715" i="5"/>
  <c r="R1715" i="5"/>
  <c r="O1715" i="5"/>
  <c r="I1715" i="5"/>
  <c r="F1715" i="5"/>
  <c r="G1715" i="5"/>
  <c r="E1715" i="5"/>
  <c r="L1715" i="5"/>
  <c r="T1715" i="5"/>
  <c r="Q1715" i="5"/>
  <c r="V1715" i="5"/>
  <c r="X617" i="5"/>
  <c r="S617" i="5"/>
  <c r="U617" i="5"/>
  <c r="Q617" i="5"/>
  <c r="G617" i="5"/>
  <c r="L617" i="5"/>
  <c r="AB617" i="5"/>
  <c r="Y617" i="5"/>
  <c r="V617" i="5"/>
  <c r="F617" i="5"/>
  <c r="K617" i="5"/>
  <c r="H617" i="5"/>
  <c r="E617" i="5"/>
  <c r="R617" i="5"/>
  <c r="Z617" i="5"/>
  <c r="I617" i="5"/>
  <c r="J617" i="5"/>
  <c r="O617" i="5"/>
  <c r="AA617" i="5"/>
  <c r="M617" i="5"/>
  <c r="T617" i="5"/>
  <c r="N617" i="5"/>
  <c r="W617" i="5"/>
  <c r="P617" i="5"/>
  <c r="AB1856" i="5"/>
  <c r="V1856" i="5"/>
  <c r="G1856" i="5"/>
  <c r="H1856" i="5"/>
  <c r="M1856" i="5"/>
  <c r="F1856" i="5"/>
  <c r="T1856" i="5"/>
  <c r="Y1856" i="5"/>
  <c r="R1856" i="5"/>
  <c r="O1856" i="5"/>
  <c r="P1856" i="5"/>
  <c r="J1856" i="5"/>
  <c r="X1856" i="5"/>
  <c r="W1856" i="5"/>
  <c r="AA1856" i="5"/>
  <c r="S1856" i="5"/>
  <c r="I1856" i="5"/>
  <c r="N1856" i="5"/>
  <c r="U1856" i="5"/>
  <c r="Q1856" i="5"/>
  <c r="Z1856" i="5"/>
  <c r="K1856" i="5"/>
  <c r="L1856" i="5"/>
  <c r="E1856" i="5"/>
  <c r="E840" i="5"/>
  <c r="U840" i="5"/>
  <c r="S840" i="5"/>
  <c r="I840" i="5"/>
  <c r="J840" i="5"/>
  <c r="O840" i="5"/>
  <c r="T840" i="5"/>
  <c r="Y840" i="5"/>
  <c r="AA840" i="5"/>
  <c r="M840" i="5"/>
  <c r="N840" i="5"/>
  <c r="L840" i="5"/>
  <c r="X840" i="5"/>
  <c r="R840" i="5"/>
  <c r="V840" i="5"/>
  <c r="Q840" i="5"/>
  <c r="G840" i="5"/>
  <c r="P840" i="5"/>
  <c r="AB840" i="5"/>
  <c r="Z840" i="5"/>
  <c r="W840" i="5"/>
  <c r="F840" i="5"/>
  <c r="K840" i="5"/>
  <c r="H840" i="5"/>
  <c r="X534" i="5"/>
  <c r="W534" i="5"/>
  <c r="V534" i="5"/>
  <c r="Q534" i="5"/>
  <c r="E534" i="5"/>
  <c r="H534" i="5"/>
  <c r="AB534" i="5"/>
  <c r="R534" i="5"/>
  <c r="AA534" i="5"/>
  <c r="F534" i="5"/>
  <c r="G534" i="5"/>
  <c r="L534" i="5"/>
  <c r="U534" i="5"/>
  <c r="Z534" i="5"/>
  <c r="I534" i="5"/>
  <c r="J534" i="5"/>
  <c r="K534" i="5"/>
  <c r="P534" i="5"/>
  <c r="T534" i="5"/>
  <c r="Y534" i="5"/>
  <c r="S534" i="5"/>
  <c r="M534" i="5"/>
  <c r="N534" i="5"/>
  <c r="O534" i="5"/>
  <c r="U737" i="5"/>
  <c r="Z737" i="5"/>
  <c r="AB737" i="5"/>
  <c r="M737" i="5"/>
  <c r="N737" i="5"/>
  <c r="P737" i="5"/>
  <c r="Y737" i="5"/>
  <c r="W737" i="5"/>
  <c r="S737" i="5"/>
  <c r="Q737" i="5"/>
  <c r="G737" i="5"/>
  <c r="L737" i="5"/>
  <c r="R737" i="5"/>
  <c r="X737" i="5"/>
  <c r="T737" i="5"/>
  <c r="F737" i="5"/>
  <c r="K737" i="5"/>
  <c r="H737" i="5"/>
  <c r="E737" i="5"/>
  <c r="V737" i="5"/>
  <c r="AA737" i="5"/>
  <c r="I737" i="5"/>
  <c r="J737" i="5"/>
  <c r="O737" i="5"/>
  <c r="T381" i="5"/>
  <c r="Y381" i="5"/>
  <c r="R381" i="5"/>
  <c r="L381" i="5"/>
  <c r="Q381" i="5"/>
  <c r="G381" i="5"/>
  <c r="X381" i="5"/>
  <c r="V381" i="5"/>
  <c r="S381" i="5"/>
  <c r="P381" i="5"/>
  <c r="F381" i="5"/>
  <c r="K381" i="5"/>
  <c r="AB381" i="5"/>
  <c r="W381" i="5"/>
  <c r="Z381" i="5"/>
  <c r="I381" i="5"/>
  <c r="J381" i="5"/>
  <c r="O381" i="5"/>
  <c r="E381" i="5"/>
  <c r="U381" i="5"/>
  <c r="AA381" i="5"/>
  <c r="H381" i="5"/>
  <c r="M381" i="5"/>
  <c r="N381" i="5"/>
  <c r="R1841" i="5"/>
  <c r="AB1841" i="5"/>
  <c r="X1841" i="5"/>
  <c r="H1841" i="5"/>
  <c r="M1841" i="5"/>
  <c r="F1841" i="5"/>
  <c r="E1841" i="5"/>
  <c r="V1841" i="5"/>
  <c r="AA1841" i="5"/>
  <c r="G1841" i="5"/>
  <c r="L1841" i="5"/>
  <c r="Q1841" i="5"/>
  <c r="U1841" i="5"/>
  <c r="Z1841" i="5"/>
  <c r="S1841" i="5"/>
  <c r="K1841" i="5"/>
  <c r="P1841" i="5"/>
  <c r="N1841" i="5"/>
  <c r="Y1841" i="5"/>
  <c r="T1841" i="5"/>
  <c r="W1841" i="5"/>
  <c r="O1841" i="5"/>
  <c r="I1841" i="5"/>
  <c r="J1841" i="5"/>
  <c r="W608" i="5"/>
  <c r="V608" i="5"/>
  <c r="X608" i="5"/>
  <c r="Q608" i="5"/>
  <c r="G608" i="5"/>
  <c r="P608" i="5"/>
  <c r="AA608" i="5"/>
  <c r="AB608" i="5"/>
  <c r="Y608" i="5"/>
  <c r="F608" i="5"/>
  <c r="K608" i="5"/>
  <c r="H608" i="5"/>
  <c r="E608" i="5"/>
  <c r="U608" i="5"/>
  <c r="R608" i="5"/>
  <c r="I608" i="5"/>
  <c r="J608" i="5"/>
  <c r="O608" i="5"/>
  <c r="S608" i="5"/>
  <c r="Z608" i="5"/>
  <c r="T608" i="5"/>
  <c r="M608" i="5"/>
  <c r="N608" i="5"/>
  <c r="L608" i="5"/>
  <c r="AB309" i="5"/>
  <c r="W309" i="5"/>
  <c r="S309" i="5"/>
  <c r="I309" i="5"/>
  <c r="J309" i="5"/>
  <c r="G309" i="5"/>
  <c r="E309" i="5"/>
  <c r="U309" i="5"/>
  <c r="Z309" i="5"/>
  <c r="H309" i="5"/>
  <c r="M309" i="5"/>
  <c r="N309" i="5"/>
  <c r="T309" i="5"/>
  <c r="Y309" i="5"/>
  <c r="AA309" i="5"/>
  <c r="L309" i="5"/>
  <c r="Q309" i="5"/>
  <c r="K309" i="5"/>
  <c r="X309" i="5"/>
  <c r="V309" i="5"/>
  <c r="R309" i="5"/>
  <c r="P309" i="5"/>
  <c r="F309" i="5"/>
  <c r="O309" i="5"/>
  <c r="Y298" i="5"/>
  <c r="W298" i="5"/>
  <c r="AA298" i="5"/>
  <c r="Q298" i="5"/>
  <c r="G298" i="5"/>
  <c r="H298" i="5"/>
  <c r="R298" i="5"/>
  <c r="X298" i="5"/>
  <c r="AB298" i="5"/>
  <c r="E298" i="5"/>
  <c r="K298" i="5"/>
  <c r="P298" i="5"/>
  <c r="V298" i="5"/>
  <c r="S298" i="5"/>
  <c r="I298" i="5"/>
  <c r="J298" i="5"/>
  <c r="O298" i="5"/>
  <c r="L298" i="5"/>
  <c r="U298" i="5"/>
  <c r="Z298" i="5"/>
  <c r="T298" i="5"/>
  <c r="M298" i="5"/>
  <c r="N298" i="5"/>
  <c r="F298" i="5"/>
  <c r="T1068" i="5"/>
  <c r="Y1068" i="5"/>
  <c r="AA1068" i="5"/>
  <c r="M1068" i="5"/>
  <c r="N1068" i="5"/>
  <c r="L1068" i="5"/>
  <c r="X1068" i="5"/>
  <c r="R1068" i="5"/>
  <c r="W1068" i="5"/>
  <c r="Q1068" i="5"/>
  <c r="G1068" i="5"/>
  <c r="P1068" i="5"/>
  <c r="AB1068" i="5"/>
  <c r="Z1068" i="5"/>
  <c r="V1068" i="5"/>
  <c r="F1068" i="5"/>
  <c r="K1068" i="5"/>
  <c r="H1068" i="5"/>
  <c r="E1068" i="5"/>
  <c r="U1068" i="5"/>
  <c r="S1068" i="5"/>
  <c r="I1068" i="5"/>
  <c r="J1068" i="5"/>
  <c r="O1068" i="5"/>
  <c r="AB1207" i="5"/>
  <c r="W1207" i="5"/>
  <c r="U1207" i="5"/>
  <c r="F1207" i="5"/>
  <c r="K1207" i="5"/>
  <c r="P1207" i="5"/>
  <c r="T1207" i="5"/>
  <c r="AA1207" i="5"/>
  <c r="Z1207" i="5"/>
  <c r="M1207" i="5"/>
  <c r="N1207" i="5"/>
  <c r="H1207" i="5"/>
  <c r="X1207" i="5"/>
  <c r="R1207" i="5"/>
  <c r="S1207" i="5"/>
  <c r="Q1207" i="5"/>
  <c r="G1207" i="5"/>
  <c r="L1207" i="5"/>
  <c r="I1207" i="5"/>
  <c r="E1207" i="5"/>
  <c r="J1207" i="5"/>
  <c r="V1207" i="5"/>
  <c r="O1207" i="5"/>
  <c r="Y1207" i="5"/>
  <c r="T416" i="5"/>
  <c r="V416" i="5"/>
  <c r="G416" i="5"/>
  <c r="E416" i="5"/>
  <c r="I416" i="5"/>
  <c r="J416" i="5"/>
  <c r="W416" i="5"/>
  <c r="AB416" i="5"/>
  <c r="R416" i="5"/>
  <c r="O416" i="5"/>
  <c r="L416" i="5"/>
  <c r="Q416" i="5"/>
  <c r="AA416" i="5"/>
  <c r="U416" i="5"/>
  <c r="Y416" i="5"/>
  <c r="F416" i="5"/>
  <c r="P416" i="5"/>
  <c r="N416" i="5"/>
  <c r="K416" i="5"/>
  <c r="S416" i="5"/>
  <c r="H416" i="5"/>
  <c r="X416" i="5"/>
  <c r="M416" i="5"/>
  <c r="Z416" i="5"/>
  <c r="AA1383" i="5"/>
  <c r="Y1383" i="5"/>
  <c r="G1383" i="5"/>
  <c r="L1383" i="5"/>
  <c r="M1383" i="5"/>
  <c r="J1383" i="5"/>
  <c r="E1383" i="5"/>
  <c r="T1383" i="5"/>
  <c r="R1383" i="5"/>
  <c r="K1383" i="5"/>
  <c r="P1383" i="5"/>
  <c r="Q1383" i="5"/>
  <c r="S1383" i="5"/>
  <c r="X1383" i="5"/>
  <c r="U1383" i="5"/>
  <c r="O1383" i="5"/>
  <c r="Z1383" i="5"/>
  <c r="N1383" i="5"/>
  <c r="W1383" i="5"/>
  <c r="AB1383" i="5"/>
  <c r="V1383" i="5"/>
  <c r="H1383" i="5"/>
  <c r="I1383" i="5"/>
  <c r="F1383" i="5"/>
  <c r="R1165" i="5"/>
  <c r="X1165" i="5"/>
  <c r="T1165" i="5"/>
  <c r="F1165" i="5"/>
  <c r="K1165" i="5"/>
  <c r="L1165" i="5"/>
  <c r="E1165" i="5"/>
  <c r="V1165" i="5"/>
  <c r="S1165" i="5"/>
  <c r="I1165" i="5"/>
  <c r="J1165" i="5"/>
  <c r="O1165" i="5"/>
  <c r="U1165" i="5"/>
  <c r="Z1165" i="5"/>
  <c r="AA1165" i="5"/>
  <c r="M1165" i="5"/>
  <c r="N1165" i="5"/>
  <c r="P1165" i="5"/>
  <c r="Y1165" i="5"/>
  <c r="W1165" i="5"/>
  <c r="AB1165" i="5"/>
  <c r="Q1165" i="5"/>
  <c r="G1165" i="5"/>
  <c r="H1165" i="5"/>
  <c r="V544" i="5"/>
  <c r="AA544" i="5"/>
  <c r="U544" i="5"/>
  <c r="Q544" i="5"/>
  <c r="G544" i="5"/>
  <c r="P544" i="5"/>
  <c r="Z544" i="5"/>
  <c r="Y544" i="5"/>
  <c r="X544" i="5"/>
  <c r="F544" i="5"/>
  <c r="K544" i="5"/>
  <c r="H544" i="5"/>
  <c r="E544" i="5"/>
  <c r="S544" i="5"/>
  <c r="T544" i="5"/>
  <c r="I544" i="5"/>
  <c r="J544" i="5"/>
  <c r="O544" i="5"/>
  <c r="R544" i="5"/>
  <c r="W544" i="5"/>
  <c r="AB544" i="5"/>
  <c r="M544" i="5"/>
  <c r="N544" i="5"/>
  <c r="L544" i="5"/>
  <c r="AB373" i="5"/>
  <c r="W373" i="5"/>
  <c r="AA373" i="5"/>
  <c r="I373" i="5"/>
  <c r="J373" i="5"/>
  <c r="G373" i="5"/>
  <c r="E373" i="5"/>
  <c r="U373" i="5"/>
  <c r="S373" i="5"/>
  <c r="H373" i="5"/>
  <c r="M373" i="5"/>
  <c r="N373" i="5"/>
  <c r="T373" i="5"/>
  <c r="Y373" i="5"/>
  <c r="Z373" i="5"/>
  <c r="L373" i="5"/>
  <c r="Q373" i="5"/>
  <c r="K373" i="5"/>
  <c r="X373" i="5"/>
  <c r="V373" i="5"/>
  <c r="R373" i="5"/>
  <c r="P373" i="5"/>
  <c r="F373" i="5"/>
  <c r="O373" i="5"/>
  <c r="V275" i="5"/>
  <c r="AA275" i="5"/>
  <c r="X275" i="5"/>
  <c r="G275" i="5"/>
  <c r="L275" i="5"/>
  <c r="F275" i="5"/>
  <c r="E275" i="5"/>
  <c r="S275" i="5"/>
  <c r="AB275" i="5"/>
  <c r="J275" i="5"/>
  <c r="O275" i="5"/>
  <c r="Q275" i="5"/>
  <c r="T275" i="5"/>
  <c r="K275" i="5"/>
  <c r="I275" i="5"/>
  <c r="N275" i="5"/>
  <c r="R275" i="5"/>
  <c r="U275" i="5"/>
  <c r="H275" i="5"/>
  <c r="W275" i="5"/>
  <c r="M275" i="5"/>
  <c r="Z275" i="5"/>
  <c r="Y275" i="5"/>
  <c r="P275" i="5"/>
  <c r="R1477" i="5"/>
  <c r="S1477" i="5"/>
  <c r="AA1477" i="5"/>
  <c r="H1477" i="5"/>
  <c r="M1477" i="5"/>
  <c r="N1477" i="5"/>
  <c r="V1477" i="5"/>
  <c r="Q1477" i="5"/>
  <c r="G1477" i="5"/>
  <c r="U1477" i="5"/>
  <c r="Z1477" i="5"/>
  <c r="T1477" i="5"/>
  <c r="K1477" i="5"/>
  <c r="P1477" i="5"/>
  <c r="F1477" i="5"/>
  <c r="Y1477" i="5"/>
  <c r="W1477" i="5"/>
  <c r="X1477" i="5"/>
  <c r="O1477" i="5"/>
  <c r="I1477" i="5"/>
  <c r="J1477" i="5"/>
  <c r="E1477" i="5"/>
  <c r="L1477" i="5"/>
  <c r="AB1477" i="5"/>
  <c r="W1671" i="5"/>
  <c r="AB1671" i="5"/>
  <c r="U1671" i="5"/>
  <c r="O1671" i="5"/>
  <c r="I1671" i="5"/>
  <c r="F1671" i="5"/>
  <c r="AA1671" i="5"/>
  <c r="Y1671" i="5"/>
  <c r="V1671" i="5"/>
  <c r="H1671" i="5"/>
  <c r="M1671" i="5"/>
  <c r="J1671" i="5"/>
  <c r="E1671" i="5"/>
  <c r="T1671" i="5"/>
  <c r="R1671" i="5"/>
  <c r="G1671" i="5"/>
  <c r="L1671" i="5"/>
  <c r="Q1671" i="5"/>
  <c r="S1671" i="5"/>
  <c r="P1671" i="5"/>
  <c r="X1671" i="5"/>
  <c r="N1671" i="5"/>
  <c r="Z1671" i="5"/>
  <c r="K1671" i="5"/>
  <c r="W360" i="5"/>
  <c r="AB360" i="5"/>
  <c r="Y360" i="5"/>
  <c r="O360" i="5"/>
  <c r="P360" i="5"/>
  <c r="E360" i="5"/>
  <c r="AA360" i="5"/>
  <c r="U360" i="5"/>
  <c r="Z360" i="5"/>
  <c r="F360" i="5"/>
  <c r="I360" i="5"/>
  <c r="J360" i="5"/>
  <c r="V360" i="5"/>
  <c r="H360" i="5"/>
  <c r="N360" i="5"/>
  <c r="S360" i="5"/>
  <c r="R360" i="5"/>
  <c r="L360" i="5"/>
  <c r="T360" i="5"/>
  <c r="G360" i="5"/>
  <c r="M360" i="5"/>
  <c r="X360" i="5"/>
  <c r="K360" i="5"/>
  <c r="Q360" i="5"/>
  <c r="T1004" i="5"/>
  <c r="Y1004" i="5"/>
  <c r="AA1004" i="5"/>
  <c r="M1004" i="5"/>
  <c r="N1004" i="5"/>
  <c r="L1004" i="5"/>
  <c r="X1004" i="5"/>
  <c r="R1004" i="5"/>
  <c r="W1004" i="5"/>
  <c r="Q1004" i="5"/>
  <c r="G1004" i="5"/>
  <c r="P1004" i="5"/>
  <c r="AB1004" i="5"/>
  <c r="Z1004" i="5"/>
  <c r="V1004" i="5"/>
  <c r="F1004" i="5"/>
  <c r="K1004" i="5"/>
  <c r="H1004" i="5"/>
  <c r="E1004" i="5"/>
  <c r="U1004" i="5"/>
  <c r="S1004" i="5"/>
  <c r="I1004" i="5"/>
  <c r="J1004" i="5"/>
  <c r="O1004" i="5"/>
  <c r="T340" i="5"/>
  <c r="R340" i="5"/>
  <c r="G340" i="5"/>
  <c r="H340" i="5"/>
  <c r="I340" i="5"/>
  <c r="N340" i="5"/>
  <c r="W340" i="5"/>
  <c r="AB340" i="5"/>
  <c r="U340" i="5"/>
  <c r="O340" i="5"/>
  <c r="P340" i="5"/>
  <c r="Q340" i="5"/>
  <c r="AA340" i="5"/>
  <c r="Y340" i="5"/>
  <c r="V340" i="5"/>
  <c r="F340" i="5"/>
  <c r="E340" i="5"/>
  <c r="J340" i="5"/>
  <c r="K340" i="5"/>
  <c r="S340" i="5"/>
  <c r="L340" i="5"/>
  <c r="X340" i="5"/>
  <c r="M340" i="5"/>
  <c r="Z340" i="5"/>
  <c r="T84" i="5"/>
  <c r="AA84" i="5"/>
  <c r="Z84" i="5"/>
  <c r="F84" i="5"/>
  <c r="I84" i="5"/>
  <c r="N84" i="5"/>
  <c r="S84" i="5"/>
  <c r="AB84" i="5"/>
  <c r="R84" i="5"/>
  <c r="K84" i="5"/>
  <c r="L84" i="5"/>
  <c r="Q84" i="5"/>
  <c r="U84" i="5"/>
  <c r="O84" i="5"/>
  <c r="J84" i="5"/>
  <c r="W84" i="5"/>
  <c r="Y84" i="5"/>
  <c r="P84" i="5"/>
  <c r="X84" i="5"/>
  <c r="G84" i="5"/>
  <c r="M84" i="5"/>
  <c r="H84" i="5"/>
  <c r="E84" i="5"/>
  <c r="V84" i="5"/>
  <c r="R1714" i="5"/>
  <c r="W1714" i="5"/>
  <c r="T1714" i="5"/>
  <c r="K1714" i="5"/>
  <c r="P1714" i="5"/>
  <c r="J1714" i="5"/>
  <c r="V1714" i="5"/>
  <c r="AA1714" i="5"/>
  <c r="AB1714" i="5"/>
  <c r="O1714" i="5"/>
  <c r="I1714" i="5"/>
  <c r="N1714" i="5"/>
  <c r="Z1714" i="5"/>
  <c r="X1714" i="5"/>
  <c r="U1714" i="5"/>
  <c r="H1714" i="5"/>
  <c r="M1714" i="5"/>
  <c r="F1714" i="5"/>
  <c r="E1714" i="5"/>
  <c r="S1714" i="5"/>
  <c r="Y1714" i="5"/>
  <c r="G1714" i="5"/>
  <c r="L1714" i="5"/>
  <c r="Q1714" i="5"/>
  <c r="V462" i="5"/>
  <c r="W462" i="5"/>
  <c r="S462" i="5"/>
  <c r="Q462" i="5"/>
  <c r="G462" i="5"/>
  <c r="P462" i="5"/>
  <c r="Z462" i="5"/>
  <c r="AB462" i="5"/>
  <c r="Y462" i="5"/>
  <c r="F462" i="5"/>
  <c r="K462" i="5"/>
  <c r="H462" i="5"/>
  <c r="E462" i="5"/>
  <c r="U462" i="5"/>
  <c r="T462" i="5"/>
  <c r="I462" i="5"/>
  <c r="J462" i="5"/>
  <c r="O462" i="5"/>
  <c r="R462" i="5"/>
  <c r="AA462" i="5"/>
  <c r="X462" i="5"/>
  <c r="M462" i="5"/>
  <c r="N462" i="5"/>
  <c r="L462" i="5"/>
  <c r="AA946" i="5"/>
  <c r="Z946" i="5"/>
  <c r="R946" i="5"/>
  <c r="F946" i="5"/>
  <c r="K946" i="5"/>
  <c r="P946" i="5"/>
  <c r="E946" i="5"/>
  <c r="T946" i="5"/>
  <c r="V946" i="5"/>
  <c r="I946" i="5"/>
  <c r="J946" i="5"/>
  <c r="O946" i="5"/>
  <c r="S946" i="5"/>
  <c r="Y946" i="5"/>
  <c r="X946" i="5"/>
  <c r="M946" i="5"/>
  <c r="N946" i="5"/>
  <c r="H946" i="5"/>
  <c r="W946" i="5"/>
  <c r="U946" i="5"/>
  <c r="AB946" i="5"/>
  <c r="Q946" i="5"/>
  <c r="G946" i="5"/>
  <c r="L946" i="5"/>
  <c r="Z311" i="5"/>
  <c r="X311" i="5"/>
  <c r="U311" i="5"/>
  <c r="K311" i="5"/>
  <c r="P311" i="5"/>
  <c r="M311" i="5"/>
  <c r="V311" i="5"/>
  <c r="AA311" i="5"/>
  <c r="AB311" i="5"/>
  <c r="G311" i="5"/>
  <c r="L311" i="5"/>
  <c r="Q311" i="5"/>
  <c r="E311" i="5"/>
  <c r="Y311" i="5"/>
  <c r="O311" i="5"/>
  <c r="R311" i="5"/>
  <c r="T311" i="5"/>
  <c r="H311" i="5"/>
  <c r="S311" i="5"/>
  <c r="J311" i="5"/>
  <c r="F311" i="5"/>
  <c r="W311" i="5"/>
  <c r="N311" i="5"/>
  <c r="I311" i="5"/>
  <c r="E1032" i="5"/>
  <c r="U1032" i="5"/>
  <c r="Z1032" i="5"/>
  <c r="I1032" i="5"/>
  <c r="J1032" i="5"/>
  <c r="O1032" i="5"/>
  <c r="T1032" i="5"/>
  <c r="Y1032" i="5"/>
  <c r="R1032" i="5"/>
  <c r="M1032" i="5"/>
  <c r="N1032" i="5"/>
  <c r="L1032" i="5"/>
  <c r="X1032" i="5"/>
  <c r="V1032" i="5"/>
  <c r="S1032" i="5"/>
  <c r="Q1032" i="5"/>
  <c r="G1032" i="5"/>
  <c r="P1032" i="5"/>
  <c r="AB1032" i="5"/>
  <c r="W1032" i="5"/>
  <c r="AA1032" i="5"/>
  <c r="F1032" i="5"/>
  <c r="K1032" i="5"/>
  <c r="H1032" i="5"/>
  <c r="T510" i="5"/>
  <c r="Y510" i="5"/>
  <c r="AA510" i="5"/>
  <c r="M510" i="5"/>
  <c r="N510" i="5"/>
  <c r="O510" i="5"/>
  <c r="X510" i="5"/>
  <c r="W510" i="5"/>
  <c r="S510" i="5"/>
  <c r="Q510" i="5"/>
  <c r="L510" i="5"/>
  <c r="H510" i="5"/>
  <c r="AB510" i="5"/>
  <c r="R510" i="5"/>
  <c r="V510" i="5"/>
  <c r="F510" i="5"/>
  <c r="G510" i="5"/>
  <c r="P510" i="5"/>
  <c r="E510" i="5"/>
  <c r="U510" i="5"/>
  <c r="Z510" i="5"/>
  <c r="I510" i="5"/>
  <c r="J510" i="5"/>
  <c r="K510" i="5"/>
  <c r="E1368" i="5"/>
  <c r="U1368" i="5"/>
  <c r="Z1368" i="5"/>
  <c r="K1368" i="5"/>
  <c r="P1368" i="5"/>
  <c r="Q1368" i="5"/>
  <c r="Y1368" i="5"/>
  <c r="AA1368" i="5"/>
  <c r="L1368" i="5"/>
  <c r="F1368" i="5"/>
  <c r="T1368" i="5"/>
  <c r="V1368" i="5"/>
  <c r="G1368" i="5"/>
  <c r="S1368" i="5"/>
  <c r="J1368" i="5"/>
  <c r="X1368" i="5"/>
  <c r="W1368" i="5"/>
  <c r="O1368" i="5"/>
  <c r="I1368" i="5"/>
  <c r="N1368" i="5"/>
  <c r="AB1368" i="5"/>
  <c r="R1368" i="5"/>
  <c r="H1368" i="5"/>
  <c r="M1368" i="5"/>
  <c r="V19" i="5"/>
  <c r="AA19" i="5"/>
  <c r="X19" i="5"/>
  <c r="G19" i="5"/>
  <c r="L19" i="5"/>
  <c r="F19" i="5"/>
  <c r="E19" i="5"/>
  <c r="S19" i="5"/>
  <c r="AB19" i="5"/>
  <c r="J19" i="5"/>
  <c r="O19" i="5"/>
  <c r="Q19" i="5"/>
  <c r="T19" i="5"/>
  <c r="K19" i="5"/>
  <c r="I19" i="5"/>
  <c r="N19" i="5"/>
  <c r="M19" i="5"/>
  <c r="R19" i="5"/>
  <c r="U19" i="5"/>
  <c r="H19" i="5"/>
  <c r="W19" i="5"/>
  <c r="Z19" i="5"/>
  <c r="Y19" i="5"/>
  <c r="P19" i="5"/>
  <c r="U445" i="5"/>
  <c r="R445" i="5"/>
  <c r="S445" i="5"/>
  <c r="L445" i="5"/>
  <c r="Q445" i="5"/>
  <c r="O445" i="5"/>
  <c r="Y445" i="5"/>
  <c r="W445" i="5"/>
  <c r="T445" i="5"/>
  <c r="P445" i="5"/>
  <c r="F445" i="5"/>
  <c r="G445" i="5"/>
  <c r="V445" i="5"/>
  <c r="AB445" i="5"/>
  <c r="X445" i="5"/>
  <c r="I445" i="5"/>
  <c r="J445" i="5"/>
  <c r="K445" i="5"/>
  <c r="E445" i="5"/>
  <c r="AA445" i="5"/>
  <c r="Z445" i="5"/>
  <c r="H445" i="5"/>
  <c r="M445" i="5"/>
  <c r="N445" i="5"/>
  <c r="Z1526" i="5"/>
  <c r="T1526" i="5"/>
  <c r="Y1526" i="5"/>
  <c r="H1526" i="5"/>
  <c r="M1526" i="5"/>
  <c r="F1526" i="5"/>
  <c r="E1526" i="5"/>
  <c r="S1526" i="5"/>
  <c r="AB1526" i="5"/>
  <c r="G1526" i="5"/>
  <c r="L1526" i="5"/>
  <c r="Q1526" i="5"/>
  <c r="R1526" i="5"/>
  <c r="W1526" i="5"/>
  <c r="U1526" i="5"/>
  <c r="K1526" i="5"/>
  <c r="P1526" i="5"/>
  <c r="J1526" i="5"/>
  <c r="V1526" i="5"/>
  <c r="AA1526" i="5"/>
  <c r="X1526" i="5"/>
  <c r="O1526" i="5"/>
  <c r="I1526" i="5"/>
  <c r="N1526" i="5"/>
  <c r="R403" i="5"/>
  <c r="W403" i="5"/>
  <c r="U403" i="5"/>
  <c r="N403" i="5"/>
  <c r="H403" i="5"/>
  <c r="M403" i="5"/>
  <c r="V403" i="5"/>
  <c r="AA403" i="5"/>
  <c r="Y403" i="5"/>
  <c r="G403" i="5"/>
  <c r="L403" i="5"/>
  <c r="F403" i="5"/>
  <c r="E403" i="5"/>
  <c r="S403" i="5"/>
  <c r="AB403" i="5"/>
  <c r="J403" i="5"/>
  <c r="O403" i="5"/>
  <c r="Q403" i="5"/>
  <c r="K403" i="5"/>
  <c r="X403" i="5"/>
  <c r="Z403" i="5"/>
  <c r="P403" i="5"/>
  <c r="T403" i="5"/>
  <c r="I403" i="5"/>
  <c r="R1745" i="5"/>
  <c r="AA1745" i="5"/>
  <c r="X1745" i="5"/>
  <c r="H1745" i="5"/>
  <c r="M1745" i="5"/>
  <c r="N1745" i="5"/>
  <c r="E1745" i="5"/>
  <c r="V1745" i="5"/>
  <c r="T1745" i="5"/>
  <c r="G1745" i="5"/>
  <c r="L1745" i="5"/>
  <c r="Q1745" i="5"/>
  <c r="U1745" i="5"/>
  <c r="Z1745" i="5"/>
  <c r="AB1745" i="5"/>
  <c r="K1745" i="5"/>
  <c r="P1745" i="5"/>
  <c r="F1745" i="5"/>
  <c r="Y1745" i="5"/>
  <c r="S1745" i="5"/>
  <c r="W1745" i="5"/>
  <c r="O1745" i="5"/>
  <c r="I1745" i="5"/>
  <c r="J1745" i="5"/>
  <c r="R1693" i="5"/>
  <c r="X1693" i="5"/>
  <c r="G1693" i="5"/>
  <c r="L1693" i="5"/>
  <c r="M1693" i="5"/>
  <c r="N1693" i="5"/>
  <c r="E1693" i="5"/>
  <c r="V1693" i="5"/>
  <c r="S1693" i="5"/>
  <c r="K1693" i="5"/>
  <c r="P1693" i="5"/>
  <c r="Q1693" i="5"/>
  <c r="U1693" i="5"/>
  <c r="Z1693" i="5"/>
  <c r="AA1693" i="5"/>
  <c r="O1693" i="5"/>
  <c r="T1693" i="5"/>
  <c r="F1693" i="5"/>
  <c r="Y1693" i="5"/>
  <c r="W1693" i="5"/>
  <c r="AB1693" i="5"/>
  <c r="H1693" i="5"/>
  <c r="I1693" i="5"/>
  <c r="J1693" i="5"/>
  <c r="R1821" i="5"/>
  <c r="W1821" i="5"/>
  <c r="H1821" i="5"/>
  <c r="M1821" i="5"/>
  <c r="F1821" i="5"/>
  <c r="J1821" i="5"/>
  <c r="E1821" i="5"/>
  <c r="V1821" i="5"/>
  <c r="AA1821" i="5"/>
  <c r="L1821" i="5"/>
  <c r="Q1821" i="5"/>
  <c r="N1821" i="5"/>
  <c r="U1821" i="5"/>
  <c r="Z1821" i="5"/>
  <c r="S1821" i="5"/>
  <c r="P1821" i="5"/>
  <c r="T1821" i="5"/>
  <c r="G1821" i="5"/>
  <c r="Y1821" i="5"/>
  <c r="X1821" i="5"/>
  <c r="AB1821" i="5"/>
  <c r="I1821" i="5"/>
  <c r="K1821" i="5"/>
  <c r="O1821" i="5"/>
  <c r="E1564" i="5"/>
  <c r="U1564" i="5"/>
  <c r="S1564" i="5"/>
  <c r="G1564" i="5"/>
  <c r="L1564" i="5"/>
  <c r="Q1564" i="5"/>
  <c r="X1564" i="5"/>
  <c r="R1564" i="5"/>
  <c r="V1564" i="5"/>
  <c r="O1564" i="5"/>
  <c r="I1564" i="5"/>
  <c r="J1564" i="5"/>
  <c r="T1564" i="5"/>
  <c r="AA1564" i="5"/>
  <c r="P1564" i="5"/>
  <c r="AB1564" i="5"/>
  <c r="W1564" i="5"/>
  <c r="M1564" i="5"/>
  <c r="Y1564" i="5"/>
  <c r="K1564" i="5"/>
  <c r="F1564" i="5"/>
  <c r="Z1564" i="5"/>
  <c r="H1564" i="5"/>
  <c r="N1564" i="5"/>
  <c r="N1939" i="5"/>
  <c r="R1939" i="5"/>
  <c r="T1939" i="5"/>
  <c r="P1939" i="5"/>
  <c r="Y1939" i="5"/>
  <c r="AA1939" i="5"/>
  <c r="G1939" i="5"/>
  <c r="Z1939" i="5"/>
  <c r="F1939" i="5"/>
  <c r="M1939" i="5"/>
  <c r="O1939" i="5"/>
  <c r="E1939" i="5"/>
  <c r="L1939" i="5"/>
  <c r="W1939" i="5"/>
  <c r="X1939" i="5"/>
  <c r="I1939" i="5"/>
  <c r="AB1939" i="5"/>
  <c r="S1939" i="5"/>
  <c r="U1939" i="5"/>
  <c r="Q1939" i="5"/>
  <c r="K1939" i="5"/>
  <c r="V1939" i="5"/>
  <c r="J1939" i="5"/>
  <c r="H1939" i="5"/>
  <c r="E1436" i="5"/>
  <c r="U1436" i="5"/>
  <c r="V1436" i="5"/>
  <c r="G1436" i="5"/>
  <c r="L1436" i="5"/>
  <c r="Q1436" i="5"/>
  <c r="X1436" i="5"/>
  <c r="R1436" i="5"/>
  <c r="AA1436" i="5"/>
  <c r="O1436" i="5"/>
  <c r="I1436" i="5"/>
  <c r="J1436" i="5"/>
  <c r="T1436" i="5"/>
  <c r="W1436" i="5"/>
  <c r="P1436" i="5"/>
  <c r="AB1436" i="5"/>
  <c r="S1436" i="5"/>
  <c r="M1436" i="5"/>
  <c r="Y1436" i="5"/>
  <c r="K1436" i="5"/>
  <c r="F1436" i="5"/>
  <c r="Z1436" i="5"/>
  <c r="H1436" i="5"/>
  <c r="N1436" i="5"/>
  <c r="S47" i="5"/>
  <c r="Y47" i="5"/>
  <c r="R47" i="5"/>
  <c r="N47" i="5"/>
  <c r="H47" i="5"/>
  <c r="Q47" i="5"/>
  <c r="W47" i="5"/>
  <c r="U47" i="5"/>
  <c r="V47" i="5"/>
  <c r="G47" i="5"/>
  <c r="L47" i="5"/>
  <c r="F47" i="5"/>
  <c r="AA47" i="5"/>
  <c r="Z47" i="5"/>
  <c r="X47" i="5"/>
  <c r="K47" i="5"/>
  <c r="P47" i="5"/>
  <c r="I47" i="5"/>
  <c r="E47" i="5"/>
  <c r="T47" i="5"/>
  <c r="AB47" i="5"/>
  <c r="J47" i="5"/>
  <c r="O47" i="5"/>
  <c r="M47" i="5"/>
  <c r="T1196" i="5"/>
  <c r="Y1196" i="5"/>
  <c r="AA1196" i="5"/>
  <c r="M1196" i="5"/>
  <c r="N1196" i="5"/>
  <c r="L1196" i="5"/>
  <c r="X1196" i="5"/>
  <c r="R1196" i="5"/>
  <c r="W1196" i="5"/>
  <c r="Q1196" i="5"/>
  <c r="G1196" i="5"/>
  <c r="P1196" i="5"/>
  <c r="AB1196" i="5"/>
  <c r="Z1196" i="5"/>
  <c r="V1196" i="5"/>
  <c r="F1196" i="5"/>
  <c r="K1196" i="5"/>
  <c r="H1196" i="5"/>
  <c r="E1196" i="5"/>
  <c r="U1196" i="5"/>
  <c r="S1196" i="5"/>
  <c r="I1196" i="5"/>
  <c r="J1196" i="5"/>
  <c r="O1196" i="5"/>
  <c r="Z1658" i="5"/>
  <c r="X1658" i="5"/>
  <c r="G1658" i="5"/>
  <c r="L1658" i="5"/>
  <c r="M1658" i="5"/>
  <c r="F1658" i="5"/>
  <c r="E1658" i="5"/>
  <c r="S1658" i="5"/>
  <c r="Y1658" i="5"/>
  <c r="K1658" i="5"/>
  <c r="P1658" i="5"/>
  <c r="Q1658" i="5"/>
  <c r="R1658" i="5"/>
  <c r="W1658" i="5"/>
  <c r="T1658" i="5"/>
  <c r="O1658" i="5"/>
  <c r="U1658" i="5"/>
  <c r="J1658" i="5"/>
  <c r="V1658" i="5"/>
  <c r="AA1658" i="5"/>
  <c r="AB1658" i="5"/>
  <c r="H1658" i="5"/>
  <c r="I1658" i="5"/>
  <c r="N1658" i="5"/>
  <c r="T61" i="5"/>
  <c r="Y61" i="5"/>
  <c r="AA61" i="5"/>
  <c r="L61" i="5"/>
  <c r="Q61" i="5"/>
  <c r="G61" i="5"/>
  <c r="X61" i="5"/>
  <c r="R61" i="5"/>
  <c r="V61" i="5"/>
  <c r="P61" i="5"/>
  <c r="F61" i="5"/>
  <c r="O61" i="5"/>
  <c r="AB61" i="5"/>
  <c r="Z61" i="5"/>
  <c r="W61" i="5"/>
  <c r="I61" i="5"/>
  <c r="J61" i="5"/>
  <c r="K61" i="5"/>
  <c r="E61" i="5"/>
  <c r="U61" i="5"/>
  <c r="S61" i="5"/>
  <c r="H61" i="5"/>
  <c r="M61" i="5"/>
  <c r="N61" i="5"/>
  <c r="V1302" i="5"/>
  <c r="AA1302" i="5"/>
  <c r="U1302" i="5"/>
  <c r="Y1302" i="5"/>
  <c r="I1302" i="5"/>
  <c r="N1302" i="5"/>
  <c r="Z1302" i="5"/>
  <c r="T1302" i="5"/>
  <c r="G1302" i="5"/>
  <c r="H1302" i="5"/>
  <c r="M1302" i="5"/>
  <c r="F1302" i="5"/>
  <c r="E1302" i="5"/>
  <c r="S1302" i="5"/>
  <c r="AB1302" i="5"/>
  <c r="K1302" i="5"/>
  <c r="L1302" i="5"/>
  <c r="Q1302" i="5"/>
  <c r="R1302" i="5"/>
  <c r="P1302" i="5"/>
  <c r="W1302" i="5"/>
  <c r="J1302" i="5"/>
  <c r="X1302" i="5"/>
  <c r="O1302" i="5"/>
  <c r="E875" i="5"/>
  <c r="V875" i="5"/>
  <c r="Y875" i="5"/>
  <c r="I875" i="5"/>
  <c r="J875" i="5"/>
  <c r="O875" i="5"/>
  <c r="T875" i="5"/>
  <c r="AA875" i="5"/>
  <c r="Z875" i="5"/>
  <c r="M875" i="5"/>
  <c r="N875" i="5"/>
  <c r="H875" i="5"/>
  <c r="W875" i="5"/>
  <c r="F875" i="5"/>
  <c r="P875" i="5"/>
  <c r="X875" i="5"/>
  <c r="S875" i="5"/>
  <c r="G875" i="5"/>
  <c r="AB875" i="5"/>
  <c r="U875" i="5"/>
  <c r="K875" i="5"/>
  <c r="R875" i="5"/>
  <c r="Q875" i="5"/>
  <c r="L875" i="5"/>
  <c r="AA1003" i="5"/>
  <c r="U1003" i="5"/>
  <c r="Z1003" i="5"/>
  <c r="F1003" i="5"/>
  <c r="K1003" i="5"/>
  <c r="P1003" i="5"/>
  <c r="E1003" i="5"/>
  <c r="T1003" i="5"/>
  <c r="V1003" i="5"/>
  <c r="I1003" i="5"/>
  <c r="J1003" i="5"/>
  <c r="O1003" i="5"/>
  <c r="S1003" i="5"/>
  <c r="X1003" i="5"/>
  <c r="Y1003" i="5"/>
  <c r="M1003" i="5"/>
  <c r="N1003" i="5"/>
  <c r="H1003" i="5"/>
  <c r="Q1003" i="5"/>
  <c r="W1003" i="5"/>
  <c r="G1003" i="5"/>
  <c r="AB1003" i="5"/>
  <c r="L1003" i="5"/>
  <c r="R1003" i="5"/>
  <c r="U53" i="5"/>
  <c r="S53" i="5"/>
  <c r="H53" i="5"/>
  <c r="M53" i="5"/>
  <c r="J53" i="5"/>
  <c r="G53" i="5"/>
  <c r="T53" i="5"/>
  <c r="Y53" i="5"/>
  <c r="AA53" i="5"/>
  <c r="L53" i="5"/>
  <c r="Q53" i="5"/>
  <c r="N53" i="5"/>
  <c r="X53" i="5"/>
  <c r="R53" i="5"/>
  <c r="V53" i="5"/>
  <c r="P53" i="5"/>
  <c r="F53" i="5"/>
  <c r="K53" i="5"/>
  <c r="AB53" i="5"/>
  <c r="Z53" i="5"/>
  <c r="W53" i="5"/>
  <c r="I53" i="5"/>
  <c r="E53" i="5"/>
  <c r="O53" i="5"/>
  <c r="Y654" i="5"/>
  <c r="W654" i="5"/>
  <c r="S654" i="5"/>
  <c r="Q654" i="5"/>
  <c r="G654" i="5"/>
  <c r="H654" i="5"/>
  <c r="V654" i="5"/>
  <c r="AB654" i="5"/>
  <c r="T654" i="5"/>
  <c r="F654" i="5"/>
  <c r="K654" i="5"/>
  <c r="L654" i="5"/>
  <c r="AA654" i="5"/>
  <c r="X654" i="5"/>
  <c r="I654" i="5"/>
  <c r="J654" i="5"/>
  <c r="O654" i="5"/>
  <c r="P654" i="5"/>
  <c r="U654" i="5"/>
  <c r="R654" i="5"/>
  <c r="Z654" i="5"/>
  <c r="M654" i="5"/>
  <c r="N654" i="5"/>
  <c r="E654" i="5"/>
  <c r="T1608" i="5"/>
  <c r="Y1608" i="5"/>
  <c r="Z1608" i="5"/>
  <c r="O1608" i="5"/>
  <c r="P1608" i="5"/>
  <c r="F1608" i="5"/>
  <c r="X1608" i="5"/>
  <c r="V1608" i="5"/>
  <c r="S1608" i="5"/>
  <c r="AA1608" i="5"/>
  <c r="I1608" i="5"/>
  <c r="J1608" i="5"/>
  <c r="AB1608" i="5"/>
  <c r="W1608" i="5"/>
  <c r="G1608" i="5"/>
  <c r="H1608" i="5"/>
  <c r="M1608" i="5"/>
  <c r="N1608" i="5"/>
  <c r="E1608" i="5"/>
  <c r="U1608" i="5"/>
  <c r="R1608" i="5"/>
  <c r="K1608" i="5"/>
  <c r="L1608" i="5"/>
  <c r="Q1608" i="5"/>
  <c r="E1883" i="5"/>
  <c r="T1883" i="5"/>
  <c r="Y1883" i="5"/>
  <c r="G1883" i="5"/>
  <c r="L1883" i="5"/>
  <c r="Q1883" i="5"/>
  <c r="S1883" i="5"/>
  <c r="X1883" i="5"/>
  <c r="Z1883" i="5"/>
  <c r="K1883" i="5"/>
  <c r="P1883" i="5"/>
  <c r="F1883" i="5"/>
  <c r="W1883" i="5"/>
  <c r="AB1883" i="5"/>
  <c r="R1883" i="5"/>
  <c r="O1883" i="5"/>
  <c r="I1883" i="5"/>
  <c r="J1883" i="5"/>
  <c r="H1883" i="5"/>
  <c r="AA1883" i="5"/>
  <c r="M1883" i="5"/>
  <c r="V1883" i="5"/>
  <c r="N1883" i="5"/>
  <c r="U1883" i="5"/>
  <c r="X1364" i="5"/>
  <c r="R1364" i="5"/>
  <c r="S1364" i="5"/>
  <c r="V1364" i="5"/>
  <c r="I1364" i="5"/>
  <c r="J1364" i="5"/>
  <c r="T1364" i="5"/>
  <c r="O1364" i="5"/>
  <c r="F1364" i="5"/>
  <c r="AB1364" i="5"/>
  <c r="Z1364" i="5"/>
  <c r="G1364" i="5"/>
  <c r="H1364" i="5"/>
  <c r="M1364" i="5"/>
  <c r="N1364" i="5"/>
  <c r="Y1364" i="5"/>
  <c r="AA1364" i="5"/>
  <c r="P1364" i="5"/>
  <c r="E1364" i="5"/>
  <c r="U1364" i="5"/>
  <c r="W1364" i="5"/>
  <c r="K1364" i="5"/>
  <c r="L1364" i="5"/>
  <c r="Q1364" i="5"/>
  <c r="S1031" i="5"/>
  <c r="X1031" i="5"/>
  <c r="Z1031" i="5"/>
  <c r="M1031" i="5"/>
  <c r="N1031" i="5"/>
  <c r="H1031" i="5"/>
  <c r="W1031" i="5"/>
  <c r="AB1031" i="5"/>
  <c r="U1031" i="5"/>
  <c r="Q1031" i="5"/>
  <c r="G1031" i="5"/>
  <c r="L1031" i="5"/>
  <c r="AA1031" i="5"/>
  <c r="Y1031" i="5"/>
  <c r="V1031" i="5"/>
  <c r="F1031" i="5"/>
  <c r="K1031" i="5"/>
  <c r="P1031" i="5"/>
  <c r="E1031" i="5"/>
  <c r="T1031" i="5"/>
  <c r="R1031" i="5"/>
  <c r="I1031" i="5"/>
  <c r="J1031" i="5"/>
  <c r="O1031" i="5"/>
  <c r="X863" i="5"/>
  <c r="V863" i="5"/>
  <c r="Y863" i="5"/>
  <c r="E863" i="5"/>
  <c r="G863" i="5"/>
  <c r="L863" i="5"/>
  <c r="Z863" i="5"/>
  <c r="Q863" i="5"/>
  <c r="H863" i="5"/>
  <c r="AB863" i="5"/>
  <c r="AA863" i="5"/>
  <c r="I863" i="5"/>
  <c r="F863" i="5"/>
  <c r="K863" i="5"/>
  <c r="P863" i="5"/>
  <c r="T863" i="5"/>
  <c r="W863" i="5"/>
  <c r="N863" i="5"/>
  <c r="S863" i="5"/>
  <c r="U863" i="5"/>
  <c r="R863" i="5"/>
  <c r="M863" i="5"/>
  <c r="J863" i="5"/>
  <c r="O863" i="5"/>
  <c r="AA1339" i="5"/>
  <c r="U1339" i="5"/>
  <c r="R1339" i="5"/>
  <c r="H1339" i="5"/>
  <c r="M1339" i="5"/>
  <c r="J1339" i="5"/>
  <c r="S1339" i="5"/>
  <c r="X1339" i="5"/>
  <c r="V1339" i="5"/>
  <c r="K1339" i="5"/>
  <c r="P1339" i="5"/>
  <c r="N1339" i="5"/>
  <c r="W1339" i="5"/>
  <c r="AB1339" i="5"/>
  <c r="Z1339" i="5"/>
  <c r="O1339" i="5"/>
  <c r="I1339" i="5"/>
  <c r="F1339" i="5"/>
  <c r="G1339" i="5"/>
  <c r="E1339" i="5"/>
  <c r="L1339" i="5"/>
  <c r="T1339" i="5"/>
  <c r="Q1339" i="5"/>
  <c r="Y1339" i="5"/>
  <c r="Y1928" i="5"/>
  <c r="Z1928" i="5"/>
  <c r="W1928" i="5"/>
  <c r="O1928" i="5"/>
  <c r="I1928" i="5"/>
  <c r="N1928" i="5"/>
  <c r="X1928" i="5"/>
  <c r="G1928" i="5"/>
  <c r="Q1928" i="5"/>
  <c r="S1928" i="5"/>
  <c r="V1928" i="5"/>
  <c r="AB1928" i="5"/>
  <c r="H1928" i="5"/>
  <c r="M1928" i="5"/>
  <c r="F1928" i="5"/>
  <c r="E1928" i="5"/>
  <c r="AA1928" i="5"/>
  <c r="L1928" i="5"/>
  <c r="K1928" i="5"/>
  <c r="U1928" i="5"/>
  <c r="J1928" i="5"/>
  <c r="R1928" i="5"/>
  <c r="P1928" i="5"/>
  <c r="T1928" i="5"/>
  <c r="U153" i="5"/>
  <c r="S153" i="5"/>
  <c r="H153" i="5"/>
  <c r="I153" i="5"/>
  <c r="J153" i="5"/>
  <c r="G153" i="5"/>
  <c r="T153" i="5"/>
  <c r="Y153" i="5"/>
  <c r="AA153" i="5"/>
  <c r="L153" i="5"/>
  <c r="M153" i="5"/>
  <c r="N153" i="5"/>
  <c r="X153" i="5"/>
  <c r="R153" i="5"/>
  <c r="V153" i="5"/>
  <c r="P153" i="5"/>
  <c r="Q153" i="5"/>
  <c r="O153" i="5"/>
  <c r="AB153" i="5"/>
  <c r="Z153" i="5"/>
  <c r="W153" i="5"/>
  <c r="E153" i="5"/>
  <c r="F153" i="5"/>
  <c r="K153" i="5"/>
  <c r="Z55" i="5"/>
  <c r="T55" i="5"/>
  <c r="Y55" i="5"/>
  <c r="K55" i="5"/>
  <c r="P55" i="5"/>
  <c r="M55" i="5"/>
  <c r="V55" i="5"/>
  <c r="AA55" i="5"/>
  <c r="X55" i="5"/>
  <c r="G55" i="5"/>
  <c r="L55" i="5"/>
  <c r="Q55" i="5"/>
  <c r="E55" i="5"/>
  <c r="AB55" i="5"/>
  <c r="O55" i="5"/>
  <c r="R55" i="5"/>
  <c r="U55" i="5"/>
  <c r="H55" i="5"/>
  <c r="S55" i="5"/>
  <c r="J55" i="5"/>
  <c r="F55" i="5"/>
  <c r="W55" i="5"/>
  <c r="N55" i="5"/>
  <c r="I55" i="5"/>
  <c r="X760" i="5"/>
  <c r="R760" i="5"/>
  <c r="V760" i="5"/>
  <c r="Q760" i="5"/>
  <c r="G760" i="5"/>
  <c r="P760" i="5"/>
  <c r="AB760" i="5"/>
  <c r="Z760" i="5"/>
  <c r="W760" i="5"/>
  <c r="F760" i="5"/>
  <c r="K760" i="5"/>
  <c r="H760" i="5"/>
  <c r="E760" i="5"/>
  <c r="U760" i="5"/>
  <c r="S760" i="5"/>
  <c r="I760" i="5"/>
  <c r="J760" i="5"/>
  <c r="O760" i="5"/>
  <c r="AA760" i="5"/>
  <c r="M760" i="5"/>
  <c r="T760" i="5"/>
  <c r="N760" i="5"/>
  <c r="Y760" i="5"/>
  <c r="L760" i="5"/>
  <c r="S168" i="5"/>
  <c r="X168" i="5"/>
  <c r="R168" i="5"/>
  <c r="K168" i="5"/>
  <c r="L168" i="5"/>
  <c r="Q168" i="5"/>
  <c r="W168" i="5"/>
  <c r="AB168" i="5"/>
  <c r="Y168" i="5"/>
  <c r="O168" i="5"/>
  <c r="P168" i="5"/>
  <c r="J168" i="5"/>
  <c r="U168" i="5"/>
  <c r="F168" i="5"/>
  <c r="N168" i="5"/>
  <c r="E168" i="5"/>
  <c r="V168" i="5"/>
  <c r="H168" i="5"/>
  <c r="AA168" i="5"/>
  <c r="Z168" i="5"/>
  <c r="I168" i="5"/>
  <c r="T168" i="5"/>
  <c r="G168" i="5"/>
  <c r="M168" i="5"/>
  <c r="AB44" i="5"/>
  <c r="W44" i="5"/>
  <c r="AA44" i="5"/>
  <c r="F44" i="5"/>
  <c r="I44" i="5"/>
  <c r="J44" i="5"/>
  <c r="T44" i="5"/>
  <c r="Y44" i="5"/>
  <c r="S44" i="5"/>
  <c r="K44" i="5"/>
  <c r="L44" i="5"/>
  <c r="Q44" i="5"/>
  <c r="X44" i="5"/>
  <c r="V44" i="5"/>
  <c r="Z44" i="5"/>
  <c r="O44" i="5"/>
  <c r="P44" i="5"/>
  <c r="N44" i="5"/>
  <c r="U44" i="5"/>
  <c r="M44" i="5"/>
  <c r="R44" i="5"/>
  <c r="G44" i="5"/>
  <c r="H44" i="5"/>
  <c r="E44" i="5"/>
  <c r="Y1489" i="5"/>
  <c r="S1489" i="5"/>
  <c r="T1489" i="5"/>
  <c r="O1489" i="5"/>
  <c r="I1489" i="5"/>
  <c r="J1489" i="5"/>
  <c r="E1489" i="5"/>
  <c r="V1489" i="5"/>
  <c r="X1489" i="5"/>
  <c r="G1489" i="5"/>
  <c r="L1489" i="5"/>
  <c r="Q1489" i="5"/>
  <c r="R1489" i="5"/>
  <c r="AA1489" i="5"/>
  <c r="W1489" i="5"/>
  <c r="H1489" i="5"/>
  <c r="M1489" i="5"/>
  <c r="N1489" i="5"/>
  <c r="Z1489" i="5"/>
  <c r="F1489" i="5"/>
  <c r="K1489" i="5"/>
  <c r="U1489" i="5"/>
  <c r="P1489" i="5"/>
  <c r="AB1489" i="5"/>
  <c r="W1091" i="5"/>
  <c r="AB1091" i="5"/>
  <c r="R1091" i="5"/>
  <c r="Q1091" i="5"/>
  <c r="G1091" i="5"/>
  <c r="L1091" i="5"/>
  <c r="AA1091" i="5"/>
  <c r="U1091" i="5"/>
  <c r="Y1091" i="5"/>
  <c r="F1091" i="5"/>
  <c r="K1091" i="5"/>
  <c r="P1091" i="5"/>
  <c r="E1091" i="5"/>
  <c r="T1091" i="5"/>
  <c r="V1091" i="5"/>
  <c r="I1091" i="5"/>
  <c r="J1091" i="5"/>
  <c r="O1091" i="5"/>
  <c r="Z1091" i="5"/>
  <c r="M1091" i="5"/>
  <c r="S1091" i="5"/>
  <c r="N1091" i="5"/>
  <c r="X1091" i="5"/>
  <c r="H1091" i="5"/>
  <c r="E1829" i="5"/>
  <c r="T1829" i="5"/>
  <c r="O1829" i="5"/>
  <c r="X1829" i="5"/>
  <c r="K1829" i="5"/>
  <c r="U1829" i="5"/>
  <c r="L1829" i="5"/>
  <c r="N1829" i="5"/>
  <c r="P1829" i="5"/>
  <c r="W1829" i="5"/>
  <c r="M1829" i="5"/>
  <c r="F1829" i="5"/>
  <c r="Y1829" i="5"/>
  <c r="H1829" i="5"/>
  <c r="R1829" i="5"/>
  <c r="I1829" i="5"/>
  <c r="AA1829" i="5"/>
  <c r="S1829" i="5"/>
  <c r="V1829" i="5"/>
  <c r="J1829" i="5"/>
  <c r="AB1829" i="5"/>
  <c r="G1829" i="5"/>
  <c r="Z1829" i="5"/>
  <c r="Q1829" i="5"/>
  <c r="X581" i="5"/>
  <c r="U581" i="5"/>
  <c r="V581" i="5"/>
  <c r="Q581" i="5"/>
  <c r="G581" i="5"/>
  <c r="H581" i="5"/>
  <c r="E581" i="5"/>
  <c r="S581" i="5"/>
  <c r="AA581" i="5"/>
  <c r="I581" i="5"/>
  <c r="J581" i="5"/>
  <c r="O581" i="5"/>
  <c r="Z581" i="5"/>
  <c r="F581" i="5"/>
  <c r="L581" i="5"/>
  <c r="Y581" i="5"/>
  <c r="P581" i="5"/>
  <c r="T581" i="5"/>
  <c r="R581" i="5"/>
  <c r="N581" i="5"/>
  <c r="M581" i="5"/>
  <c r="AB581" i="5"/>
  <c r="W581" i="5"/>
  <c r="K581" i="5"/>
  <c r="S117" i="5"/>
  <c r="AB117" i="5"/>
  <c r="H117" i="5"/>
  <c r="M117" i="5"/>
  <c r="J117" i="5"/>
  <c r="G117" i="5"/>
  <c r="R117" i="5"/>
  <c r="W117" i="5"/>
  <c r="U117" i="5"/>
  <c r="L117" i="5"/>
  <c r="Q117" i="5"/>
  <c r="N117" i="5"/>
  <c r="V117" i="5"/>
  <c r="AA117" i="5"/>
  <c r="X117" i="5"/>
  <c r="P117" i="5"/>
  <c r="F117" i="5"/>
  <c r="K117" i="5"/>
  <c r="Z117" i="5"/>
  <c r="T117" i="5"/>
  <c r="Y117" i="5"/>
  <c r="I117" i="5"/>
  <c r="E117" i="5"/>
  <c r="O117" i="5"/>
  <c r="AB1192" i="5"/>
  <c r="W1192" i="5"/>
  <c r="S1192" i="5"/>
  <c r="F1192" i="5"/>
  <c r="K1192" i="5"/>
  <c r="H1192" i="5"/>
  <c r="T1192" i="5"/>
  <c r="Y1192" i="5"/>
  <c r="AA1192" i="5"/>
  <c r="M1192" i="5"/>
  <c r="N1192" i="5"/>
  <c r="L1192" i="5"/>
  <c r="X1192" i="5"/>
  <c r="V1192" i="5"/>
  <c r="R1192" i="5"/>
  <c r="Q1192" i="5"/>
  <c r="G1192" i="5"/>
  <c r="P1192" i="5"/>
  <c r="U1192" i="5"/>
  <c r="O1192" i="5"/>
  <c r="Z1192" i="5"/>
  <c r="I1192" i="5"/>
  <c r="E1192" i="5"/>
  <c r="J1192" i="5"/>
  <c r="W1899" i="5"/>
  <c r="AB1899" i="5"/>
  <c r="Y1899" i="5"/>
  <c r="O1899" i="5"/>
  <c r="I1899" i="5"/>
  <c r="J1899" i="5"/>
  <c r="AA1899" i="5"/>
  <c r="V1899" i="5"/>
  <c r="Z1899" i="5"/>
  <c r="H1899" i="5"/>
  <c r="M1899" i="5"/>
  <c r="N1899" i="5"/>
  <c r="E1899" i="5"/>
  <c r="T1899" i="5"/>
  <c r="R1899" i="5"/>
  <c r="G1899" i="5"/>
  <c r="L1899" i="5"/>
  <c r="Q1899" i="5"/>
  <c r="K1899" i="5"/>
  <c r="S1899" i="5"/>
  <c r="P1899" i="5"/>
  <c r="X1899" i="5"/>
  <c r="F1899" i="5"/>
  <c r="U1899" i="5"/>
  <c r="E1628" i="5"/>
  <c r="U1628" i="5"/>
  <c r="S1628" i="5"/>
  <c r="G1628" i="5"/>
  <c r="L1628" i="5"/>
  <c r="Q1628" i="5"/>
  <c r="X1628" i="5"/>
  <c r="R1628" i="5"/>
  <c r="V1628" i="5"/>
  <c r="O1628" i="5"/>
  <c r="I1628" i="5"/>
  <c r="J1628" i="5"/>
  <c r="T1628" i="5"/>
  <c r="AA1628" i="5"/>
  <c r="P1628" i="5"/>
  <c r="AB1628" i="5"/>
  <c r="W1628" i="5"/>
  <c r="M1628" i="5"/>
  <c r="Y1628" i="5"/>
  <c r="K1628" i="5"/>
  <c r="F1628" i="5"/>
  <c r="Z1628" i="5"/>
  <c r="H1628" i="5"/>
  <c r="N1628" i="5"/>
  <c r="R1182" i="5"/>
  <c r="W1182" i="5"/>
  <c r="U1182" i="5"/>
  <c r="M1182" i="5"/>
  <c r="N1182" i="5"/>
  <c r="H1182" i="5"/>
  <c r="Z1182" i="5"/>
  <c r="T1182" i="5"/>
  <c r="Y1182" i="5"/>
  <c r="F1182" i="5"/>
  <c r="K1182" i="5"/>
  <c r="L1182" i="5"/>
  <c r="E1182" i="5"/>
  <c r="AB1182" i="5"/>
  <c r="J1182" i="5"/>
  <c r="V1182" i="5"/>
  <c r="X1182" i="5"/>
  <c r="G1182" i="5"/>
  <c r="S1182" i="5"/>
  <c r="I1182" i="5"/>
  <c r="O1182" i="5"/>
  <c r="AA1182" i="5"/>
  <c r="Q1182" i="5"/>
  <c r="P1182" i="5"/>
  <c r="R818" i="5"/>
  <c r="W818" i="5"/>
  <c r="U818" i="5"/>
  <c r="M818" i="5"/>
  <c r="N818" i="5"/>
  <c r="H818" i="5"/>
  <c r="V818" i="5"/>
  <c r="AA818" i="5"/>
  <c r="X818" i="5"/>
  <c r="Q818" i="5"/>
  <c r="G818" i="5"/>
  <c r="P818" i="5"/>
  <c r="Z818" i="5"/>
  <c r="T818" i="5"/>
  <c r="Y818" i="5"/>
  <c r="F818" i="5"/>
  <c r="K818" i="5"/>
  <c r="L818" i="5"/>
  <c r="E818" i="5"/>
  <c r="S818" i="5"/>
  <c r="AB818" i="5"/>
  <c r="I818" i="5"/>
  <c r="J818" i="5"/>
  <c r="O818" i="5"/>
  <c r="Z375" i="5"/>
  <c r="X375" i="5"/>
  <c r="AB375" i="5"/>
  <c r="K375" i="5"/>
  <c r="P375" i="5"/>
  <c r="Q375" i="5"/>
  <c r="V375" i="5"/>
  <c r="AA375" i="5"/>
  <c r="U375" i="5"/>
  <c r="G375" i="5"/>
  <c r="L375" i="5"/>
  <c r="M375" i="5"/>
  <c r="E375" i="5"/>
  <c r="Y375" i="5"/>
  <c r="O375" i="5"/>
  <c r="R375" i="5"/>
  <c r="T375" i="5"/>
  <c r="H375" i="5"/>
  <c r="S375" i="5"/>
  <c r="J375" i="5"/>
  <c r="F375" i="5"/>
  <c r="W375" i="5"/>
  <c r="N375" i="5"/>
  <c r="I375" i="5"/>
  <c r="V1282" i="5"/>
  <c r="AA1282" i="5"/>
  <c r="AB1282" i="5"/>
  <c r="O1282" i="5"/>
  <c r="I1282" i="5"/>
  <c r="N1282" i="5"/>
  <c r="E1282" i="5"/>
  <c r="S1282" i="5"/>
  <c r="Y1282" i="5"/>
  <c r="G1282" i="5"/>
  <c r="L1282" i="5"/>
  <c r="Q1282" i="5"/>
  <c r="X1282" i="5"/>
  <c r="H1282" i="5"/>
  <c r="F1282" i="5"/>
  <c r="W1282" i="5"/>
  <c r="J1282" i="5"/>
  <c r="R1282" i="5"/>
  <c r="T1282" i="5"/>
  <c r="P1282" i="5"/>
  <c r="K1282" i="5"/>
  <c r="Z1282" i="5"/>
  <c r="U1282" i="5"/>
  <c r="M1282" i="5"/>
  <c r="AA807" i="5"/>
  <c r="U807" i="5"/>
  <c r="R807" i="5"/>
  <c r="F807" i="5"/>
  <c r="K807" i="5"/>
  <c r="P807" i="5"/>
  <c r="E807" i="5"/>
  <c r="T807" i="5"/>
  <c r="V807" i="5"/>
  <c r="I807" i="5"/>
  <c r="J807" i="5"/>
  <c r="O807" i="5"/>
  <c r="S807" i="5"/>
  <c r="X807" i="5"/>
  <c r="Y807" i="5"/>
  <c r="M807" i="5"/>
  <c r="N807" i="5"/>
  <c r="H807" i="5"/>
  <c r="W807" i="5"/>
  <c r="AB807" i="5"/>
  <c r="Z807" i="5"/>
  <c r="Q807" i="5"/>
  <c r="G807" i="5"/>
  <c r="L807" i="5"/>
  <c r="R1293" i="5"/>
  <c r="X1293" i="5"/>
  <c r="AB1293" i="5"/>
  <c r="H1293" i="5"/>
  <c r="M1293" i="5"/>
  <c r="N1293" i="5"/>
  <c r="E1293" i="5"/>
  <c r="V1293" i="5"/>
  <c r="S1293" i="5"/>
  <c r="G1293" i="5"/>
  <c r="L1293" i="5"/>
  <c r="Q1293" i="5"/>
  <c r="U1293" i="5"/>
  <c r="Z1293" i="5"/>
  <c r="AA1293" i="5"/>
  <c r="K1293" i="5"/>
  <c r="P1293" i="5"/>
  <c r="F1293" i="5"/>
  <c r="Y1293" i="5"/>
  <c r="W1293" i="5"/>
  <c r="T1293" i="5"/>
  <c r="O1293" i="5"/>
  <c r="I1293" i="5"/>
  <c r="J1293" i="5"/>
  <c r="Z1542" i="5"/>
  <c r="T1542" i="5"/>
  <c r="Y1542" i="5"/>
  <c r="H1542" i="5"/>
  <c r="M1542" i="5"/>
  <c r="F1542" i="5"/>
  <c r="E1542" i="5"/>
  <c r="S1542" i="5"/>
  <c r="AB1542" i="5"/>
  <c r="G1542" i="5"/>
  <c r="L1542" i="5"/>
  <c r="Q1542" i="5"/>
  <c r="R1542" i="5"/>
  <c r="W1542" i="5"/>
  <c r="U1542" i="5"/>
  <c r="K1542" i="5"/>
  <c r="P1542" i="5"/>
  <c r="J1542" i="5"/>
  <c r="V1542" i="5"/>
  <c r="AA1542" i="5"/>
  <c r="X1542" i="5"/>
  <c r="O1542" i="5"/>
  <c r="I1542" i="5"/>
  <c r="N1542" i="5"/>
  <c r="AA1551" i="5"/>
  <c r="Y1551" i="5"/>
  <c r="V1551" i="5"/>
  <c r="H1551" i="5"/>
  <c r="M1551" i="5"/>
  <c r="J1551" i="5"/>
  <c r="E1551" i="5"/>
  <c r="T1551" i="5"/>
  <c r="R1551" i="5"/>
  <c r="G1551" i="5"/>
  <c r="L1551" i="5"/>
  <c r="Q1551" i="5"/>
  <c r="S1551" i="5"/>
  <c r="X1551" i="5"/>
  <c r="Z1551" i="5"/>
  <c r="K1551" i="5"/>
  <c r="P1551" i="5"/>
  <c r="N1551" i="5"/>
  <c r="W1551" i="5"/>
  <c r="AB1551" i="5"/>
  <c r="U1551" i="5"/>
  <c r="O1551" i="5"/>
  <c r="I1551" i="5"/>
  <c r="F1551" i="5"/>
  <c r="W256" i="5"/>
  <c r="AB256" i="5"/>
  <c r="Z256" i="5"/>
  <c r="O256" i="5"/>
  <c r="P256" i="5"/>
  <c r="J256" i="5"/>
  <c r="AA256" i="5"/>
  <c r="U256" i="5"/>
  <c r="R256" i="5"/>
  <c r="F256" i="5"/>
  <c r="I256" i="5"/>
  <c r="N256" i="5"/>
  <c r="E256" i="5"/>
  <c r="T256" i="5"/>
  <c r="V256" i="5"/>
  <c r="G256" i="5"/>
  <c r="H256" i="5"/>
  <c r="M256" i="5"/>
  <c r="K256" i="5"/>
  <c r="S256" i="5"/>
  <c r="L256" i="5"/>
  <c r="X256" i="5"/>
  <c r="Q256" i="5"/>
  <c r="Y256" i="5"/>
  <c r="Y1413" i="5"/>
  <c r="W1413" i="5"/>
  <c r="X1413" i="5"/>
  <c r="O1413" i="5"/>
  <c r="I1413" i="5"/>
  <c r="J1413" i="5"/>
  <c r="E1413" i="5"/>
  <c r="V1413" i="5"/>
  <c r="AB1413" i="5"/>
  <c r="G1413" i="5"/>
  <c r="L1413" i="5"/>
  <c r="Q1413" i="5"/>
  <c r="S1413" i="5"/>
  <c r="H1413" i="5"/>
  <c r="N1413" i="5"/>
  <c r="K1413" i="5"/>
  <c r="U1413" i="5"/>
  <c r="T1413" i="5"/>
  <c r="P1413" i="5"/>
  <c r="Z1413" i="5"/>
  <c r="F1413" i="5"/>
  <c r="R1413" i="5"/>
  <c r="AA1413" i="5"/>
  <c r="M1413" i="5"/>
  <c r="V1774" i="5"/>
  <c r="AA1774" i="5"/>
  <c r="X1774" i="5"/>
  <c r="Y1774" i="5"/>
  <c r="G1774" i="5"/>
  <c r="F1774" i="5"/>
  <c r="Z1774" i="5"/>
  <c r="T1774" i="5"/>
  <c r="H1774" i="5"/>
  <c r="I1774" i="5"/>
  <c r="O1774" i="5"/>
  <c r="N1774" i="5"/>
  <c r="E1774" i="5"/>
  <c r="S1774" i="5"/>
  <c r="AB1774" i="5"/>
  <c r="L1774" i="5"/>
  <c r="M1774" i="5"/>
  <c r="J1774" i="5"/>
  <c r="R1774" i="5"/>
  <c r="Q1774" i="5"/>
  <c r="W1774" i="5"/>
  <c r="K1774" i="5"/>
  <c r="U1774" i="5"/>
  <c r="P1774" i="5"/>
  <c r="U261" i="5"/>
  <c r="R261" i="5"/>
  <c r="H261" i="5"/>
  <c r="I261" i="5"/>
  <c r="J261" i="5"/>
  <c r="G261" i="5"/>
  <c r="T261" i="5"/>
  <c r="Y261" i="5"/>
  <c r="S261" i="5"/>
  <c r="L261" i="5"/>
  <c r="M261" i="5"/>
  <c r="N261" i="5"/>
  <c r="X261" i="5"/>
  <c r="V261" i="5"/>
  <c r="AA261" i="5"/>
  <c r="P261" i="5"/>
  <c r="Q261" i="5"/>
  <c r="K261" i="5"/>
  <c r="AB261" i="5"/>
  <c r="W261" i="5"/>
  <c r="Z261" i="5"/>
  <c r="E261" i="5"/>
  <c r="F261" i="5"/>
  <c r="O261" i="5"/>
  <c r="AA279" i="5"/>
  <c r="Y279" i="5"/>
  <c r="V279" i="5"/>
  <c r="K279" i="5"/>
  <c r="P279" i="5"/>
  <c r="Q279" i="5"/>
  <c r="W279" i="5"/>
  <c r="T279" i="5"/>
  <c r="U279" i="5"/>
  <c r="G279" i="5"/>
  <c r="L279" i="5"/>
  <c r="M279" i="5"/>
  <c r="E279" i="5"/>
  <c r="Z279" i="5"/>
  <c r="O279" i="5"/>
  <c r="S279" i="5"/>
  <c r="AB279" i="5"/>
  <c r="H279" i="5"/>
  <c r="R279" i="5"/>
  <c r="J279" i="5"/>
  <c r="F279" i="5"/>
  <c r="N279" i="5"/>
  <c r="I279" i="5"/>
  <c r="X279" i="5"/>
  <c r="S16" i="5"/>
  <c r="X16" i="5"/>
  <c r="Y16" i="5"/>
  <c r="K16" i="5"/>
  <c r="L16" i="5"/>
  <c r="Q16" i="5"/>
  <c r="W16" i="5"/>
  <c r="AB16" i="5"/>
  <c r="Z16" i="5"/>
  <c r="O16" i="5"/>
  <c r="P16" i="5"/>
  <c r="N16" i="5"/>
  <c r="AA16" i="5"/>
  <c r="U16" i="5"/>
  <c r="R16" i="5"/>
  <c r="F16" i="5"/>
  <c r="I16" i="5"/>
  <c r="J16" i="5"/>
  <c r="E16" i="5"/>
  <c r="T16" i="5"/>
  <c r="V16" i="5"/>
  <c r="G16" i="5"/>
  <c r="H16" i="5"/>
  <c r="M16" i="5"/>
  <c r="AB1304" i="5"/>
  <c r="R1304" i="5"/>
  <c r="S1304" i="5"/>
  <c r="H1304" i="5"/>
  <c r="M1304" i="5"/>
  <c r="N1304" i="5"/>
  <c r="E1304" i="5"/>
  <c r="U1304" i="5"/>
  <c r="Z1304" i="5"/>
  <c r="G1304" i="5"/>
  <c r="L1304" i="5"/>
  <c r="Q1304" i="5"/>
  <c r="X1304" i="5"/>
  <c r="AA1304" i="5"/>
  <c r="I1304" i="5"/>
  <c r="V1304" i="5"/>
  <c r="O1304" i="5"/>
  <c r="J1304" i="5"/>
  <c r="T1304" i="5"/>
  <c r="W1304" i="5"/>
  <c r="P1304" i="5"/>
  <c r="K1304" i="5"/>
  <c r="F1304" i="5"/>
  <c r="Y1304" i="5"/>
  <c r="R842" i="5"/>
  <c r="W842" i="5"/>
  <c r="U842" i="5"/>
  <c r="M842" i="5"/>
  <c r="N842" i="5"/>
  <c r="H842" i="5"/>
  <c r="V842" i="5"/>
  <c r="AA842" i="5"/>
  <c r="X842" i="5"/>
  <c r="Q842" i="5"/>
  <c r="G842" i="5"/>
  <c r="P842" i="5"/>
  <c r="Z842" i="5"/>
  <c r="T842" i="5"/>
  <c r="Y842" i="5"/>
  <c r="F842" i="5"/>
  <c r="K842" i="5"/>
  <c r="L842" i="5"/>
  <c r="S842" i="5"/>
  <c r="AB842" i="5"/>
  <c r="I842" i="5"/>
  <c r="J842" i="5"/>
  <c r="O842" i="5"/>
  <c r="E842" i="5"/>
  <c r="E124" i="5"/>
  <c r="U124" i="5"/>
  <c r="X124" i="5"/>
  <c r="G124" i="5"/>
  <c r="H124" i="5"/>
  <c r="M124" i="5"/>
  <c r="R124" i="5"/>
  <c r="V124" i="5"/>
  <c r="W124" i="5"/>
  <c r="T124" i="5"/>
  <c r="O124" i="5"/>
  <c r="P124" i="5"/>
  <c r="N124" i="5"/>
  <c r="Y124" i="5"/>
  <c r="L124" i="5"/>
  <c r="Z124" i="5"/>
  <c r="S124" i="5"/>
  <c r="I124" i="5"/>
  <c r="AA124" i="5"/>
  <c r="K124" i="5"/>
  <c r="Q124" i="5"/>
  <c r="AB124" i="5"/>
  <c r="F124" i="5"/>
  <c r="J124" i="5"/>
  <c r="Y150" i="5"/>
  <c r="S150" i="5"/>
  <c r="W150" i="5"/>
  <c r="Q150" i="5"/>
  <c r="K150" i="5"/>
  <c r="L150" i="5"/>
  <c r="R150" i="5"/>
  <c r="AA150" i="5"/>
  <c r="X150" i="5"/>
  <c r="J150" i="5"/>
  <c r="O150" i="5"/>
  <c r="H150" i="5"/>
  <c r="E150" i="5"/>
  <c r="V150" i="5"/>
  <c r="T150" i="5"/>
  <c r="I150" i="5"/>
  <c r="N150" i="5"/>
  <c r="F150" i="5"/>
  <c r="U150" i="5"/>
  <c r="G150" i="5"/>
  <c r="Z150" i="5"/>
  <c r="P150" i="5"/>
  <c r="AB150" i="5"/>
  <c r="M150" i="5"/>
  <c r="Y1185" i="5"/>
  <c r="S1185" i="5"/>
  <c r="W1185" i="5"/>
  <c r="Q1185" i="5"/>
  <c r="G1185" i="5"/>
  <c r="L1185" i="5"/>
  <c r="Z1185" i="5"/>
  <c r="M1185" i="5"/>
  <c r="P1185" i="5"/>
  <c r="R1185" i="5"/>
  <c r="AA1185" i="5"/>
  <c r="X1185" i="5"/>
  <c r="F1185" i="5"/>
  <c r="K1185" i="5"/>
  <c r="H1185" i="5"/>
  <c r="U1185" i="5"/>
  <c r="AB1185" i="5"/>
  <c r="N1185" i="5"/>
  <c r="E1185" i="5"/>
  <c r="V1185" i="5"/>
  <c r="T1185" i="5"/>
  <c r="I1185" i="5"/>
  <c r="J1185" i="5"/>
  <c r="O1185" i="5"/>
  <c r="W799" i="5"/>
  <c r="AB799" i="5"/>
  <c r="Y799" i="5"/>
  <c r="Q799" i="5"/>
  <c r="N799" i="5"/>
  <c r="H799" i="5"/>
  <c r="AA799" i="5"/>
  <c r="U799" i="5"/>
  <c r="Z799" i="5"/>
  <c r="E799" i="5"/>
  <c r="G799" i="5"/>
  <c r="L799" i="5"/>
  <c r="T799" i="5"/>
  <c r="V799" i="5"/>
  <c r="I799" i="5"/>
  <c r="F799" i="5"/>
  <c r="K799" i="5"/>
  <c r="P799" i="5"/>
  <c r="S799" i="5"/>
  <c r="X799" i="5"/>
  <c r="R799" i="5"/>
  <c r="M799" i="5"/>
  <c r="J799" i="5"/>
  <c r="O799" i="5"/>
  <c r="R159" i="5"/>
  <c r="W159" i="5"/>
  <c r="T159" i="5"/>
  <c r="N159" i="5"/>
  <c r="H159" i="5"/>
  <c r="Q159" i="5"/>
  <c r="V159" i="5"/>
  <c r="AA159" i="5"/>
  <c r="U159" i="5"/>
  <c r="G159" i="5"/>
  <c r="L159" i="5"/>
  <c r="I159" i="5"/>
  <c r="Z159" i="5"/>
  <c r="X159" i="5"/>
  <c r="AB159" i="5"/>
  <c r="K159" i="5"/>
  <c r="P159" i="5"/>
  <c r="F159" i="5"/>
  <c r="E159" i="5"/>
  <c r="S159" i="5"/>
  <c r="Y159" i="5"/>
  <c r="J159" i="5"/>
  <c r="O159" i="5"/>
  <c r="M159" i="5"/>
  <c r="T891" i="5"/>
  <c r="AA891" i="5"/>
  <c r="U891" i="5"/>
  <c r="M891" i="5"/>
  <c r="N891" i="5"/>
  <c r="E891" i="5"/>
  <c r="X891" i="5"/>
  <c r="R891" i="5"/>
  <c r="Y891" i="5"/>
  <c r="Q891" i="5"/>
  <c r="G891" i="5"/>
  <c r="H891" i="5"/>
  <c r="S891" i="5"/>
  <c r="J891" i="5"/>
  <c r="P891" i="5"/>
  <c r="AB891" i="5"/>
  <c r="Z891" i="5"/>
  <c r="K891" i="5"/>
  <c r="V891" i="5"/>
  <c r="I891" i="5"/>
  <c r="O891" i="5"/>
  <c r="W891" i="5"/>
  <c r="F891" i="5"/>
  <c r="L891" i="5"/>
  <c r="U29" i="5"/>
  <c r="V29" i="5"/>
  <c r="AB29" i="5"/>
  <c r="L29" i="5"/>
  <c r="Q29" i="5"/>
  <c r="G29" i="5"/>
  <c r="Y29" i="5"/>
  <c r="AA29" i="5"/>
  <c r="R29" i="5"/>
  <c r="P29" i="5"/>
  <c r="F29" i="5"/>
  <c r="O29" i="5"/>
  <c r="T29" i="5"/>
  <c r="W29" i="5"/>
  <c r="S29" i="5"/>
  <c r="I29" i="5"/>
  <c r="J29" i="5"/>
  <c r="K29" i="5"/>
  <c r="E29" i="5"/>
  <c r="Z29" i="5"/>
  <c r="X29" i="5"/>
  <c r="H29" i="5"/>
  <c r="M29" i="5"/>
  <c r="N29" i="5"/>
  <c r="Y543" i="5"/>
  <c r="T543" i="5"/>
  <c r="X543" i="5"/>
  <c r="Q543" i="5"/>
  <c r="N543" i="5"/>
  <c r="H543" i="5"/>
  <c r="U543" i="5"/>
  <c r="Z543" i="5"/>
  <c r="S543" i="5"/>
  <c r="M543" i="5"/>
  <c r="J543" i="5"/>
  <c r="O543" i="5"/>
  <c r="V543" i="5"/>
  <c r="I543" i="5"/>
  <c r="K543" i="5"/>
  <c r="AB543" i="5"/>
  <c r="E543" i="5"/>
  <c r="L543" i="5"/>
  <c r="W543" i="5"/>
  <c r="F543" i="5"/>
  <c r="P543" i="5"/>
  <c r="R543" i="5"/>
  <c r="AA543" i="5"/>
  <c r="G543" i="5"/>
  <c r="U721" i="5"/>
  <c r="Z721" i="5"/>
  <c r="AB721" i="5"/>
  <c r="M721" i="5"/>
  <c r="N721" i="5"/>
  <c r="P721" i="5"/>
  <c r="Y721" i="5"/>
  <c r="W721" i="5"/>
  <c r="S721" i="5"/>
  <c r="Q721" i="5"/>
  <c r="G721" i="5"/>
  <c r="H721" i="5"/>
  <c r="R721" i="5"/>
  <c r="X721" i="5"/>
  <c r="T721" i="5"/>
  <c r="F721" i="5"/>
  <c r="K721" i="5"/>
  <c r="L721" i="5"/>
  <c r="E721" i="5"/>
  <c r="V721" i="5"/>
  <c r="AA721" i="5"/>
  <c r="I721" i="5"/>
  <c r="J721" i="5"/>
  <c r="O721" i="5"/>
  <c r="R1157" i="5"/>
  <c r="X1157" i="5"/>
  <c r="T1157" i="5"/>
  <c r="F1157" i="5"/>
  <c r="K1157" i="5"/>
  <c r="L1157" i="5"/>
  <c r="E1157" i="5"/>
  <c r="V1157" i="5"/>
  <c r="AA1157" i="5"/>
  <c r="I1157" i="5"/>
  <c r="J1157" i="5"/>
  <c r="O1157" i="5"/>
  <c r="U1157" i="5"/>
  <c r="Z1157" i="5"/>
  <c r="AB1157" i="5"/>
  <c r="M1157" i="5"/>
  <c r="N1157" i="5"/>
  <c r="P1157" i="5"/>
  <c r="Y1157" i="5"/>
  <c r="W1157" i="5"/>
  <c r="S1157" i="5"/>
  <c r="Q1157" i="5"/>
  <c r="G1157" i="5"/>
  <c r="H1157" i="5"/>
  <c r="Z1446" i="5"/>
  <c r="T1446" i="5"/>
  <c r="Y1446" i="5"/>
  <c r="H1446" i="5"/>
  <c r="M1446" i="5"/>
  <c r="F1446" i="5"/>
  <c r="E1446" i="5"/>
  <c r="S1446" i="5"/>
  <c r="AB1446" i="5"/>
  <c r="G1446" i="5"/>
  <c r="L1446" i="5"/>
  <c r="Q1446" i="5"/>
  <c r="R1446" i="5"/>
  <c r="W1446" i="5"/>
  <c r="U1446" i="5"/>
  <c r="K1446" i="5"/>
  <c r="P1446" i="5"/>
  <c r="J1446" i="5"/>
  <c r="V1446" i="5"/>
  <c r="AA1446" i="5"/>
  <c r="X1446" i="5"/>
  <c r="O1446" i="5"/>
  <c r="I1446" i="5"/>
  <c r="N1446" i="5"/>
  <c r="E971" i="5"/>
  <c r="V971" i="5"/>
  <c r="Y971" i="5"/>
  <c r="I971" i="5"/>
  <c r="J971" i="5"/>
  <c r="O971" i="5"/>
  <c r="T971" i="5"/>
  <c r="AA971" i="5"/>
  <c r="Z971" i="5"/>
  <c r="M971" i="5"/>
  <c r="N971" i="5"/>
  <c r="H971" i="5"/>
  <c r="W971" i="5"/>
  <c r="F971" i="5"/>
  <c r="P971" i="5"/>
  <c r="X971" i="5"/>
  <c r="S971" i="5"/>
  <c r="G971" i="5"/>
  <c r="AB971" i="5"/>
  <c r="U971" i="5"/>
  <c r="K971" i="5"/>
  <c r="R971" i="5"/>
  <c r="Q971" i="5"/>
  <c r="L971" i="5"/>
  <c r="V1286" i="5"/>
  <c r="AA1286" i="5"/>
  <c r="X1286" i="5"/>
  <c r="O1286" i="5"/>
  <c r="I1286" i="5"/>
  <c r="N1286" i="5"/>
  <c r="Z1286" i="5"/>
  <c r="T1286" i="5"/>
  <c r="Y1286" i="5"/>
  <c r="H1286" i="5"/>
  <c r="M1286" i="5"/>
  <c r="F1286" i="5"/>
  <c r="E1286" i="5"/>
  <c r="S1286" i="5"/>
  <c r="AB1286" i="5"/>
  <c r="G1286" i="5"/>
  <c r="L1286" i="5"/>
  <c r="Q1286" i="5"/>
  <c r="U1286" i="5"/>
  <c r="K1286" i="5"/>
  <c r="R1286" i="5"/>
  <c r="P1286" i="5"/>
  <c r="W1286" i="5"/>
  <c r="J1286" i="5"/>
  <c r="E1408" i="5"/>
  <c r="U1408" i="5"/>
  <c r="W1408" i="5"/>
  <c r="G1408" i="5"/>
  <c r="L1408" i="5"/>
  <c r="Q1408" i="5"/>
  <c r="T1408" i="5"/>
  <c r="Y1408" i="5"/>
  <c r="Z1408" i="5"/>
  <c r="K1408" i="5"/>
  <c r="P1408" i="5"/>
  <c r="F1408" i="5"/>
  <c r="S1408" i="5"/>
  <c r="H1408" i="5"/>
  <c r="N1408" i="5"/>
  <c r="X1408" i="5"/>
  <c r="R1408" i="5"/>
  <c r="I1408" i="5"/>
  <c r="AB1408" i="5"/>
  <c r="AA1408" i="5"/>
  <c r="M1408" i="5"/>
  <c r="V1408" i="5"/>
  <c r="O1408" i="5"/>
  <c r="J1408" i="5"/>
  <c r="Y1353" i="5"/>
  <c r="S1353" i="5"/>
  <c r="W1353" i="5"/>
  <c r="O1353" i="5"/>
  <c r="I1353" i="5"/>
  <c r="J1353" i="5"/>
  <c r="R1353" i="5"/>
  <c r="AA1353" i="5"/>
  <c r="X1353" i="5"/>
  <c r="H1353" i="5"/>
  <c r="M1353" i="5"/>
  <c r="N1353" i="5"/>
  <c r="E1353" i="5"/>
  <c r="V1353" i="5"/>
  <c r="AB1353" i="5"/>
  <c r="G1353" i="5"/>
  <c r="L1353" i="5"/>
  <c r="Q1353" i="5"/>
  <c r="T1353" i="5"/>
  <c r="K1353" i="5"/>
  <c r="U1353" i="5"/>
  <c r="P1353" i="5"/>
  <c r="Z1353" i="5"/>
  <c r="F1353" i="5"/>
  <c r="R1141" i="5"/>
  <c r="X1141" i="5"/>
  <c r="AB1141" i="5"/>
  <c r="F1141" i="5"/>
  <c r="K1141" i="5"/>
  <c r="L1141" i="5"/>
  <c r="E1141" i="5"/>
  <c r="V1141" i="5"/>
  <c r="AA1141" i="5"/>
  <c r="I1141" i="5"/>
  <c r="J1141" i="5"/>
  <c r="O1141" i="5"/>
  <c r="U1141" i="5"/>
  <c r="Z1141" i="5"/>
  <c r="S1141" i="5"/>
  <c r="M1141" i="5"/>
  <c r="N1141" i="5"/>
  <c r="P1141" i="5"/>
  <c r="Y1141" i="5"/>
  <c r="W1141" i="5"/>
  <c r="T1141" i="5"/>
  <c r="Q1141" i="5"/>
  <c r="G1141" i="5"/>
  <c r="H1141" i="5"/>
  <c r="S1063" i="5"/>
  <c r="X1063" i="5"/>
  <c r="Z1063" i="5"/>
  <c r="M1063" i="5"/>
  <c r="N1063" i="5"/>
  <c r="H1063" i="5"/>
  <c r="W1063" i="5"/>
  <c r="AB1063" i="5"/>
  <c r="U1063" i="5"/>
  <c r="Q1063" i="5"/>
  <c r="G1063" i="5"/>
  <c r="L1063" i="5"/>
  <c r="AA1063" i="5"/>
  <c r="Y1063" i="5"/>
  <c r="V1063" i="5"/>
  <c r="F1063" i="5"/>
  <c r="K1063" i="5"/>
  <c r="P1063" i="5"/>
  <c r="E1063" i="5"/>
  <c r="T1063" i="5"/>
  <c r="R1063" i="5"/>
  <c r="I1063" i="5"/>
  <c r="J1063" i="5"/>
  <c r="O1063" i="5"/>
  <c r="E1614" i="5"/>
  <c r="S1614" i="5"/>
  <c r="AB1614" i="5"/>
  <c r="K1614" i="5"/>
  <c r="P1614" i="5"/>
  <c r="J1614" i="5"/>
  <c r="R1614" i="5"/>
  <c r="W1614" i="5"/>
  <c r="U1614" i="5"/>
  <c r="O1614" i="5"/>
  <c r="I1614" i="5"/>
  <c r="Y1614" i="5"/>
  <c r="V1614" i="5"/>
  <c r="AA1614" i="5"/>
  <c r="X1614" i="5"/>
  <c r="H1614" i="5"/>
  <c r="M1614" i="5"/>
  <c r="N1614" i="5"/>
  <c r="Z1614" i="5"/>
  <c r="T1614" i="5"/>
  <c r="G1614" i="5"/>
  <c r="L1614" i="5"/>
  <c r="Q1614" i="5"/>
  <c r="F1614" i="5"/>
  <c r="W1427" i="5"/>
  <c r="AB1427" i="5"/>
  <c r="R1427" i="5"/>
  <c r="O1427" i="5"/>
  <c r="I1427" i="5"/>
  <c r="F1427" i="5"/>
  <c r="E1427" i="5"/>
  <c r="T1427" i="5"/>
  <c r="Y1427" i="5"/>
  <c r="G1427" i="5"/>
  <c r="L1427" i="5"/>
  <c r="Q1427" i="5"/>
  <c r="U1427" i="5"/>
  <c r="H1427" i="5"/>
  <c r="J1427" i="5"/>
  <c r="X1427" i="5"/>
  <c r="N1427" i="5"/>
  <c r="S1427" i="5"/>
  <c r="Z1427" i="5"/>
  <c r="P1427" i="5"/>
  <c r="K1427" i="5"/>
  <c r="AA1427" i="5"/>
  <c r="V1427" i="5"/>
  <c r="M1427" i="5"/>
  <c r="X661" i="5"/>
  <c r="U661" i="5"/>
  <c r="R661" i="5"/>
  <c r="Q661" i="5"/>
  <c r="G661" i="5"/>
  <c r="L661" i="5"/>
  <c r="E661" i="5"/>
  <c r="S661" i="5"/>
  <c r="V661" i="5"/>
  <c r="I661" i="5"/>
  <c r="J661" i="5"/>
  <c r="O661" i="5"/>
  <c r="Z661" i="5"/>
  <c r="F661" i="5"/>
  <c r="H661" i="5"/>
  <c r="Y661" i="5"/>
  <c r="P661" i="5"/>
  <c r="T661" i="5"/>
  <c r="W661" i="5"/>
  <c r="N661" i="5"/>
  <c r="M661" i="5"/>
  <c r="AB661" i="5"/>
  <c r="AA661" i="5"/>
  <c r="K661" i="5"/>
  <c r="X629" i="5"/>
  <c r="U629" i="5"/>
  <c r="AA629" i="5"/>
  <c r="Q629" i="5"/>
  <c r="G629" i="5"/>
  <c r="L629" i="5"/>
  <c r="E629" i="5"/>
  <c r="S629" i="5"/>
  <c r="V629" i="5"/>
  <c r="I629" i="5"/>
  <c r="J629" i="5"/>
  <c r="O629" i="5"/>
  <c r="Z629" i="5"/>
  <c r="F629" i="5"/>
  <c r="H629" i="5"/>
  <c r="Y629" i="5"/>
  <c r="P629" i="5"/>
  <c r="T629" i="5"/>
  <c r="W629" i="5"/>
  <c r="N629" i="5"/>
  <c r="M629" i="5"/>
  <c r="AB629" i="5"/>
  <c r="R629" i="5"/>
  <c r="K629" i="5"/>
  <c r="Z327" i="5"/>
  <c r="X327" i="5"/>
  <c r="AB327" i="5"/>
  <c r="K327" i="5"/>
  <c r="P327" i="5"/>
  <c r="Q327" i="5"/>
  <c r="V327" i="5"/>
  <c r="AA327" i="5"/>
  <c r="U327" i="5"/>
  <c r="G327" i="5"/>
  <c r="L327" i="5"/>
  <c r="M327" i="5"/>
  <c r="E327" i="5"/>
  <c r="Y327" i="5"/>
  <c r="O327" i="5"/>
  <c r="R327" i="5"/>
  <c r="T327" i="5"/>
  <c r="H327" i="5"/>
  <c r="S327" i="5"/>
  <c r="J327" i="5"/>
  <c r="F327" i="5"/>
  <c r="I327" i="5"/>
  <c r="W327" i="5"/>
  <c r="N327" i="5"/>
  <c r="E1398" i="5"/>
  <c r="S1398" i="5"/>
  <c r="AB1398" i="5"/>
  <c r="G1398" i="5"/>
  <c r="L1398" i="5"/>
  <c r="Q1398" i="5"/>
  <c r="R1398" i="5"/>
  <c r="W1398" i="5"/>
  <c r="X1398" i="5"/>
  <c r="K1398" i="5"/>
  <c r="P1398" i="5"/>
  <c r="J1398" i="5"/>
  <c r="V1398" i="5"/>
  <c r="AA1398" i="5"/>
  <c r="Y1398" i="5"/>
  <c r="O1398" i="5"/>
  <c r="I1398" i="5"/>
  <c r="N1398" i="5"/>
  <c r="H1398" i="5"/>
  <c r="Z1398" i="5"/>
  <c r="M1398" i="5"/>
  <c r="T1398" i="5"/>
  <c r="F1398" i="5"/>
  <c r="U1398" i="5"/>
  <c r="X808" i="5"/>
  <c r="R808" i="5"/>
  <c r="V808" i="5"/>
  <c r="Q808" i="5"/>
  <c r="G808" i="5"/>
  <c r="P808" i="5"/>
  <c r="AB808" i="5"/>
  <c r="Z808" i="5"/>
  <c r="W808" i="5"/>
  <c r="F808" i="5"/>
  <c r="K808" i="5"/>
  <c r="H808" i="5"/>
  <c r="E808" i="5"/>
  <c r="U808" i="5"/>
  <c r="S808" i="5"/>
  <c r="I808" i="5"/>
  <c r="J808" i="5"/>
  <c r="O808" i="5"/>
  <c r="T808" i="5"/>
  <c r="N808" i="5"/>
  <c r="Y808" i="5"/>
  <c r="L808" i="5"/>
  <c r="AA808" i="5"/>
  <c r="M808" i="5"/>
  <c r="S276" i="5"/>
  <c r="AB276" i="5"/>
  <c r="AA276" i="5"/>
  <c r="K276" i="5"/>
  <c r="L276" i="5"/>
  <c r="Q276" i="5"/>
  <c r="W276" i="5"/>
  <c r="Y276" i="5"/>
  <c r="V276" i="5"/>
  <c r="O276" i="5"/>
  <c r="P276" i="5"/>
  <c r="J276" i="5"/>
  <c r="T276" i="5"/>
  <c r="R276" i="5"/>
  <c r="U276" i="5"/>
  <c r="F276" i="5"/>
  <c r="I276" i="5"/>
  <c r="N276" i="5"/>
  <c r="E276" i="5"/>
  <c r="X276" i="5"/>
  <c r="Z276" i="5"/>
  <c r="G276" i="5"/>
  <c r="H276" i="5"/>
  <c r="M276" i="5"/>
  <c r="AA1907" i="5"/>
  <c r="V1907" i="5"/>
  <c r="Y1907" i="5"/>
  <c r="H1907" i="5"/>
  <c r="M1907" i="5"/>
  <c r="N1907" i="5"/>
  <c r="S1907" i="5"/>
  <c r="X1907" i="5"/>
  <c r="R1907" i="5"/>
  <c r="K1907" i="5"/>
  <c r="P1907" i="5"/>
  <c r="F1907" i="5"/>
  <c r="W1907" i="5"/>
  <c r="AB1907" i="5"/>
  <c r="U1907" i="5"/>
  <c r="O1907" i="5"/>
  <c r="I1907" i="5"/>
  <c r="J1907" i="5"/>
  <c r="T1907" i="5"/>
  <c r="Q1907" i="5"/>
  <c r="Z1907" i="5"/>
  <c r="G1907" i="5"/>
  <c r="E1907" i="5"/>
  <c r="L1907" i="5"/>
  <c r="T625" i="5"/>
  <c r="Z625" i="5"/>
  <c r="Y625" i="5"/>
  <c r="M625" i="5"/>
  <c r="N625" i="5"/>
  <c r="P625" i="5"/>
  <c r="X625" i="5"/>
  <c r="V625" i="5"/>
  <c r="R625" i="5"/>
  <c r="Q625" i="5"/>
  <c r="G625" i="5"/>
  <c r="L625" i="5"/>
  <c r="AB625" i="5"/>
  <c r="AA625" i="5"/>
  <c r="S625" i="5"/>
  <c r="F625" i="5"/>
  <c r="K625" i="5"/>
  <c r="H625" i="5"/>
  <c r="E625" i="5"/>
  <c r="U625" i="5"/>
  <c r="W625" i="5"/>
  <c r="I625" i="5"/>
  <c r="J625" i="5"/>
  <c r="O625" i="5"/>
  <c r="V1186" i="5"/>
  <c r="AA1186" i="5"/>
  <c r="T1186" i="5"/>
  <c r="Q1186" i="5"/>
  <c r="G1186" i="5"/>
  <c r="L1186" i="5"/>
  <c r="E1186" i="5"/>
  <c r="S1186" i="5"/>
  <c r="Y1186" i="5"/>
  <c r="I1186" i="5"/>
  <c r="J1186" i="5"/>
  <c r="O1186" i="5"/>
  <c r="X1186" i="5"/>
  <c r="F1186" i="5"/>
  <c r="P1186" i="5"/>
  <c r="W1186" i="5"/>
  <c r="R1186" i="5"/>
  <c r="AB1186" i="5"/>
  <c r="N1186" i="5"/>
  <c r="M1186" i="5"/>
  <c r="H1186" i="5"/>
  <c r="Z1186" i="5"/>
  <c r="U1186" i="5"/>
  <c r="K1186" i="5"/>
  <c r="E1131" i="5"/>
  <c r="T1131" i="5"/>
  <c r="V1131" i="5"/>
  <c r="I1131" i="5"/>
  <c r="J1131" i="5"/>
  <c r="O1131" i="5"/>
  <c r="W1131" i="5"/>
  <c r="AB1131" i="5"/>
  <c r="R1131" i="5"/>
  <c r="Q1131" i="5"/>
  <c r="G1131" i="5"/>
  <c r="L1131" i="5"/>
  <c r="S1131" i="5"/>
  <c r="Y1131" i="5"/>
  <c r="N1131" i="5"/>
  <c r="AA1131" i="5"/>
  <c r="Z1131" i="5"/>
  <c r="K1131" i="5"/>
  <c r="X1131" i="5"/>
  <c r="M1131" i="5"/>
  <c r="H1131" i="5"/>
  <c r="U1131" i="5"/>
  <c r="F1131" i="5"/>
  <c r="P1131" i="5"/>
  <c r="U689" i="5"/>
  <c r="Z689" i="5"/>
  <c r="AB689" i="5"/>
  <c r="M689" i="5"/>
  <c r="N689" i="5"/>
  <c r="P689" i="5"/>
  <c r="Y689" i="5"/>
  <c r="W689" i="5"/>
  <c r="S689" i="5"/>
  <c r="Q689" i="5"/>
  <c r="G689" i="5"/>
  <c r="L689" i="5"/>
  <c r="R689" i="5"/>
  <c r="X689" i="5"/>
  <c r="T689" i="5"/>
  <c r="F689" i="5"/>
  <c r="K689" i="5"/>
  <c r="H689" i="5"/>
  <c r="E689" i="5"/>
  <c r="V689" i="5"/>
  <c r="AA689" i="5"/>
  <c r="I689" i="5"/>
  <c r="J689" i="5"/>
  <c r="O689" i="5"/>
  <c r="W1343" i="5"/>
  <c r="AB1343" i="5"/>
  <c r="R1343" i="5"/>
  <c r="O1343" i="5"/>
  <c r="I1343" i="5"/>
  <c r="F1343" i="5"/>
  <c r="AA1343" i="5"/>
  <c r="Y1343" i="5"/>
  <c r="V1343" i="5"/>
  <c r="H1343" i="5"/>
  <c r="M1343" i="5"/>
  <c r="J1343" i="5"/>
  <c r="E1343" i="5"/>
  <c r="T1343" i="5"/>
  <c r="U1343" i="5"/>
  <c r="G1343" i="5"/>
  <c r="L1343" i="5"/>
  <c r="Q1343" i="5"/>
  <c r="K1343" i="5"/>
  <c r="S1343" i="5"/>
  <c r="P1343" i="5"/>
  <c r="X1343" i="5"/>
  <c r="N1343" i="5"/>
  <c r="Z1343" i="5"/>
  <c r="W1887" i="5"/>
  <c r="AB1887" i="5"/>
  <c r="Y1887" i="5"/>
  <c r="U1887" i="5"/>
  <c r="I1887" i="5"/>
  <c r="J1887" i="5"/>
  <c r="AA1887" i="5"/>
  <c r="R1887" i="5"/>
  <c r="G1887" i="5"/>
  <c r="H1887" i="5"/>
  <c r="M1887" i="5"/>
  <c r="N1887" i="5"/>
  <c r="E1887" i="5"/>
  <c r="T1887" i="5"/>
  <c r="Z1887" i="5"/>
  <c r="K1887" i="5"/>
  <c r="L1887" i="5"/>
  <c r="Q1887" i="5"/>
  <c r="S1887" i="5"/>
  <c r="X1887" i="5"/>
  <c r="V1887" i="5"/>
  <c r="O1887" i="5"/>
  <c r="P1887" i="5"/>
  <c r="F1887" i="5"/>
  <c r="R1181" i="5"/>
  <c r="X1181" i="5"/>
  <c r="AB1181" i="5"/>
  <c r="F1181" i="5"/>
  <c r="K1181" i="5"/>
  <c r="L1181" i="5"/>
  <c r="E1181" i="5"/>
  <c r="V1181" i="5"/>
  <c r="S1181" i="5"/>
  <c r="I1181" i="5"/>
  <c r="J1181" i="5"/>
  <c r="O1181" i="5"/>
  <c r="U1181" i="5"/>
  <c r="Z1181" i="5"/>
  <c r="T1181" i="5"/>
  <c r="M1181" i="5"/>
  <c r="N1181" i="5"/>
  <c r="P1181" i="5"/>
  <c r="Y1181" i="5"/>
  <c r="W1181" i="5"/>
  <c r="AA1181" i="5"/>
  <c r="Q1181" i="5"/>
  <c r="G1181" i="5"/>
  <c r="H1181" i="5"/>
  <c r="X1028" i="5"/>
  <c r="R1028" i="5"/>
  <c r="V1028" i="5"/>
  <c r="Q1028" i="5"/>
  <c r="G1028" i="5"/>
  <c r="P1028" i="5"/>
  <c r="AB1028" i="5"/>
  <c r="Z1028" i="5"/>
  <c r="W1028" i="5"/>
  <c r="F1028" i="5"/>
  <c r="K1028" i="5"/>
  <c r="H1028" i="5"/>
  <c r="E1028" i="5"/>
  <c r="U1028" i="5"/>
  <c r="S1028" i="5"/>
  <c r="I1028" i="5"/>
  <c r="J1028" i="5"/>
  <c r="O1028" i="5"/>
  <c r="T1028" i="5"/>
  <c r="N1028" i="5"/>
  <c r="Y1028" i="5"/>
  <c r="L1028" i="5"/>
  <c r="AA1028" i="5"/>
  <c r="M1028" i="5"/>
  <c r="W192" i="5"/>
  <c r="AB192" i="5"/>
  <c r="AA192" i="5"/>
  <c r="E192" i="5"/>
  <c r="T192" i="5"/>
  <c r="V192" i="5"/>
  <c r="G192" i="5"/>
  <c r="H192" i="5"/>
  <c r="M192" i="5"/>
  <c r="X192" i="5"/>
  <c r="R192" i="5"/>
  <c r="L192" i="5"/>
  <c r="J192" i="5"/>
  <c r="U192" i="5"/>
  <c r="K192" i="5"/>
  <c r="P192" i="5"/>
  <c r="N192" i="5"/>
  <c r="Y192" i="5"/>
  <c r="O192" i="5"/>
  <c r="I192" i="5"/>
  <c r="S192" i="5"/>
  <c r="Z192" i="5"/>
  <c r="F192" i="5"/>
  <c r="Q192" i="5"/>
  <c r="X979" i="5"/>
  <c r="U979" i="5"/>
  <c r="R979" i="5"/>
  <c r="Q979" i="5"/>
  <c r="G979" i="5"/>
  <c r="AB979" i="5"/>
  <c r="Z979" i="5"/>
  <c r="AA979" i="5"/>
  <c r="F979" i="5"/>
  <c r="E979" i="5"/>
  <c r="S979" i="5"/>
  <c r="V979" i="5"/>
  <c r="I979" i="5"/>
  <c r="J979" i="5"/>
  <c r="O979" i="5"/>
  <c r="T979" i="5"/>
  <c r="N979" i="5"/>
  <c r="P979" i="5"/>
  <c r="Y979" i="5"/>
  <c r="K979" i="5"/>
  <c r="W979" i="5"/>
  <c r="H979" i="5"/>
  <c r="M979" i="5"/>
  <c r="L979" i="5"/>
  <c r="E1357" i="5"/>
  <c r="V1357" i="5"/>
  <c r="S1357" i="5"/>
  <c r="G1357" i="5"/>
  <c r="L1357" i="5"/>
  <c r="Q1357" i="5"/>
  <c r="U1357" i="5"/>
  <c r="Z1357" i="5"/>
  <c r="AB1357" i="5"/>
  <c r="K1357" i="5"/>
  <c r="P1357" i="5"/>
  <c r="F1357" i="5"/>
  <c r="Y1357" i="5"/>
  <c r="W1357" i="5"/>
  <c r="T1357" i="5"/>
  <c r="O1357" i="5"/>
  <c r="I1357" i="5"/>
  <c r="J1357" i="5"/>
  <c r="R1357" i="5"/>
  <c r="AA1357" i="5"/>
  <c r="X1357" i="5"/>
  <c r="H1357" i="5"/>
  <c r="M1357" i="5"/>
  <c r="N1357" i="5"/>
  <c r="R678" i="5"/>
  <c r="W678" i="5"/>
  <c r="T678" i="5"/>
  <c r="M678" i="5"/>
  <c r="N678" i="5"/>
  <c r="O678" i="5"/>
  <c r="V678" i="5"/>
  <c r="AA678" i="5"/>
  <c r="U678" i="5"/>
  <c r="Q678" i="5"/>
  <c r="E678" i="5"/>
  <c r="H678" i="5"/>
  <c r="Z678" i="5"/>
  <c r="X678" i="5"/>
  <c r="AB678" i="5"/>
  <c r="F678" i="5"/>
  <c r="G678" i="5"/>
  <c r="L678" i="5"/>
  <c r="J678" i="5"/>
  <c r="S678" i="5"/>
  <c r="K678" i="5"/>
  <c r="Y678" i="5"/>
  <c r="P678" i="5"/>
  <c r="I678" i="5"/>
  <c r="T77" i="5"/>
  <c r="Y77" i="5"/>
  <c r="AA77" i="5"/>
  <c r="L77" i="5"/>
  <c r="Q77" i="5"/>
  <c r="G77" i="5"/>
  <c r="X77" i="5"/>
  <c r="R77" i="5"/>
  <c r="V77" i="5"/>
  <c r="P77" i="5"/>
  <c r="F77" i="5"/>
  <c r="K77" i="5"/>
  <c r="AB77" i="5"/>
  <c r="Z77" i="5"/>
  <c r="W77" i="5"/>
  <c r="I77" i="5"/>
  <c r="J77" i="5"/>
  <c r="O77" i="5"/>
  <c r="E77" i="5"/>
  <c r="U77" i="5"/>
  <c r="S77" i="5"/>
  <c r="H77" i="5"/>
  <c r="M77" i="5"/>
  <c r="N77" i="5"/>
  <c r="U1972" i="5"/>
  <c r="Z1972" i="5"/>
  <c r="T1972" i="5"/>
  <c r="K1972" i="5"/>
  <c r="P1972" i="5"/>
  <c r="J1972" i="5"/>
  <c r="Y1972" i="5"/>
  <c r="S1972" i="5"/>
  <c r="X1972" i="5"/>
  <c r="O1972" i="5"/>
  <c r="I1972" i="5"/>
  <c r="N1972" i="5"/>
  <c r="R1972" i="5"/>
  <c r="W1972" i="5"/>
  <c r="AB1972" i="5"/>
  <c r="H1972" i="5"/>
  <c r="M1972" i="5"/>
  <c r="F1972" i="5"/>
  <c r="E1972" i="5"/>
  <c r="V1972" i="5"/>
  <c r="AA1972" i="5"/>
  <c r="G1972" i="5"/>
  <c r="L1972" i="5"/>
  <c r="Q1972" i="5"/>
  <c r="E59" i="5"/>
  <c r="S59" i="5"/>
  <c r="Y59" i="5"/>
  <c r="J59" i="5"/>
  <c r="O59" i="5"/>
  <c r="I59" i="5"/>
  <c r="R59" i="5"/>
  <c r="W59" i="5"/>
  <c r="T59" i="5"/>
  <c r="N59" i="5"/>
  <c r="H59" i="5"/>
  <c r="M59" i="5"/>
  <c r="V59" i="5"/>
  <c r="AA59" i="5"/>
  <c r="U59" i="5"/>
  <c r="G59" i="5"/>
  <c r="L59" i="5"/>
  <c r="F59" i="5"/>
  <c r="Z59" i="5"/>
  <c r="X59" i="5"/>
  <c r="AB59" i="5"/>
  <c r="K59" i="5"/>
  <c r="P59" i="5"/>
  <c r="Q59" i="5"/>
  <c r="W114" i="5"/>
  <c r="AB114" i="5"/>
  <c r="Y114" i="5"/>
  <c r="Q114" i="5"/>
  <c r="K114" i="5"/>
  <c r="P114" i="5"/>
  <c r="S114" i="5"/>
  <c r="R114" i="5"/>
  <c r="L114" i="5"/>
  <c r="AA114" i="5"/>
  <c r="U114" i="5"/>
  <c r="Z114" i="5"/>
  <c r="J114" i="5"/>
  <c r="O114" i="5"/>
  <c r="H114" i="5"/>
  <c r="X114" i="5"/>
  <c r="M114" i="5"/>
  <c r="G114" i="5"/>
  <c r="E114" i="5"/>
  <c r="T114" i="5"/>
  <c r="V114" i="5"/>
  <c r="I114" i="5"/>
  <c r="N114" i="5"/>
  <c r="F114" i="5"/>
  <c r="V1126" i="5"/>
  <c r="AA1126" i="5"/>
  <c r="Y1126" i="5"/>
  <c r="Q1126" i="5"/>
  <c r="G1126" i="5"/>
  <c r="P1126" i="5"/>
  <c r="Z1126" i="5"/>
  <c r="T1126" i="5"/>
  <c r="X1126" i="5"/>
  <c r="F1126" i="5"/>
  <c r="K1126" i="5"/>
  <c r="L1126" i="5"/>
  <c r="E1126" i="5"/>
  <c r="S1126" i="5"/>
  <c r="AB1126" i="5"/>
  <c r="I1126" i="5"/>
  <c r="J1126" i="5"/>
  <c r="O1126" i="5"/>
  <c r="U1126" i="5"/>
  <c r="M1126" i="5"/>
  <c r="R1126" i="5"/>
  <c r="N1126" i="5"/>
  <c r="W1126" i="5"/>
  <c r="H1126" i="5"/>
  <c r="Z1250" i="5"/>
  <c r="X1250" i="5"/>
  <c r="AB1250" i="5"/>
  <c r="H1250" i="5"/>
  <c r="M1250" i="5"/>
  <c r="F1250" i="5"/>
  <c r="R1250" i="5"/>
  <c r="W1250" i="5"/>
  <c r="U1250" i="5"/>
  <c r="K1250" i="5"/>
  <c r="P1250" i="5"/>
  <c r="J1250" i="5"/>
  <c r="T1250" i="5"/>
  <c r="L1250" i="5"/>
  <c r="E1250" i="5"/>
  <c r="V1250" i="5"/>
  <c r="Y1250" i="5"/>
  <c r="I1250" i="5"/>
  <c r="AA1250" i="5"/>
  <c r="O1250" i="5"/>
  <c r="N1250" i="5"/>
  <c r="S1250" i="5"/>
  <c r="G1250" i="5"/>
  <c r="Q1250" i="5"/>
  <c r="T780" i="5"/>
  <c r="Y780" i="5"/>
  <c r="S780" i="5"/>
  <c r="M780" i="5"/>
  <c r="N780" i="5"/>
  <c r="L780" i="5"/>
  <c r="X780" i="5"/>
  <c r="V780" i="5"/>
  <c r="Z780" i="5"/>
  <c r="Q780" i="5"/>
  <c r="G780" i="5"/>
  <c r="P780" i="5"/>
  <c r="AB780" i="5"/>
  <c r="W780" i="5"/>
  <c r="AA780" i="5"/>
  <c r="F780" i="5"/>
  <c r="K780" i="5"/>
  <c r="H780" i="5"/>
  <c r="E780" i="5"/>
  <c r="U780" i="5"/>
  <c r="R780" i="5"/>
  <c r="I780" i="5"/>
  <c r="J780" i="5"/>
  <c r="O780" i="5"/>
  <c r="E1016" i="5"/>
  <c r="U1016" i="5"/>
  <c r="Z1016" i="5"/>
  <c r="I1016" i="5"/>
  <c r="J1016" i="5"/>
  <c r="O1016" i="5"/>
  <c r="T1016" i="5"/>
  <c r="Y1016" i="5"/>
  <c r="S1016" i="5"/>
  <c r="M1016" i="5"/>
  <c r="N1016" i="5"/>
  <c r="L1016" i="5"/>
  <c r="X1016" i="5"/>
  <c r="V1016" i="5"/>
  <c r="AA1016" i="5"/>
  <c r="Q1016" i="5"/>
  <c r="G1016" i="5"/>
  <c r="P1016" i="5"/>
  <c r="AB1016" i="5"/>
  <c r="W1016" i="5"/>
  <c r="R1016" i="5"/>
  <c r="F1016" i="5"/>
  <c r="K1016" i="5"/>
  <c r="H1016" i="5"/>
  <c r="T1963" i="5"/>
  <c r="Y1963" i="5"/>
  <c r="S1963" i="5"/>
  <c r="K1963" i="5"/>
  <c r="P1963" i="5"/>
  <c r="F1963" i="5"/>
  <c r="X1963" i="5"/>
  <c r="R1963" i="5"/>
  <c r="W1963" i="5"/>
  <c r="O1963" i="5"/>
  <c r="I1963" i="5"/>
  <c r="J1963" i="5"/>
  <c r="AB1963" i="5"/>
  <c r="V1963" i="5"/>
  <c r="AA1963" i="5"/>
  <c r="H1963" i="5"/>
  <c r="M1963" i="5"/>
  <c r="N1963" i="5"/>
  <c r="E1963" i="5"/>
  <c r="L1963" i="5"/>
  <c r="U1963" i="5"/>
  <c r="Q1963" i="5"/>
  <c r="Z1963" i="5"/>
  <c r="G1963" i="5"/>
  <c r="T444" i="5"/>
  <c r="AA444" i="5"/>
  <c r="S444" i="5"/>
  <c r="K444" i="5"/>
  <c r="L444" i="5"/>
  <c r="Q444" i="5"/>
  <c r="X444" i="5"/>
  <c r="R444" i="5"/>
  <c r="U444" i="5"/>
  <c r="O444" i="5"/>
  <c r="P444" i="5"/>
  <c r="N444" i="5"/>
  <c r="AB444" i="5"/>
  <c r="W444" i="5"/>
  <c r="Y444" i="5"/>
  <c r="F444" i="5"/>
  <c r="I444" i="5"/>
  <c r="J444" i="5"/>
  <c r="Z444" i="5"/>
  <c r="E444" i="5"/>
  <c r="G444" i="5"/>
  <c r="H444" i="5"/>
  <c r="V444" i="5"/>
  <c r="M444" i="5"/>
  <c r="E843" i="5"/>
  <c r="T843" i="5"/>
  <c r="R843" i="5"/>
  <c r="I843" i="5"/>
  <c r="J843" i="5"/>
  <c r="O843" i="5"/>
  <c r="S843" i="5"/>
  <c r="X843" i="5"/>
  <c r="Z843" i="5"/>
  <c r="M843" i="5"/>
  <c r="N843" i="5"/>
  <c r="H843" i="5"/>
  <c r="Y843" i="5"/>
  <c r="F843" i="5"/>
  <c r="P843" i="5"/>
  <c r="W843" i="5"/>
  <c r="U843" i="5"/>
  <c r="G843" i="5"/>
  <c r="AA843" i="5"/>
  <c r="V843" i="5"/>
  <c r="K843" i="5"/>
  <c r="AB843" i="5"/>
  <c r="Q843" i="5"/>
  <c r="L843" i="5"/>
  <c r="U518" i="5"/>
  <c r="Z518" i="5"/>
  <c r="I518" i="5"/>
  <c r="J518" i="5"/>
  <c r="G518" i="5"/>
  <c r="L518" i="5"/>
  <c r="X518" i="5"/>
  <c r="W518" i="5"/>
  <c r="V518" i="5"/>
  <c r="Q518" i="5"/>
  <c r="E518" i="5"/>
  <c r="O518" i="5"/>
  <c r="AB518" i="5"/>
  <c r="R518" i="5"/>
  <c r="AA518" i="5"/>
  <c r="F518" i="5"/>
  <c r="P518" i="5"/>
  <c r="H518" i="5"/>
  <c r="Y518" i="5"/>
  <c r="K518" i="5"/>
  <c r="S518" i="5"/>
  <c r="M518" i="5"/>
  <c r="N518" i="5"/>
  <c r="T518" i="5"/>
  <c r="R1948" i="5"/>
  <c r="X1948" i="5"/>
  <c r="G1948" i="5"/>
  <c r="H1948" i="5"/>
  <c r="M1948" i="5"/>
  <c r="F1948" i="5"/>
  <c r="E1948" i="5"/>
  <c r="K1948" i="5"/>
  <c r="Q1948" i="5"/>
  <c r="U1948" i="5"/>
  <c r="AB1948" i="5"/>
  <c r="Z1948" i="5"/>
  <c r="O1948" i="5"/>
  <c r="P1948" i="5"/>
  <c r="J1948" i="5"/>
  <c r="Y1948" i="5"/>
  <c r="S1948" i="5"/>
  <c r="V1948" i="5"/>
  <c r="AA1948" i="5"/>
  <c r="I1948" i="5"/>
  <c r="N1948" i="5"/>
  <c r="T1948" i="5"/>
  <c r="L1948" i="5"/>
  <c r="W1948" i="5"/>
  <c r="U602" i="5"/>
  <c r="AB602" i="5"/>
  <c r="V602" i="5"/>
  <c r="M602" i="5"/>
  <c r="N602" i="5"/>
  <c r="H602" i="5"/>
  <c r="Y602" i="5"/>
  <c r="S602" i="5"/>
  <c r="Z602" i="5"/>
  <c r="Q602" i="5"/>
  <c r="G602" i="5"/>
  <c r="L602" i="5"/>
  <c r="X602" i="5"/>
  <c r="F602" i="5"/>
  <c r="P602" i="5"/>
  <c r="E602" i="5"/>
  <c r="T602" i="5"/>
  <c r="J602" i="5"/>
  <c r="R602" i="5"/>
  <c r="AA602" i="5"/>
  <c r="K602" i="5"/>
  <c r="W602" i="5"/>
  <c r="I602" i="5"/>
  <c r="O602" i="5"/>
  <c r="E1645" i="5"/>
  <c r="S1645" i="5"/>
  <c r="L1645" i="5"/>
  <c r="W1645" i="5"/>
  <c r="J1645" i="5"/>
  <c r="H1645" i="5"/>
  <c r="AA1645" i="5"/>
  <c r="Q1645" i="5"/>
  <c r="M1645" i="5"/>
  <c r="T1645" i="5"/>
  <c r="O1645" i="5"/>
  <c r="X1645" i="5"/>
  <c r="N1645" i="5"/>
  <c r="V1645" i="5"/>
  <c r="K1645" i="5"/>
  <c r="R1645" i="5"/>
  <c r="Z1645" i="5"/>
  <c r="Y1645" i="5"/>
  <c r="I1645" i="5"/>
  <c r="AB1645" i="5"/>
  <c r="U1645" i="5"/>
  <c r="G1645" i="5"/>
  <c r="F1645" i="5"/>
  <c r="P1645" i="5"/>
  <c r="AB448" i="5"/>
  <c r="AA448" i="5"/>
  <c r="W448" i="5"/>
  <c r="F448" i="5"/>
  <c r="P448" i="5"/>
  <c r="N448" i="5"/>
  <c r="U448" i="5"/>
  <c r="Y448" i="5"/>
  <c r="G448" i="5"/>
  <c r="E448" i="5"/>
  <c r="I448" i="5"/>
  <c r="J448" i="5"/>
  <c r="T448" i="5"/>
  <c r="Z448" i="5"/>
  <c r="R448" i="5"/>
  <c r="K448" i="5"/>
  <c r="H448" i="5"/>
  <c r="M448" i="5"/>
  <c r="X448" i="5"/>
  <c r="V448" i="5"/>
  <c r="S448" i="5"/>
  <c r="O448" i="5"/>
  <c r="L448" i="5"/>
  <c r="Q448" i="5"/>
  <c r="E155" i="5"/>
  <c r="S155" i="5"/>
  <c r="AB155" i="5"/>
  <c r="J155" i="5"/>
  <c r="O155" i="5"/>
  <c r="I155" i="5"/>
  <c r="R155" i="5"/>
  <c r="W155" i="5"/>
  <c r="U155" i="5"/>
  <c r="N155" i="5"/>
  <c r="H155" i="5"/>
  <c r="M155" i="5"/>
  <c r="V155" i="5"/>
  <c r="AA155" i="5"/>
  <c r="X155" i="5"/>
  <c r="G155" i="5"/>
  <c r="L155" i="5"/>
  <c r="F155" i="5"/>
  <c r="Z155" i="5"/>
  <c r="T155" i="5"/>
  <c r="Y155" i="5"/>
  <c r="K155" i="5"/>
  <c r="P155" i="5"/>
  <c r="Q155" i="5"/>
  <c r="V1485" i="5"/>
  <c r="T1485" i="5"/>
  <c r="H1485" i="5"/>
  <c r="Q1485" i="5"/>
  <c r="AB1485" i="5"/>
  <c r="S1485" i="5"/>
  <c r="AA1485" i="5"/>
  <c r="X1485" i="5"/>
  <c r="K1485" i="5"/>
  <c r="R1485" i="5"/>
  <c r="N1485" i="5"/>
  <c r="Y1485" i="5"/>
  <c r="U1485" i="5"/>
  <c r="P1485" i="5"/>
  <c r="M1485" i="5"/>
  <c r="I1485" i="5"/>
  <c r="J1485" i="5"/>
  <c r="E1485" i="5"/>
  <c r="W1485" i="5"/>
  <c r="Z1485" i="5"/>
  <c r="F1485" i="5"/>
  <c r="O1485" i="5"/>
  <c r="G1485" i="5"/>
  <c r="L1485" i="5"/>
  <c r="E1700" i="5"/>
  <c r="U1700" i="5"/>
  <c r="S1700" i="5"/>
  <c r="G1700" i="5"/>
  <c r="L1700" i="5"/>
  <c r="Q1700" i="5"/>
  <c r="T1700" i="5"/>
  <c r="Y1700" i="5"/>
  <c r="AA1700" i="5"/>
  <c r="K1700" i="5"/>
  <c r="P1700" i="5"/>
  <c r="F1700" i="5"/>
  <c r="X1700" i="5"/>
  <c r="R1700" i="5"/>
  <c r="V1700" i="5"/>
  <c r="O1700" i="5"/>
  <c r="I1700" i="5"/>
  <c r="J1700" i="5"/>
  <c r="AB1700" i="5"/>
  <c r="Z1700" i="5"/>
  <c r="W1700" i="5"/>
  <c r="H1700" i="5"/>
  <c r="M1700" i="5"/>
  <c r="N1700" i="5"/>
  <c r="R419" i="5"/>
  <c r="T419" i="5"/>
  <c r="X419" i="5"/>
  <c r="N419" i="5"/>
  <c r="H419" i="5"/>
  <c r="M419" i="5"/>
  <c r="S419" i="5"/>
  <c r="Y419" i="5"/>
  <c r="AB419" i="5"/>
  <c r="G419" i="5"/>
  <c r="L419" i="5"/>
  <c r="I419" i="5"/>
  <c r="E419" i="5"/>
  <c r="AA419" i="5"/>
  <c r="Z419" i="5"/>
  <c r="J419" i="5"/>
  <c r="O419" i="5"/>
  <c r="Q419" i="5"/>
  <c r="U419" i="5"/>
  <c r="F419" i="5"/>
  <c r="W419" i="5"/>
  <c r="V419" i="5"/>
  <c r="P419" i="5"/>
  <c r="K419" i="5"/>
  <c r="X696" i="5"/>
  <c r="R696" i="5"/>
  <c r="V696" i="5"/>
  <c r="Q696" i="5"/>
  <c r="G696" i="5"/>
  <c r="P696" i="5"/>
  <c r="AB696" i="5"/>
  <c r="Z696" i="5"/>
  <c r="W696" i="5"/>
  <c r="F696" i="5"/>
  <c r="K696" i="5"/>
  <c r="H696" i="5"/>
  <c r="E696" i="5"/>
  <c r="U696" i="5"/>
  <c r="S696" i="5"/>
  <c r="I696" i="5"/>
  <c r="J696" i="5"/>
  <c r="O696" i="5"/>
  <c r="AA696" i="5"/>
  <c r="M696" i="5"/>
  <c r="T696" i="5"/>
  <c r="N696" i="5"/>
  <c r="Y696" i="5"/>
  <c r="L696" i="5"/>
  <c r="AA1051" i="5"/>
  <c r="U1051" i="5"/>
  <c r="Z1051" i="5"/>
  <c r="F1051" i="5"/>
  <c r="K1051" i="5"/>
  <c r="P1051" i="5"/>
  <c r="E1051" i="5"/>
  <c r="T1051" i="5"/>
  <c r="V1051" i="5"/>
  <c r="I1051" i="5"/>
  <c r="J1051" i="5"/>
  <c r="O1051" i="5"/>
  <c r="S1051" i="5"/>
  <c r="X1051" i="5"/>
  <c r="Y1051" i="5"/>
  <c r="M1051" i="5"/>
  <c r="N1051" i="5"/>
  <c r="H1051" i="5"/>
  <c r="AB1051" i="5"/>
  <c r="L1051" i="5"/>
  <c r="R1051" i="5"/>
  <c r="Q1051" i="5"/>
  <c r="W1051" i="5"/>
  <c r="G1051" i="5"/>
  <c r="W603" i="5"/>
  <c r="T603" i="5"/>
  <c r="I603" i="5"/>
  <c r="J603" i="5"/>
  <c r="O603" i="5"/>
  <c r="P603" i="5"/>
  <c r="R603" i="5"/>
  <c r="AB603" i="5"/>
  <c r="U603" i="5"/>
  <c r="M603" i="5"/>
  <c r="N603" i="5"/>
  <c r="H603" i="5"/>
  <c r="V603" i="5"/>
  <c r="S603" i="5"/>
  <c r="Y603" i="5"/>
  <c r="Q603" i="5"/>
  <c r="G603" i="5"/>
  <c r="L603" i="5"/>
  <c r="Z603" i="5"/>
  <c r="X603" i="5"/>
  <c r="AA603" i="5"/>
  <c r="F603" i="5"/>
  <c r="K603" i="5"/>
  <c r="E603" i="5"/>
  <c r="W995" i="5"/>
  <c r="AB995" i="5"/>
  <c r="Y995" i="5"/>
  <c r="Q995" i="5"/>
  <c r="G995" i="5"/>
  <c r="L995" i="5"/>
  <c r="AA995" i="5"/>
  <c r="U995" i="5"/>
  <c r="Z995" i="5"/>
  <c r="F995" i="5"/>
  <c r="K995" i="5"/>
  <c r="P995" i="5"/>
  <c r="E995" i="5"/>
  <c r="T995" i="5"/>
  <c r="V995" i="5"/>
  <c r="I995" i="5"/>
  <c r="J995" i="5"/>
  <c r="O995" i="5"/>
  <c r="R995" i="5"/>
  <c r="M995" i="5"/>
  <c r="S995" i="5"/>
  <c r="N995" i="5"/>
  <c r="X995" i="5"/>
  <c r="H995" i="5"/>
  <c r="R1810" i="5"/>
  <c r="AA1810" i="5"/>
  <c r="Q1810" i="5"/>
  <c r="E1810" i="5"/>
  <c r="U1810" i="5"/>
  <c r="N1810" i="5"/>
  <c r="X1810" i="5"/>
  <c r="P1810" i="5"/>
  <c r="L1810" i="5"/>
  <c r="J1810" i="5"/>
  <c r="Z1810" i="5"/>
  <c r="AB1810" i="5"/>
  <c r="O1810" i="5"/>
  <c r="I1810" i="5"/>
  <c r="F1810" i="5"/>
  <c r="Y1810" i="5"/>
  <c r="S1810" i="5"/>
  <c r="M1810" i="5"/>
  <c r="K1810" i="5"/>
  <c r="W1810" i="5"/>
  <c r="V1810" i="5"/>
  <c r="T1810" i="5"/>
  <c r="H1810" i="5"/>
  <c r="G1810" i="5"/>
  <c r="AB1160" i="5"/>
  <c r="W1160" i="5"/>
  <c r="AA1160" i="5"/>
  <c r="F1160" i="5"/>
  <c r="K1160" i="5"/>
  <c r="H1160" i="5"/>
  <c r="T1160" i="5"/>
  <c r="Y1160" i="5"/>
  <c r="R1160" i="5"/>
  <c r="M1160" i="5"/>
  <c r="N1160" i="5"/>
  <c r="L1160" i="5"/>
  <c r="X1160" i="5"/>
  <c r="V1160" i="5"/>
  <c r="S1160" i="5"/>
  <c r="Q1160" i="5"/>
  <c r="G1160" i="5"/>
  <c r="P1160" i="5"/>
  <c r="U1160" i="5"/>
  <c r="O1160" i="5"/>
  <c r="Z1160" i="5"/>
  <c r="I1160" i="5"/>
  <c r="E1160" i="5"/>
  <c r="J1160" i="5"/>
  <c r="W1059" i="5"/>
  <c r="AB1059" i="5"/>
  <c r="Y1059" i="5"/>
  <c r="Q1059" i="5"/>
  <c r="G1059" i="5"/>
  <c r="L1059" i="5"/>
  <c r="AA1059" i="5"/>
  <c r="U1059" i="5"/>
  <c r="Z1059" i="5"/>
  <c r="F1059" i="5"/>
  <c r="K1059" i="5"/>
  <c r="P1059" i="5"/>
  <c r="E1059" i="5"/>
  <c r="T1059" i="5"/>
  <c r="V1059" i="5"/>
  <c r="I1059" i="5"/>
  <c r="J1059" i="5"/>
  <c r="O1059" i="5"/>
  <c r="R1059" i="5"/>
  <c r="M1059" i="5"/>
  <c r="S1059" i="5"/>
  <c r="N1059" i="5"/>
  <c r="X1059" i="5"/>
  <c r="H1059" i="5"/>
  <c r="Z1606" i="5"/>
  <c r="T1606" i="5"/>
  <c r="Y1606" i="5"/>
  <c r="H1606" i="5"/>
  <c r="M1606" i="5"/>
  <c r="F1606" i="5"/>
  <c r="E1606" i="5"/>
  <c r="S1606" i="5"/>
  <c r="AB1606" i="5"/>
  <c r="G1606" i="5"/>
  <c r="L1606" i="5"/>
  <c r="Q1606" i="5"/>
  <c r="R1606" i="5"/>
  <c r="W1606" i="5"/>
  <c r="U1606" i="5"/>
  <c r="K1606" i="5"/>
  <c r="P1606" i="5"/>
  <c r="J1606" i="5"/>
  <c r="V1606" i="5"/>
  <c r="AA1606" i="5"/>
  <c r="X1606" i="5"/>
  <c r="O1606" i="5"/>
  <c r="I1606" i="5"/>
  <c r="N1606" i="5"/>
  <c r="U1501" i="5"/>
  <c r="G1501" i="5"/>
  <c r="H1501" i="5"/>
  <c r="J1501" i="5"/>
  <c r="W1501" i="5"/>
  <c r="F1501" i="5"/>
  <c r="Z1501" i="5"/>
  <c r="L1501" i="5"/>
  <c r="Y1501" i="5"/>
  <c r="P1501" i="5"/>
  <c r="AB1501" i="5"/>
  <c r="I1501" i="5"/>
  <c r="X1501" i="5"/>
  <c r="Q1501" i="5"/>
  <c r="E1501" i="5"/>
  <c r="N1501" i="5"/>
  <c r="T1501" i="5"/>
  <c r="O1501" i="5"/>
  <c r="K1501" i="5"/>
  <c r="V1501" i="5"/>
  <c r="M1501" i="5"/>
  <c r="R1501" i="5"/>
  <c r="S1501" i="5"/>
  <c r="AA1501" i="5"/>
  <c r="T212" i="5"/>
  <c r="AA212" i="5"/>
  <c r="Z212" i="5"/>
  <c r="K212" i="5"/>
  <c r="L212" i="5"/>
  <c r="Q212" i="5"/>
  <c r="X212" i="5"/>
  <c r="R212" i="5"/>
  <c r="S212" i="5"/>
  <c r="O212" i="5"/>
  <c r="P212" i="5"/>
  <c r="J212" i="5"/>
  <c r="AB212" i="5"/>
  <c r="W212" i="5"/>
  <c r="U212" i="5"/>
  <c r="F212" i="5"/>
  <c r="I212" i="5"/>
  <c r="N212" i="5"/>
  <c r="E212" i="5"/>
  <c r="V212" i="5"/>
  <c r="Y212" i="5"/>
  <c r="G212" i="5"/>
  <c r="H212" i="5"/>
  <c r="M212" i="5"/>
  <c r="W553" i="5"/>
  <c r="AB553" i="5"/>
  <c r="U553" i="5"/>
  <c r="Q553" i="5"/>
  <c r="G553" i="5"/>
  <c r="H553" i="5"/>
  <c r="AA553" i="5"/>
  <c r="V553" i="5"/>
  <c r="Z553" i="5"/>
  <c r="F553" i="5"/>
  <c r="K553" i="5"/>
  <c r="L553" i="5"/>
  <c r="E553" i="5"/>
  <c r="T553" i="5"/>
  <c r="Y553" i="5"/>
  <c r="I553" i="5"/>
  <c r="J553" i="5"/>
  <c r="O553" i="5"/>
  <c r="R553" i="5"/>
  <c r="M553" i="5"/>
  <c r="S553" i="5"/>
  <c r="N553" i="5"/>
  <c r="X553" i="5"/>
  <c r="P553" i="5"/>
  <c r="V500" i="5"/>
  <c r="AA500" i="5"/>
  <c r="AB500" i="5"/>
  <c r="Q500" i="5"/>
  <c r="H500" i="5"/>
  <c r="O500" i="5"/>
  <c r="R500" i="5"/>
  <c r="Y500" i="5"/>
  <c r="K500" i="5"/>
  <c r="Z500" i="5"/>
  <c r="U500" i="5"/>
  <c r="T500" i="5"/>
  <c r="F500" i="5"/>
  <c r="P500" i="5"/>
  <c r="L500" i="5"/>
  <c r="W500" i="5"/>
  <c r="M500" i="5"/>
  <c r="N500" i="5"/>
  <c r="E500" i="5"/>
  <c r="S500" i="5"/>
  <c r="X500" i="5"/>
  <c r="I500" i="5"/>
  <c r="J500" i="5"/>
  <c r="G500" i="5"/>
  <c r="W592" i="5"/>
  <c r="V592" i="5"/>
  <c r="R592" i="5"/>
  <c r="Q592" i="5"/>
  <c r="G592" i="5"/>
  <c r="P592" i="5"/>
  <c r="AA592" i="5"/>
  <c r="AB592" i="5"/>
  <c r="T592" i="5"/>
  <c r="F592" i="5"/>
  <c r="K592" i="5"/>
  <c r="H592" i="5"/>
  <c r="E592" i="5"/>
  <c r="U592" i="5"/>
  <c r="X592" i="5"/>
  <c r="I592" i="5"/>
  <c r="J592" i="5"/>
  <c r="O592" i="5"/>
  <c r="S592" i="5"/>
  <c r="Z592" i="5"/>
  <c r="Y592" i="5"/>
  <c r="M592" i="5"/>
  <c r="N592" i="5"/>
  <c r="L592" i="5"/>
  <c r="AA795" i="5"/>
  <c r="Y795" i="5"/>
  <c r="V795" i="5"/>
  <c r="F795" i="5"/>
  <c r="K795" i="5"/>
  <c r="P795" i="5"/>
  <c r="E795" i="5"/>
  <c r="T795" i="5"/>
  <c r="R795" i="5"/>
  <c r="I795" i="5"/>
  <c r="J795" i="5"/>
  <c r="O795" i="5"/>
  <c r="S795" i="5"/>
  <c r="X795" i="5"/>
  <c r="Z795" i="5"/>
  <c r="M795" i="5"/>
  <c r="N795" i="5"/>
  <c r="H795" i="5"/>
  <c r="W795" i="5"/>
  <c r="AB795" i="5"/>
  <c r="U795" i="5"/>
  <c r="Q795" i="5"/>
  <c r="G795" i="5"/>
  <c r="L795" i="5"/>
  <c r="S156" i="5"/>
  <c r="X156" i="5"/>
  <c r="Z156" i="5"/>
  <c r="K156" i="5"/>
  <c r="L156" i="5"/>
  <c r="Q156" i="5"/>
  <c r="W156" i="5"/>
  <c r="AB156" i="5"/>
  <c r="U156" i="5"/>
  <c r="O156" i="5"/>
  <c r="P156" i="5"/>
  <c r="N156" i="5"/>
  <c r="AA156" i="5"/>
  <c r="Y156" i="5"/>
  <c r="V156" i="5"/>
  <c r="F156" i="5"/>
  <c r="I156" i="5"/>
  <c r="J156" i="5"/>
  <c r="E156" i="5"/>
  <c r="T156" i="5"/>
  <c r="R156" i="5"/>
  <c r="G156" i="5"/>
  <c r="H156" i="5"/>
  <c r="M156" i="5"/>
  <c r="Y186" i="5"/>
  <c r="W186" i="5"/>
  <c r="S186" i="5"/>
  <c r="Q186" i="5"/>
  <c r="K186" i="5"/>
  <c r="H186" i="5"/>
  <c r="R186" i="5"/>
  <c r="X186" i="5"/>
  <c r="T186" i="5"/>
  <c r="J186" i="5"/>
  <c r="O186" i="5"/>
  <c r="L186" i="5"/>
  <c r="V186" i="5"/>
  <c r="AA186" i="5"/>
  <c r="I186" i="5"/>
  <c r="N186" i="5"/>
  <c r="F186" i="5"/>
  <c r="P186" i="5"/>
  <c r="U186" i="5"/>
  <c r="Z186" i="5"/>
  <c r="AB186" i="5"/>
  <c r="M186" i="5"/>
  <c r="G186" i="5"/>
  <c r="E186" i="5"/>
  <c r="R133" i="5"/>
  <c r="U133" i="5"/>
  <c r="H133" i="5"/>
  <c r="I133" i="5"/>
  <c r="J133" i="5"/>
  <c r="G133" i="5"/>
  <c r="S133" i="5"/>
  <c r="X133" i="5"/>
  <c r="V133" i="5"/>
  <c r="L133" i="5"/>
  <c r="M133" i="5"/>
  <c r="N133" i="5"/>
  <c r="W133" i="5"/>
  <c r="T133" i="5"/>
  <c r="Z133" i="5"/>
  <c r="P133" i="5"/>
  <c r="Q133" i="5"/>
  <c r="K133" i="5"/>
  <c r="AA133" i="5"/>
  <c r="Y133" i="5"/>
  <c r="AB133" i="5"/>
  <c r="E133" i="5"/>
  <c r="F133" i="5"/>
  <c r="O133" i="5"/>
  <c r="X130" i="5"/>
  <c r="U130" i="5"/>
  <c r="AA130" i="5"/>
  <c r="Q130" i="5"/>
  <c r="K130" i="5"/>
  <c r="P130" i="5"/>
  <c r="T130" i="5"/>
  <c r="W130" i="5"/>
  <c r="L130" i="5"/>
  <c r="AB130" i="5"/>
  <c r="Z130" i="5"/>
  <c r="R130" i="5"/>
  <c r="J130" i="5"/>
  <c r="O130" i="5"/>
  <c r="H130" i="5"/>
  <c r="Y130" i="5"/>
  <c r="M130" i="5"/>
  <c r="G130" i="5"/>
  <c r="E130" i="5"/>
  <c r="S130" i="5"/>
  <c r="V130" i="5"/>
  <c r="I130" i="5"/>
  <c r="N130" i="5"/>
  <c r="F130" i="5"/>
  <c r="T220" i="5"/>
  <c r="Y220" i="5"/>
  <c r="W220" i="5"/>
  <c r="K220" i="5"/>
  <c r="L220" i="5"/>
  <c r="Q220" i="5"/>
  <c r="X220" i="5"/>
  <c r="U220" i="5"/>
  <c r="R220" i="5"/>
  <c r="O220" i="5"/>
  <c r="P220" i="5"/>
  <c r="N220" i="5"/>
  <c r="AB220" i="5"/>
  <c r="Z220" i="5"/>
  <c r="AA220" i="5"/>
  <c r="F220" i="5"/>
  <c r="I220" i="5"/>
  <c r="J220" i="5"/>
  <c r="E220" i="5"/>
  <c r="S220" i="5"/>
  <c r="V220" i="5"/>
  <c r="G220" i="5"/>
  <c r="H220" i="5"/>
  <c r="M220" i="5"/>
  <c r="AB1548" i="5"/>
  <c r="Z1548" i="5"/>
  <c r="W1548" i="5"/>
  <c r="H1548" i="5"/>
  <c r="M1548" i="5"/>
  <c r="N1548" i="5"/>
  <c r="T1548" i="5"/>
  <c r="Y1548" i="5"/>
  <c r="AA1548" i="5"/>
  <c r="K1548" i="5"/>
  <c r="P1548" i="5"/>
  <c r="F1548" i="5"/>
  <c r="X1548" i="5"/>
  <c r="R1548" i="5"/>
  <c r="V1548" i="5"/>
  <c r="O1548" i="5"/>
  <c r="I1548" i="5"/>
  <c r="J1548" i="5"/>
  <c r="G1548" i="5"/>
  <c r="E1548" i="5"/>
  <c r="L1548" i="5"/>
  <c r="U1548" i="5"/>
  <c r="Q1548" i="5"/>
  <c r="S1548" i="5"/>
  <c r="X720" i="5"/>
  <c r="R720" i="5"/>
  <c r="V720" i="5"/>
  <c r="Q720" i="5"/>
  <c r="G720" i="5"/>
  <c r="P720" i="5"/>
  <c r="AB720" i="5"/>
  <c r="Z720" i="5"/>
  <c r="W720" i="5"/>
  <c r="F720" i="5"/>
  <c r="K720" i="5"/>
  <c r="H720" i="5"/>
  <c r="E720" i="5"/>
  <c r="U720" i="5"/>
  <c r="S720" i="5"/>
  <c r="I720" i="5"/>
  <c r="J720" i="5"/>
  <c r="O720" i="5"/>
  <c r="T720" i="5"/>
  <c r="Y720" i="5"/>
  <c r="AA720" i="5"/>
  <c r="M720" i="5"/>
  <c r="N720" i="5"/>
  <c r="L720" i="5"/>
  <c r="U642" i="5"/>
  <c r="V642" i="5"/>
  <c r="S642" i="5"/>
  <c r="M642" i="5"/>
  <c r="N642" i="5"/>
  <c r="H642" i="5"/>
  <c r="Y642" i="5"/>
  <c r="AA642" i="5"/>
  <c r="W642" i="5"/>
  <c r="Q642" i="5"/>
  <c r="G642" i="5"/>
  <c r="P642" i="5"/>
  <c r="T642" i="5"/>
  <c r="R642" i="5"/>
  <c r="X642" i="5"/>
  <c r="F642" i="5"/>
  <c r="K642" i="5"/>
  <c r="L642" i="5"/>
  <c r="E642" i="5"/>
  <c r="Z642" i="5"/>
  <c r="AB642" i="5"/>
  <c r="I642" i="5"/>
  <c r="J642" i="5"/>
  <c r="O642" i="5"/>
  <c r="AA1591" i="5"/>
  <c r="Y1591" i="5"/>
  <c r="G1591" i="5"/>
  <c r="L1591" i="5"/>
  <c r="Q1591" i="5"/>
  <c r="J1591" i="5"/>
  <c r="T1591" i="5"/>
  <c r="R1591" i="5"/>
  <c r="K1591" i="5"/>
  <c r="P1591" i="5"/>
  <c r="N1591" i="5"/>
  <c r="E1591" i="5"/>
  <c r="S1591" i="5"/>
  <c r="X1591" i="5"/>
  <c r="Z1591" i="5"/>
  <c r="O1591" i="5"/>
  <c r="I1591" i="5"/>
  <c r="F1591" i="5"/>
  <c r="U1591" i="5"/>
  <c r="H1591" i="5"/>
  <c r="W1591" i="5"/>
  <c r="M1591" i="5"/>
  <c r="AB1591" i="5"/>
  <c r="V1591" i="5"/>
  <c r="V1208" i="5"/>
  <c r="AB1208" i="5"/>
  <c r="Z1208" i="5"/>
  <c r="F1208" i="5"/>
  <c r="K1208" i="5"/>
  <c r="H1208" i="5"/>
  <c r="U1208" i="5"/>
  <c r="R1208" i="5"/>
  <c r="S1208" i="5"/>
  <c r="M1208" i="5"/>
  <c r="N1208" i="5"/>
  <c r="L1208" i="5"/>
  <c r="Y1208" i="5"/>
  <c r="W1208" i="5"/>
  <c r="T1208" i="5"/>
  <c r="Q1208" i="5"/>
  <c r="G1208" i="5"/>
  <c r="P1208" i="5"/>
  <c r="I1208" i="5"/>
  <c r="E1208" i="5"/>
  <c r="J1208" i="5"/>
  <c r="AA1208" i="5"/>
  <c r="O1208" i="5"/>
  <c r="X1208" i="5"/>
  <c r="S56" i="5"/>
  <c r="X56" i="5"/>
  <c r="Z56" i="5"/>
  <c r="K56" i="5"/>
  <c r="L56" i="5"/>
  <c r="Q56" i="5"/>
  <c r="W56" i="5"/>
  <c r="AB56" i="5"/>
  <c r="U56" i="5"/>
  <c r="O56" i="5"/>
  <c r="P56" i="5"/>
  <c r="J56" i="5"/>
  <c r="AA56" i="5"/>
  <c r="Y56" i="5"/>
  <c r="V56" i="5"/>
  <c r="F56" i="5"/>
  <c r="I56" i="5"/>
  <c r="N56" i="5"/>
  <c r="E56" i="5"/>
  <c r="T56" i="5"/>
  <c r="R56" i="5"/>
  <c r="G56" i="5"/>
  <c r="H56" i="5"/>
  <c r="M56" i="5"/>
  <c r="X1280" i="5"/>
  <c r="V1280" i="5"/>
  <c r="AA1280" i="5"/>
  <c r="O1280" i="5"/>
  <c r="I1280" i="5"/>
  <c r="J1280" i="5"/>
  <c r="E1280" i="5"/>
  <c r="R1280" i="5"/>
  <c r="L1280" i="5"/>
  <c r="AB1280" i="5"/>
  <c r="W1280" i="5"/>
  <c r="S1280" i="5"/>
  <c r="H1280" i="5"/>
  <c r="M1280" i="5"/>
  <c r="N1280" i="5"/>
  <c r="U1280" i="5"/>
  <c r="G1280" i="5"/>
  <c r="Q1280" i="5"/>
  <c r="Y1280" i="5"/>
  <c r="F1280" i="5"/>
  <c r="Z1280" i="5"/>
  <c r="K1280" i="5"/>
  <c r="T1280" i="5"/>
  <c r="P1280" i="5"/>
  <c r="T308" i="5"/>
  <c r="R308" i="5"/>
  <c r="G308" i="5"/>
  <c r="H308" i="5"/>
  <c r="I308" i="5"/>
  <c r="N308" i="5"/>
  <c r="W308" i="5"/>
  <c r="AB308" i="5"/>
  <c r="U308" i="5"/>
  <c r="O308" i="5"/>
  <c r="P308" i="5"/>
  <c r="Q308" i="5"/>
  <c r="AA308" i="5"/>
  <c r="Y308" i="5"/>
  <c r="V308" i="5"/>
  <c r="F308" i="5"/>
  <c r="E308" i="5"/>
  <c r="J308" i="5"/>
  <c r="X308" i="5"/>
  <c r="M308" i="5"/>
  <c r="Z308" i="5"/>
  <c r="K308" i="5"/>
  <c r="S308" i="5"/>
  <c r="L308" i="5"/>
  <c r="S698" i="5"/>
  <c r="AB698" i="5"/>
  <c r="I698" i="5"/>
  <c r="J698" i="5"/>
  <c r="K698" i="5"/>
  <c r="P698" i="5"/>
  <c r="V698" i="5"/>
  <c r="AA698" i="5"/>
  <c r="X698" i="5"/>
  <c r="Q698" i="5"/>
  <c r="E698" i="5"/>
  <c r="H698" i="5"/>
  <c r="Z698" i="5"/>
  <c r="T698" i="5"/>
  <c r="Y698" i="5"/>
  <c r="F698" i="5"/>
  <c r="G698" i="5"/>
  <c r="L698" i="5"/>
  <c r="W698" i="5"/>
  <c r="O698" i="5"/>
  <c r="U698" i="5"/>
  <c r="M698" i="5"/>
  <c r="R698" i="5"/>
  <c r="N698" i="5"/>
  <c r="T1227" i="5"/>
  <c r="Z1227" i="5"/>
  <c r="S1227" i="5"/>
  <c r="K1227" i="5"/>
  <c r="P1227" i="5"/>
  <c r="N1227" i="5"/>
  <c r="X1227" i="5"/>
  <c r="V1227" i="5"/>
  <c r="W1227" i="5"/>
  <c r="O1227" i="5"/>
  <c r="I1227" i="5"/>
  <c r="F1227" i="5"/>
  <c r="AB1227" i="5"/>
  <c r="AA1227" i="5"/>
  <c r="Y1227" i="5"/>
  <c r="H1227" i="5"/>
  <c r="M1227" i="5"/>
  <c r="J1227" i="5"/>
  <c r="E1227" i="5"/>
  <c r="U1227" i="5"/>
  <c r="R1227" i="5"/>
  <c r="G1227" i="5"/>
  <c r="L1227" i="5"/>
  <c r="Q1227" i="5"/>
  <c r="V1254" i="5"/>
  <c r="AA1254" i="5"/>
  <c r="X1254" i="5"/>
  <c r="O1254" i="5"/>
  <c r="I1254" i="5"/>
  <c r="N1254" i="5"/>
  <c r="Z1254" i="5"/>
  <c r="T1254" i="5"/>
  <c r="Y1254" i="5"/>
  <c r="H1254" i="5"/>
  <c r="M1254" i="5"/>
  <c r="F1254" i="5"/>
  <c r="E1254" i="5"/>
  <c r="S1254" i="5"/>
  <c r="AB1254" i="5"/>
  <c r="G1254" i="5"/>
  <c r="L1254" i="5"/>
  <c r="Q1254" i="5"/>
  <c r="U1254" i="5"/>
  <c r="K1254" i="5"/>
  <c r="R1254" i="5"/>
  <c r="P1254" i="5"/>
  <c r="W1254" i="5"/>
  <c r="J1254" i="5"/>
  <c r="AB341" i="5"/>
  <c r="W341" i="5"/>
  <c r="AA341" i="5"/>
  <c r="I341" i="5"/>
  <c r="J341" i="5"/>
  <c r="G341" i="5"/>
  <c r="E341" i="5"/>
  <c r="U341" i="5"/>
  <c r="Z341" i="5"/>
  <c r="H341" i="5"/>
  <c r="M341" i="5"/>
  <c r="N341" i="5"/>
  <c r="T341" i="5"/>
  <c r="Y341" i="5"/>
  <c r="R341" i="5"/>
  <c r="L341" i="5"/>
  <c r="Q341" i="5"/>
  <c r="K341" i="5"/>
  <c r="X341" i="5"/>
  <c r="V341" i="5"/>
  <c r="S341" i="5"/>
  <c r="P341" i="5"/>
  <c r="F341" i="5"/>
  <c r="O341" i="5"/>
  <c r="AB32" i="5"/>
  <c r="Z32" i="5"/>
  <c r="AA32" i="5"/>
  <c r="F32" i="5"/>
  <c r="I32" i="5"/>
  <c r="J32" i="5"/>
  <c r="T32" i="5"/>
  <c r="Y32" i="5"/>
  <c r="W32" i="5"/>
  <c r="K32" i="5"/>
  <c r="L32" i="5"/>
  <c r="Q32" i="5"/>
  <c r="X32" i="5"/>
  <c r="U32" i="5"/>
  <c r="R32" i="5"/>
  <c r="O32" i="5"/>
  <c r="P32" i="5"/>
  <c r="N32" i="5"/>
  <c r="G32" i="5"/>
  <c r="E32" i="5"/>
  <c r="H32" i="5"/>
  <c r="S32" i="5"/>
  <c r="M32" i="5"/>
  <c r="V32" i="5"/>
  <c r="AA4" i="5"/>
  <c r="Y4" i="5"/>
  <c r="V4" i="5"/>
  <c r="F4" i="5"/>
  <c r="I4" i="5"/>
  <c r="N4" i="5"/>
  <c r="S4" i="5"/>
  <c r="X4" i="5"/>
  <c r="Z4" i="5"/>
  <c r="K4" i="5"/>
  <c r="L4" i="5"/>
  <c r="Q4" i="5"/>
  <c r="W4" i="5"/>
  <c r="AB4" i="5"/>
  <c r="U4" i="5"/>
  <c r="O4" i="5"/>
  <c r="P4" i="5"/>
  <c r="J4" i="5"/>
  <c r="G4" i="5"/>
  <c r="E4" i="5"/>
  <c r="H4" i="5"/>
  <c r="T4" i="5"/>
  <c r="M4" i="5"/>
  <c r="R4" i="5"/>
  <c r="Z1270" i="5"/>
  <c r="T1270" i="5"/>
  <c r="Y1270" i="5"/>
  <c r="H1270" i="5"/>
  <c r="M1270" i="5"/>
  <c r="E1270" i="5"/>
  <c r="S1270" i="5"/>
  <c r="AB1270" i="5"/>
  <c r="G1270" i="5"/>
  <c r="L1270" i="5"/>
  <c r="Q1270" i="5"/>
  <c r="F1270" i="5"/>
  <c r="R1270" i="5"/>
  <c r="W1270" i="5"/>
  <c r="U1270" i="5"/>
  <c r="K1270" i="5"/>
  <c r="P1270" i="5"/>
  <c r="J1270" i="5"/>
  <c r="V1270" i="5"/>
  <c r="I1270" i="5"/>
  <c r="AA1270" i="5"/>
  <c r="N1270" i="5"/>
  <c r="X1270" i="5"/>
  <c r="O1270" i="5"/>
  <c r="V438" i="5"/>
  <c r="T438" i="5"/>
  <c r="W438" i="5"/>
  <c r="Q438" i="5"/>
  <c r="K438" i="5"/>
  <c r="H438" i="5"/>
  <c r="Z438" i="5"/>
  <c r="Y438" i="5"/>
  <c r="AA438" i="5"/>
  <c r="J438" i="5"/>
  <c r="O438" i="5"/>
  <c r="L438" i="5"/>
  <c r="E438" i="5"/>
  <c r="S438" i="5"/>
  <c r="AB438" i="5"/>
  <c r="I438" i="5"/>
  <c r="N438" i="5"/>
  <c r="F438" i="5"/>
  <c r="R438" i="5"/>
  <c r="G438" i="5"/>
  <c r="X438" i="5"/>
  <c r="P438" i="5"/>
  <c r="U438" i="5"/>
  <c r="M438" i="5"/>
  <c r="X321" i="5"/>
  <c r="R321" i="5"/>
  <c r="V321" i="5"/>
  <c r="P321" i="5"/>
  <c r="F321" i="5"/>
  <c r="K321" i="5"/>
  <c r="T321" i="5"/>
  <c r="AA321" i="5"/>
  <c r="Q321" i="5"/>
  <c r="AB321" i="5"/>
  <c r="Z321" i="5"/>
  <c r="W321" i="5"/>
  <c r="I321" i="5"/>
  <c r="J321" i="5"/>
  <c r="O321" i="5"/>
  <c r="Y321" i="5"/>
  <c r="L321" i="5"/>
  <c r="G321" i="5"/>
  <c r="E321" i="5"/>
  <c r="U321" i="5"/>
  <c r="S321" i="5"/>
  <c r="H321" i="5"/>
  <c r="M321" i="5"/>
  <c r="N321" i="5"/>
  <c r="AA1371" i="5"/>
  <c r="U1371" i="5"/>
  <c r="R1371" i="5"/>
  <c r="H1371" i="5"/>
  <c r="M1371" i="5"/>
  <c r="J1371" i="5"/>
  <c r="E1371" i="5"/>
  <c r="T1371" i="5"/>
  <c r="V1371" i="5"/>
  <c r="G1371" i="5"/>
  <c r="L1371" i="5"/>
  <c r="Q1371" i="5"/>
  <c r="W1371" i="5"/>
  <c r="Z1371" i="5"/>
  <c r="I1371" i="5"/>
  <c r="AB1371" i="5"/>
  <c r="O1371" i="5"/>
  <c r="F1371" i="5"/>
  <c r="S1371" i="5"/>
  <c r="Y1371" i="5"/>
  <c r="P1371" i="5"/>
  <c r="X1371" i="5"/>
  <c r="K1371" i="5"/>
  <c r="N1371" i="5"/>
  <c r="E1499" i="5"/>
  <c r="S1499" i="5"/>
  <c r="AA1499" i="5"/>
  <c r="U1499" i="5"/>
  <c r="R1499" i="5"/>
  <c r="H1499" i="5"/>
  <c r="M1499" i="5"/>
  <c r="J1499" i="5"/>
  <c r="T1499" i="5"/>
  <c r="V1499" i="5"/>
  <c r="G1499" i="5"/>
  <c r="L1499" i="5"/>
  <c r="Q1499" i="5"/>
  <c r="X1499" i="5"/>
  <c r="Y1499" i="5"/>
  <c r="K1499" i="5"/>
  <c r="P1499" i="5"/>
  <c r="N1499" i="5"/>
  <c r="W1499" i="5"/>
  <c r="AB1499" i="5"/>
  <c r="Z1499" i="5"/>
  <c r="O1499" i="5"/>
  <c r="I1499" i="5"/>
  <c r="F1499" i="5"/>
  <c r="Y78" i="5"/>
  <c r="W78" i="5"/>
  <c r="AA78" i="5"/>
  <c r="Q78" i="5"/>
  <c r="K78" i="5"/>
  <c r="L78" i="5"/>
  <c r="R78" i="5"/>
  <c r="X78" i="5"/>
  <c r="AB78" i="5"/>
  <c r="J78" i="5"/>
  <c r="O78" i="5"/>
  <c r="P78" i="5"/>
  <c r="E78" i="5"/>
  <c r="V78" i="5"/>
  <c r="S78" i="5"/>
  <c r="I78" i="5"/>
  <c r="N78" i="5"/>
  <c r="F78" i="5"/>
  <c r="U78" i="5"/>
  <c r="Z78" i="5"/>
  <c r="T78" i="5"/>
  <c r="M78" i="5"/>
  <c r="G78" i="5"/>
  <c r="H78" i="5"/>
  <c r="X65" i="5"/>
  <c r="V65" i="5"/>
  <c r="Z65" i="5"/>
  <c r="P65" i="5"/>
  <c r="F65" i="5"/>
  <c r="K65" i="5"/>
  <c r="E65" i="5"/>
  <c r="R65" i="5"/>
  <c r="M65" i="5"/>
  <c r="AB65" i="5"/>
  <c r="W65" i="5"/>
  <c r="AA65" i="5"/>
  <c r="I65" i="5"/>
  <c r="J65" i="5"/>
  <c r="O65" i="5"/>
  <c r="U65" i="5"/>
  <c r="H65" i="5"/>
  <c r="N65" i="5"/>
  <c r="L65" i="5"/>
  <c r="T65" i="5"/>
  <c r="Q65" i="5"/>
  <c r="Y65" i="5"/>
  <c r="G65" i="5"/>
  <c r="S65" i="5"/>
  <c r="E1259" i="5"/>
  <c r="T1259" i="5"/>
  <c r="Z1259" i="5"/>
  <c r="G1259" i="5"/>
  <c r="L1259" i="5"/>
  <c r="Q1259" i="5"/>
  <c r="W1259" i="5"/>
  <c r="AB1259" i="5"/>
  <c r="V1259" i="5"/>
  <c r="O1259" i="5"/>
  <c r="I1259" i="5"/>
  <c r="F1259" i="5"/>
  <c r="S1259" i="5"/>
  <c r="R1259" i="5"/>
  <c r="P1259" i="5"/>
  <c r="AA1259" i="5"/>
  <c r="Y1259" i="5"/>
  <c r="M1259" i="5"/>
  <c r="X1259" i="5"/>
  <c r="K1259" i="5"/>
  <c r="N1259" i="5"/>
  <c r="U1259" i="5"/>
  <c r="H1259" i="5"/>
  <c r="J1259" i="5"/>
  <c r="R492" i="5"/>
  <c r="W492" i="5"/>
  <c r="T492" i="5"/>
  <c r="M492" i="5"/>
  <c r="N492" i="5"/>
  <c r="K492" i="5"/>
  <c r="V492" i="5"/>
  <c r="AA492" i="5"/>
  <c r="Y492" i="5"/>
  <c r="Q492" i="5"/>
  <c r="L492" i="5"/>
  <c r="O492" i="5"/>
  <c r="Z492" i="5"/>
  <c r="U492" i="5"/>
  <c r="AB492" i="5"/>
  <c r="F492" i="5"/>
  <c r="P492" i="5"/>
  <c r="H492" i="5"/>
  <c r="E492" i="5"/>
  <c r="S492" i="5"/>
  <c r="X492" i="5"/>
  <c r="I492" i="5"/>
  <c r="J492" i="5"/>
  <c r="G492" i="5"/>
  <c r="Z1090" i="5"/>
  <c r="X1090" i="5"/>
  <c r="U1090" i="5"/>
  <c r="F1090" i="5"/>
  <c r="K1090" i="5"/>
  <c r="P1090" i="5"/>
  <c r="E1090" i="5"/>
  <c r="S1090" i="5"/>
  <c r="Y1090" i="5"/>
  <c r="I1090" i="5"/>
  <c r="J1090" i="5"/>
  <c r="O1090" i="5"/>
  <c r="R1090" i="5"/>
  <c r="W1090" i="5"/>
  <c r="AB1090" i="5"/>
  <c r="M1090" i="5"/>
  <c r="N1090" i="5"/>
  <c r="H1090" i="5"/>
  <c r="V1090" i="5"/>
  <c r="AA1090" i="5"/>
  <c r="T1090" i="5"/>
  <c r="Q1090" i="5"/>
  <c r="G1090" i="5"/>
  <c r="L1090" i="5"/>
  <c r="W1087" i="5"/>
  <c r="AB1087" i="5"/>
  <c r="U1087" i="5"/>
  <c r="Q1087" i="5"/>
  <c r="G1087" i="5"/>
  <c r="L1087" i="5"/>
  <c r="S1087" i="5"/>
  <c r="Z1087" i="5"/>
  <c r="N1087" i="5"/>
  <c r="AA1087" i="5"/>
  <c r="Y1087" i="5"/>
  <c r="V1087" i="5"/>
  <c r="F1087" i="5"/>
  <c r="K1087" i="5"/>
  <c r="P1087" i="5"/>
  <c r="X1087" i="5"/>
  <c r="M1087" i="5"/>
  <c r="H1087" i="5"/>
  <c r="E1087" i="5"/>
  <c r="T1087" i="5"/>
  <c r="R1087" i="5"/>
  <c r="I1087" i="5"/>
  <c r="J1087" i="5"/>
  <c r="O1087" i="5"/>
  <c r="W1918" i="5"/>
  <c r="U1918" i="5"/>
  <c r="T1918" i="5"/>
  <c r="O1918" i="5"/>
  <c r="I1918" i="5"/>
  <c r="N1918" i="5"/>
  <c r="AA1918" i="5"/>
  <c r="X1918" i="5"/>
  <c r="Z1918" i="5"/>
  <c r="H1918" i="5"/>
  <c r="M1918" i="5"/>
  <c r="J1918" i="5"/>
  <c r="E1918" i="5"/>
  <c r="V1918" i="5"/>
  <c r="R1918" i="5"/>
  <c r="G1918" i="5"/>
  <c r="L1918" i="5"/>
  <c r="Q1918" i="5"/>
  <c r="Y1918" i="5"/>
  <c r="K1918" i="5"/>
  <c r="S1918" i="5"/>
  <c r="P1918" i="5"/>
  <c r="AB1918" i="5"/>
  <c r="F1918" i="5"/>
  <c r="V1738" i="5"/>
  <c r="AA1738" i="5"/>
  <c r="AB1738" i="5"/>
  <c r="O1738" i="5"/>
  <c r="I1738" i="5"/>
  <c r="N1738" i="5"/>
  <c r="E1738" i="5"/>
  <c r="S1738" i="5"/>
  <c r="Y1738" i="5"/>
  <c r="G1738" i="5"/>
  <c r="L1738" i="5"/>
  <c r="Q1738" i="5"/>
  <c r="X1738" i="5"/>
  <c r="H1738" i="5"/>
  <c r="F1738" i="5"/>
  <c r="W1738" i="5"/>
  <c r="J1738" i="5"/>
  <c r="R1738" i="5"/>
  <c r="T1738" i="5"/>
  <c r="P1738" i="5"/>
  <c r="K1738" i="5"/>
  <c r="Z1738" i="5"/>
  <c r="U1738" i="5"/>
  <c r="M1738" i="5"/>
  <c r="S1851" i="5"/>
  <c r="X1851" i="5"/>
  <c r="Z1851" i="5"/>
  <c r="K1851" i="5"/>
  <c r="P1851" i="5"/>
  <c r="F1851" i="5"/>
  <c r="W1851" i="5"/>
  <c r="AB1851" i="5"/>
  <c r="R1851" i="5"/>
  <c r="O1851" i="5"/>
  <c r="I1851" i="5"/>
  <c r="J1851" i="5"/>
  <c r="AA1851" i="5"/>
  <c r="V1851" i="5"/>
  <c r="U1851" i="5"/>
  <c r="H1851" i="5"/>
  <c r="M1851" i="5"/>
  <c r="N1851" i="5"/>
  <c r="Y1851" i="5"/>
  <c r="G1851" i="5"/>
  <c r="E1851" i="5"/>
  <c r="L1851" i="5"/>
  <c r="T1851" i="5"/>
  <c r="Q1851" i="5"/>
  <c r="T1084" i="5"/>
  <c r="Y1084" i="5"/>
  <c r="AA1084" i="5"/>
  <c r="M1084" i="5"/>
  <c r="N1084" i="5"/>
  <c r="L1084" i="5"/>
  <c r="X1084" i="5"/>
  <c r="R1084" i="5"/>
  <c r="V1084" i="5"/>
  <c r="Q1084" i="5"/>
  <c r="G1084" i="5"/>
  <c r="P1084" i="5"/>
  <c r="AB1084" i="5"/>
  <c r="Z1084" i="5"/>
  <c r="W1084" i="5"/>
  <c r="F1084" i="5"/>
  <c r="K1084" i="5"/>
  <c r="H1084" i="5"/>
  <c r="E1084" i="5"/>
  <c r="U1084" i="5"/>
  <c r="S1084" i="5"/>
  <c r="I1084" i="5"/>
  <c r="J1084" i="5"/>
  <c r="O1084" i="5"/>
  <c r="W1191" i="5"/>
  <c r="AB1191" i="5"/>
  <c r="U1191" i="5"/>
  <c r="Q1191" i="5"/>
  <c r="E1191" i="5"/>
  <c r="H1191" i="5"/>
  <c r="AA1191" i="5"/>
  <c r="Y1191" i="5"/>
  <c r="V1191" i="5"/>
  <c r="F1191" i="5"/>
  <c r="G1191" i="5"/>
  <c r="L1191" i="5"/>
  <c r="T1191" i="5"/>
  <c r="R1191" i="5"/>
  <c r="I1191" i="5"/>
  <c r="J1191" i="5"/>
  <c r="K1191" i="5"/>
  <c r="P1191" i="5"/>
  <c r="S1191" i="5"/>
  <c r="X1191" i="5"/>
  <c r="Z1191" i="5"/>
  <c r="M1191" i="5"/>
  <c r="N1191" i="5"/>
  <c r="O1191" i="5"/>
  <c r="W847" i="5"/>
  <c r="AB847" i="5"/>
  <c r="Y847" i="5"/>
  <c r="Q847" i="5"/>
  <c r="G847" i="5"/>
  <c r="L847" i="5"/>
  <c r="X847" i="5"/>
  <c r="N847" i="5"/>
  <c r="AA847" i="5"/>
  <c r="U847" i="5"/>
  <c r="Z847" i="5"/>
  <c r="F847" i="5"/>
  <c r="K847" i="5"/>
  <c r="P847" i="5"/>
  <c r="S847" i="5"/>
  <c r="R847" i="5"/>
  <c r="M847" i="5"/>
  <c r="H847" i="5"/>
  <c r="E847" i="5"/>
  <c r="T847" i="5"/>
  <c r="V847" i="5"/>
  <c r="I847" i="5"/>
  <c r="J847" i="5"/>
  <c r="O847" i="5"/>
  <c r="Z1674" i="5"/>
  <c r="X1674" i="5"/>
  <c r="U1674" i="5"/>
  <c r="H1674" i="5"/>
  <c r="M1674" i="5"/>
  <c r="F1674" i="5"/>
  <c r="E1674" i="5"/>
  <c r="S1674" i="5"/>
  <c r="Y1674" i="5"/>
  <c r="G1674" i="5"/>
  <c r="L1674" i="5"/>
  <c r="Q1674" i="5"/>
  <c r="R1674" i="5"/>
  <c r="W1674" i="5"/>
  <c r="T1674" i="5"/>
  <c r="K1674" i="5"/>
  <c r="P1674" i="5"/>
  <c r="J1674" i="5"/>
  <c r="V1674" i="5"/>
  <c r="AA1674" i="5"/>
  <c r="AB1674" i="5"/>
  <c r="O1674" i="5"/>
  <c r="I1674" i="5"/>
  <c r="N1674" i="5"/>
  <c r="E1486" i="5"/>
  <c r="S1486" i="5"/>
  <c r="AB1486" i="5"/>
  <c r="G1486" i="5"/>
  <c r="L1486" i="5"/>
  <c r="Q1486" i="5"/>
  <c r="R1486" i="5"/>
  <c r="W1486" i="5"/>
  <c r="Y1486" i="5"/>
  <c r="K1486" i="5"/>
  <c r="P1486" i="5"/>
  <c r="J1486" i="5"/>
  <c r="V1486" i="5"/>
  <c r="AA1486" i="5"/>
  <c r="U1486" i="5"/>
  <c r="O1486" i="5"/>
  <c r="I1486" i="5"/>
  <c r="N1486" i="5"/>
  <c r="Z1486" i="5"/>
  <c r="T1486" i="5"/>
  <c r="X1486" i="5"/>
  <c r="H1486" i="5"/>
  <c r="M1486" i="5"/>
  <c r="F1486" i="5"/>
  <c r="W1643" i="5"/>
  <c r="AB1643" i="5"/>
  <c r="R1643" i="5"/>
  <c r="Z1643" i="5"/>
  <c r="I1643" i="5"/>
  <c r="F1643" i="5"/>
  <c r="AA1643" i="5"/>
  <c r="U1643" i="5"/>
  <c r="G1643" i="5"/>
  <c r="H1643" i="5"/>
  <c r="M1643" i="5"/>
  <c r="J1643" i="5"/>
  <c r="S1643" i="5"/>
  <c r="Y1643" i="5"/>
  <c r="P1643" i="5"/>
  <c r="T1643" i="5"/>
  <c r="K1643" i="5"/>
  <c r="Q1643" i="5"/>
  <c r="X1643" i="5"/>
  <c r="O1643" i="5"/>
  <c r="N1643" i="5"/>
  <c r="E1643" i="5"/>
  <c r="V1643" i="5"/>
  <c r="L1643" i="5"/>
  <c r="R63" i="5"/>
  <c r="W63" i="5"/>
  <c r="U63" i="5"/>
  <c r="N63" i="5"/>
  <c r="H63" i="5"/>
  <c r="Q63" i="5"/>
  <c r="V63" i="5"/>
  <c r="AA63" i="5"/>
  <c r="X63" i="5"/>
  <c r="G63" i="5"/>
  <c r="L63" i="5"/>
  <c r="F63" i="5"/>
  <c r="Z63" i="5"/>
  <c r="T63" i="5"/>
  <c r="Y63" i="5"/>
  <c r="K63" i="5"/>
  <c r="P63" i="5"/>
  <c r="I63" i="5"/>
  <c r="E63" i="5"/>
  <c r="S63" i="5"/>
  <c r="AB63" i="5"/>
  <c r="J63" i="5"/>
  <c r="O63" i="5"/>
  <c r="M63" i="5"/>
  <c r="Y916" i="5"/>
  <c r="Z916" i="5"/>
  <c r="AB916" i="5"/>
  <c r="Q916" i="5"/>
  <c r="G916" i="5"/>
  <c r="P916" i="5"/>
  <c r="S916" i="5"/>
  <c r="V916" i="5"/>
  <c r="R916" i="5"/>
  <c r="F916" i="5"/>
  <c r="K916" i="5"/>
  <c r="H916" i="5"/>
  <c r="E916" i="5"/>
  <c r="X916" i="5"/>
  <c r="W916" i="5"/>
  <c r="I916" i="5"/>
  <c r="J916" i="5"/>
  <c r="O916" i="5"/>
  <c r="AA916" i="5"/>
  <c r="M916" i="5"/>
  <c r="U916" i="5"/>
  <c r="N916" i="5"/>
  <c r="T916" i="5"/>
  <c r="L916" i="5"/>
  <c r="V1138" i="5"/>
  <c r="AA1138" i="5"/>
  <c r="U1138" i="5"/>
  <c r="Q1138" i="5"/>
  <c r="G1138" i="5"/>
  <c r="L1138" i="5"/>
  <c r="E1138" i="5"/>
  <c r="S1138" i="5"/>
  <c r="Y1138" i="5"/>
  <c r="I1138" i="5"/>
  <c r="J1138" i="5"/>
  <c r="O1138" i="5"/>
  <c r="X1138" i="5"/>
  <c r="F1138" i="5"/>
  <c r="P1138" i="5"/>
  <c r="W1138" i="5"/>
  <c r="H1138" i="5"/>
  <c r="R1138" i="5"/>
  <c r="AB1138" i="5"/>
  <c r="N1138" i="5"/>
  <c r="M1138" i="5"/>
  <c r="Z1138" i="5"/>
  <c r="T1138" i="5"/>
  <c r="K1138" i="5"/>
  <c r="V259" i="5"/>
  <c r="AA259" i="5"/>
  <c r="X259" i="5"/>
  <c r="G259" i="5"/>
  <c r="L259" i="5"/>
  <c r="M259" i="5"/>
  <c r="E259" i="5"/>
  <c r="S259" i="5"/>
  <c r="AB259" i="5"/>
  <c r="J259" i="5"/>
  <c r="O259" i="5"/>
  <c r="Q259" i="5"/>
  <c r="T259" i="5"/>
  <c r="K259" i="5"/>
  <c r="F259" i="5"/>
  <c r="W259" i="5"/>
  <c r="I259" i="5"/>
  <c r="R259" i="5"/>
  <c r="U259" i="5"/>
  <c r="H259" i="5"/>
  <c r="N259" i="5"/>
  <c r="Z259" i="5"/>
  <c r="Y259" i="5"/>
  <c r="P259" i="5"/>
  <c r="X704" i="5"/>
  <c r="R704" i="5"/>
  <c r="V704" i="5"/>
  <c r="Q704" i="5"/>
  <c r="G704" i="5"/>
  <c r="P704" i="5"/>
  <c r="AB704" i="5"/>
  <c r="Z704" i="5"/>
  <c r="W704" i="5"/>
  <c r="F704" i="5"/>
  <c r="K704" i="5"/>
  <c r="H704" i="5"/>
  <c r="E704" i="5"/>
  <c r="U704" i="5"/>
  <c r="S704" i="5"/>
  <c r="I704" i="5"/>
  <c r="J704" i="5"/>
  <c r="O704" i="5"/>
  <c r="T704" i="5"/>
  <c r="Y704" i="5"/>
  <c r="AA704" i="5"/>
  <c r="M704" i="5"/>
  <c r="N704" i="5"/>
  <c r="L704" i="5"/>
  <c r="Y66" i="5"/>
  <c r="S66" i="5"/>
  <c r="W66" i="5"/>
  <c r="Q66" i="5"/>
  <c r="K66" i="5"/>
  <c r="P66" i="5"/>
  <c r="U66" i="5"/>
  <c r="AB66" i="5"/>
  <c r="G66" i="5"/>
  <c r="R66" i="5"/>
  <c r="AA66" i="5"/>
  <c r="X66" i="5"/>
  <c r="J66" i="5"/>
  <c r="O66" i="5"/>
  <c r="H66" i="5"/>
  <c r="Z66" i="5"/>
  <c r="M66" i="5"/>
  <c r="L66" i="5"/>
  <c r="E66" i="5"/>
  <c r="V66" i="5"/>
  <c r="T66" i="5"/>
  <c r="I66" i="5"/>
  <c r="N66" i="5"/>
  <c r="F66" i="5"/>
  <c r="V323" i="5"/>
  <c r="AA323" i="5"/>
  <c r="X323" i="5"/>
  <c r="G323" i="5"/>
  <c r="L323" i="5"/>
  <c r="I323" i="5"/>
  <c r="E323" i="5"/>
  <c r="S323" i="5"/>
  <c r="AB323" i="5"/>
  <c r="J323" i="5"/>
  <c r="O323" i="5"/>
  <c r="Q323" i="5"/>
  <c r="T323" i="5"/>
  <c r="K323" i="5"/>
  <c r="F323" i="5"/>
  <c r="W323" i="5"/>
  <c r="M323" i="5"/>
  <c r="R323" i="5"/>
  <c r="U323" i="5"/>
  <c r="H323" i="5"/>
  <c r="N323" i="5"/>
  <c r="Z323" i="5"/>
  <c r="Y323" i="5"/>
  <c r="P323" i="5"/>
  <c r="Y14" i="5"/>
  <c r="S14" i="5"/>
  <c r="W14" i="5"/>
  <c r="Q14" i="5"/>
  <c r="K14" i="5"/>
  <c r="L14" i="5"/>
  <c r="R14" i="5"/>
  <c r="AA14" i="5"/>
  <c r="X14" i="5"/>
  <c r="J14" i="5"/>
  <c r="O14" i="5"/>
  <c r="P14" i="5"/>
  <c r="E14" i="5"/>
  <c r="V14" i="5"/>
  <c r="T14" i="5"/>
  <c r="I14" i="5"/>
  <c r="N14" i="5"/>
  <c r="F14" i="5"/>
  <c r="U14" i="5"/>
  <c r="Z14" i="5"/>
  <c r="AB14" i="5"/>
  <c r="M14" i="5"/>
  <c r="G14" i="5"/>
  <c r="H14" i="5"/>
  <c r="Z1042" i="5"/>
  <c r="X1042" i="5"/>
  <c r="U1042" i="5"/>
  <c r="F1042" i="5"/>
  <c r="K1042" i="5"/>
  <c r="L1042" i="5"/>
  <c r="E1042" i="5"/>
  <c r="S1042" i="5"/>
  <c r="Y1042" i="5"/>
  <c r="I1042" i="5"/>
  <c r="J1042" i="5"/>
  <c r="O1042" i="5"/>
  <c r="R1042" i="5"/>
  <c r="W1042" i="5"/>
  <c r="AB1042" i="5"/>
  <c r="M1042" i="5"/>
  <c r="N1042" i="5"/>
  <c r="H1042" i="5"/>
  <c r="V1042" i="5"/>
  <c r="AA1042" i="5"/>
  <c r="T1042" i="5"/>
  <c r="Q1042" i="5"/>
  <c r="G1042" i="5"/>
  <c r="P1042" i="5"/>
  <c r="R1358" i="5"/>
  <c r="W1358" i="5"/>
  <c r="Y1358" i="5"/>
  <c r="K1358" i="5"/>
  <c r="P1358" i="5"/>
  <c r="J1358" i="5"/>
  <c r="Z1358" i="5"/>
  <c r="T1358" i="5"/>
  <c r="X1358" i="5"/>
  <c r="H1358" i="5"/>
  <c r="M1358" i="5"/>
  <c r="F1358" i="5"/>
  <c r="V1358" i="5"/>
  <c r="U1358" i="5"/>
  <c r="I1358" i="5"/>
  <c r="S1358" i="5"/>
  <c r="G1358" i="5"/>
  <c r="Q1358" i="5"/>
  <c r="AA1358" i="5"/>
  <c r="O1358" i="5"/>
  <c r="N1358" i="5"/>
  <c r="AB1358" i="5"/>
  <c r="L1358" i="5"/>
  <c r="E1358" i="5"/>
  <c r="T317" i="5"/>
  <c r="Y317" i="5"/>
  <c r="Z317" i="5"/>
  <c r="L317" i="5"/>
  <c r="Q317" i="5"/>
  <c r="G317" i="5"/>
  <c r="X317" i="5"/>
  <c r="V317" i="5"/>
  <c r="AA317" i="5"/>
  <c r="P317" i="5"/>
  <c r="F317" i="5"/>
  <c r="O317" i="5"/>
  <c r="AB317" i="5"/>
  <c r="W317" i="5"/>
  <c r="S317" i="5"/>
  <c r="I317" i="5"/>
  <c r="J317" i="5"/>
  <c r="K317" i="5"/>
  <c r="E317" i="5"/>
  <c r="U317" i="5"/>
  <c r="R317" i="5"/>
  <c r="H317" i="5"/>
  <c r="M317" i="5"/>
  <c r="N317" i="5"/>
  <c r="T2" i="5"/>
  <c r="Z2" i="5"/>
  <c r="U2" i="5"/>
  <c r="F2" i="5"/>
  <c r="E2" i="5"/>
  <c r="N2" i="5"/>
  <c r="X2" i="5"/>
  <c r="Y2" i="5"/>
  <c r="H2" i="5"/>
  <c r="AA2" i="5"/>
  <c r="V2" i="5"/>
  <c r="Q2" i="5"/>
  <c r="P2" i="5"/>
  <c r="O2" i="5"/>
  <c r="J2" i="5"/>
  <c r="S2" i="5"/>
  <c r="I2" i="5"/>
  <c r="G2" i="5"/>
  <c r="AB2" i="5"/>
  <c r="W2" i="5"/>
  <c r="R2" i="5"/>
  <c r="M2" i="5"/>
  <c r="L2" i="5"/>
  <c r="K2" i="5"/>
  <c r="V969" i="5"/>
  <c r="S969" i="5"/>
  <c r="T969" i="5"/>
  <c r="Q969" i="5"/>
  <c r="E969" i="5"/>
  <c r="P969" i="5"/>
  <c r="Z969" i="5"/>
  <c r="X969" i="5"/>
  <c r="U969" i="5"/>
  <c r="F969" i="5"/>
  <c r="G969" i="5"/>
  <c r="H969" i="5"/>
  <c r="W969" i="5"/>
  <c r="Y969" i="5"/>
  <c r="I969" i="5"/>
  <c r="J969" i="5"/>
  <c r="K969" i="5"/>
  <c r="L969" i="5"/>
  <c r="R969" i="5"/>
  <c r="AB969" i="5"/>
  <c r="AA969" i="5"/>
  <c r="M969" i="5"/>
  <c r="N969" i="5"/>
  <c r="O969" i="5"/>
  <c r="X134" i="5"/>
  <c r="S134" i="5"/>
  <c r="Z134" i="5"/>
  <c r="Q134" i="5"/>
  <c r="K134" i="5"/>
  <c r="L134" i="5"/>
  <c r="AB134" i="5"/>
  <c r="Y134" i="5"/>
  <c r="AA134" i="5"/>
  <c r="J134" i="5"/>
  <c r="O134" i="5"/>
  <c r="H134" i="5"/>
  <c r="E134" i="5"/>
  <c r="R134" i="5"/>
  <c r="U134" i="5"/>
  <c r="I134" i="5"/>
  <c r="N134" i="5"/>
  <c r="F134" i="5"/>
  <c r="V134" i="5"/>
  <c r="M134" i="5"/>
  <c r="T134" i="5"/>
  <c r="G134" i="5"/>
  <c r="W134" i="5"/>
  <c r="P134" i="5"/>
  <c r="T578" i="5"/>
  <c r="Z578" i="5"/>
  <c r="R578" i="5"/>
  <c r="M578" i="5"/>
  <c r="N578" i="5"/>
  <c r="H578" i="5"/>
  <c r="U578" i="5"/>
  <c r="V578" i="5"/>
  <c r="W578" i="5"/>
  <c r="Q578" i="5"/>
  <c r="G578" i="5"/>
  <c r="L578" i="5"/>
  <c r="Y578" i="5"/>
  <c r="AA578" i="5"/>
  <c r="X578" i="5"/>
  <c r="F578" i="5"/>
  <c r="K578" i="5"/>
  <c r="P578" i="5"/>
  <c r="E578" i="5"/>
  <c r="S578" i="5"/>
  <c r="AB578" i="5"/>
  <c r="I578" i="5"/>
  <c r="J578" i="5"/>
  <c r="O578" i="5"/>
  <c r="U993" i="5"/>
  <c r="Z993" i="5"/>
  <c r="AB993" i="5"/>
  <c r="M993" i="5"/>
  <c r="N993" i="5"/>
  <c r="P993" i="5"/>
  <c r="Y993" i="5"/>
  <c r="S993" i="5"/>
  <c r="W993" i="5"/>
  <c r="Q993" i="5"/>
  <c r="G993" i="5"/>
  <c r="H993" i="5"/>
  <c r="R993" i="5"/>
  <c r="AA993" i="5"/>
  <c r="X993" i="5"/>
  <c r="F993" i="5"/>
  <c r="K993" i="5"/>
  <c r="L993" i="5"/>
  <c r="E993" i="5"/>
  <c r="V993" i="5"/>
  <c r="T993" i="5"/>
  <c r="I993" i="5"/>
  <c r="J993" i="5"/>
  <c r="O993" i="5"/>
  <c r="S451" i="5"/>
  <c r="Y451" i="5"/>
  <c r="AB451" i="5"/>
  <c r="N451" i="5"/>
  <c r="H451" i="5"/>
  <c r="M451" i="5"/>
  <c r="W451" i="5"/>
  <c r="U451" i="5"/>
  <c r="R451" i="5"/>
  <c r="G451" i="5"/>
  <c r="L451" i="5"/>
  <c r="I451" i="5"/>
  <c r="E451" i="5"/>
  <c r="T451" i="5"/>
  <c r="X451" i="5"/>
  <c r="J451" i="5"/>
  <c r="O451" i="5"/>
  <c r="Q451" i="5"/>
  <c r="Z451" i="5"/>
  <c r="F451" i="5"/>
  <c r="AA451" i="5"/>
  <c r="P451" i="5"/>
  <c r="V451" i="5"/>
  <c r="K451" i="5"/>
  <c r="Y944" i="5"/>
  <c r="AA944" i="5"/>
  <c r="S944" i="5"/>
  <c r="Q944" i="5"/>
  <c r="G944" i="5"/>
  <c r="P944" i="5"/>
  <c r="E944" i="5"/>
  <c r="Z944" i="5"/>
  <c r="X944" i="5"/>
  <c r="I944" i="5"/>
  <c r="J944" i="5"/>
  <c r="O944" i="5"/>
  <c r="W944" i="5"/>
  <c r="F944" i="5"/>
  <c r="H944" i="5"/>
  <c r="M944" i="5"/>
  <c r="U944" i="5"/>
  <c r="R944" i="5"/>
  <c r="N944" i="5"/>
  <c r="V944" i="5"/>
  <c r="L944" i="5"/>
  <c r="T944" i="5"/>
  <c r="AB944" i="5"/>
  <c r="K944" i="5"/>
  <c r="V1882" i="5"/>
  <c r="AA1882" i="5"/>
  <c r="T1882" i="5"/>
  <c r="O1882" i="5"/>
  <c r="I1882" i="5"/>
  <c r="J1882" i="5"/>
  <c r="E1882" i="5"/>
  <c r="S1882" i="5"/>
  <c r="X1882" i="5"/>
  <c r="G1882" i="5"/>
  <c r="L1882" i="5"/>
  <c r="Q1882" i="5"/>
  <c r="Y1882" i="5"/>
  <c r="H1882" i="5"/>
  <c r="N1882" i="5"/>
  <c r="W1882" i="5"/>
  <c r="F1882" i="5"/>
  <c r="R1882" i="5"/>
  <c r="AB1882" i="5"/>
  <c r="P1882" i="5"/>
  <c r="K1882" i="5"/>
  <c r="Z1882" i="5"/>
  <c r="U1882" i="5"/>
  <c r="M1882" i="5"/>
  <c r="T658" i="5"/>
  <c r="W658" i="5"/>
  <c r="S658" i="5"/>
  <c r="F658" i="5"/>
  <c r="K658" i="5"/>
  <c r="L658" i="5"/>
  <c r="U658" i="5"/>
  <c r="V658" i="5"/>
  <c r="AB658" i="5"/>
  <c r="M658" i="5"/>
  <c r="N658" i="5"/>
  <c r="H658" i="5"/>
  <c r="Y658" i="5"/>
  <c r="AA658" i="5"/>
  <c r="R658" i="5"/>
  <c r="Q658" i="5"/>
  <c r="G658" i="5"/>
  <c r="P658" i="5"/>
  <c r="Z658" i="5"/>
  <c r="O658" i="5"/>
  <c r="X658" i="5"/>
  <c r="I658" i="5"/>
  <c r="E658" i="5"/>
  <c r="J658" i="5"/>
  <c r="X672" i="5"/>
  <c r="R672" i="5"/>
  <c r="V672" i="5"/>
  <c r="Q672" i="5"/>
  <c r="G672" i="5"/>
  <c r="P672" i="5"/>
  <c r="AB672" i="5"/>
  <c r="Z672" i="5"/>
  <c r="W672" i="5"/>
  <c r="F672" i="5"/>
  <c r="K672" i="5"/>
  <c r="H672" i="5"/>
  <c r="E672" i="5"/>
  <c r="U672" i="5"/>
  <c r="S672" i="5"/>
  <c r="I672" i="5"/>
  <c r="J672" i="5"/>
  <c r="O672" i="5"/>
  <c r="T672" i="5"/>
  <c r="Y672" i="5"/>
  <c r="AA672" i="5"/>
  <c r="M672" i="5"/>
  <c r="N672" i="5"/>
  <c r="L672" i="5"/>
  <c r="E1376" i="5"/>
  <c r="AB1376" i="5"/>
  <c r="S1376" i="5"/>
  <c r="R1376" i="5"/>
  <c r="H1376" i="5"/>
  <c r="M1376" i="5"/>
  <c r="N1376" i="5"/>
  <c r="U1376" i="5"/>
  <c r="W1376" i="5"/>
  <c r="G1376" i="5"/>
  <c r="L1376" i="5"/>
  <c r="Q1376" i="5"/>
  <c r="T1376" i="5"/>
  <c r="Y1376" i="5"/>
  <c r="Z1376" i="5"/>
  <c r="K1376" i="5"/>
  <c r="P1376" i="5"/>
  <c r="F1376" i="5"/>
  <c r="X1376" i="5"/>
  <c r="V1376" i="5"/>
  <c r="AA1376" i="5"/>
  <c r="O1376" i="5"/>
  <c r="I1376" i="5"/>
  <c r="J1376" i="5"/>
  <c r="Y1385" i="5"/>
  <c r="S1385" i="5"/>
  <c r="W1385" i="5"/>
  <c r="O1385" i="5"/>
  <c r="I1385" i="5"/>
  <c r="J1385" i="5"/>
  <c r="R1385" i="5"/>
  <c r="AA1385" i="5"/>
  <c r="X1385" i="5"/>
  <c r="H1385" i="5"/>
  <c r="M1385" i="5"/>
  <c r="N1385" i="5"/>
  <c r="E1385" i="5"/>
  <c r="V1385" i="5"/>
  <c r="AB1385" i="5"/>
  <c r="G1385" i="5"/>
  <c r="L1385" i="5"/>
  <c r="Q1385" i="5"/>
  <c r="T1385" i="5"/>
  <c r="K1385" i="5"/>
  <c r="U1385" i="5"/>
  <c r="P1385" i="5"/>
  <c r="Z1385" i="5"/>
  <c r="F1385" i="5"/>
  <c r="R639" i="5"/>
  <c r="AA639" i="5"/>
  <c r="T639" i="5"/>
  <c r="M639" i="5"/>
  <c r="N639" i="5"/>
  <c r="H639" i="5"/>
  <c r="V639" i="5"/>
  <c r="W639" i="5"/>
  <c r="X639" i="5"/>
  <c r="Q639" i="5"/>
  <c r="G639" i="5"/>
  <c r="L639" i="5"/>
  <c r="Z639" i="5"/>
  <c r="AB639" i="5"/>
  <c r="Y639" i="5"/>
  <c r="F639" i="5"/>
  <c r="K639" i="5"/>
  <c r="P639" i="5"/>
  <c r="E639" i="5"/>
  <c r="U639" i="5"/>
  <c r="S639" i="5"/>
  <c r="I639" i="5"/>
  <c r="J639" i="5"/>
  <c r="O639" i="5"/>
  <c r="W1630" i="5"/>
  <c r="J1630" i="5"/>
  <c r="X1630" i="5"/>
  <c r="Z1630" i="5"/>
  <c r="M1630" i="5"/>
  <c r="AB1630" i="5"/>
  <c r="O1630" i="5"/>
  <c r="T1630" i="5"/>
  <c r="G1630" i="5"/>
  <c r="F1630" i="5"/>
  <c r="V1630" i="5"/>
  <c r="I1630" i="5"/>
  <c r="Y1630" i="5"/>
  <c r="E1630" i="5"/>
  <c r="L1630" i="5"/>
  <c r="P1630" i="5"/>
  <c r="U1630" i="5"/>
  <c r="AA1630" i="5"/>
  <c r="N1630" i="5"/>
  <c r="H1630" i="5"/>
  <c r="S1630" i="5"/>
  <c r="Q1630" i="5"/>
  <c r="R1630" i="5"/>
  <c r="K1630" i="5"/>
  <c r="V552" i="5"/>
  <c r="AA552" i="5"/>
  <c r="U552" i="5"/>
  <c r="Q552" i="5"/>
  <c r="G552" i="5"/>
  <c r="P552" i="5"/>
  <c r="Z552" i="5"/>
  <c r="Y552" i="5"/>
  <c r="X552" i="5"/>
  <c r="F552" i="5"/>
  <c r="K552" i="5"/>
  <c r="H552" i="5"/>
  <c r="E552" i="5"/>
  <c r="S552" i="5"/>
  <c r="T552" i="5"/>
  <c r="I552" i="5"/>
  <c r="J552" i="5"/>
  <c r="O552" i="5"/>
  <c r="R552" i="5"/>
  <c r="N552" i="5"/>
  <c r="W552" i="5"/>
  <c r="L552" i="5"/>
  <c r="AB552" i="5"/>
  <c r="M552" i="5"/>
  <c r="V41" i="5"/>
  <c r="S41" i="5"/>
  <c r="H41" i="5"/>
  <c r="M41" i="5"/>
  <c r="N41" i="5"/>
  <c r="G41" i="5"/>
  <c r="U41" i="5"/>
  <c r="Z41" i="5"/>
  <c r="T41" i="5"/>
  <c r="L41" i="5"/>
  <c r="Q41" i="5"/>
  <c r="O41" i="5"/>
  <c r="Y41" i="5"/>
  <c r="W41" i="5"/>
  <c r="AA41" i="5"/>
  <c r="P41" i="5"/>
  <c r="F41" i="5"/>
  <c r="E41" i="5"/>
  <c r="R41" i="5"/>
  <c r="X41" i="5"/>
  <c r="AB41" i="5"/>
  <c r="I41" i="5"/>
  <c r="J41" i="5"/>
  <c r="K41" i="5"/>
  <c r="R655" i="5"/>
  <c r="AA655" i="5"/>
  <c r="Y655" i="5"/>
  <c r="M655" i="5"/>
  <c r="N655" i="5"/>
  <c r="H655" i="5"/>
  <c r="V655" i="5"/>
  <c r="W655" i="5"/>
  <c r="S655" i="5"/>
  <c r="Q655" i="5"/>
  <c r="G655" i="5"/>
  <c r="L655" i="5"/>
  <c r="Z655" i="5"/>
  <c r="AB655" i="5"/>
  <c r="T655" i="5"/>
  <c r="F655" i="5"/>
  <c r="K655" i="5"/>
  <c r="P655" i="5"/>
  <c r="E655" i="5"/>
  <c r="U655" i="5"/>
  <c r="X655" i="5"/>
  <c r="I655" i="5"/>
  <c r="J655" i="5"/>
  <c r="O655" i="5"/>
  <c r="R686" i="5"/>
  <c r="W686" i="5"/>
  <c r="AB686" i="5"/>
  <c r="M686" i="5"/>
  <c r="N686" i="5"/>
  <c r="H686" i="5"/>
  <c r="Z686" i="5"/>
  <c r="X686" i="5"/>
  <c r="U686" i="5"/>
  <c r="F686" i="5"/>
  <c r="K686" i="5"/>
  <c r="L686" i="5"/>
  <c r="V686" i="5"/>
  <c r="T686" i="5"/>
  <c r="G686" i="5"/>
  <c r="S686" i="5"/>
  <c r="I686" i="5"/>
  <c r="O686" i="5"/>
  <c r="AA686" i="5"/>
  <c r="Q686" i="5"/>
  <c r="P686" i="5"/>
  <c r="Y686" i="5"/>
  <c r="J686" i="5"/>
  <c r="E686" i="5"/>
  <c r="X420" i="5"/>
  <c r="U420" i="5"/>
  <c r="R420" i="5"/>
  <c r="O420" i="5"/>
  <c r="P420" i="5"/>
  <c r="Q420" i="5"/>
  <c r="AB420" i="5"/>
  <c r="Z420" i="5"/>
  <c r="V420" i="5"/>
  <c r="F420" i="5"/>
  <c r="E420" i="5"/>
  <c r="J420" i="5"/>
  <c r="S420" i="5"/>
  <c r="W420" i="5"/>
  <c r="G420" i="5"/>
  <c r="H420" i="5"/>
  <c r="I420" i="5"/>
  <c r="N420" i="5"/>
  <c r="T420" i="5"/>
  <c r="Y420" i="5"/>
  <c r="AA420" i="5"/>
  <c r="K420" i="5"/>
  <c r="L420" i="5"/>
  <c r="M420" i="5"/>
  <c r="R810" i="5"/>
  <c r="W810" i="5"/>
  <c r="U810" i="5"/>
  <c r="M810" i="5"/>
  <c r="N810" i="5"/>
  <c r="H810" i="5"/>
  <c r="V810" i="5"/>
  <c r="AA810" i="5"/>
  <c r="X810" i="5"/>
  <c r="Q810" i="5"/>
  <c r="G810" i="5"/>
  <c r="P810" i="5"/>
  <c r="Z810" i="5"/>
  <c r="T810" i="5"/>
  <c r="Y810" i="5"/>
  <c r="F810" i="5"/>
  <c r="K810" i="5"/>
  <c r="L810" i="5"/>
  <c r="E810" i="5"/>
  <c r="S810" i="5"/>
  <c r="AB810" i="5"/>
  <c r="I810" i="5"/>
  <c r="J810" i="5"/>
  <c r="O810" i="5"/>
  <c r="R1050" i="5"/>
  <c r="W1050" i="5"/>
  <c r="T1050" i="5"/>
  <c r="M1050" i="5"/>
  <c r="N1050" i="5"/>
  <c r="H1050" i="5"/>
  <c r="E1050" i="5"/>
  <c r="S1050" i="5"/>
  <c r="Y1050" i="5"/>
  <c r="I1050" i="5"/>
  <c r="J1050" i="5"/>
  <c r="O1050" i="5"/>
  <c r="Z1050" i="5"/>
  <c r="AB1050" i="5"/>
  <c r="K1050" i="5"/>
  <c r="AA1050" i="5"/>
  <c r="Q1050" i="5"/>
  <c r="P1050" i="5"/>
  <c r="X1050" i="5"/>
  <c r="F1050" i="5"/>
  <c r="L1050" i="5"/>
  <c r="V1050" i="5"/>
  <c r="U1050" i="5"/>
  <c r="G1050" i="5"/>
  <c r="AA1335" i="5"/>
  <c r="Y1335" i="5"/>
  <c r="Z1335" i="5"/>
  <c r="H1335" i="5"/>
  <c r="M1335" i="5"/>
  <c r="J1335" i="5"/>
  <c r="S1335" i="5"/>
  <c r="X1335" i="5"/>
  <c r="R1335" i="5"/>
  <c r="K1335" i="5"/>
  <c r="P1335" i="5"/>
  <c r="N1335" i="5"/>
  <c r="AB1335" i="5"/>
  <c r="O1335" i="5"/>
  <c r="F1335" i="5"/>
  <c r="W1335" i="5"/>
  <c r="V1335" i="5"/>
  <c r="I1335" i="5"/>
  <c r="T1335" i="5"/>
  <c r="G1335" i="5"/>
  <c r="Q1335" i="5"/>
  <c r="E1335" i="5"/>
  <c r="U1335" i="5"/>
  <c r="L1335" i="5"/>
  <c r="R865" i="5"/>
  <c r="Y865" i="5"/>
  <c r="S865" i="5"/>
  <c r="M865" i="5"/>
  <c r="N865" i="5"/>
  <c r="P865" i="5"/>
  <c r="V865" i="5"/>
  <c r="U865" i="5"/>
  <c r="W865" i="5"/>
  <c r="Q865" i="5"/>
  <c r="G865" i="5"/>
  <c r="L865" i="5"/>
  <c r="Z865" i="5"/>
  <c r="AA865" i="5"/>
  <c r="X865" i="5"/>
  <c r="F865" i="5"/>
  <c r="K865" i="5"/>
  <c r="H865" i="5"/>
  <c r="E865" i="5"/>
  <c r="T865" i="5"/>
  <c r="AB865" i="5"/>
  <c r="I865" i="5"/>
  <c r="J865" i="5"/>
  <c r="O865" i="5"/>
  <c r="R1114" i="5"/>
  <c r="W1114" i="5"/>
  <c r="T1114" i="5"/>
  <c r="M1114" i="5"/>
  <c r="N1114" i="5"/>
  <c r="H1114" i="5"/>
  <c r="E1114" i="5"/>
  <c r="S1114" i="5"/>
  <c r="Y1114" i="5"/>
  <c r="I1114" i="5"/>
  <c r="J1114" i="5"/>
  <c r="O1114" i="5"/>
  <c r="Z1114" i="5"/>
  <c r="AB1114" i="5"/>
  <c r="K1114" i="5"/>
  <c r="AA1114" i="5"/>
  <c r="Q1114" i="5"/>
  <c r="L1114" i="5"/>
  <c r="X1114" i="5"/>
  <c r="F1114" i="5"/>
  <c r="P1114" i="5"/>
  <c r="V1114" i="5"/>
  <c r="U1114" i="5"/>
  <c r="G1114" i="5"/>
  <c r="T641" i="5"/>
  <c r="Z641" i="5"/>
  <c r="S641" i="5"/>
  <c r="M641" i="5"/>
  <c r="N641" i="5"/>
  <c r="P641" i="5"/>
  <c r="X641" i="5"/>
  <c r="V641" i="5"/>
  <c r="W641" i="5"/>
  <c r="Q641" i="5"/>
  <c r="G641" i="5"/>
  <c r="H641" i="5"/>
  <c r="AB641" i="5"/>
  <c r="AA641" i="5"/>
  <c r="Y641" i="5"/>
  <c r="F641" i="5"/>
  <c r="K641" i="5"/>
  <c r="L641" i="5"/>
  <c r="E641" i="5"/>
  <c r="U641" i="5"/>
  <c r="R641" i="5"/>
  <c r="I641" i="5"/>
  <c r="J641" i="5"/>
  <c r="O641" i="5"/>
  <c r="R1189" i="5"/>
  <c r="X1189" i="5"/>
  <c r="AB1189" i="5"/>
  <c r="F1189" i="5"/>
  <c r="K1189" i="5"/>
  <c r="L1189" i="5"/>
  <c r="E1189" i="5"/>
  <c r="V1189" i="5"/>
  <c r="AA1189" i="5"/>
  <c r="I1189" i="5"/>
  <c r="J1189" i="5"/>
  <c r="O1189" i="5"/>
  <c r="U1189" i="5"/>
  <c r="Z1189" i="5"/>
  <c r="S1189" i="5"/>
  <c r="M1189" i="5"/>
  <c r="N1189" i="5"/>
  <c r="P1189" i="5"/>
  <c r="Y1189" i="5"/>
  <c r="W1189" i="5"/>
  <c r="T1189" i="5"/>
  <c r="Q1189" i="5"/>
  <c r="G1189" i="5"/>
  <c r="H1189" i="5"/>
  <c r="R870" i="5"/>
  <c r="Z870" i="5"/>
  <c r="I870" i="5"/>
  <c r="J870" i="5"/>
  <c r="O870" i="5"/>
  <c r="L870" i="5"/>
  <c r="S870" i="5"/>
  <c r="X870" i="5"/>
  <c r="AB870" i="5"/>
  <c r="M870" i="5"/>
  <c r="N870" i="5"/>
  <c r="E870" i="5"/>
  <c r="AA870" i="5"/>
  <c r="V870" i="5"/>
  <c r="K870" i="5"/>
  <c r="Y870" i="5"/>
  <c r="F870" i="5"/>
  <c r="P870" i="5"/>
  <c r="W870" i="5"/>
  <c r="U870" i="5"/>
  <c r="G870" i="5"/>
  <c r="Q870" i="5"/>
  <c r="H870" i="5"/>
  <c r="T870" i="5"/>
  <c r="V1346" i="5"/>
  <c r="AA1346" i="5"/>
  <c r="Y1346" i="5"/>
  <c r="O1346" i="5"/>
  <c r="I1346" i="5"/>
  <c r="N1346" i="5"/>
  <c r="Z1346" i="5"/>
  <c r="X1346" i="5"/>
  <c r="U1346" i="5"/>
  <c r="H1346" i="5"/>
  <c r="M1346" i="5"/>
  <c r="F1346" i="5"/>
  <c r="E1346" i="5"/>
  <c r="S1346" i="5"/>
  <c r="T1346" i="5"/>
  <c r="G1346" i="5"/>
  <c r="L1346" i="5"/>
  <c r="Q1346" i="5"/>
  <c r="K1346" i="5"/>
  <c r="R1346" i="5"/>
  <c r="P1346" i="5"/>
  <c r="W1346" i="5"/>
  <c r="J1346" i="5"/>
  <c r="AB1346" i="5"/>
  <c r="W283" i="5"/>
  <c r="R283" i="5"/>
  <c r="T283" i="5"/>
  <c r="G283" i="5"/>
  <c r="L283" i="5"/>
  <c r="F283" i="5"/>
  <c r="AA283" i="5"/>
  <c r="X283" i="5"/>
  <c r="U283" i="5"/>
  <c r="K283" i="5"/>
  <c r="P283" i="5"/>
  <c r="Q283" i="5"/>
  <c r="E283" i="5"/>
  <c r="V283" i="5"/>
  <c r="Y283" i="5"/>
  <c r="J283" i="5"/>
  <c r="O283" i="5"/>
  <c r="I283" i="5"/>
  <c r="S283" i="5"/>
  <c r="AB283" i="5"/>
  <c r="Z283" i="5"/>
  <c r="N283" i="5"/>
  <c r="H283" i="5"/>
  <c r="M283" i="5"/>
  <c r="U249" i="5"/>
  <c r="S249" i="5"/>
  <c r="H249" i="5"/>
  <c r="M249" i="5"/>
  <c r="N249" i="5"/>
  <c r="G249" i="5"/>
  <c r="T249" i="5"/>
  <c r="Y249" i="5"/>
  <c r="AA249" i="5"/>
  <c r="L249" i="5"/>
  <c r="Q249" i="5"/>
  <c r="E249" i="5"/>
  <c r="X249" i="5"/>
  <c r="R249" i="5"/>
  <c r="V249" i="5"/>
  <c r="P249" i="5"/>
  <c r="F249" i="5"/>
  <c r="O249" i="5"/>
  <c r="AB249" i="5"/>
  <c r="Z249" i="5"/>
  <c r="W249" i="5"/>
  <c r="I249" i="5"/>
  <c r="J249" i="5"/>
  <c r="K249" i="5"/>
  <c r="E1488" i="5"/>
  <c r="U1488" i="5"/>
  <c r="R1488" i="5"/>
  <c r="K1488" i="5"/>
  <c r="L1488" i="5"/>
  <c r="Q1488" i="5"/>
  <c r="X1488" i="5"/>
  <c r="V1488" i="5"/>
  <c r="S1488" i="5"/>
  <c r="W1488" i="5"/>
  <c r="I1488" i="5"/>
  <c r="J1488" i="5"/>
  <c r="Y1488" i="5"/>
  <c r="O1488" i="5"/>
  <c r="F1488" i="5"/>
  <c r="Z1488" i="5"/>
  <c r="H1488" i="5"/>
  <c r="N1488" i="5"/>
  <c r="T1488" i="5"/>
  <c r="AA1488" i="5"/>
  <c r="P1488" i="5"/>
  <c r="AB1488" i="5"/>
  <c r="G1488" i="5"/>
  <c r="M1488" i="5"/>
  <c r="AB1664" i="5"/>
  <c r="W1664" i="5"/>
  <c r="S1664" i="5"/>
  <c r="H1664" i="5"/>
  <c r="M1664" i="5"/>
  <c r="N1664" i="5"/>
  <c r="T1664" i="5"/>
  <c r="Y1664" i="5"/>
  <c r="Z1664" i="5"/>
  <c r="K1664" i="5"/>
  <c r="P1664" i="5"/>
  <c r="F1664" i="5"/>
  <c r="X1664" i="5"/>
  <c r="V1664" i="5"/>
  <c r="AA1664" i="5"/>
  <c r="O1664" i="5"/>
  <c r="I1664" i="5"/>
  <c r="J1664" i="5"/>
  <c r="U1664" i="5"/>
  <c r="Q1664" i="5"/>
  <c r="R1664" i="5"/>
  <c r="G1664" i="5"/>
  <c r="E1664" i="5"/>
  <c r="L1664" i="5"/>
  <c r="W1950" i="5"/>
  <c r="R1950" i="5"/>
  <c r="U1950" i="5"/>
  <c r="H1950" i="5"/>
  <c r="I1950" i="5"/>
  <c r="J1950" i="5"/>
  <c r="AA1950" i="5"/>
  <c r="X1950" i="5"/>
  <c r="G1950" i="5"/>
  <c r="L1950" i="5"/>
  <c r="M1950" i="5"/>
  <c r="N1950" i="5"/>
  <c r="E1950" i="5"/>
  <c r="V1950" i="5"/>
  <c r="T1950" i="5"/>
  <c r="K1950" i="5"/>
  <c r="P1950" i="5"/>
  <c r="Q1950" i="5"/>
  <c r="Y1950" i="5"/>
  <c r="O1950" i="5"/>
  <c r="S1950" i="5"/>
  <c r="Z1950" i="5"/>
  <c r="AB1950" i="5"/>
  <c r="F1950" i="5"/>
  <c r="S437" i="5"/>
  <c r="R437" i="5"/>
  <c r="AA437" i="5"/>
  <c r="I437" i="5"/>
  <c r="J437" i="5"/>
  <c r="G437" i="5"/>
  <c r="E437" i="5"/>
  <c r="X437" i="5"/>
  <c r="AB437" i="5"/>
  <c r="H437" i="5"/>
  <c r="M437" i="5"/>
  <c r="N437" i="5"/>
  <c r="U437" i="5"/>
  <c r="T437" i="5"/>
  <c r="V437" i="5"/>
  <c r="L437" i="5"/>
  <c r="Q437" i="5"/>
  <c r="K437" i="5"/>
  <c r="Y437" i="5"/>
  <c r="Z437" i="5"/>
  <c r="W437" i="5"/>
  <c r="P437" i="5"/>
  <c r="F437" i="5"/>
  <c r="O437" i="5"/>
  <c r="R945" i="5"/>
  <c r="Y945" i="5"/>
  <c r="X945" i="5"/>
  <c r="M945" i="5"/>
  <c r="N945" i="5"/>
  <c r="P945" i="5"/>
  <c r="V945" i="5"/>
  <c r="U945" i="5"/>
  <c r="AB945" i="5"/>
  <c r="Q945" i="5"/>
  <c r="G945" i="5"/>
  <c r="L945" i="5"/>
  <c r="Z945" i="5"/>
  <c r="AA945" i="5"/>
  <c r="S945" i="5"/>
  <c r="F945" i="5"/>
  <c r="K945" i="5"/>
  <c r="H945" i="5"/>
  <c r="E945" i="5"/>
  <c r="T945" i="5"/>
  <c r="W945" i="5"/>
  <c r="I945" i="5"/>
  <c r="J945" i="5"/>
  <c r="O945" i="5"/>
  <c r="R255" i="5"/>
  <c r="W255" i="5"/>
  <c r="T255" i="5"/>
  <c r="N255" i="5"/>
  <c r="H255" i="5"/>
  <c r="Q255" i="5"/>
  <c r="V255" i="5"/>
  <c r="AA255" i="5"/>
  <c r="U255" i="5"/>
  <c r="G255" i="5"/>
  <c r="L255" i="5"/>
  <c r="I255" i="5"/>
  <c r="Z255" i="5"/>
  <c r="X255" i="5"/>
  <c r="AB255" i="5"/>
  <c r="K255" i="5"/>
  <c r="P255" i="5"/>
  <c r="F255" i="5"/>
  <c r="E255" i="5"/>
  <c r="S255" i="5"/>
  <c r="Y255" i="5"/>
  <c r="J255" i="5"/>
  <c r="O255" i="5"/>
  <c r="M255" i="5"/>
  <c r="Y366" i="5"/>
  <c r="S366" i="5"/>
  <c r="W366" i="5"/>
  <c r="Q366" i="5"/>
  <c r="K366" i="5"/>
  <c r="L366" i="5"/>
  <c r="R366" i="5"/>
  <c r="AA366" i="5"/>
  <c r="X366" i="5"/>
  <c r="J366" i="5"/>
  <c r="O366" i="5"/>
  <c r="P366" i="5"/>
  <c r="E366" i="5"/>
  <c r="V366" i="5"/>
  <c r="T366" i="5"/>
  <c r="I366" i="5"/>
  <c r="N366" i="5"/>
  <c r="F366" i="5"/>
  <c r="U366" i="5"/>
  <c r="Z366" i="5"/>
  <c r="AB366" i="5"/>
  <c r="M366" i="5"/>
  <c r="G366" i="5"/>
  <c r="H366" i="5"/>
  <c r="X161" i="5"/>
  <c r="R161" i="5"/>
  <c r="V161" i="5"/>
  <c r="P161" i="5"/>
  <c r="F161" i="5"/>
  <c r="K161" i="5"/>
  <c r="U161" i="5"/>
  <c r="H161" i="5"/>
  <c r="N161" i="5"/>
  <c r="T161" i="5"/>
  <c r="AA161" i="5"/>
  <c r="Q161" i="5"/>
  <c r="AB161" i="5"/>
  <c r="Z161" i="5"/>
  <c r="W161" i="5"/>
  <c r="I161" i="5"/>
  <c r="J161" i="5"/>
  <c r="O161" i="5"/>
  <c r="E161" i="5"/>
  <c r="S161" i="5"/>
  <c r="M161" i="5"/>
  <c r="Y161" i="5"/>
  <c r="L161" i="5"/>
  <c r="G161" i="5"/>
  <c r="AA1938" i="5"/>
  <c r="AB1938" i="5"/>
  <c r="Y1938" i="5"/>
  <c r="H1938" i="5"/>
  <c r="M1938" i="5"/>
  <c r="N1938" i="5"/>
  <c r="E1938" i="5"/>
  <c r="U1938" i="5"/>
  <c r="R1938" i="5"/>
  <c r="G1938" i="5"/>
  <c r="L1938" i="5"/>
  <c r="Q1938" i="5"/>
  <c r="S1938" i="5"/>
  <c r="Z1938" i="5"/>
  <c r="X1938" i="5"/>
  <c r="K1938" i="5"/>
  <c r="P1938" i="5"/>
  <c r="F1938" i="5"/>
  <c r="W1938" i="5"/>
  <c r="V1938" i="5"/>
  <c r="T1938" i="5"/>
  <c r="O1938" i="5"/>
  <c r="I1938" i="5"/>
  <c r="J1938" i="5"/>
  <c r="U817" i="5"/>
  <c r="Z817" i="5"/>
  <c r="AB817" i="5"/>
  <c r="M817" i="5"/>
  <c r="N817" i="5"/>
  <c r="P817" i="5"/>
  <c r="Y817" i="5"/>
  <c r="W817" i="5"/>
  <c r="S817" i="5"/>
  <c r="Q817" i="5"/>
  <c r="G817" i="5"/>
  <c r="H817" i="5"/>
  <c r="R817" i="5"/>
  <c r="X817" i="5"/>
  <c r="T817" i="5"/>
  <c r="F817" i="5"/>
  <c r="K817" i="5"/>
  <c r="L817" i="5"/>
  <c r="E817" i="5"/>
  <c r="V817" i="5"/>
  <c r="AA817" i="5"/>
  <c r="I817" i="5"/>
  <c r="J817" i="5"/>
  <c r="O817" i="5"/>
  <c r="R535" i="5"/>
  <c r="AB535" i="5"/>
  <c r="S535" i="5"/>
  <c r="F535" i="5"/>
  <c r="K535" i="5"/>
  <c r="P535" i="5"/>
  <c r="E535" i="5"/>
  <c r="V535" i="5"/>
  <c r="W535" i="5"/>
  <c r="I535" i="5"/>
  <c r="J535" i="5"/>
  <c r="O535" i="5"/>
  <c r="U535" i="5"/>
  <c r="Z535" i="5"/>
  <c r="X535" i="5"/>
  <c r="M535" i="5"/>
  <c r="N535" i="5"/>
  <c r="H535" i="5"/>
  <c r="Y535" i="5"/>
  <c r="T535" i="5"/>
  <c r="AA535" i="5"/>
  <c r="Q535" i="5"/>
  <c r="G535" i="5"/>
  <c r="L535" i="5"/>
  <c r="V1786" i="5"/>
  <c r="AA1786" i="5"/>
  <c r="AB1786" i="5"/>
  <c r="U1786" i="5"/>
  <c r="G1786" i="5"/>
  <c r="N1786" i="5"/>
  <c r="E1786" i="5"/>
  <c r="S1786" i="5"/>
  <c r="Y1786" i="5"/>
  <c r="L1786" i="5"/>
  <c r="M1786" i="5"/>
  <c r="J1786" i="5"/>
  <c r="X1786" i="5"/>
  <c r="I1786" i="5"/>
  <c r="F1786" i="5"/>
  <c r="P1786" i="5"/>
  <c r="R1786" i="5"/>
  <c r="T1786" i="5"/>
  <c r="Q1786" i="5"/>
  <c r="W1786" i="5"/>
  <c r="K1786" i="5"/>
  <c r="Z1786" i="5"/>
  <c r="H1786" i="5"/>
  <c r="O1786" i="5"/>
  <c r="AA1315" i="5"/>
  <c r="U1315" i="5"/>
  <c r="Z1315" i="5"/>
  <c r="H1315" i="5"/>
  <c r="M1315" i="5"/>
  <c r="J1315" i="5"/>
  <c r="S1315" i="5"/>
  <c r="X1315" i="5"/>
  <c r="R1315" i="5"/>
  <c r="K1315" i="5"/>
  <c r="P1315" i="5"/>
  <c r="N1315" i="5"/>
  <c r="W1315" i="5"/>
  <c r="AB1315" i="5"/>
  <c r="V1315" i="5"/>
  <c r="O1315" i="5"/>
  <c r="I1315" i="5"/>
  <c r="F1315" i="5"/>
  <c r="T1315" i="5"/>
  <c r="Q1315" i="5"/>
  <c r="Y1315" i="5"/>
  <c r="G1315" i="5"/>
  <c r="E1315" i="5"/>
  <c r="L1315" i="5"/>
  <c r="R1089" i="5"/>
  <c r="AA1089" i="5"/>
  <c r="X1089" i="5"/>
  <c r="F1089" i="5"/>
  <c r="K1089" i="5"/>
  <c r="H1089" i="5"/>
  <c r="U1089" i="5"/>
  <c r="Z1089" i="5"/>
  <c r="AB1089" i="5"/>
  <c r="M1089" i="5"/>
  <c r="N1089" i="5"/>
  <c r="P1089" i="5"/>
  <c r="Y1089" i="5"/>
  <c r="S1089" i="5"/>
  <c r="W1089" i="5"/>
  <c r="Q1089" i="5"/>
  <c r="G1089" i="5"/>
  <c r="L1089" i="5"/>
  <c r="I1089" i="5"/>
  <c r="E1089" i="5"/>
  <c r="J1089" i="5"/>
  <c r="V1089" i="5"/>
  <c r="O1089" i="5"/>
  <c r="T1089" i="5"/>
  <c r="R918" i="5"/>
  <c r="U918" i="5"/>
  <c r="I918" i="5"/>
  <c r="F918" i="5"/>
  <c r="K918" i="5"/>
  <c r="L918" i="5"/>
  <c r="S918" i="5"/>
  <c r="X918" i="5"/>
  <c r="V918" i="5"/>
  <c r="M918" i="5"/>
  <c r="J918" i="5"/>
  <c r="O918" i="5"/>
  <c r="AA918" i="5"/>
  <c r="AB918" i="5"/>
  <c r="G918" i="5"/>
  <c r="Y918" i="5"/>
  <c r="E918" i="5"/>
  <c r="P918" i="5"/>
  <c r="W918" i="5"/>
  <c r="Z918" i="5"/>
  <c r="N918" i="5"/>
  <c r="H918" i="5"/>
  <c r="T918" i="5"/>
  <c r="Q918" i="5"/>
  <c r="R1009" i="5"/>
  <c r="AA1009" i="5"/>
  <c r="X1009" i="5"/>
  <c r="F1009" i="5"/>
  <c r="K1009" i="5"/>
  <c r="L1009" i="5"/>
  <c r="U1009" i="5"/>
  <c r="Z1009" i="5"/>
  <c r="AB1009" i="5"/>
  <c r="M1009" i="5"/>
  <c r="N1009" i="5"/>
  <c r="P1009" i="5"/>
  <c r="Y1009" i="5"/>
  <c r="S1009" i="5"/>
  <c r="W1009" i="5"/>
  <c r="Q1009" i="5"/>
  <c r="G1009" i="5"/>
  <c r="H1009" i="5"/>
  <c r="V1009" i="5"/>
  <c r="O1009" i="5"/>
  <c r="T1009" i="5"/>
  <c r="I1009" i="5"/>
  <c r="E1009" i="5"/>
  <c r="J1009" i="5"/>
  <c r="V235" i="5"/>
  <c r="AA235" i="5"/>
  <c r="Y235" i="5"/>
  <c r="G235" i="5"/>
  <c r="L235" i="5"/>
  <c r="F235" i="5"/>
  <c r="Z235" i="5"/>
  <c r="T235" i="5"/>
  <c r="X235" i="5"/>
  <c r="K235" i="5"/>
  <c r="P235" i="5"/>
  <c r="Q235" i="5"/>
  <c r="E235" i="5"/>
  <c r="S235" i="5"/>
  <c r="AB235" i="5"/>
  <c r="J235" i="5"/>
  <c r="O235" i="5"/>
  <c r="I235" i="5"/>
  <c r="R235" i="5"/>
  <c r="W235" i="5"/>
  <c r="U235" i="5"/>
  <c r="N235" i="5"/>
  <c r="H235" i="5"/>
  <c r="M235" i="5"/>
  <c r="R1422" i="5"/>
  <c r="W1422" i="5"/>
  <c r="Y1422" i="5"/>
  <c r="K1422" i="5"/>
  <c r="P1422" i="5"/>
  <c r="J1422" i="5"/>
  <c r="V1422" i="5"/>
  <c r="AA1422" i="5"/>
  <c r="U1422" i="5"/>
  <c r="O1422" i="5"/>
  <c r="I1422" i="5"/>
  <c r="N1422" i="5"/>
  <c r="Z1422" i="5"/>
  <c r="T1422" i="5"/>
  <c r="X1422" i="5"/>
  <c r="H1422" i="5"/>
  <c r="M1422" i="5"/>
  <c r="F1422" i="5"/>
  <c r="E1422" i="5"/>
  <c r="S1422" i="5"/>
  <c r="AB1422" i="5"/>
  <c r="G1422" i="5"/>
  <c r="L1422" i="5"/>
  <c r="Q1422" i="5"/>
  <c r="R1681" i="5"/>
  <c r="AA1681" i="5"/>
  <c r="G1681" i="5"/>
  <c r="L1681" i="5"/>
  <c r="M1681" i="5"/>
  <c r="N1681" i="5"/>
  <c r="E1681" i="5"/>
  <c r="V1681" i="5"/>
  <c r="T1681" i="5"/>
  <c r="K1681" i="5"/>
  <c r="P1681" i="5"/>
  <c r="Q1681" i="5"/>
  <c r="U1681" i="5"/>
  <c r="Z1681" i="5"/>
  <c r="AB1681" i="5"/>
  <c r="O1681" i="5"/>
  <c r="X1681" i="5"/>
  <c r="F1681" i="5"/>
  <c r="Y1681" i="5"/>
  <c r="S1681" i="5"/>
  <c r="W1681" i="5"/>
  <c r="H1681" i="5"/>
  <c r="I1681" i="5"/>
  <c r="J1681" i="5"/>
  <c r="S598" i="5"/>
  <c r="V598" i="5"/>
  <c r="R598" i="5"/>
  <c r="F598" i="5"/>
  <c r="K598" i="5"/>
  <c r="L598" i="5"/>
  <c r="U598" i="5"/>
  <c r="T598" i="5"/>
  <c r="AA598" i="5"/>
  <c r="M598" i="5"/>
  <c r="N598" i="5"/>
  <c r="H598" i="5"/>
  <c r="Y598" i="5"/>
  <c r="Z598" i="5"/>
  <c r="AB598" i="5"/>
  <c r="Q598" i="5"/>
  <c r="G598" i="5"/>
  <c r="P598" i="5"/>
  <c r="I598" i="5"/>
  <c r="E598" i="5"/>
  <c r="J598" i="5"/>
  <c r="X598" i="5"/>
  <c r="O598" i="5"/>
  <c r="W598" i="5"/>
  <c r="S1763" i="5"/>
  <c r="X1763" i="5"/>
  <c r="Y1763" i="5"/>
  <c r="L1763" i="5"/>
  <c r="M1763" i="5"/>
  <c r="F1763" i="5"/>
  <c r="W1763" i="5"/>
  <c r="AB1763" i="5"/>
  <c r="Z1763" i="5"/>
  <c r="P1763" i="5"/>
  <c r="Q1763" i="5"/>
  <c r="O1763" i="5"/>
  <c r="AA1763" i="5"/>
  <c r="U1763" i="5"/>
  <c r="G1763" i="5"/>
  <c r="R1763" i="5"/>
  <c r="K1763" i="5"/>
  <c r="J1763" i="5"/>
  <c r="E1763" i="5"/>
  <c r="T1763" i="5"/>
  <c r="V1763" i="5"/>
  <c r="H1763" i="5"/>
  <c r="I1763" i="5"/>
  <c r="N1763" i="5"/>
  <c r="V536" i="5"/>
  <c r="AA536" i="5"/>
  <c r="U536" i="5"/>
  <c r="Q536" i="5"/>
  <c r="G536" i="5"/>
  <c r="P536" i="5"/>
  <c r="Z536" i="5"/>
  <c r="Y536" i="5"/>
  <c r="X536" i="5"/>
  <c r="F536" i="5"/>
  <c r="K536" i="5"/>
  <c r="H536" i="5"/>
  <c r="E536" i="5"/>
  <c r="S536" i="5"/>
  <c r="T536" i="5"/>
  <c r="I536" i="5"/>
  <c r="J536" i="5"/>
  <c r="O536" i="5"/>
  <c r="AB536" i="5"/>
  <c r="M536" i="5"/>
  <c r="R536" i="5"/>
  <c r="N536" i="5"/>
  <c r="W536" i="5"/>
  <c r="L536" i="5"/>
  <c r="W1695" i="5"/>
  <c r="AB1695" i="5"/>
  <c r="U1695" i="5"/>
  <c r="O1695" i="5"/>
  <c r="I1695" i="5"/>
  <c r="F1695" i="5"/>
  <c r="AA1695" i="5"/>
  <c r="Y1695" i="5"/>
  <c r="V1695" i="5"/>
  <c r="H1695" i="5"/>
  <c r="M1695" i="5"/>
  <c r="J1695" i="5"/>
  <c r="E1695" i="5"/>
  <c r="T1695" i="5"/>
  <c r="R1695" i="5"/>
  <c r="G1695" i="5"/>
  <c r="L1695" i="5"/>
  <c r="Q1695" i="5"/>
  <c r="S1695" i="5"/>
  <c r="X1695" i="5"/>
  <c r="Z1695" i="5"/>
  <c r="K1695" i="5"/>
  <c r="P1695" i="5"/>
  <c r="N1695" i="5"/>
  <c r="Z167" i="5"/>
  <c r="X167" i="5"/>
  <c r="U167" i="5"/>
  <c r="K167" i="5"/>
  <c r="P167" i="5"/>
  <c r="M167" i="5"/>
  <c r="V167" i="5"/>
  <c r="AA167" i="5"/>
  <c r="T167" i="5"/>
  <c r="G167" i="5"/>
  <c r="L167" i="5"/>
  <c r="Q167" i="5"/>
  <c r="E167" i="5"/>
  <c r="Y167" i="5"/>
  <c r="O167" i="5"/>
  <c r="R167" i="5"/>
  <c r="AB167" i="5"/>
  <c r="H167" i="5"/>
  <c r="S167" i="5"/>
  <c r="J167" i="5"/>
  <c r="F167" i="5"/>
  <c r="W167" i="5"/>
  <c r="N167" i="5"/>
  <c r="I167" i="5"/>
  <c r="E1372" i="5"/>
  <c r="Z1372" i="5"/>
  <c r="L1372" i="5"/>
  <c r="N1372" i="5"/>
  <c r="T1372" i="5"/>
  <c r="W1372" i="5"/>
  <c r="I1372" i="5"/>
  <c r="AB1372" i="5"/>
  <c r="G1372" i="5"/>
  <c r="Q1372" i="5"/>
  <c r="Y1372" i="5"/>
  <c r="O1372" i="5"/>
  <c r="J1372" i="5"/>
  <c r="S1372" i="5"/>
  <c r="R1372" i="5"/>
  <c r="F1372" i="5"/>
  <c r="U1372" i="5"/>
  <c r="M1372" i="5"/>
  <c r="X1372" i="5"/>
  <c r="P1372" i="5"/>
  <c r="H1372" i="5"/>
  <c r="K1372" i="5"/>
  <c r="AA1372" i="5"/>
  <c r="V1372" i="5"/>
  <c r="X337" i="5"/>
  <c r="R337" i="5"/>
  <c r="V337" i="5"/>
  <c r="P337" i="5"/>
  <c r="F337" i="5"/>
  <c r="K337" i="5"/>
  <c r="Y337" i="5"/>
  <c r="L337" i="5"/>
  <c r="AB337" i="5"/>
  <c r="Z337" i="5"/>
  <c r="W337" i="5"/>
  <c r="I337" i="5"/>
  <c r="J337" i="5"/>
  <c r="O337" i="5"/>
  <c r="T337" i="5"/>
  <c r="AA337" i="5"/>
  <c r="Q337" i="5"/>
  <c r="G337" i="5"/>
  <c r="E337" i="5"/>
  <c r="U337" i="5"/>
  <c r="S337" i="5"/>
  <c r="H337" i="5"/>
  <c r="M337" i="5"/>
  <c r="N337" i="5"/>
  <c r="W332" i="5"/>
  <c r="AB332" i="5"/>
  <c r="U332" i="5"/>
  <c r="O332" i="5"/>
  <c r="P332" i="5"/>
  <c r="N332" i="5"/>
  <c r="AA332" i="5"/>
  <c r="Y332" i="5"/>
  <c r="V332" i="5"/>
  <c r="F332" i="5"/>
  <c r="I332" i="5"/>
  <c r="J332" i="5"/>
  <c r="T332" i="5"/>
  <c r="R332" i="5"/>
  <c r="G332" i="5"/>
  <c r="H332" i="5"/>
  <c r="M332" i="5"/>
  <c r="E332" i="5"/>
  <c r="S332" i="5"/>
  <c r="X332" i="5"/>
  <c r="Z332" i="5"/>
  <c r="K332" i="5"/>
  <c r="L332" i="5"/>
  <c r="Q332" i="5"/>
  <c r="U1101" i="5"/>
  <c r="Z1101" i="5"/>
  <c r="AA1101" i="5"/>
  <c r="M1101" i="5"/>
  <c r="N1101" i="5"/>
  <c r="P1101" i="5"/>
  <c r="Y1101" i="5"/>
  <c r="W1101" i="5"/>
  <c r="AB1101" i="5"/>
  <c r="Q1101" i="5"/>
  <c r="G1101" i="5"/>
  <c r="H1101" i="5"/>
  <c r="R1101" i="5"/>
  <c r="X1101" i="5"/>
  <c r="T1101" i="5"/>
  <c r="F1101" i="5"/>
  <c r="K1101" i="5"/>
  <c r="L1101" i="5"/>
  <c r="E1101" i="5"/>
  <c r="V1101" i="5"/>
  <c r="S1101" i="5"/>
  <c r="I1101" i="5"/>
  <c r="J1101" i="5"/>
  <c r="O1101" i="5"/>
  <c r="AA711" i="5"/>
  <c r="U711" i="5"/>
  <c r="R711" i="5"/>
  <c r="F711" i="5"/>
  <c r="K711" i="5"/>
  <c r="P711" i="5"/>
  <c r="E711" i="5"/>
  <c r="T711" i="5"/>
  <c r="V711" i="5"/>
  <c r="I711" i="5"/>
  <c r="J711" i="5"/>
  <c r="O711" i="5"/>
  <c r="S711" i="5"/>
  <c r="X711" i="5"/>
  <c r="Y711" i="5"/>
  <c r="M711" i="5"/>
  <c r="N711" i="5"/>
  <c r="H711" i="5"/>
  <c r="W711" i="5"/>
  <c r="AB711" i="5"/>
  <c r="Z711" i="5"/>
  <c r="Q711" i="5"/>
  <c r="G711" i="5"/>
  <c r="L711" i="5"/>
  <c r="R1150" i="5"/>
  <c r="W1150" i="5"/>
  <c r="U1150" i="5"/>
  <c r="M1150" i="5"/>
  <c r="N1150" i="5"/>
  <c r="H1150" i="5"/>
  <c r="Z1150" i="5"/>
  <c r="T1150" i="5"/>
  <c r="Y1150" i="5"/>
  <c r="F1150" i="5"/>
  <c r="K1150" i="5"/>
  <c r="L1150" i="5"/>
  <c r="E1150" i="5"/>
  <c r="AB1150" i="5"/>
  <c r="J1150" i="5"/>
  <c r="V1150" i="5"/>
  <c r="X1150" i="5"/>
  <c r="G1150" i="5"/>
  <c r="S1150" i="5"/>
  <c r="I1150" i="5"/>
  <c r="O1150" i="5"/>
  <c r="AA1150" i="5"/>
  <c r="Q1150" i="5"/>
  <c r="P1150" i="5"/>
  <c r="X601" i="5"/>
  <c r="S601" i="5"/>
  <c r="Z601" i="5"/>
  <c r="Q601" i="5"/>
  <c r="G601" i="5"/>
  <c r="L601" i="5"/>
  <c r="AB601" i="5"/>
  <c r="Y601" i="5"/>
  <c r="AA601" i="5"/>
  <c r="F601" i="5"/>
  <c r="K601" i="5"/>
  <c r="H601" i="5"/>
  <c r="E601" i="5"/>
  <c r="R601" i="5"/>
  <c r="U601" i="5"/>
  <c r="I601" i="5"/>
  <c r="J601" i="5"/>
  <c r="O601" i="5"/>
  <c r="T601" i="5"/>
  <c r="N601" i="5"/>
  <c r="W601" i="5"/>
  <c r="P601" i="5"/>
  <c r="V601" i="5"/>
  <c r="M601" i="5"/>
  <c r="T269" i="5"/>
  <c r="Y269" i="5"/>
  <c r="AA269" i="5"/>
  <c r="L269" i="5"/>
  <c r="Q269" i="5"/>
  <c r="G269" i="5"/>
  <c r="X269" i="5"/>
  <c r="V269" i="5"/>
  <c r="R269" i="5"/>
  <c r="P269" i="5"/>
  <c r="F269" i="5"/>
  <c r="O269" i="5"/>
  <c r="AB269" i="5"/>
  <c r="W269" i="5"/>
  <c r="S269" i="5"/>
  <c r="I269" i="5"/>
  <c r="J269" i="5"/>
  <c r="K269" i="5"/>
  <c r="E269" i="5"/>
  <c r="U269" i="5"/>
  <c r="Z269" i="5"/>
  <c r="H269" i="5"/>
  <c r="M269" i="5"/>
  <c r="N269" i="5"/>
  <c r="Z1010" i="5"/>
  <c r="X1010" i="5"/>
  <c r="T1010" i="5"/>
  <c r="F1010" i="5"/>
  <c r="K1010" i="5"/>
  <c r="L1010" i="5"/>
  <c r="E1010" i="5"/>
  <c r="S1010" i="5"/>
  <c r="Y1010" i="5"/>
  <c r="I1010" i="5"/>
  <c r="J1010" i="5"/>
  <c r="O1010" i="5"/>
  <c r="R1010" i="5"/>
  <c r="W1010" i="5"/>
  <c r="AB1010" i="5"/>
  <c r="M1010" i="5"/>
  <c r="N1010" i="5"/>
  <c r="H1010" i="5"/>
  <c r="V1010" i="5"/>
  <c r="AA1010" i="5"/>
  <c r="U1010" i="5"/>
  <c r="Q1010" i="5"/>
  <c r="G1010" i="5"/>
  <c r="P1010" i="5"/>
  <c r="Y1397" i="5"/>
  <c r="W1397" i="5"/>
  <c r="AB1397" i="5"/>
  <c r="O1397" i="5"/>
  <c r="I1397" i="5"/>
  <c r="J1397" i="5"/>
  <c r="E1397" i="5"/>
  <c r="V1397" i="5"/>
  <c r="AA1397" i="5"/>
  <c r="G1397" i="5"/>
  <c r="L1397" i="5"/>
  <c r="Q1397" i="5"/>
  <c r="X1397" i="5"/>
  <c r="H1397" i="5"/>
  <c r="N1397" i="5"/>
  <c r="Z1397" i="5"/>
  <c r="F1397" i="5"/>
  <c r="U1397" i="5"/>
  <c r="S1397" i="5"/>
  <c r="P1397" i="5"/>
  <c r="K1397" i="5"/>
  <c r="R1397" i="5"/>
  <c r="T1397" i="5"/>
  <c r="M1397" i="5"/>
  <c r="W1206" i="5"/>
  <c r="R1206" i="5"/>
  <c r="Z1206" i="5"/>
  <c r="Q1206" i="5"/>
  <c r="G1206" i="5"/>
  <c r="P1206" i="5"/>
  <c r="AA1206" i="5"/>
  <c r="X1206" i="5"/>
  <c r="T1206" i="5"/>
  <c r="F1206" i="5"/>
  <c r="K1206" i="5"/>
  <c r="L1206" i="5"/>
  <c r="E1206" i="5"/>
  <c r="V1206" i="5"/>
  <c r="Y1206" i="5"/>
  <c r="I1206" i="5"/>
  <c r="J1206" i="5"/>
  <c r="O1206" i="5"/>
  <c r="S1206" i="5"/>
  <c r="N1206" i="5"/>
  <c r="AB1206" i="5"/>
  <c r="H1206" i="5"/>
  <c r="U1206" i="5"/>
  <c r="M1206" i="5"/>
  <c r="AB357" i="5"/>
  <c r="W357" i="5"/>
  <c r="R357" i="5"/>
  <c r="I357" i="5"/>
  <c r="J357" i="5"/>
  <c r="G357" i="5"/>
  <c r="E357" i="5"/>
  <c r="U357" i="5"/>
  <c r="S357" i="5"/>
  <c r="H357" i="5"/>
  <c r="M357" i="5"/>
  <c r="N357" i="5"/>
  <c r="T357" i="5"/>
  <c r="Y357" i="5"/>
  <c r="Z357" i="5"/>
  <c r="L357" i="5"/>
  <c r="Q357" i="5"/>
  <c r="K357" i="5"/>
  <c r="X357" i="5"/>
  <c r="V357" i="5"/>
  <c r="AA357" i="5"/>
  <c r="P357" i="5"/>
  <c r="F357" i="5"/>
  <c r="O357" i="5"/>
  <c r="E187" i="5"/>
  <c r="S187" i="5"/>
  <c r="AB187" i="5"/>
  <c r="J187" i="5"/>
  <c r="O187" i="5"/>
  <c r="I187" i="5"/>
  <c r="R187" i="5"/>
  <c r="W187" i="5"/>
  <c r="U187" i="5"/>
  <c r="N187" i="5"/>
  <c r="H187" i="5"/>
  <c r="M187" i="5"/>
  <c r="V187" i="5"/>
  <c r="AA187" i="5"/>
  <c r="Y187" i="5"/>
  <c r="G187" i="5"/>
  <c r="L187" i="5"/>
  <c r="F187" i="5"/>
  <c r="Z187" i="5"/>
  <c r="T187" i="5"/>
  <c r="X187" i="5"/>
  <c r="K187" i="5"/>
  <c r="P187" i="5"/>
  <c r="Q187" i="5"/>
  <c r="AB1388" i="5"/>
  <c r="Z1388" i="5"/>
  <c r="W1388" i="5"/>
  <c r="H1388" i="5"/>
  <c r="M1388" i="5"/>
  <c r="N1388" i="5"/>
  <c r="E1388" i="5"/>
  <c r="U1388" i="5"/>
  <c r="AA1388" i="5"/>
  <c r="G1388" i="5"/>
  <c r="L1388" i="5"/>
  <c r="Q1388" i="5"/>
  <c r="T1388" i="5"/>
  <c r="Y1388" i="5"/>
  <c r="S1388" i="5"/>
  <c r="K1388" i="5"/>
  <c r="P1388" i="5"/>
  <c r="F1388" i="5"/>
  <c r="X1388" i="5"/>
  <c r="R1388" i="5"/>
  <c r="V1388" i="5"/>
  <c r="O1388" i="5"/>
  <c r="I1388" i="5"/>
  <c r="J1388" i="5"/>
  <c r="AB103" i="5"/>
  <c r="W103" i="5"/>
  <c r="S103" i="5"/>
  <c r="K103" i="5"/>
  <c r="P103" i="5"/>
  <c r="M103" i="5"/>
  <c r="X103" i="5"/>
  <c r="V103" i="5"/>
  <c r="R103" i="5"/>
  <c r="G103" i="5"/>
  <c r="L103" i="5"/>
  <c r="Q103" i="5"/>
  <c r="E103" i="5"/>
  <c r="Z103" i="5"/>
  <c r="O103" i="5"/>
  <c r="T103" i="5"/>
  <c r="AA103" i="5"/>
  <c r="H103" i="5"/>
  <c r="U103" i="5"/>
  <c r="J103" i="5"/>
  <c r="F103" i="5"/>
  <c r="Y103" i="5"/>
  <c r="N103" i="5"/>
  <c r="I103" i="5"/>
  <c r="Z1310" i="5"/>
  <c r="T1310" i="5"/>
  <c r="Y1310" i="5"/>
  <c r="H1310" i="5"/>
  <c r="M1310" i="5"/>
  <c r="F1310" i="5"/>
  <c r="R1310" i="5"/>
  <c r="W1310" i="5"/>
  <c r="X1310" i="5"/>
  <c r="K1310" i="5"/>
  <c r="P1310" i="5"/>
  <c r="J1310" i="5"/>
  <c r="AA1310" i="5"/>
  <c r="O1310" i="5"/>
  <c r="N1310" i="5"/>
  <c r="E1310" i="5"/>
  <c r="AB1310" i="5"/>
  <c r="L1310" i="5"/>
  <c r="V1310" i="5"/>
  <c r="U1310" i="5"/>
  <c r="I1310" i="5"/>
  <c r="S1310" i="5"/>
  <c r="G1310" i="5"/>
  <c r="Q1310" i="5"/>
  <c r="X1056" i="5"/>
  <c r="V1056" i="5"/>
  <c r="S1056" i="5"/>
  <c r="Q1056" i="5"/>
  <c r="G1056" i="5"/>
  <c r="P1056" i="5"/>
  <c r="E1056" i="5"/>
  <c r="U1056" i="5"/>
  <c r="R1056" i="5"/>
  <c r="I1056" i="5"/>
  <c r="J1056" i="5"/>
  <c r="O1056" i="5"/>
  <c r="W1056" i="5"/>
  <c r="F1056" i="5"/>
  <c r="H1056" i="5"/>
  <c r="M1056" i="5"/>
  <c r="T1056" i="5"/>
  <c r="AA1056" i="5"/>
  <c r="N1056" i="5"/>
  <c r="Y1056" i="5"/>
  <c r="L1056" i="5"/>
  <c r="AB1056" i="5"/>
  <c r="Z1056" i="5"/>
  <c r="K1056" i="5"/>
  <c r="T844" i="5"/>
  <c r="Y844" i="5"/>
  <c r="S844" i="5"/>
  <c r="M844" i="5"/>
  <c r="N844" i="5"/>
  <c r="L844" i="5"/>
  <c r="AB844" i="5"/>
  <c r="W844" i="5"/>
  <c r="AA844" i="5"/>
  <c r="F844" i="5"/>
  <c r="K844" i="5"/>
  <c r="H844" i="5"/>
  <c r="E844" i="5"/>
  <c r="R844" i="5"/>
  <c r="J844" i="5"/>
  <c r="X844" i="5"/>
  <c r="Z844" i="5"/>
  <c r="G844" i="5"/>
  <c r="U844" i="5"/>
  <c r="I844" i="5"/>
  <c r="O844" i="5"/>
  <c r="V844" i="5"/>
  <c r="Q844" i="5"/>
  <c r="P844" i="5"/>
  <c r="V1798" i="5"/>
  <c r="AA1798" i="5"/>
  <c r="X1798" i="5"/>
  <c r="P1798" i="5"/>
  <c r="G1798" i="5"/>
  <c r="F1798" i="5"/>
  <c r="Z1798" i="5"/>
  <c r="T1798" i="5"/>
  <c r="Y1798" i="5"/>
  <c r="I1798" i="5"/>
  <c r="O1798" i="5"/>
  <c r="N1798" i="5"/>
  <c r="E1798" i="5"/>
  <c r="S1798" i="5"/>
  <c r="AB1798" i="5"/>
  <c r="H1798" i="5"/>
  <c r="M1798" i="5"/>
  <c r="J1798" i="5"/>
  <c r="R1798" i="5"/>
  <c r="W1798" i="5"/>
  <c r="U1798" i="5"/>
  <c r="L1798" i="5"/>
  <c r="Q1798" i="5"/>
  <c r="K1798" i="5"/>
  <c r="T983" i="5"/>
  <c r="W983" i="5"/>
  <c r="V983" i="5"/>
  <c r="M983" i="5"/>
  <c r="N983" i="5"/>
  <c r="H983" i="5"/>
  <c r="X983" i="5"/>
  <c r="S983" i="5"/>
  <c r="Z983" i="5"/>
  <c r="Q983" i="5"/>
  <c r="G983" i="5"/>
  <c r="L983" i="5"/>
  <c r="AB983" i="5"/>
  <c r="Y983" i="5"/>
  <c r="AA983" i="5"/>
  <c r="F983" i="5"/>
  <c r="K983" i="5"/>
  <c r="P983" i="5"/>
  <c r="E983" i="5"/>
  <c r="R983" i="5"/>
  <c r="U983" i="5"/>
  <c r="I983" i="5"/>
  <c r="J983" i="5"/>
  <c r="O983" i="5"/>
  <c r="T747" i="5"/>
  <c r="R747" i="5"/>
  <c r="I747" i="5"/>
  <c r="J747" i="5"/>
  <c r="O747" i="5"/>
  <c r="P747" i="5"/>
  <c r="S747" i="5"/>
  <c r="X747" i="5"/>
  <c r="Z747" i="5"/>
  <c r="M747" i="5"/>
  <c r="N747" i="5"/>
  <c r="E747" i="5"/>
  <c r="W747" i="5"/>
  <c r="AB747" i="5"/>
  <c r="U747" i="5"/>
  <c r="Q747" i="5"/>
  <c r="G747" i="5"/>
  <c r="H747" i="5"/>
  <c r="AA747" i="5"/>
  <c r="Y747" i="5"/>
  <c r="V747" i="5"/>
  <c r="F747" i="5"/>
  <c r="K747" i="5"/>
  <c r="L747" i="5"/>
  <c r="R1621" i="5"/>
  <c r="X1621" i="5"/>
  <c r="AB1621" i="5"/>
  <c r="H1621" i="5"/>
  <c r="M1621" i="5"/>
  <c r="N1621" i="5"/>
  <c r="E1621" i="5"/>
  <c r="V1621" i="5"/>
  <c r="S1621" i="5"/>
  <c r="G1621" i="5"/>
  <c r="L1621" i="5"/>
  <c r="Q1621" i="5"/>
  <c r="U1621" i="5"/>
  <c r="Z1621" i="5"/>
  <c r="AA1621" i="5"/>
  <c r="K1621" i="5"/>
  <c r="P1621" i="5"/>
  <c r="F1621" i="5"/>
  <c r="Y1621" i="5"/>
  <c r="W1621" i="5"/>
  <c r="T1621" i="5"/>
  <c r="O1621" i="5"/>
  <c r="I1621" i="5"/>
  <c r="J1621" i="5"/>
  <c r="U465" i="5"/>
  <c r="V465" i="5"/>
  <c r="X465" i="5"/>
  <c r="M465" i="5"/>
  <c r="N465" i="5"/>
  <c r="H465" i="5"/>
  <c r="Y465" i="5"/>
  <c r="AA465" i="5"/>
  <c r="AB465" i="5"/>
  <c r="Q465" i="5"/>
  <c r="G465" i="5"/>
  <c r="L465" i="5"/>
  <c r="T465" i="5"/>
  <c r="S465" i="5"/>
  <c r="R465" i="5"/>
  <c r="F465" i="5"/>
  <c r="K465" i="5"/>
  <c r="P465" i="5"/>
  <c r="E465" i="5"/>
  <c r="Z465" i="5"/>
  <c r="W465" i="5"/>
  <c r="I465" i="5"/>
  <c r="J465" i="5"/>
  <c r="O465" i="5"/>
  <c r="V282" i="5"/>
  <c r="S282" i="5"/>
  <c r="U282" i="5"/>
  <c r="Q282" i="5"/>
  <c r="G282" i="5"/>
  <c r="H282" i="5"/>
  <c r="Z282" i="5"/>
  <c r="X282" i="5"/>
  <c r="T282" i="5"/>
  <c r="J282" i="5"/>
  <c r="K282" i="5"/>
  <c r="L282" i="5"/>
  <c r="W282" i="5"/>
  <c r="Y282" i="5"/>
  <c r="I282" i="5"/>
  <c r="N282" i="5"/>
  <c r="O282" i="5"/>
  <c r="P282" i="5"/>
  <c r="R282" i="5"/>
  <c r="AB282" i="5"/>
  <c r="AA282" i="5"/>
  <c r="M282" i="5"/>
  <c r="E282" i="5"/>
  <c r="F282" i="5"/>
  <c r="R986" i="5"/>
  <c r="W986" i="5"/>
  <c r="T986" i="5"/>
  <c r="M986" i="5"/>
  <c r="N986" i="5"/>
  <c r="H986" i="5"/>
  <c r="E986" i="5"/>
  <c r="S986" i="5"/>
  <c r="Y986" i="5"/>
  <c r="I986" i="5"/>
  <c r="J986" i="5"/>
  <c r="O986" i="5"/>
  <c r="Z986" i="5"/>
  <c r="AB986" i="5"/>
  <c r="K986" i="5"/>
  <c r="AA986" i="5"/>
  <c r="Q986" i="5"/>
  <c r="P986" i="5"/>
  <c r="X986" i="5"/>
  <c r="F986" i="5"/>
  <c r="L986" i="5"/>
  <c r="V986" i="5"/>
  <c r="U986" i="5"/>
  <c r="G986" i="5"/>
  <c r="E1112" i="5"/>
  <c r="U1112" i="5"/>
  <c r="Z1112" i="5"/>
  <c r="I1112" i="5"/>
  <c r="J1112" i="5"/>
  <c r="O1112" i="5"/>
  <c r="T1112" i="5"/>
  <c r="Y1112" i="5"/>
  <c r="R1112" i="5"/>
  <c r="M1112" i="5"/>
  <c r="N1112" i="5"/>
  <c r="L1112" i="5"/>
  <c r="X1112" i="5"/>
  <c r="V1112" i="5"/>
  <c r="S1112" i="5"/>
  <c r="Q1112" i="5"/>
  <c r="G1112" i="5"/>
  <c r="P1112" i="5"/>
  <c r="AB1112" i="5"/>
  <c r="W1112" i="5"/>
  <c r="AA1112" i="5"/>
  <c r="F1112" i="5"/>
  <c r="K1112" i="5"/>
  <c r="H1112" i="5"/>
  <c r="T913" i="5"/>
  <c r="W913" i="5"/>
  <c r="I913" i="5"/>
  <c r="J913" i="5"/>
  <c r="O913" i="5"/>
  <c r="E913" i="5"/>
  <c r="V913" i="5"/>
  <c r="U913" i="5"/>
  <c r="S913" i="5"/>
  <c r="Q913" i="5"/>
  <c r="G913" i="5"/>
  <c r="L913" i="5"/>
  <c r="Z913" i="5"/>
  <c r="AA913" i="5"/>
  <c r="AB913" i="5"/>
  <c r="F913" i="5"/>
  <c r="K913" i="5"/>
  <c r="H913" i="5"/>
  <c r="M913" i="5"/>
  <c r="R913" i="5"/>
  <c r="N913" i="5"/>
  <c r="Y913" i="5"/>
  <c r="P913" i="5"/>
  <c r="X913" i="5"/>
  <c r="AB1576" i="5"/>
  <c r="W1576" i="5"/>
  <c r="G1576" i="5"/>
  <c r="L1576" i="5"/>
  <c r="M1576" i="5"/>
  <c r="N1576" i="5"/>
  <c r="T1576" i="5"/>
  <c r="Y1576" i="5"/>
  <c r="Z1576" i="5"/>
  <c r="O1576" i="5"/>
  <c r="AA1576" i="5"/>
  <c r="F1576" i="5"/>
  <c r="X1576" i="5"/>
  <c r="V1576" i="5"/>
  <c r="S1576" i="5"/>
  <c r="H1576" i="5"/>
  <c r="I1576" i="5"/>
  <c r="J1576" i="5"/>
  <c r="U1576" i="5"/>
  <c r="Q1576" i="5"/>
  <c r="R1576" i="5"/>
  <c r="K1576" i="5"/>
  <c r="P1576" i="5"/>
  <c r="E1576" i="5"/>
  <c r="X1702" i="5"/>
  <c r="Z1702" i="5"/>
  <c r="M1702" i="5"/>
  <c r="AB1702" i="5"/>
  <c r="AA1702" i="5"/>
  <c r="U1702" i="5"/>
  <c r="I1702" i="5"/>
  <c r="F1702" i="5"/>
  <c r="W1702" i="5"/>
  <c r="T1702" i="5"/>
  <c r="P1702" i="5"/>
  <c r="Y1702" i="5"/>
  <c r="E1702" i="5"/>
  <c r="L1702" i="5"/>
  <c r="N1702" i="5"/>
  <c r="K1702" i="5"/>
  <c r="J1702" i="5"/>
  <c r="O1702" i="5"/>
  <c r="H1702" i="5"/>
  <c r="S1702" i="5"/>
  <c r="Q1702" i="5"/>
  <c r="R1702" i="5"/>
  <c r="V1702" i="5"/>
  <c r="G1702" i="5"/>
  <c r="V243" i="5"/>
  <c r="AA243" i="5"/>
  <c r="X243" i="5"/>
  <c r="G243" i="5"/>
  <c r="L243" i="5"/>
  <c r="F243" i="5"/>
  <c r="E243" i="5"/>
  <c r="S243" i="5"/>
  <c r="AB243" i="5"/>
  <c r="J243" i="5"/>
  <c r="O243" i="5"/>
  <c r="Q243" i="5"/>
  <c r="T243" i="5"/>
  <c r="K243" i="5"/>
  <c r="I243" i="5"/>
  <c r="N243" i="5"/>
  <c r="R243" i="5"/>
  <c r="U243" i="5"/>
  <c r="H243" i="5"/>
  <c r="W243" i="5"/>
  <c r="M243" i="5"/>
  <c r="Z243" i="5"/>
  <c r="Y243" i="5"/>
  <c r="P243" i="5"/>
  <c r="U1305" i="5"/>
  <c r="Z1305" i="5"/>
  <c r="AB1305" i="5"/>
  <c r="K1305" i="5"/>
  <c r="P1305" i="5"/>
  <c r="F1305" i="5"/>
  <c r="Y1305" i="5"/>
  <c r="S1305" i="5"/>
  <c r="T1305" i="5"/>
  <c r="O1305" i="5"/>
  <c r="I1305" i="5"/>
  <c r="J1305" i="5"/>
  <c r="R1305" i="5"/>
  <c r="AA1305" i="5"/>
  <c r="X1305" i="5"/>
  <c r="H1305" i="5"/>
  <c r="M1305" i="5"/>
  <c r="N1305" i="5"/>
  <c r="E1305" i="5"/>
  <c r="V1305" i="5"/>
  <c r="W1305" i="5"/>
  <c r="G1305" i="5"/>
  <c r="L1305" i="5"/>
  <c r="Q1305" i="5"/>
  <c r="E1290" i="5"/>
  <c r="S1290" i="5"/>
  <c r="Y1290" i="5"/>
  <c r="G1290" i="5"/>
  <c r="L1290" i="5"/>
  <c r="Q1290" i="5"/>
  <c r="R1290" i="5"/>
  <c r="W1290" i="5"/>
  <c r="T1290" i="5"/>
  <c r="K1290" i="5"/>
  <c r="P1290" i="5"/>
  <c r="J1290" i="5"/>
  <c r="V1290" i="5"/>
  <c r="AA1290" i="5"/>
  <c r="AB1290" i="5"/>
  <c r="O1290" i="5"/>
  <c r="I1290" i="5"/>
  <c r="N1290" i="5"/>
  <c r="Z1290" i="5"/>
  <c r="X1290" i="5"/>
  <c r="U1290" i="5"/>
  <c r="H1290" i="5"/>
  <c r="M1290" i="5"/>
  <c r="F1290" i="5"/>
  <c r="Y338" i="5"/>
  <c r="W338" i="5"/>
  <c r="S338" i="5"/>
  <c r="Q338" i="5"/>
  <c r="K338" i="5"/>
  <c r="P338" i="5"/>
  <c r="Z338" i="5"/>
  <c r="M338" i="5"/>
  <c r="L338" i="5"/>
  <c r="R338" i="5"/>
  <c r="X338" i="5"/>
  <c r="T338" i="5"/>
  <c r="J338" i="5"/>
  <c r="O338" i="5"/>
  <c r="H338" i="5"/>
  <c r="U338" i="5"/>
  <c r="AB338" i="5"/>
  <c r="G338" i="5"/>
  <c r="E338" i="5"/>
  <c r="V338" i="5"/>
  <c r="AA338" i="5"/>
  <c r="I338" i="5"/>
  <c r="N338" i="5"/>
  <c r="F338" i="5"/>
  <c r="Y250" i="5"/>
  <c r="W250" i="5"/>
  <c r="T250" i="5"/>
  <c r="Q250" i="5"/>
  <c r="K250" i="5"/>
  <c r="L250" i="5"/>
  <c r="R250" i="5"/>
  <c r="X250" i="5"/>
  <c r="S250" i="5"/>
  <c r="J250" i="5"/>
  <c r="O250" i="5"/>
  <c r="P250" i="5"/>
  <c r="V250" i="5"/>
  <c r="AA250" i="5"/>
  <c r="I250" i="5"/>
  <c r="N250" i="5"/>
  <c r="F250" i="5"/>
  <c r="E250" i="5"/>
  <c r="U250" i="5"/>
  <c r="Z250" i="5"/>
  <c r="AB250" i="5"/>
  <c r="M250" i="5"/>
  <c r="G250" i="5"/>
  <c r="H250" i="5"/>
  <c r="AB313" i="5"/>
  <c r="Z313" i="5"/>
  <c r="V313" i="5"/>
  <c r="I313" i="5"/>
  <c r="J313" i="5"/>
  <c r="K313" i="5"/>
  <c r="E313" i="5"/>
  <c r="U313" i="5"/>
  <c r="S313" i="5"/>
  <c r="H313" i="5"/>
  <c r="M313" i="5"/>
  <c r="N313" i="5"/>
  <c r="T313" i="5"/>
  <c r="Y313" i="5"/>
  <c r="AA313" i="5"/>
  <c r="L313" i="5"/>
  <c r="Q313" i="5"/>
  <c r="O313" i="5"/>
  <c r="X313" i="5"/>
  <c r="R313" i="5"/>
  <c r="W313" i="5"/>
  <c r="P313" i="5"/>
  <c r="F313" i="5"/>
  <c r="G313" i="5"/>
  <c r="W635" i="5"/>
  <c r="T635" i="5"/>
  <c r="I635" i="5"/>
  <c r="J635" i="5"/>
  <c r="O635" i="5"/>
  <c r="P635" i="5"/>
  <c r="R635" i="5"/>
  <c r="AB635" i="5"/>
  <c r="U635" i="5"/>
  <c r="M635" i="5"/>
  <c r="N635" i="5"/>
  <c r="H635" i="5"/>
  <c r="V635" i="5"/>
  <c r="S635" i="5"/>
  <c r="Y635" i="5"/>
  <c r="Q635" i="5"/>
  <c r="G635" i="5"/>
  <c r="E635" i="5"/>
  <c r="Z635" i="5"/>
  <c r="X635" i="5"/>
  <c r="AA635" i="5"/>
  <c r="F635" i="5"/>
  <c r="K635" i="5"/>
  <c r="L635" i="5"/>
  <c r="Y985" i="5"/>
  <c r="S985" i="5"/>
  <c r="W985" i="5"/>
  <c r="Q985" i="5"/>
  <c r="N985" i="5"/>
  <c r="P985" i="5"/>
  <c r="R985" i="5"/>
  <c r="AA985" i="5"/>
  <c r="X985" i="5"/>
  <c r="E985" i="5"/>
  <c r="G985" i="5"/>
  <c r="H985" i="5"/>
  <c r="V985" i="5"/>
  <c r="T985" i="5"/>
  <c r="I985" i="5"/>
  <c r="F985" i="5"/>
  <c r="K985" i="5"/>
  <c r="L985" i="5"/>
  <c r="U985" i="5"/>
  <c r="Z985" i="5"/>
  <c r="AB985" i="5"/>
  <c r="M985" i="5"/>
  <c r="J985" i="5"/>
  <c r="O985" i="5"/>
  <c r="E717" i="5"/>
  <c r="V717" i="5"/>
  <c r="T717" i="5"/>
  <c r="I717" i="5"/>
  <c r="J717" i="5"/>
  <c r="O717" i="5"/>
  <c r="U717" i="5"/>
  <c r="Z717" i="5"/>
  <c r="AB717" i="5"/>
  <c r="M717" i="5"/>
  <c r="N717" i="5"/>
  <c r="P717" i="5"/>
  <c r="Y717" i="5"/>
  <c r="S717" i="5"/>
  <c r="W717" i="5"/>
  <c r="Q717" i="5"/>
  <c r="G717" i="5"/>
  <c r="H717" i="5"/>
  <c r="R717" i="5"/>
  <c r="AA717" i="5"/>
  <c r="X717" i="5"/>
  <c r="F717" i="5"/>
  <c r="K717" i="5"/>
  <c r="L717" i="5"/>
  <c r="E1517" i="5"/>
  <c r="S1517" i="5"/>
  <c r="L1517" i="5"/>
  <c r="T1517" i="5"/>
  <c r="R1517" i="5"/>
  <c r="M1517" i="5"/>
  <c r="P1517" i="5"/>
  <c r="Z1517" i="5"/>
  <c r="X1517" i="5"/>
  <c r="V1517" i="5"/>
  <c r="Y1517" i="5"/>
  <c r="I1517" i="5"/>
  <c r="AB1517" i="5"/>
  <c r="U1517" i="5"/>
  <c r="G1517" i="5"/>
  <c r="F1517" i="5"/>
  <c r="O1517" i="5"/>
  <c r="N1517" i="5"/>
  <c r="W1517" i="5"/>
  <c r="J1517" i="5"/>
  <c r="H1517" i="5"/>
  <c r="AA1517" i="5"/>
  <c r="Q1517" i="5"/>
  <c r="K1517" i="5"/>
  <c r="W1563" i="5"/>
  <c r="AB1563" i="5"/>
  <c r="R1563" i="5"/>
  <c r="O1563" i="5"/>
  <c r="I1563" i="5"/>
  <c r="F1563" i="5"/>
  <c r="AA1563" i="5"/>
  <c r="U1563" i="5"/>
  <c r="Z1563" i="5"/>
  <c r="H1563" i="5"/>
  <c r="M1563" i="5"/>
  <c r="J1563" i="5"/>
  <c r="X1563" i="5"/>
  <c r="K1563" i="5"/>
  <c r="N1563" i="5"/>
  <c r="E1563" i="5"/>
  <c r="V1563" i="5"/>
  <c r="L1563" i="5"/>
  <c r="S1563" i="5"/>
  <c r="Y1563" i="5"/>
  <c r="P1563" i="5"/>
  <c r="T1563" i="5"/>
  <c r="G1563" i="5"/>
  <c r="Q1563" i="5"/>
  <c r="S620" i="5"/>
  <c r="AB620" i="5"/>
  <c r="Z620" i="5"/>
  <c r="M620" i="5"/>
  <c r="N620" i="5"/>
  <c r="L620" i="5"/>
  <c r="W620" i="5"/>
  <c r="R620" i="5"/>
  <c r="T620" i="5"/>
  <c r="Q620" i="5"/>
  <c r="G620" i="5"/>
  <c r="P620" i="5"/>
  <c r="AA620" i="5"/>
  <c r="X620" i="5"/>
  <c r="U620" i="5"/>
  <c r="F620" i="5"/>
  <c r="K620" i="5"/>
  <c r="H620" i="5"/>
  <c r="E620" i="5"/>
  <c r="V620" i="5"/>
  <c r="Y620" i="5"/>
  <c r="I620" i="5"/>
  <c r="J620" i="5"/>
  <c r="O620" i="5"/>
  <c r="R567" i="5"/>
  <c r="AB567" i="5"/>
  <c r="S567" i="5"/>
  <c r="F567" i="5"/>
  <c r="K567" i="5"/>
  <c r="P567" i="5"/>
  <c r="E567" i="5"/>
  <c r="V567" i="5"/>
  <c r="W567" i="5"/>
  <c r="I567" i="5"/>
  <c r="J567" i="5"/>
  <c r="O567" i="5"/>
  <c r="U567" i="5"/>
  <c r="Z567" i="5"/>
  <c r="X567" i="5"/>
  <c r="M567" i="5"/>
  <c r="N567" i="5"/>
  <c r="H567" i="5"/>
  <c r="Y567" i="5"/>
  <c r="T567" i="5"/>
  <c r="AA567" i="5"/>
  <c r="Q567" i="5"/>
  <c r="G567" i="5"/>
  <c r="L567" i="5"/>
  <c r="S1675" i="5"/>
  <c r="X1675" i="5"/>
  <c r="Y1675" i="5"/>
  <c r="K1675" i="5"/>
  <c r="W1675" i="5"/>
  <c r="AB1675" i="5"/>
  <c r="R1675" i="5"/>
  <c r="O1675" i="5"/>
  <c r="I1675" i="5"/>
  <c r="F1675" i="5"/>
  <c r="AA1675" i="5"/>
  <c r="U1675" i="5"/>
  <c r="Z1675" i="5"/>
  <c r="H1675" i="5"/>
  <c r="M1675" i="5"/>
  <c r="J1675" i="5"/>
  <c r="T1675" i="5"/>
  <c r="P1675" i="5"/>
  <c r="V1675" i="5"/>
  <c r="Q1675" i="5"/>
  <c r="G1675" i="5"/>
  <c r="N1675" i="5"/>
  <c r="E1675" i="5"/>
  <c r="L1675" i="5"/>
  <c r="V278" i="5"/>
  <c r="T278" i="5"/>
  <c r="W278" i="5"/>
  <c r="Q278" i="5"/>
  <c r="K278" i="5"/>
  <c r="L278" i="5"/>
  <c r="Z278" i="5"/>
  <c r="Y278" i="5"/>
  <c r="U278" i="5"/>
  <c r="J278" i="5"/>
  <c r="O278" i="5"/>
  <c r="H278" i="5"/>
  <c r="E278" i="5"/>
  <c r="S278" i="5"/>
  <c r="AA278" i="5"/>
  <c r="I278" i="5"/>
  <c r="N278" i="5"/>
  <c r="F278" i="5"/>
  <c r="R278" i="5"/>
  <c r="G278" i="5"/>
  <c r="X278" i="5"/>
  <c r="P278" i="5"/>
  <c r="AB278" i="5"/>
  <c r="M278" i="5"/>
  <c r="Y1249" i="5"/>
  <c r="S1249" i="5"/>
  <c r="X1249" i="5"/>
  <c r="O1249" i="5"/>
  <c r="I1249" i="5"/>
  <c r="J1249" i="5"/>
  <c r="U1249" i="5"/>
  <c r="W1249" i="5"/>
  <c r="P1249" i="5"/>
  <c r="R1249" i="5"/>
  <c r="AA1249" i="5"/>
  <c r="AB1249" i="5"/>
  <c r="H1249" i="5"/>
  <c r="M1249" i="5"/>
  <c r="N1249" i="5"/>
  <c r="Z1249" i="5"/>
  <c r="K1249" i="5"/>
  <c r="F1249" i="5"/>
  <c r="E1249" i="5"/>
  <c r="V1249" i="5"/>
  <c r="T1249" i="5"/>
  <c r="G1249" i="5"/>
  <c r="L1249" i="5"/>
  <c r="Q1249" i="5"/>
  <c r="V491" i="5"/>
  <c r="AA491" i="5"/>
  <c r="I491" i="5"/>
  <c r="J491" i="5"/>
  <c r="G491" i="5"/>
  <c r="E491" i="5"/>
  <c r="U491" i="5"/>
  <c r="Z491" i="5"/>
  <c r="AB491" i="5"/>
  <c r="M491" i="5"/>
  <c r="N491" i="5"/>
  <c r="K491" i="5"/>
  <c r="Y491" i="5"/>
  <c r="X491" i="5"/>
  <c r="T491" i="5"/>
  <c r="Q491" i="5"/>
  <c r="H491" i="5"/>
  <c r="O491" i="5"/>
  <c r="R491" i="5"/>
  <c r="S491" i="5"/>
  <c r="W491" i="5"/>
  <c r="F491" i="5"/>
  <c r="P491" i="5"/>
  <c r="L491" i="5"/>
  <c r="Y1689" i="5"/>
  <c r="S1689" i="5"/>
  <c r="W1689" i="5"/>
  <c r="O1689" i="5"/>
  <c r="I1689" i="5"/>
  <c r="J1689" i="5"/>
  <c r="U1689" i="5"/>
  <c r="AB1689" i="5"/>
  <c r="P1689" i="5"/>
  <c r="R1689" i="5"/>
  <c r="AA1689" i="5"/>
  <c r="X1689" i="5"/>
  <c r="H1689" i="5"/>
  <c r="M1689" i="5"/>
  <c r="N1689" i="5"/>
  <c r="Z1689" i="5"/>
  <c r="K1689" i="5"/>
  <c r="F1689" i="5"/>
  <c r="E1689" i="5"/>
  <c r="V1689" i="5"/>
  <c r="T1689" i="5"/>
  <c r="G1689" i="5"/>
  <c r="L1689" i="5"/>
  <c r="Q1689" i="5"/>
  <c r="W1555" i="5"/>
  <c r="AB1555" i="5"/>
  <c r="R1555" i="5"/>
  <c r="O1555" i="5"/>
  <c r="I1555" i="5"/>
  <c r="F1555" i="5"/>
  <c r="E1555" i="5"/>
  <c r="T1555" i="5"/>
  <c r="V1555" i="5"/>
  <c r="G1555" i="5"/>
  <c r="L1555" i="5"/>
  <c r="Q1555" i="5"/>
  <c r="U1555" i="5"/>
  <c r="H1555" i="5"/>
  <c r="J1555" i="5"/>
  <c r="X1555" i="5"/>
  <c r="N1555" i="5"/>
  <c r="S1555" i="5"/>
  <c r="Y1555" i="5"/>
  <c r="P1555" i="5"/>
  <c r="K1555" i="5"/>
  <c r="AA1555" i="5"/>
  <c r="Z1555" i="5"/>
  <c r="M1555" i="5"/>
  <c r="W118" i="5"/>
  <c r="AB118" i="5"/>
  <c r="U118" i="5"/>
  <c r="Q118" i="5"/>
  <c r="K118" i="5"/>
  <c r="H118" i="5"/>
  <c r="AA118" i="5"/>
  <c r="Y118" i="5"/>
  <c r="V118" i="5"/>
  <c r="J118" i="5"/>
  <c r="O118" i="5"/>
  <c r="L118" i="5"/>
  <c r="E118" i="5"/>
  <c r="T118" i="5"/>
  <c r="R118" i="5"/>
  <c r="I118" i="5"/>
  <c r="N118" i="5"/>
  <c r="F118" i="5"/>
  <c r="S118" i="5"/>
  <c r="G118" i="5"/>
  <c r="X118" i="5"/>
  <c r="P118" i="5"/>
  <c r="Z118" i="5"/>
  <c r="M118" i="5"/>
  <c r="Y1281" i="5"/>
  <c r="S1281" i="5"/>
  <c r="W1281" i="5"/>
  <c r="O1281" i="5"/>
  <c r="I1281" i="5"/>
  <c r="J1281" i="5"/>
  <c r="U1281" i="5"/>
  <c r="AB1281" i="5"/>
  <c r="P1281" i="5"/>
  <c r="F1281" i="5"/>
  <c r="R1281" i="5"/>
  <c r="AA1281" i="5"/>
  <c r="X1281" i="5"/>
  <c r="H1281" i="5"/>
  <c r="M1281" i="5"/>
  <c r="N1281" i="5"/>
  <c r="Z1281" i="5"/>
  <c r="K1281" i="5"/>
  <c r="E1281" i="5"/>
  <c r="V1281" i="5"/>
  <c r="T1281" i="5"/>
  <c r="G1281" i="5"/>
  <c r="L1281" i="5"/>
  <c r="Q1281" i="5"/>
  <c r="U1212" i="5"/>
  <c r="V1212" i="5"/>
  <c r="R1212" i="5"/>
  <c r="M1212" i="5"/>
  <c r="N1212" i="5"/>
  <c r="L1212" i="5"/>
  <c r="Y1212" i="5"/>
  <c r="AA1212" i="5"/>
  <c r="S1212" i="5"/>
  <c r="Q1212" i="5"/>
  <c r="G1212" i="5"/>
  <c r="P1212" i="5"/>
  <c r="T1212" i="5"/>
  <c r="W1212" i="5"/>
  <c r="X1212" i="5"/>
  <c r="F1212" i="5"/>
  <c r="K1212" i="5"/>
  <c r="H1212" i="5"/>
  <c r="E1212" i="5"/>
  <c r="Z1212" i="5"/>
  <c r="AB1212" i="5"/>
  <c r="I1212" i="5"/>
  <c r="J1212" i="5"/>
  <c r="O1212" i="5"/>
  <c r="T1180" i="5"/>
  <c r="Y1180" i="5"/>
  <c r="AA1180" i="5"/>
  <c r="M1180" i="5"/>
  <c r="N1180" i="5"/>
  <c r="L1180" i="5"/>
  <c r="X1180" i="5"/>
  <c r="R1180" i="5"/>
  <c r="V1180" i="5"/>
  <c r="Q1180" i="5"/>
  <c r="G1180" i="5"/>
  <c r="P1180" i="5"/>
  <c r="AB1180" i="5"/>
  <c r="Z1180" i="5"/>
  <c r="W1180" i="5"/>
  <c r="F1180" i="5"/>
  <c r="K1180" i="5"/>
  <c r="H1180" i="5"/>
  <c r="E1180" i="5"/>
  <c r="U1180" i="5"/>
  <c r="S1180" i="5"/>
  <c r="I1180" i="5"/>
  <c r="J1180" i="5"/>
  <c r="O1180" i="5"/>
  <c r="X784" i="5"/>
  <c r="R784" i="5"/>
  <c r="V784" i="5"/>
  <c r="Q784" i="5"/>
  <c r="G784" i="5"/>
  <c r="P784" i="5"/>
  <c r="AB784" i="5"/>
  <c r="Z784" i="5"/>
  <c r="W784" i="5"/>
  <c r="F784" i="5"/>
  <c r="K784" i="5"/>
  <c r="H784" i="5"/>
  <c r="E784" i="5"/>
  <c r="U784" i="5"/>
  <c r="S784" i="5"/>
  <c r="I784" i="5"/>
  <c r="J784" i="5"/>
  <c r="O784" i="5"/>
  <c r="T784" i="5"/>
  <c r="Y784" i="5"/>
  <c r="AA784" i="5"/>
  <c r="M784" i="5"/>
  <c r="N784" i="5"/>
  <c r="L784" i="5"/>
  <c r="AA1435" i="5"/>
  <c r="U1435" i="5"/>
  <c r="R1435" i="5"/>
  <c r="H1435" i="5"/>
  <c r="M1435" i="5"/>
  <c r="J1435" i="5"/>
  <c r="E1435" i="5"/>
  <c r="T1435" i="5"/>
  <c r="V1435" i="5"/>
  <c r="G1435" i="5"/>
  <c r="L1435" i="5"/>
  <c r="Q1435" i="5"/>
  <c r="S1435" i="5"/>
  <c r="X1435" i="5"/>
  <c r="Y1435" i="5"/>
  <c r="K1435" i="5"/>
  <c r="P1435" i="5"/>
  <c r="N1435" i="5"/>
  <c r="W1435" i="5"/>
  <c r="AB1435" i="5"/>
  <c r="Z1435" i="5"/>
  <c r="O1435" i="5"/>
  <c r="I1435" i="5"/>
  <c r="F1435" i="5"/>
  <c r="U1228" i="5"/>
  <c r="V1228" i="5"/>
  <c r="W1228" i="5"/>
  <c r="K1228" i="5"/>
  <c r="P1228" i="5"/>
  <c r="F1228" i="5"/>
  <c r="Y1228" i="5"/>
  <c r="AA1228" i="5"/>
  <c r="X1228" i="5"/>
  <c r="O1228" i="5"/>
  <c r="I1228" i="5"/>
  <c r="J1228" i="5"/>
  <c r="T1228" i="5"/>
  <c r="R1228" i="5"/>
  <c r="S1228" i="5"/>
  <c r="H1228" i="5"/>
  <c r="M1228" i="5"/>
  <c r="N1228" i="5"/>
  <c r="E1228" i="5"/>
  <c r="Z1228" i="5"/>
  <c r="AB1228" i="5"/>
  <c r="G1228" i="5"/>
  <c r="L1228" i="5"/>
  <c r="Q1228" i="5"/>
  <c r="E43" i="5"/>
  <c r="T43" i="5"/>
  <c r="R43" i="5"/>
  <c r="J43" i="5"/>
  <c r="O43" i="5"/>
  <c r="I43" i="5"/>
  <c r="S43" i="5"/>
  <c r="X43" i="5"/>
  <c r="Z43" i="5"/>
  <c r="N43" i="5"/>
  <c r="H43" i="5"/>
  <c r="M43" i="5"/>
  <c r="W43" i="5"/>
  <c r="AB43" i="5"/>
  <c r="U43" i="5"/>
  <c r="G43" i="5"/>
  <c r="L43" i="5"/>
  <c r="F43" i="5"/>
  <c r="AA43" i="5"/>
  <c r="Y43" i="5"/>
  <c r="V43" i="5"/>
  <c r="K43" i="5"/>
  <c r="P43" i="5"/>
  <c r="Q43" i="5"/>
  <c r="R471" i="5"/>
  <c r="AB471" i="5"/>
  <c r="S471" i="5"/>
  <c r="F471" i="5"/>
  <c r="K471" i="5"/>
  <c r="L471" i="5"/>
  <c r="E471" i="5"/>
  <c r="V471" i="5"/>
  <c r="W471" i="5"/>
  <c r="I471" i="5"/>
  <c r="J471" i="5"/>
  <c r="O471" i="5"/>
  <c r="U471" i="5"/>
  <c r="Z471" i="5"/>
  <c r="X471" i="5"/>
  <c r="M471" i="5"/>
  <c r="N471" i="5"/>
  <c r="P471" i="5"/>
  <c r="Y471" i="5"/>
  <c r="T471" i="5"/>
  <c r="AA471" i="5"/>
  <c r="Q471" i="5"/>
  <c r="G471" i="5"/>
  <c r="H471" i="5"/>
  <c r="U1097" i="5"/>
  <c r="Z1097" i="5"/>
  <c r="AB1097" i="5"/>
  <c r="M1097" i="5"/>
  <c r="N1097" i="5"/>
  <c r="P1097" i="5"/>
  <c r="Y1097" i="5"/>
  <c r="S1097" i="5"/>
  <c r="X1097" i="5"/>
  <c r="Q1097" i="5"/>
  <c r="G1097" i="5"/>
  <c r="L1097" i="5"/>
  <c r="R1097" i="5"/>
  <c r="AA1097" i="5"/>
  <c r="W1097" i="5"/>
  <c r="F1097" i="5"/>
  <c r="K1097" i="5"/>
  <c r="H1097" i="5"/>
  <c r="E1097" i="5"/>
  <c r="V1097" i="5"/>
  <c r="T1097" i="5"/>
  <c r="I1097" i="5"/>
  <c r="J1097" i="5"/>
  <c r="O1097" i="5"/>
  <c r="Y270" i="5"/>
  <c r="S270" i="5"/>
  <c r="X270" i="5"/>
  <c r="Q270" i="5"/>
  <c r="K270" i="5"/>
  <c r="L270" i="5"/>
  <c r="R270" i="5"/>
  <c r="AA270" i="5"/>
  <c r="W270" i="5"/>
  <c r="J270" i="5"/>
  <c r="O270" i="5"/>
  <c r="P270" i="5"/>
  <c r="E270" i="5"/>
  <c r="V270" i="5"/>
  <c r="T270" i="5"/>
  <c r="I270" i="5"/>
  <c r="N270" i="5"/>
  <c r="F270" i="5"/>
  <c r="U270" i="5"/>
  <c r="Z270" i="5"/>
  <c r="AB270" i="5"/>
  <c r="M270" i="5"/>
  <c r="G270" i="5"/>
  <c r="H270" i="5"/>
  <c r="R1198" i="5"/>
  <c r="W1198" i="5"/>
  <c r="U1198" i="5"/>
  <c r="M1198" i="5"/>
  <c r="N1198" i="5"/>
  <c r="H1198" i="5"/>
  <c r="Z1198" i="5"/>
  <c r="T1198" i="5"/>
  <c r="Y1198" i="5"/>
  <c r="F1198" i="5"/>
  <c r="K1198" i="5"/>
  <c r="L1198" i="5"/>
  <c r="E1198" i="5"/>
  <c r="AB1198" i="5"/>
  <c r="J1198" i="5"/>
  <c r="V1198" i="5"/>
  <c r="X1198" i="5"/>
  <c r="G1198" i="5"/>
  <c r="S1198" i="5"/>
  <c r="I1198" i="5"/>
  <c r="O1198" i="5"/>
  <c r="AA1198" i="5"/>
  <c r="Q1198" i="5"/>
  <c r="P1198" i="5"/>
  <c r="AB196" i="5"/>
  <c r="W196" i="5"/>
  <c r="Z196" i="5"/>
  <c r="F196" i="5"/>
  <c r="I196" i="5"/>
  <c r="N196" i="5"/>
  <c r="T196" i="5"/>
  <c r="AA196" i="5"/>
  <c r="U196" i="5"/>
  <c r="K196" i="5"/>
  <c r="L196" i="5"/>
  <c r="Q196" i="5"/>
  <c r="X196" i="5"/>
  <c r="R196" i="5"/>
  <c r="Y196" i="5"/>
  <c r="O196" i="5"/>
  <c r="P196" i="5"/>
  <c r="J196" i="5"/>
  <c r="V196" i="5"/>
  <c r="M196" i="5"/>
  <c r="S196" i="5"/>
  <c r="G196" i="5"/>
  <c r="E196" i="5"/>
  <c r="H196" i="5"/>
  <c r="T657" i="5"/>
  <c r="Z657" i="5"/>
  <c r="Y657" i="5"/>
  <c r="M657" i="5"/>
  <c r="N657" i="5"/>
  <c r="P657" i="5"/>
  <c r="X657" i="5"/>
  <c r="V657" i="5"/>
  <c r="R657" i="5"/>
  <c r="Q657" i="5"/>
  <c r="G657" i="5"/>
  <c r="H657" i="5"/>
  <c r="AB657" i="5"/>
  <c r="AA657" i="5"/>
  <c r="S657" i="5"/>
  <c r="F657" i="5"/>
  <c r="K657" i="5"/>
  <c r="L657" i="5"/>
  <c r="E657" i="5"/>
  <c r="U657" i="5"/>
  <c r="W657" i="5"/>
  <c r="I657" i="5"/>
  <c r="J657" i="5"/>
  <c r="O657" i="5"/>
  <c r="Z1626" i="5"/>
  <c r="X1626" i="5"/>
  <c r="G1626" i="5"/>
  <c r="L1626" i="5"/>
  <c r="Q1626" i="5"/>
  <c r="F1626" i="5"/>
  <c r="E1626" i="5"/>
  <c r="S1626" i="5"/>
  <c r="Y1626" i="5"/>
  <c r="K1626" i="5"/>
  <c r="P1626" i="5"/>
  <c r="J1626" i="5"/>
  <c r="R1626" i="5"/>
  <c r="W1626" i="5"/>
  <c r="T1626" i="5"/>
  <c r="O1626" i="5"/>
  <c r="I1626" i="5"/>
  <c r="N1626" i="5"/>
  <c r="V1626" i="5"/>
  <c r="AA1626" i="5"/>
  <c r="AB1626" i="5"/>
  <c r="H1626" i="5"/>
  <c r="M1626" i="5"/>
  <c r="U1626" i="5"/>
  <c r="Z1237" i="5"/>
  <c r="X1237" i="5"/>
  <c r="T1237" i="5"/>
  <c r="H1237" i="5"/>
  <c r="M1237" i="5"/>
  <c r="N1237" i="5"/>
  <c r="E1237" i="5"/>
  <c r="W1237" i="5"/>
  <c r="Y1237" i="5"/>
  <c r="G1237" i="5"/>
  <c r="L1237" i="5"/>
  <c r="Q1237" i="5"/>
  <c r="R1237" i="5"/>
  <c r="AB1237" i="5"/>
  <c r="U1237" i="5"/>
  <c r="K1237" i="5"/>
  <c r="P1237" i="5"/>
  <c r="F1237" i="5"/>
  <c r="V1237" i="5"/>
  <c r="S1237" i="5"/>
  <c r="AA1237" i="5"/>
  <c r="O1237" i="5"/>
  <c r="I1237" i="5"/>
  <c r="J1237" i="5"/>
  <c r="W1527" i="5"/>
  <c r="AB1527" i="5"/>
  <c r="U1527" i="5"/>
  <c r="V1527" i="5"/>
  <c r="I1527" i="5"/>
  <c r="F1527" i="5"/>
  <c r="AA1527" i="5"/>
  <c r="Y1527" i="5"/>
  <c r="G1527" i="5"/>
  <c r="H1527" i="5"/>
  <c r="M1527" i="5"/>
  <c r="J1527" i="5"/>
  <c r="E1527" i="5"/>
  <c r="T1527" i="5"/>
  <c r="R1527" i="5"/>
  <c r="K1527" i="5"/>
  <c r="L1527" i="5"/>
  <c r="Q1527" i="5"/>
  <c r="Z1527" i="5"/>
  <c r="O1527" i="5"/>
  <c r="S1527" i="5"/>
  <c r="P1527" i="5"/>
  <c r="X1527" i="5"/>
  <c r="N1527" i="5"/>
  <c r="E1598" i="5"/>
  <c r="S1598" i="5"/>
  <c r="AB1598" i="5"/>
  <c r="G1598" i="5"/>
  <c r="L1598" i="5"/>
  <c r="Q1598" i="5"/>
  <c r="R1598" i="5"/>
  <c r="W1598" i="5"/>
  <c r="U1598" i="5"/>
  <c r="K1598" i="5"/>
  <c r="P1598" i="5"/>
  <c r="J1598" i="5"/>
  <c r="V1598" i="5"/>
  <c r="AA1598" i="5"/>
  <c r="X1598" i="5"/>
  <c r="O1598" i="5"/>
  <c r="I1598" i="5"/>
  <c r="N1598" i="5"/>
  <c r="Z1598" i="5"/>
  <c r="T1598" i="5"/>
  <c r="Y1598" i="5"/>
  <c r="H1598" i="5"/>
  <c r="M1598" i="5"/>
  <c r="F1598" i="5"/>
  <c r="V1770" i="5"/>
  <c r="AA1770" i="5"/>
  <c r="AB1770" i="5"/>
  <c r="P1770" i="5"/>
  <c r="G1770" i="5"/>
  <c r="N1770" i="5"/>
  <c r="E1770" i="5"/>
  <c r="S1770" i="5"/>
  <c r="Y1770" i="5"/>
  <c r="H1770" i="5"/>
  <c r="M1770" i="5"/>
  <c r="J1770" i="5"/>
  <c r="X1770" i="5"/>
  <c r="I1770" i="5"/>
  <c r="F1770" i="5"/>
  <c r="W1770" i="5"/>
  <c r="K1770" i="5"/>
  <c r="R1770" i="5"/>
  <c r="T1770" i="5"/>
  <c r="Q1770" i="5"/>
  <c r="L1770" i="5"/>
  <c r="Z1770" i="5"/>
  <c r="U1770" i="5"/>
  <c r="O1770" i="5"/>
  <c r="Y1153" i="5"/>
  <c r="S1153" i="5"/>
  <c r="W1153" i="5"/>
  <c r="Q1153" i="5"/>
  <c r="G1153" i="5"/>
  <c r="L1153" i="5"/>
  <c r="U1153" i="5"/>
  <c r="AB1153" i="5"/>
  <c r="N1153" i="5"/>
  <c r="R1153" i="5"/>
  <c r="AA1153" i="5"/>
  <c r="X1153" i="5"/>
  <c r="F1153" i="5"/>
  <c r="K1153" i="5"/>
  <c r="H1153" i="5"/>
  <c r="Z1153" i="5"/>
  <c r="M1153" i="5"/>
  <c r="P1153" i="5"/>
  <c r="E1153" i="5"/>
  <c r="V1153" i="5"/>
  <c r="T1153" i="5"/>
  <c r="I1153" i="5"/>
  <c r="J1153" i="5"/>
  <c r="O1153" i="5"/>
  <c r="W1799" i="5"/>
  <c r="AB1799" i="5"/>
  <c r="U1799" i="5"/>
  <c r="P1799" i="5"/>
  <c r="K1799" i="5"/>
  <c r="O1799" i="5"/>
  <c r="AA1799" i="5"/>
  <c r="Y1799" i="5"/>
  <c r="V1799" i="5"/>
  <c r="I1799" i="5"/>
  <c r="F1799" i="5"/>
  <c r="J1799" i="5"/>
  <c r="T1799" i="5"/>
  <c r="R1799" i="5"/>
  <c r="H1799" i="5"/>
  <c r="M1799" i="5"/>
  <c r="N1799" i="5"/>
  <c r="E1799" i="5"/>
  <c r="S1799" i="5"/>
  <c r="X1799" i="5"/>
  <c r="Z1799" i="5"/>
  <c r="L1799" i="5"/>
  <c r="Q1799" i="5"/>
  <c r="G1799" i="5"/>
  <c r="E525" i="5"/>
  <c r="T525" i="5"/>
  <c r="Z525" i="5"/>
  <c r="I525" i="5"/>
  <c r="J525" i="5"/>
  <c r="G525" i="5"/>
  <c r="S525" i="5"/>
  <c r="X525" i="5"/>
  <c r="U525" i="5"/>
  <c r="M525" i="5"/>
  <c r="N525" i="5"/>
  <c r="K525" i="5"/>
  <c r="W525" i="5"/>
  <c r="AB525" i="5"/>
  <c r="V525" i="5"/>
  <c r="Q525" i="5"/>
  <c r="H525" i="5"/>
  <c r="O525" i="5"/>
  <c r="AA525" i="5"/>
  <c r="R525" i="5"/>
  <c r="Y525" i="5"/>
  <c r="F525" i="5"/>
  <c r="P525" i="5"/>
  <c r="L525" i="5"/>
  <c r="Y1201" i="5"/>
  <c r="S1201" i="5"/>
  <c r="W1201" i="5"/>
  <c r="Q1201" i="5"/>
  <c r="G1201" i="5"/>
  <c r="L1201" i="5"/>
  <c r="U1201" i="5"/>
  <c r="AB1201" i="5"/>
  <c r="N1201" i="5"/>
  <c r="R1201" i="5"/>
  <c r="AA1201" i="5"/>
  <c r="X1201" i="5"/>
  <c r="F1201" i="5"/>
  <c r="K1201" i="5"/>
  <c r="H1201" i="5"/>
  <c r="Z1201" i="5"/>
  <c r="M1201" i="5"/>
  <c r="P1201" i="5"/>
  <c r="E1201" i="5"/>
  <c r="V1201" i="5"/>
  <c r="T1201" i="5"/>
  <c r="I1201" i="5"/>
  <c r="J1201" i="5"/>
  <c r="O1201" i="5"/>
  <c r="V488" i="5"/>
  <c r="AA488" i="5"/>
  <c r="U488" i="5"/>
  <c r="Q488" i="5"/>
  <c r="H488" i="5"/>
  <c r="O488" i="5"/>
  <c r="Z488" i="5"/>
  <c r="Y488" i="5"/>
  <c r="X488" i="5"/>
  <c r="F488" i="5"/>
  <c r="P488" i="5"/>
  <c r="L488" i="5"/>
  <c r="E488" i="5"/>
  <c r="S488" i="5"/>
  <c r="T488" i="5"/>
  <c r="I488" i="5"/>
  <c r="J488" i="5"/>
  <c r="G488" i="5"/>
  <c r="R488" i="5"/>
  <c r="N488" i="5"/>
  <c r="W488" i="5"/>
  <c r="K488" i="5"/>
  <c r="AB488" i="5"/>
  <c r="M488" i="5"/>
  <c r="S798" i="5"/>
  <c r="Y798" i="5"/>
  <c r="I798" i="5"/>
  <c r="J798" i="5"/>
  <c r="O798" i="5"/>
  <c r="P798" i="5"/>
  <c r="V798" i="5"/>
  <c r="AA798" i="5"/>
  <c r="T798" i="5"/>
  <c r="Q798" i="5"/>
  <c r="G798" i="5"/>
  <c r="E798" i="5"/>
  <c r="Z798" i="5"/>
  <c r="X798" i="5"/>
  <c r="U798" i="5"/>
  <c r="F798" i="5"/>
  <c r="K798" i="5"/>
  <c r="L798" i="5"/>
  <c r="M798" i="5"/>
  <c r="R798" i="5"/>
  <c r="N798" i="5"/>
  <c r="W798" i="5"/>
  <c r="H798" i="5"/>
  <c r="AB798" i="5"/>
  <c r="E920" i="5"/>
  <c r="W920" i="5"/>
  <c r="T920" i="5"/>
  <c r="I920" i="5"/>
  <c r="J920" i="5"/>
  <c r="O920" i="5"/>
  <c r="U920" i="5"/>
  <c r="AB920" i="5"/>
  <c r="V920" i="5"/>
  <c r="M920" i="5"/>
  <c r="N920" i="5"/>
  <c r="L920" i="5"/>
  <c r="Y920" i="5"/>
  <c r="S920" i="5"/>
  <c r="Z920" i="5"/>
  <c r="Q920" i="5"/>
  <c r="G920" i="5"/>
  <c r="P920" i="5"/>
  <c r="R920" i="5"/>
  <c r="X920" i="5"/>
  <c r="AA920" i="5"/>
  <c r="F920" i="5"/>
  <c r="K920" i="5"/>
  <c r="H920" i="5"/>
  <c r="R591" i="5"/>
  <c r="AA591" i="5"/>
  <c r="Y591" i="5"/>
  <c r="M591" i="5"/>
  <c r="N591" i="5"/>
  <c r="H591" i="5"/>
  <c r="V591" i="5"/>
  <c r="W591" i="5"/>
  <c r="S591" i="5"/>
  <c r="Q591" i="5"/>
  <c r="G591" i="5"/>
  <c r="L591" i="5"/>
  <c r="Z591" i="5"/>
  <c r="AB591" i="5"/>
  <c r="T591" i="5"/>
  <c r="F591" i="5"/>
  <c r="K591" i="5"/>
  <c r="P591" i="5"/>
  <c r="E591" i="5"/>
  <c r="U591" i="5"/>
  <c r="X591" i="5"/>
  <c r="I591" i="5"/>
  <c r="J591" i="5"/>
  <c r="O591" i="5"/>
  <c r="U785" i="5"/>
  <c r="Z785" i="5"/>
  <c r="AB785" i="5"/>
  <c r="M785" i="5"/>
  <c r="N785" i="5"/>
  <c r="P785" i="5"/>
  <c r="Y785" i="5"/>
  <c r="W785" i="5"/>
  <c r="S785" i="5"/>
  <c r="Q785" i="5"/>
  <c r="G785" i="5"/>
  <c r="L785" i="5"/>
  <c r="R785" i="5"/>
  <c r="X785" i="5"/>
  <c r="T785" i="5"/>
  <c r="F785" i="5"/>
  <c r="K785" i="5"/>
  <c r="H785" i="5"/>
  <c r="E785" i="5"/>
  <c r="V785" i="5"/>
  <c r="AA785" i="5"/>
  <c r="I785" i="5"/>
  <c r="J785" i="5"/>
  <c r="O785" i="5"/>
  <c r="Z1221" i="5"/>
  <c r="X1221" i="5"/>
  <c r="Y1221" i="5"/>
  <c r="F1221" i="5"/>
  <c r="K1221" i="5"/>
  <c r="H1221" i="5"/>
  <c r="E1221" i="5"/>
  <c r="W1221" i="5"/>
  <c r="T1221" i="5"/>
  <c r="I1221" i="5"/>
  <c r="J1221" i="5"/>
  <c r="O1221" i="5"/>
  <c r="R1221" i="5"/>
  <c r="AB1221" i="5"/>
  <c r="AA1221" i="5"/>
  <c r="M1221" i="5"/>
  <c r="N1221" i="5"/>
  <c r="P1221" i="5"/>
  <c r="V1221" i="5"/>
  <c r="S1221" i="5"/>
  <c r="U1221" i="5"/>
  <c r="Q1221" i="5"/>
  <c r="G1221" i="5"/>
  <c r="L1221" i="5"/>
  <c r="V1850" i="5"/>
  <c r="AA1850" i="5"/>
  <c r="T1850" i="5"/>
  <c r="O1850" i="5"/>
  <c r="I1850" i="5"/>
  <c r="J1850" i="5"/>
  <c r="E1850" i="5"/>
  <c r="S1850" i="5"/>
  <c r="X1850" i="5"/>
  <c r="G1850" i="5"/>
  <c r="L1850" i="5"/>
  <c r="Q1850" i="5"/>
  <c r="Y1850" i="5"/>
  <c r="H1850" i="5"/>
  <c r="N1850" i="5"/>
  <c r="W1850" i="5"/>
  <c r="F1850" i="5"/>
  <c r="R1850" i="5"/>
  <c r="AB1850" i="5"/>
  <c r="P1850" i="5"/>
  <c r="K1850" i="5"/>
  <c r="Z1850" i="5"/>
  <c r="U1850" i="5"/>
  <c r="M1850" i="5"/>
  <c r="V428" i="5"/>
  <c r="U428" i="5"/>
  <c r="G428" i="5"/>
  <c r="H428" i="5"/>
  <c r="M428" i="5"/>
  <c r="J428" i="5"/>
  <c r="X428" i="5"/>
  <c r="R428" i="5"/>
  <c r="Z428" i="5"/>
  <c r="O428" i="5"/>
  <c r="P428" i="5"/>
  <c r="N428" i="5"/>
  <c r="AB428" i="5"/>
  <c r="W428" i="5"/>
  <c r="S428" i="5"/>
  <c r="F428" i="5"/>
  <c r="I428" i="5"/>
  <c r="E428" i="5"/>
  <c r="AA428" i="5"/>
  <c r="Q428" i="5"/>
  <c r="Y428" i="5"/>
  <c r="K428" i="5"/>
  <c r="T428" i="5"/>
  <c r="L428" i="5"/>
  <c r="X1336" i="5"/>
  <c r="V1336" i="5"/>
  <c r="AA1336" i="5"/>
  <c r="O1336" i="5"/>
  <c r="I1336" i="5"/>
  <c r="J1336" i="5"/>
  <c r="U1336" i="5"/>
  <c r="G1336" i="5"/>
  <c r="Q1336" i="5"/>
  <c r="AB1336" i="5"/>
  <c r="R1336" i="5"/>
  <c r="S1336" i="5"/>
  <c r="H1336" i="5"/>
  <c r="M1336" i="5"/>
  <c r="N1336" i="5"/>
  <c r="E1336" i="5"/>
  <c r="Z1336" i="5"/>
  <c r="L1336" i="5"/>
  <c r="Y1336" i="5"/>
  <c r="F1336" i="5"/>
  <c r="W1336" i="5"/>
  <c r="K1336" i="5"/>
  <c r="T1336" i="5"/>
  <c r="P1336" i="5"/>
  <c r="U346" i="5"/>
  <c r="Z346" i="5"/>
  <c r="S346" i="5"/>
  <c r="M346" i="5"/>
  <c r="G346" i="5"/>
  <c r="H346" i="5"/>
  <c r="Y346" i="5"/>
  <c r="W346" i="5"/>
  <c r="T346" i="5"/>
  <c r="Q346" i="5"/>
  <c r="K346" i="5"/>
  <c r="P346" i="5"/>
  <c r="R346" i="5"/>
  <c r="X346" i="5"/>
  <c r="AA346" i="5"/>
  <c r="J346" i="5"/>
  <c r="O346" i="5"/>
  <c r="L346" i="5"/>
  <c r="E346" i="5"/>
  <c r="V346" i="5"/>
  <c r="AB346" i="5"/>
  <c r="I346" i="5"/>
  <c r="N346" i="5"/>
  <c r="F346" i="5"/>
  <c r="E1352" i="5"/>
  <c r="U1352" i="5"/>
  <c r="AA1352" i="5"/>
  <c r="K1352" i="5"/>
  <c r="P1352" i="5"/>
  <c r="Q1352" i="5"/>
  <c r="X1352" i="5"/>
  <c r="R1352" i="5"/>
  <c r="O1352" i="5"/>
  <c r="I1352" i="5"/>
  <c r="N1352" i="5"/>
  <c r="AB1352" i="5"/>
  <c r="S1352" i="5"/>
  <c r="H1352" i="5"/>
  <c r="M1352" i="5"/>
  <c r="Y1352" i="5"/>
  <c r="W1352" i="5"/>
  <c r="L1352" i="5"/>
  <c r="F1352" i="5"/>
  <c r="T1352" i="5"/>
  <c r="V1352" i="5"/>
  <c r="G1352" i="5"/>
  <c r="Z1352" i="5"/>
  <c r="J1352" i="5"/>
  <c r="Y433" i="5"/>
  <c r="AA433" i="5"/>
  <c r="X433" i="5"/>
  <c r="P433" i="5"/>
  <c r="F433" i="5"/>
  <c r="K433" i="5"/>
  <c r="U433" i="5"/>
  <c r="R433" i="5"/>
  <c r="L433" i="5"/>
  <c r="T433" i="5"/>
  <c r="S433" i="5"/>
  <c r="AB433" i="5"/>
  <c r="I433" i="5"/>
  <c r="J433" i="5"/>
  <c r="O433" i="5"/>
  <c r="V433" i="5"/>
  <c r="Q433" i="5"/>
  <c r="G433" i="5"/>
  <c r="E433" i="5"/>
  <c r="Z433" i="5"/>
  <c r="W433" i="5"/>
  <c r="H433" i="5"/>
  <c r="M433" i="5"/>
  <c r="N433" i="5"/>
  <c r="T1404" i="5"/>
  <c r="Z1404" i="5"/>
  <c r="G1404" i="5"/>
  <c r="P1404" i="5"/>
  <c r="N1404" i="5"/>
  <c r="AB1404" i="5"/>
  <c r="V1404" i="5"/>
  <c r="K1404" i="5"/>
  <c r="M1404" i="5"/>
  <c r="U1404" i="5"/>
  <c r="W1404" i="5"/>
  <c r="H1404" i="5"/>
  <c r="Q1404" i="5"/>
  <c r="E1404" i="5"/>
  <c r="Y1404" i="5"/>
  <c r="S1404" i="5"/>
  <c r="L1404" i="5"/>
  <c r="F1404" i="5"/>
  <c r="R1404" i="5"/>
  <c r="J1404" i="5"/>
  <c r="AA1404" i="5"/>
  <c r="O1404" i="5"/>
  <c r="X1404" i="5"/>
  <c r="I1404" i="5"/>
  <c r="V1722" i="5"/>
  <c r="AA1722" i="5"/>
  <c r="AB1722" i="5"/>
  <c r="O1722" i="5"/>
  <c r="I1722" i="5"/>
  <c r="N1722" i="5"/>
  <c r="E1722" i="5"/>
  <c r="S1722" i="5"/>
  <c r="Y1722" i="5"/>
  <c r="G1722" i="5"/>
  <c r="L1722" i="5"/>
  <c r="Q1722" i="5"/>
  <c r="X1722" i="5"/>
  <c r="H1722" i="5"/>
  <c r="F1722" i="5"/>
  <c r="K1722" i="5"/>
  <c r="R1722" i="5"/>
  <c r="T1722" i="5"/>
  <c r="P1722" i="5"/>
  <c r="W1722" i="5"/>
  <c r="J1722" i="5"/>
  <c r="Z1722" i="5"/>
  <c r="U1722" i="5"/>
  <c r="M1722" i="5"/>
  <c r="T1955" i="5"/>
  <c r="Z1955" i="5"/>
  <c r="W1955" i="5"/>
  <c r="K1955" i="5"/>
  <c r="P1955" i="5"/>
  <c r="F1955" i="5"/>
  <c r="X1955" i="5"/>
  <c r="V1955" i="5"/>
  <c r="S1955" i="5"/>
  <c r="O1955" i="5"/>
  <c r="I1955" i="5"/>
  <c r="J1955" i="5"/>
  <c r="AB1955" i="5"/>
  <c r="AA1955" i="5"/>
  <c r="Y1955" i="5"/>
  <c r="H1955" i="5"/>
  <c r="M1955" i="5"/>
  <c r="N1955" i="5"/>
  <c r="E1955" i="5"/>
  <c r="U1955" i="5"/>
  <c r="R1955" i="5"/>
  <c r="G1955" i="5"/>
  <c r="L1955" i="5"/>
  <c r="Q1955" i="5"/>
  <c r="R702" i="5"/>
  <c r="W702" i="5"/>
  <c r="AB702" i="5"/>
  <c r="M702" i="5"/>
  <c r="N702" i="5"/>
  <c r="H702" i="5"/>
  <c r="V702" i="5"/>
  <c r="AA702" i="5"/>
  <c r="T702" i="5"/>
  <c r="Q702" i="5"/>
  <c r="G702" i="5"/>
  <c r="L702" i="5"/>
  <c r="Z702" i="5"/>
  <c r="X702" i="5"/>
  <c r="U702" i="5"/>
  <c r="F702" i="5"/>
  <c r="K702" i="5"/>
  <c r="P702" i="5"/>
  <c r="E702" i="5"/>
  <c r="S702" i="5"/>
  <c r="Y702" i="5"/>
  <c r="I702" i="5"/>
  <c r="J702" i="5"/>
  <c r="O702" i="5"/>
  <c r="S588" i="5"/>
  <c r="AB588" i="5"/>
  <c r="Z588" i="5"/>
  <c r="M588" i="5"/>
  <c r="N588" i="5"/>
  <c r="L588" i="5"/>
  <c r="W588" i="5"/>
  <c r="R588" i="5"/>
  <c r="T588" i="5"/>
  <c r="Q588" i="5"/>
  <c r="G588" i="5"/>
  <c r="P588" i="5"/>
  <c r="AA588" i="5"/>
  <c r="X588" i="5"/>
  <c r="U588" i="5"/>
  <c r="F588" i="5"/>
  <c r="K588" i="5"/>
  <c r="H588" i="5"/>
  <c r="E588" i="5"/>
  <c r="V588" i="5"/>
  <c r="Y588" i="5"/>
  <c r="I588" i="5"/>
  <c r="J588" i="5"/>
  <c r="O588" i="5"/>
  <c r="U185" i="5"/>
  <c r="S185" i="5"/>
  <c r="H185" i="5"/>
  <c r="M185" i="5"/>
  <c r="N185" i="5"/>
  <c r="G185" i="5"/>
  <c r="T185" i="5"/>
  <c r="Y185" i="5"/>
  <c r="AA185" i="5"/>
  <c r="L185" i="5"/>
  <c r="Q185" i="5"/>
  <c r="E185" i="5"/>
  <c r="X185" i="5"/>
  <c r="R185" i="5"/>
  <c r="V185" i="5"/>
  <c r="P185" i="5"/>
  <c r="F185" i="5"/>
  <c r="O185" i="5"/>
  <c r="AB185" i="5"/>
  <c r="Z185" i="5"/>
  <c r="W185" i="5"/>
  <c r="I185" i="5"/>
  <c r="J185" i="5"/>
  <c r="K185" i="5"/>
  <c r="T699" i="5"/>
  <c r="R699" i="5"/>
  <c r="I699" i="5"/>
  <c r="J699" i="5"/>
  <c r="O699" i="5"/>
  <c r="P699" i="5"/>
  <c r="S699" i="5"/>
  <c r="X699" i="5"/>
  <c r="Z699" i="5"/>
  <c r="M699" i="5"/>
  <c r="N699" i="5"/>
  <c r="E699" i="5"/>
  <c r="W699" i="5"/>
  <c r="AB699" i="5"/>
  <c r="U699" i="5"/>
  <c r="Q699" i="5"/>
  <c r="G699" i="5"/>
  <c r="H699" i="5"/>
  <c r="AA699" i="5"/>
  <c r="Y699" i="5"/>
  <c r="V699" i="5"/>
  <c r="F699" i="5"/>
  <c r="K699" i="5"/>
  <c r="L699" i="5"/>
  <c r="Y1365" i="5"/>
  <c r="W1365" i="5"/>
  <c r="AB1365" i="5"/>
  <c r="O1365" i="5"/>
  <c r="I1365" i="5"/>
  <c r="J1365" i="5"/>
  <c r="E1365" i="5"/>
  <c r="V1365" i="5"/>
  <c r="AA1365" i="5"/>
  <c r="G1365" i="5"/>
  <c r="L1365" i="5"/>
  <c r="Q1365" i="5"/>
  <c r="X1365" i="5"/>
  <c r="H1365" i="5"/>
  <c r="N1365" i="5"/>
  <c r="Z1365" i="5"/>
  <c r="U1365" i="5"/>
  <c r="S1365" i="5"/>
  <c r="P1365" i="5"/>
  <c r="K1365" i="5"/>
  <c r="F1365" i="5"/>
  <c r="R1365" i="5"/>
  <c r="T1365" i="5"/>
  <c r="M1365" i="5"/>
  <c r="R1065" i="5"/>
  <c r="AA1065" i="5"/>
  <c r="X1065" i="5"/>
  <c r="F1065" i="5"/>
  <c r="K1065" i="5"/>
  <c r="H1065" i="5"/>
  <c r="U1065" i="5"/>
  <c r="Z1065" i="5"/>
  <c r="AB1065" i="5"/>
  <c r="M1065" i="5"/>
  <c r="N1065" i="5"/>
  <c r="P1065" i="5"/>
  <c r="Y1065" i="5"/>
  <c r="S1065" i="5"/>
  <c r="W1065" i="5"/>
  <c r="Q1065" i="5"/>
  <c r="G1065" i="5"/>
  <c r="L1065" i="5"/>
  <c r="I1065" i="5"/>
  <c r="E1065" i="5"/>
  <c r="J1065" i="5"/>
  <c r="V1065" i="5"/>
  <c r="O1065" i="5"/>
  <c r="T1065" i="5"/>
  <c r="T1915" i="5"/>
  <c r="W1915" i="5"/>
  <c r="AA1915" i="5"/>
  <c r="K1915" i="5"/>
  <c r="P1915" i="5"/>
  <c r="F1915" i="5"/>
  <c r="X1915" i="5"/>
  <c r="S1915" i="5"/>
  <c r="V1915" i="5"/>
  <c r="O1915" i="5"/>
  <c r="I1915" i="5"/>
  <c r="J1915" i="5"/>
  <c r="AB1915" i="5"/>
  <c r="Z1915" i="5"/>
  <c r="Y1915" i="5"/>
  <c r="H1915" i="5"/>
  <c r="M1915" i="5"/>
  <c r="N1915" i="5"/>
  <c r="E1915" i="5"/>
  <c r="R1915" i="5"/>
  <c r="U1915" i="5"/>
  <c r="G1915" i="5"/>
  <c r="L1915" i="5"/>
  <c r="Q1915" i="5"/>
  <c r="AB1668" i="5"/>
  <c r="X1668" i="5"/>
  <c r="V1668" i="5"/>
  <c r="I1668" i="5"/>
  <c r="Y1668" i="5"/>
  <c r="K1668" i="5"/>
  <c r="F1668" i="5"/>
  <c r="O1668" i="5"/>
  <c r="T1668" i="5"/>
  <c r="P1668" i="5"/>
  <c r="R1668" i="5"/>
  <c r="J1668" i="5"/>
  <c r="AA1668" i="5"/>
  <c r="L1668" i="5"/>
  <c r="E1668" i="5"/>
  <c r="N1668" i="5"/>
  <c r="Z1668" i="5"/>
  <c r="M1668" i="5"/>
  <c r="S1668" i="5"/>
  <c r="H1668" i="5"/>
  <c r="G1668" i="5"/>
  <c r="Q1668" i="5"/>
  <c r="U1668" i="5"/>
  <c r="W1668" i="5"/>
  <c r="S670" i="5"/>
  <c r="Y670" i="5"/>
  <c r="I670" i="5"/>
  <c r="J670" i="5"/>
  <c r="O670" i="5"/>
  <c r="P670" i="5"/>
  <c r="V670" i="5"/>
  <c r="AA670" i="5"/>
  <c r="T670" i="5"/>
  <c r="Q670" i="5"/>
  <c r="G670" i="5"/>
  <c r="E670" i="5"/>
  <c r="Z670" i="5"/>
  <c r="X670" i="5"/>
  <c r="U670" i="5"/>
  <c r="F670" i="5"/>
  <c r="K670" i="5"/>
  <c r="L670" i="5"/>
  <c r="M670" i="5"/>
  <c r="R670" i="5"/>
  <c r="N670" i="5"/>
  <c r="W670" i="5"/>
  <c r="H670" i="5"/>
  <c r="AB670" i="5"/>
  <c r="S1183" i="5"/>
  <c r="X1183" i="5"/>
  <c r="Z1183" i="5"/>
  <c r="M1183" i="5"/>
  <c r="J1183" i="5"/>
  <c r="O1183" i="5"/>
  <c r="AA1183" i="5"/>
  <c r="Y1183" i="5"/>
  <c r="V1183" i="5"/>
  <c r="E1183" i="5"/>
  <c r="G1183" i="5"/>
  <c r="L1183" i="5"/>
  <c r="T1183" i="5"/>
  <c r="AB1183" i="5"/>
  <c r="Q1183" i="5"/>
  <c r="H1183" i="5"/>
  <c r="R1183" i="5"/>
  <c r="F1183" i="5"/>
  <c r="P1183" i="5"/>
  <c r="U1183" i="5"/>
  <c r="N1183" i="5"/>
  <c r="W1183" i="5"/>
  <c r="I1183" i="5"/>
  <c r="K1183" i="5"/>
  <c r="R1166" i="5"/>
  <c r="W1166" i="5"/>
  <c r="U1166" i="5"/>
  <c r="M1166" i="5"/>
  <c r="N1166" i="5"/>
  <c r="H1166" i="5"/>
  <c r="Z1166" i="5"/>
  <c r="T1166" i="5"/>
  <c r="Y1166" i="5"/>
  <c r="F1166" i="5"/>
  <c r="K1166" i="5"/>
  <c r="L1166" i="5"/>
  <c r="E1166" i="5"/>
  <c r="AB1166" i="5"/>
  <c r="J1166" i="5"/>
  <c r="V1166" i="5"/>
  <c r="X1166" i="5"/>
  <c r="G1166" i="5"/>
  <c r="S1166" i="5"/>
  <c r="I1166" i="5"/>
  <c r="O1166" i="5"/>
  <c r="AA1166" i="5"/>
  <c r="Q1166" i="5"/>
  <c r="P1166" i="5"/>
  <c r="W505" i="5"/>
  <c r="AB505" i="5"/>
  <c r="U505" i="5"/>
  <c r="Q505" i="5"/>
  <c r="L505" i="5"/>
  <c r="H505" i="5"/>
  <c r="AA505" i="5"/>
  <c r="V505" i="5"/>
  <c r="Z505" i="5"/>
  <c r="F505" i="5"/>
  <c r="G505" i="5"/>
  <c r="P505" i="5"/>
  <c r="E505" i="5"/>
  <c r="T505" i="5"/>
  <c r="Y505" i="5"/>
  <c r="I505" i="5"/>
  <c r="J505" i="5"/>
  <c r="K505" i="5"/>
  <c r="S505" i="5"/>
  <c r="N505" i="5"/>
  <c r="X505" i="5"/>
  <c r="O505" i="5"/>
  <c r="R505" i="5"/>
  <c r="M505" i="5"/>
  <c r="V1710" i="5"/>
  <c r="AA1710" i="5"/>
  <c r="X1710" i="5"/>
  <c r="O1710" i="5"/>
  <c r="I1710" i="5"/>
  <c r="N1710" i="5"/>
  <c r="Z1710" i="5"/>
  <c r="T1710" i="5"/>
  <c r="Y1710" i="5"/>
  <c r="H1710" i="5"/>
  <c r="M1710" i="5"/>
  <c r="F1710" i="5"/>
  <c r="E1710" i="5"/>
  <c r="S1710" i="5"/>
  <c r="AB1710" i="5"/>
  <c r="G1710" i="5"/>
  <c r="L1710" i="5"/>
  <c r="Q1710" i="5"/>
  <c r="R1710" i="5"/>
  <c r="P1710" i="5"/>
  <c r="W1710" i="5"/>
  <c r="J1710" i="5"/>
  <c r="U1710" i="5"/>
  <c r="K1710" i="5"/>
  <c r="S855" i="5"/>
  <c r="X855" i="5"/>
  <c r="Y855" i="5"/>
  <c r="M855" i="5"/>
  <c r="N855" i="5"/>
  <c r="H855" i="5"/>
  <c r="W855" i="5"/>
  <c r="AB855" i="5"/>
  <c r="Z855" i="5"/>
  <c r="Q855" i="5"/>
  <c r="G855" i="5"/>
  <c r="L855" i="5"/>
  <c r="AA855" i="5"/>
  <c r="U855" i="5"/>
  <c r="R855" i="5"/>
  <c r="F855" i="5"/>
  <c r="K855" i="5"/>
  <c r="P855" i="5"/>
  <c r="E855" i="5"/>
  <c r="T855" i="5"/>
  <c r="V855" i="5"/>
  <c r="I855" i="5"/>
  <c r="J855" i="5"/>
  <c r="O855" i="5"/>
  <c r="U410" i="5"/>
  <c r="Z410" i="5"/>
  <c r="S410" i="5"/>
  <c r="M410" i="5"/>
  <c r="G410" i="5"/>
  <c r="H410" i="5"/>
  <c r="Y410" i="5"/>
  <c r="W410" i="5"/>
  <c r="T410" i="5"/>
  <c r="Q410" i="5"/>
  <c r="K410" i="5"/>
  <c r="L410" i="5"/>
  <c r="R410" i="5"/>
  <c r="X410" i="5"/>
  <c r="AA410" i="5"/>
  <c r="J410" i="5"/>
  <c r="O410" i="5"/>
  <c r="P410" i="5"/>
  <c r="E410" i="5"/>
  <c r="V410" i="5"/>
  <c r="AB410" i="5"/>
  <c r="I410" i="5"/>
  <c r="N410" i="5"/>
  <c r="F410" i="5"/>
  <c r="R1002" i="5"/>
  <c r="W1002" i="5"/>
  <c r="T1002" i="5"/>
  <c r="M1002" i="5"/>
  <c r="N1002" i="5"/>
  <c r="H1002" i="5"/>
  <c r="E1002" i="5"/>
  <c r="S1002" i="5"/>
  <c r="Y1002" i="5"/>
  <c r="I1002" i="5"/>
  <c r="J1002" i="5"/>
  <c r="O1002" i="5"/>
  <c r="Z1002" i="5"/>
  <c r="U1002" i="5"/>
  <c r="K1002" i="5"/>
  <c r="AA1002" i="5"/>
  <c r="Q1002" i="5"/>
  <c r="P1002" i="5"/>
  <c r="X1002" i="5"/>
  <c r="F1002" i="5"/>
  <c r="L1002" i="5"/>
  <c r="V1002" i="5"/>
  <c r="AB1002" i="5"/>
  <c r="G1002" i="5"/>
  <c r="Z407" i="5"/>
  <c r="X407" i="5"/>
  <c r="AB407" i="5"/>
  <c r="K407" i="5"/>
  <c r="P407" i="5"/>
  <c r="Q407" i="5"/>
  <c r="V407" i="5"/>
  <c r="AA407" i="5"/>
  <c r="U407" i="5"/>
  <c r="G407" i="5"/>
  <c r="L407" i="5"/>
  <c r="M407" i="5"/>
  <c r="E407" i="5"/>
  <c r="Y407" i="5"/>
  <c r="O407" i="5"/>
  <c r="R407" i="5"/>
  <c r="T407" i="5"/>
  <c r="H407" i="5"/>
  <c r="S407" i="5"/>
  <c r="J407" i="5"/>
  <c r="F407" i="5"/>
  <c r="N407" i="5"/>
  <c r="I407" i="5"/>
  <c r="W407" i="5"/>
  <c r="X597" i="5"/>
  <c r="U597" i="5"/>
  <c r="R597" i="5"/>
  <c r="Q597" i="5"/>
  <c r="G597" i="5"/>
  <c r="H597" i="5"/>
  <c r="E597" i="5"/>
  <c r="S597" i="5"/>
  <c r="V597" i="5"/>
  <c r="I597" i="5"/>
  <c r="J597" i="5"/>
  <c r="O597" i="5"/>
  <c r="Z597" i="5"/>
  <c r="F597" i="5"/>
  <c r="L597" i="5"/>
  <c r="Y597" i="5"/>
  <c r="P597" i="5"/>
  <c r="T597" i="5"/>
  <c r="W597" i="5"/>
  <c r="N597" i="5"/>
  <c r="M597" i="5"/>
  <c r="AB597" i="5"/>
  <c r="AA597" i="5"/>
  <c r="K597" i="5"/>
  <c r="R519" i="5"/>
  <c r="AB519" i="5"/>
  <c r="S519" i="5"/>
  <c r="F519" i="5"/>
  <c r="G519" i="5"/>
  <c r="P519" i="5"/>
  <c r="E519" i="5"/>
  <c r="V519" i="5"/>
  <c r="W519" i="5"/>
  <c r="I519" i="5"/>
  <c r="J519" i="5"/>
  <c r="K519" i="5"/>
  <c r="U519" i="5"/>
  <c r="Z519" i="5"/>
  <c r="X519" i="5"/>
  <c r="M519" i="5"/>
  <c r="N519" i="5"/>
  <c r="O519" i="5"/>
  <c r="Y519" i="5"/>
  <c r="T519" i="5"/>
  <c r="AA519" i="5"/>
  <c r="Q519" i="5"/>
  <c r="L519" i="5"/>
  <c r="H519" i="5"/>
  <c r="R503" i="5"/>
  <c r="AB503" i="5"/>
  <c r="S503" i="5"/>
  <c r="F503" i="5"/>
  <c r="G503" i="5"/>
  <c r="P503" i="5"/>
  <c r="E503" i="5"/>
  <c r="V503" i="5"/>
  <c r="W503" i="5"/>
  <c r="I503" i="5"/>
  <c r="J503" i="5"/>
  <c r="K503" i="5"/>
  <c r="U503" i="5"/>
  <c r="Z503" i="5"/>
  <c r="X503" i="5"/>
  <c r="M503" i="5"/>
  <c r="N503" i="5"/>
  <c r="O503" i="5"/>
  <c r="Y503" i="5"/>
  <c r="T503" i="5"/>
  <c r="AA503" i="5"/>
  <c r="Q503" i="5"/>
  <c r="L503" i="5"/>
  <c r="H503" i="5"/>
  <c r="R556" i="5"/>
  <c r="W556" i="5"/>
  <c r="T556" i="5"/>
  <c r="M556" i="5"/>
  <c r="N556" i="5"/>
  <c r="L556" i="5"/>
  <c r="V556" i="5"/>
  <c r="AA556" i="5"/>
  <c r="Y556" i="5"/>
  <c r="Q556" i="5"/>
  <c r="G556" i="5"/>
  <c r="P556" i="5"/>
  <c r="Z556" i="5"/>
  <c r="U556" i="5"/>
  <c r="AB556" i="5"/>
  <c r="F556" i="5"/>
  <c r="K556" i="5"/>
  <c r="H556" i="5"/>
  <c r="E556" i="5"/>
  <c r="S556" i="5"/>
  <c r="X556" i="5"/>
  <c r="I556" i="5"/>
  <c r="J556" i="5"/>
  <c r="O556" i="5"/>
  <c r="V607" i="5"/>
  <c r="W607" i="5"/>
  <c r="X607" i="5"/>
  <c r="Q607" i="5"/>
  <c r="N607" i="5"/>
  <c r="H607" i="5"/>
  <c r="Z607" i="5"/>
  <c r="AB607" i="5"/>
  <c r="Y607" i="5"/>
  <c r="E607" i="5"/>
  <c r="G607" i="5"/>
  <c r="L607" i="5"/>
  <c r="U607" i="5"/>
  <c r="S607" i="5"/>
  <c r="I607" i="5"/>
  <c r="F607" i="5"/>
  <c r="K607" i="5"/>
  <c r="P607" i="5"/>
  <c r="R607" i="5"/>
  <c r="AA607" i="5"/>
  <c r="T607" i="5"/>
  <c r="M607" i="5"/>
  <c r="J607" i="5"/>
  <c r="O607" i="5"/>
  <c r="H1580" i="5"/>
  <c r="U1580" i="5"/>
  <c r="Q1580" i="5"/>
  <c r="T1580" i="5"/>
  <c r="V1580" i="5"/>
  <c r="F1580" i="5"/>
  <c r="S1580" i="5"/>
  <c r="I1580" i="5"/>
  <c r="AB1580" i="5"/>
  <c r="Z1580" i="5"/>
  <c r="N1580" i="5"/>
  <c r="G1580" i="5"/>
  <c r="O1580" i="5"/>
  <c r="P1580" i="5"/>
  <c r="Y1580" i="5"/>
  <c r="M1580" i="5"/>
  <c r="R1580" i="5"/>
  <c r="W1580" i="5"/>
  <c r="E1580" i="5"/>
  <c r="L1580" i="5"/>
  <c r="J1580" i="5"/>
  <c r="X1580" i="5"/>
  <c r="K1580" i="5"/>
  <c r="AA1580" i="5"/>
  <c r="X1239" i="5"/>
  <c r="R1239" i="5"/>
  <c r="U1239" i="5"/>
  <c r="O1239" i="5"/>
  <c r="I1239" i="5"/>
  <c r="F1239" i="5"/>
  <c r="AB1239" i="5"/>
  <c r="W1239" i="5"/>
  <c r="Z1239" i="5"/>
  <c r="H1239" i="5"/>
  <c r="M1239" i="5"/>
  <c r="E1239" i="5"/>
  <c r="V1239" i="5"/>
  <c r="Y1239" i="5"/>
  <c r="G1239" i="5"/>
  <c r="L1239" i="5"/>
  <c r="Q1239" i="5"/>
  <c r="J1239" i="5"/>
  <c r="T1239" i="5"/>
  <c r="AA1239" i="5"/>
  <c r="S1239" i="5"/>
  <c r="K1239" i="5"/>
  <c r="P1239" i="5"/>
  <c r="N1239" i="5"/>
  <c r="AA1019" i="5"/>
  <c r="U1019" i="5"/>
  <c r="Z1019" i="5"/>
  <c r="F1019" i="5"/>
  <c r="K1019" i="5"/>
  <c r="P1019" i="5"/>
  <c r="E1019" i="5"/>
  <c r="T1019" i="5"/>
  <c r="V1019" i="5"/>
  <c r="I1019" i="5"/>
  <c r="J1019" i="5"/>
  <c r="O1019" i="5"/>
  <c r="S1019" i="5"/>
  <c r="X1019" i="5"/>
  <c r="Y1019" i="5"/>
  <c r="M1019" i="5"/>
  <c r="N1019" i="5"/>
  <c r="H1019" i="5"/>
  <c r="AB1019" i="5"/>
  <c r="L1019" i="5"/>
  <c r="R1019" i="5"/>
  <c r="Q1019" i="5"/>
  <c r="W1019" i="5"/>
  <c r="G1019" i="5"/>
  <c r="S287" i="5"/>
  <c r="Z287" i="5"/>
  <c r="Y287" i="5"/>
  <c r="N287" i="5"/>
  <c r="H287" i="5"/>
  <c r="Q287" i="5"/>
  <c r="W287" i="5"/>
  <c r="V287" i="5"/>
  <c r="R287" i="5"/>
  <c r="G287" i="5"/>
  <c r="L287" i="5"/>
  <c r="I287" i="5"/>
  <c r="AA287" i="5"/>
  <c r="AB287" i="5"/>
  <c r="T287" i="5"/>
  <c r="K287" i="5"/>
  <c r="P287" i="5"/>
  <c r="F287" i="5"/>
  <c r="E287" i="5"/>
  <c r="U287" i="5"/>
  <c r="X287" i="5"/>
  <c r="J287" i="5"/>
  <c r="O287" i="5"/>
  <c r="M287" i="5"/>
  <c r="S922" i="5"/>
  <c r="AB922" i="5"/>
  <c r="U922" i="5"/>
  <c r="M922" i="5"/>
  <c r="N922" i="5"/>
  <c r="H922" i="5"/>
  <c r="E922" i="5"/>
  <c r="V922" i="5"/>
  <c r="T922" i="5"/>
  <c r="I922" i="5"/>
  <c r="J922" i="5"/>
  <c r="O922" i="5"/>
  <c r="AA922" i="5"/>
  <c r="Z922" i="5"/>
  <c r="K922" i="5"/>
  <c r="R922" i="5"/>
  <c r="Q922" i="5"/>
  <c r="L922" i="5"/>
  <c r="X922" i="5"/>
  <c r="F922" i="5"/>
  <c r="P922" i="5"/>
  <c r="W922" i="5"/>
  <c r="Y922" i="5"/>
  <c r="G922" i="5"/>
  <c r="W906" i="5"/>
  <c r="R906" i="5"/>
  <c r="T906" i="5"/>
  <c r="Q906" i="5"/>
  <c r="G906" i="5"/>
  <c r="H906" i="5"/>
  <c r="S906" i="5"/>
  <c r="AB906" i="5"/>
  <c r="Z906" i="5"/>
  <c r="M906" i="5"/>
  <c r="N906" i="5"/>
  <c r="E906" i="5"/>
  <c r="V906" i="5"/>
  <c r="I906" i="5"/>
  <c r="O906" i="5"/>
  <c r="X906" i="5"/>
  <c r="F906" i="5"/>
  <c r="L906" i="5"/>
  <c r="Y906" i="5"/>
  <c r="J906" i="5"/>
  <c r="P906" i="5"/>
  <c r="AA906" i="5"/>
  <c r="U906" i="5"/>
  <c r="K906" i="5"/>
  <c r="W1926" i="5"/>
  <c r="U1926" i="5"/>
  <c r="R1926" i="5"/>
  <c r="O1926" i="5"/>
  <c r="I1926" i="5"/>
  <c r="N1926" i="5"/>
  <c r="AA1926" i="5"/>
  <c r="Z1926" i="5"/>
  <c r="X1926" i="5"/>
  <c r="H1926" i="5"/>
  <c r="M1926" i="5"/>
  <c r="J1926" i="5"/>
  <c r="E1926" i="5"/>
  <c r="T1926" i="5"/>
  <c r="V1926" i="5"/>
  <c r="G1926" i="5"/>
  <c r="L1926" i="5"/>
  <c r="Q1926" i="5"/>
  <c r="S1926" i="5"/>
  <c r="Y1926" i="5"/>
  <c r="AB1926" i="5"/>
  <c r="K1926" i="5"/>
  <c r="P1926" i="5"/>
  <c r="F1926" i="5"/>
  <c r="V1506" i="5"/>
  <c r="AA1506" i="5"/>
  <c r="AB1506" i="5"/>
  <c r="O1506" i="5"/>
  <c r="I1506" i="5"/>
  <c r="N1506" i="5"/>
  <c r="R1506" i="5"/>
  <c r="T1506" i="5"/>
  <c r="P1506" i="5"/>
  <c r="Z1506" i="5"/>
  <c r="X1506" i="5"/>
  <c r="U1506" i="5"/>
  <c r="H1506" i="5"/>
  <c r="M1506" i="5"/>
  <c r="F1506" i="5"/>
  <c r="W1506" i="5"/>
  <c r="K1506" i="5"/>
  <c r="J1506" i="5"/>
  <c r="E1506" i="5"/>
  <c r="S1506" i="5"/>
  <c r="Y1506" i="5"/>
  <c r="G1506" i="5"/>
  <c r="L1506" i="5"/>
  <c r="Q1506" i="5"/>
  <c r="R303" i="5"/>
  <c r="W303" i="5"/>
  <c r="AB303" i="5"/>
  <c r="N303" i="5"/>
  <c r="H303" i="5"/>
  <c r="Q303" i="5"/>
  <c r="V303" i="5"/>
  <c r="AA303" i="5"/>
  <c r="T303" i="5"/>
  <c r="G303" i="5"/>
  <c r="L303" i="5"/>
  <c r="F303" i="5"/>
  <c r="Z303" i="5"/>
  <c r="X303" i="5"/>
  <c r="U303" i="5"/>
  <c r="K303" i="5"/>
  <c r="P303" i="5"/>
  <c r="I303" i="5"/>
  <c r="E303" i="5"/>
  <c r="S303" i="5"/>
  <c r="Y303" i="5"/>
  <c r="J303" i="5"/>
  <c r="O303" i="5"/>
  <c r="M303" i="5"/>
  <c r="T1544" i="5"/>
  <c r="Y1544" i="5"/>
  <c r="Z1544" i="5"/>
  <c r="O1544" i="5"/>
  <c r="I1544" i="5"/>
  <c r="J1544" i="5"/>
  <c r="X1544" i="5"/>
  <c r="V1544" i="5"/>
  <c r="S1544" i="5"/>
  <c r="H1544" i="5"/>
  <c r="M1544" i="5"/>
  <c r="AA1544" i="5"/>
  <c r="AB1544" i="5"/>
  <c r="W1544" i="5"/>
  <c r="G1544" i="5"/>
  <c r="L1544" i="5"/>
  <c r="Q1544" i="5"/>
  <c r="N1544" i="5"/>
  <c r="E1544" i="5"/>
  <c r="U1544" i="5"/>
  <c r="R1544" i="5"/>
  <c r="K1544" i="5"/>
  <c r="P1544" i="5"/>
  <c r="F1544" i="5"/>
  <c r="Y131" i="5"/>
  <c r="Z131" i="5"/>
  <c r="AB131" i="5"/>
  <c r="G131" i="5"/>
  <c r="L131" i="5"/>
  <c r="F131" i="5"/>
  <c r="E131" i="5"/>
  <c r="X131" i="5"/>
  <c r="W131" i="5"/>
  <c r="J131" i="5"/>
  <c r="O131" i="5"/>
  <c r="Q131" i="5"/>
  <c r="V131" i="5"/>
  <c r="K131" i="5"/>
  <c r="I131" i="5"/>
  <c r="N131" i="5"/>
  <c r="U131" i="5"/>
  <c r="R131" i="5"/>
  <c r="H131" i="5"/>
  <c r="T131" i="5"/>
  <c r="M131" i="5"/>
  <c r="S131" i="5"/>
  <c r="AA131" i="5"/>
  <c r="P131" i="5"/>
  <c r="T1440" i="5"/>
  <c r="Y1440" i="5"/>
  <c r="Z1440" i="5"/>
  <c r="K1440" i="5"/>
  <c r="P1440" i="5"/>
  <c r="F1440" i="5"/>
  <c r="X1440" i="5"/>
  <c r="V1440" i="5"/>
  <c r="R1440" i="5"/>
  <c r="O1440" i="5"/>
  <c r="I1440" i="5"/>
  <c r="J1440" i="5"/>
  <c r="AB1440" i="5"/>
  <c r="S1440" i="5"/>
  <c r="AA1440" i="5"/>
  <c r="H1440" i="5"/>
  <c r="M1440" i="5"/>
  <c r="N1440" i="5"/>
  <c r="E1440" i="5"/>
  <c r="U1440" i="5"/>
  <c r="W1440" i="5"/>
  <c r="G1440" i="5"/>
  <c r="L1440" i="5"/>
  <c r="Q1440" i="5"/>
  <c r="U908" i="5"/>
  <c r="R908" i="5"/>
  <c r="Z908" i="5"/>
  <c r="M908" i="5"/>
  <c r="N908" i="5"/>
  <c r="L908" i="5"/>
  <c r="V908" i="5"/>
  <c r="AB908" i="5"/>
  <c r="T908" i="5"/>
  <c r="F908" i="5"/>
  <c r="K908" i="5"/>
  <c r="H908" i="5"/>
  <c r="E908" i="5"/>
  <c r="X908" i="5"/>
  <c r="J908" i="5"/>
  <c r="Y908" i="5"/>
  <c r="S908" i="5"/>
  <c r="G908" i="5"/>
  <c r="AA908" i="5"/>
  <c r="I908" i="5"/>
  <c r="O908" i="5"/>
  <c r="W908" i="5"/>
  <c r="Q908" i="5"/>
  <c r="P908" i="5"/>
  <c r="T1320" i="5"/>
  <c r="Y1320" i="5"/>
  <c r="W1320" i="5"/>
  <c r="K1320" i="5"/>
  <c r="P1320" i="5"/>
  <c r="F1320" i="5"/>
  <c r="X1320" i="5"/>
  <c r="V1320" i="5"/>
  <c r="AA1320" i="5"/>
  <c r="O1320" i="5"/>
  <c r="I1320" i="5"/>
  <c r="J1320" i="5"/>
  <c r="AB1320" i="5"/>
  <c r="R1320" i="5"/>
  <c r="S1320" i="5"/>
  <c r="H1320" i="5"/>
  <c r="M1320" i="5"/>
  <c r="N1320" i="5"/>
  <c r="E1320" i="5"/>
  <c r="U1320" i="5"/>
  <c r="Z1320" i="5"/>
  <c r="G1320" i="5"/>
  <c r="L1320" i="5"/>
  <c r="Q1320" i="5"/>
  <c r="R1093" i="5"/>
  <c r="X1093" i="5"/>
  <c r="T1093" i="5"/>
  <c r="F1093" i="5"/>
  <c r="K1093" i="5"/>
  <c r="L1093" i="5"/>
  <c r="U1093" i="5"/>
  <c r="Z1093" i="5"/>
  <c r="AB1093" i="5"/>
  <c r="M1093" i="5"/>
  <c r="N1093" i="5"/>
  <c r="P1093" i="5"/>
  <c r="Y1093" i="5"/>
  <c r="W1093" i="5"/>
  <c r="S1093" i="5"/>
  <c r="Q1093" i="5"/>
  <c r="G1093" i="5"/>
  <c r="H1093" i="5"/>
  <c r="V1093" i="5"/>
  <c r="O1093" i="5"/>
  <c r="AA1093" i="5"/>
  <c r="I1093" i="5"/>
  <c r="E1093" i="5"/>
  <c r="J1093" i="5"/>
  <c r="AA1299" i="5"/>
  <c r="U1299" i="5"/>
  <c r="Z1299" i="5"/>
  <c r="H1299" i="5"/>
  <c r="M1299" i="5"/>
  <c r="J1299" i="5"/>
  <c r="S1299" i="5"/>
  <c r="X1299" i="5"/>
  <c r="R1299" i="5"/>
  <c r="K1299" i="5"/>
  <c r="P1299" i="5"/>
  <c r="N1299" i="5"/>
  <c r="W1299" i="5"/>
  <c r="AB1299" i="5"/>
  <c r="V1299" i="5"/>
  <c r="O1299" i="5"/>
  <c r="I1299" i="5"/>
  <c r="F1299" i="5"/>
  <c r="G1299" i="5"/>
  <c r="E1299" i="5"/>
  <c r="L1299" i="5"/>
  <c r="T1299" i="5"/>
  <c r="Q1299" i="5"/>
  <c r="Y1299" i="5"/>
  <c r="T977" i="5"/>
  <c r="W977" i="5"/>
  <c r="I977" i="5"/>
  <c r="J977" i="5"/>
  <c r="O977" i="5"/>
  <c r="L977" i="5"/>
  <c r="V977" i="5"/>
  <c r="U977" i="5"/>
  <c r="AB977" i="5"/>
  <c r="Q977" i="5"/>
  <c r="G977" i="5"/>
  <c r="P977" i="5"/>
  <c r="AA977" i="5"/>
  <c r="F977" i="5"/>
  <c r="H977" i="5"/>
  <c r="Z977" i="5"/>
  <c r="S977" i="5"/>
  <c r="K977" i="5"/>
  <c r="Y977" i="5"/>
  <c r="M977" i="5"/>
  <c r="E977" i="5"/>
  <c r="R977" i="5"/>
  <c r="X977" i="5"/>
  <c r="N977" i="5"/>
  <c r="Y515" i="5"/>
  <c r="X515" i="5"/>
  <c r="W515" i="5"/>
  <c r="Q515" i="5"/>
  <c r="H515" i="5"/>
  <c r="O515" i="5"/>
  <c r="E515" i="5"/>
  <c r="AA515" i="5"/>
  <c r="J515" i="5"/>
  <c r="R515" i="5"/>
  <c r="S515" i="5"/>
  <c r="AB515" i="5"/>
  <c r="F515" i="5"/>
  <c r="P515" i="5"/>
  <c r="L515" i="5"/>
  <c r="V515" i="5"/>
  <c r="I515" i="5"/>
  <c r="G515" i="5"/>
  <c r="Z515" i="5"/>
  <c r="K515" i="5"/>
  <c r="T515" i="5"/>
  <c r="M515" i="5"/>
  <c r="U515" i="5"/>
  <c r="N515" i="5"/>
  <c r="Y1601" i="5"/>
  <c r="S1601" i="5"/>
  <c r="W1601" i="5"/>
  <c r="O1601" i="5"/>
  <c r="I1601" i="5"/>
  <c r="J1601" i="5"/>
  <c r="E1601" i="5"/>
  <c r="G1601" i="5"/>
  <c r="Q1601" i="5"/>
  <c r="R1601" i="5"/>
  <c r="AA1601" i="5"/>
  <c r="X1601" i="5"/>
  <c r="H1601" i="5"/>
  <c r="M1601" i="5"/>
  <c r="N1601" i="5"/>
  <c r="V1601" i="5"/>
  <c r="T1601" i="5"/>
  <c r="L1601" i="5"/>
  <c r="K1601" i="5"/>
  <c r="U1601" i="5"/>
  <c r="P1601" i="5"/>
  <c r="Z1601" i="5"/>
  <c r="F1601" i="5"/>
  <c r="AB1601" i="5"/>
  <c r="Y33" i="5"/>
  <c r="Z33" i="5"/>
  <c r="AB33" i="5"/>
  <c r="P33" i="5"/>
  <c r="F33" i="5"/>
  <c r="K33" i="5"/>
  <c r="X33" i="5"/>
  <c r="M33" i="5"/>
  <c r="S33" i="5"/>
  <c r="V33" i="5"/>
  <c r="R33" i="5"/>
  <c r="I33" i="5"/>
  <c r="J33" i="5"/>
  <c r="O33" i="5"/>
  <c r="E33" i="5"/>
  <c r="W33" i="5"/>
  <c r="H33" i="5"/>
  <c r="N33" i="5"/>
  <c r="L33" i="5"/>
  <c r="U33" i="5"/>
  <c r="Q33" i="5"/>
  <c r="T33" i="5"/>
  <c r="G33" i="5"/>
  <c r="AA33" i="5"/>
  <c r="X820" i="5"/>
  <c r="V820" i="5"/>
  <c r="R820" i="5"/>
  <c r="Q820" i="5"/>
  <c r="G820" i="5"/>
  <c r="P820" i="5"/>
  <c r="Y820" i="5"/>
  <c r="M820" i="5"/>
  <c r="L820" i="5"/>
  <c r="AB820" i="5"/>
  <c r="W820" i="5"/>
  <c r="S820" i="5"/>
  <c r="F820" i="5"/>
  <c r="K820" i="5"/>
  <c r="H820" i="5"/>
  <c r="T820" i="5"/>
  <c r="AA820" i="5"/>
  <c r="N820" i="5"/>
  <c r="E820" i="5"/>
  <c r="U820" i="5"/>
  <c r="Z820" i="5"/>
  <c r="I820" i="5"/>
  <c r="J820" i="5"/>
  <c r="O820" i="5"/>
  <c r="AA213" i="5"/>
  <c r="X213" i="5"/>
  <c r="H213" i="5"/>
  <c r="M213" i="5"/>
  <c r="N213" i="5"/>
  <c r="G213" i="5"/>
  <c r="U213" i="5"/>
  <c r="R213" i="5"/>
  <c r="Z213" i="5"/>
  <c r="L213" i="5"/>
  <c r="Q213" i="5"/>
  <c r="K213" i="5"/>
  <c r="Y213" i="5"/>
  <c r="W213" i="5"/>
  <c r="T213" i="5"/>
  <c r="P213" i="5"/>
  <c r="F213" i="5"/>
  <c r="O213" i="5"/>
  <c r="V213" i="5"/>
  <c r="AB213" i="5"/>
  <c r="S213" i="5"/>
  <c r="I213" i="5"/>
  <c r="J213" i="5"/>
  <c r="E213" i="5"/>
  <c r="AB361" i="5"/>
  <c r="Z361" i="5"/>
  <c r="V361" i="5"/>
  <c r="I361" i="5"/>
  <c r="J361" i="5"/>
  <c r="K361" i="5"/>
  <c r="E361" i="5"/>
  <c r="U361" i="5"/>
  <c r="S361" i="5"/>
  <c r="H361" i="5"/>
  <c r="M361" i="5"/>
  <c r="N361" i="5"/>
  <c r="T361" i="5"/>
  <c r="Y361" i="5"/>
  <c r="AA361" i="5"/>
  <c r="L361" i="5"/>
  <c r="Q361" i="5"/>
  <c r="O361" i="5"/>
  <c r="X361" i="5"/>
  <c r="R361" i="5"/>
  <c r="W361" i="5"/>
  <c r="P361" i="5"/>
  <c r="F361" i="5"/>
  <c r="G361" i="5"/>
  <c r="Y354" i="5"/>
  <c r="W354" i="5"/>
  <c r="AB354" i="5"/>
  <c r="Q354" i="5"/>
  <c r="K354" i="5"/>
  <c r="P354" i="5"/>
  <c r="Z354" i="5"/>
  <c r="M354" i="5"/>
  <c r="L354" i="5"/>
  <c r="R354" i="5"/>
  <c r="X354" i="5"/>
  <c r="S354" i="5"/>
  <c r="J354" i="5"/>
  <c r="O354" i="5"/>
  <c r="H354" i="5"/>
  <c r="U354" i="5"/>
  <c r="AA354" i="5"/>
  <c r="G354" i="5"/>
  <c r="E354" i="5"/>
  <c r="V354" i="5"/>
  <c r="T354" i="5"/>
  <c r="I354" i="5"/>
  <c r="N354" i="5"/>
  <c r="F354" i="5"/>
  <c r="Z151" i="5"/>
  <c r="X151" i="5"/>
  <c r="U151" i="5"/>
  <c r="K151" i="5"/>
  <c r="P151" i="5"/>
  <c r="Q151" i="5"/>
  <c r="V151" i="5"/>
  <c r="AA151" i="5"/>
  <c r="T151" i="5"/>
  <c r="G151" i="5"/>
  <c r="L151" i="5"/>
  <c r="M151" i="5"/>
  <c r="E151" i="5"/>
  <c r="Y151" i="5"/>
  <c r="O151" i="5"/>
  <c r="R151" i="5"/>
  <c r="AB151" i="5"/>
  <c r="H151" i="5"/>
  <c r="S151" i="5"/>
  <c r="J151" i="5"/>
  <c r="F151" i="5"/>
  <c r="N151" i="5"/>
  <c r="I151" i="5"/>
  <c r="W151" i="5"/>
  <c r="X992" i="5"/>
  <c r="V992" i="5"/>
  <c r="S992" i="5"/>
  <c r="Q992" i="5"/>
  <c r="G992" i="5"/>
  <c r="P992" i="5"/>
  <c r="E992" i="5"/>
  <c r="U992" i="5"/>
  <c r="R992" i="5"/>
  <c r="I992" i="5"/>
  <c r="J992" i="5"/>
  <c r="O992" i="5"/>
  <c r="W992" i="5"/>
  <c r="F992" i="5"/>
  <c r="H992" i="5"/>
  <c r="Y992" i="5"/>
  <c r="L992" i="5"/>
  <c r="T992" i="5"/>
  <c r="AA992" i="5"/>
  <c r="N992" i="5"/>
  <c r="M992" i="5"/>
  <c r="AB992" i="5"/>
  <c r="Z992" i="5"/>
  <c r="K992" i="5"/>
  <c r="R1325" i="5"/>
  <c r="S1325" i="5"/>
  <c r="G1325" i="5"/>
  <c r="H1325" i="5"/>
  <c r="M1325" i="5"/>
  <c r="N1325" i="5"/>
  <c r="U1325" i="5"/>
  <c r="Z1325" i="5"/>
  <c r="T1325" i="5"/>
  <c r="O1325" i="5"/>
  <c r="P1325" i="5"/>
  <c r="F1325" i="5"/>
  <c r="W1325" i="5"/>
  <c r="AB1325" i="5"/>
  <c r="J1325" i="5"/>
  <c r="Y1325" i="5"/>
  <c r="X1325" i="5"/>
  <c r="I1325" i="5"/>
  <c r="V1325" i="5"/>
  <c r="K1325" i="5"/>
  <c r="Q1325" i="5"/>
  <c r="E1325" i="5"/>
  <c r="AA1325" i="5"/>
  <c r="L1325" i="5"/>
  <c r="T88" i="5"/>
  <c r="Z88" i="5"/>
  <c r="S88" i="5"/>
  <c r="K88" i="5"/>
  <c r="L88" i="5"/>
  <c r="Q88" i="5"/>
  <c r="X88" i="5"/>
  <c r="V88" i="5"/>
  <c r="Y88" i="5"/>
  <c r="O88" i="5"/>
  <c r="P88" i="5"/>
  <c r="J88" i="5"/>
  <c r="AB88" i="5"/>
  <c r="AA88" i="5"/>
  <c r="W88" i="5"/>
  <c r="F88" i="5"/>
  <c r="I88" i="5"/>
  <c r="N88" i="5"/>
  <c r="E88" i="5"/>
  <c r="H88" i="5"/>
  <c r="U88" i="5"/>
  <c r="M88" i="5"/>
  <c r="R88" i="5"/>
  <c r="G88" i="5"/>
  <c r="I1444" i="5"/>
  <c r="AA1444" i="5"/>
  <c r="E1444" i="5"/>
  <c r="L1444" i="5"/>
  <c r="V1444" i="5"/>
  <c r="W1444" i="5"/>
  <c r="U1444" i="5"/>
  <c r="Q1444" i="5"/>
  <c r="K1444" i="5"/>
  <c r="H1444" i="5"/>
  <c r="AB1444" i="5"/>
  <c r="M1444" i="5"/>
  <c r="S1444" i="5"/>
  <c r="T1444" i="5"/>
  <c r="P1444" i="5"/>
  <c r="J1444" i="5"/>
  <c r="X1444" i="5"/>
  <c r="Z1444" i="5"/>
  <c r="N1444" i="5"/>
  <c r="G1444" i="5"/>
  <c r="Y1444" i="5"/>
  <c r="F1444" i="5"/>
  <c r="O1444" i="5"/>
  <c r="R1444" i="5"/>
  <c r="S497" i="5"/>
  <c r="X497" i="5"/>
  <c r="Z497" i="5"/>
  <c r="M497" i="5"/>
  <c r="N497" i="5"/>
  <c r="O497" i="5"/>
  <c r="W497" i="5"/>
  <c r="AB497" i="5"/>
  <c r="R497" i="5"/>
  <c r="Q497" i="5"/>
  <c r="L497" i="5"/>
  <c r="H497" i="5"/>
  <c r="AA497" i="5"/>
  <c r="V497" i="5"/>
  <c r="U497" i="5"/>
  <c r="F497" i="5"/>
  <c r="G497" i="5"/>
  <c r="P497" i="5"/>
  <c r="E497" i="5"/>
  <c r="T497" i="5"/>
  <c r="Y497" i="5"/>
  <c r="I497" i="5"/>
  <c r="J497" i="5"/>
  <c r="K497" i="5"/>
  <c r="R861" i="5"/>
  <c r="AA861" i="5"/>
  <c r="X861" i="5"/>
  <c r="F861" i="5"/>
  <c r="K861" i="5"/>
  <c r="L861" i="5"/>
  <c r="U861" i="5"/>
  <c r="Z861" i="5"/>
  <c r="AB861" i="5"/>
  <c r="M861" i="5"/>
  <c r="N861" i="5"/>
  <c r="P861" i="5"/>
  <c r="Y861" i="5"/>
  <c r="S861" i="5"/>
  <c r="W861" i="5"/>
  <c r="Q861" i="5"/>
  <c r="G861" i="5"/>
  <c r="H861" i="5"/>
  <c r="I861" i="5"/>
  <c r="E861" i="5"/>
  <c r="J861" i="5"/>
  <c r="V861" i="5"/>
  <c r="O861" i="5"/>
  <c r="T861" i="5"/>
  <c r="T1468" i="5"/>
  <c r="Y1468" i="5"/>
  <c r="W1468" i="5"/>
  <c r="K1468" i="5"/>
  <c r="P1468" i="5"/>
  <c r="F1468" i="5"/>
  <c r="X1468" i="5"/>
  <c r="R1468" i="5"/>
  <c r="AA1468" i="5"/>
  <c r="O1468" i="5"/>
  <c r="I1468" i="5"/>
  <c r="J1468" i="5"/>
  <c r="AB1468" i="5"/>
  <c r="Z1468" i="5"/>
  <c r="S1468" i="5"/>
  <c r="H1468" i="5"/>
  <c r="M1468" i="5"/>
  <c r="N1468" i="5"/>
  <c r="E1468" i="5"/>
  <c r="U1468" i="5"/>
  <c r="V1468" i="5"/>
  <c r="G1468" i="5"/>
  <c r="L1468" i="5"/>
  <c r="Q1468" i="5"/>
  <c r="W783" i="5"/>
  <c r="AB783" i="5"/>
  <c r="Y783" i="5"/>
  <c r="Q783" i="5"/>
  <c r="E783" i="5"/>
  <c r="H783" i="5"/>
  <c r="AA783" i="5"/>
  <c r="U783" i="5"/>
  <c r="Z783" i="5"/>
  <c r="F783" i="5"/>
  <c r="G783" i="5"/>
  <c r="L783" i="5"/>
  <c r="T783" i="5"/>
  <c r="V783" i="5"/>
  <c r="I783" i="5"/>
  <c r="J783" i="5"/>
  <c r="K783" i="5"/>
  <c r="P783" i="5"/>
  <c r="S783" i="5"/>
  <c r="X783" i="5"/>
  <c r="R783" i="5"/>
  <c r="M783" i="5"/>
  <c r="N783" i="5"/>
  <c r="O783" i="5"/>
  <c r="X836" i="5"/>
  <c r="V836" i="5"/>
  <c r="R836" i="5"/>
  <c r="Q836" i="5"/>
  <c r="G836" i="5"/>
  <c r="P836" i="5"/>
  <c r="AB836" i="5"/>
  <c r="W836" i="5"/>
  <c r="S836" i="5"/>
  <c r="F836" i="5"/>
  <c r="K836" i="5"/>
  <c r="H836" i="5"/>
  <c r="E836" i="5"/>
  <c r="U836" i="5"/>
  <c r="Z836" i="5"/>
  <c r="I836" i="5"/>
  <c r="J836" i="5"/>
  <c r="O836" i="5"/>
  <c r="T836" i="5"/>
  <c r="N836" i="5"/>
  <c r="Y836" i="5"/>
  <c r="L836" i="5"/>
  <c r="AA836" i="5"/>
  <c r="M836" i="5"/>
  <c r="AA755" i="5"/>
  <c r="Y755" i="5"/>
  <c r="V755" i="5"/>
  <c r="E755" i="5"/>
  <c r="G755" i="5"/>
  <c r="L755" i="5"/>
  <c r="X755" i="5"/>
  <c r="M755" i="5"/>
  <c r="O755" i="5"/>
  <c r="T755" i="5"/>
  <c r="R755" i="5"/>
  <c r="I755" i="5"/>
  <c r="F755" i="5"/>
  <c r="K755" i="5"/>
  <c r="P755" i="5"/>
  <c r="S755" i="5"/>
  <c r="Z755" i="5"/>
  <c r="J755" i="5"/>
  <c r="Q755" i="5"/>
  <c r="W755" i="5"/>
  <c r="N755" i="5"/>
  <c r="AB755" i="5"/>
  <c r="H755" i="5"/>
  <c r="U755" i="5"/>
  <c r="W632" i="5"/>
  <c r="T632" i="5"/>
  <c r="Z632" i="5"/>
  <c r="Q632" i="5"/>
  <c r="G632" i="5"/>
  <c r="P632" i="5"/>
  <c r="AA632" i="5"/>
  <c r="Y632" i="5"/>
  <c r="AB632" i="5"/>
  <c r="F632" i="5"/>
  <c r="K632" i="5"/>
  <c r="H632" i="5"/>
  <c r="E632" i="5"/>
  <c r="R632" i="5"/>
  <c r="U632" i="5"/>
  <c r="I632" i="5"/>
  <c r="J632" i="5"/>
  <c r="O632" i="5"/>
  <c r="V632" i="5"/>
  <c r="M632" i="5"/>
  <c r="S632" i="5"/>
  <c r="N632" i="5"/>
  <c r="X632" i="5"/>
  <c r="L632" i="5"/>
  <c r="U1599" i="5"/>
  <c r="AA1599" i="5"/>
  <c r="M1599" i="5"/>
  <c r="R1599" i="5"/>
  <c r="S1599" i="5"/>
  <c r="P1599" i="5"/>
  <c r="Y1599" i="5"/>
  <c r="J1599" i="5"/>
  <c r="G1599" i="5"/>
  <c r="X1599" i="5"/>
  <c r="N1599" i="5"/>
  <c r="F1599" i="5"/>
  <c r="O1599" i="5"/>
  <c r="V1599" i="5"/>
  <c r="E1599" i="5"/>
  <c r="L1599" i="5"/>
  <c r="Z1599" i="5"/>
  <c r="AB1599" i="5"/>
  <c r="I1599" i="5"/>
  <c r="H1599" i="5"/>
  <c r="T1599" i="5"/>
  <c r="Q1599" i="5"/>
  <c r="K1599" i="5"/>
  <c r="W1599" i="5"/>
  <c r="Y170" i="5"/>
  <c r="W170" i="5"/>
  <c r="T170" i="5"/>
  <c r="Q170" i="5"/>
  <c r="G170" i="5"/>
  <c r="H170" i="5"/>
  <c r="R170" i="5"/>
  <c r="X170" i="5"/>
  <c r="S170" i="5"/>
  <c r="E170" i="5"/>
  <c r="K170" i="5"/>
  <c r="P170" i="5"/>
  <c r="V170" i="5"/>
  <c r="AA170" i="5"/>
  <c r="I170" i="5"/>
  <c r="J170" i="5"/>
  <c r="O170" i="5"/>
  <c r="L170" i="5"/>
  <c r="U170" i="5"/>
  <c r="Z170" i="5"/>
  <c r="AB170" i="5"/>
  <c r="M170" i="5"/>
  <c r="N170" i="5"/>
  <c r="F170" i="5"/>
  <c r="AA1483" i="5"/>
  <c r="U1483" i="5"/>
  <c r="Y1483" i="5"/>
  <c r="H1483" i="5"/>
  <c r="M1483" i="5"/>
  <c r="J1483" i="5"/>
  <c r="E1483" i="5"/>
  <c r="T1483" i="5"/>
  <c r="Z1483" i="5"/>
  <c r="G1483" i="5"/>
  <c r="L1483" i="5"/>
  <c r="Q1483" i="5"/>
  <c r="S1483" i="5"/>
  <c r="X1483" i="5"/>
  <c r="R1483" i="5"/>
  <c r="K1483" i="5"/>
  <c r="P1483" i="5"/>
  <c r="N1483" i="5"/>
  <c r="W1483" i="5"/>
  <c r="AB1483" i="5"/>
  <c r="V1483" i="5"/>
  <c r="O1483" i="5"/>
  <c r="I1483" i="5"/>
  <c r="F1483" i="5"/>
  <c r="W1491" i="5"/>
  <c r="AB1491" i="5"/>
  <c r="R1491" i="5"/>
  <c r="O1491" i="5"/>
  <c r="I1491" i="5"/>
  <c r="F1491" i="5"/>
  <c r="E1491" i="5"/>
  <c r="T1491" i="5"/>
  <c r="Y1491" i="5"/>
  <c r="G1491" i="5"/>
  <c r="L1491" i="5"/>
  <c r="Q1491" i="5"/>
  <c r="U1491" i="5"/>
  <c r="H1491" i="5"/>
  <c r="J1491" i="5"/>
  <c r="X1491" i="5"/>
  <c r="N1491" i="5"/>
  <c r="S1491" i="5"/>
  <c r="Z1491" i="5"/>
  <c r="P1491" i="5"/>
  <c r="K1491" i="5"/>
  <c r="AA1491" i="5"/>
  <c r="V1491" i="5"/>
  <c r="M1491" i="5"/>
  <c r="X1832" i="5"/>
  <c r="W1832" i="5"/>
  <c r="H1832" i="5"/>
  <c r="I1832" i="5"/>
  <c r="O1832" i="5"/>
  <c r="F1832" i="5"/>
  <c r="U1832" i="5"/>
  <c r="V1832" i="5"/>
  <c r="Q1832" i="5"/>
  <c r="AB1832" i="5"/>
  <c r="S1832" i="5"/>
  <c r="L1832" i="5"/>
  <c r="M1832" i="5"/>
  <c r="J1832" i="5"/>
  <c r="AA1832" i="5"/>
  <c r="E1832" i="5"/>
  <c r="P1832" i="5"/>
  <c r="K1832" i="5"/>
  <c r="R1832" i="5"/>
  <c r="G1832" i="5"/>
  <c r="Y1832" i="5"/>
  <c r="Z1832" i="5"/>
  <c r="T1832" i="5"/>
  <c r="N1832" i="5"/>
  <c r="Z1225" i="5"/>
  <c r="AB1225" i="5"/>
  <c r="X1225" i="5"/>
  <c r="F1225" i="5"/>
  <c r="K1225" i="5"/>
  <c r="H1225" i="5"/>
  <c r="E1225" i="5"/>
  <c r="U1225" i="5"/>
  <c r="S1225" i="5"/>
  <c r="I1225" i="5"/>
  <c r="J1225" i="5"/>
  <c r="O1225" i="5"/>
  <c r="R1225" i="5"/>
  <c r="AA1225" i="5"/>
  <c r="Y1225" i="5"/>
  <c r="M1225" i="5"/>
  <c r="N1225" i="5"/>
  <c r="P1225" i="5"/>
  <c r="V1225" i="5"/>
  <c r="W1225" i="5"/>
  <c r="T1225" i="5"/>
  <c r="Q1225" i="5"/>
  <c r="G1225" i="5"/>
  <c r="L1225" i="5"/>
  <c r="AB1268" i="5"/>
  <c r="Z1268" i="5"/>
  <c r="W1268" i="5"/>
  <c r="H1268" i="5"/>
  <c r="M1268" i="5"/>
  <c r="N1268" i="5"/>
  <c r="E1268" i="5"/>
  <c r="U1268" i="5"/>
  <c r="S1268" i="5"/>
  <c r="G1268" i="5"/>
  <c r="L1268" i="5"/>
  <c r="Q1268" i="5"/>
  <c r="T1268" i="5"/>
  <c r="Y1268" i="5"/>
  <c r="AA1268" i="5"/>
  <c r="K1268" i="5"/>
  <c r="P1268" i="5"/>
  <c r="F1268" i="5"/>
  <c r="X1268" i="5"/>
  <c r="R1268" i="5"/>
  <c r="V1268" i="5"/>
  <c r="O1268" i="5"/>
  <c r="I1268" i="5"/>
  <c r="J1268" i="5"/>
  <c r="R713" i="5"/>
  <c r="X713" i="5"/>
  <c r="AB713" i="5"/>
  <c r="F713" i="5"/>
  <c r="K713" i="5"/>
  <c r="L713" i="5"/>
  <c r="Y713" i="5"/>
  <c r="W713" i="5"/>
  <c r="AA713" i="5"/>
  <c r="Q713" i="5"/>
  <c r="G713" i="5"/>
  <c r="H713" i="5"/>
  <c r="E713" i="5"/>
  <c r="S713" i="5"/>
  <c r="J713" i="5"/>
  <c r="U713" i="5"/>
  <c r="T713" i="5"/>
  <c r="N713" i="5"/>
  <c r="V713" i="5"/>
  <c r="I713" i="5"/>
  <c r="O713" i="5"/>
  <c r="M713" i="5"/>
  <c r="P713" i="5"/>
  <c r="Z713" i="5"/>
  <c r="X1396" i="5"/>
  <c r="R1396" i="5"/>
  <c r="S1396" i="5"/>
  <c r="O1396" i="5"/>
  <c r="I1396" i="5"/>
  <c r="J1396" i="5"/>
  <c r="Y1396" i="5"/>
  <c r="K1396" i="5"/>
  <c r="F1396" i="5"/>
  <c r="AB1396" i="5"/>
  <c r="Z1396" i="5"/>
  <c r="V1396" i="5"/>
  <c r="H1396" i="5"/>
  <c r="M1396" i="5"/>
  <c r="N1396" i="5"/>
  <c r="T1396" i="5"/>
  <c r="AA1396" i="5"/>
  <c r="P1396" i="5"/>
  <c r="E1396" i="5"/>
  <c r="U1396" i="5"/>
  <c r="W1396" i="5"/>
  <c r="G1396" i="5"/>
  <c r="L1396" i="5"/>
  <c r="Q1396" i="5"/>
  <c r="X804" i="5"/>
  <c r="V804" i="5"/>
  <c r="R804" i="5"/>
  <c r="Q804" i="5"/>
  <c r="G804" i="5"/>
  <c r="P804" i="5"/>
  <c r="T804" i="5"/>
  <c r="AA804" i="5"/>
  <c r="L804" i="5"/>
  <c r="AB804" i="5"/>
  <c r="W804" i="5"/>
  <c r="S804" i="5"/>
  <c r="F804" i="5"/>
  <c r="K804" i="5"/>
  <c r="H804" i="5"/>
  <c r="Y804" i="5"/>
  <c r="M804" i="5"/>
  <c r="N804" i="5"/>
  <c r="E804" i="5"/>
  <c r="U804" i="5"/>
  <c r="Z804" i="5"/>
  <c r="I804" i="5"/>
  <c r="J804" i="5"/>
  <c r="O804" i="5"/>
  <c r="E749" i="5"/>
  <c r="V749" i="5"/>
  <c r="T749" i="5"/>
  <c r="I749" i="5"/>
  <c r="J749" i="5"/>
  <c r="O749" i="5"/>
  <c r="U749" i="5"/>
  <c r="Z749" i="5"/>
  <c r="AB749" i="5"/>
  <c r="M749" i="5"/>
  <c r="N749" i="5"/>
  <c r="P749" i="5"/>
  <c r="Y749" i="5"/>
  <c r="S749" i="5"/>
  <c r="W749" i="5"/>
  <c r="Q749" i="5"/>
  <c r="G749" i="5"/>
  <c r="H749" i="5"/>
  <c r="R749" i="5"/>
  <c r="AA749" i="5"/>
  <c r="X749" i="5"/>
  <c r="F749" i="5"/>
  <c r="K749" i="5"/>
  <c r="L749" i="5"/>
  <c r="AB377" i="5"/>
  <c r="Z377" i="5"/>
  <c r="V377" i="5"/>
  <c r="I377" i="5"/>
  <c r="J377" i="5"/>
  <c r="G377" i="5"/>
  <c r="E377" i="5"/>
  <c r="U377" i="5"/>
  <c r="S377" i="5"/>
  <c r="H377" i="5"/>
  <c r="M377" i="5"/>
  <c r="N377" i="5"/>
  <c r="T377" i="5"/>
  <c r="Y377" i="5"/>
  <c r="AA377" i="5"/>
  <c r="L377" i="5"/>
  <c r="Q377" i="5"/>
  <c r="O377" i="5"/>
  <c r="X377" i="5"/>
  <c r="R377" i="5"/>
  <c r="W377" i="5"/>
  <c r="P377" i="5"/>
  <c r="F377" i="5"/>
  <c r="K377" i="5"/>
  <c r="E1064" i="5"/>
  <c r="U1064" i="5"/>
  <c r="Z1064" i="5"/>
  <c r="I1064" i="5"/>
  <c r="J1064" i="5"/>
  <c r="O1064" i="5"/>
  <c r="T1064" i="5"/>
  <c r="Y1064" i="5"/>
  <c r="AA1064" i="5"/>
  <c r="M1064" i="5"/>
  <c r="N1064" i="5"/>
  <c r="L1064" i="5"/>
  <c r="X1064" i="5"/>
  <c r="V1064" i="5"/>
  <c r="R1064" i="5"/>
  <c r="Q1064" i="5"/>
  <c r="G1064" i="5"/>
  <c r="P1064" i="5"/>
  <c r="AB1064" i="5"/>
  <c r="W1064" i="5"/>
  <c r="S1064" i="5"/>
  <c r="F1064" i="5"/>
  <c r="K1064" i="5"/>
  <c r="H1064" i="5"/>
  <c r="AA775" i="5"/>
  <c r="U775" i="5"/>
  <c r="R775" i="5"/>
  <c r="F775" i="5"/>
  <c r="K775" i="5"/>
  <c r="P775" i="5"/>
  <c r="E775" i="5"/>
  <c r="T775" i="5"/>
  <c r="V775" i="5"/>
  <c r="I775" i="5"/>
  <c r="J775" i="5"/>
  <c r="O775" i="5"/>
  <c r="S775" i="5"/>
  <c r="X775" i="5"/>
  <c r="Y775" i="5"/>
  <c r="M775" i="5"/>
  <c r="N775" i="5"/>
  <c r="H775" i="5"/>
  <c r="W775" i="5"/>
  <c r="AB775" i="5"/>
  <c r="Z775" i="5"/>
  <c r="Q775" i="5"/>
  <c r="G775" i="5"/>
  <c r="L775" i="5"/>
  <c r="T1923" i="5"/>
  <c r="Z1923" i="5"/>
  <c r="W1923" i="5"/>
  <c r="K1923" i="5"/>
  <c r="P1923" i="5"/>
  <c r="F1923" i="5"/>
  <c r="AB1923" i="5"/>
  <c r="AA1923" i="5"/>
  <c r="Y1923" i="5"/>
  <c r="H1923" i="5"/>
  <c r="M1923" i="5"/>
  <c r="E1923" i="5"/>
  <c r="X1923" i="5"/>
  <c r="S1923" i="5"/>
  <c r="I1923" i="5"/>
  <c r="U1923" i="5"/>
  <c r="G1923" i="5"/>
  <c r="Q1923" i="5"/>
  <c r="V1923" i="5"/>
  <c r="O1923" i="5"/>
  <c r="J1923" i="5"/>
  <c r="R1923" i="5"/>
  <c r="L1923" i="5"/>
  <c r="N1923" i="5"/>
  <c r="AA1311" i="5"/>
  <c r="Y1311" i="5"/>
  <c r="V1311" i="5"/>
  <c r="H1311" i="5"/>
  <c r="M1311" i="5"/>
  <c r="J1311" i="5"/>
  <c r="S1311" i="5"/>
  <c r="X1311" i="5"/>
  <c r="Z1311" i="5"/>
  <c r="K1311" i="5"/>
  <c r="P1311" i="5"/>
  <c r="N1311" i="5"/>
  <c r="AB1311" i="5"/>
  <c r="O1311" i="5"/>
  <c r="F1311" i="5"/>
  <c r="E1311" i="5"/>
  <c r="U1311" i="5"/>
  <c r="L1311" i="5"/>
  <c r="W1311" i="5"/>
  <c r="R1311" i="5"/>
  <c r="I1311" i="5"/>
  <c r="T1311" i="5"/>
  <c r="G1311" i="5"/>
  <c r="Q1311" i="5"/>
  <c r="R1773" i="5"/>
  <c r="X1773" i="5"/>
  <c r="AB1773" i="5"/>
  <c r="I1773" i="5"/>
  <c r="F1773" i="5"/>
  <c r="J1773" i="5"/>
  <c r="E1773" i="5"/>
  <c r="V1773" i="5"/>
  <c r="S1773" i="5"/>
  <c r="H1773" i="5"/>
  <c r="M1773" i="5"/>
  <c r="N1773" i="5"/>
  <c r="U1773" i="5"/>
  <c r="Z1773" i="5"/>
  <c r="AA1773" i="5"/>
  <c r="L1773" i="5"/>
  <c r="Q1773" i="5"/>
  <c r="G1773" i="5"/>
  <c r="Y1773" i="5"/>
  <c r="W1773" i="5"/>
  <c r="T1773" i="5"/>
  <c r="P1773" i="5"/>
  <c r="K1773" i="5"/>
  <c r="O1773" i="5"/>
  <c r="W312" i="5"/>
  <c r="AB312" i="5"/>
  <c r="R312" i="5"/>
  <c r="O312" i="5"/>
  <c r="P312" i="5"/>
  <c r="E312" i="5"/>
  <c r="AA312" i="5"/>
  <c r="U312" i="5"/>
  <c r="Z312" i="5"/>
  <c r="F312" i="5"/>
  <c r="I312" i="5"/>
  <c r="J312" i="5"/>
  <c r="T312" i="5"/>
  <c r="V312" i="5"/>
  <c r="G312" i="5"/>
  <c r="H312" i="5"/>
  <c r="M312" i="5"/>
  <c r="N312" i="5"/>
  <c r="S312" i="5"/>
  <c r="X312" i="5"/>
  <c r="Y312" i="5"/>
  <c r="K312" i="5"/>
  <c r="L312" i="5"/>
  <c r="Q312" i="5"/>
  <c r="S180" i="5"/>
  <c r="X180" i="5"/>
  <c r="Z180" i="5"/>
  <c r="K180" i="5"/>
  <c r="L180" i="5"/>
  <c r="Q180" i="5"/>
  <c r="W180" i="5"/>
  <c r="AB180" i="5"/>
  <c r="U180" i="5"/>
  <c r="O180" i="5"/>
  <c r="P180" i="5"/>
  <c r="J180" i="5"/>
  <c r="AA180" i="5"/>
  <c r="Y180" i="5"/>
  <c r="V180" i="5"/>
  <c r="F180" i="5"/>
  <c r="I180" i="5"/>
  <c r="N180" i="5"/>
  <c r="E180" i="5"/>
  <c r="T180" i="5"/>
  <c r="R180" i="5"/>
  <c r="G180" i="5"/>
  <c r="H180" i="5"/>
  <c r="M180" i="5"/>
  <c r="X1092" i="5"/>
  <c r="R1092" i="5"/>
  <c r="V1092" i="5"/>
  <c r="Q1092" i="5"/>
  <c r="G1092" i="5"/>
  <c r="P1092" i="5"/>
  <c r="AB1092" i="5"/>
  <c r="Z1092" i="5"/>
  <c r="W1092" i="5"/>
  <c r="F1092" i="5"/>
  <c r="K1092" i="5"/>
  <c r="H1092" i="5"/>
  <c r="E1092" i="5"/>
  <c r="U1092" i="5"/>
  <c r="S1092" i="5"/>
  <c r="I1092" i="5"/>
  <c r="J1092" i="5"/>
  <c r="O1092" i="5"/>
  <c r="T1092" i="5"/>
  <c r="N1092" i="5"/>
  <c r="Y1092" i="5"/>
  <c r="L1092" i="5"/>
  <c r="AA1092" i="5"/>
  <c r="M1092" i="5"/>
  <c r="W1655" i="5"/>
  <c r="AB1655" i="5"/>
  <c r="U1655" i="5"/>
  <c r="V1655" i="5"/>
  <c r="I1655" i="5"/>
  <c r="F1655" i="5"/>
  <c r="AA1655" i="5"/>
  <c r="Y1655" i="5"/>
  <c r="G1655" i="5"/>
  <c r="H1655" i="5"/>
  <c r="M1655" i="5"/>
  <c r="J1655" i="5"/>
  <c r="E1655" i="5"/>
  <c r="T1655" i="5"/>
  <c r="R1655" i="5"/>
  <c r="K1655" i="5"/>
  <c r="L1655" i="5"/>
  <c r="Q1655" i="5"/>
  <c r="Z1655" i="5"/>
  <c r="O1655" i="5"/>
  <c r="S1655" i="5"/>
  <c r="P1655" i="5"/>
  <c r="X1655" i="5"/>
  <c r="N1655" i="5"/>
  <c r="T1624" i="5"/>
  <c r="Y1624" i="5"/>
  <c r="Z1624" i="5"/>
  <c r="K1624" i="5"/>
  <c r="P1624" i="5"/>
  <c r="F1624" i="5"/>
  <c r="X1624" i="5"/>
  <c r="V1624" i="5"/>
  <c r="S1624" i="5"/>
  <c r="O1624" i="5"/>
  <c r="I1624" i="5"/>
  <c r="J1624" i="5"/>
  <c r="AB1624" i="5"/>
  <c r="W1624" i="5"/>
  <c r="AA1624" i="5"/>
  <c r="H1624" i="5"/>
  <c r="M1624" i="5"/>
  <c r="N1624" i="5"/>
  <c r="E1624" i="5"/>
  <c r="U1624" i="5"/>
  <c r="R1624" i="5"/>
  <c r="G1624" i="5"/>
  <c r="L1624" i="5"/>
  <c r="Q1624" i="5"/>
  <c r="X680" i="5"/>
  <c r="R680" i="5"/>
  <c r="V680" i="5"/>
  <c r="Q680" i="5"/>
  <c r="G680" i="5"/>
  <c r="P680" i="5"/>
  <c r="AB680" i="5"/>
  <c r="Z680" i="5"/>
  <c r="W680" i="5"/>
  <c r="F680" i="5"/>
  <c r="K680" i="5"/>
  <c r="H680" i="5"/>
  <c r="E680" i="5"/>
  <c r="U680" i="5"/>
  <c r="S680" i="5"/>
  <c r="I680" i="5"/>
  <c r="J680" i="5"/>
  <c r="O680" i="5"/>
  <c r="T680" i="5"/>
  <c r="N680" i="5"/>
  <c r="Y680" i="5"/>
  <c r="L680" i="5"/>
  <c r="AA680" i="5"/>
  <c r="M680" i="5"/>
  <c r="W1218" i="5"/>
  <c r="T1218" i="5"/>
  <c r="Z1218" i="5"/>
  <c r="Q1218" i="5"/>
  <c r="G1218" i="5"/>
  <c r="P1218" i="5"/>
  <c r="E1218" i="5"/>
  <c r="R1218" i="5"/>
  <c r="U1218" i="5"/>
  <c r="I1218" i="5"/>
  <c r="J1218" i="5"/>
  <c r="O1218" i="5"/>
  <c r="Y1218" i="5"/>
  <c r="F1218" i="5"/>
  <c r="L1218" i="5"/>
  <c r="S1218" i="5"/>
  <c r="V1218" i="5"/>
  <c r="N1218" i="5"/>
  <c r="X1218" i="5"/>
  <c r="M1218" i="5"/>
  <c r="H1218" i="5"/>
  <c r="AA1218" i="5"/>
  <c r="AB1218" i="5"/>
  <c r="K1218" i="5"/>
  <c r="Z1209" i="5"/>
  <c r="AB1209" i="5"/>
  <c r="Y1209" i="5"/>
  <c r="F1209" i="5"/>
  <c r="K1209" i="5"/>
  <c r="H1209" i="5"/>
  <c r="E1209" i="5"/>
  <c r="U1209" i="5"/>
  <c r="X1209" i="5"/>
  <c r="I1209" i="5"/>
  <c r="J1209" i="5"/>
  <c r="O1209" i="5"/>
  <c r="R1209" i="5"/>
  <c r="AA1209" i="5"/>
  <c r="S1209" i="5"/>
  <c r="M1209" i="5"/>
  <c r="N1209" i="5"/>
  <c r="P1209" i="5"/>
  <c r="V1209" i="5"/>
  <c r="W1209" i="5"/>
  <c r="T1209" i="5"/>
  <c r="Q1209" i="5"/>
  <c r="G1209" i="5"/>
  <c r="L1209" i="5"/>
  <c r="R718" i="5"/>
  <c r="W718" i="5"/>
  <c r="AB718" i="5"/>
  <c r="M718" i="5"/>
  <c r="N718" i="5"/>
  <c r="H718" i="5"/>
  <c r="V718" i="5"/>
  <c r="AA718" i="5"/>
  <c r="T718" i="5"/>
  <c r="Q718" i="5"/>
  <c r="G718" i="5"/>
  <c r="P718" i="5"/>
  <c r="Z718" i="5"/>
  <c r="X718" i="5"/>
  <c r="U718" i="5"/>
  <c r="F718" i="5"/>
  <c r="K718" i="5"/>
  <c r="L718" i="5"/>
  <c r="E718" i="5"/>
  <c r="S718" i="5"/>
  <c r="Y718" i="5"/>
  <c r="I718" i="5"/>
  <c r="J718" i="5"/>
  <c r="O718" i="5"/>
  <c r="AB1156" i="5"/>
  <c r="Z1156" i="5"/>
  <c r="W1156" i="5"/>
  <c r="F1156" i="5"/>
  <c r="K1156" i="5"/>
  <c r="H1156" i="5"/>
  <c r="E1156" i="5"/>
  <c r="U1156" i="5"/>
  <c r="S1156" i="5"/>
  <c r="I1156" i="5"/>
  <c r="J1156" i="5"/>
  <c r="O1156" i="5"/>
  <c r="T1156" i="5"/>
  <c r="Y1156" i="5"/>
  <c r="AA1156" i="5"/>
  <c r="M1156" i="5"/>
  <c r="N1156" i="5"/>
  <c r="L1156" i="5"/>
  <c r="X1156" i="5"/>
  <c r="R1156" i="5"/>
  <c r="V1156" i="5"/>
  <c r="Q1156" i="5"/>
  <c r="G1156" i="5"/>
  <c r="P1156" i="5"/>
  <c r="S767" i="5"/>
  <c r="X767" i="5"/>
  <c r="R767" i="5"/>
  <c r="M767" i="5"/>
  <c r="N767" i="5"/>
  <c r="H767" i="5"/>
  <c r="W767" i="5"/>
  <c r="AB767" i="5"/>
  <c r="Y767" i="5"/>
  <c r="Q767" i="5"/>
  <c r="G767" i="5"/>
  <c r="L767" i="5"/>
  <c r="AA767" i="5"/>
  <c r="U767" i="5"/>
  <c r="Z767" i="5"/>
  <c r="F767" i="5"/>
  <c r="K767" i="5"/>
  <c r="P767" i="5"/>
  <c r="E767" i="5"/>
  <c r="T767" i="5"/>
  <c r="V767" i="5"/>
  <c r="I767" i="5"/>
  <c r="J767" i="5"/>
  <c r="O767" i="5"/>
  <c r="AA197" i="5"/>
  <c r="S197" i="5"/>
  <c r="H197" i="5"/>
  <c r="I197" i="5"/>
  <c r="J197" i="5"/>
  <c r="G197" i="5"/>
  <c r="U197" i="5"/>
  <c r="R197" i="5"/>
  <c r="T197" i="5"/>
  <c r="L197" i="5"/>
  <c r="M197" i="5"/>
  <c r="N197" i="5"/>
  <c r="Y197" i="5"/>
  <c r="W197" i="5"/>
  <c r="Z197" i="5"/>
  <c r="P197" i="5"/>
  <c r="Q197" i="5"/>
  <c r="K197" i="5"/>
  <c r="V197" i="5"/>
  <c r="AB197" i="5"/>
  <c r="X197" i="5"/>
  <c r="E197" i="5"/>
  <c r="F197" i="5"/>
  <c r="O197" i="5"/>
  <c r="Y499" i="5"/>
  <c r="X499" i="5"/>
  <c r="W499" i="5"/>
  <c r="Q499" i="5"/>
  <c r="L499" i="5"/>
  <c r="H499" i="5"/>
  <c r="E499" i="5"/>
  <c r="AA499" i="5"/>
  <c r="K499" i="5"/>
  <c r="R499" i="5"/>
  <c r="S499" i="5"/>
  <c r="AB499" i="5"/>
  <c r="F499" i="5"/>
  <c r="G499" i="5"/>
  <c r="P499" i="5"/>
  <c r="V499" i="5"/>
  <c r="I499" i="5"/>
  <c r="J499" i="5"/>
  <c r="M499" i="5"/>
  <c r="U499" i="5"/>
  <c r="N499" i="5"/>
  <c r="Z499" i="5"/>
  <c r="O499" i="5"/>
  <c r="T499" i="5"/>
  <c r="W1163" i="5"/>
  <c r="AB1163" i="5"/>
  <c r="Z1163" i="5"/>
  <c r="Q1163" i="5"/>
  <c r="G1163" i="5"/>
  <c r="H1163" i="5"/>
  <c r="AA1163" i="5"/>
  <c r="U1163" i="5"/>
  <c r="R1163" i="5"/>
  <c r="F1163" i="5"/>
  <c r="K1163" i="5"/>
  <c r="L1163" i="5"/>
  <c r="T1163" i="5"/>
  <c r="V1163" i="5"/>
  <c r="I1163" i="5"/>
  <c r="J1163" i="5"/>
  <c r="O1163" i="5"/>
  <c r="P1163" i="5"/>
  <c r="S1163" i="5"/>
  <c r="X1163" i="5"/>
  <c r="Y1163" i="5"/>
  <c r="M1163" i="5"/>
  <c r="N1163" i="5"/>
  <c r="E1163" i="5"/>
  <c r="W1511" i="5"/>
  <c r="AB1511" i="5"/>
  <c r="U1511" i="5"/>
  <c r="O1511" i="5"/>
  <c r="I1511" i="5"/>
  <c r="F1511" i="5"/>
  <c r="AA1511" i="5"/>
  <c r="Y1511" i="5"/>
  <c r="V1511" i="5"/>
  <c r="H1511" i="5"/>
  <c r="M1511" i="5"/>
  <c r="J1511" i="5"/>
  <c r="E1511" i="5"/>
  <c r="T1511" i="5"/>
  <c r="R1511" i="5"/>
  <c r="G1511" i="5"/>
  <c r="L1511" i="5"/>
  <c r="Q1511" i="5"/>
  <c r="S1511" i="5"/>
  <c r="P1511" i="5"/>
  <c r="X1511" i="5"/>
  <c r="N1511" i="5"/>
  <c r="Z1511" i="5"/>
  <c r="K1511" i="5"/>
  <c r="AA771" i="5"/>
  <c r="Y771" i="5"/>
  <c r="V771" i="5"/>
  <c r="F771" i="5"/>
  <c r="K771" i="5"/>
  <c r="P771" i="5"/>
  <c r="S771" i="5"/>
  <c r="Z771" i="5"/>
  <c r="H771" i="5"/>
  <c r="T771" i="5"/>
  <c r="R771" i="5"/>
  <c r="I771" i="5"/>
  <c r="J771" i="5"/>
  <c r="O771" i="5"/>
  <c r="E771" i="5"/>
  <c r="X771" i="5"/>
  <c r="M771" i="5"/>
  <c r="N771" i="5"/>
  <c r="AB771" i="5"/>
  <c r="L771" i="5"/>
  <c r="U771" i="5"/>
  <c r="Q771" i="5"/>
  <c r="W771" i="5"/>
  <c r="G771" i="5"/>
  <c r="AB1172" i="5"/>
  <c r="Z1172" i="5"/>
  <c r="W1172" i="5"/>
  <c r="F1172" i="5"/>
  <c r="K1172" i="5"/>
  <c r="H1172" i="5"/>
  <c r="E1172" i="5"/>
  <c r="U1172" i="5"/>
  <c r="S1172" i="5"/>
  <c r="I1172" i="5"/>
  <c r="J1172" i="5"/>
  <c r="O1172" i="5"/>
  <c r="T1172" i="5"/>
  <c r="Y1172" i="5"/>
  <c r="AA1172" i="5"/>
  <c r="M1172" i="5"/>
  <c r="N1172" i="5"/>
  <c r="L1172" i="5"/>
  <c r="X1172" i="5"/>
  <c r="R1172" i="5"/>
  <c r="V1172" i="5"/>
  <c r="Q1172" i="5"/>
  <c r="G1172" i="5"/>
  <c r="P1172" i="5"/>
  <c r="E1518" i="5"/>
  <c r="Z1518" i="5"/>
  <c r="M1518" i="5"/>
  <c r="H1518" i="5"/>
  <c r="U1518" i="5"/>
  <c r="P1518" i="5"/>
  <c r="L1518" i="5"/>
  <c r="X1518" i="5"/>
  <c r="W1518" i="5"/>
  <c r="J1518" i="5"/>
  <c r="K1518" i="5"/>
  <c r="F1518" i="5"/>
  <c r="N1518" i="5"/>
  <c r="AA1518" i="5"/>
  <c r="Y1518" i="5"/>
  <c r="R1518" i="5"/>
  <c r="AB1518" i="5"/>
  <c r="G1518" i="5"/>
  <c r="T1518" i="5"/>
  <c r="I1518" i="5"/>
  <c r="V1518" i="5"/>
  <c r="O1518" i="5"/>
  <c r="Q1518" i="5"/>
  <c r="S1518" i="5"/>
  <c r="W624" i="5"/>
  <c r="V624" i="5"/>
  <c r="R624" i="5"/>
  <c r="Q624" i="5"/>
  <c r="G624" i="5"/>
  <c r="P624" i="5"/>
  <c r="AA624" i="5"/>
  <c r="AB624" i="5"/>
  <c r="T624" i="5"/>
  <c r="F624" i="5"/>
  <c r="K624" i="5"/>
  <c r="H624" i="5"/>
  <c r="E624" i="5"/>
  <c r="U624" i="5"/>
  <c r="X624" i="5"/>
  <c r="I624" i="5"/>
  <c r="J624" i="5"/>
  <c r="O624" i="5"/>
  <c r="S624" i="5"/>
  <c r="Z624" i="5"/>
  <c r="Y624" i="5"/>
  <c r="M624" i="5"/>
  <c r="N624" i="5"/>
  <c r="L624" i="5"/>
  <c r="R1204" i="5"/>
  <c r="X1204" i="5"/>
  <c r="AA1204" i="5"/>
  <c r="F1204" i="5"/>
  <c r="K1204" i="5"/>
  <c r="H1204" i="5"/>
  <c r="E1204" i="5"/>
  <c r="W1204" i="5"/>
  <c r="Z1204" i="5"/>
  <c r="I1204" i="5"/>
  <c r="J1204" i="5"/>
  <c r="O1204" i="5"/>
  <c r="U1204" i="5"/>
  <c r="AB1204" i="5"/>
  <c r="T1204" i="5"/>
  <c r="M1204" i="5"/>
  <c r="N1204" i="5"/>
  <c r="L1204" i="5"/>
  <c r="Y1204" i="5"/>
  <c r="S1204" i="5"/>
  <c r="V1204" i="5"/>
  <c r="Q1204" i="5"/>
  <c r="G1204" i="5"/>
  <c r="P1204" i="5"/>
  <c r="AB1140" i="5"/>
  <c r="Z1140" i="5"/>
  <c r="W1140" i="5"/>
  <c r="F1140" i="5"/>
  <c r="K1140" i="5"/>
  <c r="H1140" i="5"/>
  <c r="E1140" i="5"/>
  <c r="U1140" i="5"/>
  <c r="S1140" i="5"/>
  <c r="I1140" i="5"/>
  <c r="J1140" i="5"/>
  <c r="O1140" i="5"/>
  <c r="T1140" i="5"/>
  <c r="Y1140" i="5"/>
  <c r="AA1140" i="5"/>
  <c r="M1140" i="5"/>
  <c r="N1140" i="5"/>
  <c r="L1140" i="5"/>
  <c r="X1140" i="5"/>
  <c r="R1140" i="5"/>
  <c r="V1140" i="5"/>
  <c r="Q1140" i="5"/>
  <c r="G1140" i="5"/>
  <c r="P1140" i="5"/>
  <c r="Y1121" i="5"/>
  <c r="S1121" i="5"/>
  <c r="W1121" i="5"/>
  <c r="Q1121" i="5"/>
  <c r="G1121" i="5"/>
  <c r="L1121" i="5"/>
  <c r="Z1121" i="5"/>
  <c r="M1121" i="5"/>
  <c r="P1121" i="5"/>
  <c r="R1121" i="5"/>
  <c r="AA1121" i="5"/>
  <c r="X1121" i="5"/>
  <c r="F1121" i="5"/>
  <c r="K1121" i="5"/>
  <c r="H1121" i="5"/>
  <c r="U1121" i="5"/>
  <c r="AB1121" i="5"/>
  <c r="N1121" i="5"/>
  <c r="E1121" i="5"/>
  <c r="V1121" i="5"/>
  <c r="T1121" i="5"/>
  <c r="I1121" i="5"/>
  <c r="J1121" i="5"/>
  <c r="O1121" i="5"/>
  <c r="X1184" i="5"/>
  <c r="V1184" i="5"/>
  <c r="S1184" i="5"/>
  <c r="Q1184" i="5"/>
  <c r="G1184" i="5"/>
  <c r="P1184" i="5"/>
  <c r="U1184" i="5"/>
  <c r="I1184" i="5"/>
  <c r="O1184" i="5"/>
  <c r="AB1184" i="5"/>
  <c r="W1184" i="5"/>
  <c r="Z1184" i="5"/>
  <c r="F1184" i="5"/>
  <c r="K1184" i="5"/>
  <c r="H1184" i="5"/>
  <c r="E1184" i="5"/>
  <c r="R1184" i="5"/>
  <c r="J1184" i="5"/>
  <c r="Y1184" i="5"/>
  <c r="L1184" i="5"/>
  <c r="AA1184" i="5"/>
  <c r="M1184" i="5"/>
  <c r="T1184" i="5"/>
  <c r="N1184" i="5"/>
  <c r="AB2383" i="5"/>
  <c r="S2383" i="5"/>
  <c r="J2383" i="5"/>
  <c r="L2383" i="5"/>
  <c r="V2383" i="5"/>
  <c r="T2383" i="5"/>
  <c r="U2383" i="5"/>
  <c r="I2383" i="5"/>
  <c r="G2383" i="5"/>
  <c r="R2383" i="5"/>
  <c r="Q2383" i="5"/>
  <c r="AA2383" i="5"/>
  <c r="Z2383" i="5"/>
  <c r="F2383" i="5"/>
  <c r="H2383" i="5"/>
  <c r="W2383" i="5"/>
  <c r="N2383" i="5"/>
  <c r="O2383" i="5"/>
  <c r="X2383" i="5"/>
  <c r="Y2383" i="5"/>
  <c r="M2383" i="5"/>
  <c r="K2383" i="5"/>
  <c r="E2383" i="5"/>
  <c r="P2383" i="5"/>
  <c r="X2427" i="5"/>
  <c r="S2427" i="5"/>
  <c r="J2427" i="5"/>
  <c r="R2427" i="5"/>
  <c r="O2427" i="5"/>
  <c r="N2427" i="5"/>
  <c r="U2427" i="5"/>
  <c r="AB2427" i="5"/>
  <c r="G2427" i="5"/>
  <c r="E2427" i="5"/>
  <c r="K2427" i="5"/>
  <c r="Q2427" i="5"/>
  <c r="Z2427" i="5"/>
  <c r="F2427" i="5"/>
  <c r="H2427" i="5"/>
  <c r="AA2427" i="5"/>
  <c r="M2427" i="5"/>
  <c r="W2427" i="5"/>
  <c r="T2427" i="5"/>
  <c r="Y2427" i="5"/>
  <c r="I2427" i="5"/>
  <c r="P2427" i="5"/>
  <c r="V2427" i="5"/>
  <c r="L2427" i="5"/>
  <c r="E2330" i="5"/>
  <c r="G2330" i="5"/>
  <c r="S2330" i="5"/>
  <c r="X2330" i="5"/>
  <c r="M2330" i="5"/>
  <c r="N2330" i="5"/>
  <c r="AB2330" i="5"/>
  <c r="Z2330" i="5"/>
  <c r="H2330" i="5"/>
  <c r="AA2330" i="5"/>
  <c r="R2330" i="5"/>
  <c r="J2330" i="5"/>
  <c r="O2330" i="5"/>
  <c r="W2330" i="5"/>
  <c r="F2330" i="5"/>
  <c r="Y2330" i="5"/>
  <c r="K2330" i="5"/>
  <c r="V2330" i="5"/>
  <c r="Q2330" i="5"/>
  <c r="T2330" i="5"/>
  <c r="U2330" i="5"/>
  <c r="I2330" i="5"/>
  <c r="L2330" i="5"/>
  <c r="P2330" i="5"/>
  <c r="W2225" i="5"/>
  <c r="N2225" i="5"/>
  <c r="O2225" i="5"/>
  <c r="S2225" i="5"/>
  <c r="Q2225" i="5"/>
  <c r="H2225" i="5"/>
  <c r="AB2225" i="5"/>
  <c r="V2225" i="5"/>
  <c r="I2225" i="5"/>
  <c r="X2225" i="5"/>
  <c r="T2225" i="5"/>
  <c r="Z2225" i="5"/>
  <c r="K2225" i="5"/>
  <c r="AA2225" i="5"/>
  <c r="J2225" i="5"/>
  <c r="G2225" i="5"/>
  <c r="F2225" i="5"/>
  <c r="M2225" i="5"/>
  <c r="R2225" i="5"/>
  <c r="P2225" i="5"/>
  <c r="U2225" i="5"/>
  <c r="E2225" i="5"/>
  <c r="L2225" i="5"/>
  <c r="Y2225" i="5"/>
  <c r="T2042" i="5"/>
  <c r="K2042" i="5"/>
  <c r="L2042" i="5"/>
  <c r="AB2042" i="5"/>
  <c r="N2042" i="5"/>
  <c r="X2042" i="5"/>
  <c r="AA2042" i="5"/>
  <c r="G2042" i="5"/>
  <c r="F2042" i="5"/>
  <c r="P2042" i="5"/>
  <c r="V2042" i="5"/>
  <c r="U2042" i="5"/>
  <c r="Z2042" i="5"/>
  <c r="Q2042" i="5"/>
  <c r="E2042" i="5"/>
  <c r="R2042" i="5"/>
  <c r="O2042" i="5"/>
  <c r="H2042" i="5"/>
  <c r="M2042" i="5"/>
  <c r="S2042" i="5"/>
  <c r="Y2042" i="5"/>
  <c r="W2042" i="5"/>
  <c r="I2042" i="5"/>
  <c r="J2042" i="5"/>
  <c r="X2481" i="5"/>
  <c r="N2481" i="5"/>
  <c r="H2481" i="5"/>
  <c r="T2481" i="5"/>
  <c r="Q2481" i="5"/>
  <c r="L2481" i="5"/>
  <c r="R2481" i="5"/>
  <c r="W2481" i="5"/>
  <c r="I2481" i="5"/>
  <c r="Y2481" i="5"/>
  <c r="U2481" i="5"/>
  <c r="AA2481" i="5"/>
  <c r="V2481" i="5"/>
  <c r="AB2481" i="5"/>
  <c r="F2481" i="5"/>
  <c r="O2481" i="5"/>
  <c r="J2481" i="5"/>
  <c r="M2481" i="5"/>
  <c r="S2481" i="5"/>
  <c r="Z2481" i="5"/>
  <c r="G2481" i="5"/>
  <c r="E2481" i="5"/>
  <c r="P2481" i="5"/>
  <c r="K2481" i="5"/>
  <c r="X2257" i="5"/>
  <c r="N2257" i="5"/>
  <c r="L2257" i="5"/>
  <c r="T2257" i="5"/>
  <c r="Z2257" i="5"/>
  <c r="Q2257" i="5"/>
  <c r="H2257" i="5"/>
  <c r="AB2257" i="5"/>
  <c r="J2257" i="5"/>
  <c r="O2257" i="5"/>
  <c r="P2257" i="5"/>
  <c r="F2257" i="5"/>
  <c r="Y2257" i="5"/>
  <c r="M2257" i="5"/>
  <c r="K2257" i="5"/>
  <c r="I2257" i="5"/>
  <c r="E2257" i="5"/>
  <c r="AA2257" i="5"/>
  <c r="W2257" i="5"/>
  <c r="V2257" i="5"/>
  <c r="U2257" i="5"/>
  <c r="S2257" i="5"/>
  <c r="G2257" i="5"/>
  <c r="R2257" i="5"/>
  <c r="H2150" i="5"/>
  <c r="X2150" i="5"/>
  <c r="U2150" i="5"/>
  <c r="Y2150" i="5"/>
  <c r="Z2150" i="5"/>
  <c r="M2150" i="5"/>
  <c r="W2150" i="5"/>
  <c r="I2150" i="5"/>
  <c r="G2150" i="5"/>
  <c r="O2150" i="5"/>
  <c r="L2150" i="5"/>
  <c r="V2150" i="5"/>
  <c r="AB2150" i="5"/>
  <c r="N2150" i="5"/>
  <c r="P2150" i="5"/>
  <c r="Q2150" i="5"/>
  <c r="J2150" i="5"/>
  <c r="T2150" i="5"/>
  <c r="R2150" i="5"/>
  <c r="E2150" i="5"/>
  <c r="F2150" i="5"/>
  <c r="S2150" i="5"/>
  <c r="AA2150" i="5"/>
  <c r="K2150" i="5"/>
  <c r="O2322" i="5"/>
  <c r="S2322" i="5"/>
  <c r="U2322" i="5"/>
  <c r="N2322" i="5"/>
  <c r="M2322" i="5"/>
  <c r="Q2322" i="5"/>
  <c r="T2322" i="5"/>
  <c r="P2322" i="5"/>
  <c r="G2322" i="5"/>
  <c r="Y2322" i="5"/>
  <c r="R2322" i="5"/>
  <c r="X2322" i="5"/>
  <c r="AB2322" i="5"/>
  <c r="F2322" i="5"/>
  <c r="L2322" i="5"/>
  <c r="K2322" i="5"/>
  <c r="V2322" i="5"/>
  <c r="W2322" i="5"/>
  <c r="Z2322" i="5"/>
  <c r="E2322" i="5"/>
  <c r="J2322" i="5"/>
  <c r="I2322" i="5"/>
  <c r="AA2322" i="5"/>
  <c r="H2322" i="5"/>
  <c r="O2271" i="5"/>
  <c r="S2271" i="5"/>
  <c r="J2271" i="5"/>
  <c r="L2271" i="5"/>
  <c r="V2271" i="5"/>
  <c r="Q2271" i="5"/>
  <c r="U2271" i="5"/>
  <c r="X2271" i="5"/>
  <c r="W2271" i="5"/>
  <c r="R2271" i="5"/>
  <c r="M2271" i="5"/>
  <c r="T2271" i="5"/>
  <c r="Z2271" i="5"/>
  <c r="F2271" i="5"/>
  <c r="H2271" i="5"/>
  <c r="AA2271" i="5"/>
  <c r="N2271" i="5"/>
  <c r="K2271" i="5"/>
  <c r="AB2271" i="5"/>
  <c r="Y2271" i="5"/>
  <c r="I2271" i="5"/>
  <c r="G2271" i="5"/>
  <c r="E2271" i="5"/>
  <c r="P2271" i="5"/>
  <c r="O2094" i="5"/>
  <c r="U2094" i="5"/>
  <c r="N2094" i="5"/>
  <c r="G2094" i="5"/>
  <c r="X2094" i="5"/>
  <c r="F2094" i="5"/>
  <c r="W2094" i="5"/>
  <c r="I2094" i="5"/>
  <c r="Z2094" i="5"/>
  <c r="E2094" i="5"/>
  <c r="L2094" i="5"/>
  <c r="R2094" i="5"/>
  <c r="AB2094" i="5"/>
  <c r="J2094" i="5"/>
  <c r="H2094" i="5"/>
  <c r="T2094" i="5"/>
  <c r="Q2094" i="5"/>
  <c r="K2094" i="5"/>
  <c r="V2094" i="5"/>
  <c r="AA2094" i="5"/>
  <c r="M2094" i="5"/>
  <c r="Y2094" i="5"/>
  <c r="S2094" i="5"/>
  <c r="P2094" i="5"/>
  <c r="O2068" i="5"/>
  <c r="S2068" i="5"/>
  <c r="N2068" i="5"/>
  <c r="L2068" i="5"/>
  <c r="P2068" i="5"/>
  <c r="K2068" i="5"/>
  <c r="U2068" i="5"/>
  <c r="AB2068" i="5"/>
  <c r="X2068" i="5"/>
  <c r="R2068" i="5"/>
  <c r="M2068" i="5"/>
  <c r="V2068" i="5"/>
  <c r="Z2068" i="5"/>
  <c r="J2068" i="5"/>
  <c r="H2068" i="5"/>
  <c r="W2068" i="5"/>
  <c r="F2068" i="5"/>
  <c r="Q2068" i="5"/>
  <c r="T2068" i="5"/>
  <c r="Y2068" i="5"/>
  <c r="I2068" i="5"/>
  <c r="G2068" i="5"/>
  <c r="E2068" i="5"/>
  <c r="AA2068" i="5"/>
  <c r="R2039" i="5"/>
  <c r="J2039" i="5"/>
  <c r="M2039" i="5"/>
  <c r="P2039" i="5"/>
  <c r="T2039" i="5"/>
  <c r="L2039" i="5"/>
  <c r="W2039" i="5"/>
  <c r="AB2039" i="5"/>
  <c r="E2039" i="5"/>
  <c r="F2039" i="5"/>
  <c r="K2039" i="5"/>
  <c r="V2039" i="5"/>
  <c r="H2039" i="5"/>
  <c r="Z2039" i="5"/>
  <c r="Y2039" i="5"/>
  <c r="S2039" i="5"/>
  <c r="N2039" i="5"/>
  <c r="AA2039" i="5"/>
  <c r="X2039" i="5"/>
  <c r="I2039" i="5"/>
  <c r="O2039" i="5"/>
  <c r="G2039" i="5"/>
  <c r="Q2039" i="5"/>
  <c r="U2039" i="5"/>
  <c r="E2282" i="5"/>
  <c r="O2282" i="5"/>
  <c r="Q2282" i="5"/>
  <c r="X2282" i="5"/>
  <c r="I2282" i="5"/>
  <c r="N2282" i="5"/>
  <c r="AB2282" i="5"/>
  <c r="S2282" i="5"/>
  <c r="F2282" i="5"/>
  <c r="T2282" i="5"/>
  <c r="R2282" i="5"/>
  <c r="J2282" i="5"/>
  <c r="G2282" i="5"/>
  <c r="L2282" i="5"/>
  <c r="U2282" i="5"/>
  <c r="AA2282" i="5"/>
  <c r="V2282" i="5"/>
  <c r="Z2282" i="5"/>
  <c r="M2282" i="5"/>
  <c r="Y2282" i="5"/>
  <c r="K2282" i="5"/>
  <c r="P2282" i="5"/>
  <c r="W2282" i="5"/>
  <c r="H2282" i="5"/>
  <c r="O2066" i="5"/>
  <c r="U2066" i="5"/>
  <c r="J2066" i="5"/>
  <c r="G2066" i="5"/>
  <c r="X2066" i="5"/>
  <c r="F2066" i="5"/>
  <c r="W2066" i="5"/>
  <c r="I2066" i="5"/>
  <c r="R2066" i="5"/>
  <c r="E2066" i="5"/>
  <c r="L2066" i="5"/>
  <c r="V2066" i="5"/>
  <c r="AB2066" i="5"/>
  <c r="N2066" i="5"/>
  <c r="H2066" i="5"/>
  <c r="T2066" i="5"/>
  <c r="Q2066" i="5"/>
  <c r="K2066" i="5"/>
  <c r="Z2066" i="5"/>
  <c r="AA2066" i="5"/>
  <c r="M2066" i="5"/>
  <c r="Y2066" i="5"/>
  <c r="S2066" i="5"/>
  <c r="P2066" i="5"/>
  <c r="O2189" i="5"/>
  <c r="AA2189" i="5"/>
  <c r="F2189" i="5"/>
  <c r="H2189" i="5"/>
  <c r="S2189" i="5"/>
  <c r="Q2189" i="5"/>
  <c r="R2189" i="5"/>
  <c r="P2189" i="5"/>
  <c r="U2189" i="5"/>
  <c r="Z2189" i="5"/>
  <c r="M2189" i="5"/>
  <c r="X2189" i="5"/>
  <c r="W2189" i="5"/>
  <c r="N2189" i="5"/>
  <c r="Y2189" i="5"/>
  <c r="T2189" i="5"/>
  <c r="J2189" i="5"/>
  <c r="K2189" i="5"/>
  <c r="AB2189" i="5"/>
  <c r="V2189" i="5"/>
  <c r="I2189" i="5"/>
  <c r="G2189" i="5"/>
  <c r="E2189" i="5"/>
  <c r="L2189" i="5"/>
  <c r="Y2456" i="5"/>
  <c r="W2456" i="5"/>
  <c r="Z2456" i="5"/>
  <c r="S2456" i="5"/>
  <c r="R2456" i="5"/>
  <c r="K2456" i="5"/>
  <c r="V2456" i="5"/>
  <c r="I2456" i="5"/>
  <c r="G2456" i="5"/>
  <c r="X2456" i="5"/>
  <c r="H2456" i="5"/>
  <c r="F2456" i="5"/>
  <c r="AA2456" i="5"/>
  <c r="N2456" i="5"/>
  <c r="L2456" i="5"/>
  <c r="O2456" i="5"/>
  <c r="T2456" i="5"/>
  <c r="AB2456" i="5"/>
  <c r="U2456" i="5"/>
  <c r="E2456" i="5"/>
  <c r="J2456" i="5"/>
  <c r="M2456" i="5"/>
  <c r="P2456" i="5"/>
  <c r="Q2456" i="5"/>
  <c r="K2075" i="5"/>
  <c r="R2075" i="5"/>
  <c r="J2075" i="5"/>
  <c r="AB2075" i="5"/>
  <c r="G2075" i="5"/>
  <c r="N2075" i="5"/>
  <c r="T2075" i="5"/>
  <c r="P2075" i="5"/>
  <c r="W2075" i="5"/>
  <c r="E2075" i="5"/>
  <c r="AA2075" i="5"/>
  <c r="Q2075" i="5"/>
  <c r="Y2075" i="5"/>
  <c r="F2075" i="5"/>
  <c r="O2075" i="5"/>
  <c r="Z2075" i="5"/>
  <c r="M2075" i="5"/>
  <c r="V2075" i="5"/>
  <c r="S2075" i="5"/>
  <c r="X2075" i="5"/>
  <c r="I2075" i="5"/>
  <c r="L2075" i="5"/>
  <c r="U2075" i="5"/>
  <c r="H2075" i="5"/>
  <c r="R2493" i="5"/>
  <c r="X2493" i="5"/>
  <c r="N2493" i="5"/>
  <c r="L2493" i="5"/>
  <c r="U2493" i="5"/>
  <c r="F2493" i="5"/>
  <c r="E2493" i="5"/>
  <c r="V2493" i="5"/>
  <c r="G2493" i="5"/>
  <c r="W2493" i="5"/>
  <c r="I2493" i="5"/>
  <c r="O2493" i="5"/>
  <c r="T2493" i="5"/>
  <c r="J2493" i="5"/>
  <c r="H2493" i="5"/>
  <c r="AB2493" i="5"/>
  <c r="M2493" i="5"/>
  <c r="P2493" i="5"/>
  <c r="Y2493" i="5"/>
  <c r="S2493" i="5"/>
  <c r="Z2493" i="5"/>
  <c r="K2493" i="5"/>
  <c r="AA2493" i="5"/>
  <c r="Q2493" i="5"/>
  <c r="U2340" i="5"/>
  <c r="G2340" i="5"/>
  <c r="AA2340" i="5"/>
  <c r="V2340" i="5"/>
  <c r="F2340" i="5"/>
  <c r="X2340" i="5"/>
  <c r="R2340" i="5"/>
  <c r="Y2340" i="5"/>
  <c r="L2340" i="5"/>
  <c r="K2340" i="5"/>
  <c r="T2340" i="5"/>
  <c r="H2340" i="5"/>
  <c r="W2340" i="5"/>
  <c r="J2340" i="5"/>
  <c r="Q2340" i="5"/>
  <c r="P2340" i="5"/>
  <c r="O2340" i="5"/>
  <c r="M2340" i="5"/>
  <c r="AB2340" i="5"/>
  <c r="S2340" i="5"/>
  <c r="E2340" i="5"/>
  <c r="N2340" i="5"/>
  <c r="I2340" i="5"/>
  <c r="Z2340" i="5"/>
  <c r="X2445" i="5"/>
  <c r="Z2445" i="5"/>
  <c r="L2445" i="5"/>
  <c r="Y2445" i="5"/>
  <c r="Q2445" i="5"/>
  <c r="N2445" i="5"/>
  <c r="H2445" i="5"/>
  <c r="AB2445" i="5"/>
  <c r="J2445" i="5"/>
  <c r="AA2445" i="5"/>
  <c r="P2445" i="5"/>
  <c r="R2445" i="5"/>
  <c r="G2445" i="5"/>
  <c r="M2445" i="5"/>
  <c r="U2445" i="5"/>
  <c r="I2445" i="5"/>
  <c r="E2445" i="5"/>
  <c r="F2445" i="5"/>
  <c r="W2445" i="5"/>
  <c r="V2445" i="5"/>
  <c r="T2445" i="5"/>
  <c r="S2445" i="5"/>
  <c r="K2445" i="5"/>
  <c r="O2445" i="5"/>
  <c r="X2256" i="5"/>
  <c r="F2256" i="5"/>
  <c r="Q2256" i="5"/>
  <c r="L2256" i="5"/>
  <c r="K2256" i="5"/>
  <c r="Y2256" i="5"/>
  <c r="G2256" i="5"/>
  <c r="S2256" i="5"/>
  <c r="E2256" i="5"/>
  <c r="J2256" i="5"/>
  <c r="P2256" i="5"/>
  <c r="O2256" i="5"/>
  <c r="H2256" i="5"/>
  <c r="T2256" i="5"/>
  <c r="W2256" i="5"/>
  <c r="R2256" i="5"/>
  <c r="N2256" i="5"/>
  <c r="I2256" i="5"/>
  <c r="Z2256" i="5"/>
  <c r="M2256" i="5"/>
  <c r="U2256" i="5"/>
  <c r="AB2256" i="5"/>
  <c r="AA2256" i="5"/>
  <c r="V2256" i="5"/>
  <c r="K2031" i="5"/>
  <c r="R2031" i="5"/>
  <c r="J2031" i="5"/>
  <c r="H2031" i="5"/>
  <c r="U2031" i="5"/>
  <c r="Q2031" i="5"/>
  <c r="T2031" i="5"/>
  <c r="P2031" i="5"/>
  <c r="AA2031" i="5"/>
  <c r="AB2031" i="5"/>
  <c r="M2031" i="5"/>
  <c r="Z2031" i="5"/>
  <c r="Y2031" i="5"/>
  <c r="F2031" i="5"/>
  <c r="O2031" i="5"/>
  <c r="V2031" i="5"/>
  <c r="N2031" i="5"/>
  <c r="G2031" i="5"/>
  <c r="W2031" i="5"/>
  <c r="X2031" i="5"/>
  <c r="I2031" i="5"/>
  <c r="S2031" i="5"/>
  <c r="E2031" i="5"/>
  <c r="L2031" i="5"/>
  <c r="Z2403" i="5"/>
  <c r="J2403" i="5"/>
  <c r="L2403" i="5"/>
  <c r="AA2403" i="5"/>
  <c r="Q2403" i="5"/>
  <c r="W2403" i="5"/>
  <c r="AB2403" i="5"/>
  <c r="Y2403" i="5"/>
  <c r="M2403" i="5"/>
  <c r="T2403" i="5"/>
  <c r="V2403" i="5"/>
  <c r="P2403" i="5"/>
  <c r="H2403" i="5"/>
  <c r="S2403" i="5"/>
  <c r="X2403" i="5"/>
  <c r="R2403" i="5"/>
  <c r="O2403" i="5"/>
  <c r="N2403" i="5"/>
  <c r="U2403" i="5"/>
  <c r="I2403" i="5"/>
  <c r="G2403" i="5"/>
  <c r="E2403" i="5"/>
  <c r="K2403" i="5"/>
  <c r="F2403" i="5"/>
  <c r="Y2127" i="5"/>
  <c r="F2127" i="5"/>
  <c r="H2127" i="5"/>
  <c r="V2127" i="5"/>
  <c r="N2127" i="5"/>
  <c r="K2127" i="5"/>
  <c r="W2127" i="5"/>
  <c r="X2127" i="5"/>
  <c r="I2127" i="5"/>
  <c r="G2127" i="5"/>
  <c r="E2127" i="5"/>
  <c r="P2127" i="5"/>
  <c r="O2127" i="5"/>
  <c r="R2127" i="5"/>
  <c r="J2127" i="5"/>
  <c r="L2127" i="5"/>
  <c r="U2127" i="5"/>
  <c r="Q2127" i="5"/>
  <c r="T2127" i="5"/>
  <c r="S2127" i="5"/>
  <c r="AA2127" i="5"/>
  <c r="AB2127" i="5"/>
  <c r="M2127" i="5"/>
  <c r="Z2127" i="5"/>
  <c r="G2122" i="5"/>
  <c r="P2122" i="5"/>
  <c r="T2122" i="5"/>
  <c r="N2122" i="5"/>
  <c r="H2122" i="5"/>
  <c r="L2122" i="5"/>
  <c r="Q2122" i="5"/>
  <c r="S2122" i="5"/>
  <c r="K2122" i="5"/>
  <c r="W2122" i="5"/>
  <c r="M2122" i="5"/>
  <c r="J2122" i="5"/>
  <c r="E2122" i="5"/>
  <c r="O2122" i="5"/>
  <c r="F2122" i="5"/>
  <c r="AB2122" i="5"/>
  <c r="Z2122" i="5"/>
  <c r="X2122" i="5"/>
  <c r="AA2122" i="5"/>
  <c r="Y2122" i="5"/>
  <c r="I2122" i="5"/>
  <c r="R2122" i="5"/>
  <c r="V2122" i="5"/>
  <c r="U2122" i="5"/>
  <c r="H2137" i="5"/>
  <c r="S2137" i="5"/>
  <c r="Q2137" i="5"/>
  <c r="O2137" i="5"/>
  <c r="J2137" i="5"/>
  <c r="I2137" i="5"/>
  <c r="Z2137" i="5"/>
  <c r="M2137" i="5"/>
  <c r="X2137" i="5"/>
  <c r="R2137" i="5"/>
  <c r="P2137" i="5"/>
  <c r="Y2137" i="5"/>
  <c r="T2137" i="5"/>
  <c r="F2137" i="5"/>
  <c r="K2137" i="5"/>
  <c r="W2137" i="5"/>
  <c r="N2137" i="5"/>
  <c r="U2137" i="5"/>
  <c r="G2137" i="5"/>
  <c r="E2137" i="5"/>
  <c r="L2137" i="5"/>
  <c r="AB2137" i="5"/>
  <c r="AA2137" i="5"/>
  <c r="V2137" i="5"/>
  <c r="H2419" i="5"/>
  <c r="S2419" i="5"/>
  <c r="J2419" i="5"/>
  <c r="R2419" i="5"/>
  <c r="O2419" i="5"/>
  <c r="N2419" i="5"/>
  <c r="U2419" i="5"/>
  <c r="I2419" i="5"/>
  <c r="G2419" i="5"/>
  <c r="E2419" i="5"/>
  <c r="K2419" i="5"/>
  <c r="F2419" i="5"/>
  <c r="Z2419" i="5"/>
  <c r="X2419" i="5"/>
  <c r="L2419" i="5"/>
  <c r="AA2419" i="5"/>
  <c r="Q2419" i="5"/>
  <c r="W2419" i="5"/>
  <c r="AB2419" i="5"/>
  <c r="Y2419" i="5"/>
  <c r="M2419" i="5"/>
  <c r="T2419" i="5"/>
  <c r="V2419" i="5"/>
  <c r="P2419" i="5"/>
  <c r="O2125" i="5"/>
  <c r="AA2125" i="5"/>
  <c r="J2125" i="5"/>
  <c r="Z2125" i="5"/>
  <c r="H2125" i="5"/>
  <c r="S2125" i="5"/>
  <c r="R2125" i="5"/>
  <c r="P2125" i="5"/>
  <c r="U2125" i="5"/>
  <c r="E2125" i="5"/>
  <c r="G2125" i="5"/>
  <c r="F2125" i="5"/>
  <c r="W2125" i="5"/>
  <c r="N2125" i="5"/>
  <c r="Y2125" i="5"/>
  <c r="X2125" i="5"/>
  <c r="M2125" i="5"/>
  <c r="K2125" i="5"/>
  <c r="AB2125" i="5"/>
  <c r="V2125" i="5"/>
  <c r="I2125" i="5"/>
  <c r="L2125" i="5"/>
  <c r="T2125" i="5"/>
  <c r="Q2125" i="5"/>
  <c r="AA2209" i="5"/>
  <c r="J2209" i="5"/>
  <c r="Q2209" i="5"/>
  <c r="L2209" i="5"/>
  <c r="K2209" i="5"/>
  <c r="R2209" i="5"/>
  <c r="U2209" i="5"/>
  <c r="S2209" i="5"/>
  <c r="E2209" i="5"/>
  <c r="N2209" i="5"/>
  <c r="M2209" i="5"/>
  <c r="F2209" i="5"/>
  <c r="O2209" i="5"/>
  <c r="AB2209" i="5"/>
  <c r="W2209" i="5"/>
  <c r="Z2209" i="5"/>
  <c r="T2209" i="5"/>
  <c r="P2209" i="5"/>
  <c r="V2209" i="5"/>
  <c r="I2209" i="5"/>
  <c r="H2209" i="5"/>
  <c r="Y2209" i="5"/>
  <c r="X2209" i="5"/>
  <c r="G2209" i="5"/>
  <c r="S2013" i="5"/>
  <c r="Q2013" i="5"/>
  <c r="K2013" i="5"/>
  <c r="AA2013" i="5"/>
  <c r="J2013" i="5"/>
  <c r="H2013" i="5"/>
  <c r="X2013" i="5"/>
  <c r="R2013" i="5"/>
  <c r="P2013" i="5"/>
  <c r="U2013" i="5"/>
  <c r="Z2013" i="5"/>
  <c r="M2013" i="5"/>
  <c r="G2013" i="5"/>
  <c r="W2013" i="5"/>
  <c r="N2013" i="5"/>
  <c r="O2013" i="5"/>
  <c r="T2013" i="5"/>
  <c r="F2013" i="5"/>
  <c r="E2013" i="5"/>
  <c r="L2013" i="5"/>
  <c r="AB2013" i="5"/>
  <c r="V2013" i="5"/>
  <c r="I2013" i="5"/>
  <c r="Y2013" i="5"/>
  <c r="Z2463" i="5"/>
  <c r="J2463" i="5"/>
  <c r="H2463" i="5"/>
  <c r="W2463" i="5"/>
  <c r="T2463" i="5"/>
  <c r="O2463" i="5"/>
  <c r="X2463" i="5"/>
  <c r="Y2463" i="5"/>
  <c r="M2463" i="5"/>
  <c r="K2463" i="5"/>
  <c r="E2463" i="5"/>
  <c r="P2463" i="5"/>
  <c r="AB2463" i="5"/>
  <c r="S2463" i="5"/>
  <c r="N2463" i="5"/>
  <c r="L2463" i="5"/>
  <c r="V2463" i="5"/>
  <c r="F2463" i="5"/>
  <c r="U2463" i="5"/>
  <c r="I2463" i="5"/>
  <c r="G2463" i="5"/>
  <c r="R2463" i="5"/>
  <c r="Q2463" i="5"/>
  <c r="AA2463" i="5"/>
  <c r="E2106" i="5"/>
  <c r="F2106" i="5"/>
  <c r="R2106" i="5"/>
  <c r="V2106" i="5"/>
  <c r="U2106" i="5"/>
  <c r="K2106" i="5"/>
  <c r="AA2106" i="5"/>
  <c r="Y2106" i="5"/>
  <c r="T2106" i="5"/>
  <c r="P2106" i="5"/>
  <c r="O2106" i="5"/>
  <c r="H2106" i="5"/>
  <c r="Z2106" i="5"/>
  <c r="L2106" i="5"/>
  <c r="G2106" i="5"/>
  <c r="W2106" i="5"/>
  <c r="I2106" i="5"/>
  <c r="J2106" i="5"/>
  <c r="M2106" i="5"/>
  <c r="X2106" i="5"/>
  <c r="Q2106" i="5"/>
  <c r="AB2106" i="5"/>
  <c r="N2106" i="5"/>
  <c r="S2106" i="5"/>
  <c r="H1981" i="5"/>
  <c r="T1981" i="5"/>
  <c r="F1981" i="5"/>
  <c r="K1981" i="5"/>
  <c r="W1981" i="5"/>
  <c r="N1981" i="5"/>
  <c r="V1981" i="5"/>
  <c r="I1981" i="5"/>
  <c r="G1981" i="5"/>
  <c r="E1981" i="5"/>
  <c r="P1981" i="5"/>
  <c r="AB1981" i="5"/>
  <c r="AA1981" i="5"/>
  <c r="J1981" i="5"/>
  <c r="L1981" i="5"/>
  <c r="S1981" i="5"/>
  <c r="Q1981" i="5"/>
  <c r="O1981" i="5"/>
  <c r="U1981" i="5"/>
  <c r="Z1981" i="5"/>
  <c r="M1981" i="5"/>
  <c r="X1981" i="5"/>
  <c r="R1981" i="5"/>
  <c r="Y1981" i="5"/>
  <c r="H2240" i="5"/>
  <c r="S2240" i="5"/>
  <c r="Y2240" i="5"/>
  <c r="V2240" i="5"/>
  <c r="E2240" i="5"/>
  <c r="J2240" i="5"/>
  <c r="R2240" i="5"/>
  <c r="M2240" i="5"/>
  <c r="G2240" i="5"/>
  <c r="AA2240" i="5"/>
  <c r="AB2240" i="5"/>
  <c r="Z2240" i="5"/>
  <c r="W2240" i="5"/>
  <c r="F2240" i="5"/>
  <c r="P2240" i="5"/>
  <c r="K2240" i="5"/>
  <c r="O2240" i="5"/>
  <c r="T2240" i="5"/>
  <c r="X2240" i="5"/>
  <c r="U2240" i="5"/>
  <c r="N2240" i="5"/>
  <c r="I2240" i="5"/>
  <c r="Q2240" i="5"/>
  <c r="L2240" i="5"/>
  <c r="L2358" i="5"/>
  <c r="Z2358" i="5"/>
  <c r="O2358" i="5"/>
  <c r="P2358" i="5"/>
  <c r="S2358" i="5"/>
  <c r="I2358" i="5"/>
  <c r="X2358" i="5"/>
  <c r="M2358" i="5"/>
  <c r="H2358" i="5"/>
  <c r="F2358" i="5"/>
  <c r="J2358" i="5"/>
  <c r="N2358" i="5"/>
  <c r="R2358" i="5"/>
  <c r="W2358" i="5"/>
  <c r="Q2358" i="5"/>
  <c r="E2358" i="5"/>
  <c r="T2358" i="5"/>
  <c r="U2358" i="5"/>
  <c r="G2358" i="5"/>
  <c r="AB2358" i="5"/>
  <c r="Y2358" i="5"/>
  <c r="V2358" i="5"/>
  <c r="AA2358" i="5"/>
  <c r="K2358" i="5"/>
  <c r="O2005" i="5"/>
  <c r="T2005" i="5"/>
  <c r="J2005" i="5"/>
  <c r="L2005" i="5"/>
  <c r="W2005" i="5"/>
  <c r="N2005" i="5"/>
  <c r="V2005" i="5"/>
  <c r="I2005" i="5"/>
  <c r="Y2005" i="5"/>
  <c r="S2005" i="5"/>
  <c r="Q2005" i="5"/>
  <c r="AB2005" i="5"/>
  <c r="AA2005" i="5"/>
  <c r="E2005" i="5"/>
  <c r="H2005" i="5"/>
  <c r="X2005" i="5"/>
  <c r="F2005" i="5"/>
  <c r="K2005" i="5"/>
  <c r="U2005" i="5"/>
  <c r="Z2005" i="5"/>
  <c r="M2005" i="5"/>
  <c r="G2005" i="5"/>
  <c r="R2005" i="5"/>
  <c r="P2005" i="5"/>
  <c r="U2404" i="5"/>
  <c r="G2404" i="5"/>
  <c r="AA2404" i="5"/>
  <c r="V2404" i="5"/>
  <c r="F2404" i="5"/>
  <c r="M2404" i="5"/>
  <c r="R2404" i="5"/>
  <c r="Y2404" i="5"/>
  <c r="L2404" i="5"/>
  <c r="K2404" i="5"/>
  <c r="T2404" i="5"/>
  <c r="Z2404" i="5"/>
  <c r="W2404" i="5"/>
  <c r="J2404" i="5"/>
  <c r="Q2404" i="5"/>
  <c r="P2404" i="5"/>
  <c r="O2404" i="5"/>
  <c r="X2404" i="5"/>
  <c r="AB2404" i="5"/>
  <c r="S2404" i="5"/>
  <c r="E2404" i="5"/>
  <c r="N2404" i="5"/>
  <c r="I2404" i="5"/>
  <c r="H2404" i="5"/>
  <c r="K2235" i="5"/>
  <c r="R2235" i="5"/>
  <c r="J2235" i="5"/>
  <c r="AB2235" i="5"/>
  <c r="G2235" i="5"/>
  <c r="N2235" i="5"/>
  <c r="T2235" i="5"/>
  <c r="P2235" i="5"/>
  <c r="W2235" i="5"/>
  <c r="E2235" i="5"/>
  <c r="AA2235" i="5"/>
  <c r="Q2235" i="5"/>
  <c r="Y2235" i="5"/>
  <c r="F2235" i="5"/>
  <c r="O2235" i="5"/>
  <c r="Z2235" i="5"/>
  <c r="M2235" i="5"/>
  <c r="V2235" i="5"/>
  <c r="S2235" i="5"/>
  <c r="X2235" i="5"/>
  <c r="I2235" i="5"/>
  <c r="L2235" i="5"/>
  <c r="U2235" i="5"/>
  <c r="H2235" i="5"/>
  <c r="H2201" i="5"/>
  <c r="S2201" i="5"/>
  <c r="Q2201" i="5"/>
  <c r="O2201" i="5"/>
  <c r="V2201" i="5"/>
  <c r="Y2201" i="5"/>
  <c r="Z2201" i="5"/>
  <c r="M2201" i="5"/>
  <c r="X2201" i="5"/>
  <c r="R2201" i="5"/>
  <c r="P2201" i="5"/>
  <c r="I2201" i="5"/>
  <c r="T2201" i="5"/>
  <c r="F2201" i="5"/>
  <c r="K2201" i="5"/>
  <c r="W2201" i="5"/>
  <c r="N2201" i="5"/>
  <c r="AA2201" i="5"/>
  <c r="G2201" i="5"/>
  <c r="E2201" i="5"/>
  <c r="L2201" i="5"/>
  <c r="AB2201" i="5"/>
  <c r="U2201" i="5"/>
  <c r="J2201" i="5"/>
  <c r="O2317" i="5"/>
  <c r="AB2317" i="5"/>
  <c r="F2317" i="5"/>
  <c r="AA2317" i="5"/>
  <c r="H2317" i="5"/>
  <c r="Q2317" i="5"/>
  <c r="S2317" i="5"/>
  <c r="P2317" i="5"/>
  <c r="U2317" i="5"/>
  <c r="E2317" i="5"/>
  <c r="G2317" i="5"/>
  <c r="J2317" i="5"/>
  <c r="X2317" i="5"/>
  <c r="N2317" i="5"/>
  <c r="V2317" i="5"/>
  <c r="R2317" i="5"/>
  <c r="M2317" i="5"/>
  <c r="T2317" i="5"/>
  <c r="Z2317" i="5"/>
  <c r="W2317" i="5"/>
  <c r="I2317" i="5"/>
  <c r="L2317" i="5"/>
  <c r="Y2317" i="5"/>
  <c r="K2317" i="5"/>
  <c r="O2380" i="5"/>
  <c r="AA2380" i="5"/>
  <c r="U2380" i="5"/>
  <c r="K2380" i="5"/>
  <c r="Z2380" i="5"/>
  <c r="G2380" i="5"/>
  <c r="R2380" i="5"/>
  <c r="I2380" i="5"/>
  <c r="Y2380" i="5"/>
  <c r="E2380" i="5"/>
  <c r="P2380" i="5"/>
  <c r="Q2380" i="5"/>
  <c r="W2380" i="5"/>
  <c r="N2380" i="5"/>
  <c r="H2380" i="5"/>
  <c r="S2380" i="5"/>
  <c r="J2380" i="5"/>
  <c r="T2380" i="5"/>
  <c r="AB2380" i="5"/>
  <c r="V2380" i="5"/>
  <c r="M2380" i="5"/>
  <c r="X2380" i="5"/>
  <c r="L2380" i="5"/>
  <c r="F2380" i="5"/>
  <c r="AA2338" i="5"/>
  <c r="Z2338" i="5"/>
  <c r="G2338" i="5"/>
  <c r="R2338" i="5"/>
  <c r="X2338" i="5"/>
  <c r="N2338" i="5"/>
  <c r="T2338" i="5"/>
  <c r="I2338" i="5"/>
  <c r="H2338" i="5"/>
  <c r="L2338" i="5"/>
  <c r="K2338" i="5"/>
  <c r="V2338" i="5"/>
  <c r="Y2338" i="5"/>
  <c r="F2338" i="5"/>
  <c r="Q2338" i="5"/>
  <c r="S2338" i="5"/>
  <c r="P2338" i="5"/>
  <c r="O2338" i="5"/>
  <c r="W2338" i="5"/>
  <c r="AB2338" i="5"/>
  <c r="U2338" i="5"/>
  <c r="E2338" i="5"/>
  <c r="J2338" i="5"/>
  <c r="M2338" i="5"/>
  <c r="T2474" i="5"/>
  <c r="I2474" i="5"/>
  <c r="N2474" i="5"/>
  <c r="L2474" i="5"/>
  <c r="V2474" i="5"/>
  <c r="AA2474" i="5"/>
  <c r="E2474" i="5"/>
  <c r="Y2474" i="5"/>
  <c r="U2474" i="5"/>
  <c r="X2474" i="5"/>
  <c r="M2474" i="5"/>
  <c r="O2474" i="5"/>
  <c r="S2474" i="5"/>
  <c r="G2474" i="5"/>
  <c r="Z2474" i="5"/>
  <c r="R2474" i="5"/>
  <c r="J2474" i="5"/>
  <c r="P2474" i="5"/>
  <c r="F2474" i="5"/>
  <c r="H2474" i="5"/>
  <c r="W2474" i="5"/>
  <c r="K2474" i="5"/>
  <c r="AB2474" i="5"/>
  <c r="Q2474" i="5"/>
  <c r="X2006" i="5"/>
  <c r="V2006" i="5"/>
  <c r="M2006" i="5"/>
  <c r="H2006" i="5"/>
  <c r="L2006" i="5"/>
  <c r="G2006" i="5"/>
  <c r="Z2006" i="5"/>
  <c r="W2006" i="5"/>
  <c r="N2006" i="5"/>
  <c r="Q2006" i="5"/>
  <c r="F2006" i="5"/>
  <c r="P2006" i="5"/>
  <c r="O2006" i="5"/>
  <c r="U2006" i="5"/>
  <c r="AA2006" i="5"/>
  <c r="T2006" i="5"/>
  <c r="E2006" i="5"/>
  <c r="J2006" i="5"/>
  <c r="S2006" i="5"/>
  <c r="I2006" i="5"/>
  <c r="K2006" i="5"/>
  <c r="Y2006" i="5"/>
  <c r="R2006" i="5"/>
  <c r="AB2006" i="5"/>
  <c r="X2453" i="5"/>
  <c r="N2453" i="5"/>
  <c r="H2453" i="5"/>
  <c r="U2453" i="5"/>
  <c r="F2453" i="5"/>
  <c r="O2453" i="5"/>
  <c r="V2453" i="5"/>
  <c r="W2453" i="5"/>
  <c r="M2453" i="5"/>
  <c r="K2453" i="5"/>
  <c r="E2453" i="5"/>
  <c r="P2453" i="5"/>
  <c r="Z2453" i="5"/>
  <c r="AB2453" i="5"/>
  <c r="J2453" i="5"/>
  <c r="L2453" i="5"/>
  <c r="T2453" i="5"/>
  <c r="R2453" i="5"/>
  <c r="S2453" i="5"/>
  <c r="I2453" i="5"/>
  <c r="G2453" i="5"/>
  <c r="AA2453" i="5"/>
  <c r="Q2453" i="5"/>
  <c r="Y2453" i="5"/>
  <c r="O2238" i="5"/>
  <c r="U2238" i="5"/>
  <c r="J2238" i="5"/>
  <c r="G2238" i="5"/>
  <c r="X2238" i="5"/>
  <c r="F2238" i="5"/>
  <c r="W2238" i="5"/>
  <c r="I2238" i="5"/>
  <c r="Z2238" i="5"/>
  <c r="E2238" i="5"/>
  <c r="L2238" i="5"/>
  <c r="R2238" i="5"/>
  <c r="AB2238" i="5"/>
  <c r="N2238" i="5"/>
  <c r="H2238" i="5"/>
  <c r="T2238" i="5"/>
  <c r="Q2238" i="5"/>
  <c r="K2238" i="5"/>
  <c r="V2238" i="5"/>
  <c r="AA2238" i="5"/>
  <c r="M2238" i="5"/>
  <c r="Y2238" i="5"/>
  <c r="S2238" i="5"/>
  <c r="P2238" i="5"/>
  <c r="L2016" i="5"/>
  <c r="S2016" i="5"/>
  <c r="Y2016" i="5"/>
  <c r="V2016" i="5"/>
  <c r="E2016" i="5"/>
  <c r="J2016" i="5"/>
  <c r="R2016" i="5"/>
  <c r="M2016" i="5"/>
  <c r="K2016" i="5"/>
  <c r="AA2016" i="5"/>
  <c r="AB2016" i="5"/>
  <c r="Z2016" i="5"/>
  <c r="W2016" i="5"/>
  <c r="F2016" i="5"/>
  <c r="X2016" i="5"/>
  <c r="O2016" i="5"/>
  <c r="H2016" i="5"/>
  <c r="T2016" i="5"/>
  <c r="G2016" i="5"/>
  <c r="U2016" i="5"/>
  <c r="N2016" i="5"/>
  <c r="I2016" i="5"/>
  <c r="Q2016" i="5"/>
  <c r="P2016" i="5"/>
  <c r="L2409" i="5"/>
  <c r="Y2409" i="5"/>
  <c r="Z2409" i="5"/>
  <c r="O2409" i="5"/>
  <c r="E2409" i="5"/>
  <c r="I2409" i="5"/>
  <c r="W2409" i="5"/>
  <c r="M2409" i="5"/>
  <c r="H2409" i="5"/>
  <c r="P2409" i="5"/>
  <c r="F2409" i="5"/>
  <c r="K2409" i="5"/>
  <c r="AB2409" i="5"/>
  <c r="V2409" i="5"/>
  <c r="Q2409" i="5"/>
  <c r="N2409" i="5"/>
  <c r="X2409" i="5"/>
  <c r="J2409" i="5"/>
  <c r="G2409" i="5"/>
  <c r="AA2409" i="5"/>
  <c r="T2409" i="5"/>
  <c r="S2409" i="5"/>
  <c r="R2409" i="5"/>
  <c r="U2409" i="5"/>
  <c r="H2441" i="5"/>
  <c r="AB2441" i="5"/>
  <c r="F2441" i="5"/>
  <c r="P2441" i="5"/>
  <c r="T2441" i="5"/>
  <c r="V2441" i="5"/>
  <c r="S2441" i="5"/>
  <c r="I2441" i="5"/>
  <c r="G2441" i="5"/>
  <c r="AA2441" i="5"/>
  <c r="Q2441" i="5"/>
  <c r="Y2441" i="5"/>
  <c r="X2441" i="5"/>
  <c r="N2441" i="5"/>
  <c r="L2441" i="5"/>
  <c r="U2441" i="5"/>
  <c r="J2441" i="5"/>
  <c r="O2441" i="5"/>
  <c r="Z2441" i="5"/>
  <c r="W2441" i="5"/>
  <c r="M2441" i="5"/>
  <c r="K2441" i="5"/>
  <c r="E2441" i="5"/>
  <c r="R2441" i="5"/>
  <c r="K2011" i="5"/>
  <c r="R2011" i="5"/>
  <c r="J2011" i="5"/>
  <c r="AB2011" i="5"/>
  <c r="G2011" i="5"/>
  <c r="N2011" i="5"/>
  <c r="T2011" i="5"/>
  <c r="P2011" i="5"/>
  <c r="W2011" i="5"/>
  <c r="E2011" i="5"/>
  <c r="AA2011" i="5"/>
  <c r="Q2011" i="5"/>
  <c r="Y2011" i="5"/>
  <c r="F2011" i="5"/>
  <c r="O2011" i="5"/>
  <c r="Z2011" i="5"/>
  <c r="M2011" i="5"/>
  <c r="V2011" i="5"/>
  <c r="S2011" i="5"/>
  <c r="X2011" i="5"/>
  <c r="I2011" i="5"/>
  <c r="L2011" i="5"/>
  <c r="U2011" i="5"/>
  <c r="H2011" i="5"/>
  <c r="H2224" i="5"/>
  <c r="AB2224" i="5"/>
  <c r="Z2224" i="5"/>
  <c r="U2224" i="5"/>
  <c r="N2224" i="5"/>
  <c r="I2224" i="5"/>
  <c r="R2224" i="5"/>
  <c r="M2224" i="5"/>
  <c r="X2224" i="5"/>
  <c r="T2224" i="5"/>
  <c r="S2224" i="5"/>
  <c r="Y2224" i="5"/>
  <c r="W2224" i="5"/>
  <c r="F2224" i="5"/>
  <c r="Q2224" i="5"/>
  <c r="L2224" i="5"/>
  <c r="K2224" i="5"/>
  <c r="AA2224" i="5"/>
  <c r="G2224" i="5"/>
  <c r="V2224" i="5"/>
  <c r="E2224" i="5"/>
  <c r="J2224" i="5"/>
  <c r="P2224" i="5"/>
  <c r="O2224" i="5"/>
  <c r="K2316" i="5"/>
  <c r="AA2316" i="5"/>
  <c r="N2316" i="5"/>
  <c r="G2316" i="5"/>
  <c r="Z2316" i="5"/>
  <c r="Y2316" i="5"/>
  <c r="R2316" i="5"/>
  <c r="P2316" i="5"/>
  <c r="X2316" i="5"/>
  <c r="E2316" i="5"/>
  <c r="L2316" i="5"/>
  <c r="M2316" i="5"/>
  <c r="W2316" i="5"/>
  <c r="J2316" i="5"/>
  <c r="O2316" i="5"/>
  <c r="S2316" i="5"/>
  <c r="Q2316" i="5"/>
  <c r="T2316" i="5"/>
  <c r="U2316" i="5"/>
  <c r="V2316" i="5"/>
  <c r="I2316" i="5"/>
  <c r="AB2316" i="5"/>
  <c r="H2316" i="5"/>
  <c r="F2316" i="5"/>
  <c r="E2410" i="5"/>
  <c r="Y2410" i="5"/>
  <c r="S2410" i="5"/>
  <c r="X2410" i="5"/>
  <c r="M2410" i="5"/>
  <c r="N2410" i="5"/>
  <c r="AB2410" i="5"/>
  <c r="Z2410" i="5"/>
  <c r="H2410" i="5"/>
  <c r="F2410" i="5"/>
  <c r="R2410" i="5"/>
  <c r="J2410" i="5"/>
  <c r="O2410" i="5"/>
  <c r="W2410" i="5"/>
  <c r="AA2410" i="5"/>
  <c r="G2410" i="5"/>
  <c r="K2410" i="5"/>
  <c r="V2410" i="5"/>
  <c r="Q2410" i="5"/>
  <c r="T2410" i="5"/>
  <c r="U2410" i="5"/>
  <c r="I2410" i="5"/>
  <c r="L2410" i="5"/>
  <c r="P2410" i="5"/>
  <c r="H2198" i="5"/>
  <c r="Y2198" i="5"/>
  <c r="U2198" i="5"/>
  <c r="Z2198" i="5"/>
  <c r="G2198" i="5"/>
  <c r="F2198" i="5"/>
  <c r="W2198" i="5"/>
  <c r="M2198" i="5"/>
  <c r="O2198" i="5"/>
  <c r="L2198" i="5"/>
  <c r="P2198" i="5"/>
  <c r="I2198" i="5"/>
  <c r="AB2198" i="5"/>
  <c r="N2198" i="5"/>
  <c r="Q2198" i="5"/>
  <c r="V2198" i="5"/>
  <c r="J2198" i="5"/>
  <c r="X2198" i="5"/>
  <c r="R2198" i="5"/>
  <c r="AA2198" i="5"/>
  <c r="E2198" i="5"/>
  <c r="S2198" i="5"/>
  <c r="T2198" i="5"/>
  <c r="K2198" i="5"/>
  <c r="H2323" i="5"/>
  <c r="S2323" i="5"/>
  <c r="N2323" i="5"/>
  <c r="R2323" i="5"/>
  <c r="O2323" i="5"/>
  <c r="X2323" i="5"/>
  <c r="U2323" i="5"/>
  <c r="I2323" i="5"/>
  <c r="G2323" i="5"/>
  <c r="E2323" i="5"/>
  <c r="K2323" i="5"/>
  <c r="F2323" i="5"/>
  <c r="Z2323" i="5"/>
  <c r="J2323" i="5"/>
  <c r="L2323" i="5"/>
  <c r="AA2323" i="5"/>
  <c r="Q2323" i="5"/>
  <c r="W2323" i="5"/>
  <c r="AB2323" i="5"/>
  <c r="Y2323" i="5"/>
  <c r="M2323" i="5"/>
  <c r="T2323" i="5"/>
  <c r="V2323" i="5"/>
  <c r="P2323" i="5"/>
  <c r="Z2180" i="5"/>
  <c r="J2180" i="5"/>
  <c r="H2180" i="5"/>
  <c r="W2180" i="5"/>
  <c r="F2180" i="5"/>
  <c r="P2180" i="5"/>
  <c r="O2180" i="5"/>
  <c r="S2180" i="5"/>
  <c r="N2180" i="5"/>
  <c r="L2180" i="5"/>
  <c r="K2180" i="5"/>
  <c r="AB2180" i="5"/>
  <c r="T2180" i="5"/>
  <c r="M2180" i="5"/>
  <c r="AA2180" i="5"/>
  <c r="I2180" i="5"/>
  <c r="R2180" i="5"/>
  <c r="E2180" i="5"/>
  <c r="Y2180" i="5"/>
  <c r="G2180" i="5"/>
  <c r="V2180" i="5"/>
  <c r="U2180" i="5"/>
  <c r="X2180" i="5"/>
  <c r="Q2180" i="5"/>
  <c r="AA2402" i="5"/>
  <c r="Z2402" i="5"/>
  <c r="G2402" i="5"/>
  <c r="R2402" i="5"/>
  <c r="X2402" i="5"/>
  <c r="N2402" i="5"/>
  <c r="T2402" i="5"/>
  <c r="I2402" i="5"/>
  <c r="H2402" i="5"/>
  <c r="L2402" i="5"/>
  <c r="K2402" i="5"/>
  <c r="V2402" i="5"/>
  <c r="Y2402" i="5"/>
  <c r="F2402" i="5"/>
  <c r="Q2402" i="5"/>
  <c r="S2402" i="5"/>
  <c r="P2402" i="5"/>
  <c r="O2402" i="5"/>
  <c r="W2402" i="5"/>
  <c r="AB2402" i="5"/>
  <c r="U2402" i="5"/>
  <c r="E2402" i="5"/>
  <c r="J2402" i="5"/>
  <c r="M2402" i="5"/>
  <c r="AB2086" i="5"/>
  <c r="J2086" i="5"/>
  <c r="P2086" i="5"/>
  <c r="V2086" i="5"/>
  <c r="U2086" i="5"/>
  <c r="Y2086" i="5"/>
  <c r="R2086" i="5"/>
  <c r="E2086" i="5"/>
  <c r="F2086" i="5"/>
  <c r="T2086" i="5"/>
  <c r="O2086" i="5"/>
  <c r="L2086" i="5"/>
  <c r="H2086" i="5"/>
  <c r="X2086" i="5"/>
  <c r="AA2086" i="5"/>
  <c r="K2086" i="5"/>
  <c r="Q2086" i="5"/>
  <c r="N2086" i="5"/>
  <c r="W2086" i="5"/>
  <c r="I2086" i="5"/>
  <c r="G2086" i="5"/>
  <c r="Z2086" i="5"/>
  <c r="M2086" i="5"/>
  <c r="S2086" i="5"/>
  <c r="O2204" i="5"/>
  <c r="S2204" i="5"/>
  <c r="N2204" i="5"/>
  <c r="E2204" i="5"/>
  <c r="G2204" i="5"/>
  <c r="T2204" i="5"/>
  <c r="U2204" i="5"/>
  <c r="I2204" i="5"/>
  <c r="AB2204" i="5"/>
  <c r="W2204" i="5"/>
  <c r="AA2204" i="5"/>
  <c r="Q2204" i="5"/>
  <c r="Z2204" i="5"/>
  <c r="J2204" i="5"/>
  <c r="H2204" i="5"/>
  <c r="L2204" i="5"/>
  <c r="P2204" i="5"/>
  <c r="V2204" i="5"/>
  <c r="X2204" i="5"/>
  <c r="Y2204" i="5"/>
  <c r="M2204" i="5"/>
  <c r="F2204" i="5"/>
  <c r="R2204" i="5"/>
  <c r="K2204" i="5"/>
  <c r="L2454" i="5"/>
  <c r="Z2454" i="5"/>
  <c r="V2454" i="5"/>
  <c r="AA2454" i="5"/>
  <c r="K2454" i="5"/>
  <c r="W2454" i="5"/>
  <c r="X2454" i="5"/>
  <c r="M2454" i="5"/>
  <c r="H2454" i="5"/>
  <c r="P2454" i="5"/>
  <c r="S2454" i="5"/>
  <c r="I2454" i="5"/>
  <c r="R2454" i="5"/>
  <c r="J2454" i="5"/>
  <c r="Q2454" i="5"/>
  <c r="F2454" i="5"/>
  <c r="N2454" i="5"/>
  <c r="Y2454" i="5"/>
  <c r="G2454" i="5"/>
  <c r="AB2454" i="5"/>
  <c r="E2454" i="5"/>
  <c r="T2454" i="5"/>
  <c r="U2454" i="5"/>
  <c r="O2454" i="5"/>
  <c r="W2436" i="5"/>
  <c r="J2436" i="5"/>
  <c r="Q2436" i="5"/>
  <c r="P2436" i="5"/>
  <c r="O2436" i="5"/>
  <c r="H2436" i="5"/>
  <c r="U2436" i="5"/>
  <c r="G2436" i="5"/>
  <c r="AA2436" i="5"/>
  <c r="V2436" i="5"/>
  <c r="F2436" i="5"/>
  <c r="Z2436" i="5"/>
  <c r="AB2436" i="5"/>
  <c r="E2436" i="5"/>
  <c r="I2436" i="5"/>
  <c r="Y2436" i="5"/>
  <c r="K2436" i="5"/>
  <c r="X2436" i="5"/>
  <c r="S2436" i="5"/>
  <c r="N2436" i="5"/>
  <c r="M2436" i="5"/>
  <c r="R2436" i="5"/>
  <c r="L2436" i="5"/>
  <c r="T2436" i="5"/>
  <c r="H2343" i="5"/>
  <c r="K2343" i="5"/>
  <c r="W2343" i="5"/>
  <c r="X2343" i="5"/>
  <c r="AA2343" i="5"/>
  <c r="N2343" i="5"/>
  <c r="U2343" i="5"/>
  <c r="I2343" i="5"/>
  <c r="P2343" i="5"/>
  <c r="L2343" i="5"/>
  <c r="Y2343" i="5"/>
  <c r="T2343" i="5"/>
  <c r="Z2343" i="5"/>
  <c r="AB2343" i="5"/>
  <c r="F2343" i="5"/>
  <c r="J2343" i="5"/>
  <c r="O2343" i="5"/>
  <c r="M2343" i="5"/>
  <c r="G2343" i="5"/>
  <c r="V2343" i="5"/>
  <c r="E2343" i="5"/>
  <c r="S2343" i="5"/>
  <c r="Q2343" i="5"/>
  <c r="R2343" i="5"/>
  <c r="AA2498" i="5"/>
  <c r="R2498" i="5"/>
  <c r="S2498" i="5"/>
  <c r="L2498" i="5"/>
  <c r="U2498" i="5"/>
  <c r="I2498" i="5"/>
  <c r="T2498" i="5"/>
  <c r="M2498" i="5"/>
  <c r="G2498" i="5"/>
  <c r="AB2498" i="5"/>
  <c r="N2498" i="5"/>
  <c r="Z2498" i="5"/>
  <c r="Y2498" i="5"/>
  <c r="Q2498" i="5"/>
  <c r="H2498" i="5"/>
  <c r="V2498" i="5"/>
  <c r="J2498" i="5"/>
  <c r="O2498" i="5"/>
  <c r="W2498" i="5"/>
  <c r="X2498" i="5"/>
  <c r="F2498" i="5"/>
  <c r="K2498" i="5"/>
  <c r="E2498" i="5"/>
  <c r="P2498" i="5"/>
  <c r="O2099" i="5"/>
  <c r="R2099" i="5"/>
  <c r="W2099" i="5"/>
  <c r="AB2099" i="5"/>
  <c r="K2099" i="5"/>
  <c r="N2099" i="5"/>
  <c r="T2099" i="5"/>
  <c r="I2099" i="5"/>
  <c r="S2099" i="5"/>
  <c r="E2099" i="5"/>
  <c r="G2099" i="5"/>
  <c r="F2099" i="5"/>
  <c r="Y2099" i="5"/>
  <c r="J2099" i="5"/>
  <c r="H2099" i="5"/>
  <c r="Z2099" i="5"/>
  <c r="Q2099" i="5"/>
  <c r="V2099" i="5"/>
  <c r="AA2099" i="5"/>
  <c r="X2099" i="5"/>
  <c r="M2099" i="5"/>
  <c r="P2099" i="5"/>
  <c r="U2099" i="5"/>
  <c r="L2099" i="5"/>
  <c r="K2228" i="5"/>
  <c r="S2228" i="5"/>
  <c r="N2228" i="5"/>
  <c r="H2228" i="5"/>
  <c r="L2228" i="5"/>
  <c r="G2228" i="5"/>
  <c r="U2228" i="5"/>
  <c r="P2228" i="5"/>
  <c r="X2228" i="5"/>
  <c r="R2228" i="5"/>
  <c r="M2228" i="5"/>
  <c r="V2228" i="5"/>
  <c r="Z2228" i="5"/>
  <c r="J2228" i="5"/>
  <c r="O2228" i="5"/>
  <c r="W2228" i="5"/>
  <c r="F2228" i="5"/>
  <c r="Q2228" i="5"/>
  <c r="T2228" i="5"/>
  <c r="Y2228" i="5"/>
  <c r="I2228" i="5"/>
  <c r="AB2228" i="5"/>
  <c r="E2228" i="5"/>
  <c r="AA2228" i="5"/>
  <c r="K2165" i="5"/>
  <c r="AA2165" i="5"/>
  <c r="F2165" i="5"/>
  <c r="Z2165" i="5"/>
  <c r="H2165" i="5"/>
  <c r="Q2165" i="5"/>
  <c r="R2165" i="5"/>
  <c r="P2165" i="5"/>
  <c r="U2165" i="5"/>
  <c r="E2165" i="5"/>
  <c r="Y2165" i="5"/>
  <c r="J2165" i="5"/>
  <c r="W2165" i="5"/>
  <c r="N2165" i="5"/>
  <c r="O2165" i="5"/>
  <c r="X2165" i="5"/>
  <c r="M2165" i="5"/>
  <c r="S2165" i="5"/>
  <c r="AB2165" i="5"/>
  <c r="V2165" i="5"/>
  <c r="I2165" i="5"/>
  <c r="L2165" i="5"/>
  <c r="T2165" i="5"/>
  <c r="G2165" i="5"/>
  <c r="H2339" i="5"/>
  <c r="S2339" i="5"/>
  <c r="X2339" i="5"/>
  <c r="R2339" i="5"/>
  <c r="O2339" i="5"/>
  <c r="N2339" i="5"/>
  <c r="U2339" i="5"/>
  <c r="I2339" i="5"/>
  <c r="G2339" i="5"/>
  <c r="E2339" i="5"/>
  <c r="K2339" i="5"/>
  <c r="F2339" i="5"/>
  <c r="Z2339" i="5"/>
  <c r="J2339" i="5"/>
  <c r="L2339" i="5"/>
  <c r="AA2339" i="5"/>
  <c r="Q2339" i="5"/>
  <c r="W2339" i="5"/>
  <c r="AB2339" i="5"/>
  <c r="Y2339" i="5"/>
  <c r="M2339" i="5"/>
  <c r="T2339" i="5"/>
  <c r="V2339" i="5"/>
  <c r="P2339" i="5"/>
  <c r="L2390" i="5"/>
  <c r="Z2390" i="5"/>
  <c r="K2390" i="5"/>
  <c r="W2390" i="5"/>
  <c r="F2390" i="5"/>
  <c r="N2390" i="5"/>
  <c r="X2390" i="5"/>
  <c r="M2390" i="5"/>
  <c r="H2390" i="5"/>
  <c r="I2390" i="5"/>
  <c r="E2390" i="5"/>
  <c r="T2390" i="5"/>
  <c r="R2390" i="5"/>
  <c r="J2390" i="5"/>
  <c r="Q2390" i="5"/>
  <c r="Y2390" i="5"/>
  <c r="V2390" i="5"/>
  <c r="AA2390" i="5"/>
  <c r="G2390" i="5"/>
  <c r="AB2390" i="5"/>
  <c r="U2390" i="5"/>
  <c r="O2390" i="5"/>
  <c r="P2390" i="5"/>
  <c r="S2390" i="5"/>
  <c r="T2026" i="5"/>
  <c r="P2026" i="5"/>
  <c r="X2026" i="5"/>
  <c r="V2026" i="5"/>
  <c r="U2026" i="5"/>
  <c r="F2026" i="5"/>
  <c r="AA2026" i="5"/>
  <c r="K2026" i="5"/>
  <c r="E2026" i="5"/>
  <c r="O2026" i="5"/>
  <c r="Z2026" i="5"/>
  <c r="H2026" i="5"/>
  <c r="G2026" i="5"/>
  <c r="Q2026" i="5"/>
  <c r="Y2026" i="5"/>
  <c r="W2026" i="5"/>
  <c r="I2026" i="5"/>
  <c r="J2026" i="5"/>
  <c r="M2026" i="5"/>
  <c r="R2026" i="5"/>
  <c r="L2026" i="5"/>
  <c r="AB2026" i="5"/>
  <c r="N2026" i="5"/>
  <c r="S2026" i="5"/>
  <c r="O1982" i="5"/>
  <c r="U1982" i="5"/>
  <c r="N1982" i="5"/>
  <c r="G1982" i="5"/>
  <c r="X1982" i="5"/>
  <c r="F1982" i="5"/>
  <c r="W1982" i="5"/>
  <c r="I1982" i="5"/>
  <c r="Z1982" i="5"/>
  <c r="E1982" i="5"/>
  <c r="L1982" i="5"/>
  <c r="R1982" i="5"/>
  <c r="AB1982" i="5"/>
  <c r="J1982" i="5"/>
  <c r="H1982" i="5"/>
  <c r="T1982" i="5"/>
  <c r="Q1982" i="5"/>
  <c r="K1982" i="5"/>
  <c r="V1982" i="5"/>
  <c r="AA1982" i="5"/>
  <c r="M1982" i="5"/>
  <c r="Y1982" i="5"/>
  <c r="S1982" i="5"/>
  <c r="P1982" i="5"/>
  <c r="P2393" i="5"/>
  <c r="T2393" i="5"/>
  <c r="N2393" i="5"/>
  <c r="H2393" i="5"/>
  <c r="V2393" i="5"/>
  <c r="M2393" i="5"/>
  <c r="AA2393" i="5"/>
  <c r="Q2393" i="5"/>
  <c r="Y2393" i="5"/>
  <c r="S2393" i="5"/>
  <c r="I2393" i="5"/>
  <c r="G2393" i="5"/>
  <c r="U2393" i="5"/>
  <c r="J2393" i="5"/>
  <c r="O2393" i="5"/>
  <c r="X2393" i="5"/>
  <c r="F2393" i="5"/>
  <c r="L2393" i="5"/>
  <c r="K2393" i="5"/>
  <c r="E2393" i="5"/>
  <c r="R2393" i="5"/>
  <c r="Z2393" i="5"/>
  <c r="AB2393" i="5"/>
  <c r="W2393" i="5"/>
  <c r="K2255" i="5"/>
  <c r="S2255" i="5"/>
  <c r="J2255" i="5"/>
  <c r="H2255" i="5"/>
  <c r="V2255" i="5"/>
  <c r="Q2255" i="5"/>
  <c r="U2255" i="5"/>
  <c r="P2255" i="5"/>
  <c r="W2255" i="5"/>
  <c r="R2255" i="5"/>
  <c r="M2255" i="5"/>
  <c r="T2255" i="5"/>
  <c r="Z2255" i="5"/>
  <c r="F2255" i="5"/>
  <c r="O2255" i="5"/>
  <c r="AA2255" i="5"/>
  <c r="N2255" i="5"/>
  <c r="G2255" i="5"/>
  <c r="AB2255" i="5"/>
  <c r="Y2255" i="5"/>
  <c r="I2255" i="5"/>
  <c r="X2255" i="5"/>
  <c r="E2255" i="5"/>
  <c r="L2255" i="5"/>
  <c r="R2478" i="5"/>
  <c r="J2478" i="5"/>
  <c r="L2478" i="5"/>
  <c r="U2478" i="5"/>
  <c r="Q2478" i="5"/>
  <c r="W2478" i="5"/>
  <c r="G2478" i="5"/>
  <c r="AB2478" i="5"/>
  <c r="M2478" i="5"/>
  <c r="Z2478" i="5"/>
  <c r="T2478" i="5"/>
  <c r="AA2478" i="5"/>
  <c r="H2478" i="5"/>
  <c r="V2478" i="5"/>
  <c r="N2478" i="5"/>
  <c r="O2478" i="5"/>
  <c r="Y2478" i="5"/>
  <c r="F2478" i="5"/>
  <c r="X2478" i="5"/>
  <c r="I2478" i="5"/>
  <c r="K2478" i="5"/>
  <c r="E2478" i="5"/>
  <c r="P2478" i="5"/>
  <c r="S2478" i="5"/>
  <c r="O2132" i="5"/>
  <c r="S2132" i="5"/>
  <c r="N2132" i="5"/>
  <c r="L2132" i="5"/>
  <c r="P2132" i="5"/>
  <c r="K2132" i="5"/>
  <c r="U2132" i="5"/>
  <c r="AB2132" i="5"/>
  <c r="X2132" i="5"/>
  <c r="R2132" i="5"/>
  <c r="M2132" i="5"/>
  <c r="V2132" i="5"/>
  <c r="Z2132" i="5"/>
  <c r="J2132" i="5"/>
  <c r="H2132" i="5"/>
  <c r="W2132" i="5"/>
  <c r="F2132" i="5"/>
  <c r="Q2132" i="5"/>
  <c r="T2132" i="5"/>
  <c r="Y2132" i="5"/>
  <c r="I2132" i="5"/>
  <c r="G2132" i="5"/>
  <c r="E2132" i="5"/>
  <c r="AA2132" i="5"/>
  <c r="H2294" i="5"/>
  <c r="R2294" i="5"/>
  <c r="Z2294" i="5"/>
  <c r="K2294" i="5"/>
  <c r="Q2294" i="5"/>
  <c r="F2294" i="5"/>
  <c r="X2294" i="5"/>
  <c r="I2294" i="5"/>
  <c r="S2294" i="5"/>
  <c r="P2294" i="5"/>
  <c r="AA2294" i="5"/>
  <c r="E2294" i="5"/>
  <c r="V2294" i="5"/>
  <c r="N2294" i="5"/>
  <c r="M2294" i="5"/>
  <c r="J2294" i="5"/>
  <c r="Y2294" i="5"/>
  <c r="W2294" i="5"/>
  <c r="G2294" i="5"/>
  <c r="AB2294" i="5"/>
  <c r="T2294" i="5"/>
  <c r="U2294" i="5"/>
  <c r="O2294" i="5"/>
  <c r="L2294" i="5"/>
  <c r="AB2333" i="5"/>
  <c r="F2333" i="5"/>
  <c r="P2333" i="5"/>
  <c r="Y2333" i="5"/>
  <c r="I2333" i="5"/>
  <c r="T2333" i="5"/>
  <c r="K2333" i="5"/>
  <c r="AA2333" i="5"/>
  <c r="Q2333" i="5"/>
  <c r="V2333" i="5"/>
  <c r="X2333" i="5"/>
  <c r="N2333" i="5"/>
  <c r="L2333" i="5"/>
  <c r="U2333" i="5"/>
  <c r="J2333" i="5"/>
  <c r="S2333" i="5"/>
  <c r="Z2333" i="5"/>
  <c r="H2333" i="5"/>
  <c r="W2333" i="5"/>
  <c r="M2333" i="5"/>
  <c r="O2333" i="5"/>
  <c r="E2333" i="5"/>
  <c r="G2333" i="5"/>
  <c r="R2333" i="5"/>
  <c r="K2101" i="5"/>
  <c r="AA2101" i="5"/>
  <c r="J2101" i="5"/>
  <c r="Z2101" i="5"/>
  <c r="H2101" i="5"/>
  <c r="Q2101" i="5"/>
  <c r="R2101" i="5"/>
  <c r="P2101" i="5"/>
  <c r="U2101" i="5"/>
  <c r="E2101" i="5"/>
  <c r="Y2101" i="5"/>
  <c r="F2101" i="5"/>
  <c r="W2101" i="5"/>
  <c r="N2101" i="5"/>
  <c r="O2101" i="5"/>
  <c r="X2101" i="5"/>
  <c r="M2101" i="5"/>
  <c r="S2101" i="5"/>
  <c r="AB2101" i="5"/>
  <c r="V2101" i="5"/>
  <c r="I2101" i="5"/>
  <c r="L2101" i="5"/>
  <c r="T2101" i="5"/>
  <c r="G2101" i="5"/>
  <c r="Z2236" i="5"/>
  <c r="J2236" i="5"/>
  <c r="T2236" i="5"/>
  <c r="H2236" i="5"/>
  <c r="L2236" i="5"/>
  <c r="V2236" i="5"/>
  <c r="X2236" i="5"/>
  <c r="Y2236" i="5"/>
  <c r="I2236" i="5"/>
  <c r="F2236" i="5"/>
  <c r="R2236" i="5"/>
  <c r="K2236" i="5"/>
  <c r="O2236" i="5"/>
  <c r="S2236" i="5"/>
  <c r="N2236" i="5"/>
  <c r="E2236" i="5"/>
  <c r="G2236" i="5"/>
  <c r="Q2236" i="5"/>
  <c r="U2236" i="5"/>
  <c r="P2236" i="5"/>
  <c r="AB2236" i="5"/>
  <c r="W2236" i="5"/>
  <c r="AA2236" i="5"/>
  <c r="M2236" i="5"/>
  <c r="V2310" i="5"/>
  <c r="S2310" i="5"/>
  <c r="P2310" i="5"/>
  <c r="Q2310" i="5"/>
  <c r="T2310" i="5"/>
  <c r="AB2310" i="5"/>
  <c r="AA2310" i="5"/>
  <c r="E2310" i="5"/>
  <c r="N2310" i="5"/>
  <c r="W2310" i="5"/>
  <c r="R2310" i="5"/>
  <c r="Z2310" i="5"/>
  <c r="H2310" i="5"/>
  <c r="Y2310" i="5"/>
  <c r="U2310" i="5"/>
  <c r="O2310" i="5"/>
  <c r="L2310" i="5"/>
  <c r="I2310" i="5"/>
  <c r="X2310" i="5"/>
  <c r="M2310" i="5"/>
  <c r="G2310" i="5"/>
  <c r="K2310" i="5"/>
  <c r="F2310" i="5"/>
  <c r="J2310" i="5"/>
  <c r="H2288" i="5"/>
  <c r="T2288" i="5"/>
  <c r="W2288" i="5"/>
  <c r="R2288" i="5"/>
  <c r="N2288" i="5"/>
  <c r="I2288" i="5"/>
  <c r="Z2288" i="5"/>
  <c r="M2288" i="5"/>
  <c r="U2288" i="5"/>
  <c r="AB2288" i="5"/>
  <c r="AA2288" i="5"/>
  <c r="V2288" i="5"/>
  <c r="X2288" i="5"/>
  <c r="F2288" i="5"/>
  <c r="Q2288" i="5"/>
  <c r="L2288" i="5"/>
  <c r="K2288" i="5"/>
  <c r="Y2288" i="5"/>
  <c r="G2288" i="5"/>
  <c r="S2288" i="5"/>
  <c r="E2288" i="5"/>
  <c r="J2288" i="5"/>
  <c r="P2288" i="5"/>
  <c r="O2288" i="5"/>
  <c r="O2119" i="5"/>
  <c r="R2119" i="5"/>
  <c r="V2119" i="5"/>
  <c r="W2119" i="5"/>
  <c r="K2119" i="5"/>
  <c r="M2119" i="5"/>
  <c r="T2119" i="5"/>
  <c r="P2119" i="5"/>
  <c r="G2119" i="5"/>
  <c r="AA2119" i="5"/>
  <c r="I2119" i="5"/>
  <c r="X2119" i="5"/>
  <c r="Y2119" i="5"/>
  <c r="F2119" i="5"/>
  <c r="L2119" i="5"/>
  <c r="Q2119" i="5"/>
  <c r="Z2119" i="5"/>
  <c r="H2119" i="5"/>
  <c r="S2119" i="5"/>
  <c r="E2119" i="5"/>
  <c r="J2119" i="5"/>
  <c r="AB2119" i="5"/>
  <c r="N2119" i="5"/>
  <c r="U2119" i="5"/>
  <c r="W2040" i="5"/>
  <c r="F2040" i="5"/>
  <c r="K2040" i="5"/>
  <c r="X2040" i="5"/>
  <c r="Q2040" i="5"/>
  <c r="N2040" i="5"/>
  <c r="AB2040" i="5"/>
  <c r="U2040" i="5"/>
  <c r="P2040" i="5"/>
  <c r="I2040" i="5"/>
  <c r="E2040" i="5"/>
  <c r="O2040" i="5"/>
  <c r="H2040" i="5"/>
  <c r="Z2040" i="5"/>
  <c r="J2040" i="5"/>
  <c r="V2040" i="5"/>
  <c r="L2040" i="5"/>
  <c r="AA2040" i="5"/>
  <c r="R2040" i="5"/>
  <c r="M2040" i="5"/>
  <c r="T2040" i="5"/>
  <c r="Y2040" i="5"/>
  <c r="G2040" i="5"/>
  <c r="S2040" i="5"/>
  <c r="K2193" i="5"/>
  <c r="AA2193" i="5"/>
  <c r="J2193" i="5"/>
  <c r="G2193" i="5"/>
  <c r="M2193" i="5"/>
  <c r="H2193" i="5"/>
  <c r="R2193" i="5"/>
  <c r="P2193" i="5"/>
  <c r="U2193" i="5"/>
  <c r="E2193" i="5"/>
  <c r="L2193" i="5"/>
  <c r="T2193" i="5"/>
  <c r="W2193" i="5"/>
  <c r="N2193" i="5"/>
  <c r="O2193" i="5"/>
  <c r="S2193" i="5"/>
  <c r="Q2193" i="5"/>
  <c r="F2193" i="5"/>
  <c r="AB2193" i="5"/>
  <c r="V2193" i="5"/>
  <c r="I2193" i="5"/>
  <c r="X2193" i="5"/>
  <c r="Z2193" i="5"/>
  <c r="Y2193" i="5"/>
  <c r="S2184" i="5"/>
  <c r="N2184" i="5"/>
  <c r="M2184" i="5"/>
  <c r="L2184" i="5"/>
  <c r="F2184" i="5"/>
  <c r="W2184" i="5"/>
  <c r="X2184" i="5"/>
  <c r="R2184" i="5"/>
  <c r="E2184" i="5"/>
  <c r="J2184" i="5"/>
  <c r="V2184" i="5"/>
  <c r="T2184" i="5"/>
  <c r="O2184" i="5"/>
  <c r="AA2184" i="5"/>
  <c r="Z2184" i="5"/>
  <c r="U2184" i="5"/>
  <c r="H2184" i="5"/>
  <c r="P2184" i="5"/>
  <c r="Y2184" i="5"/>
  <c r="I2184" i="5"/>
  <c r="K2184" i="5"/>
  <c r="AB2184" i="5"/>
  <c r="G2184" i="5"/>
  <c r="Q2184" i="5"/>
  <c r="H2152" i="5"/>
  <c r="Z2152" i="5"/>
  <c r="J2152" i="5"/>
  <c r="V2152" i="5"/>
  <c r="O2152" i="5"/>
  <c r="L2152" i="5"/>
  <c r="R2152" i="5"/>
  <c r="M2152" i="5"/>
  <c r="T2152" i="5"/>
  <c r="Y2152" i="5"/>
  <c r="G2152" i="5"/>
  <c r="N2152" i="5"/>
  <c r="W2152" i="5"/>
  <c r="F2152" i="5"/>
  <c r="K2152" i="5"/>
  <c r="X2152" i="5"/>
  <c r="Q2152" i="5"/>
  <c r="E2152" i="5"/>
  <c r="AB2152" i="5"/>
  <c r="U2152" i="5"/>
  <c r="P2152" i="5"/>
  <c r="I2152" i="5"/>
  <c r="AA2152" i="5"/>
  <c r="S2152" i="5"/>
  <c r="AB2126" i="5"/>
  <c r="J2126" i="5"/>
  <c r="H2126" i="5"/>
  <c r="T2126" i="5"/>
  <c r="Q2126" i="5"/>
  <c r="K2126" i="5"/>
  <c r="V2126" i="5"/>
  <c r="AA2126" i="5"/>
  <c r="M2126" i="5"/>
  <c r="Y2126" i="5"/>
  <c r="S2126" i="5"/>
  <c r="P2126" i="5"/>
  <c r="O2126" i="5"/>
  <c r="U2126" i="5"/>
  <c r="N2126" i="5"/>
  <c r="G2126" i="5"/>
  <c r="X2126" i="5"/>
  <c r="F2126" i="5"/>
  <c r="W2126" i="5"/>
  <c r="I2126" i="5"/>
  <c r="Z2126" i="5"/>
  <c r="E2126" i="5"/>
  <c r="L2126" i="5"/>
  <c r="R2126" i="5"/>
  <c r="H2072" i="5"/>
  <c r="Z2072" i="5"/>
  <c r="J2072" i="5"/>
  <c r="V2072" i="5"/>
  <c r="L2072" i="5"/>
  <c r="O2072" i="5"/>
  <c r="R2072" i="5"/>
  <c r="M2072" i="5"/>
  <c r="T2072" i="5"/>
  <c r="Y2072" i="5"/>
  <c r="G2072" i="5"/>
  <c r="S2072" i="5"/>
  <c r="W2072" i="5"/>
  <c r="F2072" i="5"/>
  <c r="K2072" i="5"/>
  <c r="X2072" i="5"/>
  <c r="Q2072" i="5"/>
  <c r="N2072" i="5"/>
  <c r="AB2072" i="5"/>
  <c r="U2072" i="5"/>
  <c r="P2072" i="5"/>
  <c r="I2072" i="5"/>
  <c r="E2072" i="5"/>
  <c r="AA2072" i="5"/>
  <c r="O2004" i="5"/>
  <c r="S2004" i="5"/>
  <c r="N2004" i="5"/>
  <c r="L2004" i="5"/>
  <c r="P2004" i="5"/>
  <c r="K2004" i="5"/>
  <c r="U2004" i="5"/>
  <c r="AB2004" i="5"/>
  <c r="X2004" i="5"/>
  <c r="R2004" i="5"/>
  <c r="M2004" i="5"/>
  <c r="V2004" i="5"/>
  <c r="Z2004" i="5"/>
  <c r="J2004" i="5"/>
  <c r="H2004" i="5"/>
  <c r="W2004" i="5"/>
  <c r="F2004" i="5"/>
  <c r="Q2004" i="5"/>
  <c r="T2004" i="5"/>
  <c r="Y2004" i="5"/>
  <c r="I2004" i="5"/>
  <c r="G2004" i="5"/>
  <c r="E2004" i="5"/>
  <c r="AA2004" i="5"/>
  <c r="K2219" i="5"/>
  <c r="R2219" i="5"/>
  <c r="J2219" i="5"/>
  <c r="AB2219" i="5"/>
  <c r="G2219" i="5"/>
  <c r="N2219" i="5"/>
  <c r="T2219" i="5"/>
  <c r="P2219" i="5"/>
  <c r="W2219" i="5"/>
  <c r="E2219" i="5"/>
  <c r="AA2219" i="5"/>
  <c r="Q2219" i="5"/>
  <c r="Y2219" i="5"/>
  <c r="F2219" i="5"/>
  <c r="O2219" i="5"/>
  <c r="Z2219" i="5"/>
  <c r="M2219" i="5"/>
  <c r="V2219" i="5"/>
  <c r="S2219" i="5"/>
  <c r="X2219" i="5"/>
  <c r="I2219" i="5"/>
  <c r="L2219" i="5"/>
  <c r="U2219" i="5"/>
  <c r="H2219" i="5"/>
  <c r="V2166" i="5"/>
  <c r="Y2166" i="5"/>
  <c r="Z2166" i="5"/>
  <c r="G2166" i="5"/>
  <c r="Q2166" i="5"/>
  <c r="F2166" i="5"/>
  <c r="W2166" i="5"/>
  <c r="I2166" i="5"/>
  <c r="O2166" i="5"/>
  <c r="L2166" i="5"/>
  <c r="P2166" i="5"/>
  <c r="E2166" i="5"/>
  <c r="AB2166" i="5"/>
  <c r="N2166" i="5"/>
  <c r="M2166" i="5"/>
  <c r="J2166" i="5"/>
  <c r="X2166" i="5"/>
  <c r="U2166" i="5"/>
  <c r="R2166" i="5"/>
  <c r="AA2166" i="5"/>
  <c r="S2166" i="5"/>
  <c r="T2166" i="5"/>
  <c r="K2166" i="5"/>
  <c r="H2166" i="5"/>
  <c r="AB2222" i="5"/>
  <c r="N2222" i="5"/>
  <c r="H2222" i="5"/>
  <c r="T2222" i="5"/>
  <c r="Q2222" i="5"/>
  <c r="K2222" i="5"/>
  <c r="V2222" i="5"/>
  <c r="AA2222" i="5"/>
  <c r="M2222" i="5"/>
  <c r="Y2222" i="5"/>
  <c r="S2222" i="5"/>
  <c r="P2222" i="5"/>
  <c r="O2222" i="5"/>
  <c r="U2222" i="5"/>
  <c r="J2222" i="5"/>
  <c r="G2222" i="5"/>
  <c r="X2222" i="5"/>
  <c r="F2222" i="5"/>
  <c r="W2222" i="5"/>
  <c r="I2222" i="5"/>
  <c r="Z2222" i="5"/>
  <c r="E2222" i="5"/>
  <c r="L2222" i="5"/>
  <c r="R2222" i="5"/>
  <c r="Z2273" i="5"/>
  <c r="U2273" i="5"/>
  <c r="AA2273" i="5"/>
  <c r="E2273" i="5"/>
  <c r="N2273" i="5"/>
  <c r="Q2273" i="5"/>
  <c r="W2273" i="5"/>
  <c r="I2273" i="5"/>
  <c r="K2273" i="5"/>
  <c r="V2273" i="5"/>
  <c r="X2273" i="5"/>
  <c r="Y2273" i="5"/>
  <c r="AB2273" i="5"/>
  <c r="F2273" i="5"/>
  <c r="P2273" i="5"/>
  <c r="O2273" i="5"/>
  <c r="G2273" i="5"/>
  <c r="H2273" i="5"/>
  <c r="R2273" i="5"/>
  <c r="S2273" i="5"/>
  <c r="J2273" i="5"/>
  <c r="M2273" i="5"/>
  <c r="L2273" i="5"/>
  <c r="T2273" i="5"/>
  <c r="O2146" i="5"/>
  <c r="Y2146" i="5"/>
  <c r="Z2146" i="5"/>
  <c r="AB2146" i="5"/>
  <c r="W2146" i="5"/>
  <c r="N2146" i="5"/>
  <c r="S2146" i="5"/>
  <c r="I2146" i="5"/>
  <c r="H2146" i="5"/>
  <c r="L2146" i="5"/>
  <c r="G2146" i="5"/>
  <c r="U2146" i="5"/>
  <c r="X2146" i="5"/>
  <c r="R2146" i="5"/>
  <c r="Q2146" i="5"/>
  <c r="F2146" i="5"/>
  <c r="P2146" i="5"/>
  <c r="K2146" i="5"/>
  <c r="V2146" i="5"/>
  <c r="AA2146" i="5"/>
  <c r="T2146" i="5"/>
  <c r="E2146" i="5"/>
  <c r="J2146" i="5"/>
  <c r="M2146" i="5"/>
  <c r="O2121" i="5"/>
  <c r="AA2121" i="5"/>
  <c r="F2121" i="5"/>
  <c r="L2121" i="5"/>
  <c r="S2121" i="5"/>
  <c r="Q2121" i="5"/>
  <c r="R2121" i="5"/>
  <c r="U2121" i="5"/>
  <c r="Y2121" i="5"/>
  <c r="Z2121" i="5"/>
  <c r="M2121" i="5"/>
  <c r="X2121" i="5"/>
  <c r="W2121" i="5"/>
  <c r="N2121" i="5"/>
  <c r="H2121" i="5"/>
  <c r="T2121" i="5"/>
  <c r="J2121" i="5"/>
  <c r="K2121" i="5"/>
  <c r="AB2121" i="5"/>
  <c r="V2121" i="5"/>
  <c r="I2121" i="5"/>
  <c r="G2121" i="5"/>
  <c r="E2121" i="5"/>
  <c r="P2121" i="5"/>
  <c r="Z2307" i="5"/>
  <c r="T2307" i="5"/>
  <c r="H2307" i="5"/>
  <c r="S2307" i="5"/>
  <c r="Q2307" i="5"/>
  <c r="X2307" i="5"/>
  <c r="AA2307" i="5"/>
  <c r="Y2307" i="5"/>
  <c r="M2307" i="5"/>
  <c r="P2307" i="5"/>
  <c r="V2307" i="5"/>
  <c r="L2307" i="5"/>
  <c r="O2307" i="5"/>
  <c r="W2307" i="5"/>
  <c r="J2307" i="5"/>
  <c r="R2307" i="5"/>
  <c r="K2307" i="5"/>
  <c r="N2307" i="5"/>
  <c r="U2307" i="5"/>
  <c r="I2307" i="5"/>
  <c r="AB2307" i="5"/>
  <c r="E2307" i="5"/>
  <c r="G2307" i="5"/>
  <c r="F2307" i="5"/>
  <c r="W2057" i="5"/>
  <c r="N2057" i="5"/>
  <c r="H2057" i="5"/>
  <c r="T2057" i="5"/>
  <c r="J2057" i="5"/>
  <c r="K2057" i="5"/>
  <c r="AB2057" i="5"/>
  <c r="V2057" i="5"/>
  <c r="I2057" i="5"/>
  <c r="G2057" i="5"/>
  <c r="E2057" i="5"/>
  <c r="P2057" i="5"/>
  <c r="O2057" i="5"/>
  <c r="AA2057" i="5"/>
  <c r="F2057" i="5"/>
  <c r="L2057" i="5"/>
  <c r="S2057" i="5"/>
  <c r="Q2057" i="5"/>
  <c r="R2057" i="5"/>
  <c r="U2057" i="5"/>
  <c r="Y2057" i="5"/>
  <c r="Z2057" i="5"/>
  <c r="M2057" i="5"/>
  <c r="X2057" i="5"/>
  <c r="Y2376" i="5"/>
  <c r="X2376" i="5"/>
  <c r="W2376" i="5"/>
  <c r="R2376" i="5"/>
  <c r="H2376" i="5"/>
  <c r="Q2376" i="5"/>
  <c r="V2376" i="5"/>
  <c r="I2376" i="5"/>
  <c r="O2376" i="5"/>
  <c r="G2376" i="5"/>
  <c r="K2376" i="5"/>
  <c r="AB2376" i="5"/>
  <c r="AA2376" i="5"/>
  <c r="N2376" i="5"/>
  <c r="M2376" i="5"/>
  <c r="L2376" i="5"/>
  <c r="F2376" i="5"/>
  <c r="P2376" i="5"/>
  <c r="U2376" i="5"/>
  <c r="Z2376" i="5"/>
  <c r="E2376" i="5"/>
  <c r="J2376" i="5"/>
  <c r="S2376" i="5"/>
  <c r="T2376" i="5"/>
  <c r="H2401" i="5"/>
  <c r="U2401" i="5"/>
  <c r="AA2401" i="5"/>
  <c r="E2401" i="5"/>
  <c r="N2401" i="5"/>
  <c r="T2401" i="5"/>
  <c r="W2401" i="5"/>
  <c r="I2401" i="5"/>
  <c r="O2401" i="5"/>
  <c r="Y2401" i="5"/>
  <c r="X2401" i="5"/>
  <c r="L2401" i="5"/>
  <c r="AB2401" i="5"/>
  <c r="J2401" i="5"/>
  <c r="Z2401" i="5"/>
  <c r="V2401" i="5"/>
  <c r="K2401" i="5"/>
  <c r="Q2401" i="5"/>
  <c r="G2401" i="5"/>
  <c r="S2401" i="5"/>
  <c r="F2401" i="5"/>
  <c r="M2401" i="5"/>
  <c r="P2401" i="5"/>
  <c r="R2401" i="5"/>
  <c r="O2052" i="5"/>
  <c r="S2052" i="5"/>
  <c r="AB2052" i="5"/>
  <c r="L2052" i="5"/>
  <c r="K2052" i="5"/>
  <c r="J2052" i="5"/>
  <c r="U2052" i="5"/>
  <c r="I2052" i="5"/>
  <c r="X2052" i="5"/>
  <c r="R2052" i="5"/>
  <c r="Q2052" i="5"/>
  <c r="E2052" i="5"/>
  <c r="Z2052" i="5"/>
  <c r="N2052" i="5"/>
  <c r="H2052" i="5"/>
  <c r="W2052" i="5"/>
  <c r="F2052" i="5"/>
  <c r="P2052" i="5"/>
  <c r="T2052" i="5"/>
  <c r="Y2052" i="5"/>
  <c r="M2052" i="5"/>
  <c r="G2052" i="5"/>
  <c r="AA2052" i="5"/>
  <c r="V2052" i="5"/>
  <c r="Z2325" i="5"/>
  <c r="AB2325" i="5"/>
  <c r="F2325" i="5"/>
  <c r="L2325" i="5"/>
  <c r="T2325" i="5"/>
  <c r="R2325" i="5"/>
  <c r="S2325" i="5"/>
  <c r="I2325" i="5"/>
  <c r="G2325" i="5"/>
  <c r="AA2325" i="5"/>
  <c r="Q2325" i="5"/>
  <c r="Y2325" i="5"/>
  <c r="X2325" i="5"/>
  <c r="N2325" i="5"/>
  <c r="H2325" i="5"/>
  <c r="U2325" i="5"/>
  <c r="J2325" i="5"/>
  <c r="O2325" i="5"/>
  <c r="V2325" i="5"/>
  <c r="W2325" i="5"/>
  <c r="M2325" i="5"/>
  <c r="K2325" i="5"/>
  <c r="E2325" i="5"/>
  <c r="P2325" i="5"/>
  <c r="Y2277" i="5"/>
  <c r="F2277" i="5"/>
  <c r="K2277" i="5"/>
  <c r="X2277" i="5"/>
  <c r="N2277" i="5"/>
  <c r="H2277" i="5"/>
  <c r="G2277" i="5"/>
  <c r="E2277" i="5"/>
  <c r="P2277" i="5"/>
  <c r="Z2277" i="5"/>
  <c r="AB2277" i="5"/>
  <c r="W2277" i="5"/>
  <c r="L2277" i="5"/>
  <c r="T2277" i="5"/>
  <c r="Q2277" i="5"/>
  <c r="O2277" i="5"/>
  <c r="J2277" i="5"/>
  <c r="I2277" i="5"/>
  <c r="AA2277" i="5"/>
  <c r="M2277" i="5"/>
  <c r="R2277" i="5"/>
  <c r="S2277" i="5"/>
  <c r="V2277" i="5"/>
  <c r="U2277" i="5"/>
  <c r="K2161" i="5"/>
  <c r="AA2161" i="5"/>
  <c r="J2161" i="5"/>
  <c r="G2161" i="5"/>
  <c r="Z2161" i="5"/>
  <c r="Y2161" i="5"/>
  <c r="R2161" i="5"/>
  <c r="P2161" i="5"/>
  <c r="U2161" i="5"/>
  <c r="E2161" i="5"/>
  <c r="L2161" i="5"/>
  <c r="M2161" i="5"/>
  <c r="W2161" i="5"/>
  <c r="N2161" i="5"/>
  <c r="O2161" i="5"/>
  <c r="S2161" i="5"/>
  <c r="Q2161" i="5"/>
  <c r="T2161" i="5"/>
  <c r="AB2161" i="5"/>
  <c r="V2161" i="5"/>
  <c r="I2161" i="5"/>
  <c r="X2161" i="5"/>
  <c r="H2161" i="5"/>
  <c r="F2161" i="5"/>
  <c r="Z2170" i="5"/>
  <c r="Q2170" i="5"/>
  <c r="T2170" i="5"/>
  <c r="K2170" i="5"/>
  <c r="V2170" i="5"/>
  <c r="U2170" i="5"/>
  <c r="M2170" i="5"/>
  <c r="X2170" i="5"/>
  <c r="G2170" i="5"/>
  <c r="F2170" i="5"/>
  <c r="O2170" i="5"/>
  <c r="H2170" i="5"/>
  <c r="E2170" i="5"/>
  <c r="R2170" i="5"/>
  <c r="L2170" i="5"/>
  <c r="W2170" i="5"/>
  <c r="I2170" i="5"/>
  <c r="N2170" i="5"/>
  <c r="AA2170" i="5"/>
  <c r="Y2170" i="5"/>
  <c r="P2170" i="5"/>
  <c r="S2170" i="5"/>
  <c r="AB2170" i="5"/>
  <c r="J2170" i="5"/>
  <c r="L2342" i="5"/>
  <c r="Y2342" i="5"/>
  <c r="AB2342" i="5"/>
  <c r="O2342" i="5"/>
  <c r="W2342" i="5"/>
  <c r="J2342" i="5"/>
  <c r="X2342" i="5"/>
  <c r="M2342" i="5"/>
  <c r="K2342" i="5"/>
  <c r="AA2342" i="5"/>
  <c r="Q2342" i="5"/>
  <c r="T2342" i="5"/>
  <c r="R2342" i="5"/>
  <c r="N2342" i="5"/>
  <c r="S2342" i="5"/>
  <c r="I2342" i="5"/>
  <c r="V2342" i="5"/>
  <c r="Z2342" i="5"/>
  <c r="G2342" i="5"/>
  <c r="E2342" i="5"/>
  <c r="F2342" i="5"/>
  <c r="U2342" i="5"/>
  <c r="H2342" i="5"/>
  <c r="P2342" i="5"/>
  <c r="W1997" i="5"/>
  <c r="N1997" i="5"/>
  <c r="Y1997" i="5"/>
  <c r="X1997" i="5"/>
  <c r="M1997" i="5"/>
  <c r="Q1997" i="5"/>
  <c r="O1997" i="5"/>
  <c r="AA1997" i="5"/>
  <c r="J1997" i="5"/>
  <c r="Z1997" i="5"/>
  <c r="H1997" i="5"/>
  <c r="K1997" i="5"/>
  <c r="AB1997" i="5"/>
  <c r="I1997" i="5"/>
  <c r="T1997" i="5"/>
  <c r="P1997" i="5"/>
  <c r="E1997" i="5"/>
  <c r="F1997" i="5"/>
  <c r="V1997" i="5"/>
  <c r="L1997" i="5"/>
  <c r="S1997" i="5"/>
  <c r="R1997" i="5"/>
  <c r="U1997" i="5"/>
  <c r="G1997" i="5"/>
  <c r="O2364" i="5"/>
  <c r="AA2364" i="5"/>
  <c r="U2364" i="5"/>
  <c r="K2364" i="5"/>
  <c r="F2364" i="5"/>
  <c r="Q2364" i="5"/>
  <c r="R2364" i="5"/>
  <c r="I2364" i="5"/>
  <c r="Y2364" i="5"/>
  <c r="E2364" i="5"/>
  <c r="P2364" i="5"/>
  <c r="G2364" i="5"/>
  <c r="W2364" i="5"/>
  <c r="N2364" i="5"/>
  <c r="H2364" i="5"/>
  <c r="S2364" i="5"/>
  <c r="J2364" i="5"/>
  <c r="L2364" i="5"/>
  <c r="AB2364" i="5"/>
  <c r="V2364" i="5"/>
  <c r="M2364" i="5"/>
  <c r="X2364" i="5"/>
  <c r="T2364" i="5"/>
  <c r="Z2364" i="5"/>
  <c r="AA2434" i="5"/>
  <c r="Z2434" i="5"/>
  <c r="G2434" i="5"/>
  <c r="R2434" i="5"/>
  <c r="X2434" i="5"/>
  <c r="J2434" i="5"/>
  <c r="T2434" i="5"/>
  <c r="I2434" i="5"/>
  <c r="H2434" i="5"/>
  <c r="L2434" i="5"/>
  <c r="K2434" i="5"/>
  <c r="V2434" i="5"/>
  <c r="Y2434" i="5"/>
  <c r="S2434" i="5"/>
  <c r="Q2434" i="5"/>
  <c r="F2434" i="5"/>
  <c r="P2434" i="5"/>
  <c r="O2434" i="5"/>
  <c r="W2434" i="5"/>
  <c r="AB2434" i="5"/>
  <c r="U2434" i="5"/>
  <c r="E2434" i="5"/>
  <c r="N2434" i="5"/>
  <c r="M2434" i="5"/>
  <c r="O2038" i="5"/>
  <c r="U2038" i="5"/>
  <c r="AA2038" i="5"/>
  <c r="T2038" i="5"/>
  <c r="E2038" i="5"/>
  <c r="J2038" i="5"/>
  <c r="S2038" i="5"/>
  <c r="P2038" i="5"/>
  <c r="K2038" i="5"/>
  <c r="Y2038" i="5"/>
  <c r="R2038" i="5"/>
  <c r="AB2038" i="5"/>
  <c r="X2038" i="5"/>
  <c r="F2038" i="5"/>
  <c r="I2038" i="5"/>
  <c r="V2038" i="5"/>
  <c r="H2038" i="5"/>
  <c r="G2038" i="5"/>
  <c r="Z2038" i="5"/>
  <c r="W2038" i="5"/>
  <c r="N2038" i="5"/>
  <c r="M2038" i="5"/>
  <c r="Q2038" i="5"/>
  <c r="L2038" i="5"/>
  <c r="U2420" i="5"/>
  <c r="T2420" i="5"/>
  <c r="Z2420" i="5"/>
  <c r="S2420" i="5"/>
  <c r="AA2420" i="5"/>
  <c r="N2420" i="5"/>
  <c r="R2420" i="5"/>
  <c r="Y2420" i="5"/>
  <c r="O2420" i="5"/>
  <c r="X2420" i="5"/>
  <c r="G2420" i="5"/>
  <c r="K2420" i="5"/>
  <c r="W2420" i="5"/>
  <c r="J2420" i="5"/>
  <c r="I2420" i="5"/>
  <c r="H2420" i="5"/>
  <c r="L2420" i="5"/>
  <c r="P2420" i="5"/>
  <c r="AB2420" i="5"/>
  <c r="V2420" i="5"/>
  <c r="F2420" i="5"/>
  <c r="M2420" i="5"/>
  <c r="Q2420" i="5"/>
  <c r="E2420" i="5"/>
  <c r="Y2344" i="5"/>
  <c r="X2344" i="5"/>
  <c r="W2344" i="5"/>
  <c r="T2344" i="5"/>
  <c r="S2344" i="5"/>
  <c r="H2344" i="5"/>
  <c r="V2344" i="5"/>
  <c r="I2344" i="5"/>
  <c r="O2344" i="5"/>
  <c r="G2344" i="5"/>
  <c r="P2344" i="5"/>
  <c r="K2344" i="5"/>
  <c r="AA2344" i="5"/>
  <c r="N2344" i="5"/>
  <c r="M2344" i="5"/>
  <c r="L2344" i="5"/>
  <c r="AB2344" i="5"/>
  <c r="F2344" i="5"/>
  <c r="U2344" i="5"/>
  <c r="Z2344" i="5"/>
  <c r="E2344" i="5"/>
  <c r="J2344" i="5"/>
  <c r="Q2344" i="5"/>
  <c r="R2344" i="5"/>
  <c r="X2379" i="5"/>
  <c r="S2379" i="5"/>
  <c r="J2379" i="5"/>
  <c r="R2379" i="5"/>
  <c r="O2379" i="5"/>
  <c r="N2379" i="5"/>
  <c r="U2379" i="5"/>
  <c r="AB2379" i="5"/>
  <c r="G2379" i="5"/>
  <c r="E2379" i="5"/>
  <c r="K2379" i="5"/>
  <c r="Q2379" i="5"/>
  <c r="Z2379" i="5"/>
  <c r="F2379" i="5"/>
  <c r="H2379" i="5"/>
  <c r="AA2379" i="5"/>
  <c r="M2379" i="5"/>
  <c r="W2379" i="5"/>
  <c r="T2379" i="5"/>
  <c r="Y2379" i="5"/>
  <c r="I2379" i="5"/>
  <c r="P2379" i="5"/>
  <c r="V2379" i="5"/>
  <c r="L2379" i="5"/>
  <c r="O2145" i="5"/>
  <c r="T2145" i="5"/>
  <c r="Z2145" i="5"/>
  <c r="E2145" i="5"/>
  <c r="N2145" i="5"/>
  <c r="H2145" i="5"/>
  <c r="V2145" i="5"/>
  <c r="I2145" i="5"/>
  <c r="G2145" i="5"/>
  <c r="X2145" i="5"/>
  <c r="W2145" i="5"/>
  <c r="S2145" i="5"/>
  <c r="AA2145" i="5"/>
  <c r="J2145" i="5"/>
  <c r="P2145" i="5"/>
  <c r="K2145" i="5"/>
  <c r="Y2145" i="5"/>
  <c r="AB2145" i="5"/>
  <c r="U2145" i="5"/>
  <c r="R2145" i="5"/>
  <c r="F2145" i="5"/>
  <c r="M2145" i="5"/>
  <c r="L2145" i="5"/>
  <c r="Q2145" i="5"/>
  <c r="H2366" i="5"/>
  <c r="V2366" i="5"/>
  <c r="N2366" i="5"/>
  <c r="O2366" i="5"/>
  <c r="Y2366" i="5"/>
  <c r="F2366" i="5"/>
  <c r="X2366" i="5"/>
  <c r="I2366" i="5"/>
  <c r="K2366" i="5"/>
  <c r="E2366" i="5"/>
  <c r="P2366" i="5"/>
  <c r="S2366" i="5"/>
  <c r="R2366" i="5"/>
  <c r="J2366" i="5"/>
  <c r="L2366" i="5"/>
  <c r="U2366" i="5"/>
  <c r="Q2366" i="5"/>
  <c r="W2366" i="5"/>
  <c r="G2366" i="5"/>
  <c r="AB2366" i="5"/>
  <c r="M2366" i="5"/>
  <c r="Z2366" i="5"/>
  <c r="T2366" i="5"/>
  <c r="AA2366" i="5"/>
  <c r="H2096" i="5"/>
  <c r="AB2096" i="5"/>
  <c r="Z2096" i="5"/>
  <c r="U2096" i="5"/>
  <c r="N2096" i="5"/>
  <c r="I2096" i="5"/>
  <c r="R2096" i="5"/>
  <c r="M2096" i="5"/>
  <c r="X2096" i="5"/>
  <c r="T2096" i="5"/>
  <c r="S2096" i="5"/>
  <c r="Y2096" i="5"/>
  <c r="W2096" i="5"/>
  <c r="F2096" i="5"/>
  <c r="Q2096" i="5"/>
  <c r="L2096" i="5"/>
  <c r="K2096" i="5"/>
  <c r="AA2096" i="5"/>
  <c r="G2096" i="5"/>
  <c r="V2096" i="5"/>
  <c r="E2096" i="5"/>
  <c r="J2096" i="5"/>
  <c r="P2096" i="5"/>
  <c r="O2096" i="5"/>
  <c r="AA2418" i="5"/>
  <c r="R2418" i="5"/>
  <c r="X2418" i="5"/>
  <c r="N2418" i="5"/>
  <c r="Q2418" i="5"/>
  <c r="S2418" i="5"/>
  <c r="T2418" i="5"/>
  <c r="I2418" i="5"/>
  <c r="K2418" i="5"/>
  <c r="V2418" i="5"/>
  <c r="AB2418" i="5"/>
  <c r="U2418" i="5"/>
  <c r="Y2418" i="5"/>
  <c r="F2418" i="5"/>
  <c r="P2418" i="5"/>
  <c r="O2418" i="5"/>
  <c r="Z2418" i="5"/>
  <c r="G2418" i="5"/>
  <c r="W2418" i="5"/>
  <c r="E2418" i="5"/>
  <c r="J2418" i="5"/>
  <c r="M2418" i="5"/>
  <c r="H2418" i="5"/>
  <c r="L2418" i="5"/>
  <c r="K2123" i="5"/>
  <c r="R2123" i="5"/>
  <c r="J2123" i="5"/>
  <c r="AB2123" i="5"/>
  <c r="G2123" i="5"/>
  <c r="N2123" i="5"/>
  <c r="T2123" i="5"/>
  <c r="P2123" i="5"/>
  <c r="W2123" i="5"/>
  <c r="E2123" i="5"/>
  <c r="AA2123" i="5"/>
  <c r="Q2123" i="5"/>
  <c r="Y2123" i="5"/>
  <c r="F2123" i="5"/>
  <c r="O2123" i="5"/>
  <c r="Z2123" i="5"/>
  <c r="M2123" i="5"/>
  <c r="V2123" i="5"/>
  <c r="S2123" i="5"/>
  <c r="X2123" i="5"/>
  <c r="I2123" i="5"/>
  <c r="L2123" i="5"/>
  <c r="U2123" i="5"/>
  <c r="H2123" i="5"/>
  <c r="O2267" i="5"/>
  <c r="W2267" i="5"/>
  <c r="J2267" i="5"/>
  <c r="R2267" i="5"/>
  <c r="K2267" i="5"/>
  <c r="N2267" i="5"/>
  <c r="U2267" i="5"/>
  <c r="P2267" i="5"/>
  <c r="T2267" i="5"/>
  <c r="E2267" i="5"/>
  <c r="G2267" i="5"/>
  <c r="Q2267" i="5"/>
  <c r="Z2267" i="5"/>
  <c r="F2267" i="5"/>
  <c r="AB2267" i="5"/>
  <c r="S2267" i="5"/>
  <c r="M2267" i="5"/>
  <c r="X2267" i="5"/>
  <c r="AA2267" i="5"/>
  <c r="Y2267" i="5"/>
  <c r="I2267" i="5"/>
  <c r="L2267" i="5"/>
  <c r="V2267" i="5"/>
  <c r="H2267" i="5"/>
  <c r="O2046" i="5"/>
  <c r="U2046" i="5"/>
  <c r="N2046" i="5"/>
  <c r="G2046" i="5"/>
  <c r="X2046" i="5"/>
  <c r="F2046" i="5"/>
  <c r="W2046" i="5"/>
  <c r="I2046" i="5"/>
  <c r="Z2046" i="5"/>
  <c r="E2046" i="5"/>
  <c r="L2046" i="5"/>
  <c r="R2046" i="5"/>
  <c r="AB2046" i="5"/>
  <c r="J2046" i="5"/>
  <c r="H2046" i="5"/>
  <c r="T2046" i="5"/>
  <c r="Q2046" i="5"/>
  <c r="K2046" i="5"/>
  <c r="V2046" i="5"/>
  <c r="AA2046" i="5"/>
  <c r="M2046" i="5"/>
  <c r="Y2046" i="5"/>
  <c r="S2046" i="5"/>
  <c r="P2046" i="5"/>
  <c r="K2293" i="5"/>
  <c r="AB2293" i="5"/>
  <c r="F2293" i="5"/>
  <c r="AA2293" i="5"/>
  <c r="H2293" i="5"/>
  <c r="T2293" i="5"/>
  <c r="S2293" i="5"/>
  <c r="P2293" i="5"/>
  <c r="U2293" i="5"/>
  <c r="E2293" i="5"/>
  <c r="V2293" i="5"/>
  <c r="J2293" i="5"/>
  <c r="X2293" i="5"/>
  <c r="N2293" i="5"/>
  <c r="O2293" i="5"/>
  <c r="R2293" i="5"/>
  <c r="M2293" i="5"/>
  <c r="G2293" i="5"/>
  <c r="Z2293" i="5"/>
  <c r="W2293" i="5"/>
  <c r="I2293" i="5"/>
  <c r="L2293" i="5"/>
  <c r="Y2293" i="5"/>
  <c r="Q2293" i="5"/>
  <c r="H2246" i="5"/>
  <c r="Y2246" i="5"/>
  <c r="T2246" i="5"/>
  <c r="AB2246" i="5"/>
  <c r="K2246" i="5"/>
  <c r="S2246" i="5"/>
  <c r="X2246" i="5"/>
  <c r="M2246" i="5"/>
  <c r="G2246" i="5"/>
  <c r="R2246" i="5"/>
  <c r="Z2246" i="5"/>
  <c r="Q2246" i="5"/>
  <c r="V2246" i="5"/>
  <c r="N2246" i="5"/>
  <c r="P2246" i="5"/>
  <c r="L2246" i="5"/>
  <c r="I2246" i="5"/>
  <c r="W2246" i="5"/>
  <c r="AA2246" i="5"/>
  <c r="E2246" i="5"/>
  <c r="F2246" i="5"/>
  <c r="J2246" i="5"/>
  <c r="U2246" i="5"/>
  <c r="O2246" i="5"/>
  <c r="Z2391" i="5"/>
  <c r="J2391" i="5"/>
  <c r="M2391" i="5"/>
  <c r="P2391" i="5"/>
  <c r="F2391" i="5"/>
  <c r="K2391" i="5"/>
  <c r="G2391" i="5"/>
  <c r="Y2391" i="5"/>
  <c r="N2391" i="5"/>
  <c r="AB2391" i="5"/>
  <c r="S2391" i="5"/>
  <c r="L2391" i="5"/>
  <c r="H2391" i="5"/>
  <c r="W2391" i="5"/>
  <c r="E2391" i="5"/>
  <c r="R2391" i="5"/>
  <c r="X2391" i="5"/>
  <c r="Q2391" i="5"/>
  <c r="U2391" i="5"/>
  <c r="I2391" i="5"/>
  <c r="T2391" i="5"/>
  <c r="AA2391" i="5"/>
  <c r="O2391" i="5"/>
  <c r="V2391" i="5"/>
  <c r="Z2054" i="5"/>
  <c r="T2054" i="5"/>
  <c r="AB2054" i="5"/>
  <c r="S2054" i="5"/>
  <c r="N2054" i="5"/>
  <c r="M2054" i="5"/>
  <c r="W2054" i="5"/>
  <c r="K2054" i="5"/>
  <c r="R2054" i="5"/>
  <c r="V2054" i="5"/>
  <c r="U2054" i="5"/>
  <c r="AA2054" i="5"/>
  <c r="E2054" i="5"/>
  <c r="P2054" i="5"/>
  <c r="H2054" i="5"/>
  <c r="L2054" i="5"/>
  <c r="G2054" i="5"/>
  <c r="Y2054" i="5"/>
  <c r="X2054" i="5"/>
  <c r="F2054" i="5"/>
  <c r="Q2054" i="5"/>
  <c r="J2054" i="5"/>
  <c r="I2054" i="5"/>
  <c r="O2054" i="5"/>
  <c r="K2187" i="5"/>
  <c r="R2187" i="5"/>
  <c r="J2187" i="5"/>
  <c r="AB2187" i="5"/>
  <c r="G2187" i="5"/>
  <c r="N2187" i="5"/>
  <c r="T2187" i="5"/>
  <c r="P2187" i="5"/>
  <c r="W2187" i="5"/>
  <c r="E2187" i="5"/>
  <c r="AA2187" i="5"/>
  <c r="Q2187" i="5"/>
  <c r="Y2187" i="5"/>
  <c r="F2187" i="5"/>
  <c r="O2187" i="5"/>
  <c r="Z2187" i="5"/>
  <c r="M2187" i="5"/>
  <c r="V2187" i="5"/>
  <c r="S2187" i="5"/>
  <c r="X2187" i="5"/>
  <c r="I2187" i="5"/>
  <c r="L2187" i="5"/>
  <c r="U2187" i="5"/>
  <c r="H2187" i="5"/>
  <c r="Y1987" i="5"/>
  <c r="F1987" i="5"/>
  <c r="H1987" i="5"/>
  <c r="Z1987" i="5"/>
  <c r="M1987" i="5"/>
  <c r="V1987" i="5"/>
  <c r="AA1987" i="5"/>
  <c r="X1987" i="5"/>
  <c r="I1987" i="5"/>
  <c r="P1987" i="5"/>
  <c r="U1987" i="5"/>
  <c r="L1987" i="5"/>
  <c r="O1987" i="5"/>
  <c r="R1987" i="5"/>
  <c r="J1987" i="5"/>
  <c r="AB1987" i="5"/>
  <c r="K1987" i="5"/>
  <c r="N1987" i="5"/>
  <c r="T1987" i="5"/>
  <c r="W1987" i="5"/>
  <c r="S1987" i="5"/>
  <c r="E1987" i="5"/>
  <c r="G1987" i="5"/>
  <c r="Q1987" i="5"/>
  <c r="W2176" i="5"/>
  <c r="F2176" i="5"/>
  <c r="P2176" i="5"/>
  <c r="K2176" i="5"/>
  <c r="O2176" i="5"/>
  <c r="T2176" i="5"/>
  <c r="X2176" i="5"/>
  <c r="U2176" i="5"/>
  <c r="N2176" i="5"/>
  <c r="I2176" i="5"/>
  <c r="Q2176" i="5"/>
  <c r="L2176" i="5"/>
  <c r="H2176" i="5"/>
  <c r="S2176" i="5"/>
  <c r="Y2176" i="5"/>
  <c r="V2176" i="5"/>
  <c r="E2176" i="5"/>
  <c r="J2176" i="5"/>
  <c r="R2176" i="5"/>
  <c r="M2176" i="5"/>
  <c r="G2176" i="5"/>
  <c r="AA2176" i="5"/>
  <c r="AB2176" i="5"/>
  <c r="Z2176" i="5"/>
  <c r="AB1740" i="5"/>
  <c r="Z1740" i="5"/>
  <c r="W1740" i="5"/>
  <c r="H1740" i="5"/>
  <c r="M1740" i="5"/>
  <c r="N1740" i="5"/>
  <c r="G1740" i="5"/>
  <c r="U1740" i="5"/>
  <c r="Q1740" i="5"/>
  <c r="T1740" i="5"/>
  <c r="Y1740" i="5"/>
  <c r="AA1740" i="5"/>
  <c r="K1740" i="5"/>
  <c r="P1740" i="5"/>
  <c r="F1740" i="5"/>
  <c r="S1740" i="5"/>
  <c r="X1740" i="5"/>
  <c r="R1740" i="5"/>
  <c r="V1740" i="5"/>
  <c r="O1740" i="5"/>
  <c r="I1740" i="5"/>
  <c r="J1740" i="5"/>
  <c r="E1740" i="5"/>
  <c r="L1740" i="5"/>
  <c r="V1586" i="5"/>
  <c r="AA1586" i="5"/>
  <c r="AB1586" i="5"/>
  <c r="O1586" i="5"/>
  <c r="I1586" i="5"/>
  <c r="N1586" i="5"/>
  <c r="R1586" i="5"/>
  <c r="T1586" i="5"/>
  <c r="P1586" i="5"/>
  <c r="J1586" i="5"/>
  <c r="Z1586" i="5"/>
  <c r="X1586" i="5"/>
  <c r="U1586" i="5"/>
  <c r="H1586" i="5"/>
  <c r="M1586" i="5"/>
  <c r="F1586" i="5"/>
  <c r="W1586" i="5"/>
  <c r="K1586" i="5"/>
  <c r="E1586" i="5"/>
  <c r="S1586" i="5"/>
  <c r="Y1586" i="5"/>
  <c r="G1586" i="5"/>
  <c r="L1586" i="5"/>
  <c r="Q1586" i="5"/>
  <c r="X1412" i="5"/>
  <c r="R1412" i="5"/>
  <c r="W1412" i="5"/>
  <c r="O1412" i="5"/>
  <c r="I1412" i="5"/>
  <c r="J1412" i="5"/>
  <c r="Y1412" i="5"/>
  <c r="K1412" i="5"/>
  <c r="F1412" i="5"/>
  <c r="AB1412" i="5"/>
  <c r="Z1412" i="5"/>
  <c r="AA1412" i="5"/>
  <c r="H1412" i="5"/>
  <c r="M1412" i="5"/>
  <c r="N1412" i="5"/>
  <c r="T1412" i="5"/>
  <c r="V1412" i="5"/>
  <c r="P1412" i="5"/>
  <c r="E1412" i="5"/>
  <c r="U1412" i="5"/>
  <c r="S1412" i="5"/>
  <c r="G1412" i="5"/>
  <c r="L1412" i="5"/>
  <c r="Q1412" i="5"/>
  <c r="Y1849" i="5"/>
  <c r="T1849" i="5"/>
  <c r="S1849" i="5"/>
  <c r="O1849" i="5"/>
  <c r="I1849" i="5"/>
  <c r="J1849" i="5"/>
  <c r="Z1849" i="5"/>
  <c r="K1849" i="5"/>
  <c r="N1849" i="5"/>
  <c r="R1849" i="5"/>
  <c r="AB1849" i="5"/>
  <c r="W1849" i="5"/>
  <c r="H1849" i="5"/>
  <c r="M1849" i="5"/>
  <c r="F1849" i="5"/>
  <c r="U1849" i="5"/>
  <c r="AA1849" i="5"/>
  <c r="P1849" i="5"/>
  <c r="E1849" i="5"/>
  <c r="V1849" i="5"/>
  <c r="X1849" i="5"/>
  <c r="G1849" i="5"/>
  <c r="L1849" i="5"/>
  <c r="Q1849" i="5"/>
  <c r="E1597" i="5"/>
  <c r="S1597" i="5"/>
  <c r="L1597" i="5"/>
  <c r="T1597" i="5"/>
  <c r="X1597" i="5"/>
  <c r="N1597" i="5"/>
  <c r="V1597" i="5"/>
  <c r="O1597" i="5"/>
  <c r="I1597" i="5"/>
  <c r="U1597" i="5"/>
  <c r="W1597" i="5"/>
  <c r="J1597" i="5"/>
  <c r="H1597" i="5"/>
  <c r="AA1597" i="5"/>
  <c r="Q1597" i="5"/>
  <c r="G1597" i="5"/>
  <c r="K1597" i="5"/>
  <c r="AB1597" i="5"/>
  <c r="R1597" i="5"/>
  <c r="M1597" i="5"/>
  <c r="P1597" i="5"/>
  <c r="Z1597" i="5"/>
  <c r="Y1597" i="5"/>
  <c r="F1597" i="5"/>
  <c r="Z1466" i="5"/>
  <c r="X1466" i="5"/>
  <c r="T1466" i="5"/>
  <c r="H1466" i="5"/>
  <c r="M1466" i="5"/>
  <c r="F1466" i="5"/>
  <c r="E1466" i="5"/>
  <c r="S1466" i="5"/>
  <c r="U1466" i="5"/>
  <c r="G1466" i="5"/>
  <c r="L1466" i="5"/>
  <c r="Q1466" i="5"/>
  <c r="R1466" i="5"/>
  <c r="W1466" i="5"/>
  <c r="Y1466" i="5"/>
  <c r="K1466" i="5"/>
  <c r="P1466" i="5"/>
  <c r="J1466" i="5"/>
  <c r="V1466" i="5"/>
  <c r="AA1466" i="5"/>
  <c r="AB1466" i="5"/>
  <c r="O1466" i="5"/>
  <c r="I1466" i="5"/>
  <c r="N1466" i="5"/>
  <c r="AB1724" i="5"/>
  <c r="Z1724" i="5"/>
  <c r="W1724" i="5"/>
  <c r="H1724" i="5"/>
  <c r="M1724" i="5"/>
  <c r="N1724" i="5"/>
  <c r="U1724" i="5"/>
  <c r="Q1724" i="5"/>
  <c r="G1724" i="5"/>
  <c r="T1724" i="5"/>
  <c r="Y1724" i="5"/>
  <c r="AA1724" i="5"/>
  <c r="K1724" i="5"/>
  <c r="P1724" i="5"/>
  <c r="F1724" i="5"/>
  <c r="E1724" i="5"/>
  <c r="L1724" i="5"/>
  <c r="X1724" i="5"/>
  <c r="R1724" i="5"/>
  <c r="V1724" i="5"/>
  <c r="O1724" i="5"/>
  <c r="I1724" i="5"/>
  <c r="J1724" i="5"/>
  <c r="S1724" i="5"/>
  <c r="X1880" i="5"/>
  <c r="W1880" i="5"/>
  <c r="S1880" i="5"/>
  <c r="O1880" i="5"/>
  <c r="I1880" i="5"/>
  <c r="N1880" i="5"/>
  <c r="E1880" i="5"/>
  <c r="R1880" i="5"/>
  <c r="L1880" i="5"/>
  <c r="AB1880" i="5"/>
  <c r="Z1880" i="5"/>
  <c r="V1880" i="5"/>
  <c r="H1880" i="5"/>
  <c r="M1880" i="5"/>
  <c r="F1880" i="5"/>
  <c r="U1880" i="5"/>
  <c r="G1880" i="5"/>
  <c r="Q1880" i="5"/>
  <c r="Y1880" i="5"/>
  <c r="J1880" i="5"/>
  <c r="K1880" i="5"/>
  <c r="T1880" i="5"/>
  <c r="P1880" i="5"/>
  <c r="AA1880" i="5"/>
  <c r="R1561" i="5"/>
  <c r="AA1561" i="5"/>
  <c r="X1561" i="5"/>
  <c r="H1561" i="5"/>
  <c r="M1561" i="5"/>
  <c r="N1561" i="5"/>
  <c r="U1561" i="5"/>
  <c r="Z1561" i="5"/>
  <c r="AB1561" i="5"/>
  <c r="K1561" i="5"/>
  <c r="P1561" i="5"/>
  <c r="F1561" i="5"/>
  <c r="Y1561" i="5"/>
  <c r="S1561" i="5"/>
  <c r="W1561" i="5"/>
  <c r="O1561" i="5"/>
  <c r="I1561" i="5"/>
  <c r="J1561" i="5"/>
  <c r="V1561" i="5"/>
  <c r="Q1561" i="5"/>
  <c r="T1561" i="5"/>
  <c r="G1561" i="5"/>
  <c r="L1561" i="5"/>
  <c r="E1561" i="5"/>
  <c r="R1461" i="5"/>
  <c r="X1461" i="5"/>
  <c r="G1461" i="5"/>
  <c r="L1461" i="5"/>
  <c r="M1461" i="5"/>
  <c r="N1461" i="5"/>
  <c r="V1461" i="5"/>
  <c r="Q1461" i="5"/>
  <c r="K1461" i="5"/>
  <c r="U1461" i="5"/>
  <c r="Z1461" i="5"/>
  <c r="S1461" i="5"/>
  <c r="O1461" i="5"/>
  <c r="T1461" i="5"/>
  <c r="F1461" i="5"/>
  <c r="Y1461" i="5"/>
  <c r="W1461" i="5"/>
  <c r="AB1461" i="5"/>
  <c r="H1461" i="5"/>
  <c r="I1461" i="5"/>
  <c r="J1461" i="5"/>
  <c r="E1461" i="5"/>
  <c r="P1461" i="5"/>
  <c r="AA1461" i="5"/>
  <c r="E1893" i="5"/>
  <c r="Y1893" i="5"/>
  <c r="S1893" i="5"/>
  <c r="I1893" i="5"/>
  <c r="R1893" i="5"/>
  <c r="AB1893" i="5"/>
  <c r="M1893" i="5"/>
  <c r="X1893" i="5"/>
  <c r="O1893" i="5"/>
  <c r="F1893" i="5"/>
  <c r="T1893" i="5"/>
  <c r="H1893" i="5"/>
  <c r="J1893" i="5"/>
  <c r="K1893" i="5"/>
  <c r="L1893" i="5"/>
  <c r="AA1893" i="5"/>
  <c r="G1893" i="5"/>
  <c r="N1893" i="5"/>
  <c r="Z1893" i="5"/>
  <c r="W1893" i="5"/>
  <c r="P1893" i="5"/>
  <c r="U1893" i="5"/>
  <c r="Q1893" i="5"/>
  <c r="V1893" i="5"/>
  <c r="H1764" i="5"/>
  <c r="E1764" i="5"/>
  <c r="M1764" i="5"/>
  <c r="U1764" i="5"/>
  <c r="J1764" i="5"/>
  <c r="S1764" i="5"/>
  <c r="Y1764" i="5"/>
  <c r="K1764" i="5"/>
  <c r="P1764" i="5"/>
  <c r="Z1764" i="5"/>
  <c r="N1764" i="5"/>
  <c r="W1764" i="5"/>
  <c r="AA1764" i="5"/>
  <c r="L1764" i="5"/>
  <c r="R1764" i="5"/>
  <c r="F1764" i="5"/>
  <c r="I1764" i="5"/>
  <c r="X1764" i="5"/>
  <c r="T1764" i="5"/>
  <c r="Q1764" i="5"/>
  <c r="V1764" i="5"/>
  <c r="AB1764" i="5"/>
  <c r="O1764" i="5"/>
  <c r="G1764" i="5"/>
  <c r="AB1884" i="5"/>
  <c r="AA1884" i="5"/>
  <c r="V1884" i="5"/>
  <c r="H1884" i="5"/>
  <c r="M1884" i="5"/>
  <c r="F1884" i="5"/>
  <c r="E1884" i="5"/>
  <c r="G1884" i="5"/>
  <c r="Q1884" i="5"/>
  <c r="T1884" i="5"/>
  <c r="Y1884" i="5"/>
  <c r="Z1884" i="5"/>
  <c r="K1884" i="5"/>
  <c r="P1884" i="5"/>
  <c r="J1884" i="5"/>
  <c r="X1884" i="5"/>
  <c r="S1884" i="5"/>
  <c r="O1884" i="5"/>
  <c r="I1884" i="5"/>
  <c r="N1884" i="5"/>
  <c r="U1884" i="5"/>
  <c r="L1884" i="5"/>
  <c r="R1884" i="5"/>
  <c r="W1884" i="5"/>
  <c r="R1609" i="5"/>
  <c r="AA1609" i="5"/>
  <c r="X1609" i="5"/>
  <c r="H1609" i="5"/>
  <c r="M1609" i="5"/>
  <c r="N1609" i="5"/>
  <c r="U1609" i="5"/>
  <c r="Z1609" i="5"/>
  <c r="AB1609" i="5"/>
  <c r="K1609" i="5"/>
  <c r="P1609" i="5"/>
  <c r="F1609" i="5"/>
  <c r="Y1609" i="5"/>
  <c r="S1609" i="5"/>
  <c r="W1609" i="5"/>
  <c r="O1609" i="5"/>
  <c r="I1609" i="5"/>
  <c r="J1609" i="5"/>
  <c r="G1609" i="5"/>
  <c r="E1609" i="5"/>
  <c r="L1609" i="5"/>
  <c r="V1609" i="5"/>
  <c r="Q1609" i="5"/>
  <c r="T1609" i="5"/>
  <c r="AB1840" i="5"/>
  <c r="R1840" i="5"/>
  <c r="G1840" i="5"/>
  <c r="H1840" i="5"/>
  <c r="M1840" i="5"/>
  <c r="F1840" i="5"/>
  <c r="T1840" i="5"/>
  <c r="Y1840" i="5"/>
  <c r="S1840" i="5"/>
  <c r="O1840" i="5"/>
  <c r="P1840" i="5"/>
  <c r="J1840" i="5"/>
  <c r="X1840" i="5"/>
  <c r="W1840" i="5"/>
  <c r="V1840" i="5"/>
  <c r="Z1840" i="5"/>
  <c r="I1840" i="5"/>
  <c r="N1840" i="5"/>
  <c r="K1840" i="5"/>
  <c r="E1840" i="5"/>
  <c r="L1840" i="5"/>
  <c r="U1840" i="5"/>
  <c r="Q1840" i="5"/>
  <c r="AA1840" i="5"/>
  <c r="V1634" i="5"/>
  <c r="AA1634" i="5"/>
  <c r="AB1634" i="5"/>
  <c r="O1634" i="5"/>
  <c r="I1634" i="5"/>
  <c r="N1634" i="5"/>
  <c r="W1634" i="5"/>
  <c r="K1634" i="5"/>
  <c r="J1634" i="5"/>
  <c r="Z1634" i="5"/>
  <c r="X1634" i="5"/>
  <c r="U1634" i="5"/>
  <c r="H1634" i="5"/>
  <c r="M1634" i="5"/>
  <c r="F1634" i="5"/>
  <c r="R1634" i="5"/>
  <c r="T1634" i="5"/>
  <c r="P1634" i="5"/>
  <c r="E1634" i="5"/>
  <c r="S1634" i="5"/>
  <c r="Y1634" i="5"/>
  <c r="G1634" i="5"/>
  <c r="L1634" i="5"/>
  <c r="Q1634" i="5"/>
  <c r="AB1516" i="5"/>
  <c r="X1516" i="5"/>
  <c r="V1516" i="5"/>
  <c r="I1516" i="5"/>
  <c r="Y1516" i="5"/>
  <c r="K1516" i="5"/>
  <c r="F1516" i="5"/>
  <c r="R1516" i="5"/>
  <c r="O1516" i="5"/>
  <c r="J1516" i="5"/>
  <c r="T1516" i="5"/>
  <c r="AA1516" i="5"/>
  <c r="P1516" i="5"/>
  <c r="L1516" i="5"/>
  <c r="E1516" i="5"/>
  <c r="H1516" i="5"/>
  <c r="G1516" i="5"/>
  <c r="S1516" i="5"/>
  <c r="N1516" i="5"/>
  <c r="Z1516" i="5"/>
  <c r="Q1516" i="5"/>
  <c r="U1516" i="5"/>
  <c r="M1516" i="5"/>
  <c r="W1516" i="5"/>
  <c r="AB1808" i="5"/>
  <c r="W1808" i="5"/>
  <c r="H1808" i="5"/>
  <c r="I1808" i="5"/>
  <c r="O1808" i="5"/>
  <c r="F1808" i="5"/>
  <c r="T1808" i="5"/>
  <c r="Y1808" i="5"/>
  <c r="S1808" i="5"/>
  <c r="P1808" i="5"/>
  <c r="Q1808" i="5"/>
  <c r="K1808" i="5"/>
  <c r="X1808" i="5"/>
  <c r="V1808" i="5"/>
  <c r="Z1808" i="5"/>
  <c r="AA1808" i="5"/>
  <c r="G1808" i="5"/>
  <c r="N1808" i="5"/>
  <c r="L1808" i="5"/>
  <c r="E1808" i="5"/>
  <c r="M1808" i="5"/>
  <c r="U1808" i="5"/>
  <c r="J1808" i="5"/>
  <c r="R1808" i="5"/>
  <c r="R1889" i="5"/>
  <c r="AB1889" i="5"/>
  <c r="S1889" i="5"/>
  <c r="H1889" i="5"/>
  <c r="M1889" i="5"/>
  <c r="F1889" i="5"/>
  <c r="E1889" i="5"/>
  <c r="V1889" i="5"/>
  <c r="W1889" i="5"/>
  <c r="G1889" i="5"/>
  <c r="L1889" i="5"/>
  <c r="Q1889" i="5"/>
  <c r="U1889" i="5"/>
  <c r="Z1889" i="5"/>
  <c r="X1889" i="5"/>
  <c r="K1889" i="5"/>
  <c r="P1889" i="5"/>
  <c r="N1889" i="5"/>
  <c r="Y1889" i="5"/>
  <c r="T1889" i="5"/>
  <c r="AA1889" i="5"/>
  <c r="O1889" i="5"/>
  <c r="I1889" i="5"/>
  <c r="J1889" i="5"/>
  <c r="Y1940" i="5"/>
  <c r="AA1940" i="5"/>
  <c r="S1940" i="5"/>
  <c r="O1940" i="5"/>
  <c r="I1940" i="5"/>
  <c r="N1940" i="5"/>
  <c r="T1940" i="5"/>
  <c r="R1940" i="5"/>
  <c r="X1940" i="5"/>
  <c r="H1940" i="5"/>
  <c r="M1940" i="5"/>
  <c r="F1940" i="5"/>
  <c r="E1940" i="5"/>
  <c r="Z1940" i="5"/>
  <c r="W1940" i="5"/>
  <c r="G1940" i="5"/>
  <c r="L1940" i="5"/>
  <c r="Q1940" i="5"/>
  <c r="U1940" i="5"/>
  <c r="V1940" i="5"/>
  <c r="AB1940" i="5"/>
  <c r="K1940" i="5"/>
  <c r="P1940" i="5"/>
  <c r="J1940" i="5"/>
  <c r="T1844" i="5"/>
  <c r="Q1844" i="5"/>
  <c r="U1844" i="5"/>
  <c r="F1844" i="5"/>
  <c r="AA1844" i="5"/>
  <c r="H1844" i="5"/>
  <c r="R1844" i="5"/>
  <c r="P1844" i="5"/>
  <c r="Z1844" i="5"/>
  <c r="M1844" i="5"/>
  <c r="V1844" i="5"/>
  <c r="J1844" i="5"/>
  <c r="AB1844" i="5"/>
  <c r="Y1844" i="5"/>
  <c r="E1844" i="5"/>
  <c r="K1844" i="5"/>
  <c r="L1844" i="5"/>
  <c r="N1844" i="5"/>
  <c r="S1844" i="5"/>
  <c r="W1844" i="5"/>
  <c r="G1844" i="5"/>
  <c r="I1844" i="5"/>
  <c r="X1844" i="5"/>
  <c r="O1844" i="5"/>
  <c r="Y1721" i="5"/>
  <c r="S1721" i="5"/>
  <c r="W1721" i="5"/>
  <c r="O1721" i="5"/>
  <c r="I1721" i="5"/>
  <c r="J1721" i="5"/>
  <c r="Z1721" i="5"/>
  <c r="K1721" i="5"/>
  <c r="F1721" i="5"/>
  <c r="R1721" i="5"/>
  <c r="AA1721" i="5"/>
  <c r="X1721" i="5"/>
  <c r="H1721" i="5"/>
  <c r="M1721" i="5"/>
  <c r="N1721" i="5"/>
  <c r="U1721" i="5"/>
  <c r="AB1721" i="5"/>
  <c r="P1721" i="5"/>
  <c r="E1721" i="5"/>
  <c r="V1721" i="5"/>
  <c r="T1721" i="5"/>
  <c r="G1721" i="5"/>
  <c r="L1721" i="5"/>
  <c r="Q1721" i="5"/>
  <c r="Y1441" i="5"/>
  <c r="S1441" i="5"/>
  <c r="X1441" i="5"/>
  <c r="AB1441" i="5"/>
  <c r="I1441" i="5"/>
  <c r="J1441" i="5"/>
  <c r="E1441" i="5"/>
  <c r="T1441" i="5"/>
  <c r="K1441" i="5"/>
  <c r="L1441" i="5"/>
  <c r="Q1441" i="5"/>
  <c r="R1441" i="5"/>
  <c r="AA1441" i="5"/>
  <c r="G1441" i="5"/>
  <c r="H1441" i="5"/>
  <c r="M1441" i="5"/>
  <c r="N1441" i="5"/>
  <c r="V1441" i="5"/>
  <c r="O1441" i="5"/>
  <c r="P1441" i="5"/>
  <c r="F1441" i="5"/>
  <c r="W1441" i="5"/>
  <c r="U1441" i="5"/>
  <c r="Z1441" i="5"/>
  <c r="R1964" i="5"/>
  <c r="W1964" i="5"/>
  <c r="G1964" i="5"/>
  <c r="L1964" i="5"/>
  <c r="M1964" i="5"/>
  <c r="F1964" i="5"/>
  <c r="V1964" i="5"/>
  <c r="AA1964" i="5"/>
  <c r="P1964" i="5"/>
  <c r="U1964" i="5"/>
  <c r="Z1964" i="5"/>
  <c r="X1964" i="5"/>
  <c r="O1964" i="5"/>
  <c r="T1964" i="5"/>
  <c r="J1964" i="5"/>
  <c r="Y1964" i="5"/>
  <c r="S1964" i="5"/>
  <c r="AB1964" i="5"/>
  <c r="H1964" i="5"/>
  <c r="N1964" i="5"/>
  <c r="E1964" i="5"/>
  <c r="Q1964" i="5"/>
  <c r="I1964" i="5"/>
  <c r="K1964" i="5"/>
  <c r="R1825" i="5"/>
  <c r="AB1825" i="5"/>
  <c r="H1825" i="5"/>
  <c r="M1825" i="5"/>
  <c r="F1825" i="5"/>
  <c r="J1825" i="5"/>
  <c r="E1825" i="5"/>
  <c r="V1825" i="5"/>
  <c r="W1825" i="5"/>
  <c r="L1825" i="5"/>
  <c r="Q1825" i="5"/>
  <c r="N1825" i="5"/>
  <c r="U1825" i="5"/>
  <c r="Z1825" i="5"/>
  <c r="X1825" i="5"/>
  <c r="P1825" i="5"/>
  <c r="K1825" i="5"/>
  <c r="G1825" i="5"/>
  <c r="Y1825" i="5"/>
  <c r="T1825" i="5"/>
  <c r="AA1825" i="5"/>
  <c r="I1825" i="5"/>
  <c r="S1825" i="5"/>
  <c r="O1825" i="5"/>
  <c r="Z1890" i="5"/>
  <c r="Y1890" i="5"/>
  <c r="T1890" i="5"/>
  <c r="H1890" i="5"/>
  <c r="M1890" i="5"/>
  <c r="N1890" i="5"/>
  <c r="E1890" i="5"/>
  <c r="S1890" i="5"/>
  <c r="U1890" i="5"/>
  <c r="G1890" i="5"/>
  <c r="L1890" i="5"/>
  <c r="Q1890" i="5"/>
  <c r="R1890" i="5"/>
  <c r="W1890" i="5"/>
  <c r="X1890" i="5"/>
  <c r="K1890" i="5"/>
  <c r="P1890" i="5"/>
  <c r="F1890" i="5"/>
  <c r="V1890" i="5"/>
  <c r="AA1890" i="5"/>
  <c r="AB1890" i="5"/>
  <c r="O1890" i="5"/>
  <c r="I1890" i="5"/>
  <c r="J1890" i="5"/>
  <c r="E1269" i="5"/>
  <c r="V1269" i="5"/>
  <c r="S1269" i="5"/>
  <c r="G1269" i="5"/>
  <c r="L1269" i="5"/>
  <c r="Q1269" i="5"/>
  <c r="Z1269" i="5"/>
  <c r="T1269" i="5"/>
  <c r="H1269" i="5"/>
  <c r="F1269" i="5"/>
  <c r="U1269" i="5"/>
  <c r="W1269" i="5"/>
  <c r="AB1269" i="5"/>
  <c r="P1269" i="5"/>
  <c r="J1269" i="5"/>
  <c r="Y1269" i="5"/>
  <c r="X1269" i="5"/>
  <c r="K1269" i="5"/>
  <c r="I1269" i="5"/>
  <c r="N1269" i="5"/>
  <c r="R1269" i="5"/>
  <c r="AA1269" i="5"/>
  <c r="O1269" i="5"/>
  <c r="M1269" i="5"/>
  <c r="V523" i="5"/>
  <c r="AA523" i="5"/>
  <c r="I523" i="5"/>
  <c r="J523" i="5"/>
  <c r="K523" i="5"/>
  <c r="E523" i="5"/>
  <c r="U523" i="5"/>
  <c r="Z523" i="5"/>
  <c r="AB523" i="5"/>
  <c r="M523" i="5"/>
  <c r="N523" i="5"/>
  <c r="O523" i="5"/>
  <c r="Y523" i="5"/>
  <c r="X523" i="5"/>
  <c r="T523" i="5"/>
  <c r="Q523" i="5"/>
  <c r="L523" i="5"/>
  <c r="H523" i="5"/>
  <c r="R523" i="5"/>
  <c r="S523" i="5"/>
  <c r="W523" i="5"/>
  <c r="F523" i="5"/>
  <c r="G523" i="5"/>
  <c r="P523" i="5"/>
  <c r="X788" i="5"/>
  <c r="V788" i="5"/>
  <c r="R788" i="5"/>
  <c r="Q788" i="5"/>
  <c r="G788" i="5"/>
  <c r="P788" i="5"/>
  <c r="Y788" i="5"/>
  <c r="M788" i="5"/>
  <c r="L788" i="5"/>
  <c r="AB788" i="5"/>
  <c r="W788" i="5"/>
  <c r="S788" i="5"/>
  <c r="F788" i="5"/>
  <c r="K788" i="5"/>
  <c r="H788" i="5"/>
  <c r="T788" i="5"/>
  <c r="AA788" i="5"/>
  <c r="N788" i="5"/>
  <c r="E788" i="5"/>
  <c r="U788" i="5"/>
  <c r="Z788" i="5"/>
  <c r="I788" i="5"/>
  <c r="J788" i="5"/>
  <c r="O788" i="5"/>
  <c r="AA779" i="5"/>
  <c r="Y779" i="5"/>
  <c r="V779" i="5"/>
  <c r="F779" i="5"/>
  <c r="K779" i="5"/>
  <c r="P779" i="5"/>
  <c r="E779" i="5"/>
  <c r="T779" i="5"/>
  <c r="R779" i="5"/>
  <c r="I779" i="5"/>
  <c r="J779" i="5"/>
  <c r="O779" i="5"/>
  <c r="S779" i="5"/>
  <c r="X779" i="5"/>
  <c r="Z779" i="5"/>
  <c r="M779" i="5"/>
  <c r="N779" i="5"/>
  <c r="H779" i="5"/>
  <c r="W779" i="5"/>
  <c r="AB779" i="5"/>
  <c r="U779" i="5"/>
  <c r="Q779" i="5"/>
  <c r="G779" i="5"/>
  <c r="L779" i="5"/>
  <c r="E953" i="5"/>
  <c r="W953" i="5"/>
  <c r="T953" i="5"/>
  <c r="I953" i="5"/>
  <c r="J953" i="5"/>
  <c r="O953" i="5"/>
  <c r="V953" i="5"/>
  <c r="S953" i="5"/>
  <c r="Y953" i="5"/>
  <c r="Q953" i="5"/>
  <c r="G953" i="5"/>
  <c r="L953" i="5"/>
  <c r="R953" i="5"/>
  <c r="U953" i="5"/>
  <c r="N953" i="5"/>
  <c r="Z953" i="5"/>
  <c r="AA953" i="5"/>
  <c r="K953" i="5"/>
  <c r="AB953" i="5"/>
  <c r="M953" i="5"/>
  <c r="P953" i="5"/>
  <c r="X953" i="5"/>
  <c r="F953" i="5"/>
  <c r="H953" i="5"/>
  <c r="Z1070" i="5"/>
  <c r="T1070" i="5"/>
  <c r="Y1070" i="5"/>
  <c r="F1070" i="5"/>
  <c r="K1070" i="5"/>
  <c r="P1070" i="5"/>
  <c r="W1070" i="5"/>
  <c r="N1070" i="5"/>
  <c r="S1070" i="5"/>
  <c r="AB1070" i="5"/>
  <c r="I1070" i="5"/>
  <c r="J1070" i="5"/>
  <c r="O1070" i="5"/>
  <c r="L1070" i="5"/>
  <c r="R1070" i="5"/>
  <c r="U1070" i="5"/>
  <c r="M1070" i="5"/>
  <c r="E1070" i="5"/>
  <c r="AA1070" i="5"/>
  <c r="H1070" i="5"/>
  <c r="X1070" i="5"/>
  <c r="Q1070" i="5"/>
  <c r="V1070" i="5"/>
  <c r="G1070" i="5"/>
  <c r="T899" i="5"/>
  <c r="Y899" i="5"/>
  <c r="R899" i="5"/>
  <c r="M899" i="5"/>
  <c r="J899" i="5"/>
  <c r="O899" i="5"/>
  <c r="U899" i="5"/>
  <c r="W899" i="5"/>
  <c r="F899" i="5"/>
  <c r="H899" i="5"/>
  <c r="X899" i="5"/>
  <c r="Z899" i="5"/>
  <c r="I899" i="5"/>
  <c r="N899" i="5"/>
  <c r="L899" i="5"/>
  <c r="AB899" i="5"/>
  <c r="AA899" i="5"/>
  <c r="Q899" i="5"/>
  <c r="G899" i="5"/>
  <c r="P899" i="5"/>
  <c r="S899" i="5"/>
  <c r="V899" i="5"/>
  <c r="E899" i="5"/>
  <c r="K899" i="5"/>
  <c r="S1046" i="5"/>
  <c r="AB1046" i="5"/>
  <c r="I1046" i="5"/>
  <c r="F1046" i="5"/>
  <c r="K1046" i="5"/>
  <c r="P1046" i="5"/>
  <c r="R1046" i="5"/>
  <c r="W1046" i="5"/>
  <c r="U1046" i="5"/>
  <c r="M1046" i="5"/>
  <c r="J1046" i="5"/>
  <c r="O1046" i="5"/>
  <c r="Z1046" i="5"/>
  <c r="Y1046" i="5"/>
  <c r="G1046" i="5"/>
  <c r="T1046" i="5"/>
  <c r="E1046" i="5"/>
  <c r="L1046" i="5"/>
  <c r="V1046" i="5"/>
  <c r="X1046" i="5"/>
  <c r="N1046" i="5"/>
  <c r="H1046" i="5"/>
  <c r="AA1046" i="5"/>
  <c r="Q1046" i="5"/>
  <c r="R809" i="5"/>
  <c r="X809" i="5"/>
  <c r="AB809" i="5"/>
  <c r="F809" i="5"/>
  <c r="K809" i="5"/>
  <c r="L809" i="5"/>
  <c r="Y809" i="5"/>
  <c r="W809" i="5"/>
  <c r="AA809" i="5"/>
  <c r="Q809" i="5"/>
  <c r="G809" i="5"/>
  <c r="H809" i="5"/>
  <c r="E809" i="5"/>
  <c r="S809" i="5"/>
  <c r="J809" i="5"/>
  <c r="U809" i="5"/>
  <c r="T809" i="5"/>
  <c r="N809" i="5"/>
  <c r="V809" i="5"/>
  <c r="I809" i="5"/>
  <c r="O809" i="5"/>
  <c r="Z809" i="5"/>
  <c r="M809" i="5"/>
  <c r="P809" i="5"/>
  <c r="Z1494" i="5"/>
  <c r="T1494" i="5"/>
  <c r="U1494" i="5"/>
  <c r="H1494" i="5"/>
  <c r="M1494" i="5"/>
  <c r="F1494" i="5"/>
  <c r="E1494" i="5"/>
  <c r="S1494" i="5"/>
  <c r="AB1494" i="5"/>
  <c r="G1494" i="5"/>
  <c r="L1494" i="5"/>
  <c r="Q1494" i="5"/>
  <c r="R1494" i="5"/>
  <c r="W1494" i="5"/>
  <c r="X1494" i="5"/>
  <c r="K1494" i="5"/>
  <c r="P1494" i="5"/>
  <c r="J1494" i="5"/>
  <c r="V1494" i="5"/>
  <c r="AA1494" i="5"/>
  <c r="Y1494" i="5"/>
  <c r="O1494" i="5"/>
  <c r="I1494" i="5"/>
  <c r="N1494" i="5"/>
  <c r="V1726" i="5"/>
  <c r="AA1726" i="5"/>
  <c r="X1726" i="5"/>
  <c r="O1726" i="5"/>
  <c r="I1726" i="5"/>
  <c r="N1726" i="5"/>
  <c r="Z1726" i="5"/>
  <c r="T1726" i="5"/>
  <c r="Y1726" i="5"/>
  <c r="H1726" i="5"/>
  <c r="M1726" i="5"/>
  <c r="F1726" i="5"/>
  <c r="E1726" i="5"/>
  <c r="S1726" i="5"/>
  <c r="AB1726" i="5"/>
  <c r="G1726" i="5"/>
  <c r="L1726" i="5"/>
  <c r="Q1726" i="5"/>
  <c r="U1726" i="5"/>
  <c r="K1726" i="5"/>
  <c r="R1726" i="5"/>
  <c r="P1726" i="5"/>
  <c r="W1726" i="5"/>
  <c r="J1726" i="5"/>
  <c r="AB409" i="5"/>
  <c r="Z409" i="5"/>
  <c r="V409" i="5"/>
  <c r="I409" i="5"/>
  <c r="J409" i="5"/>
  <c r="G409" i="5"/>
  <c r="E409" i="5"/>
  <c r="U409" i="5"/>
  <c r="S409" i="5"/>
  <c r="H409" i="5"/>
  <c r="M409" i="5"/>
  <c r="N409" i="5"/>
  <c r="T409" i="5"/>
  <c r="Y409" i="5"/>
  <c r="AA409" i="5"/>
  <c r="L409" i="5"/>
  <c r="Q409" i="5"/>
  <c r="O409" i="5"/>
  <c r="X409" i="5"/>
  <c r="R409" i="5"/>
  <c r="W409" i="5"/>
  <c r="P409" i="5"/>
  <c r="F409" i="5"/>
  <c r="K409" i="5"/>
  <c r="R1129" i="5"/>
  <c r="AA1129" i="5"/>
  <c r="X1129" i="5"/>
  <c r="F1129" i="5"/>
  <c r="K1129" i="5"/>
  <c r="H1129" i="5"/>
  <c r="E1129" i="5"/>
  <c r="V1129" i="5"/>
  <c r="T1129" i="5"/>
  <c r="I1129" i="5"/>
  <c r="J1129" i="5"/>
  <c r="O1129" i="5"/>
  <c r="U1129" i="5"/>
  <c r="Z1129" i="5"/>
  <c r="AB1129" i="5"/>
  <c r="M1129" i="5"/>
  <c r="N1129" i="5"/>
  <c r="P1129" i="5"/>
  <c r="Y1129" i="5"/>
  <c r="S1129" i="5"/>
  <c r="W1129" i="5"/>
  <c r="Q1129" i="5"/>
  <c r="G1129" i="5"/>
  <c r="L1129" i="5"/>
  <c r="W1691" i="5"/>
  <c r="AB1691" i="5"/>
  <c r="R1691" i="5"/>
  <c r="O1691" i="5"/>
  <c r="I1691" i="5"/>
  <c r="F1691" i="5"/>
  <c r="AA1691" i="5"/>
  <c r="U1691" i="5"/>
  <c r="Z1691" i="5"/>
  <c r="H1691" i="5"/>
  <c r="M1691" i="5"/>
  <c r="E1691" i="5"/>
  <c r="T1691" i="5"/>
  <c r="V1691" i="5"/>
  <c r="G1691" i="5"/>
  <c r="L1691" i="5"/>
  <c r="Q1691" i="5"/>
  <c r="J1691" i="5"/>
  <c r="S1691" i="5"/>
  <c r="X1691" i="5"/>
  <c r="Y1691" i="5"/>
  <c r="K1691" i="5"/>
  <c r="P1691" i="5"/>
  <c r="N1691" i="5"/>
  <c r="Z1826" i="5"/>
  <c r="Y1826" i="5"/>
  <c r="T1826" i="5"/>
  <c r="I1826" i="5"/>
  <c r="O1826" i="5"/>
  <c r="N1826" i="5"/>
  <c r="E1826" i="5"/>
  <c r="S1826" i="5"/>
  <c r="U1826" i="5"/>
  <c r="H1826" i="5"/>
  <c r="M1826" i="5"/>
  <c r="J1826" i="5"/>
  <c r="R1826" i="5"/>
  <c r="W1826" i="5"/>
  <c r="X1826" i="5"/>
  <c r="L1826" i="5"/>
  <c r="Q1826" i="5"/>
  <c r="K1826" i="5"/>
  <c r="V1826" i="5"/>
  <c r="AA1826" i="5"/>
  <c r="AB1826" i="5"/>
  <c r="P1826" i="5"/>
  <c r="G1826" i="5"/>
  <c r="F1826" i="5"/>
  <c r="V468" i="5"/>
  <c r="AA468" i="5"/>
  <c r="AB468" i="5"/>
  <c r="Q468" i="5"/>
  <c r="G468" i="5"/>
  <c r="L468" i="5"/>
  <c r="R468" i="5"/>
  <c r="Y468" i="5"/>
  <c r="N468" i="5"/>
  <c r="Z468" i="5"/>
  <c r="U468" i="5"/>
  <c r="T468" i="5"/>
  <c r="F468" i="5"/>
  <c r="K468" i="5"/>
  <c r="P468" i="5"/>
  <c r="W468" i="5"/>
  <c r="M468" i="5"/>
  <c r="H468" i="5"/>
  <c r="E468" i="5"/>
  <c r="S468" i="5"/>
  <c r="X468" i="5"/>
  <c r="I468" i="5"/>
  <c r="J468" i="5"/>
  <c r="O468" i="5"/>
  <c r="T92" i="5"/>
  <c r="Y92" i="5"/>
  <c r="R92" i="5"/>
  <c r="K92" i="5"/>
  <c r="L92" i="5"/>
  <c r="Q92" i="5"/>
  <c r="X92" i="5"/>
  <c r="U92" i="5"/>
  <c r="V92" i="5"/>
  <c r="O92" i="5"/>
  <c r="P92" i="5"/>
  <c r="N92" i="5"/>
  <c r="AB92" i="5"/>
  <c r="Z92" i="5"/>
  <c r="W92" i="5"/>
  <c r="F92" i="5"/>
  <c r="I92" i="5"/>
  <c r="J92" i="5"/>
  <c r="E92" i="5"/>
  <c r="S92" i="5"/>
  <c r="AA92" i="5"/>
  <c r="G92" i="5"/>
  <c r="H92" i="5"/>
  <c r="M92" i="5"/>
  <c r="U876" i="5"/>
  <c r="R876" i="5"/>
  <c r="Z876" i="5"/>
  <c r="M876" i="5"/>
  <c r="N876" i="5"/>
  <c r="L876" i="5"/>
  <c r="V876" i="5"/>
  <c r="AB876" i="5"/>
  <c r="T876" i="5"/>
  <c r="F876" i="5"/>
  <c r="K876" i="5"/>
  <c r="H876" i="5"/>
  <c r="E876" i="5"/>
  <c r="X876" i="5"/>
  <c r="J876" i="5"/>
  <c r="Y876" i="5"/>
  <c r="S876" i="5"/>
  <c r="G876" i="5"/>
  <c r="AA876" i="5"/>
  <c r="I876" i="5"/>
  <c r="O876" i="5"/>
  <c r="W876" i="5"/>
  <c r="Q876" i="5"/>
  <c r="P876" i="5"/>
  <c r="U1812" i="5"/>
  <c r="J1812" i="5"/>
  <c r="S1812" i="5"/>
  <c r="H1812" i="5"/>
  <c r="E1812" i="5"/>
  <c r="M1812" i="5"/>
  <c r="AA1812" i="5"/>
  <c r="X1812" i="5"/>
  <c r="G1812" i="5"/>
  <c r="W1812" i="5"/>
  <c r="I1812" i="5"/>
  <c r="L1812" i="5"/>
  <c r="T1812" i="5"/>
  <c r="Q1812" i="5"/>
  <c r="V1812" i="5"/>
  <c r="AB1812" i="5"/>
  <c r="O1812" i="5"/>
  <c r="F1812" i="5"/>
  <c r="Y1812" i="5"/>
  <c r="K1812" i="5"/>
  <c r="P1812" i="5"/>
  <c r="Z1812" i="5"/>
  <c r="N1812" i="5"/>
  <c r="R1812" i="5"/>
  <c r="R551" i="5"/>
  <c r="AB551" i="5"/>
  <c r="S551" i="5"/>
  <c r="F551" i="5"/>
  <c r="K551" i="5"/>
  <c r="P551" i="5"/>
  <c r="E551" i="5"/>
  <c r="V551" i="5"/>
  <c r="W551" i="5"/>
  <c r="I551" i="5"/>
  <c r="J551" i="5"/>
  <c r="O551" i="5"/>
  <c r="U551" i="5"/>
  <c r="Z551" i="5"/>
  <c r="X551" i="5"/>
  <c r="M551" i="5"/>
  <c r="N551" i="5"/>
  <c r="H551" i="5"/>
  <c r="Y551" i="5"/>
  <c r="T551" i="5"/>
  <c r="AA551" i="5"/>
  <c r="Q551" i="5"/>
  <c r="G551" i="5"/>
  <c r="L551" i="5"/>
  <c r="Z615" i="5"/>
  <c r="Y615" i="5"/>
  <c r="W615" i="5"/>
  <c r="F615" i="5"/>
  <c r="K615" i="5"/>
  <c r="P615" i="5"/>
  <c r="E615" i="5"/>
  <c r="S615" i="5"/>
  <c r="AA615" i="5"/>
  <c r="I615" i="5"/>
  <c r="J615" i="5"/>
  <c r="O615" i="5"/>
  <c r="R615" i="5"/>
  <c r="X615" i="5"/>
  <c r="AB615" i="5"/>
  <c r="M615" i="5"/>
  <c r="N615" i="5"/>
  <c r="H615" i="5"/>
  <c r="V615" i="5"/>
  <c r="T615" i="5"/>
  <c r="U615" i="5"/>
  <c r="Q615" i="5"/>
  <c r="G615" i="5"/>
  <c r="L615" i="5"/>
  <c r="AA743" i="5"/>
  <c r="U743" i="5"/>
  <c r="R743" i="5"/>
  <c r="F743" i="5"/>
  <c r="K743" i="5"/>
  <c r="P743" i="5"/>
  <c r="E743" i="5"/>
  <c r="T743" i="5"/>
  <c r="V743" i="5"/>
  <c r="I743" i="5"/>
  <c r="J743" i="5"/>
  <c r="O743" i="5"/>
  <c r="S743" i="5"/>
  <c r="X743" i="5"/>
  <c r="Y743" i="5"/>
  <c r="M743" i="5"/>
  <c r="N743" i="5"/>
  <c r="H743" i="5"/>
  <c r="W743" i="5"/>
  <c r="AB743" i="5"/>
  <c r="Z743" i="5"/>
  <c r="Q743" i="5"/>
  <c r="G743" i="5"/>
  <c r="L743" i="5"/>
  <c r="AA1519" i="5"/>
  <c r="Y1519" i="5"/>
  <c r="V1519" i="5"/>
  <c r="H1519" i="5"/>
  <c r="M1519" i="5"/>
  <c r="J1519" i="5"/>
  <c r="E1519" i="5"/>
  <c r="T1519" i="5"/>
  <c r="R1519" i="5"/>
  <c r="G1519" i="5"/>
  <c r="L1519" i="5"/>
  <c r="Q1519" i="5"/>
  <c r="S1519" i="5"/>
  <c r="X1519" i="5"/>
  <c r="Z1519" i="5"/>
  <c r="K1519" i="5"/>
  <c r="P1519" i="5"/>
  <c r="N1519" i="5"/>
  <c r="W1519" i="5"/>
  <c r="AB1519" i="5"/>
  <c r="U1519" i="5"/>
  <c r="O1519" i="5"/>
  <c r="I1519" i="5"/>
  <c r="F1519" i="5"/>
  <c r="Y266" i="5"/>
  <c r="W266" i="5"/>
  <c r="S266" i="5"/>
  <c r="Q266" i="5"/>
  <c r="K266" i="5"/>
  <c r="H266" i="5"/>
  <c r="R266" i="5"/>
  <c r="X266" i="5"/>
  <c r="T266" i="5"/>
  <c r="J266" i="5"/>
  <c r="O266" i="5"/>
  <c r="P266" i="5"/>
  <c r="V266" i="5"/>
  <c r="AA266" i="5"/>
  <c r="I266" i="5"/>
  <c r="N266" i="5"/>
  <c r="F266" i="5"/>
  <c r="L266" i="5"/>
  <c r="U266" i="5"/>
  <c r="Z266" i="5"/>
  <c r="AB266" i="5"/>
  <c r="M266" i="5"/>
  <c r="G266" i="5"/>
  <c r="E266" i="5"/>
  <c r="V331" i="5"/>
  <c r="AA331" i="5"/>
  <c r="X331" i="5"/>
  <c r="G331" i="5"/>
  <c r="L331" i="5"/>
  <c r="F331" i="5"/>
  <c r="Z331" i="5"/>
  <c r="T331" i="5"/>
  <c r="Y331" i="5"/>
  <c r="K331" i="5"/>
  <c r="P331" i="5"/>
  <c r="Q331" i="5"/>
  <c r="E331" i="5"/>
  <c r="S331" i="5"/>
  <c r="AB331" i="5"/>
  <c r="J331" i="5"/>
  <c r="O331" i="5"/>
  <c r="I331" i="5"/>
  <c r="R331" i="5"/>
  <c r="W331" i="5"/>
  <c r="U331" i="5"/>
  <c r="N331" i="5"/>
  <c r="H331" i="5"/>
  <c r="M331" i="5"/>
  <c r="Z1154" i="5"/>
  <c r="X1154" i="5"/>
  <c r="U1154" i="5"/>
  <c r="F1154" i="5"/>
  <c r="G1154" i="5"/>
  <c r="L1154" i="5"/>
  <c r="R1154" i="5"/>
  <c r="W1154" i="5"/>
  <c r="AB1154" i="5"/>
  <c r="M1154" i="5"/>
  <c r="N1154" i="5"/>
  <c r="O1154" i="5"/>
  <c r="Y1154" i="5"/>
  <c r="J1154" i="5"/>
  <c r="P1154" i="5"/>
  <c r="Q1154" i="5"/>
  <c r="V1154" i="5"/>
  <c r="T1154" i="5"/>
  <c r="E1154" i="5"/>
  <c r="AA1154" i="5"/>
  <c r="H1154" i="5"/>
  <c r="S1154" i="5"/>
  <c r="I1154" i="5"/>
  <c r="K1154" i="5"/>
  <c r="V606" i="5"/>
  <c r="AB606" i="5"/>
  <c r="Z606" i="5"/>
  <c r="F606" i="5"/>
  <c r="K606" i="5"/>
  <c r="L606" i="5"/>
  <c r="U606" i="5"/>
  <c r="R606" i="5"/>
  <c r="T606" i="5"/>
  <c r="M606" i="5"/>
  <c r="N606" i="5"/>
  <c r="H606" i="5"/>
  <c r="Y606" i="5"/>
  <c r="W606" i="5"/>
  <c r="X606" i="5"/>
  <c r="Q606" i="5"/>
  <c r="G606" i="5"/>
  <c r="P606" i="5"/>
  <c r="AA606" i="5"/>
  <c r="O606" i="5"/>
  <c r="S606" i="5"/>
  <c r="I606" i="5"/>
  <c r="E606" i="5"/>
  <c r="J606" i="5"/>
  <c r="W98" i="5"/>
  <c r="AB98" i="5"/>
  <c r="Y98" i="5"/>
  <c r="Q98" i="5"/>
  <c r="K98" i="5"/>
  <c r="P98" i="5"/>
  <c r="S98" i="5"/>
  <c r="R98" i="5"/>
  <c r="M98" i="5"/>
  <c r="AA98" i="5"/>
  <c r="U98" i="5"/>
  <c r="Z98" i="5"/>
  <c r="J98" i="5"/>
  <c r="O98" i="5"/>
  <c r="H98" i="5"/>
  <c r="X98" i="5"/>
  <c r="G98" i="5"/>
  <c r="L98" i="5"/>
  <c r="E98" i="5"/>
  <c r="T98" i="5"/>
  <c r="V98" i="5"/>
  <c r="I98" i="5"/>
  <c r="N98" i="5"/>
  <c r="F98" i="5"/>
  <c r="W1363" i="5"/>
  <c r="AB1363" i="5"/>
  <c r="R1363" i="5"/>
  <c r="O1363" i="5"/>
  <c r="I1363" i="5"/>
  <c r="F1363" i="5"/>
  <c r="T1363" i="5"/>
  <c r="G1363" i="5"/>
  <c r="Q1363" i="5"/>
  <c r="AA1363" i="5"/>
  <c r="U1363" i="5"/>
  <c r="V1363" i="5"/>
  <c r="H1363" i="5"/>
  <c r="M1363" i="5"/>
  <c r="J1363" i="5"/>
  <c r="E1363" i="5"/>
  <c r="Y1363" i="5"/>
  <c r="L1363" i="5"/>
  <c r="K1363" i="5"/>
  <c r="S1363" i="5"/>
  <c r="P1363" i="5"/>
  <c r="X1363" i="5"/>
  <c r="N1363" i="5"/>
  <c r="Z1363" i="5"/>
  <c r="R1778" i="5"/>
  <c r="W1778" i="5"/>
  <c r="T1778" i="5"/>
  <c r="L1778" i="5"/>
  <c r="Q1778" i="5"/>
  <c r="K1778" i="5"/>
  <c r="V1778" i="5"/>
  <c r="AA1778" i="5"/>
  <c r="AB1778" i="5"/>
  <c r="P1778" i="5"/>
  <c r="G1778" i="5"/>
  <c r="F1778" i="5"/>
  <c r="Z1778" i="5"/>
  <c r="X1778" i="5"/>
  <c r="U1778" i="5"/>
  <c r="I1778" i="5"/>
  <c r="O1778" i="5"/>
  <c r="N1778" i="5"/>
  <c r="E1778" i="5"/>
  <c r="S1778" i="5"/>
  <c r="Y1778" i="5"/>
  <c r="H1778" i="5"/>
  <c r="M1778" i="5"/>
  <c r="J1778" i="5"/>
  <c r="R745" i="5"/>
  <c r="X745" i="5"/>
  <c r="AB745" i="5"/>
  <c r="F745" i="5"/>
  <c r="K745" i="5"/>
  <c r="H745" i="5"/>
  <c r="Y745" i="5"/>
  <c r="W745" i="5"/>
  <c r="AA745" i="5"/>
  <c r="Q745" i="5"/>
  <c r="G745" i="5"/>
  <c r="L745" i="5"/>
  <c r="E745" i="5"/>
  <c r="S745" i="5"/>
  <c r="J745" i="5"/>
  <c r="U745" i="5"/>
  <c r="T745" i="5"/>
  <c r="N745" i="5"/>
  <c r="V745" i="5"/>
  <c r="I745" i="5"/>
  <c r="O745" i="5"/>
  <c r="Z745" i="5"/>
  <c r="M745" i="5"/>
  <c r="P745" i="5"/>
  <c r="V532" i="5"/>
  <c r="AA532" i="5"/>
  <c r="AB532" i="5"/>
  <c r="Q532" i="5"/>
  <c r="G532" i="5"/>
  <c r="P532" i="5"/>
  <c r="R532" i="5"/>
  <c r="Y532" i="5"/>
  <c r="N532" i="5"/>
  <c r="Z532" i="5"/>
  <c r="U532" i="5"/>
  <c r="T532" i="5"/>
  <c r="F532" i="5"/>
  <c r="K532" i="5"/>
  <c r="H532" i="5"/>
  <c r="W532" i="5"/>
  <c r="M532" i="5"/>
  <c r="L532" i="5"/>
  <c r="E532" i="5"/>
  <c r="S532" i="5"/>
  <c r="X532" i="5"/>
  <c r="I532" i="5"/>
  <c r="J532" i="5"/>
  <c r="O532" i="5"/>
  <c r="U1565" i="5"/>
  <c r="Z1565" i="5"/>
  <c r="AA1565" i="5"/>
  <c r="O1565" i="5"/>
  <c r="T1565" i="5"/>
  <c r="F1565" i="5"/>
  <c r="Y1565" i="5"/>
  <c r="W1565" i="5"/>
  <c r="AB1565" i="5"/>
  <c r="H1565" i="5"/>
  <c r="I1565" i="5"/>
  <c r="J1565" i="5"/>
  <c r="R1565" i="5"/>
  <c r="X1565" i="5"/>
  <c r="G1565" i="5"/>
  <c r="L1565" i="5"/>
  <c r="M1565" i="5"/>
  <c r="N1565" i="5"/>
  <c r="E1565" i="5"/>
  <c r="V1565" i="5"/>
  <c r="S1565" i="5"/>
  <c r="K1565" i="5"/>
  <c r="P1565" i="5"/>
  <c r="Q1565" i="5"/>
  <c r="R1146" i="5"/>
  <c r="W1146" i="5"/>
  <c r="T1146" i="5"/>
  <c r="M1146" i="5"/>
  <c r="N1146" i="5"/>
  <c r="H1146" i="5"/>
  <c r="V1146" i="5"/>
  <c r="AA1146" i="5"/>
  <c r="U1146" i="5"/>
  <c r="Q1146" i="5"/>
  <c r="G1146" i="5"/>
  <c r="L1146" i="5"/>
  <c r="Z1146" i="5"/>
  <c r="X1146" i="5"/>
  <c r="AB1146" i="5"/>
  <c r="F1146" i="5"/>
  <c r="K1146" i="5"/>
  <c r="P1146" i="5"/>
  <c r="S1146" i="5"/>
  <c r="O1146" i="5"/>
  <c r="Y1146" i="5"/>
  <c r="I1146" i="5"/>
  <c r="E1146" i="5"/>
  <c r="J1146" i="5"/>
  <c r="E148" i="5"/>
  <c r="T148" i="5"/>
  <c r="R148" i="5"/>
  <c r="G148" i="5"/>
  <c r="H148" i="5"/>
  <c r="M148" i="5"/>
  <c r="S148" i="5"/>
  <c r="X148" i="5"/>
  <c r="Z148" i="5"/>
  <c r="K148" i="5"/>
  <c r="L148" i="5"/>
  <c r="Q148" i="5"/>
  <c r="W148" i="5"/>
  <c r="AB148" i="5"/>
  <c r="U148" i="5"/>
  <c r="O148" i="5"/>
  <c r="P148" i="5"/>
  <c r="J148" i="5"/>
  <c r="Y148" i="5"/>
  <c r="N148" i="5"/>
  <c r="V148" i="5"/>
  <c r="F148" i="5"/>
  <c r="AA148" i="5"/>
  <c r="I148" i="5"/>
  <c r="AB1604" i="5"/>
  <c r="Z1604" i="5"/>
  <c r="W1604" i="5"/>
  <c r="H1604" i="5"/>
  <c r="M1604" i="5"/>
  <c r="N1604" i="5"/>
  <c r="T1604" i="5"/>
  <c r="Y1604" i="5"/>
  <c r="AA1604" i="5"/>
  <c r="K1604" i="5"/>
  <c r="P1604" i="5"/>
  <c r="F1604" i="5"/>
  <c r="X1604" i="5"/>
  <c r="R1604" i="5"/>
  <c r="V1604" i="5"/>
  <c r="O1604" i="5"/>
  <c r="I1604" i="5"/>
  <c r="J1604" i="5"/>
  <c r="U1604" i="5"/>
  <c r="Q1604" i="5"/>
  <c r="S1604" i="5"/>
  <c r="G1604" i="5"/>
  <c r="E1604" i="5"/>
  <c r="L1604" i="5"/>
  <c r="R1837" i="5"/>
  <c r="S1837" i="5"/>
  <c r="AA1837" i="5"/>
  <c r="I1837" i="5"/>
  <c r="F1837" i="5"/>
  <c r="J1837" i="5"/>
  <c r="E1837" i="5"/>
  <c r="V1837" i="5"/>
  <c r="AB1837" i="5"/>
  <c r="H1837" i="5"/>
  <c r="M1837" i="5"/>
  <c r="N1837" i="5"/>
  <c r="U1837" i="5"/>
  <c r="Z1837" i="5"/>
  <c r="T1837" i="5"/>
  <c r="L1837" i="5"/>
  <c r="Q1837" i="5"/>
  <c r="G1837" i="5"/>
  <c r="Y1837" i="5"/>
  <c r="X1837" i="5"/>
  <c r="W1837" i="5"/>
  <c r="P1837" i="5"/>
  <c r="K1837" i="5"/>
  <c r="O1837" i="5"/>
  <c r="Z1530" i="5"/>
  <c r="X1530" i="5"/>
  <c r="G1530" i="5"/>
  <c r="L1530" i="5"/>
  <c r="M1530" i="5"/>
  <c r="F1530" i="5"/>
  <c r="E1530" i="5"/>
  <c r="S1530" i="5"/>
  <c r="Y1530" i="5"/>
  <c r="K1530" i="5"/>
  <c r="P1530" i="5"/>
  <c r="Q1530" i="5"/>
  <c r="R1530" i="5"/>
  <c r="W1530" i="5"/>
  <c r="T1530" i="5"/>
  <c r="O1530" i="5"/>
  <c r="U1530" i="5"/>
  <c r="J1530" i="5"/>
  <c r="V1530" i="5"/>
  <c r="AA1530" i="5"/>
  <c r="AB1530" i="5"/>
  <c r="H1530" i="5"/>
  <c r="I1530" i="5"/>
  <c r="N1530" i="5"/>
  <c r="W1533" i="5"/>
  <c r="U1533" i="5"/>
  <c r="I1533" i="5"/>
  <c r="S1533" i="5"/>
  <c r="AB1533" i="5"/>
  <c r="AA1533" i="5"/>
  <c r="M1533" i="5"/>
  <c r="K1533" i="5"/>
  <c r="Z1533" i="5"/>
  <c r="O1533" i="5"/>
  <c r="G1533" i="5"/>
  <c r="E1533" i="5"/>
  <c r="P1533" i="5"/>
  <c r="J1533" i="5"/>
  <c r="Q1533" i="5"/>
  <c r="X1533" i="5"/>
  <c r="R1533" i="5"/>
  <c r="T1533" i="5"/>
  <c r="V1533" i="5"/>
  <c r="F1533" i="5"/>
  <c r="L1533" i="5"/>
  <c r="H1533" i="5"/>
  <c r="N1533" i="5"/>
  <c r="Y1533" i="5"/>
  <c r="V434" i="5"/>
  <c r="U434" i="5"/>
  <c r="X434" i="5"/>
  <c r="Q434" i="5"/>
  <c r="K434" i="5"/>
  <c r="P434" i="5"/>
  <c r="Y434" i="5"/>
  <c r="M434" i="5"/>
  <c r="L434" i="5"/>
  <c r="Z434" i="5"/>
  <c r="AA434" i="5"/>
  <c r="AB434" i="5"/>
  <c r="J434" i="5"/>
  <c r="O434" i="5"/>
  <c r="H434" i="5"/>
  <c r="R434" i="5"/>
  <c r="W434" i="5"/>
  <c r="G434" i="5"/>
  <c r="E434" i="5"/>
  <c r="T434" i="5"/>
  <c r="S434" i="5"/>
  <c r="I434" i="5"/>
  <c r="N434" i="5"/>
  <c r="F434" i="5"/>
  <c r="Y10" i="5"/>
  <c r="W10" i="5"/>
  <c r="S10" i="5"/>
  <c r="Q10" i="5"/>
  <c r="K10" i="5"/>
  <c r="H10" i="5"/>
  <c r="R10" i="5"/>
  <c r="X10" i="5"/>
  <c r="T10" i="5"/>
  <c r="J10" i="5"/>
  <c r="O10" i="5"/>
  <c r="P10" i="5"/>
  <c r="V10" i="5"/>
  <c r="AA10" i="5"/>
  <c r="I10" i="5"/>
  <c r="N10" i="5"/>
  <c r="F10" i="5"/>
  <c r="L10" i="5"/>
  <c r="U10" i="5"/>
  <c r="Z10" i="5"/>
  <c r="AB10" i="5"/>
  <c r="M10" i="5"/>
  <c r="G10" i="5"/>
  <c r="E10" i="5"/>
  <c r="T253" i="5"/>
  <c r="Y253" i="5"/>
  <c r="AA253" i="5"/>
  <c r="L253" i="5"/>
  <c r="Q253" i="5"/>
  <c r="G253" i="5"/>
  <c r="X253" i="5"/>
  <c r="V253" i="5"/>
  <c r="S253" i="5"/>
  <c r="P253" i="5"/>
  <c r="F253" i="5"/>
  <c r="K253" i="5"/>
  <c r="AB253" i="5"/>
  <c r="W253" i="5"/>
  <c r="R253" i="5"/>
  <c r="I253" i="5"/>
  <c r="J253" i="5"/>
  <c r="O253" i="5"/>
  <c r="E253" i="5"/>
  <c r="U253" i="5"/>
  <c r="Z253" i="5"/>
  <c r="H253" i="5"/>
  <c r="M253" i="5"/>
  <c r="N253" i="5"/>
  <c r="U25" i="5"/>
  <c r="S25" i="5"/>
  <c r="H25" i="5"/>
  <c r="I25" i="5"/>
  <c r="J25" i="5"/>
  <c r="G25" i="5"/>
  <c r="T25" i="5"/>
  <c r="Y25" i="5"/>
  <c r="AA25" i="5"/>
  <c r="L25" i="5"/>
  <c r="M25" i="5"/>
  <c r="N25" i="5"/>
  <c r="X25" i="5"/>
  <c r="R25" i="5"/>
  <c r="V25" i="5"/>
  <c r="P25" i="5"/>
  <c r="Q25" i="5"/>
  <c r="O25" i="5"/>
  <c r="AB25" i="5"/>
  <c r="Z25" i="5"/>
  <c r="W25" i="5"/>
  <c r="E25" i="5"/>
  <c r="F25" i="5"/>
  <c r="K25" i="5"/>
  <c r="X241" i="5"/>
  <c r="R241" i="5"/>
  <c r="W241" i="5"/>
  <c r="P241" i="5"/>
  <c r="F241" i="5"/>
  <c r="K241" i="5"/>
  <c r="E241" i="5"/>
  <c r="H241" i="5"/>
  <c r="N241" i="5"/>
  <c r="T241" i="5"/>
  <c r="AA241" i="5"/>
  <c r="G241" i="5"/>
  <c r="AB241" i="5"/>
  <c r="Z241" i="5"/>
  <c r="V241" i="5"/>
  <c r="I241" i="5"/>
  <c r="J241" i="5"/>
  <c r="O241" i="5"/>
  <c r="U241" i="5"/>
  <c r="M241" i="5"/>
  <c r="Y241" i="5"/>
  <c r="L241" i="5"/>
  <c r="Q241" i="5"/>
  <c r="S241" i="5"/>
  <c r="X305" i="5"/>
  <c r="R305" i="5"/>
  <c r="V305" i="5"/>
  <c r="P305" i="5"/>
  <c r="F305" i="5"/>
  <c r="K305" i="5"/>
  <c r="Y305" i="5"/>
  <c r="L305" i="5"/>
  <c r="AB305" i="5"/>
  <c r="Z305" i="5"/>
  <c r="W305" i="5"/>
  <c r="I305" i="5"/>
  <c r="J305" i="5"/>
  <c r="O305" i="5"/>
  <c r="T305" i="5"/>
  <c r="AA305" i="5"/>
  <c r="Q305" i="5"/>
  <c r="G305" i="5"/>
  <c r="E305" i="5"/>
  <c r="U305" i="5"/>
  <c r="S305" i="5"/>
  <c r="H305" i="5"/>
  <c r="M305" i="5"/>
  <c r="N305" i="5"/>
  <c r="U1685" i="5"/>
  <c r="Z1685" i="5"/>
  <c r="AA1685" i="5"/>
  <c r="K1685" i="5"/>
  <c r="P1685" i="5"/>
  <c r="F1685" i="5"/>
  <c r="Y1685" i="5"/>
  <c r="W1685" i="5"/>
  <c r="T1685" i="5"/>
  <c r="O1685" i="5"/>
  <c r="I1685" i="5"/>
  <c r="J1685" i="5"/>
  <c r="R1685" i="5"/>
  <c r="X1685" i="5"/>
  <c r="AB1685" i="5"/>
  <c r="H1685" i="5"/>
  <c r="M1685" i="5"/>
  <c r="N1685" i="5"/>
  <c r="E1685" i="5"/>
  <c r="V1685" i="5"/>
  <c r="S1685" i="5"/>
  <c r="G1685" i="5"/>
  <c r="L1685" i="5"/>
  <c r="Q1685" i="5"/>
  <c r="R746" i="5"/>
  <c r="W746" i="5"/>
  <c r="U746" i="5"/>
  <c r="M746" i="5"/>
  <c r="N746" i="5"/>
  <c r="H746" i="5"/>
  <c r="V746" i="5"/>
  <c r="AA746" i="5"/>
  <c r="X746" i="5"/>
  <c r="Q746" i="5"/>
  <c r="G746" i="5"/>
  <c r="L746" i="5"/>
  <c r="Z746" i="5"/>
  <c r="T746" i="5"/>
  <c r="Y746" i="5"/>
  <c r="F746" i="5"/>
  <c r="K746" i="5"/>
  <c r="P746" i="5"/>
  <c r="E746" i="5"/>
  <c r="S746" i="5"/>
  <c r="AB746" i="5"/>
  <c r="I746" i="5"/>
  <c r="J746" i="5"/>
  <c r="O746" i="5"/>
  <c r="R634" i="5"/>
  <c r="X634" i="5"/>
  <c r="AA634" i="5"/>
  <c r="F634" i="5"/>
  <c r="K634" i="5"/>
  <c r="L634" i="5"/>
  <c r="U634" i="5"/>
  <c r="AB634" i="5"/>
  <c r="V634" i="5"/>
  <c r="M634" i="5"/>
  <c r="N634" i="5"/>
  <c r="H634" i="5"/>
  <c r="Y634" i="5"/>
  <c r="S634" i="5"/>
  <c r="Z634" i="5"/>
  <c r="Q634" i="5"/>
  <c r="G634" i="5"/>
  <c r="P634" i="5"/>
  <c r="I634" i="5"/>
  <c r="E634" i="5"/>
  <c r="J634" i="5"/>
  <c r="W634" i="5"/>
  <c r="O634" i="5"/>
  <c r="T634" i="5"/>
  <c r="X1296" i="5"/>
  <c r="V1296" i="5"/>
  <c r="W1296" i="5"/>
  <c r="O1296" i="5"/>
  <c r="I1296" i="5"/>
  <c r="J1296" i="5"/>
  <c r="U1296" i="5"/>
  <c r="G1296" i="5"/>
  <c r="L1296" i="5"/>
  <c r="AB1296" i="5"/>
  <c r="R1296" i="5"/>
  <c r="AA1296" i="5"/>
  <c r="H1296" i="5"/>
  <c r="M1296" i="5"/>
  <c r="N1296" i="5"/>
  <c r="E1296" i="5"/>
  <c r="Z1296" i="5"/>
  <c r="Q1296" i="5"/>
  <c r="K1296" i="5"/>
  <c r="T1296" i="5"/>
  <c r="P1296" i="5"/>
  <c r="Y1296" i="5"/>
  <c r="F1296" i="5"/>
  <c r="S1296" i="5"/>
  <c r="R487" i="5"/>
  <c r="AB487" i="5"/>
  <c r="S487" i="5"/>
  <c r="F487" i="5"/>
  <c r="G487" i="5"/>
  <c r="P487" i="5"/>
  <c r="E487" i="5"/>
  <c r="V487" i="5"/>
  <c r="W487" i="5"/>
  <c r="I487" i="5"/>
  <c r="J487" i="5"/>
  <c r="K487" i="5"/>
  <c r="U487" i="5"/>
  <c r="Z487" i="5"/>
  <c r="X487" i="5"/>
  <c r="M487" i="5"/>
  <c r="N487" i="5"/>
  <c r="O487" i="5"/>
  <c r="Y487" i="5"/>
  <c r="T487" i="5"/>
  <c r="AA487" i="5"/>
  <c r="Q487" i="5"/>
  <c r="L487" i="5"/>
  <c r="H487" i="5"/>
  <c r="E75" i="5"/>
  <c r="S75" i="5"/>
  <c r="Y75" i="5"/>
  <c r="J75" i="5"/>
  <c r="O75" i="5"/>
  <c r="I75" i="5"/>
  <c r="R75" i="5"/>
  <c r="W75" i="5"/>
  <c r="T75" i="5"/>
  <c r="N75" i="5"/>
  <c r="H75" i="5"/>
  <c r="M75" i="5"/>
  <c r="V75" i="5"/>
  <c r="AA75" i="5"/>
  <c r="U75" i="5"/>
  <c r="G75" i="5"/>
  <c r="L75" i="5"/>
  <c r="F75" i="5"/>
  <c r="Z75" i="5"/>
  <c r="X75" i="5"/>
  <c r="AB75" i="5"/>
  <c r="K75" i="5"/>
  <c r="P75" i="5"/>
  <c r="Q75" i="5"/>
  <c r="R814" i="5"/>
  <c r="W814" i="5"/>
  <c r="AB814" i="5"/>
  <c r="M814" i="5"/>
  <c r="N814" i="5"/>
  <c r="E814" i="5"/>
  <c r="Z814" i="5"/>
  <c r="X814" i="5"/>
  <c r="U814" i="5"/>
  <c r="F814" i="5"/>
  <c r="K814" i="5"/>
  <c r="L814" i="5"/>
  <c r="V814" i="5"/>
  <c r="T814" i="5"/>
  <c r="G814" i="5"/>
  <c r="S814" i="5"/>
  <c r="I814" i="5"/>
  <c r="O814" i="5"/>
  <c r="AA814" i="5"/>
  <c r="Q814" i="5"/>
  <c r="H814" i="5"/>
  <c r="Y814" i="5"/>
  <c r="J814" i="5"/>
  <c r="P814" i="5"/>
  <c r="R1433" i="5"/>
  <c r="AA1433" i="5"/>
  <c r="T1433" i="5"/>
  <c r="H1433" i="5"/>
  <c r="M1433" i="5"/>
  <c r="N1433" i="5"/>
  <c r="U1433" i="5"/>
  <c r="Z1433" i="5"/>
  <c r="X1433" i="5"/>
  <c r="K1433" i="5"/>
  <c r="P1433" i="5"/>
  <c r="F1433" i="5"/>
  <c r="Y1433" i="5"/>
  <c r="S1433" i="5"/>
  <c r="AB1433" i="5"/>
  <c r="O1433" i="5"/>
  <c r="I1433" i="5"/>
  <c r="J1433" i="5"/>
  <c r="V1433" i="5"/>
  <c r="Q1433" i="5"/>
  <c r="W1433" i="5"/>
  <c r="G1433" i="5"/>
  <c r="L1433" i="5"/>
  <c r="E1433" i="5"/>
  <c r="S125" i="5"/>
  <c r="Z125" i="5"/>
  <c r="Y125" i="5"/>
  <c r="L125" i="5"/>
  <c r="Q125" i="5"/>
  <c r="G125" i="5"/>
  <c r="W125" i="5"/>
  <c r="V125" i="5"/>
  <c r="R125" i="5"/>
  <c r="P125" i="5"/>
  <c r="F125" i="5"/>
  <c r="O125" i="5"/>
  <c r="AA125" i="5"/>
  <c r="AB125" i="5"/>
  <c r="T125" i="5"/>
  <c r="I125" i="5"/>
  <c r="J125" i="5"/>
  <c r="K125" i="5"/>
  <c r="E125" i="5"/>
  <c r="U125" i="5"/>
  <c r="X125" i="5"/>
  <c r="H125" i="5"/>
  <c r="M125" i="5"/>
  <c r="N125" i="5"/>
  <c r="S421" i="5"/>
  <c r="W421" i="5"/>
  <c r="AB421" i="5"/>
  <c r="I421" i="5"/>
  <c r="J421" i="5"/>
  <c r="G421" i="5"/>
  <c r="E421" i="5"/>
  <c r="X421" i="5"/>
  <c r="AA421" i="5"/>
  <c r="H421" i="5"/>
  <c r="M421" i="5"/>
  <c r="N421" i="5"/>
  <c r="U421" i="5"/>
  <c r="T421" i="5"/>
  <c r="R421" i="5"/>
  <c r="L421" i="5"/>
  <c r="Q421" i="5"/>
  <c r="K421" i="5"/>
  <c r="Y421" i="5"/>
  <c r="Z421" i="5"/>
  <c r="V421" i="5"/>
  <c r="P421" i="5"/>
  <c r="F421" i="5"/>
  <c r="O421" i="5"/>
  <c r="Z1205" i="5"/>
  <c r="X1205" i="5"/>
  <c r="AA1205" i="5"/>
  <c r="F1205" i="5"/>
  <c r="K1205" i="5"/>
  <c r="L1205" i="5"/>
  <c r="E1205" i="5"/>
  <c r="W1205" i="5"/>
  <c r="Y1205" i="5"/>
  <c r="I1205" i="5"/>
  <c r="J1205" i="5"/>
  <c r="O1205" i="5"/>
  <c r="R1205" i="5"/>
  <c r="AB1205" i="5"/>
  <c r="T1205" i="5"/>
  <c r="M1205" i="5"/>
  <c r="N1205" i="5"/>
  <c r="P1205" i="5"/>
  <c r="V1205" i="5"/>
  <c r="S1205" i="5"/>
  <c r="U1205" i="5"/>
  <c r="Q1205" i="5"/>
  <c r="G1205" i="5"/>
  <c r="H1205" i="5"/>
  <c r="U940" i="5"/>
  <c r="R940" i="5"/>
  <c r="Z940" i="5"/>
  <c r="M940" i="5"/>
  <c r="N940" i="5"/>
  <c r="L940" i="5"/>
  <c r="V940" i="5"/>
  <c r="AB940" i="5"/>
  <c r="T940" i="5"/>
  <c r="F940" i="5"/>
  <c r="K940" i="5"/>
  <c r="H940" i="5"/>
  <c r="E940" i="5"/>
  <c r="X940" i="5"/>
  <c r="J940" i="5"/>
  <c r="Y940" i="5"/>
  <c r="S940" i="5"/>
  <c r="G940" i="5"/>
  <c r="AA940" i="5"/>
  <c r="I940" i="5"/>
  <c r="O940" i="5"/>
  <c r="W940" i="5"/>
  <c r="Q940" i="5"/>
  <c r="P940" i="5"/>
  <c r="W584" i="5"/>
  <c r="T584" i="5"/>
  <c r="U584" i="5"/>
  <c r="Q584" i="5"/>
  <c r="G584" i="5"/>
  <c r="P584" i="5"/>
  <c r="AA584" i="5"/>
  <c r="Y584" i="5"/>
  <c r="V584" i="5"/>
  <c r="F584" i="5"/>
  <c r="K584" i="5"/>
  <c r="H584" i="5"/>
  <c r="E584" i="5"/>
  <c r="R584" i="5"/>
  <c r="Z584" i="5"/>
  <c r="I584" i="5"/>
  <c r="J584" i="5"/>
  <c r="O584" i="5"/>
  <c r="S584" i="5"/>
  <c r="N584" i="5"/>
  <c r="X584" i="5"/>
  <c r="L584" i="5"/>
  <c r="AB584" i="5"/>
  <c r="M584" i="5"/>
  <c r="Z1314" i="5"/>
  <c r="X1314" i="5"/>
  <c r="G1314" i="5"/>
  <c r="L1314" i="5"/>
  <c r="Q1314" i="5"/>
  <c r="F1314" i="5"/>
  <c r="R1314" i="5"/>
  <c r="W1314" i="5"/>
  <c r="AB1314" i="5"/>
  <c r="O1314" i="5"/>
  <c r="I1314" i="5"/>
  <c r="J1314" i="5"/>
  <c r="V1314" i="5"/>
  <c r="AA1314" i="5"/>
  <c r="Y1314" i="5"/>
  <c r="H1314" i="5"/>
  <c r="M1314" i="5"/>
  <c r="N1314" i="5"/>
  <c r="S1314" i="5"/>
  <c r="U1314" i="5"/>
  <c r="T1314" i="5"/>
  <c r="K1314" i="5"/>
  <c r="E1314" i="5"/>
  <c r="P1314" i="5"/>
  <c r="AB1935" i="5"/>
  <c r="W1935" i="5"/>
  <c r="G1935" i="5"/>
  <c r="L1935" i="5"/>
  <c r="M1935" i="5"/>
  <c r="N1935" i="5"/>
  <c r="T1935" i="5"/>
  <c r="AA1935" i="5"/>
  <c r="Y1935" i="5"/>
  <c r="O1935" i="5"/>
  <c r="U1935" i="5"/>
  <c r="X1935" i="5"/>
  <c r="R1935" i="5"/>
  <c r="Z1935" i="5"/>
  <c r="H1935" i="5"/>
  <c r="I1935" i="5"/>
  <c r="J1935" i="5"/>
  <c r="K1935" i="5"/>
  <c r="E1935" i="5"/>
  <c r="P1935" i="5"/>
  <c r="V1935" i="5"/>
  <c r="Q1935" i="5"/>
  <c r="S1935" i="5"/>
  <c r="F1935" i="5"/>
  <c r="AA1415" i="5"/>
  <c r="Y1415" i="5"/>
  <c r="Z1415" i="5"/>
  <c r="H1415" i="5"/>
  <c r="M1415" i="5"/>
  <c r="J1415" i="5"/>
  <c r="E1415" i="5"/>
  <c r="T1415" i="5"/>
  <c r="R1415" i="5"/>
  <c r="G1415" i="5"/>
  <c r="L1415" i="5"/>
  <c r="Q1415" i="5"/>
  <c r="S1415" i="5"/>
  <c r="X1415" i="5"/>
  <c r="U1415" i="5"/>
  <c r="K1415" i="5"/>
  <c r="P1415" i="5"/>
  <c r="N1415" i="5"/>
  <c r="W1415" i="5"/>
  <c r="AB1415" i="5"/>
  <c r="V1415" i="5"/>
  <c r="O1415" i="5"/>
  <c r="I1415" i="5"/>
  <c r="F1415" i="5"/>
  <c r="AA942" i="5"/>
  <c r="AB942" i="5"/>
  <c r="T942" i="5"/>
  <c r="F942" i="5"/>
  <c r="K942" i="5"/>
  <c r="P942" i="5"/>
  <c r="S942" i="5"/>
  <c r="Y942" i="5"/>
  <c r="N942" i="5"/>
  <c r="U942" i="5"/>
  <c r="X942" i="5"/>
  <c r="I942" i="5"/>
  <c r="J942" i="5"/>
  <c r="O942" i="5"/>
  <c r="L942" i="5"/>
  <c r="Z942" i="5"/>
  <c r="M942" i="5"/>
  <c r="E942" i="5"/>
  <c r="V942" i="5"/>
  <c r="H942" i="5"/>
  <c r="R942" i="5"/>
  <c r="Q942" i="5"/>
  <c r="W942" i="5"/>
  <c r="G942" i="5"/>
  <c r="T1967" i="5"/>
  <c r="Y1967" i="5"/>
  <c r="W1967" i="5"/>
  <c r="K1967" i="5"/>
  <c r="P1967" i="5"/>
  <c r="F1967" i="5"/>
  <c r="X1967" i="5"/>
  <c r="R1967" i="5"/>
  <c r="AA1967" i="5"/>
  <c r="O1967" i="5"/>
  <c r="I1967" i="5"/>
  <c r="J1967" i="5"/>
  <c r="AB1967" i="5"/>
  <c r="V1967" i="5"/>
  <c r="S1967" i="5"/>
  <c r="H1967" i="5"/>
  <c r="M1967" i="5"/>
  <c r="N1967" i="5"/>
  <c r="E1967" i="5"/>
  <c r="U1967" i="5"/>
  <c r="Z1967" i="5"/>
  <c r="G1967" i="5"/>
  <c r="L1967" i="5"/>
  <c r="Q1967" i="5"/>
  <c r="W1823" i="5"/>
  <c r="AB1823" i="5"/>
  <c r="Y1823" i="5"/>
  <c r="P1823" i="5"/>
  <c r="K1823" i="5"/>
  <c r="O1823" i="5"/>
  <c r="AA1823" i="5"/>
  <c r="R1823" i="5"/>
  <c r="U1823" i="5"/>
  <c r="I1823" i="5"/>
  <c r="F1823" i="5"/>
  <c r="J1823" i="5"/>
  <c r="E1823" i="5"/>
  <c r="T1823" i="5"/>
  <c r="Z1823" i="5"/>
  <c r="H1823" i="5"/>
  <c r="M1823" i="5"/>
  <c r="N1823" i="5"/>
  <c r="S1823" i="5"/>
  <c r="X1823" i="5"/>
  <c r="V1823" i="5"/>
  <c r="L1823" i="5"/>
  <c r="Q1823" i="5"/>
  <c r="G1823" i="5"/>
  <c r="AA1767" i="5"/>
  <c r="Y1767" i="5"/>
  <c r="V1767" i="5"/>
  <c r="I1767" i="5"/>
  <c r="F1767" i="5"/>
  <c r="J1767" i="5"/>
  <c r="S1767" i="5"/>
  <c r="X1767" i="5"/>
  <c r="Z1767" i="5"/>
  <c r="L1767" i="5"/>
  <c r="Q1767" i="5"/>
  <c r="G1767" i="5"/>
  <c r="W1767" i="5"/>
  <c r="AB1767" i="5"/>
  <c r="U1767" i="5"/>
  <c r="P1767" i="5"/>
  <c r="K1767" i="5"/>
  <c r="O1767" i="5"/>
  <c r="H1767" i="5"/>
  <c r="E1767" i="5"/>
  <c r="M1767" i="5"/>
  <c r="T1767" i="5"/>
  <c r="N1767" i="5"/>
  <c r="R1767" i="5"/>
  <c r="V132" i="5"/>
  <c r="T132" i="5"/>
  <c r="AA132" i="5"/>
  <c r="O132" i="5"/>
  <c r="P132" i="5"/>
  <c r="J132" i="5"/>
  <c r="Z132" i="5"/>
  <c r="Y132" i="5"/>
  <c r="AB132" i="5"/>
  <c r="F132" i="5"/>
  <c r="I132" i="5"/>
  <c r="N132" i="5"/>
  <c r="E132" i="5"/>
  <c r="U132" i="5"/>
  <c r="H132" i="5"/>
  <c r="R132" i="5"/>
  <c r="W132" i="5"/>
  <c r="L132" i="5"/>
  <c r="S132" i="5"/>
  <c r="G132" i="5"/>
  <c r="M132" i="5"/>
  <c r="X132" i="5"/>
  <c r="K132" i="5"/>
  <c r="Q132" i="5"/>
  <c r="E1392" i="5"/>
  <c r="U1392" i="5"/>
  <c r="R1392" i="5"/>
  <c r="G1392" i="5"/>
  <c r="L1392" i="5"/>
  <c r="Q1392" i="5"/>
  <c r="T1392" i="5"/>
  <c r="Y1392" i="5"/>
  <c r="AA1392" i="5"/>
  <c r="K1392" i="5"/>
  <c r="P1392" i="5"/>
  <c r="Z1392" i="5"/>
  <c r="H1392" i="5"/>
  <c r="J1392" i="5"/>
  <c r="X1392" i="5"/>
  <c r="S1392" i="5"/>
  <c r="I1392" i="5"/>
  <c r="N1392" i="5"/>
  <c r="AB1392" i="5"/>
  <c r="W1392" i="5"/>
  <c r="M1392" i="5"/>
  <c r="V1392" i="5"/>
  <c r="O1392" i="5"/>
  <c r="F1392" i="5"/>
  <c r="AB1772" i="5"/>
  <c r="Z1772" i="5"/>
  <c r="W1772" i="5"/>
  <c r="I1772" i="5"/>
  <c r="O1772" i="5"/>
  <c r="N1772" i="5"/>
  <c r="S1772" i="5"/>
  <c r="M1772" i="5"/>
  <c r="T1772" i="5"/>
  <c r="Y1772" i="5"/>
  <c r="AA1772" i="5"/>
  <c r="L1772" i="5"/>
  <c r="Q1772" i="5"/>
  <c r="K1772" i="5"/>
  <c r="E1772" i="5"/>
  <c r="H1772" i="5"/>
  <c r="X1772" i="5"/>
  <c r="R1772" i="5"/>
  <c r="V1772" i="5"/>
  <c r="P1772" i="5"/>
  <c r="G1772" i="5"/>
  <c r="F1772" i="5"/>
  <c r="U1772" i="5"/>
  <c r="J1772" i="5"/>
  <c r="E1572" i="5"/>
  <c r="U1572" i="5"/>
  <c r="S1572" i="5"/>
  <c r="G1572" i="5"/>
  <c r="L1572" i="5"/>
  <c r="Q1572" i="5"/>
  <c r="X1572" i="5"/>
  <c r="R1572" i="5"/>
  <c r="V1572" i="5"/>
  <c r="O1572" i="5"/>
  <c r="I1572" i="5"/>
  <c r="J1572" i="5"/>
  <c r="AB1572" i="5"/>
  <c r="Z1572" i="5"/>
  <c r="W1572" i="5"/>
  <c r="H1572" i="5"/>
  <c r="M1572" i="5"/>
  <c r="N1572" i="5"/>
  <c r="Y1572" i="5"/>
  <c r="F1572" i="5"/>
  <c r="AA1572" i="5"/>
  <c r="K1572" i="5"/>
  <c r="P1572" i="5"/>
  <c r="T1572" i="5"/>
  <c r="W587" i="5"/>
  <c r="Y587" i="5"/>
  <c r="I587" i="5"/>
  <c r="J587" i="5"/>
  <c r="K587" i="5"/>
  <c r="P587" i="5"/>
  <c r="R587" i="5"/>
  <c r="AB587" i="5"/>
  <c r="AA587" i="5"/>
  <c r="M587" i="5"/>
  <c r="N587" i="5"/>
  <c r="O587" i="5"/>
  <c r="V587" i="5"/>
  <c r="S587" i="5"/>
  <c r="T587" i="5"/>
  <c r="Q587" i="5"/>
  <c r="E587" i="5"/>
  <c r="H587" i="5"/>
  <c r="Z587" i="5"/>
  <c r="X587" i="5"/>
  <c r="U587" i="5"/>
  <c r="F587" i="5"/>
  <c r="G587" i="5"/>
  <c r="L587" i="5"/>
  <c r="W803" i="5"/>
  <c r="AB803" i="5"/>
  <c r="U803" i="5"/>
  <c r="Q803" i="5"/>
  <c r="G803" i="5"/>
  <c r="L803" i="5"/>
  <c r="T803" i="5"/>
  <c r="I803" i="5"/>
  <c r="O803" i="5"/>
  <c r="AA803" i="5"/>
  <c r="Y803" i="5"/>
  <c r="V803" i="5"/>
  <c r="F803" i="5"/>
  <c r="K803" i="5"/>
  <c r="P803" i="5"/>
  <c r="E803" i="5"/>
  <c r="R803" i="5"/>
  <c r="J803" i="5"/>
  <c r="X803" i="5"/>
  <c r="H803" i="5"/>
  <c r="Z803" i="5"/>
  <c r="M803" i="5"/>
  <c r="S803" i="5"/>
  <c r="N803" i="5"/>
  <c r="R1573" i="5"/>
  <c r="X1573" i="5"/>
  <c r="G1573" i="5"/>
  <c r="H1573" i="5"/>
  <c r="M1573" i="5"/>
  <c r="N1573" i="5"/>
  <c r="E1573" i="5"/>
  <c r="V1573" i="5"/>
  <c r="S1573" i="5"/>
  <c r="K1573" i="5"/>
  <c r="L1573" i="5"/>
  <c r="Q1573" i="5"/>
  <c r="U1573" i="5"/>
  <c r="Z1573" i="5"/>
  <c r="AA1573" i="5"/>
  <c r="O1573" i="5"/>
  <c r="P1573" i="5"/>
  <c r="F1573" i="5"/>
  <c r="Y1573" i="5"/>
  <c r="W1573" i="5"/>
  <c r="T1573" i="5"/>
  <c r="AB1573" i="5"/>
  <c r="I1573" i="5"/>
  <c r="J1573" i="5"/>
  <c r="Z1110" i="5"/>
  <c r="T1110" i="5"/>
  <c r="Y1110" i="5"/>
  <c r="F1110" i="5"/>
  <c r="K1110" i="5"/>
  <c r="L1110" i="5"/>
  <c r="E1110" i="5"/>
  <c r="S1110" i="5"/>
  <c r="AB1110" i="5"/>
  <c r="I1110" i="5"/>
  <c r="J1110" i="5"/>
  <c r="O1110" i="5"/>
  <c r="R1110" i="5"/>
  <c r="W1110" i="5"/>
  <c r="U1110" i="5"/>
  <c r="M1110" i="5"/>
  <c r="N1110" i="5"/>
  <c r="H1110" i="5"/>
  <c r="V1110" i="5"/>
  <c r="AA1110" i="5"/>
  <c r="X1110" i="5"/>
  <c r="Q1110" i="5"/>
  <c r="G1110" i="5"/>
  <c r="P1110" i="5"/>
  <c r="AB1931" i="5"/>
  <c r="Y1931" i="5"/>
  <c r="V1931" i="5"/>
  <c r="H1931" i="5"/>
  <c r="M1931" i="5"/>
  <c r="N1931" i="5"/>
  <c r="T1931" i="5"/>
  <c r="W1931" i="5"/>
  <c r="Z1931" i="5"/>
  <c r="K1931" i="5"/>
  <c r="P1931" i="5"/>
  <c r="F1931" i="5"/>
  <c r="X1931" i="5"/>
  <c r="S1931" i="5"/>
  <c r="AA1931" i="5"/>
  <c r="O1931" i="5"/>
  <c r="I1931" i="5"/>
  <c r="J1931" i="5"/>
  <c r="R1931" i="5"/>
  <c r="Q1931" i="5"/>
  <c r="U1931" i="5"/>
  <c r="G1931" i="5"/>
  <c r="E1931" i="5"/>
  <c r="L1931" i="5"/>
  <c r="S184" i="5"/>
  <c r="X184" i="5"/>
  <c r="R184" i="5"/>
  <c r="K184" i="5"/>
  <c r="L184" i="5"/>
  <c r="Q184" i="5"/>
  <c r="W184" i="5"/>
  <c r="AB184" i="5"/>
  <c r="Y184" i="5"/>
  <c r="O184" i="5"/>
  <c r="P184" i="5"/>
  <c r="J184" i="5"/>
  <c r="AA184" i="5"/>
  <c r="U184" i="5"/>
  <c r="Z184" i="5"/>
  <c r="F184" i="5"/>
  <c r="I184" i="5"/>
  <c r="N184" i="5"/>
  <c r="E184" i="5"/>
  <c r="T184" i="5"/>
  <c r="V184" i="5"/>
  <c r="G184" i="5"/>
  <c r="H184" i="5"/>
  <c r="M184" i="5"/>
  <c r="W1523" i="5"/>
  <c r="AB1523" i="5"/>
  <c r="R1523" i="5"/>
  <c r="O1523" i="5"/>
  <c r="I1523" i="5"/>
  <c r="F1523" i="5"/>
  <c r="E1523" i="5"/>
  <c r="T1523" i="5"/>
  <c r="V1523" i="5"/>
  <c r="G1523" i="5"/>
  <c r="L1523" i="5"/>
  <c r="Q1523" i="5"/>
  <c r="U1523" i="5"/>
  <c r="H1523" i="5"/>
  <c r="J1523" i="5"/>
  <c r="X1523" i="5"/>
  <c r="N1523" i="5"/>
  <c r="S1523" i="5"/>
  <c r="Y1523" i="5"/>
  <c r="P1523" i="5"/>
  <c r="K1523" i="5"/>
  <c r="AA1523" i="5"/>
  <c r="Z1523" i="5"/>
  <c r="M1523" i="5"/>
  <c r="AA715" i="5"/>
  <c r="Y715" i="5"/>
  <c r="V715" i="5"/>
  <c r="F715" i="5"/>
  <c r="K715" i="5"/>
  <c r="P715" i="5"/>
  <c r="E715" i="5"/>
  <c r="T715" i="5"/>
  <c r="R715" i="5"/>
  <c r="I715" i="5"/>
  <c r="J715" i="5"/>
  <c r="O715" i="5"/>
  <c r="S715" i="5"/>
  <c r="X715" i="5"/>
  <c r="Z715" i="5"/>
  <c r="M715" i="5"/>
  <c r="N715" i="5"/>
  <c r="H715" i="5"/>
  <c r="W715" i="5"/>
  <c r="AB715" i="5"/>
  <c r="U715" i="5"/>
  <c r="Q715" i="5"/>
  <c r="G715" i="5"/>
  <c r="L715" i="5"/>
  <c r="X800" i="5"/>
  <c r="R800" i="5"/>
  <c r="V800" i="5"/>
  <c r="Q800" i="5"/>
  <c r="G800" i="5"/>
  <c r="P800" i="5"/>
  <c r="AB800" i="5"/>
  <c r="Z800" i="5"/>
  <c r="W800" i="5"/>
  <c r="F800" i="5"/>
  <c r="K800" i="5"/>
  <c r="H800" i="5"/>
  <c r="E800" i="5"/>
  <c r="U800" i="5"/>
  <c r="S800" i="5"/>
  <c r="I800" i="5"/>
  <c r="J800" i="5"/>
  <c r="O800" i="5"/>
  <c r="T800" i="5"/>
  <c r="Y800" i="5"/>
  <c r="AA800" i="5"/>
  <c r="M800" i="5"/>
  <c r="N800" i="5"/>
  <c r="L800" i="5"/>
  <c r="X645" i="5"/>
  <c r="U645" i="5"/>
  <c r="V645" i="5"/>
  <c r="Q645" i="5"/>
  <c r="G645" i="5"/>
  <c r="L645" i="5"/>
  <c r="E645" i="5"/>
  <c r="S645" i="5"/>
  <c r="AA645" i="5"/>
  <c r="I645" i="5"/>
  <c r="J645" i="5"/>
  <c r="O645" i="5"/>
  <c r="Z645" i="5"/>
  <c r="F645" i="5"/>
  <c r="H645" i="5"/>
  <c r="M645" i="5"/>
  <c r="T645" i="5"/>
  <c r="R645" i="5"/>
  <c r="N645" i="5"/>
  <c r="Y645" i="5"/>
  <c r="P645" i="5"/>
  <c r="AB645" i="5"/>
  <c r="W645" i="5"/>
  <c r="K645" i="5"/>
  <c r="U181" i="5"/>
  <c r="R181" i="5"/>
  <c r="H181" i="5"/>
  <c r="M181" i="5"/>
  <c r="J181" i="5"/>
  <c r="G181" i="5"/>
  <c r="T181" i="5"/>
  <c r="Y181" i="5"/>
  <c r="S181" i="5"/>
  <c r="L181" i="5"/>
  <c r="Q181" i="5"/>
  <c r="N181" i="5"/>
  <c r="X181" i="5"/>
  <c r="V181" i="5"/>
  <c r="AA181" i="5"/>
  <c r="P181" i="5"/>
  <c r="F181" i="5"/>
  <c r="K181" i="5"/>
  <c r="AB181" i="5"/>
  <c r="W181" i="5"/>
  <c r="Z181" i="5"/>
  <c r="I181" i="5"/>
  <c r="E181" i="5"/>
  <c r="O181" i="5"/>
  <c r="AB1876" i="5"/>
  <c r="S1876" i="5"/>
  <c r="N1876" i="5"/>
  <c r="V1876" i="5"/>
  <c r="O1876" i="5"/>
  <c r="X1876" i="5"/>
  <c r="I1876" i="5"/>
  <c r="J1876" i="5"/>
  <c r="Y1876" i="5"/>
  <c r="Q1876" i="5"/>
  <c r="U1876" i="5"/>
  <c r="H1876" i="5"/>
  <c r="T1876" i="5"/>
  <c r="L1876" i="5"/>
  <c r="E1876" i="5"/>
  <c r="P1876" i="5"/>
  <c r="K1876" i="5"/>
  <c r="G1876" i="5"/>
  <c r="F1876" i="5"/>
  <c r="AA1876" i="5"/>
  <c r="W1876" i="5"/>
  <c r="R1876" i="5"/>
  <c r="Z1876" i="5"/>
  <c r="M1876" i="5"/>
  <c r="S954" i="5"/>
  <c r="AB954" i="5"/>
  <c r="U954" i="5"/>
  <c r="M954" i="5"/>
  <c r="N954" i="5"/>
  <c r="H954" i="5"/>
  <c r="E954" i="5"/>
  <c r="V954" i="5"/>
  <c r="T954" i="5"/>
  <c r="I954" i="5"/>
  <c r="J954" i="5"/>
  <c r="O954" i="5"/>
  <c r="AA954" i="5"/>
  <c r="Z954" i="5"/>
  <c r="K954" i="5"/>
  <c r="R954" i="5"/>
  <c r="Q954" i="5"/>
  <c r="L954" i="5"/>
  <c r="X954" i="5"/>
  <c r="F954" i="5"/>
  <c r="P954" i="5"/>
  <c r="W954" i="5"/>
  <c r="Y954" i="5"/>
  <c r="G954" i="5"/>
  <c r="Y1297" i="5"/>
  <c r="S1297" i="5"/>
  <c r="X1297" i="5"/>
  <c r="O1297" i="5"/>
  <c r="I1297" i="5"/>
  <c r="J1297" i="5"/>
  <c r="U1297" i="5"/>
  <c r="T1297" i="5"/>
  <c r="P1297" i="5"/>
  <c r="R1297" i="5"/>
  <c r="AA1297" i="5"/>
  <c r="AB1297" i="5"/>
  <c r="H1297" i="5"/>
  <c r="M1297" i="5"/>
  <c r="N1297" i="5"/>
  <c r="Z1297" i="5"/>
  <c r="K1297" i="5"/>
  <c r="F1297" i="5"/>
  <c r="E1297" i="5"/>
  <c r="V1297" i="5"/>
  <c r="W1297" i="5"/>
  <c r="G1297" i="5"/>
  <c r="L1297" i="5"/>
  <c r="Q1297" i="5"/>
  <c r="E963" i="5"/>
  <c r="S963" i="5"/>
  <c r="AA963" i="5"/>
  <c r="I963" i="5"/>
  <c r="J963" i="5"/>
  <c r="O963" i="5"/>
  <c r="Y963" i="5"/>
  <c r="V963" i="5"/>
  <c r="F963" i="5"/>
  <c r="H963" i="5"/>
  <c r="T963" i="5"/>
  <c r="U963" i="5"/>
  <c r="W963" i="5"/>
  <c r="N963" i="5"/>
  <c r="L963" i="5"/>
  <c r="X963" i="5"/>
  <c r="Z963" i="5"/>
  <c r="M963" i="5"/>
  <c r="G963" i="5"/>
  <c r="P963" i="5"/>
  <c r="AB963" i="5"/>
  <c r="R963" i="5"/>
  <c r="Q963" i="5"/>
  <c r="K963" i="5"/>
  <c r="R766" i="5"/>
  <c r="W766" i="5"/>
  <c r="AB766" i="5"/>
  <c r="M766" i="5"/>
  <c r="N766" i="5"/>
  <c r="H766" i="5"/>
  <c r="V766" i="5"/>
  <c r="AA766" i="5"/>
  <c r="T766" i="5"/>
  <c r="Q766" i="5"/>
  <c r="G766" i="5"/>
  <c r="L766" i="5"/>
  <c r="Z766" i="5"/>
  <c r="X766" i="5"/>
  <c r="U766" i="5"/>
  <c r="F766" i="5"/>
  <c r="K766" i="5"/>
  <c r="P766" i="5"/>
  <c r="E766" i="5"/>
  <c r="S766" i="5"/>
  <c r="Y766" i="5"/>
  <c r="I766" i="5"/>
  <c r="J766" i="5"/>
  <c r="O766" i="5"/>
  <c r="R1857" i="5"/>
  <c r="AB1857" i="5"/>
  <c r="S1857" i="5"/>
  <c r="H1857" i="5"/>
  <c r="M1857" i="5"/>
  <c r="F1857" i="5"/>
  <c r="E1857" i="5"/>
  <c r="V1857" i="5"/>
  <c r="W1857" i="5"/>
  <c r="G1857" i="5"/>
  <c r="L1857" i="5"/>
  <c r="Q1857" i="5"/>
  <c r="U1857" i="5"/>
  <c r="Z1857" i="5"/>
  <c r="X1857" i="5"/>
  <c r="K1857" i="5"/>
  <c r="P1857" i="5"/>
  <c r="N1857" i="5"/>
  <c r="Y1857" i="5"/>
  <c r="T1857" i="5"/>
  <c r="AA1857" i="5"/>
  <c r="O1857" i="5"/>
  <c r="I1857" i="5"/>
  <c r="J1857" i="5"/>
  <c r="Z1370" i="5"/>
  <c r="X1370" i="5"/>
  <c r="T1370" i="5"/>
  <c r="H1370" i="5"/>
  <c r="M1370" i="5"/>
  <c r="F1370" i="5"/>
  <c r="R1370" i="5"/>
  <c r="W1370" i="5"/>
  <c r="Y1370" i="5"/>
  <c r="K1370" i="5"/>
  <c r="P1370" i="5"/>
  <c r="J1370" i="5"/>
  <c r="V1370" i="5"/>
  <c r="AA1370" i="5"/>
  <c r="AB1370" i="5"/>
  <c r="O1370" i="5"/>
  <c r="I1370" i="5"/>
  <c r="N1370" i="5"/>
  <c r="G1370" i="5"/>
  <c r="E1370" i="5"/>
  <c r="L1370" i="5"/>
  <c r="S1370" i="5"/>
  <c r="Q1370" i="5"/>
  <c r="U1370" i="5"/>
  <c r="Y334" i="5"/>
  <c r="S334" i="5"/>
  <c r="W334" i="5"/>
  <c r="Q334" i="5"/>
  <c r="K334" i="5"/>
  <c r="L334" i="5"/>
  <c r="R334" i="5"/>
  <c r="AA334" i="5"/>
  <c r="X334" i="5"/>
  <c r="J334" i="5"/>
  <c r="O334" i="5"/>
  <c r="P334" i="5"/>
  <c r="E334" i="5"/>
  <c r="V334" i="5"/>
  <c r="T334" i="5"/>
  <c r="I334" i="5"/>
  <c r="N334" i="5"/>
  <c r="F334" i="5"/>
  <c r="U334" i="5"/>
  <c r="Z334" i="5"/>
  <c r="AB334" i="5"/>
  <c r="M334" i="5"/>
  <c r="G334" i="5"/>
  <c r="H334" i="5"/>
  <c r="AA300" i="5"/>
  <c r="Y300" i="5"/>
  <c r="V300" i="5"/>
  <c r="F300" i="5"/>
  <c r="I300" i="5"/>
  <c r="J300" i="5"/>
  <c r="S300" i="5"/>
  <c r="X300" i="5"/>
  <c r="Z300" i="5"/>
  <c r="K300" i="5"/>
  <c r="L300" i="5"/>
  <c r="Q300" i="5"/>
  <c r="W300" i="5"/>
  <c r="AB300" i="5"/>
  <c r="U300" i="5"/>
  <c r="O300" i="5"/>
  <c r="P300" i="5"/>
  <c r="N300" i="5"/>
  <c r="T300" i="5"/>
  <c r="M300" i="5"/>
  <c r="R300" i="5"/>
  <c r="G300" i="5"/>
  <c r="E300" i="5"/>
  <c r="H300" i="5"/>
  <c r="R681" i="5"/>
  <c r="X681" i="5"/>
  <c r="AB681" i="5"/>
  <c r="F681" i="5"/>
  <c r="K681" i="5"/>
  <c r="L681" i="5"/>
  <c r="Y681" i="5"/>
  <c r="W681" i="5"/>
  <c r="AA681" i="5"/>
  <c r="Q681" i="5"/>
  <c r="G681" i="5"/>
  <c r="H681" i="5"/>
  <c r="E681" i="5"/>
  <c r="S681" i="5"/>
  <c r="J681" i="5"/>
  <c r="U681" i="5"/>
  <c r="T681" i="5"/>
  <c r="N681" i="5"/>
  <c r="V681" i="5"/>
  <c r="I681" i="5"/>
  <c r="O681" i="5"/>
  <c r="Z681" i="5"/>
  <c r="M681" i="5"/>
  <c r="P681" i="5"/>
  <c r="AB1256" i="5"/>
  <c r="E1256" i="5"/>
  <c r="X1256" i="5"/>
  <c r="R1256" i="5"/>
  <c r="Z1256" i="5"/>
  <c r="H1256" i="5"/>
  <c r="M1256" i="5"/>
  <c r="N1256" i="5"/>
  <c r="Y1256" i="5"/>
  <c r="S1256" i="5"/>
  <c r="K1256" i="5"/>
  <c r="P1256" i="5"/>
  <c r="F1256" i="5"/>
  <c r="T1256" i="5"/>
  <c r="V1256" i="5"/>
  <c r="W1256" i="5"/>
  <c r="O1256" i="5"/>
  <c r="I1256" i="5"/>
  <c r="J1256" i="5"/>
  <c r="U1256" i="5"/>
  <c r="Q1256" i="5"/>
  <c r="AA1256" i="5"/>
  <c r="G1256" i="5"/>
  <c r="L1256" i="5"/>
  <c r="T700" i="5"/>
  <c r="Y700" i="5"/>
  <c r="S700" i="5"/>
  <c r="M700" i="5"/>
  <c r="N700" i="5"/>
  <c r="L700" i="5"/>
  <c r="X700" i="5"/>
  <c r="V700" i="5"/>
  <c r="Z700" i="5"/>
  <c r="Q700" i="5"/>
  <c r="G700" i="5"/>
  <c r="P700" i="5"/>
  <c r="AB700" i="5"/>
  <c r="W700" i="5"/>
  <c r="AA700" i="5"/>
  <c r="F700" i="5"/>
  <c r="K700" i="5"/>
  <c r="H700" i="5"/>
  <c r="E700" i="5"/>
  <c r="U700" i="5"/>
  <c r="R700" i="5"/>
  <c r="I700" i="5"/>
  <c r="J700" i="5"/>
  <c r="O700" i="5"/>
  <c r="X1896" i="5"/>
  <c r="W1896" i="5"/>
  <c r="R1896" i="5"/>
  <c r="O1896" i="5"/>
  <c r="I1896" i="5"/>
  <c r="N1896" i="5"/>
  <c r="U1896" i="5"/>
  <c r="G1896" i="5"/>
  <c r="L1896" i="5"/>
  <c r="AB1896" i="5"/>
  <c r="S1896" i="5"/>
  <c r="AA1896" i="5"/>
  <c r="H1896" i="5"/>
  <c r="M1896" i="5"/>
  <c r="F1896" i="5"/>
  <c r="E1896" i="5"/>
  <c r="V1896" i="5"/>
  <c r="Q1896" i="5"/>
  <c r="K1896" i="5"/>
  <c r="P1896" i="5"/>
  <c r="J1896" i="5"/>
  <c r="Z1896" i="5"/>
  <c r="T1896" i="5"/>
  <c r="Y1896" i="5"/>
  <c r="U1061" i="5"/>
  <c r="Z1061" i="5"/>
  <c r="S1061" i="5"/>
  <c r="M1061" i="5"/>
  <c r="N1061" i="5"/>
  <c r="P1061" i="5"/>
  <c r="Y1061" i="5"/>
  <c r="W1061" i="5"/>
  <c r="T1061" i="5"/>
  <c r="Q1061" i="5"/>
  <c r="G1061" i="5"/>
  <c r="H1061" i="5"/>
  <c r="X1061" i="5"/>
  <c r="F1061" i="5"/>
  <c r="L1061" i="5"/>
  <c r="E1061" i="5"/>
  <c r="AA1061" i="5"/>
  <c r="J1061" i="5"/>
  <c r="R1061" i="5"/>
  <c r="AB1061" i="5"/>
  <c r="K1061" i="5"/>
  <c r="V1061" i="5"/>
  <c r="I1061" i="5"/>
  <c r="O1061" i="5"/>
  <c r="AA882" i="5"/>
  <c r="Z882" i="5"/>
  <c r="AB882" i="5"/>
  <c r="F882" i="5"/>
  <c r="K882" i="5"/>
  <c r="P882" i="5"/>
  <c r="E882" i="5"/>
  <c r="T882" i="5"/>
  <c r="V882" i="5"/>
  <c r="I882" i="5"/>
  <c r="J882" i="5"/>
  <c r="O882" i="5"/>
  <c r="S882" i="5"/>
  <c r="Y882" i="5"/>
  <c r="X882" i="5"/>
  <c r="M882" i="5"/>
  <c r="N882" i="5"/>
  <c r="H882" i="5"/>
  <c r="W882" i="5"/>
  <c r="U882" i="5"/>
  <c r="R882" i="5"/>
  <c r="Q882" i="5"/>
  <c r="G882" i="5"/>
  <c r="L882" i="5"/>
  <c r="X126" i="5"/>
  <c r="V126" i="5"/>
  <c r="R126" i="5"/>
  <c r="Q126" i="5"/>
  <c r="K126" i="5"/>
  <c r="L126" i="5"/>
  <c r="AB126" i="5"/>
  <c r="AA126" i="5"/>
  <c r="S126" i="5"/>
  <c r="J126" i="5"/>
  <c r="O126" i="5"/>
  <c r="P126" i="5"/>
  <c r="E126" i="5"/>
  <c r="U126" i="5"/>
  <c r="W126" i="5"/>
  <c r="I126" i="5"/>
  <c r="N126" i="5"/>
  <c r="F126" i="5"/>
  <c r="T126" i="5"/>
  <c r="Z126" i="5"/>
  <c r="Y126" i="5"/>
  <c r="M126" i="5"/>
  <c r="G126" i="5"/>
  <c r="H126" i="5"/>
  <c r="AB452" i="5"/>
  <c r="Z452" i="5"/>
  <c r="V452" i="5"/>
  <c r="F452" i="5"/>
  <c r="K452" i="5"/>
  <c r="P452" i="5"/>
  <c r="T452" i="5"/>
  <c r="Y452" i="5"/>
  <c r="AA452" i="5"/>
  <c r="M452" i="5"/>
  <c r="N452" i="5"/>
  <c r="H452" i="5"/>
  <c r="X452" i="5"/>
  <c r="U452" i="5"/>
  <c r="R452" i="5"/>
  <c r="Q452" i="5"/>
  <c r="G452" i="5"/>
  <c r="L452" i="5"/>
  <c r="S452" i="5"/>
  <c r="O452" i="5"/>
  <c r="W452" i="5"/>
  <c r="I452" i="5"/>
  <c r="J452" i="5"/>
  <c r="E452" i="5"/>
  <c r="Z1558" i="5"/>
  <c r="T1558" i="5"/>
  <c r="Y1558" i="5"/>
  <c r="H1558" i="5"/>
  <c r="M1558" i="5"/>
  <c r="F1558" i="5"/>
  <c r="E1558" i="5"/>
  <c r="S1558" i="5"/>
  <c r="AB1558" i="5"/>
  <c r="G1558" i="5"/>
  <c r="L1558" i="5"/>
  <c r="Q1558" i="5"/>
  <c r="R1558" i="5"/>
  <c r="W1558" i="5"/>
  <c r="U1558" i="5"/>
  <c r="K1558" i="5"/>
  <c r="P1558" i="5"/>
  <c r="J1558" i="5"/>
  <c r="V1558" i="5"/>
  <c r="AA1558" i="5"/>
  <c r="X1558" i="5"/>
  <c r="O1558" i="5"/>
  <c r="I1558" i="5"/>
  <c r="N1558" i="5"/>
  <c r="E1582" i="5"/>
  <c r="S1582" i="5"/>
  <c r="AB1582" i="5"/>
  <c r="G1582" i="5"/>
  <c r="L1582" i="5"/>
  <c r="Q1582" i="5"/>
  <c r="R1582" i="5"/>
  <c r="W1582" i="5"/>
  <c r="U1582" i="5"/>
  <c r="K1582" i="5"/>
  <c r="P1582" i="5"/>
  <c r="J1582" i="5"/>
  <c r="V1582" i="5"/>
  <c r="AA1582" i="5"/>
  <c r="X1582" i="5"/>
  <c r="O1582" i="5"/>
  <c r="I1582" i="5"/>
  <c r="N1582" i="5"/>
  <c r="Z1582" i="5"/>
  <c r="T1582" i="5"/>
  <c r="Y1582" i="5"/>
  <c r="H1582" i="5"/>
  <c r="M1582" i="5"/>
  <c r="F1582" i="5"/>
  <c r="S687" i="5"/>
  <c r="X687" i="5"/>
  <c r="R687" i="5"/>
  <c r="M687" i="5"/>
  <c r="N687" i="5"/>
  <c r="H687" i="5"/>
  <c r="W687" i="5"/>
  <c r="AB687" i="5"/>
  <c r="Y687" i="5"/>
  <c r="Q687" i="5"/>
  <c r="G687" i="5"/>
  <c r="L687" i="5"/>
  <c r="AA687" i="5"/>
  <c r="U687" i="5"/>
  <c r="Z687" i="5"/>
  <c r="F687" i="5"/>
  <c r="K687" i="5"/>
  <c r="P687" i="5"/>
  <c r="E687" i="5"/>
  <c r="T687" i="5"/>
  <c r="V687" i="5"/>
  <c r="I687" i="5"/>
  <c r="J687" i="5"/>
  <c r="O687" i="5"/>
  <c r="W596" i="5"/>
  <c r="U596" i="5"/>
  <c r="AB596" i="5"/>
  <c r="Q596" i="5"/>
  <c r="G596" i="5"/>
  <c r="P596" i="5"/>
  <c r="S596" i="5"/>
  <c r="M596" i="5"/>
  <c r="N596" i="5"/>
  <c r="AA596" i="5"/>
  <c r="Z596" i="5"/>
  <c r="R596" i="5"/>
  <c r="F596" i="5"/>
  <c r="K596" i="5"/>
  <c r="H596" i="5"/>
  <c r="Y596" i="5"/>
  <c r="X596" i="5"/>
  <c r="L596" i="5"/>
  <c r="E596" i="5"/>
  <c r="T596" i="5"/>
  <c r="V596" i="5"/>
  <c r="I596" i="5"/>
  <c r="J596" i="5"/>
  <c r="O596" i="5"/>
  <c r="U73" i="5"/>
  <c r="Z73" i="5"/>
  <c r="H73" i="5"/>
  <c r="M73" i="5"/>
  <c r="J73" i="5"/>
  <c r="G73" i="5"/>
  <c r="T73" i="5"/>
  <c r="Y73" i="5"/>
  <c r="AA73" i="5"/>
  <c r="L73" i="5"/>
  <c r="Q73" i="5"/>
  <c r="N73" i="5"/>
  <c r="X73" i="5"/>
  <c r="V73" i="5"/>
  <c r="R73" i="5"/>
  <c r="P73" i="5"/>
  <c r="F73" i="5"/>
  <c r="O73" i="5"/>
  <c r="AB73" i="5"/>
  <c r="W73" i="5"/>
  <c r="S73" i="5"/>
  <c r="I73" i="5"/>
  <c r="E73" i="5"/>
  <c r="K73" i="5"/>
  <c r="Z595" i="5"/>
  <c r="AA595" i="5"/>
  <c r="AB595" i="5"/>
  <c r="F595" i="5"/>
  <c r="K595" i="5"/>
  <c r="L595" i="5"/>
  <c r="Y595" i="5"/>
  <c r="M595" i="5"/>
  <c r="E595" i="5"/>
  <c r="T595" i="5"/>
  <c r="W595" i="5"/>
  <c r="I595" i="5"/>
  <c r="J595" i="5"/>
  <c r="O595" i="5"/>
  <c r="P595" i="5"/>
  <c r="R595" i="5"/>
  <c r="X595" i="5"/>
  <c r="N595" i="5"/>
  <c r="Q595" i="5"/>
  <c r="V595" i="5"/>
  <c r="G595" i="5"/>
  <c r="U595" i="5"/>
  <c r="H595" i="5"/>
  <c r="S595" i="5"/>
  <c r="R893" i="5"/>
  <c r="AA893" i="5"/>
  <c r="T893" i="5"/>
  <c r="M893" i="5"/>
  <c r="N893" i="5"/>
  <c r="P893" i="5"/>
  <c r="V893" i="5"/>
  <c r="W893" i="5"/>
  <c r="X893" i="5"/>
  <c r="Q893" i="5"/>
  <c r="G893" i="5"/>
  <c r="H893" i="5"/>
  <c r="Z893" i="5"/>
  <c r="AB893" i="5"/>
  <c r="Y893" i="5"/>
  <c r="F893" i="5"/>
  <c r="K893" i="5"/>
  <c r="L893" i="5"/>
  <c r="E893" i="5"/>
  <c r="U893" i="5"/>
  <c r="S893" i="5"/>
  <c r="I893" i="5"/>
  <c r="J893" i="5"/>
  <c r="O893" i="5"/>
  <c r="V1663" i="5"/>
  <c r="E1663" i="5"/>
  <c r="L1663" i="5"/>
  <c r="F1663" i="5"/>
  <c r="W1663" i="5"/>
  <c r="K1663" i="5"/>
  <c r="H1663" i="5"/>
  <c r="U1663" i="5"/>
  <c r="T1663" i="5"/>
  <c r="N1663" i="5"/>
  <c r="AA1663" i="5"/>
  <c r="M1663" i="5"/>
  <c r="R1663" i="5"/>
  <c r="AB1663" i="5"/>
  <c r="Z1663" i="5"/>
  <c r="I1663" i="5"/>
  <c r="S1663" i="5"/>
  <c r="Y1663" i="5"/>
  <c r="J1663" i="5"/>
  <c r="G1663" i="5"/>
  <c r="O1663" i="5"/>
  <c r="P1663" i="5"/>
  <c r="X1663" i="5"/>
  <c r="Q1663" i="5"/>
  <c r="U21" i="5"/>
  <c r="R21" i="5"/>
  <c r="H21" i="5"/>
  <c r="M21" i="5"/>
  <c r="N21" i="5"/>
  <c r="G21" i="5"/>
  <c r="T21" i="5"/>
  <c r="Y21" i="5"/>
  <c r="S21" i="5"/>
  <c r="L21" i="5"/>
  <c r="Q21" i="5"/>
  <c r="K21" i="5"/>
  <c r="X21" i="5"/>
  <c r="V21" i="5"/>
  <c r="Z21" i="5"/>
  <c r="P21" i="5"/>
  <c r="F21" i="5"/>
  <c r="E21" i="5"/>
  <c r="AB21" i="5"/>
  <c r="W21" i="5"/>
  <c r="AA21" i="5"/>
  <c r="I21" i="5"/>
  <c r="J21" i="5"/>
  <c r="O21" i="5"/>
  <c r="S999" i="5"/>
  <c r="X999" i="5"/>
  <c r="Z999" i="5"/>
  <c r="M999" i="5"/>
  <c r="N999" i="5"/>
  <c r="H999" i="5"/>
  <c r="W999" i="5"/>
  <c r="AB999" i="5"/>
  <c r="U999" i="5"/>
  <c r="Q999" i="5"/>
  <c r="G999" i="5"/>
  <c r="L999" i="5"/>
  <c r="AA999" i="5"/>
  <c r="Y999" i="5"/>
  <c r="V999" i="5"/>
  <c r="F999" i="5"/>
  <c r="K999" i="5"/>
  <c r="P999" i="5"/>
  <c r="E999" i="5"/>
  <c r="T999" i="5"/>
  <c r="R999" i="5"/>
  <c r="I999" i="5"/>
  <c r="J999" i="5"/>
  <c r="O999" i="5"/>
  <c r="W831" i="5"/>
  <c r="AB831" i="5"/>
  <c r="Y831" i="5"/>
  <c r="Q831" i="5"/>
  <c r="G831" i="5"/>
  <c r="L831" i="5"/>
  <c r="S831" i="5"/>
  <c r="R831" i="5"/>
  <c r="H831" i="5"/>
  <c r="AA831" i="5"/>
  <c r="U831" i="5"/>
  <c r="Z831" i="5"/>
  <c r="F831" i="5"/>
  <c r="K831" i="5"/>
  <c r="P831" i="5"/>
  <c r="X831" i="5"/>
  <c r="M831" i="5"/>
  <c r="N831" i="5"/>
  <c r="E831" i="5"/>
  <c r="T831" i="5"/>
  <c r="V831" i="5"/>
  <c r="I831" i="5"/>
  <c r="J831" i="5"/>
  <c r="O831" i="5"/>
  <c r="W1459" i="5"/>
  <c r="AB1459" i="5"/>
  <c r="R1459" i="5"/>
  <c r="O1459" i="5"/>
  <c r="I1459" i="5"/>
  <c r="F1459" i="5"/>
  <c r="E1459" i="5"/>
  <c r="T1459" i="5"/>
  <c r="Y1459" i="5"/>
  <c r="G1459" i="5"/>
  <c r="L1459" i="5"/>
  <c r="Q1459" i="5"/>
  <c r="U1459" i="5"/>
  <c r="H1459" i="5"/>
  <c r="J1459" i="5"/>
  <c r="X1459" i="5"/>
  <c r="N1459" i="5"/>
  <c r="S1459" i="5"/>
  <c r="Z1459" i="5"/>
  <c r="P1459" i="5"/>
  <c r="K1459" i="5"/>
  <c r="AA1459" i="5"/>
  <c r="V1459" i="5"/>
  <c r="M1459" i="5"/>
  <c r="AA1403" i="5"/>
  <c r="U1403" i="5"/>
  <c r="G1403" i="5"/>
  <c r="L1403" i="5"/>
  <c r="Q1403" i="5"/>
  <c r="J1403" i="5"/>
  <c r="E1403" i="5"/>
  <c r="T1403" i="5"/>
  <c r="V1403" i="5"/>
  <c r="K1403" i="5"/>
  <c r="P1403" i="5"/>
  <c r="N1403" i="5"/>
  <c r="W1403" i="5"/>
  <c r="Z1403" i="5"/>
  <c r="M1403" i="5"/>
  <c r="AB1403" i="5"/>
  <c r="H1403" i="5"/>
  <c r="F1403" i="5"/>
  <c r="S1403" i="5"/>
  <c r="Y1403" i="5"/>
  <c r="I1403" i="5"/>
  <c r="O1403" i="5"/>
  <c r="R1403" i="5"/>
  <c r="X1403" i="5"/>
  <c r="Z901" i="5"/>
  <c r="Y901" i="5"/>
  <c r="W901" i="5"/>
  <c r="F901" i="5"/>
  <c r="K901" i="5"/>
  <c r="L901" i="5"/>
  <c r="R901" i="5"/>
  <c r="X901" i="5"/>
  <c r="AB901" i="5"/>
  <c r="M901" i="5"/>
  <c r="N901" i="5"/>
  <c r="P901" i="5"/>
  <c r="V901" i="5"/>
  <c r="T901" i="5"/>
  <c r="U901" i="5"/>
  <c r="Q901" i="5"/>
  <c r="G901" i="5"/>
  <c r="H901" i="5"/>
  <c r="I901" i="5"/>
  <c r="E901" i="5"/>
  <c r="J901" i="5"/>
  <c r="S901" i="5"/>
  <c r="O901" i="5"/>
  <c r="AA901" i="5"/>
  <c r="Z1965" i="5"/>
  <c r="T1965" i="5"/>
  <c r="G1965" i="5"/>
  <c r="L1965" i="5"/>
  <c r="Q1965" i="5"/>
  <c r="F1965" i="5"/>
  <c r="E1965" i="5"/>
  <c r="S1965" i="5"/>
  <c r="X1965" i="5"/>
  <c r="K1965" i="5"/>
  <c r="P1965" i="5"/>
  <c r="N1965" i="5"/>
  <c r="R1965" i="5"/>
  <c r="W1965" i="5"/>
  <c r="AB1965" i="5"/>
  <c r="O1965" i="5"/>
  <c r="I1965" i="5"/>
  <c r="Y1965" i="5"/>
  <c r="V1965" i="5"/>
  <c r="AA1965" i="5"/>
  <c r="U1965" i="5"/>
  <c r="H1965" i="5"/>
  <c r="M1965" i="5"/>
  <c r="J1965" i="5"/>
  <c r="S1351" i="5"/>
  <c r="X1351" i="5"/>
  <c r="U1351" i="5"/>
  <c r="K1351" i="5"/>
  <c r="P1351" i="5"/>
  <c r="N1351" i="5"/>
  <c r="W1351" i="5"/>
  <c r="AB1351" i="5"/>
  <c r="V1351" i="5"/>
  <c r="O1351" i="5"/>
  <c r="I1351" i="5"/>
  <c r="F1351" i="5"/>
  <c r="AA1351" i="5"/>
  <c r="Y1351" i="5"/>
  <c r="Z1351" i="5"/>
  <c r="H1351" i="5"/>
  <c r="M1351" i="5"/>
  <c r="J1351" i="5"/>
  <c r="E1351" i="5"/>
  <c r="T1351" i="5"/>
  <c r="R1351" i="5"/>
  <c r="G1351" i="5"/>
  <c r="L1351" i="5"/>
  <c r="Q1351" i="5"/>
  <c r="E1226" i="5"/>
  <c r="U1226" i="5"/>
  <c r="R1226" i="5"/>
  <c r="G1226" i="5"/>
  <c r="L1226" i="5"/>
  <c r="Q1226" i="5"/>
  <c r="S1226" i="5"/>
  <c r="Z1226" i="5"/>
  <c r="T1226" i="5"/>
  <c r="K1226" i="5"/>
  <c r="P1226" i="5"/>
  <c r="J1226" i="5"/>
  <c r="W1226" i="5"/>
  <c r="V1226" i="5"/>
  <c r="X1226" i="5"/>
  <c r="O1226" i="5"/>
  <c r="I1226" i="5"/>
  <c r="N1226" i="5"/>
  <c r="AA1226" i="5"/>
  <c r="AB1226" i="5"/>
  <c r="Y1226" i="5"/>
  <c r="H1226" i="5"/>
  <c r="M1226" i="5"/>
  <c r="F1226" i="5"/>
  <c r="R399" i="5"/>
  <c r="W399" i="5"/>
  <c r="U399" i="5"/>
  <c r="N399" i="5"/>
  <c r="H399" i="5"/>
  <c r="Q399" i="5"/>
  <c r="V399" i="5"/>
  <c r="AA399" i="5"/>
  <c r="AB399" i="5"/>
  <c r="G399" i="5"/>
  <c r="L399" i="5"/>
  <c r="F399" i="5"/>
  <c r="Z399" i="5"/>
  <c r="X399" i="5"/>
  <c r="T399" i="5"/>
  <c r="K399" i="5"/>
  <c r="P399" i="5"/>
  <c r="I399" i="5"/>
  <c r="E399" i="5"/>
  <c r="S399" i="5"/>
  <c r="Y399" i="5"/>
  <c r="J399" i="5"/>
  <c r="O399" i="5"/>
  <c r="M399" i="5"/>
  <c r="H1644" i="5"/>
  <c r="E1644" i="5"/>
  <c r="L1644" i="5"/>
  <c r="AA1644" i="5"/>
  <c r="X1644" i="5"/>
  <c r="I1644" i="5"/>
  <c r="N1644" i="5"/>
  <c r="AB1644" i="5"/>
  <c r="U1644" i="5"/>
  <c r="Q1644" i="5"/>
  <c r="R1644" i="5"/>
  <c r="J1644" i="5"/>
  <c r="K1644" i="5"/>
  <c r="S1644" i="5"/>
  <c r="T1644" i="5"/>
  <c r="P1644" i="5"/>
  <c r="V1644" i="5"/>
  <c r="Z1644" i="5"/>
  <c r="G1644" i="5"/>
  <c r="Y1644" i="5"/>
  <c r="F1644" i="5"/>
  <c r="O1644" i="5"/>
  <c r="W1644" i="5"/>
  <c r="M1644" i="5"/>
  <c r="Y896" i="5"/>
  <c r="AA896" i="5"/>
  <c r="W896" i="5"/>
  <c r="Q896" i="5"/>
  <c r="G896" i="5"/>
  <c r="P896" i="5"/>
  <c r="E896" i="5"/>
  <c r="Z896" i="5"/>
  <c r="AB896" i="5"/>
  <c r="I896" i="5"/>
  <c r="J896" i="5"/>
  <c r="O896" i="5"/>
  <c r="R896" i="5"/>
  <c r="F896" i="5"/>
  <c r="H896" i="5"/>
  <c r="V896" i="5"/>
  <c r="L896" i="5"/>
  <c r="U896" i="5"/>
  <c r="S896" i="5"/>
  <c r="N896" i="5"/>
  <c r="M896" i="5"/>
  <c r="T896" i="5"/>
  <c r="X896" i="5"/>
  <c r="K896" i="5"/>
  <c r="R761" i="5"/>
  <c r="X761" i="5"/>
  <c r="AB761" i="5"/>
  <c r="F761" i="5"/>
  <c r="K761" i="5"/>
  <c r="L761" i="5"/>
  <c r="Y761" i="5"/>
  <c r="W761" i="5"/>
  <c r="AA761" i="5"/>
  <c r="Q761" i="5"/>
  <c r="G761" i="5"/>
  <c r="H761" i="5"/>
  <c r="E761" i="5"/>
  <c r="S761" i="5"/>
  <c r="J761" i="5"/>
  <c r="U761" i="5"/>
  <c r="T761" i="5"/>
  <c r="N761" i="5"/>
  <c r="V761" i="5"/>
  <c r="I761" i="5"/>
  <c r="O761" i="5"/>
  <c r="P761" i="5"/>
  <c r="Z761" i="5"/>
  <c r="M761" i="5"/>
  <c r="AB1219" i="5"/>
  <c r="Y1219" i="5"/>
  <c r="AA1219" i="5"/>
  <c r="F1219" i="5"/>
  <c r="K1219" i="5"/>
  <c r="P1219" i="5"/>
  <c r="T1219" i="5"/>
  <c r="W1219" i="5"/>
  <c r="V1219" i="5"/>
  <c r="M1219" i="5"/>
  <c r="N1219" i="5"/>
  <c r="H1219" i="5"/>
  <c r="X1219" i="5"/>
  <c r="S1219" i="5"/>
  <c r="Z1219" i="5"/>
  <c r="Q1219" i="5"/>
  <c r="G1219" i="5"/>
  <c r="L1219" i="5"/>
  <c r="R1219" i="5"/>
  <c r="O1219" i="5"/>
  <c r="U1219" i="5"/>
  <c r="I1219" i="5"/>
  <c r="E1219" i="5"/>
  <c r="J1219" i="5"/>
  <c r="W1495" i="5"/>
  <c r="AB1495" i="5"/>
  <c r="R1495" i="5"/>
  <c r="O1495" i="5"/>
  <c r="I1495" i="5"/>
  <c r="F1495" i="5"/>
  <c r="AA1495" i="5"/>
  <c r="Y1495" i="5"/>
  <c r="U1495" i="5"/>
  <c r="H1495" i="5"/>
  <c r="M1495" i="5"/>
  <c r="J1495" i="5"/>
  <c r="E1495" i="5"/>
  <c r="T1495" i="5"/>
  <c r="V1495" i="5"/>
  <c r="G1495" i="5"/>
  <c r="L1495" i="5"/>
  <c r="Q1495" i="5"/>
  <c r="Z1495" i="5"/>
  <c r="K1495" i="5"/>
  <c r="S1495" i="5"/>
  <c r="P1495" i="5"/>
  <c r="X1495" i="5"/>
  <c r="N1495" i="5"/>
  <c r="W195" i="5"/>
  <c r="R195" i="5"/>
  <c r="Y195" i="5"/>
  <c r="G195" i="5"/>
  <c r="L195" i="5"/>
  <c r="I195" i="5"/>
  <c r="E195" i="5"/>
  <c r="V195" i="5"/>
  <c r="T195" i="5"/>
  <c r="J195" i="5"/>
  <c r="O195" i="5"/>
  <c r="Q195" i="5"/>
  <c r="X195" i="5"/>
  <c r="K195" i="5"/>
  <c r="M195" i="5"/>
  <c r="AB195" i="5"/>
  <c r="F195" i="5"/>
  <c r="S195" i="5"/>
  <c r="U195" i="5"/>
  <c r="H195" i="5"/>
  <c r="N195" i="5"/>
  <c r="AA195" i="5"/>
  <c r="Z195" i="5"/>
  <c r="P195" i="5"/>
  <c r="V504" i="5"/>
  <c r="AA504" i="5"/>
  <c r="U504" i="5"/>
  <c r="Q504" i="5"/>
  <c r="H504" i="5"/>
  <c r="O504" i="5"/>
  <c r="Z504" i="5"/>
  <c r="Y504" i="5"/>
  <c r="X504" i="5"/>
  <c r="F504" i="5"/>
  <c r="P504" i="5"/>
  <c r="L504" i="5"/>
  <c r="E504" i="5"/>
  <c r="S504" i="5"/>
  <c r="T504" i="5"/>
  <c r="I504" i="5"/>
  <c r="J504" i="5"/>
  <c r="G504" i="5"/>
  <c r="AB504" i="5"/>
  <c r="M504" i="5"/>
  <c r="R504" i="5"/>
  <c r="N504" i="5"/>
  <c r="W504" i="5"/>
  <c r="K504" i="5"/>
  <c r="V1458" i="5"/>
  <c r="AA1458" i="5"/>
  <c r="T1458" i="5"/>
  <c r="O1458" i="5"/>
  <c r="I1458" i="5"/>
  <c r="N1458" i="5"/>
  <c r="W1458" i="5"/>
  <c r="K1458" i="5"/>
  <c r="J1458" i="5"/>
  <c r="Z1458" i="5"/>
  <c r="X1458" i="5"/>
  <c r="U1458" i="5"/>
  <c r="H1458" i="5"/>
  <c r="M1458" i="5"/>
  <c r="F1458" i="5"/>
  <c r="R1458" i="5"/>
  <c r="AB1458" i="5"/>
  <c r="P1458" i="5"/>
  <c r="E1458" i="5"/>
  <c r="S1458" i="5"/>
  <c r="Y1458" i="5"/>
  <c r="G1458" i="5"/>
  <c r="L1458" i="5"/>
  <c r="Q1458" i="5"/>
  <c r="E1859" i="5"/>
  <c r="T1859" i="5"/>
  <c r="U1859" i="5"/>
  <c r="G1859" i="5"/>
  <c r="L1859" i="5"/>
  <c r="Q1859" i="5"/>
  <c r="W1859" i="5"/>
  <c r="AB1859" i="5"/>
  <c r="Z1859" i="5"/>
  <c r="O1859" i="5"/>
  <c r="I1859" i="5"/>
  <c r="J1859" i="5"/>
  <c r="S1859" i="5"/>
  <c r="Y1859" i="5"/>
  <c r="P1859" i="5"/>
  <c r="AA1859" i="5"/>
  <c r="R1859" i="5"/>
  <c r="M1859" i="5"/>
  <c r="X1859" i="5"/>
  <c r="K1859" i="5"/>
  <c r="F1859" i="5"/>
  <c r="V1859" i="5"/>
  <c r="H1859" i="5"/>
  <c r="N1859" i="5"/>
  <c r="AA384" i="5"/>
  <c r="U384" i="5"/>
  <c r="Y384" i="5"/>
  <c r="F384" i="5"/>
  <c r="P384" i="5"/>
  <c r="J384" i="5"/>
  <c r="T384" i="5"/>
  <c r="V384" i="5"/>
  <c r="G384" i="5"/>
  <c r="E384" i="5"/>
  <c r="I384" i="5"/>
  <c r="N384" i="5"/>
  <c r="S384" i="5"/>
  <c r="X384" i="5"/>
  <c r="Z384" i="5"/>
  <c r="K384" i="5"/>
  <c r="H384" i="5"/>
  <c r="M384" i="5"/>
  <c r="W384" i="5"/>
  <c r="AB384" i="5"/>
  <c r="R384" i="5"/>
  <c r="O384" i="5"/>
  <c r="L384" i="5"/>
  <c r="Q384" i="5"/>
  <c r="V38" i="5"/>
  <c r="AA38" i="5"/>
  <c r="U38" i="5"/>
  <c r="Q38" i="5"/>
  <c r="K38" i="5"/>
  <c r="L38" i="5"/>
  <c r="Z38" i="5"/>
  <c r="X38" i="5"/>
  <c r="AB38" i="5"/>
  <c r="J38" i="5"/>
  <c r="O38" i="5"/>
  <c r="H38" i="5"/>
  <c r="E38" i="5"/>
  <c r="S38" i="5"/>
  <c r="Y38" i="5"/>
  <c r="I38" i="5"/>
  <c r="N38" i="5"/>
  <c r="F38" i="5"/>
  <c r="T38" i="5"/>
  <c r="M38" i="5"/>
  <c r="R38" i="5"/>
  <c r="G38" i="5"/>
  <c r="W38" i="5"/>
  <c r="P38" i="5"/>
  <c r="U169" i="5"/>
  <c r="S169" i="5"/>
  <c r="H169" i="5"/>
  <c r="M169" i="5"/>
  <c r="N169" i="5"/>
  <c r="K169" i="5"/>
  <c r="T169" i="5"/>
  <c r="Y169" i="5"/>
  <c r="AA169" i="5"/>
  <c r="L169" i="5"/>
  <c r="Q169" i="5"/>
  <c r="O169" i="5"/>
  <c r="X169" i="5"/>
  <c r="R169" i="5"/>
  <c r="V169" i="5"/>
  <c r="P169" i="5"/>
  <c r="F169" i="5"/>
  <c r="E169" i="5"/>
  <c r="AB169" i="5"/>
  <c r="Z169" i="5"/>
  <c r="W169" i="5"/>
  <c r="I169" i="5"/>
  <c r="J169" i="5"/>
  <c r="G169" i="5"/>
  <c r="V137" i="5"/>
  <c r="T137" i="5"/>
  <c r="H137" i="5"/>
  <c r="M137" i="5"/>
  <c r="J137" i="5"/>
  <c r="G137" i="5"/>
  <c r="S137" i="5"/>
  <c r="AB137" i="5"/>
  <c r="U137" i="5"/>
  <c r="L137" i="5"/>
  <c r="Q137" i="5"/>
  <c r="N137" i="5"/>
  <c r="W137" i="5"/>
  <c r="R137" i="5"/>
  <c r="Y137" i="5"/>
  <c r="P137" i="5"/>
  <c r="F137" i="5"/>
  <c r="O137" i="5"/>
  <c r="AA137" i="5"/>
  <c r="X137" i="5"/>
  <c r="Z137" i="5"/>
  <c r="I137" i="5"/>
  <c r="E137" i="5"/>
  <c r="K137" i="5"/>
  <c r="T1919" i="5"/>
  <c r="AA1919" i="5"/>
  <c r="Z1919" i="5"/>
  <c r="O1919" i="5"/>
  <c r="W1919" i="5"/>
  <c r="F1919" i="5"/>
  <c r="X1919" i="5"/>
  <c r="R1919" i="5"/>
  <c r="U1919" i="5"/>
  <c r="H1919" i="5"/>
  <c r="I1919" i="5"/>
  <c r="J1919" i="5"/>
  <c r="E1919" i="5"/>
  <c r="V1919" i="5"/>
  <c r="S1919" i="5"/>
  <c r="K1919" i="5"/>
  <c r="P1919" i="5"/>
  <c r="Q1919" i="5"/>
  <c r="L1919" i="5"/>
  <c r="AB1919" i="5"/>
  <c r="M1919" i="5"/>
  <c r="G1919" i="5"/>
  <c r="Y1919" i="5"/>
  <c r="N1919" i="5"/>
  <c r="AB1272" i="5"/>
  <c r="W1272" i="5"/>
  <c r="AA1272" i="5"/>
  <c r="H1272" i="5"/>
  <c r="M1272" i="5"/>
  <c r="N1272" i="5"/>
  <c r="E1272" i="5"/>
  <c r="U1272" i="5"/>
  <c r="R1272" i="5"/>
  <c r="G1272" i="5"/>
  <c r="L1272" i="5"/>
  <c r="Q1272" i="5"/>
  <c r="X1272" i="5"/>
  <c r="S1272" i="5"/>
  <c r="I1272" i="5"/>
  <c r="V1272" i="5"/>
  <c r="O1272" i="5"/>
  <c r="J1272" i="5"/>
  <c r="T1272" i="5"/>
  <c r="Z1272" i="5"/>
  <c r="P1272" i="5"/>
  <c r="Y1272" i="5"/>
  <c r="K1272" i="5"/>
  <c r="F1272" i="5"/>
  <c r="V1690" i="5"/>
  <c r="AA1690" i="5"/>
  <c r="AB1690" i="5"/>
  <c r="U1690" i="5"/>
  <c r="I1690" i="5"/>
  <c r="E1690" i="5"/>
  <c r="S1690" i="5"/>
  <c r="Y1690" i="5"/>
  <c r="K1690" i="5"/>
  <c r="L1690" i="5"/>
  <c r="Q1690" i="5"/>
  <c r="X1690" i="5"/>
  <c r="H1690" i="5"/>
  <c r="N1690" i="5"/>
  <c r="O1690" i="5"/>
  <c r="R1690" i="5"/>
  <c r="T1690" i="5"/>
  <c r="P1690" i="5"/>
  <c r="F1690" i="5"/>
  <c r="W1690" i="5"/>
  <c r="J1690" i="5"/>
  <c r="Z1690" i="5"/>
  <c r="G1690" i="5"/>
  <c r="M1690" i="5"/>
  <c r="Z1578" i="5"/>
  <c r="X1578" i="5"/>
  <c r="U1578" i="5"/>
  <c r="H1578" i="5"/>
  <c r="M1578" i="5"/>
  <c r="F1578" i="5"/>
  <c r="E1578" i="5"/>
  <c r="S1578" i="5"/>
  <c r="Y1578" i="5"/>
  <c r="G1578" i="5"/>
  <c r="L1578" i="5"/>
  <c r="Q1578" i="5"/>
  <c r="R1578" i="5"/>
  <c r="W1578" i="5"/>
  <c r="T1578" i="5"/>
  <c r="K1578" i="5"/>
  <c r="P1578" i="5"/>
  <c r="J1578" i="5"/>
  <c r="V1578" i="5"/>
  <c r="AA1578" i="5"/>
  <c r="AB1578" i="5"/>
  <c r="O1578" i="5"/>
  <c r="I1578" i="5"/>
  <c r="N1578" i="5"/>
  <c r="E1416" i="5"/>
  <c r="U1416" i="5"/>
  <c r="AA1416" i="5"/>
  <c r="G1416" i="5"/>
  <c r="L1416" i="5"/>
  <c r="Q1416" i="5"/>
  <c r="X1416" i="5"/>
  <c r="R1416" i="5"/>
  <c r="K1416" i="5"/>
  <c r="I1416" i="5"/>
  <c r="N1416" i="5"/>
  <c r="AB1416" i="5"/>
  <c r="S1416" i="5"/>
  <c r="O1416" i="5"/>
  <c r="M1416" i="5"/>
  <c r="Y1416" i="5"/>
  <c r="W1416" i="5"/>
  <c r="H1416" i="5"/>
  <c r="F1416" i="5"/>
  <c r="T1416" i="5"/>
  <c r="V1416" i="5"/>
  <c r="Z1416" i="5"/>
  <c r="P1416" i="5"/>
  <c r="J1416" i="5"/>
  <c r="W1962" i="5"/>
  <c r="AB1962" i="5"/>
  <c r="V1962" i="5"/>
  <c r="Z1962" i="5"/>
  <c r="I1962" i="5"/>
  <c r="N1962" i="5"/>
  <c r="E1962" i="5"/>
  <c r="T1962" i="5"/>
  <c r="Y1962" i="5"/>
  <c r="K1962" i="5"/>
  <c r="L1962" i="5"/>
  <c r="Q1962" i="5"/>
  <c r="U1962" i="5"/>
  <c r="H1962" i="5"/>
  <c r="J1962" i="5"/>
  <c r="O1962" i="5"/>
  <c r="S1962" i="5"/>
  <c r="R1962" i="5"/>
  <c r="P1962" i="5"/>
  <c r="X1962" i="5"/>
  <c r="F1962" i="5"/>
  <c r="AA1962" i="5"/>
  <c r="G1962" i="5"/>
  <c r="M1962" i="5"/>
  <c r="R973" i="5"/>
  <c r="AA973" i="5"/>
  <c r="Y973" i="5"/>
  <c r="M973" i="5"/>
  <c r="N973" i="5"/>
  <c r="P973" i="5"/>
  <c r="V973" i="5"/>
  <c r="W973" i="5"/>
  <c r="S973" i="5"/>
  <c r="Q973" i="5"/>
  <c r="G973" i="5"/>
  <c r="L973" i="5"/>
  <c r="Z973" i="5"/>
  <c r="AB973" i="5"/>
  <c r="T973" i="5"/>
  <c r="F973" i="5"/>
  <c r="K973" i="5"/>
  <c r="H973" i="5"/>
  <c r="E973" i="5"/>
  <c r="U973" i="5"/>
  <c r="X973" i="5"/>
  <c r="I973" i="5"/>
  <c r="J973" i="5"/>
  <c r="O973" i="5"/>
  <c r="E883" i="5"/>
  <c r="S883" i="5"/>
  <c r="V883" i="5"/>
  <c r="I883" i="5"/>
  <c r="J883" i="5"/>
  <c r="O883" i="5"/>
  <c r="X883" i="5"/>
  <c r="Z883" i="5"/>
  <c r="M883" i="5"/>
  <c r="G883" i="5"/>
  <c r="P883" i="5"/>
  <c r="AB883" i="5"/>
  <c r="W883" i="5"/>
  <c r="Q883" i="5"/>
  <c r="K883" i="5"/>
  <c r="Y883" i="5"/>
  <c r="AA883" i="5"/>
  <c r="F883" i="5"/>
  <c r="H883" i="5"/>
  <c r="T883" i="5"/>
  <c r="U883" i="5"/>
  <c r="R883" i="5"/>
  <c r="N883" i="5"/>
  <c r="L883" i="5"/>
  <c r="W1667" i="5"/>
  <c r="AB1667" i="5"/>
  <c r="Z1667" i="5"/>
  <c r="R1667" i="5"/>
  <c r="I1667" i="5"/>
  <c r="F1667" i="5"/>
  <c r="E1667" i="5"/>
  <c r="T1667" i="5"/>
  <c r="V1667" i="5"/>
  <c r="K1667" i="5"/>
  <c r="L1667" i="5"/>
  <c r="Q1667" i="5"/>
  <c r="U1667" i="5"/>
  <c r="H1667" i="5"/>
  <c r="J1667" i="5"/>
  <c r="X1667" i="5"/>
  <c r="N1667" i="5"/>
  <c r="S1667" i="5"/>
  <c r="Y1667" i="5"/>
  <c r="P1667" i="5"/>
  <c r="O1667" i="5"/>
  <c r="AA1667" i="5"/>
  <c r="G1667" i="5"/>
  <c r="M1667" i="5"/>
  <c r="X81" i="5"/>
  <c r="V81" i="5"/>
  <c r="Z81" i="5"/>
  <c r="P81" i="5"/>
  <c r="F81" i="5"/>
  <c r="K81" i="5"/>
  <c r="U81" i="5"/>
  <c r="R81" i="5"/>
  <c r="M81" i="5"/>
  <c r="AB81" i="5"/>
  <c r="W81" i="5"/>
  <c r="AA81" i="5"/>
  <c r="I81" i="5"/>
  <c r="J81" i="5"/>
  <c r="O81" i="5"/>
  <c r="E81" i="5"/>
  <c r="H81" i="5"/>
  <c r="N81" i="5"/>
  <c r="Y81" i="5"/>
  <c r="G81" i="5"/>
  <c r="S81" i="5"/>
  <c r="L81" i="5"/>
  <c r="T81" i="5"/>
  <c r="Q81" i="5"/>
  <c r="AA1807" i="5"/>
  <c r="Y1807" i="5"/>
  <c r="V1807" i="5"/>
  <c r="I1807" i="5"/>
  <c r="F1807" i="5"/>
  <c r="J1807" i="5"/>
  <c r="W1807" i="5"/>
  <c r="AB1807" i="5"/>
  <c r="U1807" i="5"/>
  <c r="P1807" i="5"/>
  <c r="K1807" i="5"/>
  <c r="O1807" i="5"/>
  <c r="E1807" i="5"/>
  <c r="R1807" i="5"/>
  <c r="M1807" i="5"/>
  <c r="S1807" i="5"/>
  <c r="Z1807" i="5"/>
  <c r="Q1807" i="5"/>
  <c r="T1807" i="5"/>
  <c r="H1807" i="5"/>
  <c r="N1807" i="5"/>
  <c r="X1807" i="5"/>
  <c r="L1807" i="5"/>
  <c r="G1807" i="5"/>
  <c r="Y1417" i="5"/>
  <c r="S1417" i="5"/>
  <c r="W1417" i="5"/>
  <c r="O1417" i="5"/>
  <c r="I1417" i="5"/>
  <c r="J1417" i="5"/>
  <c r="R1417" i="5"/>
  <c r="AA1417" i="5"/>
  <c r="X1417" i="5"/>
  <c r="H1417" i="5"/>
  <c r="M1417" i="5"/>
  <c r="N1417" i="5"/>
  <c r="E1417" i="5"/>
  <c r="V1417" i="5"/>
  <c r="AB1417" i="5"/>
  <c r="G1417" i="5"/>
  <c r="L1417" i="5"/>
  <c r="Q1417" i="5"/>
  <c r="T1417" i="5"/>
  <c r="K1417" i="5"/>
  <c r="U1417" i="5"/>
  <c r="P1417" i="5"/>
  <c r="Z1417" i="5"/>
  <c r="F1417" i="5"/>
  <c r="T1036" i="5"/>
  <c r="Y1036" i="5"/>
  <c r="AA1036" i="5"/>
  <c r="M1036" i="5"/>
  <c r="N1036" i="5"/>
  <c r="L1036" i="5"/>
  <c r="X1036" i="5"/>
  <c r="R1036" i="5"/>
  <c r="V1036" i="5"/>
  <c r="Q1036" i="5"/>
  <c r="G1036" i="5"/>
  <c r="P1036" i="5"/>
  <c r="AB1036" i="5"/>
  <c r="Z1036" i="5"/>
  <c r="W1036" i="5"/>
  <c r="F1036" i="5"/>
  <c r="K1036" i="5"/>
  <c r="H1036" i="5"/>
  <c r="E1036" i="5"/>
  <c r="U1036" i="5"/>
  <c r="S1036" i="5"/>
  <c r="I1036" i="5"/>
  <c r="J1036" i="5"/>
  <c r="O1036" i="5"/>
  <c r="U229" i="5"/>
  <c r="R229" i="5"/>
  <c r="H229" i="5"/>
  <c r="M229" i="5"/>
  <c r="N229" i="5"/>
  <c r="G229" i="5"/>
  <c r="T229" i="5"/>
  <c r="Y229" i="5"/>
  <c r="S229" i="5"/>
  <c r="L229" i="5"/>
  <c r="Q229" i="5"/>
  <c r="E229" i="5"/>
  <c r="X229" i="5"/>
  <c r="V229" i="5"/>
  <c r="AA229" i="5"/>
  <c r="P229" i="5"/>
  <c r="F229" i="5"/>
  <c r="K229" i="5"/>
  <c r="AB229" i="5"/>
  <c r="W229" i="5"/>
  <c r="Z229" i="5"/>
  <c r="I229" i="5"/>
  <c r="J229" i="5"/>
  <c r="O229" i="5"/>
  <c r="V1054" i="5"/>
  <c r="AA1054" i="5"/>
  <c r="X1054" i="5"/>
  <c r="Q1054" i="5"/>
  <c r="G1054" i="5"/>
  <c r="L1054" i="5"/>
  <c r="E1054" i="5"/>
  <c r="AB1054" i="5"/>
  <c r="I1054" i="5"/>
  <c r="O1054" i="5"/>
  <c r="Z1054" i="5"/>
  <c r="T1054" i="5"/>
  <c r="Y1054" i="5"/>
  <c r="F1054" i="5"/>
  <c r="K1054" i="5"/>
  <c r="P1054" i="5"/>
  <c r="S1054" i="5"/>
  <c r="J1054" i="5"/>
  <c r="M1054" i="5"/>
  <c r="R1054" i="5"/>
  <c r="N1054" i="5"/>
  <c r="W1054" i="5"/>
  <c r="H1054" i="5"/>
  <c r="U1054" i="5"/>
  <c r="X740" i="5"/>
  <c r="V740" i="5"/>
  <c r="R740" i="5"/>
  <c r="Q740" i="5"/>
  <c r="G740" i="5"/>
  <c r="P740" i="5"/>
  <c r="T740" i="5"/>
  <c r="AA740" i="5"/>
  <c r="N740" i="5"/>
  <c r="AB740" i="5"/>
  <c r="W740" i="5"/>
  <c r="S740" i="5"/>
  <c r="F740" i="5"/>
  <c r="K740" i="5"/>
  <c r="H740" i="5"/>
  <c r="Y740" i="5"/>
  <c r="M740" i="5"/>
  <c r="L740" i="5"/>
  <c r="E740" i="5"/>
  <c r="U740" i="5"/>
  <c r="Z740" i="5"/>
  <c r="I740" i="5"/>
  <c r="J740" i="5"/>
  <c r="O740" i="5"/>
  <c r="Y190" i="5"/>
  <c r="S190" i="5"/>
  <c r="W190" i="5"/>
  <c r="Q190" i="5"/>
  <c r="K190" i="5"/>
  <c r="L190" i="5"/>
  <c r="R190" i="5"/>
  <c r="AA190" i="5"/>
  <c r="X190" i="5"/>
  <c r="J190" i="5"/>
  <c r="O190" i="5"/>
  <c r="P190" i="5"/>
  <c r="E190" i="5"/>
  <c r="V190" i="5"/>
  <c r="T190" i="5"/>
  <c r="I190" i="5"/>
  <c r="N190" i="5"/>
  <c r="F190" i="5"/>
  <c r="U190" i="5"/>
  <c r="Z190" i="5"/>
  <c r="AB190" i="5"/>
  <c r="M190" i="5"/>
  <c r="G190" i="5"/>
  <c r="H190" i="5"/>
  <c r="S1058" i="5"/>
  <c r="Y1058" i="5"/>
  <c r="I1058" i="5"/>
  <c r="J1058" i="5"/>
  <c r="O1058" i="5"/>
  <c r="L1058" i="5"/>
  <c r="R1058" i="5"/>
  <c r="W1058" i="5"/>
  <c r="AB1058" i="5"/>
  <c r="M1058" i="5"/>
  <c r="N1058" i="5"/>
  <c r="E1058" i="5"/>
  <c r="V1058" i="5"/>
  <c r="AA1058" i="5"/>
  <c r="T1058" i="5"/>
  <c r="Q1058" i="5"/>
  <c r="G1058" i="5"/>
  <c r="H1058" i="5"/>
  <c r="Z1058" i="5"/>
  <c r="X1058" i="5"/>
  <c r="U1058" i="5"/>
  <c r="F1058" i="5"/>
  <c r="K1058" i="5"/>
  <c r="P1058" i="5"/>
  <c r="S316" i="5"/>
  <c r="X316" i="5"/>
  <c r="Z316" i="5"/>
  <c r="K316" i="5"/>
  <c r="L316" i="5"/>
  <c r="Q316" i="5"/>
  <c r="W316" i="5"/>
  <c r="AB316" i="5"/>
  <c r="U316" i="5"/>
  <c r="O316" i="5"/>
  <c r="P316" i="5"/>
  <c r="N316" i="5"/>
  <c r="AA316" i="5"/>
  <c r="Y316" i="5"/>
  <c r="V316" i="5"/>
  <c r="F316" i="5"/>
  <c r="I316" i="5"/>
  <c r="E316" i="5"/>
  <c r="R316" i="5"/>
  <c r="J316" i="5"/>
  <c r="G316" i="5"/>
  <c r="H316" i="5"/>
  <c r="T316" i="5"/>
  <c r="M316" i="5"/>
  <c r="R1545" i="5"/>
  <c r="AA1545" i="5"/>
  <c r="X1545" i="5"/>
  <c r="H1545" i="5"/>
  <c r="M1545" i="5"/>
  <c r="N1545" i="5"/>
  <c r="U1545" i="5"/>
  <c r="Z1545" i="5"/>
  <c r="AB1545" i="5"/>
  <c r="K1545" i="5"/>
  <c r="P1545" i="5"/>
  <c r="F1545" i="5"/>
  <c r="Y1545" i="5"/>
  <c r="S1545" i="5"/>
  <c r="W1545" i="5"/>
  <c r="O1545" i="5"/>
  <c r="I1545" i="5"/>
  <c r="J1545" i="5"/>
  <c r="G1545" i="5"/>
  <c r="E1545" i="5"/>
  <c r="L1545" i="5"/>
  <c r="V1545" i="5"/>
  <c r="Q1545" i="5"/>
  <c r="T1545" i="5"/>
  <c r="S1699" i="5"/>
  <c r="X1699" i="5"/>
  <c r="Y1699" i="5"/>
  <c r="K1699" i="5"/>
  <c r="P1699" i="5"/>
  <c r="N1699" i="5"/>
  <c r="W1699" i="5"/>
  <c r="AB1699" i="5"/>
  <c r="Z1699" i="5"/>
  <c r="O1699" i="5"/>
  <c r="I1699" i="5"/>
  <c r="F1699" i="5"/>
  <c r="AA1699" i="5"/>
  <c r="U1699" i="5"/>
  <c r="R1699" i="5"/>
  <c r="H1699" i="5"/>
  <c r="M1699" i="5"/>
  <c r="J1699" i="5"/>
  <c r="E1699" i="5"/>
  <c r="T1699" i="5"/>
  <c r="V1699" i="5"/>
  <c r="G1699" i="5"/>
  <c r="L1699" i="5"/>
  <c r="Q1699" i="5"/>
  <c r="W1619" i="5"/>
  <c r="AB1619" i="5"/>
  <c r="R1619" i="5"/>
  <c r="O1619" i="5"/>
  <c r="I1619" i="5"/>
  <c r="F1619" i="5"/>
  <c r="E1619" i="5"/>
  <c r="T1619" i="5"/>
  <c r="V1619" i="5"/>
  <c r="G1619" i="5"/>
  <c r="L1619" i="5"/>
  <c r="Q1619" i="5"/>
  <c r="U1619" i="5"/>
  <c r="H1619" i="5"/>
  <c r="J1619" i="5"/>
  <c r="X1619" i="5"/>
  <c r="N1619" i="5"/>
  <c r="S1619" i="5"/>
  <c r="Y1619" i="5"/>
  <c r="P1619" i="5"/>
  <c r="K1619" i="5"/>
  <c r="AA1619" i="5"/>
  <c r="Z1619" i="5"/>
  <c r="M1619" i="5"/>
  <c r="X676" i="5"/>
  <c r="V676" i="5"/>
  <c r="R676" i="5"/>
  <c r="Q676" i="5"/>
  <c r="G676" i="5"/>
  <c r="P676" i="5"/>
  <c r="Y676" i="5"/>
  <c r="M676" i="5"/>
  <c r="L676" i="5"/>
  <c r="AB676" i="5"/>
  <c r="W676" i="5"/>
  <c r="S676" i="5"/>
  <c r="F676" i="5"/>
  <c r="K676" i="5"/>
  <c r="H676" i="5"/>
  <c r="T676" i="5"/>
  <c r="AA676" i="5"/>
  <c r="N676" i="5"/>
  <c r="E676" i="5"/>
  <c r="U676" i="5"/>
  <c r="Z676" i="5"/>
  <c r="I676" i="5"/>
  <c r="J676" i="5"/>
  <c r="O676" i="5"/>
  <c r="V1734" i="5"/>
  <c r="AA1734" i="5"/>
  <c r="X1734" i="5"/>
  <c r="O1734" i="5"/>
  <c r="I1734" i="5"/>
  <c r="N1734" i="5"/>
  <c r="Z1734" i="5"/>
  <c r="T1734" i="5"/>
  <c r="Y1734" i="5"/>
  <c r="H1734" i="5"/>
  <c r="M1734" i="5"/>
  <c r="F1734" i="5"/>
  <c r="E1734" i="5"/>
  <c r="S1734" i="5"/>
  <c r="AB1734" i="5"/>
  <c r="G1734" i="5"/>
  <c r="L1734" i="5"/>
  <c r="Q1734" i="5"/>
  <c r="R1734" i="5"/>
  <c r="W1734" i="5"/>
  <c r="U1734" i="5"/>
  <c r="K1734" i="5"/>
  <c r="P1734" i="5"/>
  <c r="J1734" i="5"/>
  <c r="W1463" i="5"/>
  <c r="AB1463" i="5"/>
  <c r="R1463" i="5"/>
  <c r="O1463" i="5"/>
  <c r="I1463" i="5"/>
  <c r="F1463" i="5"/>
  <c r="AA1463" i="5"/>
  <c r="Y1463" i="5"/>
  <c r="U1463" i="5"/>
  <c r="H1463" i="5"/>
  <c r="M1463" i="5"/>
  <c r="J1463" i="5"/>
  <c r="E1463" i="5"/>
  <c r="T1463" i="5"/>
  <c r="V1463" i="5"/>
  <c r="G1463" i="5"/>
  <c r="L1463" i="5"/>
  <c r="Q1463" i="5"/>
  <c r="Z1463" i="5"/>
  <c r="K1463" i="5"/>
  <c r="S1463" i="5"/>
  <c r="P1463" i="5"/>
  <c r="X1463" i="5"/>
  <c r="N1463" i="5"/>
  <c r="U1393" i="5"/>
  <c r="Z1393" i="5"/>
  <c r="AB1393" i="5"/>
  <c r="K1393" i="5"/>
  <c r="P1393" i="5"/>
  <c r="F1393" i="5"/>
  <c r="R1393" i="5"/>
  <c r="AA1393" i="5"/>
  <c r="W1393" i="5"/>
  <c r="H1393" i="5"/>
  <c r="M1393" i="5"/>
  <c r="N1393" i="5"/>
  <c r="E1393" i="5"/>
  <c r="X1393" i="5"/>
  <c r="L1393" i="5"/>
  <c r="Y1393" i="5"/>
  <c r="T1393" i="5"/>
  <c r="I1393" i="5"/>
  <c r="V1393" i="5"/>
  <c r="G1393" i="5"/>
  <c r="Q1393" i="5"/>
  <c r="S1393" i="5"/>
  <c r="O1393" i="5"/>
  <c r="J1393" i="5"/>
  <c r="V179" i="5"/>
  <c r="AA179" i="5"/>
  <c r="X179" i="5"/>
  <c r="G179" i="5"/>
  <c r="L179" i="5"/>
  <c r="I179" i="5"/>
  <c r="E179" i="5"/>
  <c r="S179" i="5"/>
  <c r="AB179" i="5"/>
  <c r="J179" i="5"/>
  <c r="O179" i="5"/>
  <c r="Q179" i="5"/>
  <c r="T179" i="5"/>
  <c r="K179" i="5"/>
  <c r="F179" i="5"/>
  <c r="N179" i="5"/>
  <c r="R179" i="5"/>
  <c r="U179" i="5"/>
  <c r="H179" i="5"/>
  <c r="W179" i="5"/>
  <c r="M179" i="5"/>
  <c r="Z179" i="5"/>
  <c r="Y179" i="5"/>
  <c r="P179" i="5"/>
  <c r="AA819" i="5"/>
  <c r="Y819" i="5"/>
  <c r="V819" i="5"/>
  <c r="E819" i="5"/>
  <c r="G819" i="5"/>
  <c r="L819" i="5"/>
  <c r="S819" i="5"/>
  <c r="X819" i="5"/>
  <c r="M819" i="5"/>
  <c r="O819" i="5"/>
  <c r="T819" i="5"/>
  <c r="R819" i="5"/>
  <c r="I819" i="5"/>
  <c r="F819" i="5"/>
  <c r="K819" i="5"/>
  <c r="P819" i="5"/>
  <c r="Z819" i="5"/>
  <c r="J819" i="5"/>
  <c r="Q819" i="5"/>
  <c r="W819" i="5"/>
  <c r="N819" i="5"/>
  <c r="AB819" i="5"/>
  <c r="H819" i="5"/>
  <c r="U819" i="5"/>
  <c r="R837" i="5"/>
  <c r="AA837" i="5"/>
  <c r="X837" i="5"/>
  <c r="F837" i="5"/>
  <c r="K837" i="5"/>
  <c r="L837" i="5"/>
  <c r="U837" i="5"/>
  <c r="Z837" i="5"/>
  <c r="AB837" i="5"/>
  <c r="M837" i="5"/>
  <c r="N837" i="5"/>
  <c r="P837" i="5"/>
  <c r="Y837" i="5"/>
  <c r="S837" i="5"/>
  <c r="W837" i="5"/>
  <c r="Q837" i="5"/>
  <c r="G837" i="5"/>
  <c r="H837" i="5"/>
  <c r="V837" i="5"/>
  <c r="O837" i="5"/>
  <c r="T837" i="5"/>
  <c r="I837" i="5"/>
  <c r="E837" i="5"/>
  <c r="J837" i="5"/>
  <c r="V379" i="5"/>
  <c r="AA379" i="5"/>
  <c r="X379" i="5"/>
  <c r="G379" i="5"/>
  <c r="L379" i="5"/>
  <c r="F379" i="5"/>
  <c r="Z379" i="5"/>
  <c r="T379" i="5"/>
  <c r="Y379" i="5"/>
  <c r="K379" i="5"/>
  <c r="P379" i="5"/>
  <c r="Q379" i="5"/>
  <c r="E379" i="5"/>
  <c r="S379" i="5"/>
  <c r="AB379" i="5"/>
  <c r="J379" i="5"/>
  <c r="O379" i="5"/>
  <c r="I379" i="5"/>
  <c r="R379" i="5"/>
  <c r="W379" i="5"/>
  <c r="U379" i="5"/>
  <c r="N379" i="5"/>
  <c r="H379" i="5"/>
  <c r="M379" i="5"/>
  <c r="V1522" i="5"/>
  <c r="AA1522" i="5"/>
  <c r="AB1522" i="5"/>
  <c r="O1522" i="5"/>
  <c r="I1522" i="5"/>
  <c r="N1522" i="5"/>
  <c r="W1522" i="5"/>
  <c r="K1522" i="5"/>
  <c r="P1522" i="5"/>
  <c r="Z1522" i="5"/>
  <c r="X1522" i="5"/>
  <c r="U1522" i="5"/>
  <c r="H1522" i="5"/>
  <c r="M1522" i="5"/>
  <c r="F1522" i="5"/>
  <c r="R1522" i="5"/>
  <c r="T1522" i="5"/>
  <c r="J1522" i="5"/>
  <c r="E1522" i="5"/>
  <c r="S1522" i="5"/>
  <c r="Y1522" i="5"/>
  <c r="G1522" i="5"/>
  <c r="L1522" i="5"/>
  <c r="Q1522" i="5"/>
  <c r="T1480" i="5"/>
  <c r="Y1480" i="5"/>
  <c r="S1480" i="5"/>
  <c r="O1480" i="5"/>
  <c r="I1480" i="5"/>
  <c r="Z1480" i="5"/>
  <c r="X1480" i="5"/>
  <c r="V1480" i="5"/>
  <c r="W1480" i="5"/>
  <c r="H1480" i="5"/>
  <c r="M1480" i="5"/>
  <c r="J1480" i="5"/>
  <c r="AB1480" i="5"/>
  <c r="R1480" i="5"/>
  <c r="G1480" i="5"/>
  <c r="L1480" i="5"/>
  <c r="Q1480" i="5"/>
  <c r="N1480" i="5"/>
  <c r="E1480" i="5"/>
  <c r="U1480" i="5"/>
  <c r="AA1480" i="5"/>
  <c r="K1480" i="5"/>
  <c r="P1480" i="5"/>
  <c r="F1480" i="5"/>
  <c r="V659" i="5"/>
  <c r="U659" i="5"/>
  <c r="S659" i="5"/>
  <c r="Q659" i="5"/>
  <c r="G659" i="5"/>
  <c r="L659" i="5"/>
  <c r="T659" i="5"/>
  <c r="J659" i="5"/>
  <c r="O659" i="5"/>
  <c r="Z659" i="5"/>
  <c r="AA659" i="5"/>
  <c r="AB659" i="5"/>
  <c r="F659" i="5"/>
  <c r="K659" i="5"/>
  <c r="P659" i="5"/>
  <c r="E659" i="5"/>
  <c r="W659" i="5"/>
  <c r="I659" i="5"/>
  <c r="M659" i="5"/>
  <c r="R659" i="5"/>
  <c r="N659" i="5"/>
  <c r="Y659" i="5"/>
  <c r="H659" i="5"/>
  <c r="X659" i="5"/>
  <c r="X1528" i="5"/>
  <c r="V1528" i="5"/>
  <c r="S1528" i="5"/>
  <c r="O1528" i="5"/>
  <c r="I1528" i="5"/>
  <c r="J1528" i="5"/>
  <c r="AB1528" i="5"/>
  <c r="W1528" i="5"/>
  <c r="AA1528" i="5"/>
  <c r="H1528" i="5"/>
  <c r="M1528" i="5"/>
  <c r="N1528" i="5"/>
  <c r="E1528" i="5"/>
  <c r="U1528" i="5"/>
  <c r="R1528" i="5"/>
  <c r="G1528" i="5"/>
  <c r="L1528" i="5"/>
  <c r="Q1528" i="5"/>
  <c r="T1528" i="5"/>
  <c r="Y1528" i="5"/>
  <c r="Z1528" i="5"/>
  <c r="K1528" i="5"/>
  <c r="P1528" i="5"/>
  <c r="F1528" i="5"/>
  <c r="X1044" i="5"/>
  <c r="R1044" i="5"/>
  <c r="V1044" i="5"/>
  <c r="Q1044" i="5"/>
  <c r="G1044" i="5"/>
  <c r="P1044" i="5"/>
  <c r="AB1044" i="5"/>
  <c r="Z1044" i="5"/>
  <c r="W1044" i="5"/>
  <c r="F1044" i="5"/>
  <c r="K1044" i="5"/>
  <c r="H1044" i="5"/>
  <c r="E1044" i="5"/>
  <c r="U1044" i="5"/>
  <c r="S1044" i="5"/>
  <c r="I1044" i="5"/>
  <c r="J1044" i="5"/>
  <c r="O1044" i="5"/>
  <c r="AA1044" i="5"/>
  <c r="M1044" i="5"/>
  <c r="T1044" i="5"/>
  <c r="N1044" i="5"/>
  <c r="Y1044" i="5"/>
  <c r="L1044" i="5"/>
  <c r="W1607" i="5"/>
  <c r="AB1607" i="5"/>
  <c r="U1607" i="5"/>
  <c r="O1607" i="5"/>
  <c r="I1607" i="5"/>
  <c r="F1607" i="5"/>
  <c r="AA1607" i="5"/>
  <c r="Y1607" i="5"/>
  <c r="V1607" i="5"/>
  <c r="H1607" i="5"/>
  <c r="M1607" i="5"/>
  <c r="J1607" i="5"/>
  <c r="E1607" i="5"/>
  <c r="T1607" i="5"/>
  <c r="R1607" i="5"/>
  <c r="G1607" i="5"/>
  <c r="L1607" i="5"/>
  <c r="Q1607" i="5"/>
  <c r="S1607" i="5"/>
  <c r="P1607" i="5"/>
  <c r="X1607" i="5"/>
  <c r="N1607" i="5"/>
  <c r="Z1607" i="5"/>
  <c r="K1607" i="5"/>
  <c r="R1034" i="5"/>
  <c r="W1034" i="5"/>
  <c r="T1034" i="5"/>
  <c r="M1034" i="5"/>
  <c r="N1034" i="5"/>
  <c r="H1034" i="5"/>
  <c r="E1034" i="5"/>
  <c r="S1034" i="5"/>
  <c r="Y1034" i="5"/>
  <c r="I1034" i="5"/>
  <c r="J1034" i="5"/>
  <c r="O1034" i="5"/>
  <c r="Z1034" i="5"/>
  <c r="AB1034" i="5"/>
  <c r="K1034" i="5"/>
  <c r="AA1034" i="5"/>
  <c r="Q1034" i="5"/>
  <c r="P1034" i="5"/>
  <c r="X1034" i="5"/>
  <c r="F1034" i="5"/>
  <c r="L1034" i="5"/>
  <c r="V1034" i="5"/>
  <c r="U1034" i="5"/>
  <c r="G1034" i="5"/>
  <c r="E1795" i="5"/>
  <c r="T1795" i="5"/>
  <c r="W1795" i="5"/>
  <c r="AB1795" i="5"/>
  <c r="Z1795" i="5"/>
  <c r="P1795" i="5"/>
  <c r="K1795" i="5"/>
  <c r="O1795" i="5"/>
  <c r="S1795" i="5"/>
  <c r="V1795" i="5"/>
  <c r="L1795" i="5"/>
  <c r="F1795" i="5"/>
  <c r="AA1795" i="5"/>
  <c r="Y1795" i="5"/>
  <c r="I1795" i="5"/>
  <c r="N1795" i="5"/>
  <c r="X1795" i="5"/>
  <c r="R1795" i="5"/>
  <c r="M1795" i="5"/>
  <c r="G1795" i="5"/>
  <c r="U1795" i="5"/>
  <c r="H1795" i="5"/>
  <c r="Q1795" i="5"/>
  <c r="J1795" i="5"/>
  <c r="T1316" i="5"/>
  <c r="Y1316" i="5"/>
  <c r="S1316" i="5"/>
  <c r="K1316" i="5"/>
  <c r="P1316" i="5"/>
  <c r="F1316" i="5"/>
  <c r="X1316" i="5"/>
  <c r="R1316" i="5"/>
  <c r="W1316" i="5"/>
  <c r="O1316" i="5"/>
  <c r="I1316" i="5"/>
  <c r="J1316" i="5"/>
  <c r="AB1316" i="5"/>
  <c r="Z1316" i="5"/>
  <c r="AA1316" i="5"/>
  <c r="H1316" i="5"/>
  <c r="M1316" i="5"/>
  <c r="N1316" i="5"/>
  <c r="E1316" i="5"/>
  <c r="U1316" i="5"/>
  <c r="V1316" i="5"/>
  <c r="G1316" i="5"/>
  <c r="L1316" i="5"/>
  <c r="Q1316" i="5"/>
  <c r="N1646" i="5"/>
  <c r="R1646" i="5"/>
  <c r="K1646" i="5"/>
  <c r="T1646" i="5"/>
  <c r="F1646" i="5"/>
  <c r="Q1646" i="5"/>
  <c r="P1646" i="5"/>
  <c r="AA1646" i="5"/>
  <c r="J1646" i="5"/>
  <c r="Y1646" i="5"/>
  <c r="L1646" i="5"/>
  <c r="U1646" i="5"/>
  <c r="W1646" i="5"/>
  <c r="V1646" i="5"/>
  <c r="AB1646" i="5"/>
  <c r="S1646" i="5"/>
  <c r="Z1646" i="5"/>
  <c r="M1646" i="5"/>
  <c r="H1646" i="5"/>
  <c r="X1646" i="5"/>
  <c r="O1646" i="5"/>
  <c r="I1646" i="5"/>
  <c r="G1646" i="5"/>
  <c r="E1646" i="5"/>
  <c r="V163" i="5"/>
  <c r="AA163" i="5"/>
  <c r="X163" i="5"/>
  <c r="G163" i="5"/>
  <c r="L163" i="5"/>
  <c r="I163" i="5"/>
  <c r="E163" i="5"/>
  <c r="S163" i="5"/>
  <c r="AB163" i="5"/>
  <c r="J163" i="5"/>
  <c r="O163" i="5"/>
  <c r="Q163" i="5"/>
  <c r="T163" i="5"/>
  <c r="K163" i="5"/>
  <c r="M163" i="5"/>
  <c r="W163" i="5"/>
  <c r="F163" i="5"/>
  <c r="R163" i="5"/>
  <c r="U163" i="5"/>
  <c r="H163" i="5"/>
  <c r="N163" i="5"/>
  <c r="Z163" i="5"/>
  <c r="Y163" i="5"/>
  <c r="P163" i="5"/>
  <c r="E733" i="5"/>
  <c r="V733" i="5"/>
  <c r="T733" i="5"/>
  <c r="I733" i="5"/>
  <c r="J733" i="5"/>
  <c r="O733" i="5"/>
  <c r="U733" i="5"/>
  <c r="Z733" i="5"/>
  <c r="AB733" i="5"/>
  <c r="M733" i="5"/>
  <c r="N733" i="5"/>
  <c r="P733" i="5"/>
  <c r="Y733" i="5"/>
  <c r="S733" i="5"/>
  <c r="W733" i="5"/>
  <c r="Q733" i="5"/>
  <c r="G733" i="5"/>
  <c r="H733" i="5"/>
  <c r="R733" i="5"/>
  <c r="AA733" i="5"/>
  <c r="X733" i="5"/>
  <c r="F733" i="5"/>
  <c r="K733" i="5"/>
  <c r="L733" i="5"/>
  <c r="E1359" i="5"/>
  <c r="Z1359" i="5"/>
  <c r="L1359" i="5"/>
  <c r="W1359" i="5"/>
  <c r="I1359" i="5"/>
  <c r="V1359" i="5"/>
  <c r="S1359" i="5"/>
  <c r="G1359" i="5"/>
  <c r="N1359" i="5"/>
  <c r="AB1359" i="5"/>
  <c r="Q1359" i="5"/>
  <c r="R1359" i="5"/>
  <c r="U1359" i="5"/>
  <c r="AA1359" i="5"/>
  <c r="M1359" i="5"/>
  <c r="P1359" i="5"/>
  <c r="X1359" i="5"/>
  <c r="F1359" i="5"/>
  <c r="O1359" i="5"/>
  <c r="Y1359" i="5"/>
  <c r="J1359" i="5"/>
  <c r="T1359" i="5"/>
  <c r="K1359" i="5"/>
  <c r="H1359" i="5"/>
  <c r="V1742" i="5"/>
  <c r="AA1742" i="5"/>
  <c r="X1742" i="5"/>
  <c r="H1742" i="5"/>
  <c r="M1742" i="5"/>
  <c r="N1742" i="5"/>
  <c r="Z1742" i="5"/>
  <c r="T1742" i="5"/>
  <c r="G1742" i="5"/>
  <c r="L1742" i="5"/>
  <c r="Q1742" i="5"/>
  <c r="F1742" i="5"/>
  <c r="E1742" i="5"/>
  <c r="S1742" i="5"/>
  <c r="AB1742" i="5"/>
  <c r="K1742" i="5"/>
  <c r="P1742" i="5"/>
  <c r="Y1742" i="5"/>
  <c r="R1742" i="5"/>
  <c r="I1742" i="5"/>
  <c r="W1742" i="5"/>
  <c r="J1742" i="5"/>
  <c r="U1742" i="5"/>
  <c r="O1742" i="5"/>
  <c r="AB478" i="5"/>
  <c r="R478" i="5"/>
  <c r="V478" i="5"/>
  <c r="F478" i="5"/>
  <c r="K478" i="5"/>
  <c r="H478" i="5"/>
  <c r="T478" i="5"/>
  <c r="Y478" i="5"/>
  <c r="AA478" i="5"/>
  <c r="M478" i="5"/>
  <c r="N478" i="5"/>
  <c r="L478" i="5"/>
  <c r="X478" i="5"/>
  <c r="W478" i="5"/>
  <c r="S478" i="5"/>
  <c r="Q478" i="5"/>
  <c r="G478" i="5"/>
  <c r="P478" i="5"/>
  <c r="U478" i="5"/>
  <c r="O478" i="5"/>
  <c r="Z478" i="5"/>
  <c r="I478" i="5"/>
  <c r="E478" i="5"/>
  <c r="J478" i="5"/>
  <c r="E952" i="5"/>
  <c r="W952" i="5"/>
  <c r="T952" i="5"/>
  <c r="I952" i="5"/>
  <c r="J952" i="5"/>
  <c r="O952" i="5"/>
  <c r="U952" i="5"/>
  <c r="AB952" i="5"/>
  <c r="V952" i="5"/>
  <c r="M952" i="5"/>
  <c r="N952" i="5"/>
  <c r="L952" i="5"/>
  <c r="Y952" i="5"/>
  <c r="S952" i="5"/>
  <c r="Z952" i="5"/>
  <c r="Q952" i="5"/>
  <c r="G952" i="5"/>
  <c r="P952" i="5"/>
  <c r="R952" i="5"/>
  <c r="X952" i="5"/>
  <c r="AA952" i="5"/>
  <c r="F952" i="5"/>
  <c r="K952" i="5"/>
  <c r="H952" i="5"/>
  <c r="W1007" i="5"/>
  <c r="AB1007" i="5"/>
  <c r="U1007" i="5"/>
  <c r="Q1007" i="5"/>
  <c r="G1007" i="5"/>
  <c r="L1007" i="5"/>
  <c r="X1007" i="5"/>
  <c r="M1007" i="5"/>
  <c r="AA1007" i="5"/>
  <c r="Y1007" i="5"/>
  <c r="V1007" i="5"/>
  <c r="F1007" i="5"/>
  <c r="K1007" i="5"/>
  <c r="P1007" i="5"/>
  <c r="S1007" i="5"/>
  <c r="Z1007" i="5"/>
  <c r="N1007" i="5"/>
  <c r="H1007" i="5"/>
  <c r="E1007" i="5"/>
  <c r="T1007" i="5"/>
  <c r="R1007" i="5"/>
  <c r="I1007" i="5"/>
  <c r="J1007" i="5"/>
  <c r="O1007" i="5"/>
  <c r="E1847" i="5"/>
  <c r="T1847" i="5"/>
  <c r="Z1847" i="5"/>
  <c r="G1847" i="5"/>
  <c r="L1847" i="5"/>
  <c r="Q1847" i="5"/>
  <c r="S1847" i="5"/>
  <c r="X1847" i="5"/>
  <c r="Y1847" i="5"/>
  <c r="K1847" i="5"/>
  <c r="P1847" i="5"/>
  <c r="F1847" i="5"/>
  <c r="W1847" i="5"/>
  <c r="AB1847" i="5"/>
  <c r="U1847" i="5"/>
  <c r="O1847" i="5"/>
  <c r="I1847" i="5"/>
  <c r="J1847" i="5"/>
  <c r="R1847" i="5"/>
  <c r="N1847" i="5"/>
  <c r="V1847" i="5"/>
  <c r="H1847" i="5"/>
  <c r="AA1847" i="5"/>
  <c r="M1847" i="5"/>
  <c r="AA1922" i="5"/>
  <c r="AB1922" i="5"/>
  <c r="Y1922" i="5"/>
  <c r="H1922" i="5"/>
  <c r="M1922" i="5"/>
  <c r="N1922" i="5"/>
  <c r="E1922" i="5"/>
  <c r="U1922" i="5"/>
  <c r="R1922" i="5"/>
  <c r="G1922" i="5"/>
  <c r="L1922" i="5"/>
  <c r="Q1922" i="5"/>
  <c r="S1922" i="5"/>
  <c r="Z1922" i="5"/>
  <c r="X1922" i="5"/>
  <c r="K1922" i="5"/>
  <c r="P1922" i="5"/>
  <c r="F1922" i="5"/>
  <c r="W1922" i="5"/>
  <c r="V1922" i="5"/>
  <c r="T1922" i="5"/>
  <c r="O1922" i="5"/>
  <c r="I1922" i="5"/>
  <c r="J1922" i="5"/>
  <c r="AA1331" i="5"/>
  <c r="U1331" i="5"/>
  <c r="G1331" i="5"/>
  <c r="L1331" i="5"/>
  <c r="M1331" i="5"/>
  <c r="J1331" i="5"/>
  <c r="S1331" i="5"/>
  <c r="X1331" i="5"/>
  <c r="R1331" i="5"/>
  <c r="O1331" i="5"/>
  <c r="Z1331" i="5"/>
  <c r="N1331" i="5"/>
  <c r="W1331" i="5"/>
  <c r="AB1331" i="5"/>
  <c r="V1331" i="5"/>
  <c r="H1331" i="5"/>
  <c r="I1331" i="5"/>
  <c r="F1331" i="5"/>
  <c r="K1331" i="5"/>
  <c r="E1331" i="5"/>
  <c r="P1331" i="5"/>
  <c r="T1331" i="5"/>
  <c r="Q1331" i="5"/>
  <c r="Y1331" i="5"/>
  <c r="T1052" i="5"/>
  <c r="Y1052" i="5"/>
  <c r="AA1052" i="5"/>
  <c r="M1052" i="5"/>
  <c r="N1052" i="5"/>
  <c r="L1052" i="5"/>
  <c r="X1052" i="5"/>
  <c r="R1052" i="5"/>
  <c r="V1052" i="5"/>
  <c r="Q1052" i="5"/>
  <c r="G1052" i="5"/>
  <c r="P1052" i="5"/>
  <c r="AB1052" i="5"/>
  <c r="Z1052" i="5"/>
  <c r="W1052" i="5"/>
  <c r="F1052" i="5"/>
  <c r="K1052" i="5"/>
  <c r="H1052" i="5"/>
  <c r="E1052" i="5"/>
  <c r="U1052" i="5"/>
  <c r="S1052" i="5"/>
  <c r="I1052" i="5"/>
  <c r="J1052" i="5"/>
  <c r="O1052" i="5"/>
  <c r="V218" i="5"/>
  <c r="U218" i="5"/>
  <c r="S218" i="5"/>
  <c r="Q218" i="5"/>
  <c r="G218" i="5"/>
  <c r="H218" i="5"/>
  <c r="Z218" i="5"/>
  <c r="AA218" i="5"/>
  <c r="AB218" i="5"/>
  <c r="J218" i="5"/>
  <c r="K218" i="5"/>
  <c r="P218" i="5"/>
  <c r="T218" i="5"/>
  <c r="W218" i="5"/>
  <c r="I218" i="5"/>
  <c r="N218" i="5"/>
  <c r="O218" i="5"/>
  <c r="L218" i="5"/>
  <c r="R218" i="5"/>
  <c r="Y218" i="5"/>
  <c r="X218" i="5"/>
  <c r="M218" i="5"/>
  <c r="E218" i="5"/>
  <c r="F218" i="5"/>
  <c r="S380" i="5"/>
  <c r="X380" i="5"/>
  <c r="Z380" i="5"/>
  <c r="K380" i="5"/>
  <c r="L380" i="5"/>
  <c r="Q380" i="5"/>
  <c r="W380" i="5"/>
  <c r="AB380" i="5"/>
  <c r="V380" i="5"/>
  <c r="O380" i="5"/>
  <c r="P380" i="5"/>
  <c r="N380" i="5"/>
  <c r="AA380" i="5"/>
  <c r="Y380" i="5"/>
  <c r="U380" i="5"/>
  <c r="F380" i="5"/>
  <c r="I380" i="5"/>
  <c r="J380" i="5"/>
  <c r="H380" i="5"/>
  <c r="T380" i="5"/>
  <c r="M380" i="5"/>
  <c r="R380" i="5"/>
  <c r="E380" i="5"/>
  <c r="G380" i="5"/>
  <c r="E1803" i="5"/>
  <c r="T1803" i="5"/>
  <c r="V1803" i="5"/>
  <c r="H1803" i="5"/>
  <c r="M1803" i="5"/>
  <c r="N1803" i="5"/>
  <c r="W1803" i="5"/>
  <c r="AB1803" i="5"/>
  <c r="R1803" i="5"/>
  <c r="P1803" i="5"/>
  <c r="K1803" i="5"/>
  <c r="O1803" i="5"/>
  <c r="AA1803" i="5"/>
  <c r="U1803" i="5"/>
  <c r="Z1803" i="5"/>
  <c r="I1803" i="5"/>
  <c r="F1803" i="5"/>
  <c r="J1803" i="5"/>
  <c r="L1803" i="5"/>
  <c r="S1803" i="5"/>
  <c r="Q1803" i="5"/>
  <c r="X1803" i="5"/>
  <c r="G1803" i="5"/>
  <c r="Y1803" i="5"/>
  <c r="Y864" i="5"/>
  <c r="AA864" i="5"/>
  <c r="W864" i="5"/>
  <c r="Q864" i="5"/>
  <c r="G864" i="5"/>
  <c r="P864" i="5"/>
  <c r="E864" i="5"/>
  <c r="Z864" i="5"/>
  <c r="AB864" i="5"/>
  <c r="I864" i="5"/>
  <c r="J864" i="5"/>
  <c r="O864" i="5"/>
  <c r="R864" i="5"/>
  <c r="F864" i="5"/>
  <c r="H864" i="5"/>
  <c r="V864" i="5"/>
  <c r="L864" i="5"/>
  <c r="U864" i="5"/>
  <c r="S864" i="5"/>
  <c r="N864" i="5"/>
  <c r="M864" i="5"/>
  <c r="T864" i="5"/>
  <c r="X864" i="5"/>
  <c r="K864" i="5"/>
  <c r="Y234" i="5"/>
  <c r="W234" i="5"/>
  <c r="S234" i="5"/>
  <c r="Q234" i="5"/>
  <c r="G234" i="5"/>
  <c r="H234" i="5"/>
  <c r="R234" i="5"/>
  <c r="X234" i="5"/>
  <c r="T234" i="5"/>
  <c r="E234" i="5"/>
  <c r="K234" i="5"/>
  <c r="L234" i="5"/>
  <c r="V234" i="5"/>
  <c r="AA234" i="5"/>
  <c r="I234" i="5"/>
  <c r="J234" i="5"/>
  <c r="O234" i="5"/>
  <c r="P234" i="5"/>
  <c r="U234" i="5"/>
  <c r="Z234" i="5"/>
  <c r="AB234" i="5"/>
  <c r="M234" i="5"/>
  <c r="N234" i="5"/>
  <c r="F234" i="5"/>
  <c r="T748" i="5"/>
  <c r="Y748" i="5"/>
  <c r="S748" i="5"/>
  <c r="M748" i="5"/>
  <c r="N748" i="5"/>
  <c r="L748" i="5"/>
  <c r="X748" i="5"/>
  <c r="V748" i="5"/>
  <c r="Z748" i="5"/>
  <c r="Q748" i="5"/>
  <c r="G748" i="5"/>
  <c r="P748" i="5"/>
  <c r="AB748" i="5"/>
  <c r="W748" i="5"/>
  <c r="AA748" i="5"/>
  <c r="F748" i="5"/>
  <c r="K748" i="5"/>
  <c r="H748" i="5"/>
  <c r="E748" i="5"/>
  <c r="U748" i="5"/>
  <c r="R748" i="5"/>
  <c r="I748" i="5"/>
  <c r="J748" i="5"/>
  <c r="O748" i="5"/>
  <c r="AA695" i="5"/>
  <c r="U695" i="5"/>
  <c r="R695" i="5"/>
  <c r="F695" i="5"/>
  <c r="K695" i="5"/>
  <c r="P695" i="5"/>
  <c r="E695" i="5"/>
  <c r="T695" i="5"/>
  <c r="V695" i="5"/>
  <c r="I695" i="5"/>
  <c r="J695" i="5"/>
  <c r="O695" i="5"/>
  <c r="S695" i="5"/>
  <c r="X695" i="5"/>
  <c r="Y695" i="5"/>
  <c r="M695" i="5"/>
  <c r="N695" i="5"/>
  <c r="H695" i="5"/>
  <c r="W695" i="5"/>
  <c r="AB695" i="5"/>
  <c r="Z695" i="5"/>
  <c r="Q695" i="5"/>
  <c r="G695" i="5"/>
  <c r="L695" i="5"/>
  <c r="X692" i="5"/>
  <c r="V692" i="5"/>
  <c r="R692" i="5"/>
  <c r="Q692" i="5"/>
  <c r="G692" i="5"/>
  <c r="P692" i="5"/>
  <c r="T692" i="5"/>
  <c r="AA692" i="5"/>
  <c r="N692" i="5"/>
  <c r="L692" i="5"/>
  <c r="AB692" i="5"/>
  <c r="W692" i="5"/>
  <c r="S692" i="5"/>
  <c r="F692" i="5"/>
  <c r="K692" i="5"/>
  <c r="H692" i="5"/>
  <c r="Y692" i="5"/>
  <c r="M692" i="5"/>
  <c r="E692" i="5"/>
  <c r="U692" i="5"/>
  <c r="Z692" i="5"/>
  <c r="I692" i="5"/>
  <c r="J692" i="5"/>
  <c r="O692" i="5"/>
  <c r="X1211" i="5"/>
  <c r="V1211" i="5"/>
  <c r="R1211" i="5"/>
  <c r="Q1211" i="5"/>
  <c r="G1211" i="5"/>
  <c r="E1211" i="5"/>
  <c r="AB1211" i="5"/>
  <c r="AA1211" i="5"/>
  <c r="S1211" i="5"/>
  <c r="F1211" i="5"/>
  <c r="K1211" i="5"/>
  <c r="L1211" i="5"/>
  <c r="U1211" i="5"/>
  <c r="W1211" i="5"/>
  <c r="I1211" i="5"/>
  <c r="J1211" i="5"/>
  <c r="O1211" i="5"/>
  <c r="P1211" i="5"/>
  <c r="T1211" i="5"/>
  <c r="Z1211" i="5"/>
  <c r="Y1211" i="5"/>
  <c r="M1211" i="5"/>
  <c r="N1211" i="5"/>
  <c r="H1211" i="5"/>
  <c r="Y841" i="5"/>
  <c r="W841" i="5"/>
  <c r="AA841" i="5"/>
  <c r="Q841" i="5"/>
  <c r="G841" i="5"/>
  <c r="P841" i="5"/>
  <c r="R841" i="5"/>
  <c r="X841" i="5"/>
  <c r="AB841" i="5"/>
  <c r="F841" i="5"/>
  <c r="K841" i="5"/>
  <c r="H841" i="5"/>
  <c r="V841" i="5"/>
  <c r="S841" i="5"/>
  <c r="I841" i="5"/>
  <c r="J841" i="5"/>
  <c r="O841" i="5"/>
  <c r="L841" i="5"/>
  <c r="U841" i="5"/>
  <c r="Z841" i="5"/>
  <c r="T841" i="5"/>
  <c r="M841" i="5"/>
  <c r="N841" i="5"/>
  <c r="E841" i="5"/>
  <c r="V1790" i="5"/>
  <c r="AA1790" i="5"/>
  <c r="X1790" i="5"/>
  <c r="P1790" i="5"/>
  <c r="G1790" i="5"/>
  <c r="F1790" i="5"/>
  <c r="Z1790" i="5"/>
  <c r="T1790" i="5"/>
  <c r="Y1790" i="5"/>
  <c r="I1790" i="5"/>
  <c r="O1790" i="5"/>
  <c r="N1790" i="5"/>
  <c r="E1790" i="5"/>
  <c r="S1790" i="5"/>
  <c r="AB1790" i="5"/>
  <c r="H1790" i="5"/>
  <c r="M1790" i="5"/>
  <c r="J1790" i="5"/>
  <c r="U1790" i="5"/>
  <c r="L1790" i="5"/>
  <c r="R1790" i="5"/>
  <c r="Q1790" i="5"/>
  <c r="W1790" i="5"/>
  <c r="K1790" i="5"/>
  <c r="R458" i="5"/>
  <c r="AB458" i="5"/>
  <c r="Y458" i="5"/>
  <c r="M458" i="5"/>
  <c r="N458" i="5"/>
  <c r="L458" i="5"/>
  <c r="V458" i="5"/>
  <c r="S458" i="5"/>
  <c r="T458" i="5"/>
  <c r="Q458" i="5"/>
  <c r="G458" i="5"/>
  <c r="P458" i="5"/>
  <c r="Z458" i="5"/>
  <c r="X458" i="5"/>
  <c r="AA458" i="5"/>
  <c r="F458" i="5"/>
  <c r="K458" i="5"/>
  <c r="H458" i="5"/>
  <c r="E458" i="5"/>
  <c r="W458" i="5"/>
  <c r="U458" i="5"/>
  <c r="I458" i="5"/>
  <c r="J458" i="5"/>
  <c r="O458" i="5"/>
  <c r="S1015" i="5"/>
  <c r="X1015" i="5"/>
  <c r="Z1015" i="5"/>
  <c r="M1015" i="5"/>
  <c r="N1015" i="5"/>
  <c r="H1015" i="5"/>
  <c r="W1015" i="5"/>
  <c r="AB1015" i="5"/>
  <c r="U1015" i="5"/>
  <c r="Q1015" i="5"/>
  <c r="G1015" i="5"/>
  <c r="L1015" i="5"/>
  <c r="AA1015" i="5"/>
  <c r="Y1015" i="5"/>
  <c r="V1015" i="5"/>
  <c r="F1015" i="5"/>
  <c r="K1015" i="5"/>
  <c r="P1015" i="5"/>
  <c r="E1015" i="5"/>
  <c r="T1015" i="5"/>
  <c r="R1015" i="5"/>
  <c r="I1015" i="5"/>
  <c r="J1015" i="5"/>
  <c r="O1015" i="5"/>
  <c r="AA962" i="5"/>
  <c r="Z962" i="5"/>
  <c r="X962" i="5"/>
  <c r="F962" i="5"/>
  <c r="K962" i="5"/>
  <c r="P962" i="5"/>
  <c r="E962" i="5"/>
  <c r="T962" i="5"/>
  <c r="AB962" i="5"/>
  <c r="I962" i="5"/>
  <c r="J962" i="5"/>
  <c r="O962" i="5"/>
  <c r="S962" i="5"/>
  <c r="Y962" i="5"/>
  <c r="R962" i="5"/>
  <c r="M962" i="5"/>
  <c r="N962" i="5"/>
  <c r="H962" i="5"/>
  <c r="W962" i="5"/>
  <c r="U962" i="5"/>
  <c r="V962" i="5"/>
  <c r="Q962" i="5"/>
  <c r="G962" i="5"/>
  <c r="L962" i="5"/>
  <c r="T237" i="5"/>
  <c r="Y237" i="5"/>
  <c r="AA237" i="5"/>
  <c r="L237" i="5"/>
  <c r="Q237" i="5"/>
  <c r="G237" i="5"/>
  <c r="X237" i="5"/>
  <c r="V237" i="5"/>
  <c r="R237" i="5"/>
  <c r="P237" i="5"/>
  <c r="F237" i="5"/>
  <c r="K237" i="5"/>
  <c r="AB237" i="5"/>
  <c r="W237" i="5"/>
  <c r="S237" i="5"/>
  <c r="I237" i="5"/>
  <c r="J237" i="5"/>
  <c r="O237" i="5"/>
  <c r="E237" i="5"/>
  <c r="U237" i="5"/>
  <c r="Z237" i="5"/>
  <c r="H237" i="5"/>
  <c r="M237" i="5"/>
  <c r="N237" i="5"/>
  <c r="T498" i="5"/>
  <c r="Y498" i="5"/>
  <c r="R498" i="5"/>
  <c r="M498" i="5"/>
  <c r="N498" i="5"/>
  <c r="K498" i="5"/>
  <c r="X498" i="5"/>
  <c r="S498" i="5"/>
  <c r="W498" i="5"/>
  <c r="Q498" i="5"/>
  <c r="H498" i="5"/>
  <c r="O498" i="5"/>
  <c r="AB498" i="5"/>
  <c r="AA498" i="5"/>
  <c r="Z498" i="5"/>
  <c r="F498" i="5"/>
  <c r="P498" i="5"/>
  <c r="L498" i="5"/>
  <c r="E498" i="5"/>
  <c r="U498" i="5"/>
  <c r="V498" i="5"/>
  <c r="I498" i="5"/>
  <c r="J498" i="5"/>
  <c r="G498" i="5"/>
  <c r="E781" i="5"/>
  <c r="V781" i="5"/>
  <c r="T781" i="5"/>
  <c r="I781" i="5"/>
  <c r="J781" i="5"/>
  <c r="O781" i="5"/>
  <c r="U781" i="5"/>
  <c r="Z781" i="5"/>
  <c r="AB781" i="5"/>
  <c r="M781" i="5"/>
  <c r="N781" i="5"/>
  <c r="P781" i="5"/>
  <c r="Y781" i="5"/>
  <c r="S781" i="5"/>
  <c r="W781" i="5"/>
  <c r="Q781" i="5"/>
  <c r="G781" i="5"/>
  <c r="H781" i="5"/>
  <c r="R781" i="5"/>
  <c r="AA781" i="5"/>
  <c r="X781" i="5"/>
  <c r="F781" i="5"/>
  <c r="K781" i="5"/>
  <c r="L781" i="5"/>
  <c r="T935" i="5"/>
  <c r="W935" i="5"/>
  <c r="AA935" i="5"/>
  <c r="M935" i="5"/>
  <c r="N935" i="5"/>
  <c r="H935" i="5"/>
  <c r="X935" i="5"/>
  <c r="S935" i="5"/>
  <c r="U935" i="5"/>
  <c r="Q935" i="5"/>
  <c r="G935" i="5"/>
  <c r="L935" i="5"/>
  <c r="AB935" i="5"/>
  <c r="Y935" i="5"/>
  <c r="V935" i="5"/>
  <c r="F935" i="5"/>
  <c r="K935" i="5"/>
  <c r="P935" i="5"/>
  <c r="E935" i="5"/>
  <c r="R935" i="5"/>
  <c r="Z935" i="5"/>
  <c r="I935" i="5"/>
  <c r="J935" i="5"/>
  <c r="O935" i="5"/>
  <c r="Y1769" i="5"/>
  <c r="S1769" i="5"/>
  <c r="W1769" i="5"/>
  <c r="P1769" i="5"/>
  <c r="K1769" i="5"/>
  <c r="O1769" i="5"/>
  <c r="U1769" i="5"/>
  <c r="AB1769" i="5"/>
  <c r="Q1769" i="5"/>
  <c r="R1769" i="5"/>
  <c r="AA1769" i="5"/>
  <c r="X1769" i="5"/>
  <c r="I1769" i="5"/>
  <c r="F1769" i="5"/>
  <c r="J1769" i="5"/>
  <c r="Z1769" i="5"/>
  <c r="L1769" i="5"/>
  <c r="G1769" i="5"/>
  <c r="E1769" i="5"/>
  <c r="V1769" i="5"/>
  <c r="T1769" i="5"/>
  <c r="H1769" i="5"/>
  <c r="M1769" i="5"/>
  <c r="N1769" i="5"/>
  <c r="Y1113" i="5"/>
  <c r="S1113" i="5"/>
  <c r="W1113" i="5"/>
  <c r="Q1113" i="5"/>
  <c r="G1113" i="5"/>
  <c r="E1113" i="5"/>
  <c r="R1113" i="5"/>
  <c r="AA1113" i="5"/>
  <c r="X1113" i="5"/>
  <c r="F1113" i="5"/>
  <c r="K1113" i="5"/>
  <c r="L1113" i="5"/>
  <c r="V1113" i="5"/>
  <c r="T1113" i="5"/>
  <c r="I1113" i="5"/>
  <c r="J1113" i="5"/>
  <c r="O1113" i="5"/>
  <c r="H1113" i="5"/>
  <c r="U1113" i="5"/>
  <c r="Z1113" i="5"/>
  <c r="AB1113" i="5"/>
  <c r="M1113" i="5"/>
  <c r="N1113" i="5"/>
  <c r="P1113" i="5"/>
  <c r="AA1307" i="5"/>
  <c r="U1307" i="5"/>
  <c r="R1307" i="5"/>
  <c r="H1307" i="5"/>
  <c r="M1307" i="5"/>
  <c r="J1307" i="5"/>
  <c r="S1307" i="5"/>
  <c r="X1307" i="5"/>
  <c r="V1307" i="5"/>
  <c r="K1307" i="5"/>
  <c r="P1307" i="5"/>
  <c r="N1307" i="5"/>
  <c r="AB1307" i="5"/>
  <c r="O1307" i="5"/>
  <c r="F1307" i="5"/>
  <c r="E1307" i="5"/>
  <c r="Y1307" i="5"/>
  <c r="L1307" i="5"/>
  <c r="W1307" i="5"/>
  <c r="Z1307" i="5"/>
  <c r="I1307" i="5"/>
  <c r="T1307" i="5"/>
  <c r="G1307" i="5"/>
  <c r="Q1307" i="5"/>
  <c r="W501" i="5"/>
  <c r="AB501" i="5"/>
  <c r="V501" i="5"/>
  <c r="Q501" i="5"/>
  <c r="L501" i="5"/>
  <c r="H501" i="5"/>
  <c r="E501" i="5"/>
  <c r="T501" i="5"/>
  <c r="Z501" i="5"/>
  <c r="I501" i="5"/>
  <c r="J501" i="5"/>
  <c r="K501" i="5"/>
  <c r="R501" i="5"/>
  <c r="F501" i="5"/>
  <c r="P501" i="5"/>
  <c r="M501" i="5"/>
  <c r="S501" i="5"/>
  <c r="U501" i="5"/>
  <c r="N501" i="5"/>
  <c r="X501" i="5"/>
  <c r="O501" i="5"/>
  <c r="AA501" i="5"/>
  <c r="Y501" i="5"/>
  <c r="G501" i="5"/>
  <c r="AA199" i="5"/>
  <c r="AB199" i="5"/>
  <c r="Y199" i="5"/>
  <c r="K199" i="5"/>
  <c r="P199" i="5"/>
  <c r="M199" i="5"/>
  <c r="W199" i="5"/>
  <c r="V199" i="5"/>
  <c r="X199" i="5"/>
  <c r="G199" i="5"/>
  <c r="L199" i="5"/>
  <c r="Q199" i="5"/>
  <c r="E199" i="5"/>
  <c r="R199" i="5"/>
  <c r="O199" i="5"/>
  <c r="S199" i="5"/>
  <c r="T199" i="5"/>
  <c r="H199" i="5"/>
  <c r="U199" i="5"/>
  <c r="J199" i="5"/>
  <c r="F199" i="5"/>
  <c r="I199" i="5"/>
  <c r="Z199" i="5"/>
  <c r="N199" i="5"/>
  <c r="S404" i="5"/>
  <c r="X404" i="5"/>
  <c r="Z404" i="5"/>
  <c r="K404" i="5"/>
  <c r="L404" i="5"/>
  <c r="M404" i="5"/>
  <c r="W404" i="5"/>
  <c r="AB404" i="5"/>
  <c r="U404" i="5"/>
  <c r="O404" i="5"/>
  <c r="P404" i="5"/>
  <c r="Q404" i="5"/>
  <c r="AA404" i="5"/>
  <c r="Y404" i="5"/>
  <c r="V404" i="5"/>
  <c r="F404" i="5"/>
  <c r="E404" i="5"/>
  <c r="J404" i="5"/>
  <c r="H404" i="5"/>
  <c r="T404" i="5"/>
  <c r="I404" i="5"/>
  <c r="R404" i="5"/>
  <c r="N404" i="5"/>
  <c r="G404" i="5"/>
  <c r="E176" i="5"/>
  <c r="T176" i="5"/>
  <c r="V176" i="5"/>
  <c r="G176" i="5"/>
  <c r="H176" i="5"/>
  <c r="M176" i="5"/>
  <c r="W176" i="5"/>
  <c r="AB176" i="5"/>
  <c r="Z176" i="5"/>
  <c r="O176" i="5"/>
  <c r="P176" i="5"/>
  <c r="N176" i="5"/>
  <c r="AA176" i="5"/>
  <c r="U176" i="5"/>
  <c r="R176" i="5"/>
  <c r="F176" i="5"/>
  <c r="I176" i="5"/>
  <c r="J176" i="5"/>
  <c r="X176" i="5"/>
  <c r="Q176" i="5"/>
  <c r="Y176" i="5"/>
  <c r="K176" i="5"/>
  <c r="S176" i="5"/>
  <c r="L176" i="5"/>
  <c r="R682" i="5"/>
  <c r="W682" i="5"/>
  <c r="U682" i="5"/>
  <c r="M682" i="5"/>
  <c r="N682" i="5"/>
  <c r="H682" i="5"/>
  <c r="V682" i="5"/>
  <c r="AA682" i="5"/>
  <c r="X682" i="5"/>
  <c r="Q682" i="5"/>
  <c r="G682" i="5"/>
  <c r="L682" i="5"/>
  <c r="Z682" i="5"/>
  <c r="T682" i="5"/>
  <c r="Y682" i="5"/>
  <c r="F682" i="5"/>
  <c r="K682" i="5"/>
  <c r="P682" i="5"/>
  <c r="E682" i="5"/>
  <c r="S682" i="5"/>
  <c r="AB682" i="5"/>
  <c r="I682" i="5"/>
  <c r="J682" i="5"/>
  <c r="O682" i="5"/>
  <c r="E915" i="5"/>
  <c r="S915" i="5"/>
  <c r="V915" i="5"/>
  <c r="I915" i="5"/>
  <c r="J915" i="5"/>
  <c r="O915" i="5"/>
  <c r="X915" i="5"/>
  <c r="Z915" i="5"/>
  <c r="M915" i="5"/>
  <c r="G915" i="5"/>
  <c r="P915" i="5"/>
  <c r="AB915" i="5"/>
  <c r="W915" i="5"/>
  <c r="Q915" i="5"/>
  <c r="K915" i="5"/>
  <c r="Y915" i="5"/>
  <c r="R915" i="5"/>
  <c r="F915" i="5"/>
  <c r="H915" i="5"/>
  <c r="T915" i="5"/>
  <c r="U915" i="5"/>
  <c r="AA915" i="5"/>
  <c r="N915" i="5"/>
  <c r="L915" i="5"/>
  <c r="S614" i="5"/>
  <c r="AA614" i="5"/>
  <c r="W614" i="5"/>
  <c r="X614" i="5"/>
  <c r="AB614" i="5"/>
  <c r="Q614" i="5"/>
  <c r="E614" i="5"/>
  <c r="H614" i="5"/>
  <c r="T614" i="5"/>
  <c r="V614" i="5"/>
  <c r="F614" i="5"/>
  <c r="G614" i="5"/>
  <c r="P614" i="5"/>
  <c r="U614" i="5"/>
  <c r="Z614" i="5"/>
  <c r="I614" i="5"/>
  <c r="J614" i="5"/>
  <c r="K614" i="5"/>
  <c r="L614" i="5"/>
  <c r="Y614" i="5"/>
  <c r="R614" i="5"/>
  <c r="M614" i="5"/>
  <c r="N614" i="5"/>
  <c r="O614" i="5"/>
  <c r="AA68" i="5"/>
  <c r="U68" i="5"/>
  <c r="Z68" i="5"/>
  <c r="F68" i="5"/>
  <c r="I68" i="5"/>
  <c r="N68" i="5"/>
  <c r="S68" i="5"/>
  <c r="X68" i="5"/>
  <c r="R68" i="5"/>
  <c r="K68" i="5"/>
  <c r="L68" i="5"/>
  <c r="Q68" i="5"/>
  <c r="W68" i="5"/>
  <c r="AB68" i="5"/>
  <c r="Y68" i="5"/>
  <c r="O68" i="5"/>
  <c r="P68" i="5"/>
  <c r="J68" i="5"/>
  <c r="T68" i="5"/>
  <c r="M68" i="5"/>
  <c r="V68" i="5"/>
  <c r="G68" i="5"/>
  <c r="E68" i="5"/>
  <c r="H68" i="5"/>
  <c r="V1806" i="5"/>
  <c r="AA1806" i="5"/>
  <c r="X1806" i="5"/>
  <c r="P1806" i="5"/>
  <c r="G1806" i="5"/>
  <c r="F1806" i="5"/>
  <c r="Z1806" i="5"/>
  <c r="T1806" i="5"/>
  <c r="Y1806" i="5"/>
  <c r="I1806" i="5"/>
  <c r="O1806" i="5"/>
  <c r="N1806" i="5"/>
  <c r="E1806" i="5"/>
  <c r="S1806" i="5"/>
  <c r="AB1806" i="5"/>
  <c r="H1806" i="5"/>
  <c r="M1806" i="5"/>
  <c r="J1806" i="5"/>
  <c r="R1806" i="5"/>
  <c r="Q1806" i="5"/>
  <c r="W1806" i="5"/>
  <c r="K1806" i="5"/>
  <c r="U1806" i="5"/>
  <c r="L1806" i="5"/>
  <c r="Y294" i="5"/>
  <c r="S294" i="5"/>
  <c r="W294" i="5"/>
  <c r="Q294" i="5"/>
  <c r="K294" i="5"/>
  <c r="H294" i="5"/>
  <c r="R294" i="5"/>
  <c r="AA294" i="5"/>
  <c r="X294" i="5"/>
  <c r="J294" i="5"/>
  <c r="O294" i="5"/>
  <c r="L294" i="5"/>
  <c r="E294" i="5"/>
  <c r="V294" i="5"/>
  <c r="T294" i="5"/>
  <c r="I294" i="5"/>
  <c r="N294" i="5"/>
  <c r="F294" i="5"/>
  <c r="AB294" i="5"/>
  <c r="M294" i="5"/>
  <c r="U294" i="5"/>
  <c r="G294" i="5"/>
  <c r="Z294" i="5"/>
  <c r="P294" i="5"/>
  <c r="Y254" i="5"/>
  <c r="S254" i="5"/>
  <c r="W254" i="5"/>
  <c r="Q254" i="5"/>
  <c r="K254" i="5"/>
  <c r="L254" i="5"/>
  <c r="R254" i="5"/>
  <c r="AA254" i="5"/>
  <c r="X254" i="5"/>
  <c r="J254" i="5"/>
  <c r="O254" i="5"/>
  <c r="P254" i="5"/>
  <c r="E254" i="5"/>
  <c r="V254" i="5"/>
  <c r="T254" i="5"/>
  <c r="I254" i="5"/>
  <c r="N254" i="5"/>
  <c r="F254" i="5"/>
  <c r="U254" i="5"/>
  <c r="Z254" i="5"/>
  <c r="AB254" i="5"/>
  <c r="M254" i="5"/>
  <c r="G254" i="5"/>
  <c r="H254" i="5"/>
  <c r="R1149" i="5"/>
  <c r="X1149" i="5"/>
  <c r="AA1149" i="5"/>
  <c r="F1149" i="5"/>
  <c r="K1149" i="5"/>
  <c r="L1149" i="5"/>
  <c r="E1149" i="5"/>
  <c r="V1149" i="5"/>
  <c r="S1149" i="5"/>
  <c r="I1149" i="5"/>
  <c r="J1149" i="5"/>
  <c r="O1149" i="5"/>
  <c r="U1149" i="5"/>
  <c r="Z1149" i="5"/>
  <c r="AB1149" i="5"/>
  <c r="M1149" i="5"/>
  <c r="N1149" i="5"/>
  <c r="P1149" i="5"/>
  <c r="Y1149" i="5"/>
  <c r="W1149" i="5"/>
  <c r="T1149" i="5"/>
  <c r="Q1149" i="5"/>
  <c r="G1149" i="5"/>
  <c r="H1149" i="5"/>
  <c r="R1557" i="5"/>
  <c r="X1557" i="5"/>
  <c r="AB1557" i="5"/>
  <c r="H1557" i="5"/>
  <c r="M1557" i="5"/>
  <c r="N1557" i="5"/>
  <c r="E1557" i="5"/>
  <c r="V1557" i="5"/>
  <c r="S1557" i="5"/>
  <c r="G1557" i="5"/>
  <c r="L1557" i="5"/>
  <c r="Q1557" i="5"/>
  <c r="U1557" i="5"/>
  <c r="Z1557" i="5"/>
  <c r="AA1557" i="5"/>
  <c r="K1557" i="5"/>
  <c r="P1557" i="5"/>
  <c r="F1557" i="5"/>
  <c r="Y1557" i="5"/>
  <c r="W1557" i="5"/>
  <c r="T1557" i="5"/>
  <c r="O1557" i="5"/>
  <c r="I1557" i="5"/>
  <c r="J1557" i="5"/>
  <c r="T1292" i="5"/>
  <c r="Y1292" i="5"/>
  <c r="AA1292" i="5"/>
  <c r="K1292" i="5"/>
  <c r="P1292" i="5"/>
  <c r="F1292" i="5"/>
  <c r="X1292" i="5"/>
  <c r="R1292" i="5"/>
  <c r="V1292" i="5"/>
  <c r="O1292" i="5"/>
  <c r="I1292" i="5"/>
  <c r="J1292" i="5"/>
  <c r="AB1292" i="5"/>
  <c r="Z1292" i="5"/>
  <c r="W1292" i="5"/>
  <c r="H1292" i="5"/>
  <c r="M1292" i="5"/>
  <c r="N1292" i="5"/>
  <c r="E1292" i="5"/>
  <c r="U1292" i="5"/>
  <c r="S1292" i="5"/>
  <c r="G1292" i="5"/>
  <c r="L1292" i="5"/>
  <c r="Q1292" i="5"/>
  <c r="X115" i="5"/>
  <c r="R115" i="5"/>
  <c r="V115" i="5"/>
  <c r="G115" i="5"/>
  <c r="L115" i="5"/>
  <c r="M115" i="5"/>
  <c r="E115" i="5"/>
  <c r="U115" i="5"/>
  <c r="S115" i="5"/>
  <c r="J115" i="5"/>
  <c r="O115" i="5"/>
  <c r="Q115" i="5"/>
  <c r="Z115" i="5"/>
  <c r="K115" i="5"/>
  <c r="F115" i="5"/>
  <c r="Y115" i="5"/>
  <c r="T115" i="5"/>
  <c r="AA115" i="5"/>
  <c r="H115" i="5"/>
  <c r="N115" i="5"/>
  <c r="I115" i="5"/>
  <c r="AB115" i="5"/>
  <c r="W115" i="5"/>
  <c r="P115" i="5"/>
  <c r="V1750" i="5"/>
  <c r="AA1750" i="5"/>
  <c r="X1750" i="5"/>
  <c r="O1750" i="5"/>
  <c r="I1750" i="5"/>
  <c r="N1750" i="5"/>
  <c r="Z1750" i="5"/>
  <c r="T1750" i="5"/>
  <c r="Y1750" i="5"/>
  <c r="H1750" i="5"/>
  <c r="M1750" i="5"/>
  <c r="F1750" i="5"/>
  <c r="E1750" i="5"/>
  <c r="S1750" i="5"/>
  <c r="AB1750" i="5"/>
  <c r="G1750" i="5"/>
  <c r="L1750" i="5"/>
  <c r="Q1750" i="5"/>
  <c r="R1750" i="5"/>
  <c r="W1750" i="5"/>
  <c r="U1750" i="5"/>
  <c r="K1750" i="5"/>
  <c r="P1750" i="5"/>
  <c r="J1750" i="5"/>
  <c r="T1223" i="5"/>
  <c r="AA1223" i="5"/>
  <c r="U1223" i="5"/>
  <c r="M1223" i="5"/>
  <c r="N1223" i="5"/>
  <c r="H1223" i="5"/>
  <c r="AB1223" i="5"/>
  <c r="W1223" i="5"/>
  <c r="Z1223" i="5"/>
  <c r="F1223" i="5"/>
  <c r="K1223" i="5"/>
  <c r="P1223" i="5"/>
  <c r="E1223" i="5"/>
  <c r="S1223" i="5"/>
  <c r="J1223" i="5"/>
  <c r="X1223" i="5"/>
  <c r="Y1223" i="5"/>
  <c r="G1223" i="5"/>
  <c r="V1223" i="5"/>
  <c r="I1223" i="5"/>
  <c r="O1223" i="5"/>
  <c r="R1223" i="5"/>
  <c r="Q1223" i="5"/>
  <c r="L1223" i="5"/>
  <c r="R1130" i="5"/>
  <c r="W1130" i="5"/>
  <c r="T1130" i="5"/>
  <c r="M1130" i="5"/>
  <c r="N1130" i="5"/>
  <c r="H1130" i="5"/>
  <c r="V1130" i="5"/>
  <c r="AA1130" i="5"/>
  <c r="AB1130" i="5"/>
  <c r="Q1130" i="5"/>
  <c r="G1130" i="5"/>
  <c r="L1130" i="5"/>
  <c r="Z1130" i="5"/>
  <c r="X1130" i="5"/>
  <c r="U1130" i="5"/>
  <c r="F1130" i="5"/>
  <c r="K1130" i="5"/>
  <c r="P1130" i="5"/>
  <c r="I1130" i="5"/>
  <c r="E1130" i="5"/>
  <c r="J1130" i="5"/>
  <c r="S1130" i="5"/>
  <c r="O1130" i="5"/>
  <c r="Y1130" i="5"/>
  <c r="W1431" i="5"/>
  <c r="AB1431" i="5"/>
  <c r="R1431" i="5"/>
  <c r="O1431" i="5"/>
  <c r="I1431" i="5"/>
  <c r="F1431" i="5"/>
  <c r="AA1431" i="5"/>
  <c r="Y1431" i="5"/>
  <c r="U1431" i="5"/>
  <c r="H1431" i="5"/>
  <c r="M1431" i="5"/>
  <c r="J1431" i="5"/>
  <c r="E1431" i="5"/>
  <c r="T1431" i="5"/>
  <c r="V1431" i="5"/>
  <c r="G1431" i="5"/>
  <c r="L1431" i="5"/>
  <c r="Q1431" i="5"/>
  <c r="Z1431" i="5"/>
  <c r="K1431" i="5"/>
  <c r="S1431" i="5"/>
  <c r="P1431" i="5"/>
  <c r="X1431" i="5"/>
  <c r="N1431" i="5"/>
  <c r="T1428" i="5"/>
  <c r="Y1428" i="5"/>
  <c r="AA1428" i="5"/>
  <c r="K1428" i="5"/>
  <c r="P1428" i="5"/>
  <c r="F1428" i="5"/>
  <c r="X1428" i="5"/>
  <c r="R1428" i="5"/>
  <c r="S1428" i="5"/>
  <c r="O1428" i="5"/>
  <c r="I1428" i="5"/>
  <c r="J1428" i="5"/>
  <c r="AB1428" i="5"/>
  <c r="Z1428" i="5"/>
  <c r="V1428" i="5"/>
  <c r="H1428" i="5"/>
  <c r="M1428" i="5"/>
  <c r="N1428" i="5"/>
  <c r="E1428" i="5"/>
  <c r="U1428" i="5"/>
  <c r="W1428" i="5"/>
  <c r="G1428" i="5"/>
  <c r="L1428" i="5"/>
  <c r="Q1428" i="5"/>
  <c r="U104" i="5"/>
  <c r="Z104" i="5"/>
  <c r="AB104" i="5"/>
  <c r="K104" i="5"/>
  <c r="L104" i="5"/>
  <c r="Q104" i="5"/>
  <c r="Y104" i="5"/>
  <c r="S104" i="5"/>
  <c r="W104" i="5"/>
  <c r="O104" i="5"/>
  <c r="P104" i="5"/>
  <c r="J104" i="5"/>
  <c r="AA104" i="5"/>
  <c r="F104" i="5"/>
  <c r="N104" i="5"/>
  <c r="E104" i="5"/>
  <c r="T104" i="5"/>
  <c r="H104" i="5"/>
  <c r="R104" i="5"/>
  <c r="X104" i="5"/>
  <c r="I104" i="5"/>
  <c r="V104" i="5"/>
  <c r="G104" i="5"/>
  <c r="M104" i="5"/>
  <c r="S874" i="5"/>
  <c r="AB874" i="5"/>
  <c r="Z874" i="5"/>
  <c r="M874" i="5"/>
  <c r="N874" i="5"/>
  <c r="H874" i="5"/>
  <c r="E874" i="5"/>
  <c r="V874" i="5"/>
  <c r="Y874" i="5"/>
  <c r="I874" i="5"/>
  <c r="J874" i="5"/>
  <c r="O874" i="5"/>
  <c r="AA874" i="5"/>
  <c r="U874" i="5"/>
  <c r="K874" i="5"/>
  <c r="R874" i="5"/>
  <c r="Q874" i="5"/>
  <c r="L874" i="5"/>
  <c r="X874" i="5"/>
  <c r="F874" i="5"/>
  <c r="P874" i="5"/>
  <c r="W874" i="5"/>
  <c r="T874" i="5"/>
  <c r="G874" i="5"/>
  <c r="E240" i="5"/>
  <c r="T240" i="5"/>
  <c r="V240" i="5"/>
  <c r="G240" i="5"/>
  <c r="H240" i="5"/>
  <c r="M240" i="5"/>
  <c r="W240" i="5"/>
  <c r="AB240" i="5"/>
  <c r="Z240" i="5"/>
  <c r="O240" i="5"/>
  <c r="P240" i="5"/>
  <c r="J240" i="5"/>
  <c r="AA240" i="5"/>
  <c r="U240" i="5"/>
  <c r="R240" i="5"/>
  <c r="F240" i="5"/>
  <c r="I240" i="5"/>
  <c r="N240" i="5"/>
  <c r="K240" i="5"/>
  <c r="S240" i="5"/>
  <c r="L240" i="5"/>
  <c r="X240" i="5"/>
  <c r="Q240" i="5"/>
  <c r="Y240" i="5"/>
  <c r="U1377" i="5"/>
  <c r="Z1377" i="5"/>
  <c r="W1377" i="5"/>
  <c r="K1377" i="5"/>
  <c r="P1377" i="5"/>
  <c r="F1377" i="5"/>
  <c r="R1377" i="5"/>
  <c r="AA1377" i="5"/>
  <c r="AB1377" i="5"/>
  <c r="H1377" i="5"/>
  <c r="M1377" i="5"/>
  <c r="N1377" i="5"/>
  <c r="E1377" i="5"/>
  <c r="T1377" i="5"/>
  <c r="L1377" i="5"/>
  <c r="Y1377" i="5"/>
  <c r="X1377" i="5"/>
  <c r="I1377" i="5"/>
  <c r="V1377" i="5"/>
  <c r="G1377" i="5"/>
  <c r="Q1377" i="5"/>
  <c r="S1377" i="5"/>
  <c r="O1377" i="5"/>
  <c r="J1377" i="5"/>
  <c r="S938" i="5"/>
  <c r="AB938" i="5"/>
  <c r="Z938" i="5"/>
  <c r="M938" i="5"/>
  <c r="N938" i="5"/>
  <c r="H938" i="5"/>
  <c r="E938" i="5"/>
  <c r="V938" i="5"/>
  <c r="Y938" i="5"/>
  <c r="I938" i="5"/>
  <c r="J938" i="5"/>
  <c r="O938" i="5"/>
  <c r="AA938" i="5"/>
  <c r="U938" i="5"/>
  <c r="K938" i="5"/>
  <c r="R938" i="5"/>
  <c r="Q938" i="5"/>
  <c r="L938" i="5"/>
  <c r="X938" i="5"/>
  <c r="F938" i="5"/>
  <c r="P938" i="5"/>
  <c r="W938" i="5"/>
  <c r="T938" i="5"/>
  <c r="G938" i="5"/>
  <c r="AB1484" i="5"/>
  <c r="Z1484" i="5"/>
  <c r="W1484" i="5"/>
  <c r="H1484" i="5"/>
  <c r="M1484" i="5"/>
  <c r="N1484" i="5"/>
  <c r="T1484" i="5"/>
  <c r="Y1484" i="5"/>
  <c r="S1484" i="5"/>
  <c r="K1484" i="5"/>
  <c r="P1484" i="5"/>
  <c r="F1484" i="5"/>
  <c r="X1484" i="5"/>
  <c r="R1484" i="5"/>
  <c r="V1484" i="5"/>
  <c r="O1484" i="5"/>
  <c r="I1484" i="5"/>
  <c r="J1484" i="5"/>
  <c r="U1484" i="5"/>
  <c r="Q1484" i="5"/>
  <c r="AA1484" i="5"/>
  <c r="G1484" i="5"/>
  <c r="E1484" i="5"/>
  <c r="L1484" i="5"/>
  <c r="V1190" i="5"/>
  <c r="AA1190" i="5"/>
  <c r="Y1190" i="5"/>
  <c r="Q1190" i="5"/>
  <c r="G1190" i="5"/>
  <c r="P1190" i="5"/>
  <c r="Z1190" i="5"/>
  <c r="T1190" i="5"/>
  <c r="X1190" i="5"/>
  <c r="F1190" i="5"/>
  <c r="K1190" i="5"/>
  <c r="L1190" i="5"/>
  <c r="E1190" i="5"/>
  <c r="S1190" i="5"/>
  <c r="AB1190" i="5"/>
  <c r="I1190" i="5"/>
  <c r="J1190" i="5"/>
  <c r="O1190" i="5"/>
  <c r="U1190" i="5"/>
  <c r="M1190" i="5"/>
  <c r="R1190" i="5"/>
  <c r="N1190" i="5"/>
  <c r="W1190" i="5"/>
  <c r="H1190" i="5"/>
  <c r="E931" i="5"/>
  <c r="S931" i="5"/>
  <c r="AA931" i="5"/>
  <c r="I931" i="5"/>
  <c r="J931" i="5"/>
  <c r="O931" i="5"/>
  <c r="Y931" i="5"/>
  <c r="V931" i="5"/>
  <c r="F931" i="5"/>
  <c r="H931" i="5"/>
  <c r="T931" i="5"/>
  <c r="U931" i="5"/>
  <c r="W931" i="5"/>
  <c r="N931" i="5"/>
  <c r="L931" i="5"/>
  <c r="X931" i="5"/>
  <c r="Z931" i="5"/>
  <c r="M931" i="5"/>
  <c r="G931" i="5"/>
  <c r="P931" i="5"/>
  <c r="AB931" i="5"/>
  <c r="R931" i="5"/>
  <c r="Q931" i="5"/>
  <c r="K931" i="5"/>
  <c r="E1400" i="5"/>
  <c r="U1400" i="5"/>
  <c r="Z1400" i="5"/>
  <c r="G1400" i="5"/>
  <c r="L1400" i="5"/>
  <c r="Q1400" i="5"/>
  <c r="Y1400" i="5"/>
  <c r="AA1400" i="5"/>
  <c r="H1400" i="5"/>
  <c r="F1400" i="5"/>
  <c r="T1400" i="5"/>
  <c r="V1400" i="5"/>
  <c r="S1400" i="5"/>
  <c r="P1400" i="5"/>
  <c r="J1400" i="5"/>
  <c r="X1400" i="5"/>
  <c r="W1400" i="5"/>
  <c r="K1400" i="5"/>
  <c r="I1400" i="5"/>
  <c r="N1400" i="5"/>
  <c r="AB1400" i="5"/>
  <c r="R1400" i="5"/>
  <c r="O1400" i="5"/>
  <c r="M1400" i="5"/>
  <c r="V1694" i="5"/>
  <c r="AA1694" i="5"/>
  <c r="X1694" i="5"/>
  <c r="O1694" i="5"/>
  <c r="I1694" i="5"/>
  <c r="N1694" i="5"/>
  <c r="Z1694" i="5"/>
  <c r="T1694" i="5"/>
  <c r="Y1694" i="5"/>
  <c r="H1694" i="5"/>
  <c r="M1694" i="5"/>
  <c r="F1694" i="5"/>
  <c r="E1694" i="5"/>
  <c r="S1694" i="5"/>
  <c r="AB1694" i="5"/>
  <c r="G1694" i="5"/>
  <c r="L1694" i="5"/>
  <c r="Q1694" i="5"/>
  <c r="U1694" i="5"/>
  <c r="K1694" i="5"/>
  <c r="R1694" i="5"/>
  <c r="P1694" i="5"/>
  <c r="W1694" i="5"/>
  <c r="J1694" i="5"/>
  <c r="T372" i="5"/>
  <c r="R372" i="5"/>
  <c r="G372" i="5"/>
  <c r="H372" i="5"/>
  <c r="I372" i="5"/>
  <c r="N372" i="5"/>
  <c r="W372" i="5"/>
  <c r="AB372" i="5"/>
  <c r="U372" i="5"/>
  <c r="O372" i="5"/>
  <c r="P372" i="5"/>
  <c r="Q372" i="5"/>
  <c r="Y372" i="5"/>
  <c r="F372" i="5"/>
  <c r="J372" i="5"/>
  <c r="AA372" i="5"/>
  <c r="V372" i="5"/>
  <c r="E372" i="5"/>
  <c r="X372" i="5"/>
  <c r="K372" i="5"/>
  <c r="M372" i="5"/>
  <c r="Z372" i="5"/>
  <c r="L372" i="5"/>
  <c r="S372" i="5"/>
  <c r="R1145" i="5"/>
  <c r="AA1145" i="5"/>
  <c r="X1145" i="5"/>
  <c r="F1145" i="5"/>
  <c r="K1145" i="5"/>
  <c r="H1145" i="5"/>
  <c r="E1145" i="5"/>
  <c r="V1145" i="5"/>
  <c r="T1145" i="5"/>
  <c r="I1145" i="5"/>
  <c r="J1145" i="5"/>
  <c r="O1145" i="5"/>
  <c r="U1145" i="5"/>
  <c r="Z1145" i="5"/>
  <c r="AB1145" i="5"/>
  <c r="M1145" i="5"/>
  <c r="N1145" i="5"/>
  <c r="P1145" i="5"/>
  <c r="Y1145" i="5"/>
  <c r="S1145" i="5"/>
  <c r="W1145" i="5"/>
  <c r="Q1145" i="5"/>
  <c r="G1145" i="5"/>
  <c r="L1145" i="5"/>
  <c r="Y1369" i="5"/>
  <c r="S1369" i="5"/>
  <c r="AB1369" i="5"/>
  <c r="O1369" i="5"/>
  <c r="I1369" i="5"/>
  <c r="J1369" i="5"/>
  <c r="R1369" i="5"/>
  <c r="AA1369" i="5"/>
  <c r="T1369" i="5"/>
  <c r="H1369" i="5"/>
  <c r="M1369" i="5"/>
  <c r="N1369" i="5"/>
  <c r="E1369" i="5"/>
  <c r="V1369" i="5"/>
  <c r="W1369" i="5"/>
  <c r="G1369" i="5"/>
  <c r="L1369" i="5"/>
  <c r="Q1369" i="5"/>
  <c r="U1369" i="5"/>
  <c r="P1369" i="5"/>
  <c r="Z1369" i="5"/>
  <c r="F1369" i="5"/>
  <c r="X1369" i="5"/>
  <c r="K1369" i="5"/>
  <c r="E1616" i="5"/>
  <c r="U1616" i="5"/>
  <c r="R1616" i="5"/>
  <c r="G1616" i="5"/>
  <c r="L1616" i="5"/>
  <c r="Q1616" i="5"/>
  <c r="X1616" i="5"/>
  <c r="V1616" i="5"/>
  <c r="S1616" i="5"/>
  <c r="O1616" i="5"/>
  <c r="I1616" i="5"/>
  <c r="J1616" i="5"/>
  <c r="Y1616" i="5"/>
  <c r="K1616" i="5"/>
  <c r="F1616" i="5"/>
  <c r="W1616" i="5"/>
  <c r="H1616" i="5"/>
  <c r="N1616" i="5"/>
  <c r="T1616" i="5"/>
  <c r="Z1616" i="5"/>
  <c r="P1616" i="5"/>
  <c r="AA1616" i="5"/>
  <c r="M1616" i="5"/>
  <c r="AB1616" i="5"/>
  <c r="V1822" i="5"/>
  <c r="AA1822" i="5"/>
  <c r="AB1822" i="5"/>
  <c r="P1822" i="5"/>
  <c r="G1822" i="5"/>
  <c r="F1822" i="5"/>
  <c r="Z1822" i="5"/>
  <c r="U1822" i="5"/>
  <c r="T1822" i="5"/>
  <c r="I1822" i="5"/>
  <c r="O1822" i="5"/>
  <c r="N1822" i="5"/>
  <c r="E1822" i="5"/>
  <c r="S1822" i="5"/>
  <c r="X1822" i="5"/>
  <c r="H1822" i="5"/>
  <c r="M1822" i="5"/>
  <c r="J1822" i="5"/>
  <c r="Y1822" i="5"/>
  <c r="L1822" i="5"/>
  <c r="R1822" i="5"/>
  <c r="Q1822" i="5"/>
  <c r="W1822" i="5"/>
  <c r="K1822" i="5"/>
  <c r="T1496" i="5"/>
  <c r="Y1496" i="5"/>
  <c r="R1496" i="5"/>
  <c r="O1496" i="5"/>
  <c r="I1496" i="5"/>
  <c r="J1496" i="5"/>
  <c r="X1496" i="5"/>
  <c r="V1496" i="5"/>
  <c r="AA1496" i="5"/>
  <c r="H1496" i="5"/>
  <c r="M1496" i="5"/>
  <c r="N1496" i="5"/>
  <c r="AB1496" i="5"/>
  <c r="W1496" i="5"/>
  <c r="G1496" i="5"/>
  <c r="L1496" i="5"/>
  <c r="Q1496" i="5"/>
  <c r="S1496" i="5"/>
  <c r="E1496" i="5"/>
  <c r="U1496" i="5"/>
  <c r="Z1496" i="5"/>
  <c r="K1496" i="5"/>
  <c r="P1496" i="5"/>
  <c r="F1496" i="5"/>
  <c r="E738" i="5"/>
  <c r="S738" i="5"/>
  <c r="AB738" i="5"/>
  <c r="I738" i="5"/>
  <c r="J738" i="5"/>
  <c r="O738" i="5"/>
  <c r="V738" i="5"/>
  <c r="AA738" i="5"/>
  <c r="X738" i="5"/>
  <c r="Q738" i="5"/>
  <c r="G738" i="5"/>
  <c r="L738" i="5"/>
  <c r="Z738" i="5"/>
  <c r="T738" i="5"/>
  <c r="Y738" i="5"/>
  <c r="F738" i="5"/>
  <c r="K738" i="5"/>
  <c r="P738" i="5"/>
  <c r="W738" i="5"/>
  <c r="H738" i="5"/>
  <c r="U738" i="5"/>
  <c r="M738" i="5"/>
  <c r="R738" i="5"/>
  <c r="N738" i="5"/>
  <c r="T145" i="5"/>
  <c r="Y145" i="5"/>
  <c r="V145" i="5"/>
  <c r="P145" i="5"/>
  <c r="F145" i="5"/>
  <c r="K145" i="5"/>
  <c r="AB145" i="5"/>
  <c r="H145" i="5"/>
  <c r="S145" i="5"/>
  <c r="AA145" i="5"/>
  <c r="Q145" i="5"/>
  <c r="G145" i="5"/>
  <c r="X145" i="5"/>
  <c r="Z145" i="5"/>
  <c r="W145" i="5"/>
  <c r="I145" i="5"/>
  <c r="J145" i="5"/>
  <c r="O145" i="5"/>
  <c r="E145" i="5"/>
  <c r="R145" i="5"/>
  <c r="M145" i="5"/>
  <c r="N145" i="5"/>
  <c r="U145" i="5"/>
  <c r="L145" i="5"/>
  <c r="K1366" i="5"/>
  <c r="Z1366" i="5"/>
  <c r="M1366" i="5"/>
  <c r="AB1366" i="5"/>
  <c r="AA1366" i="5"/>
  <c r="X1366" i="5"/>
  <c r="I1366" i="5"/>
  <c r="T1366" i="5"/>
  <c r="J1366" i="5"/>
  <c r="O1366" i="5"/>
  <c r="U1366" i="5"/>
  <c r="E1366" i="5"/>
  <c r="L1366" i="5"/>
  <c r="N1366" i="5"/>
  <c r="V1366" i="5"/>
  <c r="W1366" i="5"/>
  <c r="F1366" i="5"/>
  <c r="P1366" i="5"/>
  <c r="H1366" i="5"/>
  <c r="S1366" i="5"/>
  <c r="Q1366" i="5"/>
  <c r="R1366" i="5"/>
  <c r="Y1366" i="5"/>
  <c r="G1366" i="5"/>
  <c r="Y789" i="5"/>
  <c r="S789" i="5"/>
  <c r="W789" i="5"/>
  <c r="Q789" i="5"/>
  <c r="G789" i="5"/>
  <c r="L789" i="5"/>
  <c r="E789" i="5"/>
  <c r="V789" i="5"/>
  <c r="T789" i="5"/>
  <c r="I789" i="5"/>
  <c r="J789" i="5"/>
  <c r="O789" i="5"/>
  <c r="AA789" i="5"/>
  <c r="F789" i="5"/>
  <c r="H789" i="5"/>
  <c r="M789" i="5"/>
  <c r="U789" i="5"/>
  <c r="AB789" i="5"/>
  <c r="N789" i="5"/>
  <c r="Z789" i="5"/>
  <c r="P789" i="5"/>
  <c r="R789" i="5"/>
  <c r="X789" i="5"/>
  <c r="K789" i="5"/>
  <c r="AA1295" i="5"/>
  <c r="Y1295" i="5"/>
  <c r="V1295" i="5"/>
  <c r="H1295" i="5"/>
  <c r="M1295" i="5"/>
  <c r="J1295" i="5"/>
  <c r="S1295" i="5"/>
  <c r="X1295" i="5"/>
  <c r="Z1295" i="5"/>
  <c r="K1295" i="5"/>
  <c r="P1295" i="5"/>
  <c r="N1295" i="5"/>
  <c r="W1295" i="5"/>
  <c r="AB1295" i="5"/>
  <c r="U1295" i="5"/>
  <c r="O1295" i="5"/>
  <c r="I1295" i="5"/>
  <c r="F1295" i="5"/>
  <c r="G1295" i="5"/>
  <c r="E1295" i="5"/>
  <c r="L1295" i="5"/>
  <c r="T1295" i="5"/>
  <c r="Q1295" i="5"/>
  <c r="R1295" i="5"/>
  <c r="S1255" i="5"/>
  <c r="X1255" i="5"/>
  <c r="U1255" i="5"/>
  <c r="K1255" i="5"/>
  <c r="P1255" i="5"/>
  <c r="N1255" i="5"/>
  <c r="W1255" i="5"/>
  <c r="AB1255" i="5"/>
  <c r="V1255" i="5"/>
  <c r="O1255" i="5"/>
  <c r="I1255" i="5"/>
  <c r="F1255" i="5"/>
  <c r="AA1255" i="5"/>
  <c r="Y1255" i="5"/>
  <c r="Z1255" i="5"/>
  <c r="H1255" i="5"/>
  <c r="M1255" i="5"/>
  <c r="J1255" i="5"/>
  <c r="E1255" i="5"/>
  <c r="T1255" i="5"/>
  <c r="R1255" i="5"/>
  <c r="G1255" i="5"/>
  <c r="L1255" i="5"/>
  <c r="Q1255" i="5"/>
  <c r="W664" i="5"/>
  <c r="T664" i="5"/>
  <c r="Z664" i="5"/>
  <c r="Q664" i="5"/>
  <c r="G664" i="5"/>
  <c r="P664" i="5"/>
  <c r="AA664" i="5"/>
  <c r="Y664" i="5"/>
  <c r="AB664" i="5"/>
  <c r="F664" i="5"/>
  <c r="K664" i="5"/>
  <c r="H664" i="5"/>
  <c r="E664" i="5"/>
  <c r="R664" i="5"/>
  <c r="U664" i="5"/>
  <c r="I664" i="5"/>
  <c r="J664" i="5"/>
  <c r="O664" i="5"/>
  <c r="V664" i="5"/>
  <c r="M664" i="5"/>
  <c r="S664" i="5"/>
  <c r="N664" i="5"/>
  <c r="X664" i="5"/>
  <c r="L664" i="5"/>
  <c r="R730" i="5"/>
  <c r="W730" i="5"/>
  <c r="U730" i="5"/>
  <c r="M730" i="5"/>
  <c r="N730" i="5"/>
  <c r="H730" i="5"/>
  <c r="V730" i="5"/>
  <c r="AA730" i="5"/>
  <c r="X730" i="5"/>
  <c r="Q730" i="5"/>
  <c r="G730" i="5"/>
  <c r="L730" i="5"/>
  <c r="T730" i="5"/>
  <c r="F730" i="5"/>
  <c r="P730" i="5"/>
  <c r="E730" i="5"/>
  <c r="AB730" i="5"/>
  <c r="J730" i="5"/>
  <c r="Z730" i="5"/>
  <c r="Y730" i="5"/>
  <c r="K730" i="5"/>
  <c r="S730" i="5"/>
  <c r="I730" i="5"/>
  <c r="O730" i="5"/>
  <c r="R144" i="5"/>
  <c r="Y144" i="5"/>
  <c r="S144" i="5"/>
  <c r="K144" i="5"/>
  <c r="L144" i="5"/>
  <c r="Q144" i="5"/>
  <c r="V144" i="5"/>
  <c r="U144" i="5"/>
  <c r="W144" i="5"/>
  <c r="O144" i="5"/>
  <c r="P144" i="5"/>
  <c r="N144" i="5"/>
  <c r="Z144" i="5"/>
  <c r="AA144" i="5"/>
  <c r="X144" i="5"/>
  <c r="F144" i="5"/>
  <c r="I144" i="5"/>
  <c r="J144" i="5"/>
  <c r="E144" i="5"/>
  <c r="T144" i="5"/>
  <c r="AB144" i="5"/>
  <c r="G144" i="5"/>
  <c r="H144" i="5"/>
  <c r="M144" i="5"/>
  <c r="W1531" i="5"/>
  <c r="AB1531" i="5"/>
  <c r="R1531" i="5"/>
  <c r="O1531" i="5"/>
  <c r="I1531" i="5"/>
  <c r="F1531" i="5"/>
  <c r="AA1531" i="5"/>
  <c r="U1531" i="5"/>
  <c r="Z1531" i="5"/>
  <c r="H1531" i="5"/>
  <c r="M1531" i="5"/>
  <c r="J1531" i="5"/>
  <c r="X1531" i="5"/>
  <c r="K1531" i="5"/>
  <c r="N1531" i="5"/>
  <c r="E1531" i="5"/>
  <c r="V1531" i="5"/>
  <c r="L1531" i="5"/>
  <c r="S1531" i="5"/>
  <c r="Y1531" i="5"/>
  <c r="P1531" i="5"/>
  <c r="T1531" i="5"/>
  <c r="G1531" i="5"/>
  <c r="Q1531" i="5"/>
  <c r="R1289" i="5"/>
  <c r="AA1289" i="5"/>
  <c r="X1289" i="5"/>
  <c r="H1289" i="5"/>
  <c r="M1289" i="5"/>
  <c r="N1289" i="5"/>
  <c r="E1289" i="5"/>
  <c r="V1289" i="5"/>
  <c r="T1289" i="5"/>
  <c r="G1289" i="5"/>
  <c r="L1289" i="5"/>
  <c r="Q1289" i="5"/>
  <c r="U1289" i="5"/>
  <c r="Z1289" i="5"/>
  <c r="AB1289" i="5"/>
  <c r="K1289" i="5"/>
  <c r="P1289" i="5"/>
  <c r="F1289" i="5"/>
  <c r="Y1289" i="5"/>
  <c r="S1289" i="5"/>
  <c r="W1289" i="5"/>
  <c r="O1289" i="5"/>
  <c r="I1289" i="5"/>
  <c r="J1289" i="5"/>
  <c r="E1861" i="5"/>
  <c r="V1861" i="5"/>
  <c r="W1861" i="5"/>
  <c r="G1861" i="5"/>
  <c r="L1861" i="5"/>
  <c r="Q1861" i="5"/>
  <c r="U1861" i="5"/>
  <c r="Z1861" i="5"/>
  <c r="AA1861" i="5"/>
  <c r="K1861" i="5"/>
  <c r="P1861" i="5"/>
  <c r="N1861" i="5"/>
  <c r="Y1861" i="5"/>
  <c r="X1861" i="5"/>
  <c r="S1861" i="5"/>
  <c r="O1861" i="5"/>
  <c r="I1861" i="5"/>
  <c r="F1861" i="5"/>
  <c r="R1861" i="5"/>
  <c r="T1861" i="5"/>
  <c r="AB1861" i="5"/>
  <c r="H1861" i="5"/>
  <c r="M1861" i="5"/>
  <c r="J1861" i="5"/>
  <c r="S1151" i="5"/>
  <c r="X1151" i="5"/>
  <c r="Z1151" i="5"/>
  <c r="M1151" i="5"/>
  <c r="N1151" i="5"/>
  <c r="H1151" i="5"/>
  <c r="W1151" i="5"/>
  <c r="AB1151" i="5"/>
  <c r="U1151" i="5"/>
  <c r="Q1151" i="5"/>
  <c r="G1151" i="5"/>
  <c r="L1151" i="5"/>
  <c r="AA1151" i="5"/>
  <c r="Y1151" i="5"/>
  <c r="V1151" i="5"/>
  <c r="F1151" i="5"/>
  <c r="K1151" i="5"/>
  <c r="P1151" i="5"/>
  <c r="E1151" i="5"/>
  <c r="T1151" i="5"/>
  <c r="R1151" i="5"/>
  <c r="I1151" i="5"/>
  <c r="J1151" i="5"/>
  <c r="O1151" i="5"/>
  <c r="R442" i="5"/>
  <c r="AB442" i="5"/>
  <c r="T442" i="5"/>
  <c r="M442" i="5"/>
  <c r="G442" i="5"/>
  <c r="H442" i="5"/>
  <c r="V442" i="5"/>
  <c r="S442" i="5"/>
  <c r="U442" i="5"/>
  <c r="Q442" i="5"/>
  <c r="K442" i="5"/>
  <c r="L442" i="5"/>
  <c r="Z442" i="5"/>
  <c r="X442" i="5"/>
  <c r="Y442" i="5"/>
  <c r="J442" i="5"/>
  <c r="O442" i="5"/>
  <c r="P442" i="5"/>
  <c r="E442" i="5"/>
  <c r="W442" i="5"/>
  <c r="AA442" i="5"/>
  <c r="I442" i="5"/>
  <c r="N442" i="5"/>
  <c r="F442" i="5"/>
  <c r="AA1099" i="5"/>
  <c r="U1099" i="5"/>
  <c r="R1099" i="5"/>
  <c r="F1099" i="5"/>
  <c r="K1099" i="5"/>
  <c r="P1099" i="5"/>
  <c r="E1099" i="5"/>
  <c r="T1099" i="5"/>
  <c r="V1099" i="5"/>
  <c r="I1099" i="5"/>
  <c r="J1099" i="5"/>
  <c r="O1099" i="5"/>
  <c r="S1099" i="5"/>
  <c r="X1099" i="5"/>
  <c r="Y1099" i="5"/>
  <c r="M1099" i="5"/>
  <c r="N1099" i="5"/>
  <c r="H1099" i="5"/>
  <c r="Q1099" i="5"/>
  <c r="W1099" i="5"/>
  <c r="G1099" i="5"/>
  <c r="AB1099" i="5"/>
  <c r="L1099" i="5"/>
  <c r="Z1099" i="5"/>
  <c r="U845" i="5"/>
  <c r="Z845" i="5"/>
  <c r="AB845" i="5"/>
  <c r="M845" i="5"/>
  <c r="N845" i="5"/>
  <c r="P845" i="5"/>
  <c r="Y845" i="5"/>
  <c r="S845" i="5"/>
  <c r="W845" i="5"/>
  <c r="Q845" i="5"/>
  <c r="G845" i="5"/>
  <c r="H845" i="5"/>
  <c r="R845" i="5"/>
  <c r="AA845" i="5"/>
  <c r="X845" i="5"/>
  <c r="F845" i="5"/>
  <c r="K845" i="5"/>
  <c r="L845" i="5"/>
  <c r="E845" i="5"/>
  <c r="V845" i="5"/>
  <c r="T845" i="5"/>
  <c r="I845" i="5"/>
  <c r="J845" i="5"/>
  <c r="O845" i="5"/>
  <c r="X633" i="5"/>
  <c r="S633" i="5"/>
  <c r="Z633" i="5"/>
  <c r="Q633" i="5"/>
  <c r="G633" i="5"/>
  <c r="H633" i="5"/>
  <c r="AB633" i="5"/>
  <c r="Y633" i="5"/>
  <c r="AA633" i="5"/>
  <c r="F633" i="5"/>
  <c r="K633" i="5"/>
  <c r="L633" i="5"/>
  <c r="E633" i="5"/>
  <c r="R633" i="5"/>
  <c r="U633" i="5"/>
  <c r="I633" i="5"/>
  <c r="J633" i="5"/>
  <c r="O633" i="5"/>
  <c r="T633" i="5"/>
  <c r="N633" i="5"/>
  <c r="W633" i="5"/>
  <c r="P633" i="5"/>
  <c r="V633" i="5"/>
  <c r="M633" i="5"/>
  <c r="W1475" i="5"/>
  <c r="AB1475" i="5"/>
  <c r="Y1475" i="5"/>
  <c r="O1475" i="5"/>
  <c r="I1475" i="5"/>
  <c r="F1475" i="5"/>
  <c r="E1475" i="5"/>
  <c r="T1475" i="5"/>
  <c r="R1475" i="5"/>
  <c r="G1475" i="5"/>
  <c r="L1475" i="5"/>
  <c r="Q1475" i="5"/>
  <c r="U1475" i="5"/>
  <c r="H1475" i="5"/>
  <c r="J1475" i="5"/>
  <c r="K1475" i="5"/>
  <c r="S1475" i="5"/>
  <c r="V1475" i="5"/>
  <c r="P1475" i="5"/>
  <c r="X1475" i="5"/>
  <c r="N1475" i="5"/>
  <c r="AA1475" i="5"/>
  <c r="Z1475" i="5"/>
  <c r="M1475" i="5"/>
  <c r="U1037" i="5"/>
  <c r="Z1037" i="5"/>
  <c r="AA1037" i="5"/>
  <c r="M1037" i="5"/>
  <c r="N1037" i="5"/>
  <c r="P1037" i="5"/>
  <c r="Y1037" i="5"/>
  <c r="W1037" i="5"/>
  <c r="AB1037" i="5"/>
  <c r="Q1037" i="5"/>
  <c r="G1037" i="5"/>
  <c r="L1037" i="5"/>
  <c r="R1037" i="5"/>
  <c r="X1037" i="5"/>
  <c r="T1037" i="5"/>
  <c r="F1037" i="5"/>
  <c r="K1037" i="5"/>
  <c r="H1037" i="5"/>
  <c r="E1037" i="5"/>
  <c r="V1037" i="5"/>
  <c r="S1037" i="5"/>
  <c r="I1037" i="5"/>
  <c r="J1037" i="5"/>
  <c r="O1037" i="5"/>
  <c r="T460" i="5"/>
  <c r="AA460" i="5"/>
  <c r="Y460" i="5"/>
  <c r="M460" i="5"/>
  <c r="N460" i="5"/>
  <c r="H460" i="5"/>
  <c r="X460" i="5"/>
  <c r="R460" i="5"/>
  <c r="S460" i="5"/>
  <c r="Q460" i="5"/>
  <c r="G460" i="5"/>
  <c r="L460" i="5"/>
  <c r="AB460" i="5"/>
  <c r="W460" i="5"/>
  <c r="Z460" i="5"/>
  <c r="F460" i="5"/>
  <c r="K460" i="5"/>
  <c r="P460" i="5"/>
  <c r="E460" i="5"/>
  <c r="V460" i="5"/>
  <c r="U460" i="5"/>
  <c r="I460" i="5"/>
  <c r="J460" i="5"/>
  <c r="O460" i="5"/>
  <c r="W787" i="5"/>
  <c r="AB787" i="5"/>
  <c r="U787" i="5"/>
  <c r="Q787" i="5"/>
  <c r="G787" i="5"/>
  <c r="L787" i="5"/>
  <c r="E787" i="5"/>
  <c r="R787" i="5"/>
  <c r="J787" i="5"/>
  <c r="AA787" i="5"/>
  <c r="Y787" i="5"/>
  <c r="V787" i="5"/>
  <c r="F787" i="5"/>
  <c r="K787" i="5"/>
  <c r="P787" i="5"/>
  <c r="T787" i="5"/>
  <c r="I787" i="5"/>
  <c r="O787" i="5"/>
  <c r="M787" i="5"/>
  <c r="S787" i="5"/>
  <c r="N787" i="5"/>
  <c r="X787" i="5"/>
  <c r="H787" i="5"/>
  <c r="Z787" i="5"/>
  <c r="E889" i="5"/>
  <c r="W889" i="5"/>
  <c r="T889" i="5"/>
  <c r="I889" i="5"/>
  <c r="J889" i="5"/>
  <c r="O889" i="5"/>
  <c r="V889" i="5"/>
  <c r="S889" i="5"/>
  <c r="Y889" i="5"/>
  <c r="Q889" i="5"/>
  <c r="G889" i="5"/>
  <c r="L889" i="5"/>
  <c r="R889" i="5"/>
  <c r="U889" i="5"/>
  <c r="N889" i="5"/>
  <c r="Z889" i="5"/>
  <c r="AA889" i="5"/>
  <c r="K889" i="5"/>
  <c r="AB889" i="5"/>
  <c r="M889" i="5"/>
  <c r="P889" i="5"/>
  <c r="X889" i="5"/>
  <c r="F889" i="5"/>
  <c r="H889" i="5"/>
  <c r="T1203" i="5"/>
  <c r="W1203" i="5"/>
  <c r="AA1203" i="5"/>
  <c r="M1203" i="5"/>
  <c r="N1203" i="5"/>
  <c r="H1203" i="5"/>
  <c r="X1203" i="5"/>
  <c r="S1203" i="5"/>
  <c r="U1203" i="5"/>
  <c r="Q1203" i="5"/>
  <c r="G1203" i="5"/>
  <c r="L1203" i="5"/>
  <c r="Y1203" i="5"/>
  <c r="F1203" i="5"/>
  <c r="P1203" i="5"/>
  <c r="E1203" i="5"/>
  <c r="Z1203" i="5"/>
  <c r="J1203" i="5"/>
  <c r="AB1203" i="5"/>
  <c r="V1203" i="5"/>
  <c r="K1203" i="5"/>
  <c r="R1203" i="5"/>
  <c r="I1203" i="5"/>
  <c r="O1203" i="5"/>
  <c r="Z1662" i="5"/>
  <c r="T1662" i="5"/>
  <c r="Y1662" i="5"/>
  <c r="H1662" i="5"/>
  <c r="M1662" i="5"/>
  <c r="F1662" i="5"/>
  <c r="E1662" i="5"/>
  <c r="S1662" i="5"/>
  <c r="AB1662" i="5"/>
  <c r="G1662" i="5"/>
  <c r="L1662" i="5"/>
  <c r="Q1662" i="5"/>
  <c r="R1662" i="5"/>
  <c r="W1662" i="5"/>
  <c r="U1662" i="5"/>
  <c r="K1662" i="5"/>
  <c r="P1662" i="5"/>
  <c r="J1662" i="5"/>
  <c r="V1662" i="5"/>
  <c r="AA1662" i="5"/>
  <c r="X1662" i="5"/>
  <c r="O1662" i="5"/>
  <c r="I1662" i="5"/>
  <c r="N1662" i="5"/>
  <c r="V1217" i="5"/>
  <c r="T1217" i="5"/>
  <c r="W1217" i="5"/>
  <c r="Q1217" i="5"/>
  <c r="G1217" i="5"/>
  <c r="H1217" i="5"/>
  <c r="R1217" i="5"/>
  <c r="AB1217" i="5"/>
  <c r="N1217" i="5"/>
  <c r="Z1217" i="5"/>
  <c r="Y1217" i="5"/>
  <c r="AA1217" i="5"/>
  <c r="F1217" i="5"/>
  <c r="K1217" i="5"/>
  <c r="L1217" i="5"/>
  <c r="X1217" i="5"/>
  <c r="M1217" i="5"/>
  <c r="P1217" i="5"/>
  <c r="E1217" i="5"/>
  <c r="S1217" i="5"/>
  <c r="U1217" i="5"/>
  <c r="I1217" i="5"/>
  <c r="J1217" i="5"/>
  <c r="O1217" i="5"/>
  <c r="AB405" i="5"/>
  <c r="W405" i="5"/>
  <c r="AA405" i="5"/>
  <c r="I405" i="5"/>
  <c r="J405" i="5"/>
  <c r="G405" i="5"/>
  <c r="E405" i="5"/>
  <c r="U405" i="5"/>
  <c r="S405" i="5"/>
  <c r="H405" i="5"/>
  <c r="M405" i="5"/>
  <c r="N405" i="5"/>
  <c r="T405" i="5"/>
  <c r="Y405" i="5"/>
  <c r="Z405" i="5"/>
  <c r="L405" i="5"/>
  <c r="Q405" i="5"/>
  <c r="K405" i="5"/>
  <c r="X405" i="5"/>
  <c r="V405" i="5"/>
  <c r="R405" i="5"/>
  <c r="P405" i="5"/>
  <c r="F405" i="5"/>
  <c r="O405" i="5"/>
  <c r="W485" i="5"/>
  <c r="AB485" i="5"/>
  <c r="V485" i="5"/>
  <c r="Q485" i="5"/>
  <c r="H485" i="5"/>
  <c r="O485" i="5"/>
  <c r="E485" i="5"/>
  <c r="T485" i="5"/>
  <c r="Z485" i="5"/>
  <c r="I485" i="5"/>
  <c r="J485" i="5"/>
  <c r="G485" i="5"/>
  <c r="R485" i="5"/>
  <c r="F485" i="5"/>
  <c r="L485" i="5"/>
  <c r="X485" i="5"/>
  <c r="K485" i="5"/>
  <c r="S485" i="5"/>
  <c r="U485" i="5"/>
  <c r="N485" i="5"/>
  <c r="M485" i="5"/>
  <c r="AA485" i="5"/>
  <c r="Y485" i="5"/>
  <c r="P485" i="5"/>
  <c r="R1438" i="5"/>
  <c r="W1438" i="5"/>
  <c r="U1438" i="5"/>
  <c r="K1438" i="5"/>
  <c r="P1438" i="5"/>
  <c r="J1438" i="5"/>
  <c r="V1438" i="5"/>
  <c r="AA1438" i="5"/>
  <c r="X1438" i="5"/>
  <c r="O1438" i="5"/>
  <c r="I1438" i="5"/>
  <c r="N1438" i="5"/>
  <c r="Z1438" i="5"/>
  <c r="T1438" i="5"/>
  <c r="Y1438" i="5"/>
  <c r="H1438" i="5"/>
  <c r="M1438" i="5"/>
  <c r="F1438" i="5"/>
  <c r="E1438" i="5"/>
  <c r="S1438" i="5"/>
  <c r="AB1438" i="5"/>
  <c r="G1438" i="5"/>
  <c r="L1438" i="5"/>
  <c r="Q1438" i="5"/>
  <c r="R1407" i="5"/>
  <c r="E1407" i="5"/>
  <c r="L1407" i="5"/>
  <c r="V1407" i="5"/>
  <c r="Z1407" i="5"/>
  <c r="J1407" i="5"/>
  <c r="T1407" i="5"/>
  <c r="Q1407" i="5"/>
  <c r="K1407" i="5"/>
  <c r="W1407" i="5"/>
  <c r="H1407" i="5"/>
  <c r="AA1407" i="5"/>
  <c r="M1407" i="5"/>
  <c r="U1407" i="5"/>
  <c r="S1407" i="5"/>
  <c r="P1407" i="5"/>
  <c r="Y1407" i="5"/>
  <c r="O1407" i="5"/>
  <c r="F1407" i="5"/>
  <c r="G1407" i="5"/>
  <c r="X1407" i="5"/>
  <c r="N1407" i="5"/>
  <c r="I1407" i="5"/>
  <c r="AB1407" i="5"/>
  <c r="U149" i="5"/>
  <c r="R149" i="5"/>
  <c r="H149" i="5"/>
  <c r="M149" i="5"/>
  <c r="N149" i="5"/>
  <c r="G149" i="5"/>
  <c r="T149" i="5"/>
  <c r="Y149" i="5"/>
  <c r="S149" i="5"/>
  <c r="L149" i="5"/>
  <c r="Q149" i="5"/>
  <c r="K149" i="5"/>
  <c r="X149" i="5"/>
  <c r="V149" i="5"/>
  <c r="Z149" i="5"/>
  <c r="P149" i="5"/>
  <c r="F149" i="5"/>
  <c r="O149" i="5"/>
  <c r="AB149" i="5"/>
  <c r="W149" i="5"/>
  <c r="AA149" i="5"/>
  <c r="I149" i="5"/>
  <c r="J149" i="5"/>
  <c r="E149" i="5"/>
  <c r="Y880" i="5"/>
  <c r="AA880" i="5"/>
  <c r="S880" i="5"/>
  <c r="Q880" i="5"/>
  <c r="G880" i="5"/>
  <c r="P880" i="5"/>
  <c r="E880" i="5"/>
  <c r="Z880" i="5"/>
  <c r="X880" i="5"/>
  <c r="I880" i="5"/>
  <c r="J880" i="5"/>
  <c r="O880" i="5"/>
  <c r="W880" i="5"/>
  <c r="F880" i="5"/>
  <c r="H880" i="5"/>
  <c r="M880" i="5"/>
  <c r="U880" i="5"/>
  <c r="R880" i="5"/>
  <c r="N880" i="5"/>
  <c r="V880" i="5"/>
  <c r="L880" i="5"/>
  <c r="T880" i="5"/>
  <c r="AB880" i="5"/>
  <c r="K880" i="5"/>
  <c r="AA39" i="5"/>
  <c r="U39" i="5"/>
  <c r="R39" i="5"/>
  <c r="K39" i="5"/>
  <c r="P39" i="5"/>
  <c r="Q39" i="5"/>
  <c r="W39" i="5"/>
  <c r="AB39" i="5"/>
  <c r="Z39" i="5"/>
  <c r="G39" i="5"/>
  <c r="L39" i="5"/>
  <c r="M39" i="5"/>
  <c r="E39" i="5"/>
  <c r="V39" i="5"/>
  <c r="O39" i="5"/>
  <c r="S39" i="5"/>
  <c r="Y39" i="5"/>
  <c r="H39" i="5"/>
  <c r="T39" i="5"/>
  <c r="J39" i="5"/>
  <c r="F39" i="5"/>
  <c r="X39" i="5"/>
  <c r="N39" i="5"/>
  <c r="I39" i="5"/>
  <c r="AA1679" i="5"/>
  <c r="Y1679" i="5"/>
  <c r="V1679" i="5"/>
  <c r="H1679" i="5"/>
  <c r="M1679" i="5"/>
  <c r="J1679" i="5"/>
  <c r="W1679" i="5"/>
  <c r="AB1679" i="5"/>
  <c r="U1679" i="5"/>
  <c r="O1679" i="5"/>
  <c r="I1679" i="5"/>
  <c r="F1679" i="5"/>
  <c r="E1679" i="5"/>
  <c r="R1679" i="5"/>
  <c r="L1679" i="5"/>
  <c r="S1679" i="5"/>
  <c r="Z1679" i="5"/>
  <c r="P1679" i="5"/>
  <c r="T1679" i="5"/>
  <c r="G1679" i="5"/>
  <c r="Q1679" i="5"/>
  <c r="K1679" i="5"/>
  <c r="N1679" i="5"/>
  <c r="X1679" i="5"/>
  <c r="W1575" i="5"/>
  <c r="AB1575" i="5"/>
  <c r="U1575" i="5"/>
  <c r="O1575" i="5"/>
  <c r="I1575" i="5"/>
  <c r="F1575" i="5"/>
  <c r="AA1575" i="5"/>
  <c r="Y1575" i="5"/>
  <c r="V1575" i="5"/>
  <c r="H1575" i="5"/>
  <c r="M1575" i="5"/>
  <c r="J1575" i="5"/>
  <c r="E1575" i="5"/>
  <c r="T1575" i="5"/>
  <c r="R1575" i="5"/>
  <c r="G1575" i="5"/>
  <c r="L1575" i="5"/>
  <c r="Q1575" i="5"/>
  <c r="S1575" i="5"/>
  <c r="P1575" i="5"/>
  <c r="X1575" i="5"/>
  <c r="N1575" i="5"/>
  <c r="Z1575" i="5"/>
  <c r="K1575" i="5"/>
  <c r="V315" i="5"/>
  <c r="AA315" i="5"/>
  <c r="X315" i="5"/>
  <c r="G315" i="5"/>
  <c r="L315" i="5"/>
  <c r="F315" i="5"/>
  <c r="Z315" i="5"/>
  <c r="T315" i="5"/>
  <c r="Y315" i="5"/>
  <c r="K315" i="5"/>
  <c r="P315" i="5"/>
  <c r="Q315" i="5"/>
  <c r="E315" i="5"/>
  <c r="S315" i="5"/>
  <c r="AB315" i="5"/>
  <c r="J315" i="5"/>
  <c r="O315" i="5"/>
  <c r="I315" i="5"/>
  <c r="R315" i="5"/>
  <c r="W315" i="5"/>
  <c r="U315" i="5"/>
  <c r="N315" i="5"/>
  <c r="H315" i="5"/>
  <c r="M315" i="5"/>
  <c r="E1877" i="5"/>
  <c r="V1877" i="5"/>
  <c r="S1877" i="5"/>
  <c r="G1877" i="5"/>
  <c r="L1877" i="5"/>
  <c r="Q1877" i="5"/>
  <c r="U1877" i="5"/>
  <c r="Z1877" i="5"/>
  <c r="AB1877" i="5"/>
  <c r="K1877" i="5"/>
  <c r="P1877" i="5"/>
  <c r="N1877" i="5"/>
  <c r="Y1877" i="5"/>
  <c r="X1877" i="5"/>
  <c r="T1877" i="5"/>
  <c r="O1877" i="5"/>
  <c r="I1877" i="5"/>
  <c r="J1877" i="5"/>
  <c r="R1877" i="5"/>
  <c r="AA1877" i="5"/>
  <c r="W1877" i="5"/>
  <c r="H1877" i="5"/>
  <c r="M1877" i="5"/>
  <c r="F1877" i="5"/>
  <c r="Z583" i="5"/>
  <c r="Y583" i="5"/>
  <c r="W583" i="5"/>
  <c r="F583" i="5"/>
  <c r="K583" i="5"/>
  <c r="P583" i="5"/>
  <c r="E583" i="5"/>
  <c r="S583" i="5"/>
  <c r="AA583" i="5"/>
  <c r="I583" i="5"/>
  <c r="J583" i="5"/>
  <c r="O583" i="5"/>
  <c r="R583" i="5"/>
  <c r="X583" i="5"/>
  <c r="AB583" i="5"/>
  <c r="M583" i="5"/>
  <c r="N583" i="5"/>
  <c r="H583" i="5"/>
  <c r="V583" i="5"/>
  <c r="T583" i="5"/>
  <c r="U583" i="5"/>
  <c r="Q583" i="5"/>
  <c r="G583" i="5"/>
  <c r="L583" i="5"/>
  <c r="S529" i="5"/>
  <c r="X529" i="5"/>
  <c r="Z529" i="5"/>
  <c r="M529" i="5"/>
  <c r="N529" i="5"/>
  <c r="O529" i="5"/>
  <c r="W529" i="5"/>
  <c r="AB529" i="5"/>
  <c r="R529" i="5"/>
  <c r="Q529" i="5"/>
  <c r="H529" i="5"/>
  <c r="L529" i="5"/>
  <c r="AA529" i="5"/>
  <c r="V529" i="5"/>
  <c r="U529" i="5"/>
  <c r="F529" i="5"/>
  <c r="G529" i="5"/>
  <c r="P529" i="5"/>
  <c r="E529" i="5"/>
  <c r="T529" i="5"/>
  <c r="Y529" i="5"/>
  <c r="I529" i="5"/>
  <c r="J529" i="5"/>
  <c r="K529" i="5"/>
  <c r="E1797" i="5"/>
  <c r="V1797" i="5"/>
  <c r="S1797" i="5"/>
  <c r="L1797" i="5"/>
  <c r="M1797" i="5"/>
  <c r="N1797" i="5"/>
  <c r="U1797" i="5"/>
  <c r="Z1797" i="5"/>
  <c r="AA1797" i="5"/>
  <c r="P1797" i="5"/>
  <c r="Q1797" i="5"/>
  <c r="G1797" i="5"/>
  <c r="Y1797" i="5"/>
  <c r="W1797" i="5"/>
  <c r="T1797" i="5"/>
  <c r="AB1797" i="5"/>
  <c r="K1797" i="5"/>
  <c r="O1797" i="5"/>
  <c r="R1797" i="5"/>
  <c r="X1797" i="5"/>
  <c r="H1797" i="5"/>
  <c r="I1797" i="5"/>
  <c r="F1797" i="5"/>
  <c r="J1797" i="5"/>
  <c r="Z1334" i="5"/>
  <c r="T1334" i="5"/>
  <c r="Y1334" i="5"/>
  <c r="H1334" i="5"/>
  <c r="M1334" i="5"/>
  <c r="F1334" i="5"/>
  <c r="R1334" i="5"/>
  <c r="W1334" i="5"/>
  <c r="X1334" i="5"/>
  <c r="K1334" i="5"/>
  <c r="P1334" i="5"/>
  <c r="J1334" i="5"/>
  <c r="AA1334" i="5"/>
  <c r="O1334" i="5"/>
  <c r="N1334" i="5"/>
  <c r="E1334" i="5"/>
  <c r="AB1334" i="5"/>
  <c r="V1334" i="5"/>
  <c r="U1334" i="5"/>
  <c r="I1334" i="5"/>
  <c r="S1334" i="5"/>
  <c r="G1334" i="5"/>
  <c r="Q1334" i="5"/>
  <c r="L1334" i="5"/>
  <c r="Z873" i="5"/>
  <c r="X873" i="5"/>
  <c r="U873" i="5"/>
  <c r="F873" i="5"/>
  <c r="K873" i="5"/>
  <c r="H873" i="5"/>
  <c r="R873" i="5"/>
  <c r="AB873" i="5"/>
  <c r="AA873" i="5"/>
  <c r="M873" i="5"/>
  <c r="N873" i="5"/>
  <c r="P873" i="5"/>
  <c r="V873" i="5"/>
  <c r="S873" i="5"/>
  <c r="T873" i="5"/>
  <c r="Q873" i="5"/>
  <c r="G873" i="5"/>
  <c r="L873" i="5"/>
  <c r="W873" i="5"/>
  <c r="O873" i="5"/>
  <c r="Y873" i="5"/>
  <c r="I873" i="5"/>
  <c r="E873" i="5"/>
  <c r="J873" i="5"/>
  <c r="Y693" i="5"/>
  <c r="S693" i="5"/>
  <c r="W693" i="5"/>
  <c r="Q693" i="5"/>
  <c r="G693" i="5"/>
  <c r="H693" i="5"/>
  <c r="E693" i="5"/>
  <c r="V693" i="5"/>
  <c r="T693" i="5"/>
  <c r="I693" i="5"/>
  <c r="J693" i="5"/>
  <c r="O693" i="5"/>
  <c r="AA693" i="5"/>
  <c r="F693" i="5"/>
  <c r="L693" i="5"/>
  <c r="M693" i="5"/>
  <c r="U693" i="5"/>
  <c r="AB693" i="5"/>
  <c r="N693" i="5"/>
  <c r="Z693" i="5"/>
  <c r="P693" i="5"/>
  <c r="R693" i="5"/>
  <c r="X693" i="5"/>
  <c r="K693" i="5"/>
  <c r="E1845" i="5"/>
  <c r="V1845" i="5"/>
  <c r="S1845" i="5"/>
  <c r="G1845" i="5"/>
  <c r="L1845" i="5"/>
  <c r="Q1845" i="5"/>
  <c r="U1845" i="5"/>
  <c r="Z1845" i="5"/>
  <c r="AB1845" i="5"/>
  <c r="K1845" i="5"/>
  <c r="P1845" i="5"/>
  <c r="N1845" i="5"/>
  <c r="Y1845" i="5"/>
  <c r="X1845" i="5"/>
  <c r="T1845" i="5"/>
  <c r="O1845" i="5"/>
  <c r="I1845" i="5"/>
  <c r="F1845" i="5"/>
  <c r="R1845" i="5"/>
  <c r="AA1845" i="5"/>
  <c r="W1845" i="5"/>
  <c r="H1845" i="5"/>
  <c r="M1845" i="5"/>
  <c r="J1845" i="5"/>
  <c r="T684" i="5"/>
  <c r="Y684" i="5"/>
  <c r="S684" i="5"/>
  <c r="M684" i="5"/>
  <c r="N684" i="5"/>
  <c r="L684" i="5"/>
  <c r="X684" i="5"/>
  <c r="V684" i="5"/>
  <c r="Z684" i="5"/>
  <c r="Q684" i="5"/>
  <c r="G684" i="5"/>
  <c r="P684" i="5"/>
  <c r="AB684" i="5"/>
  <c r="W684" i="5"/>
  <c r="AA684" i="5"/>
  <c r="F684" i="5"/>
  <c r="K684" i="5"/>
  <c r="H684" i="5"/>
  <c r="E684" i="5"/>
  <c r="U684" i="5"/>
  <c r="R684" i="5"/>
  <c r="I684" i="5"/>
  <c r="J684" i="5"/>
  <c r="O684" i="5"/>
  <c r="Z631" i="5"/>
  <c r="Y631" i="5"/>
  <c r="AB631" i="5"/>
  <c r="F631" i="5"/>
  <c r="K631" i="5"/>
  <c r="P631" i="5"/>
  <c r="E631" i="5"/>
  <c r="S631" i="5"/>
  <c r="U631" i="5"/>
  <c r="I631" i="5"/>
  <c r="J631" i="5"/>
  <c r="O631" i="5"/>
  <c r="R631" i="5"/>
  <c r="X631" i="5"/>
  <c r="W631" i="5"/>
  <c r="M631" i="5"/>
  <c r="N631" i="5"/>
  <c r="H631" i="5"/>
  <c r="V631" i="5"/>
  <c r="T631" i="5"/>
  <c r="AA631" i="5"/>
  <c r="Q631" i="5"/>
  <c r="G631" i="5"/>
  <c r="L631" i="5"/>
  <c r="S268" i="5"/>
  <c r="X268" i="5"/>
  <c r="Z268" i="5"/>
  <c r="K268" i="5"/>
  <c r="L268" i="5"/>
  <c r="Q268" i="5"/>
  <c r="W268" i="5"/>
  <c r="AB268" i="5"/>
  <c r="U268" i="5"/>
  <c r="O268" i="5"/>
  <c r="P268" i="5"/>
  <c r="N268" i="5"/>
  <c r="AA268" i="5"/>
  <c r="Y268" i="5"/>
  <c r="V268" i="5"/>
  <c r="F268" i="5"/>
  <c r="I268" i="5"/>
  <c r="J268" i="5"/>
  <c r="E268" i="5"/>
  <c r="T268" i="5"/>
  <c r="R268" i="5"/>
  <c r="G268" i="5"/>
  <c r="H268" i="5"/>
  <c r="M268" i="5"/>
  <c r="T526" i="5"/>
  <c r="Y526" i="5"/>
  <c r="AA526" i="5"/>
  <c r="M526" i="5"/>
  <c r="N526" i="5"/>
  <c r="O526" i="5"/>
  <c r="X526" i="5"/>
  <c r="W526" i="5"/>
  <c r="S526" i="5"/>
  <c r="Q526" i="5"/>
  <c r="L526" i="5"/>
  <c r="H526" i="5"/>
  <c r="AB526" i="5"/>
  <c r="R526" i="5"/>
  <c r="V526" i="5"/>
  <c r="F526" i="5"/>
  <c r="G526" i="5"/>
  <c r="P526" i="5"/>
  <c r="E526" i="5"/>
  <c r="U526" i="5"/>
  <c r="Z526" i="5"/>
  <c r="I526" i="5"/>
  <c r="J526" i="5"/>
  <c r="K526" i="5"/>
  <c r="U650" i="5"/>
  <c r="AB650" i="5"/>
  <c r="AA650" i="5"/>
  <c r="M650" i="5"/>
  <c r="N650" i="5"/>
  <c r="H650" i="5"/>
  <c r="R650" i="5"/>
  <c r="X650" i="5"/>
  <c r="V650" i="5"/>
  <c r="F650" i="5"/>
  <c r="K650" i="5"/>
  <c r="L650" i="5"/>
  <c r="E650" i="5"/>
  <c r="Z650" i="5"/>
  <c r="J650" i="5"/>
  <c r="Y650" i="5"/>
  <c r="T650" i="5"/>
  <c r="G650" i="5"/>
  <c r="W650" i="5"/>
  <c r="I650" i="5"/>
  <c r="O650" i="5"/>
  <c r="S650" i="5"/>
  <c r="Q650" i="5"/>
  <c r="P650" i="5"/>
  <c r="Z136" i="5"/>
  <c r="X136" i="5"/>
  <c r="AA136" i="5"/>
  <c r="F136" i="5"/>
  <c r="I136" i="5"/>
  <c r="N136" i="5"/>
  <c r="R136" i="5"/>
  <c r="AB136" i="5"/>
  <c r="U136" i="5"/>
  <c r="K136" i="5"/>
  <c r="L136" i="5"/>
  <c r="Q136" i="5"/>
  <c r="V136" i="5"/>
  <c r="S136" i="5"/>
  <c r="Y136" i="5"/>
  <c r="O136" i="5"/>
  <c r="P136" i="5"/>
  <c r="J136" i="5"/>
  <c r="W136" i="5"/>
  <c r="M136" i="5"/>
  <c r="T136" i="5"/>
  <c r="G136" i="5"/>
  <c r="E136" i="5"/>
  <c r="H136" i="5"/>
  <c r="Y1733" i="5"/>
  <c r="W1733" i="5"/>
  <c r="T1733" i="5"/>
  <c r="O1733" i="5"/>
  <c r="I1733" i="5"/>
  <c r="J1733" i="5"/>
  <c r="R1733" i="5"/>
  <c r="X1733" i="5"/>
  <c r="AB1733" i="5"/>
  <c r="H1733" i="5"/>
  <c r="M1733" i="5"/>
  <c r="N1733" i="5"/>
  <c r="E1733" i="5"/>
  <c r="V1733" i="5"/>
  <c r="S1733" i="5"/>
  <c r="G1733" i="5"/>
  <c r="L1733" i="5"/>
  <c r="Q1733" i="5"/>
  <c r="U1733" i="5"/>
  <c r="Z1733" i="5"/>
  <c r="AA1733" i="5"/>
  <c r="K1733" i="5"/>
  <c r="P1733" i="5"/>
  <c r="F1733" i="5"/>
  <c r="AA236" i="5"/>
  <c r="Y236" i="5"/>
  <c r="V236" i="5"/>
  <c r="F236" i="5"/>
  <c r="I236" i="5"/>
  <c r="J236" i="5"/>
  <c r="S236" i="5"/>
  <c r="X236" i="5"/>
  <c r="Z236" i="5"/>
  <c r="K236" i="5"/>
  <c r="L236" i="5"/>
  <c r="Q236" i="5"/>
  <c r="W236" i="5"/>
  <c r="AB236" i="5"/>
  <c r="U236" i="5"/>
  <c r="O236" i="5"/>
  <c r="P236" i="5"/>
  <c r="N236" i="5"/>
  <c r="G236" i="5"/>
  <c r="E236" i="5"/>
  <c r="H236" i="5"/>
  <c r="T236" i="5"/>
  <c r="M236" i="5"/>
  <c r="R236" i="5"/>
  <c r="E984" i="5"/>
  <c r="W984" i="5"/>
  <c r="T984" i="5"/>
  <c r="I984" i="5"/>
  <c r="J984" i="5"/>
  <c r="O984" i="5"/>
  <c r="U984" i="5"/>
  <c r="AB984" i="5"/>
  <c r="V984" i="5"/>
  <c r="M984" i="5"/>
  <c r="N984" i="5"/>
  <c r="L984" i="5"/>
  <c r="Y984" i="5"/>
  <c r="S984" i="5"/>
  <c r="Z984" i="5"/>
  <c r="Q984" i="5"/>
  <c r="G984" i="5"/>
  <c r="P984" i="5"/>
  <c r="R984" i="5"/>
  <c r="X984" i="5"/>
  <c r="AA984" i="5"/>
  <c r="F984" i="5"/>
  <c r="K984" i="5"/>
  <c r="H984" i="5"/>
  <c r="AA950" i="5"/>
  <c r="Y950" i="5"/>
  <c r="AB950" i="5"/>
  <c r="F950" i="5"/>
  <c r="K950" i="5"/>
  <c r="L950" i="5"/>
  <c r="E950" i="5"/>
  <c r="R950" i="5"/>
  <c r="U950" i="5"/>
  <c r="I950" i="5"/>
  <c r="J950" i="5"/>
  <c r="O950" i="5"/>
  <c r="W950" i="5"/>
  <c r="Z950" i="5"/>
  <c r="G950" i="5"/>
  <c r="T950" i="5"/>
  <c r="Q950" i="5"/>
  <c r="P950" i="5"/>
  <c r="S950" i="5"/>
  <c r="V950" i="5"/>
  <c r="N950" i="5"/>
  <c r="X950" i="5"/>
  <c r="M950" i="5"/>
  <c r="H950" i="5"/>
  <c r="AA1139" i="5"/>
  <c r="U1139" i="5"/>
  <c r="Z1139" i="5"/>
  <c r="F1139" i="5"/>
  <c r="K1139" i="5"/>
  <c r="P1139" i="5"/>
  <c r="S1139" i="5"/>
  <c r="X1139" i="5"/>
  <c r="R1139" i="5"/>
  <c r="M1139" i="5"/>
  <c r="N1139" i="5"/>
  <c r="H1139" i="5"/>
  <c r="W1139" i="5"/>
  <c r="AB1139" i="5"/>
  <c r="Y1139" i="5"/>
  <c r="Q1139" i="5"/>
  <c r="G1139" i="5"/>
  <c r="L1139" i="5"/>
  <c r="I1139" i="5"/>
  <c r="E1139" i="5"/>
  <c r="J1139" i="5"/>
  <c r="T1139" i="5"/>
  <c r="O1139" i="5"/>
  <c r="V1139" i="5"/>
  <c r="Y630" i="5"/>
  <c r="Z630" i="5"/>
  <c r="AA630" i="5"/>
  <c r="Q630" i="5"/>
  <c r="G630" i="5"/>
  <c r="L630" i="5"/>
  <c r="S630" i="5"/>
  <c r="V630" i="5"/>
  <c r="AB630" i="5"/>
  <c r="F630" i="5"/>
  <c r="K630" i="5"/>
  <c r="P630" i="5"/>
  <c r="E630" i="5"/>
  <c r="W630" i="5"/>
  <c r="J630" i="5"/>
  <c r="U630" i="5"/>
  <c r="R630" i="5"/>
  <c r="N630" i="5"/>
  <c r="X630" i="5"/>
  <c r="I630" i="5"/>
  <c r="O630" i="5"/>
  <c r="T630" i="5"/>
  <c r="M630" i="5"/>
  <c r="H630" i="5"/>
  <c r="V67" i="5"/>
  <c r="AA67" i="5"/>
  <c r="U67" i="5"/>
  <c r="G67" i="5"/>
  <c r="L67" i="5"/>
  <c r="F67" i="5"/>
  <c r="E67" i="5"/>
  <c r="S67" i="5"/>
  <c r="Y67" i="5"/>
  <c r="J67" i="5"/>
  <c r="O67" i="5"/>
  <c r="Q67" i="5"/>
  <c r="X67" i="5"/>
  <c r="K67" i="5"/>
  <c r="I67" i="5"/>
  <c r="W67" i="5"/>
  <c r="M67" i="5"/>
  <c r="R67" i="5"/>
  <c r="AB67" i="5"/>
  <c r="H67" i="5"/>
  <c r="N67" i="5"/>
  <c r="Z67" i="5"/>
  <c r="T67" i="5"/>
  <c r="P67" i="5"/>
  <c r="S1159" i="5"/>
  <c r="X1159" i="5"/>
  <c r="Z1159" i="5"/>
  <c r="M1159" i="5"/>
  <c r="N1159" i="5"/>
  <c r="H1159" i="5"/>
  <c r="AA1159" i="5"/>
  <c r="Y1159" i="5"/>
  <c r="V1159" i="5"/>
  <c r="F1159" i="5"/>
  <c r="K1159" i="5"/>
  <c r="P1159" i="5"/>
  <c r="E1159" i="5"/>
  <c r="R1159" i="5"/>
  <c r="J1159" i="5"/>
  <c r="W1159" i="5"/>
  <c r="U1159" i="5"/>
  <c r="G1159" i="5"/>
  <c r="T1159" i="5"/>
  <c r="I1159" i="5"/>
  <c r="O1159" i="5"/>
  <c r="AB1159" i="5"/>
  <c r="Q1159" i="5"/>
  <c r="L1159" i="5"/>
  <c r="Y857" i="5"/>
  <c r="W857" i="5"/>
  <c r="AA857" i="5"/>
  <c r="Q857" i="5"/>
  <c r="G857" i="5"/>
  <c r="P857" i="5"/>
  <c r="R857" i="5"/>
  <c r="X857" i="5"/>
  <c r="AB857" i="5"/>
  <c r="F857" i="5"/>
  <c r="K857" i="5"/>
  <c r="L857" i="5"/>
  <c r="V857" i="5"/>
  <c r="S857" i="5"/>
  <c r="I857" i="5"/>
  <c r="J857" i="5"/>
  <c r="O857" i="5"/>
  <c r="H857" i="5"/>
  <c r="U857" i="5"/>
  <c r="Z857" i="5"/>
  <c r="T857" i="5"/>
  <c r="M857" i="5"/>
  <c r="N857" i="5"/>
  <c r="E857" i="5"/>
  <c r="U394" i="5"/>
  <c r="Z394" i="5"/>
  <c r="S394" i="5"/>
  <c r="M394" i="5"/>
  <c r="G394" i="5"/>
  <c r="H394" i="5"/>
  <c r="Y394" i="5"/>
  <c r="W394" i="5"/>
  <c r="T394" i="5"/>
  <c r="Q394" i="5"/>
  <c r="K394" i="5"/>
  <c r="P394" i="5"/>
  <c r="R394" i="5"/>
  <c r="X394" i="5"/>
  <c r="AA394" i="5"/>
  <c r="J394" i="5"/>
  <c r="O394" i="5"/>
  <c r="L394" i="5"/>
  <c r="E394" i="5"/>
  <c r="V394" i="5"/>
  <c r="AB394" i="5"/>
  <c r="I394" i="5"/>
  <c r="N394" i="5"/>
  <c r="F394" i="5"/>
  <c r="R1905" i="5"/>
  <c r="AB1905" i="5"/>
  <c r="X1905" i="5"/>
  <c r="H1905" i="5"/>
  <c r="M1905" i="5"/>
  <c r="F1905" i="5"/>
  <c r="E1905" i="5"/>
  <c r="V1905" i="5"/>
  <c r="AA1905" i="5"/>
  <c r="G1905" i="5"/>
  <c r="L1905" i="5"/>
  <c r="Q1905" i="5"/>
  <c r="U1905" i="5"/>
  <c r="Z1905" i="5"/>
  <c r="S1905" i="5"/>
  <c r="K1905" i="5"/>
  <c r="P1905" i="5"/>
  <c r="N1905" i="5"/>
  <c r="Y1905" i="5"/>
  <c r="T1905" i="5"/>
  <c r="W1905" i="5"/>
  <c r="O1905" i="5"/>
  <c r="I1905" i="5"/>
  <c r="J1905" i="5"/>
  <c r="R794" i="5"/>
  <c r="W794" i="5"/>
  <c r="U794" i="5"/>
  <c r="M794" i="5"/>
  <c r="N794" i="5"/>
  <c r="H794" i="5"/>
  <c r="V794" i="5"/>
  <c r="AA794" i="5"/>
  <c r="X794" i="5"/>
  <c r="Q794" i="5"/>
  <c r="G794" i="5"/>
  <c r="P794" i="5"/>
  <c r="T794" i="5"/>
  <c r="F794" i="5"/>
  <c r="L794" i="5"/>
  <c r="E794" i="5"/>
  <c r="AB794" i="5"/>
  <c r="J794" i="5"/>
  <c r="Z794" i="5"/>
  <c r="Y794" i="5"/>
  <c r="K794" i="5"/>
  <c r="S794" i="5"/>
  <c r="I794" i="5"/>
  <c r="O794" i="5"/>
  <c r="U829" i="5"/>
  <c r="Z829" i="5"/>
  <c r="AB829" i="5"/>
  <c r="M829" i="5"/>
  <c r="N829" i="5"/>
  <c r="P829" i="5"/>
  <c r="Y829" i="5"/>
  <c r="S829" i="5"/>
  <c r="W829" i="5"/>
  <c r="Q829" i="5"/>
  <c r="G829" i="5"/>
  <c r="H829" i="5"/>
  <c r="R829" i="5"/>
  <c r="AA829" i="5"/>
  <c r="X829" i="5"/>
  <c r="F829" i="5"/>
  <c r="K829" i="5"/>
  <c r="L829" i="5"/>
  <c r="E829" i="5"/>
  <c r="V829" i="5"/>
  <c r="T829" i="5"/>
  <c r="I829" i="5"/>
  <c r="J829" i="5"/>
  <c r="O829" i="5"/>
  <c r="V528" i="5"/>
  <c r="AA528" i="5"/>
  <c r="U528" i="5"/>
  <c r="Q528" i="5"/>
  <c r="L528" i="5"/>
  <c r="H528" i="5"/>
  <c r="Z528" i="5"/>
  <c r="Y528" i="5"/>
  <c r="X528" i="5"/>
  <c r="F528" i="5"/>
  <c r="G528" i="5"/>
  <c r="P528" i="5"/>
  <c r="E528" i="5"/>
  <c r="S528" i="5"/>
  <c r="T528" i="5"/>
  <c r="I528" i="5"/>
  <c r="J528" i="5"/>
  <c r="K528" i="5"/>
  <c r="R528" i="5"/>
  <c r="W528" i="5"/>
  <c r="AB528" i="5"/>
  <c r="M528" i="5"/>
  <c r="N528" i="5"/>
  <c r="O528" i="5"/>
  <c r="AA731" i="5"/>
  <c r="Y731" i="5"/>
  <c r="V731" i="5"/>
  <c r="F731" i="5"/>
  <c r="K731" i="5"/>
  <c r="P731" i="5"/>
  <c r="E731" i="5"/>
  <c r="T731" i="5"/>
  <c r="R731" i="5"/>
  <c r="I731" i="5"/>
  <c r="J731" i="5"/>
  <c r="O731" i="5"/>
  <c r="S731" i="5"/>
  <c r="X731" i="5"/>
  <c r="Z731" i="5"/>
  <c r="M731" i="5"/>
  <c r="N731" i="5"/>
  <c r="H731" i="5"/>
  <c r="W731" i="5"/>
  <c r="AB731" i="5"/>
  <c r="U731" i="5"/>
  <c r="Q731" i="5"/>
  <c r="G731" i="5"/>
  <c r="L731" i="5"/>
  <c r="X1816" i="5"/>
  <c r="V1816" i="5"/>
  <c r="R1816" i="5"/>
  <c r="I1816" i="5"/>
  <c r="O1816" i="5"/>
  <c r="S1816" i="5"/>
  <c r="E1816" i="5"/>
  <c r="Z1816" i="5"/>
  <c r="Q1816" i="5"/>
  <c r="AB1816" i="5"/>
  <c r="W1816" i="5"/>
  <c r="H1816" i="5"/>
  <c r="M1816" i="5"/>
  <c r="J1816" i="5"/>
  <c r="F1816" i="5"/>
  <c r="U1816" i="5"/>
  <c r="L1816" i="5"/>
  <c r="K1816" i="5"/>
  <c r="Y1816" i="5"/>
  <c r="N1816" i="5"/>
  <c r="P1816" i="5"/>
  <c r="T1816" i="5"/>
  <c r="G1816" i="5"/>
  <c r="AA1816" i="5"/>
  <c r="Z1594" i="5"/>
  <c r="X1594" i="5"/>
  <c r="U1594" i="5"/>
  <c r="H1594" i="5"/>
  <c r="M1594" i="5"/>
  <c r="F1594" i="5"/>
  <c r="E1594" i="5"/>
  <c r="S1594" i="5"/>
  <c r="Y1594" i="5"/>
  <c r="G1594" i="5"/>
  <c r="L1594" i="5"/>
  <c r="Q1594" i="5"/>
  <c r="R1594" i="5"/>
  <c r="W1594" i="5"/>
  <c r="T1594" i="5"/>
  <c r="K1594" i="5"/>
  <c r="P1594" i="5"/>
  <c r="J1594" i="5"/>
  <c r="V1594" i="5"/>
  <c r="AA1594" i="5"/>
  <c r="AB1594" i="5"/>
  <c r="O1594" i="5"/>
  <c r="I1594" i="5"/>
  <c r="N1594" i="5"/>
  <c r="T1588" i="5"/>
  <c r="Y1588" i="5"/>
  <c r="AA1588" i="5"/>
  <c r="O1588" i="5"/>
  <c r="W1588" i="5"/>
  <c r="F1588" i="5"/>
  <c r="X1588" i="5"/>
  <c r="R1588" i="5"/>
  <c r="V1588" i="5"/>
  <c r="H1588" i="5"/>
  <c r="I1588" i="5"/>
  <c r="J1588" i="5"/>
  <c r="AB1588" i="5"/>
  <c r="Z1588" i="5"/>
  <c r="G1588" i="5"/>
  <c r="L1588" i="5"/>
  <c r="M1588" i="5"/>
  <c r="N1588" i="5"/>
  <c r="E1588" i="5"/>
  <c r="U1588" i="5"/>
  <c r="S1588" i="5"/>
  <c r="K1588" i="5"/>
  <c r="P1588" i="5"/>
  <c r="Q1588" i="5"/>
  <c r="V949" i="5"/>
  <c r="T949" i="5"/>
  <c r="AA949" i="5"/>
  <c r="Q949" i="5"/>
  <c r="G949" i="5"/>
  <c r="E949" i="5"/>
  <c r="Z949" i="5"/>
  <c r="Y949" i="5"/>
  <c r="AB949" i="5"/>
  <c r="F949" i="5"/>
  <c r="K949" i="5"/>
  <c r="H949" i="5"/>
  <c r="S949" i="5"/>
  <c r="U949" i="5"/>
  <c r="I949" i="5"/>
  <c r="J949" i="5"/>
  <c r="O949" i="5"/>
  <c r="L949" i="5"/>
  <c r="R949" i="5"/>
  <c r="X949" i="5"/>
  <c r="W949" i="5"/>
  <c r="M949" i="5"/>
  <c r="N949" i="5"/>
  <c r="P949" i="5"/>
  <c r="V422" i="5"/>
  <c r="T422" i="5"/>
  <c r="AB422" i="5"/>
  <c r="Q422" i="5"/>
  <c r="K422" i="5"/>
  <c r="L422" i="5"/>
  <c r="Z422" i="5"/>
  <c r="Y422" i="5"/>
  <c r="U422" i="5"/>
  <c r="J422" i="5"/>
  <c r="O422" i="5"/>
  <c r="H422" i="5"/>
  <c r="E422" i="5"/>
  <c r="S422" i="5"/>
  <c r="W422" i="5"/>
  <c r="I422" i="5"/>
  <c r="N422" i="5"/>
  <c r="F422" i="5"/>
  <c r="AA422" i="5"/>
  <c r="M422" i="5"/>
  <c r="R422" i="5"/>
  <c r="G422" i="5"/>
  <c r="X422" i="5"/>
  <c r="P422" i="5"/>
  <c r="R1725" i="5"/>
  <c r="X1725" i="5"/>
  <c r="G1725" i="5"/>
  <c r="H1725" i="5"/>
  <c r="M1725" i="5"/>
  <c r="N1725" i="5"/>
  <c r="E1725" i="5"/>
  <c r="V1725" i="5"/>
  <c r="S1725" i="5"/>
  <c r="K1725" i="5"/>
  <c r="L1725" i="5"/>
  <c r="Q1725" i="5"/>
  <c r="U1725" i="5"/>
  <c r="Z1725" i="5"/>
  <c r="AA1725" i="5"/>
  <c r="O1725" i="5"/>
  <c r="P1725" i="5"/>
  <c r="F1725" i="5"/>
  <c r="Y1725" i="5"/>
  <c r="W1725" i="5"/>
  <c r="AB1725" i="5"/>
  <c r="T1725" i="5"/>
  <c r="I1725" i="5"/>
  <c r="J1725" i="5"/>
  <c r="T1456" i="5"/>
  <c r="Y1456" i="5"/>
  <c r="AA1456" i="5"/>
  <c r="K1456" i="5"/>
  <c r="P1456" i="5"/>
  <c r="F1456" i="5"/>
  <c r="X1456" i="5"/>
  <c r="V1456" i="5"/>
  <c r="S1456" i="5"/>
  <c r="O1456" i="5"/>
  <c r="I1456" i="5"/>
  <c r="J1456" i="5"/>
  <c r="AB1456" i="5"/>
  <c r="Z1456" i="5"/>
  <c r="W1456" i="5"/>
  <c r="H1456" i="5"/>
  <c r="M1456" i="5"/>
  <c r="N1456" i="5"/>
  <c r="E1456" i="5"/>
  <c r="U1456" i="5"/>
  <c r="R1456" i="5"/>
  <c r="G1456" i="5"/>
  <c r="L1456" i="5"/>
  <c r="Q1456" i="5"/>
  <c r="U378" i="5"/>
  <c r="Z378" i="5"/>
  <c r="S378" i="5"/>
  <c r="M378" i="5"/>
  <c r="G378" i="5"/>
  <c r="H378" i="5"/>
  <c r="Y378" i="5"/>
  <c r="W378" i="5"/>
  <c r="T378" i="5"/>
  <c r="Q378" i="5"/>
  <c r="K378" i="5"/>
  <c r="L378" i="5"/>
  <c r="R378" i="5"/>
  <c r="X378" i="5"/>
  <c r="AA378" i="5"/>
  <c r="J378" i="5"/>
  <c r="O378" i="5"/>
  <c r="P378" i="5"/>
  <c r="E378" i="5"/>
  <c r="V378" i="5"/>
  <c r="AB378" i="5"/>
  <c r="I378" i="5"/>
  <c r="N378" i="5"/>
  <c r="F378" i="5"/>
  <c r="R1682" i="5"/>
  <c r="W1682" i="5"/>
  <c r="T1682" i="5"/>
  <c r="K1682" i="5"/>
  <c r="P1682" i="5"/>
  <c r="J1682" i="5"/>
  <c r="V1682" i="5"/>
  <c r="AA1682" i="5"/>
  <c r="AB1682" i="5"/>
  <c r="O1682" i="5"/>
  <c r="I1682" i="5"/>
  <c r="N1682" i="5"/>
  <c r="Z1682" i="5"/>
  <c r="X1682" i="5"/>
  <c r="U1682" i="5"/>
  <c r="H1682" i="5"/>
  <c r="M1682" i="5"/>
  <c r="F1682" i="5"/>
  <c r="E1682" i="5"/>
  <c r="S1682" i="5"/>
  <c r="Y1682" i="5"/>
  <c r="G1682" i="5"/>
  <c r="L1682" i="5"/>
  <c r="Q1682" i="5"/>
  <c r="W260" i="5"/>
  <c r="AB260" i="5"/>
  <c r="U260" i="5"/>
  <c r="O260" i="5"/>
  <c r="P260" i="5"/>
  <c r="J260" i="5"/>
  <c r="AA260" i="5"/>
  <c r="Y260" i="5"/>
  <c r="V260" i="5"/>
  <c r="F260" i="5"/>
  <c r="I260" i="5"/>
  <c r="N260" i="5"/>
  <c r="E260" i="5"/>
  <c r="R260" i="5"/>
  <c r="H260" i="5"/>
  <c r="S260" i="5"/>
  <c r="Z260" i="5"/>
  <c r="L260" i="5"/>
  <c r="T260" i="5"/>
  <c r="G260" i="5"/>
  <c r="M260" i="5"/>
  <c r="X260" i="5"/>
  <c r="K260" i="5"/>
  <c r="Q260" i="5"/>
  <c r="Y322" i="5"/>
  <c r="W322" i="5"/>
  <c r="T322" i="5"/>
  <c r="Q322" i="5"/>
  <c r="K322" i="5"/>
  <c r="P322" i="5"/>
  <c r="Z322" i="5"/>
  <c r="M322" i="5"/>
  <c r="R322" i="5"/>
  <c r="X322" i="5"/>
  <c r="AB322" i="5"/>
  <c r="J322" i="5"/>
  <c r="O322" i="5"/>
  <c r="H322" i="5"/>
  <c r="U322" i="5"/>
  <c r="S322" i="5"/>
  <c r="G322" i="5"/>
  <c r="L322" i="5"/>
  <c r="E322" i="5"/>
  <c r="V322" i="5"/>
  <c r="AA322" i="5"/>
  <c r="I322" i="5"/>
  <c r="N322" i="5"/>
  <c r="F322" i="5"/>
  <c r="T967" i="5"/>
  <c r="W967" i="5"/>
  <c r="AA967" i="5"/>
  <c r="M967" i="5"/>
  <c r="N967" i="5"/>
  <c r="H967" i="5"/>
  <c r="X967" i="5"/>
  <c r="S967" i="5"/>
  <c r="U967" i="5"/>
  <c r="Q967" i="5"/>
  <c r="G967" i="5"/>
  <c r="L967" i="5"/>
  <c r="AB967" i="5"/>
  <c r="Y967" i="5"/>
  <c r="V967" i="5"/>
  <c r="F967" i="5"/>
  <c r="K967" i="5"/>
  <c r="P967" i="5"/>
  <c r="E967" i="5"/>
  <c r="R967" i="5"/>
  <c r="Z967" i="5"/>
  <c r="I967" i="5"/>
  <c r="J967" i="5"/>
  <c r="O967" i="5"/>
  <c r="R858" i="5"/>
  <c r="W858" i="5"/>
  <c r="U858" i="5"/>
  <c r="M858" i="5"/>
  <c r="N858" i="5"/>
  <c r="E858" i="5"/>
  <c r="S858" i="5"/>
  <c r="AB858" i="5"/>
  <c r="I858" i="5"/>
  <c r="J858" i="5"/>
  <c r="O858" i="5"/>
  <c r="Z858" i="5"/>
  <c r="Y858" i="5"/>
  <c r="K858" i="5"/>
  <c r="AA858" i="5"/>
  <c r="Q858" i="5"/>
  <c r="H858" i="5"/>
  <c r="T858" i="5"/>
  <c r="F858" i="5"/>
  <c r="L858" i="5"/>
  <c r="V858" i="5"/>
  <c r="X858" i="5"/>
  <c r="G858" i="5"/>
  <c r="P858" i="5"/>
  <c r="V210" i="5"/>
  <c r="S210" i="5"/>
  <c r="T210" i="5"/>
  <c r="Q210" i="5"/>
  <c r="K210" i="5"/>
  <c r="P210" i="5"/>
  <c r="R210" i="5"/>
  <c r="M210" i="5"/>
  <c r="L210" i="5"/>
  <c r="Z210" i="5"/>
  <c r="X210" i="5"/>
  <c r="U210" i="5"/>
  <c r="J210" i="5"/>
  <c r="O210" i="5"/>
  <c r="H210" i="5"/>
  <c r="AB210" i="5"/>
  <c r="AA210" i="5"/>
  <c r="G210" i="5"/>
  <c r="E210" i="5"/>
  <c r="W210" i="5"/>
  <c r="Y210" i="5"/>
  <c r="I210" i="5"/>
  <c r="N210" i="5"/>
  <c r="F210" i="5"/>
  <c r="R1741" i="5"/>
  <c r="X1741" i="5"/>
  <c r="AB1741" i="5"/>
  <c r="H1741" i="5"/>
  <c r="M1741" i="5"/>
  <c r="N1741" i="5"/>
  <c r="E1741" i="5"/>
  <c r="V1741" i="5"/>
  <c r="S1741" i="5"/>
  <c r="G1741" i="5"/>
  <c r="L1741" i="5"/>
  <c r="Q1741" i="5"/>
  <c r="U1741" i="5"/>
  <c r="Z1741" i="5"/>
  <c r="AA1741" i="5"/>
  <c r="K1741" i="5"/>
  <c r="P1741" i="5"/>
  <c r="F1741" i="5"/>
  <c r="Y1741" i="5"/>
  <c r="W1741" i="5"/>
  <c r="T1741" i="5"/>
  <c r="O1741" i="5"/>
  <c r="I1741" i="5"/>
  <c r="J1741" i="5"/>
  <c r="E622" i="5"/>
  <c r="AA622" i="5"/>
  <c r="X622" i="5"/>
  <c r="I622" i="5"/>
  <c r="J622" i="5"/>
  <c r="O622" i="5"/>
  <c r="Y622" i="5"/>
  <c r="W622" i="5"/>
  <c r="S622" i="5"/>
  <c r="Q622" i="5"/>
  <c r="G622" i="5"/>
  <c r="P622" i="5"/>
  <c r="U622" i="5"/>
  <c r="Z622" i="5"/>
  <c r="N622" i="5"/>
  <c r="V622" i="5"/>
  <c r="T622" i="5"/>
  <c r="K622" i="5"/>
  <c r="R622" i="5"/>
  <c r="M622" i="5"/>
  <c r="H622" i="5"/>
  <c r="AB622" i="5"/>
  <c r="F622" i="5"/>
  <c r="L622" i="5"/>
  <c r="E494" i="5"/>
  <c r="U494" i="5"/>
  <c r="Z494" i="5"/>
  <c r="I494" i="5"/>
  <c r="J494" i="5"/>
  <c r="G494" i="5"/>
  <c r="X494" i="5"/>
  <c r="W494" i="5"/>
  <c r="S494" i="5"/>
  <c r="Q494" i="5"/>
  <c r="H494" i="5"/>
  <c r="O494" i="5"/>
  <c r="T494" i="5"/>
  <c r="AA494" i="5"/>
  <c r="N494" i="5"/>
  <c r="AB494" i="5"/>
  <c r="V494" i="5"/>
  <c r="P494" i="5"/>
  <c r="Y494" i="5"/>
  <c r="M494" i="5"/>
  <c r="K494" i="5"/>
  <c r="R494" i="5"/>
  <c r="F494" i="5"/>
  <c r="L494" i="5"/>
  <c r="X550" i="5"/>
  <c r="W550" i="5"/>
  <c r="V550" i="5"/>
  <c r="Q550" i="5"/>
  <c r="E550" i="5"/>
  <c r="H550" i="5"/>
  <c r="AB550" i="5"/>
  <c r="R550" i="5"/>
  <c r="AA550" i="5"/>
  <c r="F550" i="5"/>
  <c r="G550" i="5"/>
  <c r="L550" i="5"/>
  <c r="U550" i="5"/>
  <c r="Z550" i="5"/>
  <c r="I550" i="5"/>
  <c r="J550" i="5"/>
  <c r="K550" i="5"/>
  <c r="P550" i="5"/>
  <c r="T550" i="5"/>
  <c r="Y550" i="5"/>
  <c r="S550" i="5"/>
  <c r="M550" i="5"/>
  <c r="N550" i="5"/>
  <c r="O550" i="5"/>
  <c r="E1313" i="5"/>
  <c r="V1313" i="5"/>
  <c r="W1313" i="5"/>
  <c r="G1313" i="5"/>
  <c r="L1313" i="5"/>
  <c r="Q1313" i="5"/>
  <c r="U1313" i="5"/>
  <c r="Z1313" i="5"/>
  <c r="T1313" i="5"/>
  <c r="K1313" i="5"/>
  <c r="P1313" i="5"/>
  <c r="F1313" i="5"/>
  <c r="Y1313" i="5"/>
  <c r="S1313" i="5"/>
  <c r="X1313" i="5"/>
  <c r="O1313" i="5"/>
  <c r="I1313" i="5"/>
  <c r="J1313" i="5"/>
  <c r="R1313" i="5"/>
  <c r="AA1313" i="5"/>
  <c r="AB1313" i="5"/>
  <c r="H1313" i="5"/>
  <c r="M1313" i="5"/>
  <c r="N1313" i="5"/>
  <c r="Y58" i="5"/>
  <c r="S58" i="5"/>
  <c r="W58" i="5"/>
  <c r="Q58" i="5"/>
  <c r="K58" i="5"/>
  <c r="P58" i="5"/>
  <c r="R58" i="5"/>
  <c r="AA58" i="5"/>
  <c r="X58" i="5"/>
  <c r="J58" i="5"/>
  <c r="O58" i="5"/>
  <c r="L58" i="5"/>
  <c r="V58" i="5"/>
  <c r="T58" i="5"/>
  <c r="I58" i="5"/>
  <c r="N58" i="5"/>
  <c r="F58" i="5"/>
  <c r="E58" i="5"/>
  <c r="U58" i="5"/>
  <c r="Z58" i="5"/>
  <c r="AB58" i="5"/>
  <c r="M58" i="5"/>
  <c r="G58" i="5"/>
  <c r="H58" i="5"/>
  <c r="S94" i="5"/>
  <c r="X94" i="5"/>
  <c r="U94" i="5"/>
  <c r="Q94" i="5"/>
  <c r="K94" i="5"/>
  <c r="L94" i="5"/>
  <c r="W94" i="5"/>
  <c r="AB94" i="5"/>
  <c r="V94" i="5"/>
  <c r="J94" i="5"/>
  <c r="O94" i="5"/>
  <c r="P94" i="5"/>
  <c r="E94" i="5"/>
  <c r="AA94" i="5"/>
  <c r="Y94" i="5"/>
  <c r="I94" i="5"/>
  <c r="N94" i="5"/>
  <c r="F94" i="5"/>
  <c r="R94" i="5"/>
  <c r="T94" i="5"/>
  <c r="Z94" i="5"/>
  <c r="M94" i="5"/>
  <c r="G94" i="5"/>
  <c r="H94" i="5"/>
  <c r="W1547" i="5"/>
  <c r="AB1547" i="5"/>
  <c r="R1547" i="5"/>
  <c r="O1547" i="5"/>
  <c r="I1547" i="5"/>
  <c r="F1547" i="5"/>
  <c r="AA1547" i="5"/>
  <c r="U1547" i="5"/>
  <c r="Z1547" i="5"/>
  <c r="H1547" i="5"/>
  <c r="M1547" i="5"/>
  <c r="J1547" i="5"/>
  <c r="X1547" i="5"/>
  <c r="K1547" i="5"/>
  <c r="N1547" i="5"/>
  <c r="E1547" i="5"/>
  <c r="V1547" i="5"/>
  <c r="L1547" i="5"/>
  <c r="S1547" i="5"/>
  <c r="Y1547" i="5"/>
  <c r="P1547" i="5"/>
  <c r="T1547" i="5"/>
  <c r="G1547" i="5"/>
  <c r="Q1547" i="5"/>
  <c r="Y1665" i="5"/>
  <c r="S1665" i="5"/>
  <c r="W1665" i="5"/>
  <c r="O1665" i="5"/>
  <c r="I1665" i="5"/>
  <c r="J1665" i="5"/>
  <c r="E1665" i="5"/>
  <c r="T1665" i="5"/>
  <c r="Q1665" i="5"/>
  <c r="R1665" i="5"/>
  <c r="AA1665" i="5"/>
  <c r="X1665" i="5"/>
  <c r="H1665" i="5"/>
  <c r="M1665" i="5"/>
  <c r="N1665" i="5"/>
  <c r="V1665" i="5"/>
  <c r="G1665" i="5"/>
  <c r="L1665" i="5"/>
  <c r="K1665" i="5"/>
  <c r="U1665" i="5"/>
  <c r="P1665" i="5"/>
  <c r="Z1665" i="5"/>
  <c r="F1665" i="5"/>
  <c r="AB1665" i="5"/>
  <c r="S1891" i="5"/>
  <c r="X1891" i="5"/>
  <c r="Y1891" i="5"/>
  <c r="O1891" i="5"/>
  <c r="R1891" i="5"/>
  <c r="F1891" i="5"/>
  <c r="W1891" i="5"/>
  <c r="AB1891" i="5"/>
  <c r="Z1891" i="5"/>
  <c r="H1891" i="5"/>
  <c r="I1891" i="5"/>
  <c r="J1891" i="5"/>
  <c r="AA1891" i="5"/>
  <c r="V1891" i="5"/>
  <c r="G1891" i="5"/>
  <c r="L1891" i="5"/>
  <c r="M1891" i="5"/>
  <c r="N1891" i="5"/>
  <c r="E1891" i="5"/>
  <c r="T1891" i="5"/>
  <c r="U1891" i="5"/>
  <c r="K1891" i="5"/>
  <c r="P1891" i="5"/>
  <c r="Q1891" i="5"/>
  <c r="T1819" i="5"/>
  <c r="V1819" i="5"/>
  <c r="H1819" i="5"/>
  <c r="M1819" i="5"/>
  <c r="N1819" i="5"/>
  <c r="E1819" i="5"/>
  <c r="W1819" i="5"/>
  <c r="AB1819" i="5"/>
  <c r="Z1819" i="5"/>
  <c r="P1819" i="5"/>
  <c r="K1819" i="5"/>
  <c r="O1819" i="5"/>
  <c r="AA1819" i="5"/>
  <c r="U1819" i="5"/>
  <c r="R1819" i="5"/>
  <c r="I1819" i="5"/>
  <c r="F1819" i="5"/>
  <c r="J1819" i="5"/>
  <c r="L1819" i="5"/>
  <c r="S1819" i="5"/>
  <c r="Q1819" i="5"/>
  <c r="X1819" i="5"/>
  <c r="G1819" i="5"/>
  <c r="Y1819" i="5"/>
  <c r="W1731" i="5"/>
  <c r="AB1731" i="5"/>
  <c r="Z1731" i="5"/>
  <c r="H1731" i="5"/>
  <c r="M1731" i="5"/>
  <c r="R1731" i="5"/>
  <c r="E1731" i="5"/>
  <c r="X1731" i="5"/>
  <c r="G1731" i="5"/>
  <c r="P1731" i="5"/>
  <c r="F1731" i="5"/>
  <c r="S1731" i="5"/>
  <c r="U1731" i="5"/>
  <c r="K1731" i="5"/>
  <c r="I1731" i="5"/>
  <c r="J1731" i="5"/>
  <c r="AA1731" i="5"/>
  <c r="V1731" i="5"/>
  <c r="O1731" i="5"/>
  <c r="Q1731" i="5"/>
  <c r="T1731" i="5"/>
  <c r="Y1731" i="5"/>
  <c r="L1731" i="5"/>
  <c r="N1731" i="5"/>
  <c r="Y1381" i="5"/>
  <c r="W1381" i="5"/>
  <c r="X1381" i="5"/>
  <c r="O1381" i="5"/>
  <c r="I1381" i="5"/>
  <c r="J1381" i="5"/>
  <c r="E1381" i="5"/>
  <c r="V1381" i="5"/>
  <c r="AB1381" i="5"/>
  <c r="G1381" i="5"/>
  <c r="L1381" i="5"/>
  <c r="Q1381" i="5"/>
  <c r="S1381" i="5"/>
  <c r="H1381" i="5"/>
  <c r="N1381" i="5"/>
  <c r="K1381" i="5"/>
  <c r="U1381" i="5"/>
  <c r="T1381" i="5"/>
  <c r="P1381" i="5"/>
  <c r="Z1381" i="5"/>
  <c r="F1381" i="5"/>
  <c r="R1381" i="5"/>
  <c r="AA1381" i="5"/>
  <c r="M1381" i="5"/>
  <c r="AA160" i="5"/>
  <c r="U160" i="5"/>
  <c r="R160" i="5"/>
  <c r="F160" i="5"/>
  <c r="I160" i="5"/>
  <c r="N160" i="5"/>
  <c r="S160" i="5"/>
  <c r="X160" i="5"/>
  <c r="Y160" i="5"/>
  <c r="K160" i="5"/>
  <c r="L160" i="5"/>
  <c r="Q160" i="5"/>
  <c r="W160" i="5"/>
  <c r="AB160" i="5"/>
  <c r="Z160" i="5"/>
  <c r="O160" i="5"/>
  <c r="P160" i="5"/>
  <c r="J160" i="5"/>
  <c r="G160" i="5"/>
  <c r="E160" i="5"/>
  <c r="H160" i="5"/>
  <c r="T160" i="5"/>
  <c r="M160" i="5"/>
  <c r="V160" i="5"/>
  <c r="V411" i="5"/>
  <c r="AA411" i="5"/>
  <c r="X411" i="5"/>
  <c r="G411" i="5"/>
  <c r="L411" i="5"/>
  <c r="F411" i="5"/>
  <c r="Z411" i="5"/>
  <c r="T411" i="5"/>
  <c r="Y411" i="5"/>
  <c r="K411" i="5"/>
  <c r="P411" i="5"/>
  <c r="Q411" i="5"/>
  <c r="E411" i="5"/>
  <c r="S411" i="5"/>
  <c r="AB411" i="5"/>
  <c r="J411" i="5"/>
  <c r="O411" i="5"/>
  <c r="I411" i="5"/>
  <c r="R411" i="5"/>
  <c r="W411" i="5"/>
  <c r="U411" i="5"/>
  <c r="N411" i="5"/>
  <c r="H411" i="5"/>
  <c r="M411" i="5"/>
  <c r="U570" i="5"/>
  <c r="V570" i="5"/>
  <c r="I570" i="5"/>
  <c r="J570" i="5"/>
  <c r="O570" i="5"/>
  <c r="P570" i="5"/>
  <c r="X570" i="5"/>
  <c r="S570" i="5"/>
  <c r="Z570" i="5"/>
  <c r="Q570" i="5"/>
  <c r="G570" i="5"/>
  <c r="H570" i="5"/>
  <c r="AB570" i="5"/>
  <c r="AA570" i="5"/>
  <c r="R570" i="5"/>
  <c r="F570" i="5"/>
  <c r="K570" i="5"/>
  <c r="L570" i="5"/>
  <c r="Y570" i="5"/>
  <c r="E570" i="5"/>
  <c r="W570" i="5"/>
  <c r="M570" i="5"/>
  <c r="T570" i="5"/>
  <c r="N570" i="5"/>
  <c r="W102" i="5"/>
  <c r="AB102" i="5"/>
  <c r="U102" i="5"/>
  <c r="Q102" i="5"/>
  <c r="K102" i="5"/>
  <c r="L102" i="5"/>
  <c r="AA102" i="5"/>
  <c r="Y102" i="5"/>
  <c r="V102" i="5"/>
  <c r="J102" i="5"/>
  <c r="O102" i="5"/>
  <c r="H102" i="5"/>
  <c r="E102" i="5"/>
  <c r="T102" i="5"/>
  <c r="R102" i="5"/>
  <c r="I102" i="5"/>
  <c r="N102" i="5"/>
  <c r="F102" i="5"/>
  <c r="Z102" i="5"/>
  <c r="M102" i="5"/>
  <c r="S102" i="5"/>
  <c r="G102" i="5"/>
  <c r="X102" i="5"/>
  <c r="P102" i="5"/>
  <c r="W1946" i="5"/>
  <c r="T1946" i="5"/>
  <c r="V1946" i="5"/>
  <c r="O1946" i="5"/>
  <c r="I1946" i="5"/>
  <c r="N1946" i="5"/>
  <c r="E1946" i="5"/>
  <c r="R1946" i="5"/>
  <c r="U1946" i="5"/>
  <c r="G1946" i="5"/>
  <c r="L1946" i="5"/>
  <c r="Q1946" i="5"/>
  <c r="Y1946" i="5"/>
  <c r="H1946" i="5"/>
  <c r="J1946" i="5"/>
  <c r="X1946" i="5"/>
  <c r="F1946" i="5"/>
  <c r="S1946" i="5"/>
  <c r="Z1946" i="5"/>
  <c r="P1946" i="5"/>
  <c r="K1946" i="5"/>
  <c r="AA1946" i="5"/>
  <c r="AB1946" i="5"/>
  <c r="M1946" i="5"/>
  <c r="Y1345" i="5"/>
  <c r="S1345" i="5"/>
  <c r="X1345" i="5"/>
  <c r="O1345" i="5"/>
  <c r="I1345" i="5"/>
  <c r="J1345" i="5"/>
  <c r="R1345" i="5"/>
  <c r="AA1345" i="5"/>
  <c r="AB1345" i="5"/>
  <c r="H1345" i="5"/>
  <c r="M1345" i="5"/>
  <c r="N1345" i="5"/>
  <c r="E1345" i="5"/>
  <c r="V1345" i="5"/>
  <c r="W1345" i="5"/>
  <c r="G1345" i="5"/>
  <c r="L1345" i="5"/>
  <c r="Q1345" i="5"/>
  <c r="Z1345" i="5"/>
  <c r="F1345" i="5"/>
  <c r="T1345" i="5"/>
  <c r="K1345" i="5"/>
  <c r="U1345" i="5"/>
  <c r="P1345" i="5"/>
  <c r="X36" i="5"/>
  <c r="V36" i="5"/>
  <c r="R36" i="5"/>
  <c r="O36" i="5"/>
  <c r="P36" i="5"/>
  <c r="J36" i="5"/>
  <c r="AB36" i="5"/>
  <c r="W36" i="5"/>
  <c r="S36" i="5"/>
  <c r="F36" i="5"/>
  <c r="I36" i="5"/>
  <c r="N36" i="5"/>
  <c r="E36" i="5"/>
  <c r="Z36" i="5"/>
  <c r="H36" i="5"/>
  <c r="T36" i="5"/>
  <c r="AA36" i="5"/>
  <c r="L36" i="5"/>
  <c r="U36" i="5"/>
  <c r="G36" i="5"/>
  <c r="M36" i="5"/>
  <c r="Y36" i="5"/>
  <c r="K36" i="5"/>
  <c r="Q36" i="5"/>
  <c r="V299" i="5"/>
  <c r="AA299" i="5"/>
  <c r="X299" i="5"/>
  <c r="G299" i="5"/>
  <c r="L299" i="5"/>
  <c r="F299" i="5"/>
  <c r="Z299" i="5"/>
  <c r="T299" i="5"/>
  <c r="Y299" i="5"/>
  <c r="K299" i="5"/>
  <c r="P299" i="5"/>
  <c r="Q299" i="5"/>
  <c r="E299" i="5"/>
  <c r="S299" i="5"/>
  <c r="AB299" i="5"/>
  <c r="J299" i="5"/>
  <c r="O299" i="5"/>
  <c r="I299" i="5"/>
  <c r="R299" i="5"/>
  <c r="W299" i="5"/>
  <c r="U299" i="5"/>
  <c r="N299" i="5"/>
  <c r="H299" i="5"/>
  <c r="M299" i="5"/>
  <c r="AA727" i="5"/>
  <c r="U727" i="5"/>
  <c r="R727" i="5"/>
  <c r="F727" i="5"/>
  <c r="K727" i="5"/>
  <c r="P727" i="5"/>
  <c r="E727" i="5"/>
  <c r="T727" i="5"/>
  <c r="V727" i="5"/>
  <c r="I727" i="5"/>
  <c r="J727" i="5"/>
  <c r="O727" i="5"/>
  <c r="S727" i="5"/>
  <c r="X727" i="5"/>
  <c r="Y727" i="5"/>
  <c r="M727" i="5"/>
  <c r="N727" i="5"/>
  <c r="H727" i="5"/>
  <c r="W727" i="5"/>
  <c r="AB727" i="5"/>
  <c r="Z727" i="5"/>
  <c r="Q727" i="5"/>
  <c r="G727" i="5"/>
  <c r="L727" i="5"/>
  <c r="X538" i="5"/>
  <c r="S538" i="5"/>
  <c r="Z538" i="5"/>
  <c r="Q538" i="5"/>
  <c r="G538" i="5"/>
  <c r="H538" i="5"/>
  <c r="AB538" i="5"/>
  <c r="AA538" i="5"/>
  <c r="R538" i="5"/>
  <c r="F538" i="5"/>
  <c r="K538" i="5"/>
  <c r="P538" i="5"/>
  <c r="V538" i="5"/>
  <c r="J538" i="5"/>
  <c r="L538" i="5"/>
  <c r="T538" i="5"/>
  <c r="W538" i="5"/>
  <c r="N538" i="5"/>
  <c r="U538" i="5"/>
  <c r="I538" i="5"/>
  <c r="O538" i="5"/>
  <c r="Y538" i="5"/>
  <c r="M538" i="5"/>
  <c r="E538" i="5"/>
  <c r="R1794" i="5"/>
  <c r="W1794" i="5"/>
  <c r="T1794" i="5"/>
  <c r="L1794" i="5"/>
  <c r="Q1794" i="5"/>
  <c r="K1794" i="5"/>
  <c r="V1794" i="5"/>
  <c r="AA1794" i="5"/>
  <c r="AB1794" i="5"/>
  <c r="P1794" i="5"/>
  <c r="G1794" i="5"/>
  <c r="F1794" i="5"/>
  <c r="Z1794" i="5"/>
  <c r="X1794" i="5"/>
  <c r="U1794" i="5"/>
  <c r="I1794" i="5"/>
  <c r="O1794" i="5"/>
  <c r="N1794" i="5"/>
  <c r="E1794" i="5"/>
  <c r="S1794" i="5"/>
  <c r="Y1794" i="5"/>
  <c r="H1794" i="5"/>
  <c r="M1794" i="5"/>
  <c r="J1794" i="5"/>
  <c r="S368" i="5"/>
  <c r="X368" i="5"/>
  <c r="Z368" i="5"/>
  <c r="K368" i="5"/>
  <c r="H368" i="5"/>
  <c r="M368" i="5"/>
  <c r="AA368" i="5"/>
  <c r="U368" i="5"/>
  <c r="Y368" i="5"/>
  <c r="F368" i="5"/>
  <c r="P368" i="5"/>
  <c r="N368" i="5"/>
  <c r="T368" i="5"/>
  <c r="V368" i="5"/>
  <c r="G368" i="5"/>
  <c r="E368" i="5"/>
  <c r="I368" i="5"/>
  <c r="J368" i="5"/>
  <c r="O368" i="5"/>
  <c r="W368" i="5"/>
  <c r="L368" i="5"/>
  <c r="AB368" i="5"/>
  <c r="Q368" i="5"/>
  <c r="R368" i="5"/>
  <c r="U618" i="5"/>
  <c r="AB618" i="5"/>
  <c r="AA618" i="5"/>
  <c r="M618" i="5"/>
  <c r="N618" i="5"/>
  <c r="H618" i="5"/>
  <c r="Y618" i="5"/>
  <c r="S618" i="5"/>
  <c r="T618" i="5"/>
  <c r="Q618" i="5"/>
  <c r="G618" i="5"/>
  <c r="L618" i="5"/>
  <c r="R618" i="5"/>
  <c r="X618" i="5"/>
  <c r="V618" i="5"/>
  <c r="F618" i="5"/>
  <c r="K618" i="5"/>
  <c r="P618" i="5"/>
  <c r="E618" i="5"/>
  <c r="W618" i="5"/>
  <c r="Z618" i="5"/>
  <c r="I618" i="5"/>
  <c r="J618" i="5"/>
  <c r="O618" i="5"/>
  <c r="W1011" i="5"/>
  <c r="AB1011" i="5"/>
  <c r="Y1011" i="5"/>
  <c r="Q1011" i="5"/>
  <c r="G1011" i="5"/>
  <c r="L1011" i="5"/>
  <c r="AA1011" i="5"/>
  <c r="U1011" i="5"/>
  <c r="Z1011" i="5"/>
  <c r="F1011" i="5"/>
  <c r="K1011" i="5"/>
  <c r="P1011" i="5"/>
  <c r="E1011" i="5"/>
  <c r="T1011" i="5"/>
  <c r="V1011" i="5"/>
  <c r="I1011" i="5"/>
  <c r="J1011" i="5"/>
  <c r="O1011" i="5"/>
  <c r="S1011" i="5"/>
  <c r="N1011" i="5"/>
  <c r="X1011" i="5"/>
  <c r="H1011" i="5"/>
  <c r="R1011" i="5"/>
  <c r="M1011" i="5"/>
  <c r="E1080" i="5"/>
  <c r="U1080" i="5"/>
  <c r="Z1080" i="5"/>
  <c r="I1080" i="5"/>
  <c r="J1080" i="5"/>
  <c r="O1080" i="5"/>
  <c r="T1080" i="5"/>
  <c r="Y1080" i="5"/>
  <c r="S1080" i="5"/>
  <c r="M1080" i="5"/>
  <c r="N1080" i="5"/>
  <c r="L1080" i="5"/>
  <c r="X1080" i="5"/>
  <c r="V1080" i="5"/>
  <c r="AA1080" i="5"/>
  <c r="Q1080" i="5"/>
  <c r="G1080" i="5"/>
  <c r="P1080" i="5"/>
  <c r="AB1080" i="5"/>
  <c r="W1080" i="5"/>
  <c r="R1080" i="5"/>
  <c r="F1080" i="5"/>
  <c r="K1080" i="5"/>
  <c r="H1080" i="5"/>
  <c r="S998" i="5"/>
  <c r="AB998" i="5"/>
  <c r="I998" i="5"/>
  <c r="J998" i="5"/>
  <c r="O998" i="5"/>
  <c r="P998" i="5"/>
  <c r="R998" i="5"/>
  <c r="W998" i="5"/>
  <c r="U998" i="5"/>
  <c r="M998" i="5"/>
  <c r="N998" i="5"/>
  <c r="E998" i="5"/>
  <c r="Z998" i="5"/>
  <c r="X998" i="5"/>
  <c r="K998" i="5"/>
  <c r="T998" i="5"/>
  <c r="F998" i="5"/>
  <c r="L998" i="5"/>
  <c r="V998" i="5"/>
  <c r="Y998" i="5"/>
  <c r="G998" i="5"/>
  <c r="Q998" i="5"/>
  <c r="H998" i="5"/>
  <c r="AA998" i="5"/>
  <c r="R1261" i="5"/>
  <c r="AA1261" i="5"/>
  <c r="G1261" i="5"/>
  <c r="H1261" i="5"/>
  <c r="M1261" i="5"/>
  <c r="N1261" i="5"/>
  <c r="E1261" i="5"/>
  <c r="V1261" i="5"/>
  <c r="S1261" i="5"/>
  <c r="K1261" i="5"/>
  <c r="L1261" i="5"/>
  <c r="Q1261" i="5"/>
  <c r="U1261" i="5"/>
  <c r="Z1261" i="5"/>
  <c r="AB1261" i="5"/>
  <c r="O1261" i="5"/>
  <c r="P1261" i="5"/>
  <c r="F1261" i="5"/>
  <c r="Y1261" i="5"/>
  <c r="W1261" i="5"/>
  <c r="T1261" i="5"/>
  <c r="X1261" i="5"/>
  <c r="I1261" i="5"/>
  <c r="J1261" i="5"/>
  <c r="W1539" i="5"/>
  <c r="AB1539" i="5"/>
  <c r="Z1539" i="5"/>
  <c r="R1539" i="5"/>
  <c r="I1539" i="5"/>
  <c r="F1539" i="5"/>
  <c r="E1539" i="5"/>
  <c r="T1539" i="5"/>
  <c r="V1539" i="5"/>
  <c r="K1539" i="5"/>
  <c r="L1539" i="5"/>
  <c r="Q1539" i="5"/>
  <c r="U1539" i="5"/>
  <c r="H1539" i="5"/>
  <c r="J1539" i="5"/>
  <c r="O1539" i="5"/>
  <c r="S1539" i="5"/>
  <c r="Y1539" i="5"/>
  <c r="P1539" i="5"/>
  <c r="X1539" i="5"/>
  <c r="N1539" i="5"/>
  <c r="AA1539" i="5"/>
  <c r="G1539" i="5"/>
  <c r="M1539" i="5"/>
  <c r="W459" i="5"/>
  <c r="R459" i="5"/>
  <c r="Z459" i="5"/>
  <c r="Q459" i="5"/>
  <c r="G459" i="5"/>
  <c r="L459" i="5"/>
  <c r="AA459" i="5"/>
  <c r="X459" i="5"/>
  <c r="T459" i="5"/>
  <c r="F459" i="5"/>
  <c r="K459" i="5"/>
  <c r="H459" i="5"/>
  <c r="E459" i="5"/>
  <c r="V459" i="5"/>
  <c r="U459" i="5"/>
  <c r="I459" i="5"/>
  <c r="J459" i="5"/>
  <c r="O459" i="5"/>
  <c r="S459" i="5"/>
  <c r="AB459" i="5"/>
  <c r="Y459" i="5"/>
  <c r="M459" i="5"/>
  <c r="N459" i="5"/>
  <c r="P459" i="5"/>
  <c r="X1652" i="5"/>
  <c r="R1652" i="5"/>
  <c r="V1652" i="5"/>
  <c r="O1652" i="5"/>
  <c r="I1652" i="5"/>
  <c r="J1652" i="5"/>
  <c r="AB1652" i="5"/>
  <c r="Z1652" i="5"/>
  <c r="W1652" i="5"/>
  <c r="H1652" i="5"/>
  <c r="M1652" i="5"/>
  <c r="N1652" i="5"/>
  <c r="E1652" i="5"/>
  <c r="U1652" i="5"/>
  <c r="S1652" i="5"/>
  <c r="G1652" i="5"/>
  <c r="L1652" i="5"/>
  <c r="Q1652" i="5"/>
  <c r="Y1652" i="5"/>
  <c r="F1652" i="5"/>
  <c r="AA1652" i="5"/>
  <c r="K1652" i="5"/>
  <c r="T1652" i="5"/>
  <c r="P1652" i="5"/>
  <c r="S1914" i="5"/>
  <c r="V1914" i="5"/>
  <c r="AB1914" i="5"/>
  <c r="O1914" i="5"/>
  <c r="I1914" i="5"/>
  <c r="J1914" i="5"/>
  <c r="E1914" i="5"/>
  <c r="AA1914" i="5"/>
  <c r="T1914" i="5"/>
  <c r="G1914" i="5"/>
  <c r="L1914" i="5"/>
  <c r="Q1914" i="5"/>
  <c r="Y1914" i="5"/>
  <c r="H1914" i="5"/>
  <c r="N1914" i="5"/>
  <c r="X1914" i="5"/>
  <c r="F1914" i="5"/>
  <c r="R1914" i="5"/>
  <c r="Z1914" i="5"/>
  <c r="P1914" i="5"/>
  <c r="K1914" i="5"/>
  <c r="W1914" i="5"/>
  <c r="U1914" i="5"/>
  <c r="M1914" i="5"/>
  <c r="Y757" i="5"/>
  <c r="S757" i="5"/>
  <c r="W757" i="5"/>
  <c r="Q757" i="5"/>
  <c r="G757" i="5"/>
  <c r="L757" i="5"/>
  <c r="E757" i="5"/>
  <c r="V757" i="5"/>
  <c r="T757" i="5"/>
  <c r="I757" i="5"/>
  <c r="J757" i="5"/>
  <c r="O757" i="5"/>
  <c r="AA757" i="5"/>
  <c r="F757" i="5"/>
  <c r="H757" i="5"/>
  <c r="M757" i="5"/>
  <c r="U757" i="5"/>
  <c r="AB757" i="5"/>
  <c r="N757" i="5"/>
  <c r="Z757" i="5"/>
  <c r="P757" i="5"/>
  <c r="R757" i="5"/>
  <c r="X757" i="5"/>
  <c r="K757" i="5"/>
  <c r="AA455" i="5"/>
  <c r="Y455" i="5"/>
  <c r="U455" i="5"/>
  <c r="F455" i="5"/>
  <c r="K455" i="5"/>
  <c r="L455" i="5"/>
  <c r="W455" i="5"/>
  <c r="T455" i="5"/>
  <c r="AB455" i="5"/>
  <c r="Q455" i="5"/>
  <c r="G455" i="5"/>
  <c r="H455" i="5"/>
  <c r="E455" i="5"/>
  <c r="V455" i="5"/>
  <c r="J455" i="5"/>
  <c r="S455" i="5"/>
  <c r="Z455" i="5"/>
  <c r="N455" i="5"/>
  <c r="R455" i="5"/>
  <c r="I455" i="5"/>
  <c r="O455" i="5"/>
  <c r="P455" i="5"/>
  <c r="X455" i="5"/>
  <c r="M455" i="5"/>
  <c r="V1382" i="5"/>
  <c r="AA1382" i="5"/>
  <c r="X1382" i="5"/>
  <c r="O1382" i="5"/>
  <c r="I1382" i="5"/>
  <c r="N1382" i="5"/>
  <c r="Z1382" i="5"/>
  <c r="T1382" i="5"/>
  <c r="Y1382" i="5"/>
  <c r="H1382" i="5"/>
  <c r="M1382" i="5"/>
  <c r="F1382" i="5"/>
  <c r="E1382" i="5"/>
  <c r="S1382" i="5"/>
  <c r="AB1382" i="5"/>
  <c r="G1382" i="5"/>
  <c r="L1382" i="5"/>
  <c r="Q1382" i="5"/>
  <c r="R1382" i="5"/>
  <c r="W1382" i="5"/>
  <c r="U1382" i="5"/>
  <c r="K1382" i="5"/>
  <c r="P1382" i="5"/>
  <c r="J1382" i="5"/>
  <c r="Z862" i="5"/>
  <c r="X862" i="5"/>
  <c r="U862" i="5"/>
  <c r="F862" i="5"/>
  <c r="K862" i="5"/>
  <c r="L862" i="5"/>
  <c r="W862" i="5"/>
  <c r="M862" i="5"/>
  <c r="H862" i="5"/>
  <c r="S862" i="5"/>
  <c r="Y862" i="5"/>
  <c r="I862" i="5"/>
  <c r="J862" i="5"/>
  <c r="O862" i="5"/>
  <c r="E862" i="5"/>
  <c r="R862" i="5"/>
  <c r="AB862" i="5"/>
  <c r="N862" i="5"/>
  <c r="Q862" i="5"/>
  <c r="V862" i="5"/>
  <c r="G862" i="5"/>
  <c r="AA862" i="5"/>
  <c r="P862" i="5"/>
  <c r="T862" i="5"/>
  <c r="T1701" i="5"/>
  <c r="R1701" i="5"/>
  <c r="M1701" i="5"/>
  <c r="S1701" i="5"/>
  <c r="U1701" i="5"/>
  <c r="P1701" i="5"/>
  <c r="Y1701" i="5"/>
  <c r="AB1701" i="5"/>
  <c r="N1701" i="5"/>
  <c r="K1701" i="5"/>
  <c r="F1701" i="5"/>
  <c r="X1701" i="5"/>
  <c r="Z1701" i="5"/>
  <c r="G1701" i="5"/>
  <c r="E1701" i="5"/>
  <c r="L1701" i="5"/>
  <c r="AA1701" i="5"/>
  <c r="J1701" i="5"/>
  <c r="H1701" i="5"/>
  <c r="V1701" i="5"/>
  <c r="Q1701" i="5"/>
  <c r="O1701" i="5"/>
  <c r="W1701" i="5"/>
  <c r="I1701" i="5"/>
  <c r="AA1271" i="5"/>
  <c r="Y1271" i="5"/>
  <c r="V1271" i="5"/>
  <c r="H1271" i="5"/>
  <c r="M1271" i="5"/>
  <c r="J1271" i="5"/>
  <c r="S1271" i="5"/>
  <c r="X1271" i="5"/>
  <c r="Z1271" i="5"/>
  <c r="K1271" i="5"/>
  <c r="P1271" i="5"/>
  <c r="N1271" i="5"/>
  <c r="W1271" i="5"/>
  <c r="AB1271" i="5"/>
  <c r="U1271" i="5"/>
  <c r="O1271" i="5"/>
  <c r="I1271" i="5"/>
  <c r="F1271" i="5"/>
  <c r="T1271" i="5"/>
  <c r="Q1271" i="5"/>
  <c r="R1271" i="5"/>
  <c r="G1271" i="5"/>
  <c r="E1271" i="5"/>
  <c r="L1271" i="5"/>
  <c r="Y1085" i="5"/>
  <c r="W1085" i="5"/>
  <c r="T1085" i="5"/>
  <c r="Q1085" i="5"/>
  <c r="E1085" i="5"/>
  <c r="P1085" i="5"/>
  <c r="R1085" i="5"/>
  <c r="X1085" i="5"/>
  <c r="AA1085" i="5"/>
  <c r="F1085" i="5"/>
  <c r="G1085" i="5"/>
  <c r="H1085" i="5"/>
  <c r="V1085" i="5"/>
  <c r="S1085" i="5"/>
  <c r="I1085" i="5"/>
  <c r="J1085" i="5"/>
  <c r="K1085" i="5"/>
  <c r="L1085" i="5"/>
  <c r="U1085" i="5"/>
  <c r="Z1085" i="5"/>
  <c r="AB1085" i="5"/>
  <c r="M1085" i="5"/>
  <c r="N1085" i="5"/>
  <c r="O1085" i="5"/>
  <c r="U429" i="5"/>
  <c r="R429" i="5"/>
  <c r="X429" i="5"/>
  <c r="L429" i="5"/>
  <c r="Q429" i="5"/>
  <c r="G429" i="5"/>
  <c r="Y429" i="5"/>
  <c r="W429" i="5"/>
  <c r="S429" i="5"/>
  <c r="P429" i="5"/>
  <c r="F429" i="5"/>
  <c r="K429" i="5"/>
  <c r="V429" i="5"/>
  <c r="AB429" i="5"/>
  <c r="Z429" i="5"/>
  <c r="I429" i="5"/>
  <c r="J429" i="5"/>
  <c r="O429" i="5"/>
  <c r="E429" i="5"/>
  <c r="AA429" i="5"/>
  <c r="T429" i="5"/>
  <c r="H429" i="5"/>
  <c r="M429" i="5"/>
  <c r="N429" i="5"/>
  <c r="R706" i="5"/>
  <c r="W706" i="5"/>
  <c r="U706" i="5"/>
  <c r="M706" i="5"/>
  <c r="N706" i="5"/>
  <c r="H706" i="5"/>
  <c r="V706" i="5"/>
  <c r="AA706" i="5"/>
  <c r="X706" i="5"/>
  <c r="Q706" i="5"/>
  <c r="G706" i="5"/>
  <c r="L706" i="5"/>
  <c r="Z706" i="5"/>
  <c r="T706" i="5"/>
  <c r="Y706" i="5"/>
  <c r="F706" i="5"/>
  <c r="K706" i="5"/>
  <c r="P706" i="5"/>
  <c r="E706" i="5"/>
  <c r="S706" i="5"/>
  <c r="AB706" i="5"/>
  <c r="I706" i="5"/>
  <c r="J706" i="5"/>
  <c r="O706" i="5"/>
  <c r="AA1419" i="5"/>
  <c r="U1419" i="5"/>
  <c r="Y1419" i="5"/>
  <c r="H1419" i="5"/>
  <c r="M1419" i="5"/>
  <c r="J1419" i="5"/>
  <c r="E1419" i="5"/>
  <c r="T1419" i="5"/>
  <c r="Z1419" i="5"/>
  <c r="G1419" i="5"/>
  <c r="L1419" i="5"/>
  <c r="Q1419" i="5"/>
  <c r="S1419" i="5"/>
  <c r="X1419" i="5"/>
  <c r="R1419" i="5"/>
  <c r="K1419" i="5"/>
  <c r="P1419" i="5"/>
  <c r="N1419" i="5"/>
  <c r="W1419" i="5"/>
  <c r="AB1419" i="5"/>
  <c r="V1419" i="5"/>
  <c r="O1419" i="5"/>
  <c r="I1419" i="5"/>
  <c r="F1419" i="5"/>
  <c r="AB1640" i="5"/>
  <c r="W1640" i="5"/>
  <c r="AA1640" i="5"/>
  <c r="H1640" i="5"/>
  <c r="M1640" i="5"/>
  <c r="N1640" i="5"/>
  <c r="T1640" i="5"/>
  <c r="Y1640" i="5"/>
  <c r="Z1640" i="5"/>
  <c r="K1640" i="5"/>
  <c r="P1640" i="5"/>
  <c r="F1640" i="5"/>
  <c r="X1640" i="5"/>
  <c r="V1640" i="5"/>
  <c r="S1640" i="5"/>
  <c r="O1640" i="5"/>
  <c r="I1640" i="5"/>
  <c r="J1640" i="5"/>
  <c r="G1640" i="5"/>
  <c r="E1640" i="5"/>
  <c r="L1640" i="5"/>
  <c r="U1640" i="5"/>
  <c r="Q1640" i="5"/>
  <c r="R1640" i="5"/>
  <c r="Z965" i="5"/>
  <c r="Y965" i="5"/>
  <c r="W965" i="5"/>
  <c r="F965" i="5"/>
  <c r="K965" i="5"/>
  <c r="H965" i="5"/>
  <c r="R965" i="5"/>
  <c r="X965" i="5"/>
  <c r="AB965" i="5"/>
  <c r="M965" i="5"/>
  <c r="N965" i="5"/>
  <c r="P965" i="5"/>
  <c r="V965" i="5"/>
  <c r="T965" i="5"/>
  <c r="U965" i="5"/>
  <c r="Q965" i="5"/>
  <c r="G965" i="5"/>
  <c r="L965" i="5"/>
  <c r="S965" i="5"/>
  <c r="O965" i="5"/>
  <c r="AA965" i="5"/>
  <c r="I965" i="5"/>
  <c r="J965" i="5"/>
  <c r="E965" i="5"/>
  <c r="X792" i="5"/>
  <c r="R792" i="5"/>
  <c r="V792" i="5"/>
  <c r="Q792" i="5"/>
  <c r="G792" i="5"/>
  <c r="P792" i="5"/>
  <c r="AB792" i="5"/>
  <c r="Z792" i="5"/>
  <c r="W792" i="5"/>
  <c r="F792" i="5"/>
  <c r="K792" i="5"/>
  <c r="H792" i="5"/>
  <c r="E792" i="5"/>
  <c r="U792" i="5"/>
  <c r="S792" i="5"/>
  <c r="I792" i="5"/>
  <c r="J792" i="5"/>
  <c r="O792" i="5"/>
  <c r="AA792" i="5"/>
  <c r="M792" i="5"/>
  <c r="T792" i="5"/>
  <c r="N792" i="5"/>
  <c r="Y792" i="5"/>
  <c r="L792" i="5"/>
  <c r="V1224" i="5"/>
  <c r="AB1224" i="5"/>
  <c r="T1224" i="5"/>
  <c r="F1224" i="5"/>
  <c r="K1224" i="5"/>
  <c r="H1224" i="5"/>
  <c r="U1224" i="5"/>
  <c r="R1224" i="5"/>
  <c r="X1224" i="5"/>
  <c r="M1224" i="5"/>
  <c r="N1224" i="5"/>
  <c r="L1224" i="5"/>
  <c r="Y1224" i="5"/>
  <c r="W1224" i="5"/>
  <c r="Z1224" i="5"/>
  <c r="Q1224" i="5"/>
  <c r="G1224" i="5"/>
  <c r="P1224" i="5"/>
  <c r="AA1224" i="5"/>
  <c r="O1224" i="5"/>
  <c r="S1224" i="5"/>
  <c r="I1224" i="5"/>
  <c r="E1224" i="5"/>
  <c r="J1224" i="5"/>
  <c r="Z480" i="5"/>
  <c r="Y480" i="5"/>
  <c r="X480" i="5"/>
  <c r="H480" i="5"/>
  <c r="Q480" i="5"/>
  <c r="F480" i="5"/>
  <c r="E480" i="5"/>
  <c r="S480" i="5"/>
  <c r="T480" i="5"/>
  <c r="G480" i="5"/>
  <c r="L480" i="5"/>
  <c r="J480" i="5"/>
  <c r="R480" i="5"/>
  <c r="W480" i="5"/>
  <c r="AB480" i="5"/>
  <c r="K480" i="5"/>
  <c r="P480" i="5"/>
  <c r="N480" i="5"/>
  <c r="O480" i="5"/>
  <c r="V480" i="5"/>
  <c r="I480" i="5"/>
  <c r="AA480" i="5"/>
  <c r="M480" i="5"/>
  <c r="U480" i="5"/>
  <c r="T1540" i="5"/>
  <c r="Y1540" i="5"/>
  <c r="AA1540" i="5"/>
  <c r="K1540" i="5"/>
  <c r="P1540" i="5"/>
  <c r="F1540" i="5"/>
  <c r="X1540" i="5"/>
  <c r="R1540" i="5"/>
  <c r="V1540" i="5"/>
  <c r="O1540" i="5"/>
  <c r="I1540" i="5"/>
  <c r="J1540" i="5"/>
  <c r="AB1540" i="5"/>
  <c r="W1540" i="5"/>
  <c r="M1540" i="5"/>
  <c r="U1540" i="5"/>
  <c r="G1540" i="5"/>
  <c r="Q1540" i="5"/>
  <c r="Z1540" i="5"/>
  <c r="H1540" i="5"/>
  <c r="N1540" i="5"/>
  <c r="E1540" i="5"/>
  <c r="S1540" i="5"/>
  <c r="L1540" i="5"/>
  <c r="Y1425" i="5"/>
  <c r="S1425" i="5"/>
  <c r="T1425" i="5"/>
  <c r="O1425" i="5"/>
  <c r="I1425" i="5"/>
  <c r="J1425" i="5"/>
  <c r="E1425" i="5"/>
  <c r="X1425" i="5"/>
  <c r="L1425" i="5"/>
  <c r="R1425" i="5"/>
  <c r="AA1425" i="5"/>
  <c r="W1425" i="5"/>
  <c r="H1425" i="5"/>
  <c r="M1425" i="5"/>
  <c r="N1425" i="5"/>
  <c r="V1425" i="5"/>
  <c r="G1425" i="5"/>
  <c r="Q1425" i="5"/>
  <c r="Z1425" i="5"/>
  <c r="F1425" i="5"/>
  <c r="U1425" i="5"/>
  <c r="P1425" i="5"/>
  <c r="AB1425" i="5"/>
  <c r="K1425" i="5"/>
  <c r="R1362" i="5"/>
  <c r="W1362" i="5"/>
  <c r="AB1362" i="5"/>
  <c r="K1362" i="5"/>
  <c r="P1362" i="5"/>
  <c r="J1362" i="5"/>
  <c r="V1362" i="5"/>
  <c r="AA1362" i="5"/>
  <c r="T1362" i="5"/>
  <c r="O1362" i="5"/>
  <c r="I1362" i="5"/>
  <c r="N1362" i="5"/>
  <c r="Z1362" i="5"/>
  <c r="X1362" i="5"/>
  <c r="U1362" i="5"/>
  <c r="H1362" i="5"/>
  <c r="M1362" i="5"/>
  <c r="F1362" i="5"/>
  <c r="E1362" i="5"/>
  <c r="S1362" i="5"/>
  <c r="Y1362" i="5"/>
  <c r="G1362" i="5"/>
  <c r="L1362" i="5"/>
  <c r="Q1362" i="5"/>
  <c r="W521" i="5"/>
  <c r="AB521" i="5"/>
  <c r="U521" i="5"/>
  <c r="Q521" i="5"/>
  <c r="L521" i="5"/>
  <c r="H521" i="5"/>
  <c r="AA521" i="5"/>
  <c r="V521" i="5"/>
  <c r="Z521" i="5"/>
  <c r="F521" i="5"/>
  <c r="G521" i="5"/>
  <c r="P521" i="5"/>
  <c r="E521" i="5"/>
  <c r="T521" i="5"/>
  <c r="Y521" i="5"/>
  <c r="I521" i="5"/>
  <c r="J521" i="5"/>
  <c r="K521" i="5"/>
  <c r="R521" i="5"/>
  <c r="M521" i="5"/>
  <c r="S521" i="5"/>
  <c r="N521" i="5"/>
  <c r="X521" i="5"/>
  <c r="O521" i="5"/>
  <c r="X728" i="5"/>
  <c r="R728" i="5"/>
  <c r="V728" i="5"/>
  <c r="Q728" i="5"/>
  <c r="G728" i="5"/>
  <c r="P728" i="5"/>
  <c r="AB728" i="5"/>
  <c r="Z728" i="5"/>
  <c r="W728" i="5"/>
  <c r="F728" i="5"/>
  <c r="K728" i="5"/>
  <c r="H728" i="5"/>
  <c r="E728" i="5"/>
  <c r="U728" i="5"/>
  <c r="S728" i="5"/>
  <c r="I728" i="5"/>
  <c r="J728" i="5"/>
  <c r="O728" i="5"/>
  <c r="AA728" i="5"/>
  <c r="M728" i="5"/>
  <c r="T728" i="5"/>
  <c r="N728" i="5"/>
  <c r="Y728" i="5"/>
  <c r="L728" i="5"/>
  <c r="T157" i="5"/>
  <c r="Y157" i="5"/>
  <c r="AA157" i="5"/>
  <c r="L157" i="5"/>
  <c r="Q157" i="5"/>
  <c r="G157" i="5"/>
  <c r="X157" i="5"/>
  <c r="V157" i="5"/>
  <c r="R157" i="5"/>
  <c r="P157" i="5"/>
  <c r="F157" i="5"/>
  <c r="K157" i="5"/>
  <c r="AB157" i="5"/>
  <c r="W157" i="5"/>
  <c r="S157" i="5"/>
  <c r="I157" i="5"/>
  <c r="J157" i="5"/>
  <c r="O157" i="5"/>
  <c r="E157" i="5"/>
  <c r="U157" i="5"/>
  <c r="Z157" i="5"/>
  <c r="H157" i="5"/>
  <c r="M157" i="5"/>
  <c r="N157" i="5"/>
  <c r="W1075" i="5"/>
  <c r="AB1075" i="5"/>
  <c r="Y1075" i="5"/>
  <c r="Q1075" i="5"/>
  <c r="G1075" i="5"/>
  <c r="L1075" i="5"/>
  <c r="AA1075" i="5"/>
  <c r="U1075" i="5"/>
  <c r="Z1075" i="5"/>
  <c r="F1075" i="5"/>
  <c r="K1075" i="5"/>
  <c r="P1075" i="5"/>
  <c r="E1075" i="5"/>
  <c r="T1075" i="5"/>
  <c r="V1075" i="5"/>
  <c r="I1075" i="5"/>
  <c r="J1075" i="5"/>
  <c r="O1075" i="5"/>
  <c r="S1075" i="5"/>
  <c r="N1075" i="5"/>
  <c r="X1075" i="5"/>
  <c r="H1075" i="5"/>
  <c r="R1075" i="5"/>
  <c r="M1075" i="5"/>
  <c r="AA1179" i="5"/>
  <c r="U1179" i="5"/>
  <c r="Z1179" i="5"/>
  <c r="F1179" i="5"/>
  <c r="K1179" i="5"/>
  <c r="P1179" i="5"/>
  <c r="S1179" i="5"/>
  <c r="X1179" i="5"/>
  <c r="Y1179" i="5"/>
  <c r="M1179" i="5"/>
  <c r="N1179" i="5"/>
  <c r="H1179" i="5"/>
  <c r="W1179" i="5"/>
  <c r="AB1179" i="5"/>
  <c r="R1179" i="5"/>
  <c r="Q1179" i="5"/>
  <c r="G1179" i="5"/>
  <c r="L1179" i="5"/>
  <c r="T1179" i="5"/>
  <c r="O1179" i="5"/>
  <c r="V1179" i="5"/>
  <c r="I1179" i="5"/>
  <c r="E1179" i="5"/>
  <c r="J1179" i="5"/>
  <c r="S1755" i="5"/>
  <c r="X1755" i="5"/>
  <c r="Y1755" i="5"/>
  <c r="K1755" i="5"/>
  <c r="P1755" i="5"/>
  <c r="N1755" i="5"/>
  <c r="W1755" i="5"/>
  <c r="AB1755" i="5"/>
  <c r="R1755" i="5"/>
  <c r="O1755" i="5"/>
  <c r="I1755" i="5"/>
  <c r="F1755" i="5"/>
  <c r="AA1755" i="5"/>
  <c r="U1755" i="5"/>
  <c r="Z1755" i="5"/>
  <c r="H1755" i="5"/>
  <c r="M1755" i="5"/>
  <c r="J1755" i="5"/>
  <c r="E1755" i="5"/>
  <c r="L1755" i="5"/>
  <c r="T1755" i="5"/>
  <c r="Q1755" i="5"/>
  <c r="V1755" i="5"/>
  <c r="G1755" i="5"/>
  <c r="Z343" i="5"/>
  <c r="X343" i="5"/>
  <c r="AB343" i="5"/>
  <c r="K343" i="5"/>
  <c r="P343" i="5"/>
  <c r="M343" i="5"/>
  <c r="V343" i="5"/>
  <c r="AA343" i="5"/>
  <c r="U343" i="5"/>
  <c r="G343" i="5"/>
  <c r="L343" i="5"/>
  <c r="Q343" i="5"/>
  <c r="E343" i="5"/>
  <c r="Y343" i="5"/>
  <c r="O343" i="5"/>
  <c r="R343" i="5"/>
  <c r="T343" i="5"/>
  <c r="H343" i="5"/>
  <c r="S343" i="5"/>
  <c r="J343" i="5"/>
  <c r="F343" i="5"/>
  <c r="N343" i="5"/>
  <c r="I343" i="5"/>
  <c r="W343" i="5"/>
  <c r="AB665" i="5"/>
  <c r="Y665" i="5"/>
  <c r="AA665" i="5"/>
  <c r="F665" i="5"/>
  <c r="K665" i="5"/>
  <c r="L665" i="5"/>
  <c r="X665" i="5"/>
  <c r="S665" i="5"/>
  <c r="Z665" i="5"/>
  <c r="Q665" i="5"/>
  <c r="G665" i="5"/>
  <c r="H665" i="5"/>
  <c r="E665" i="5"/>
  <c r="U665" i="5"/>
  <c r="J665" i="5"/>
  <c r="T665" i="5"/>
  <c r="V665" i="5"/>
  <c r="N665" i="5"/>
  <c r="R665" i="5"/>
  <c r="I665" i="5"/>
  <c r="O665" i="5"/>
  <c r="W665" i="5"/>
  <c r="M665" i="5"/>
  <c r="P665" i="5"/>
  <c r="T333" i="5"/>
  <c r="Y333" i="5"/>
  <c r="S333" i="5"/>
  <c r="L333" i="5"/>
  <c r="Q333" i="5"/>
  <c r="G333" i="5"/>
  <c r="X333" i="5"/>
  <c r="V333" i="5"/>
  <c r="Z333" i="5"/>
  <c r="P333" i="5"/>
  <c r="F333" i="5"/>
  <c r="K333" i="5"/>
  <c r="AB333" i="5"/>
  <c r="W333" i="5"/>
  <c r="AA333" i="5"/>
  <c r="I333" i="5"/>
  <c r="J333" i="5"/>
  <c r="O333" i="5"/>
  <c r="E333" i="5"/>
  <c r="U333" i="5"/>
  <c r="R333" i="5"/>
  <c r="H333" i="5"/>
  <c r="M333" i="5"/>
  <c r="N333" i="5"/>
  <c r="R1697" i="5"/>
  <c r="AA1697" i="5"/>
  <c r="X1697" i="5"/>
  <c r="H1697" i="5"/>
  <c r="M1697" i="5"/>
  <c r="N1697" i="5"/>
  <c r="E1697" i="5"/>
  <c r="V1697" i="5"/>
  <c r="T1697" i="5"/>
  <c r="G1697" i="5"/>
  <c r="L1697" i="5"/>
  <c r="Q1697" i="5"/>
  <c r="U1697" i="5"/>
  <c r="Z1697" i="5"/>
  <c r="AB1697" i="5"/>
  <c r="K1697" i="5"/>
  <c r="P1697" i="5"/>
  <c r="F1697" i="5"/>
  <c r="Y1697" i="5"/>
  <c r="S1697" i="5"/>
  <c r="W1697" i="5"/>
  <c r="O1697" i="5"/>
  <c r="I1697" i="5"/>
  <c r="J1697" i="5"/>
  <c r="R729" i="5"/>
  <c r="X729" i="5"/>
  <c r="AB729" i="5"/>
  <c r="F729" i="5"/>
  <c r="K729" i="5"/>
  <c r="L729" i="5"/>
  <c r="Y729" i="5"/>
  <c r="W729" i="5"/>
  <c r="AA729" i="5"/>
  <c r="Q729" i="5"/>
  <c r="G729" i="5"/>
  <c r="H729" i="5"/>
  <c r="E729" i="5"/>
  <c r="S729" i="5"/>
  <c r="J729" i="5"/>
  <c r="U729" i="5"/>
  <c r="T729" i="5"/>
  <c r="N729" i="5"/>
  <c r="V729" i="5"/>
  <c r="I729" i="5"/>
  <c r="O729" i="5"/>
  <c r="Z729" i="5"/>
  <c r="M729" i="5"/>
  <c r="P729" i="5"/>
  <c r="T397" i="5"/>
  <c r="Y397" i="5"/>
  <c r="R397" i="5"/>
  <c r="L397" i="5"/>
  <c r="Q397" i="5"/>
  <c r="G397" i="5"/>
  <c r="X397" i="5"/>
  <c r="V397" i="5"/>
  <c r="S397" i="5"/>
  <c r="P397" i="5"/>
  <c r="F397" i="5"/>
  <c r="O397" i="5"/>
  <c r="AB397" i="5"/>
  <c r="W397" i="5"/>
  <c r="Z397" i="5"/>
  <c r="I397" i="5"/>
  <c r="J397" i="5"/>
  <c r="K397" i="5"/>
  <c r="E397" i="5"/>
  <c r="U397" i="5"/>
  <c r="AA397" i="5"/>
  <c r="H397" i="5"/>
  <c r="M397" i="5"/>
  <c r="N397" i="5"/>
  <c r="R1173" i="5"/>
  <c r="X1173" i="5"/>
  <c r="S1173" i="5"/>
  <c r="F1173" i="5"/>
  <c r="K1173" i="5"/>
  <c r="L1173" i="5"/>
  <c r="E1173" i="5"/>
  <c r="V1173" i="5"/>
  <c r="AA1173" i="5"/>
  <c r="I1173" i="5"/>
  <c r="J1173" i="5"/>
  <c r="O1173" i="5"/>
  <c r="U1173" i="5"/>
  <c r="Z1173" i="5"/>
  <c r="T1173" i="5"/>
  <c r="M1173" i="5"/>
  <c r="N1173" i="5"/>
  <c r="P1173" i="5"/>
  <c r="Y1173" i="5"/>
  <c r="W1173" i="5"/>
  <c r="AB1173" i="5"/>
  <c r="Q1173" i="5"/>
  <c r="G1173" i="5"/>
  <c r="H1173" i="5"/>
  <c r="AA966" i="5"/>
  <c r="Y966" i="5"/>
  <c r="V966" i="5"/>
  <c r="F966" i="5"/>
  <c r="K966" i="5"/>
  <c r="P966" i="5"/>
  <c r="E966" i="5"/>
  <c r="R966" i="5"/>
  <c r="Z966" i="5"/>
  <c r="I966" i="5"/>
  <c r="J966" i="5"/>
  <c r="O966" i="5"/>
  <c r="W966" i="5"/>
  <c r="U966" i="5"/>
  <c r="G966" i="5"/>
  <c r="T966" i="5"/>
  <c r="Q966" i="5"/>
  <c r="L966" i="5"/>
  <c r="S966" i="5"/>
  <c r="AB966" i="5"/>
  <c r="N966" i="5"/>
  <c r="X966" i="5"/>
  <c r="M966" i="5"/>
  <c r="H966" i="5"/>
  <c r="V1898" i="5"/>
  <c r="AA1898" i="5"/>
  <c r="X1898" i="5"/>
  <c r="O1898" i="5"/>
  <c r="I1898" i="5"/>
  <c r="J1898" i="5"/>
  <c r="E1898" i="5"/>
  <c r="S1898" i="5"/>
  <c r="T1898" i="5"/>
  <c r="G1898" i="5"/>
  <c r="L1898" i="5"/>
  <c r="Q1898" i="5"/>
  <c r="Y1898" i="5"/>
  <c r="H1898" i="5"/>
  <c r="N1898" i="5"/>
  <c r="K1898" i="5"/>
  <c r="R1898" i="5"/>
  <c r="U1898" i="5"/>
  <c r="P1898" i="5"/>
  <c r="W1898" i="5"/>
  <c r="F1898" i="5"/>
  <c r="Z1898" i="5"/>
  <c r="AB1898" i="5"/>
  <c r="M1898" i="5"/>
  <c r="Y511" i="5"/>
  <c r="T511" i="5"/>
  <c r="X511" i="5"/>
  <c r="Q511" i="5"/>
  <c r="N511" i="5"/>
  <c r="K511" i="5"/>
  <c r="U511" i="5"/>
  <c r="Z511" i="5"/>
  <c r="S511" i="5"/>
  <c r="M511" i="5"/>
  <c r="J511" i="5"/>
  <c r="G511" i="5"/>
  <c r="V511" i="5"/>
  <c r="I511" i="5"/>
  <c r="P511" i="5"/>
  <c r="AB511" i="5"/>
  <c r="E511" i="5"/>
  <c r="O511" i="5"/>
  <c r="W511" i="5"/>
  <c r="F511" i="5"/>
  <c r="L511" i="5"/>
  <c r="R511" i="5"/>
  <c r="AA511" i="5"/>
  <c r="H511" i="5"/>
  <c r="AB530" i="5"/>
  <c r="AA530" i="5"/>
  <c r="Z530" i="5"/>
  <c r="F530" i="5"/>
  <c r="K530" i="5"/>
  <c r="P530" i="5"/>
  <c r="T530" i="5"/>
  <c r="Y530" i="5"/>
  <c r="R530" i="5"/>
  <c r="M530" i="5"/>
  <c r="N530" i="5"/>
  <c r="H530" i="5"/>
  <c r="X530" i="5"/>
  <c r="S530" i="5"/>
  <c r="W530" i="5"/>
  <c r="Q530" i="5"/>
  <c r="G530" i="5"/>
  <c r="L530" i="5"/>
  <c r="U530" i="5"/>
  <c r="O530" i="5"/>
  <c r="V530" i="5"/>
  <c r="I530" i="5"/>
  <c r="J530" i="5"/>
  <c r="E530" i="5"/>
  <c r="X142" i="5"/>
  <c r="V142" i="5"/>
  <c r="W142" i="5"/>
  <c r="Q142" i="5"/>
  <c r="K142" i="5"/>
  <c r="L142" i="5"/>
  <c r="AB142" i="5"/>
  <c r="AA142" i="5"/>
  <c r="Y142" i="5"/>
  <c r="J142" i="5"/>
  <c r="O142" i="5"/>
  <c r="P142" i="5"/>
  <c r="E142" i="5"/>
  <c r="U142" i="5"/>
  <c r="R142" i="5"/>
  <c r="I142" i="5"/>
  <c r="N142" i="5"/>
  <c r="F142" i="5"/>
  <c r="T142" i="5"/>
  <c r="Z142" i="5"/>
  <c r="S142" i="5"/>
  <c r="M142" i="5"/>
  <c r="G142" i="5"/>
  <c r="H142" i="5"/>
  <c r="W1507" i="5"/>
  <c r="AB1507" i="5"/>
  <c r="Z1507" i="5"/>
  <c r="H1507" i="5"/>
  <c r="I1507" i="5"/>
  <c r="F1507" i="5"/>
  <c r="E1507" i="5"/>
  <c r="T1507" i="5"/>
  <c r="V1507" i="5"/>
  <c r="K1507" i="5"/>
  <c r="P1507" i="5"/>
  <c r="Q1507" i="5"/>
  <c r="U1507" i="5"/>
  <c r="L1507" i="5"/>
  <c r="J1507" i="5"/>
  <c r="O1507" i="5"/>
  <c r="S1507" i="5"/>
  <c r="Y1507" i="5"/>
  <c r="R1507" i="5"/>
  <c r="X1507" i="5"/>
  <c r="N1507" i="5"/>
  <c r="AA1507" i="5"/>
  <c r="G1507" i="5"/>
  <c r="M1507" i="5"/>
  <c r="AA1387" i="5"/>
  <c r="U1387" i="5"/>
  <c r="G1387" i="5"/>
  <c r="L1387" i="5"/>
  <c r="Q1387" i="5"/>
  <c r="J1387" i="5"/>
  <c r="E1387" i="5"/>
  <c r="T1387" i="5"/>
  <c r="Z1387" i="5"/>
  <c r="K1387" i="5"/>
  <c r="P1387" i="5"/>
  <c r="Y1387" i="5"/>
  <c r="W1387" i="5"/>
  <c r="V1387" i="5"/>
  <c r="M1387" i="5"/>
  <c r="AB1387" i="5"/>
  <c r="H1387" i="5"/>
  <c r="F1387" i="5"/>
  <c r="S1387" i="5"/>
  <c r="R1387" i="5"/>
  <c r="I1387" i="5"/>
  <c r="N1387" i="5"/>
  <c r="X1387" i="5"/>
  <c r="O1387" i="5"/>
  <c r="R1133" i="5"/>
  <c r="X1133" i="5"/>
  <c r="AB1133" i="5"/>
  <c r="F1133" i="5"/>
  <c r="K1133" i="5"/>
  <c r="L1133" i="5"/>
  <c r="E1133" i="5"/>
  <c r="V1133" i="5"/>
  <c r="S1133" i="5"/>
  <c r="I1133" i="5"/>
  <c r="J1133" i="5"/>
  <c r="O1133" i="5"/>
  <c r="U1133" i="5"/>
  <c r="Z1133" i="5"/>
  <c r="T1133" i="5"/>
  <c r="M1133" i="5"/>
  <c r="N1133" i="5"/>
  <c r="P1133" i="5"/>
  <c r="Y1133" i="5"/>
  <c r="W1133" i="5"/>
  <c r="AA1133" i="5"/>
  <c r="Q1133" i="5"/>
  <c r="G1133" i="5"/>
  <c r="H1133" i="5"/>
  <c r="S1123" i="5"/>
  <c r="X1123" i="5"/>
  <c r="R1123" i="5"/>
  <c r="M1123" i="5"/>
  <c r="N1123" i="5"/>
  <c r="H1123" i="5"/>
  <c r="W1123" i="5"/>
  <c r="AB1123" i="5"/>
  <c r="Y1123" i="5"/>
  <c r="Q1123" i="5"/>
  <c r="G1123" i="5"/>
  <c r="L1123" i="5"/>
  <c r="AA1123" i="5"/>
  <c r="U1123" i="5"/>
  <c r="Z1123" i="5"/>
  <c r="F1123" i="5"/>
  <c r="K1123" i="5"/>
  <c r="P1123" i="5"/>
  <c r="E1123" i="5"/>
  <c r="T1123" i="5"/>
  <c r="V1123" i="5"/>
  <c r="I1123" i="5"/>
  <c r="J1123" i="5"/>
  <c r="O1123" i="5"/>
  <c r="T1524" i="5"/>
  <c r="Y1524" i="5"/>
  <c r="AA1524" i="5"/>
  <c r="K1524" i="5"/>
  <c r="P1524" i="5"/>
  <c r="F1524" i="5"/>
  <c r="X1524" i="5"/>
  <c r="R1524" i="5"/>
  <c r="V1524" i="5"/>
  <c r="O1524" i="5"/>
  <c r="I1524" i="5"/>
  <c r="J1524" i="5"/>
  <c r="AB1524" i="5"/>
  <c r="Z1524" i="5"/>
  <c r="W1524" i="5"/>
  <c r="H1524" i="5"/>
  <c r="M1524" i="5"/>
  <c r="N1524" i="5"/>
  <c r="S1524" i="5"/>
  <c r="G1524" i="5"/>
  <c r="E1524" i="5"/>
  <c r="L1524" i="5"/>
  <c r="U1524" i="5"/>
  <c r="Q1524" i="5"/>
  <c r="V1678" i="5"/>
  <c r="AA1678" i="5"/>
  <c r="X1678" i="5"/>
  <c r="Y1678" i="5"/>
  <c r="I1678" i="5"/>
  <c r="N1678" i="5"/>
  <c r="Z1678" i="5"/>
  <c r="T1678" i="5"/>
  <c r="G1678" i="5"/>
  <c r="H1678" i="5"/>
  <c r="M1678" i="5"/>
  <c r="F1678" i="5"/>
  <c r="E1678" i="5"/>
  <c r="S1678" i="5"/>
  <c r="AB1678" i="5"/>
  <c r="K1678" i="5"/>
  <c r="L1678" i="5"/>
  <c r="Q1678" i="5"/>
  <c r="R1678" i="5"/>
  <c r="P1678" i="5"/>
  <c r="W1678" i="5"/>
  <c r="J1678" i="5"/>
  <c r="U1678" i="5"/>
  <c r="O1678" i="5"/>
  <c r="U853" i="5"/>
  <c r="Z853" i="5"/>
  <c r="AB853" i="5"/>
  <c r="M853" i="5"/>
  <c r="N853" i="5"/>
  <c r="P853" i="5"/>
  <c r="R853" i="5"/>
  <c r="AA853" i="5"/>
  <c r="X853" i="5"/>
  <c r="F853" i="5"/>
  <c r="K853" i="5"/>
  <c r="L853" i="5"/>
  <c r="E853" i="5"/>
  <c r="T853" i="5"/>
  <c r="J853" i="5"/>
  <c r="Y853" i="5"/>
  <c r="W853" i="5"/>
  <c r="G853" i="5"/>
  <c r="V853" i="5"/>
  <c r="I853" i="5"/>
  <c r="O853" i="5"/>
  <c r="S853" i="5"/>
  <c r="Q853" i="5"/>
  <c r="H853" i="5"/>
  <c r="W1303" i="5"/>
  <c r="AB1303" i="5"/>
  <c r="V1303" i="5"/>
  <c r="O1303" i="5"/>
  <c r="I1303" i="5"/>
  <c r="F1303" i="5"/>
  <c r="AA1303" i="5"/>
  <c r="Y1303" i="5"/>
  <c r="Z1303" i="5"/>
  <c r="H1303" i="5"/>
  <c r="M1303" i="5"/>
  <c r="J1303" i="5"/>
  <c r="T1303" i="5"/>
  <c r="U1303" i="5"/>
  <c r="G1303" i="5"/>
  <c r="L1303" i="5"/>
  <c r="Q1303" i="5"/>
  <c r="E1303" i="5"/>
  <c r="S1303" i="5"/>
  <c r="X1303" i="5"/>
  <c r="R1303" i="5"/>
  <c r="K1303" i="5"/>
  <c r="P1303" i="5"/>
  <c r="N1303" i="5"/>
  <c r="T683" i="5"/>
  <c r="R683" i="5"/>
  <c r="I683" i="5"/>
  <c r="J683" i="5"/>
  <c r="O683" i="5"/>
  <c r="P683" i="5"/>
  <c r="S683" i="5"/>
  <c r="X683" i="5"/>
  <c r="Z683" i="5"/>
  <c r="M683" i="5"/>
  <c r="N683" i="5"/>
  <c r="E683" i="5"/>
  <c r="W683" i="5"/>
  <c r="AB683" i="5"/>
  <c r="U683" i="5"/>
  <c r="Q683" i="5"/>
  <c r="G683" i="5"/>
  <c r="H683" i="5"/>
  <c r="AA683" i="5"/>
  <c r="Y683" i="5"/>
  <c r="V683" i="5"/>
  <c r="F683" i="5"/>
  <c r="K683" i="5"/>
  <c r="L683" i="5"/>
  <c r="AA1283" i="5"/>
  <c r="U1283" i="5"/>
  <c r="R1283" i="5"/>
  <c r="H1283" i="5"/>
  <c r="S1283" i="5"/>
  <c r="X1283" i="5"/>
  <c r="Y1283" i="5"/>
  <c r="K1283" i="5"/>
  <c r="P1283" i="5"/>
  <c r="AB1283" i="5"/>
  <c r="O1283" i="5"/>
  <c r="Q1283" i="5"/>
  <c r="W1283" i="5"/>
  <c r="Z1283" i="5"/>
  <c r="I1283" i="5"/>
  <c r="F1283" i="5"/>
  <c r="T1283" i="5"/>
  <c r="G1283" i="5"/>
  <c r="M1283" i="5"/>
  <c r="J1283" i="5"/>
  <c r="V1283" i="5"/>
  <c r="L1283" i="5"/>
  <c r="N1283" i="5"/>
  <c r="E1283" i="5"/>
  <c r="X1200" i="5"/>
  <c r="V1200" i="5"/>
  <c r="AA1200" i="5"/>
  <c r="Q1200" i="5"/>
  <c r="G1200" i="5"/>
  <c r="P1200" i="5"/>
  <c r="U1200" i="5"/>
  <c r="I1200" i="5"/>
  <c r="O1200" i="5"/>
  <c r="AB1200" i="5"/>
  <c r="W1200" i="5"/>
  <c r="S1200" i="5"/>
  <c r="F1200" i="5"/>
  <c r="K1200" i="5"/>
  <c r="H1200" i="5"/>
  <c r="E1200" i="5"/>
  <c r="R1200" i="5"/>
  <c r="J1200" i="5"/>
  <c r="M1200" i="5"/>
  <c r="T1200" i="5"/>
  <c r="N1200" i="5"/>
  <c r="Y1200" i="5"/>
  <c r="L1200" i="5"/>
  <c r="Z1200" i="5"/>
  <c r="V307" i="5"/>
  <c r="AA307" i="5"/>
  <c r="Y307" i="5"/>
  <c r="G307" i="5"/>
  <c r="L307" i="5"/>
  <c r="I307" i="5"/>
  <c r="E307" i="5"/>
  <c r="S307" i="5"/>
  <c r="AB307" i="5"/>
  <c r="J307" i="5"/>
  <c r="O307" i="5"/>
  <c r="Q307" i="5"/>
  <c r="T307" i="5"/>
  <c r="K307" i="5"/>
  <c r="M307" i="5"/>
  <c r="N307" i="5"/>
  <c r="R307" i="5"/>
  <c r="U307" i="5"/>
  <c r="H307" i="5"/>
  <c r="W307" i="5"/>
  <c r="F307" i="5"/>
  <c r="Z307" i="5"/>
  <c r="X307" i="5"/>
  <c r="P307" i="5"/>
  <c r="V291" i="5"/>
  <c r="AA291" i="5"/>
  <c r="X291" i="5"/>
  <c r="G291" i="5"/>
  <c r="L291" i="5"/>
  <c r="M291" i="5"/>
  <c r="E291" i="5"/>
  <c r="S291" i="5"/>
  <c r="AB291" i="5"/>
  <c r="J291" i="5"/>
  <c r="O291" i="5"/>
  <c r="Q291" i="5"/>
  <c r="T291" i="5"/>
  <c r="K291" i="5"/>
  <c r="F291" i="5"/>
  <c r="W291" i="5"/>
  <c r="I291" i="5"/>
  <c r="R291" i="5"/>
  <c r="U291" i="5"/>
  <c r="H291" i="5"/>
  <c r="N291" i="5"/>
  <c r="Z291" i="5"/>
  <c r="Y291" i="5"/>
  <c r="P291" i="5"/>
  <c r="S248" i="5"/>
  <c r="X248" i="5"/>
  <c r="R248" i="5"/>
  <c r="K248" i="5"/>
  <c r="L248" i="5"/>
  <c r="Q248" i="5"/>
  <c r="W248" i="5"/>
  <c r="AB248" i="5"/>
  <c r="Y248" i="5"/>
  <c r="O248" i="5"/>
  <c r="P248" i="5"/>
  <c r="J248" i="5"/>
  <c r="AA248" i="5"/>
  <c r="U248" i="5"/>
  <c r="Z248" i="5"/>
  <c r="F248" i="5"/>
  <c r="I248" i="5"/>
  <c r="N248" i="5"/>
  <c r="E248" i="5"/>
  <c r="T248" i="5"/>
  <c r="V248" i="5"/>
  <c r="G248" i="5"/>
  <c r="H248" i="5"/>
  <c r="M248" i="5"/>
  <c r="AB1420" i="5"/>
  <c r="Z1420" i="5"/>
  <c r="W1420" i="5"/>
  <c r="H1420" i="5"/>
  <c r="M1420" i="5"/>
  <c r="N1420" i="5"/>
  <c r="T1420" i="5"/>
  <c r="Y1420" i="5"/>
  <c r="S1420" i="5"/>
  <c r="K1420" i="5"/>
  <c r="P1420" i="5"/>
  <c r="F1420" i="5"/>
  <c r="X1420" i="5"/>
  <c r="R1420" i="5"/>
  <c r="V1420" i="5"/>
  <c r="O1420" i="5"/>
  <c r="I1420" i="5"/>
  <c r="J1420" i="5"/>
  <c r="G1420" i="5"/>
  <c r="E1420" i="5"/>
  <c r="L1420" i="5"/>
  <c r="U1420" i="5"/>
  <c r="Q1420" i="5"/>
  <c r="AA1420" i="5"/>
  <c r="R476" i="5"/>
  <c r="W476" i="5"/>
  <c r="T476" i="5"/>
  <c r="M476" i="5"/>
  <c r="N476" i="5"/>
  <c r="H476" i="5"/>
  <c r="V476" i="5"/>
  <c r="AA476" i="5"/>
  <c r="Y476" i="5"/>
  <c r="Q476" i="5"/>
  <c r="G476" i="5"/>
  <c r="L476" i="5"/>
  <c r="Z476" i="5"/>
  <c r="U476" i="5"/>
  <c r="AB476" i="5"/>
  <c r="F476" i="5"/>
  <c r="K476" i="5"/>
  <c r="P476" i="5"/>
  <c r="E476" i="5"/>
  <c r="S476" i="5"/>
  <c r="X476" i="5"/>
  <c r="I476" i="5"/>
  <c r="J476" i="5"/>
  <c r="O476" i="5"/>
  <c r="V1202" i="5"/>
  <c r="X1202" i="5"/>
  <c r="AB1202" i="5"/>
  <c r="Q1202" i="5"/>
  <c r="G1202" i="5"/>
  <c r="L1202" i="5"/>
  <c r="E1202" i="5"/>
  <c r="W1202" i="5"/>
  <c r="Z1202" i="5"/>
  <c r="I1202" i="5"/>
  <c r="J1202" i="5"/>
  <c r="O1202" i="5"/>
  <c r="Y1202" i="5"/>
  <c r="F1202" i="5"/>
  <c r="P1202" i="5"/>
  <c r="R1202" i="5"/>
  <c r="U1202" i="5"/>
  <c r="N1202" i="5"/>
  <c r="AA1202" i="5"/>
  <c r="M1202" i="5"/>
  <c r="H1202" i="5"/>
  <c r="S1202" i="5"/>
  <c r="T1202" i="5"/>
  <c r="K1202" i="5"/>
  <c r="H1683" i="5"/>
  <c r="E1683" i="5"/>
  <c r="L1683" i="5"/>
  <c r="Y1683" i="5"/>
  <c r="W1683" i="5"/>
  <c r="I1683" i="5"/>
  <c r="Z1683" i="5"/>
  <c r="M1683" i="5"/>
  <c r="T1683" i="5"/>
  <c r="Q1683" i="5"/>
  <c r="K1683" i="5"/>
  <c r="AB1683" i="5"/>
  <c r="F1683" i="5"/>
  <c r="J1683" i="5"/>
  <c r="V1683" i="5"/>
  <c r="S1683" i="5"/>
  <c r="P1683" i="5"/>
  <c r="R1683" i="5"/>
  <c r="U1683" i="5"/>
  <c r="AA1683" i="5"/>
  <c r="G1683" i="5"/>
  <c r="X1683" i="5"/>
  <c r="N1683" i="5"/>
  <c r="O1683" i="5"/>
  <c r="E947" i="5"/>
  <c r="S947" i="5"/>
  <c r="V947" i="5"/>
  <c r="I947" i="5"/>
  <c r="J947" i="5"/>
  <c r="O947" i="5"/>
  <c r="X947" i="5"/>
  <c r="Z947" i="5"/>
  <c r="M947" i="5"/>
  <c r="G947" i="5"/>
  <c r="P947" i="5"/>
  <c r="AB947" i="5"/>
  <c r="W947" i="5"/>
  <c r="Q947" i="5"/>
  <c r="K947" i="5"/>
  <c r="Y947" i="5"/>
  <c r="AA947" i="5"/>
  <c r="F947" i="5"/>
  <c r="H947" i="5"/>
  <c r="T947" i="5"/>
  <c r="U947" i="5"/>
  <c r="R947" i="5"/>
  <c r="N947" i="5"/>
  <c r="L947" i="5"/>
  <c r="T763" i="5"/>
  <c r="R763" i="5"/>
  <c r="I763" i="5"/>
  <c r="J763" i="5"/>
  <c r="O763" i="5"/>
  <c r="P763" i="5"/>
  <c r="S763" i="5"/>
  <c r="X763" i="5"/>
  <c r="Z763" i="5"/>
  <c r="M763" i="5"/>
  <c r="N763" i="5"/>
  <c r="E763" i="5"/>
  <c r="W763" i="5"/>
  <c r="AB763" i="5"/>
  <c r="U763" i="5"/>
  <c r="Q763" i="5"/>
  <c r="G763" i="5"/>
  <c r="H763" i="5"/>
  <c r="AA763" i="5"/>
  <c r="Y763" i="5"/>
  <c r="V763" i="5"/>
  <c r="F763" i="5"/>
  <c r="K763" i="5"/>
  <c r="L763" i="5"/>
  <c r="X1108" i="5"/>
  <c r="R1108" i="5"/>
  <c r="V1108" i="5"/>
  <c r="Q1108" i="5"/>
  <c r="G1108" i="5"/>
  <c r="P1108" i="5"/>
  <c r="AB1108" i="5"/>
  <c r="Z1108" i="5"/>
  <c r="W1108" i="5"/>
  <c r="F1108" i="5"/>
  <c r="K1108" i="5"/>
  <c r="H1108" i="5"/>
  <c r="E1108" i="5"/>
  <c r="U1108" i="5"/>
  <c r="S1108" i="5"/>
  <c r="I1108" i="5"/>
  <c r="J1108" i="5"/>
  <c r="O1108" i="5"/>
  <c r="AA1108" i="5"/>
  <c r="M1108" i="5"/>
  <c r="T1108" i="5"/>
  <c r="N1108" i="5"/>
  <c r="Y1108" i="5"/>
  <c r="L1108" i="5"/>
  <c r="Y209" i="5"/>
  <c r="S209" i="5"/>
  <c r="V209" i="5"/>
  <c r="P209" i="5"/>
  <c r="F209" i="5"/>
  <c r="K209" i="5"/>
  <c r="E209" i="5"/>
  <c r="Z209" i="5"/>
  <c r="N209" i="5"/>
  <c r="AB209" i="5"/>
  <c r="Q209" i="5"/>
  <c r="R209" i="5"/>
  <c r="X209" i="5"/>
  <c r="T209" i="5"/>
  <c r="I209" i="5"/>
  <c r="J209" i="5"/>
  <c r="O209" i="5"/>
  <c r="W209" i="5"/>
  <c r="H209" i="5"/>
  <c r="M209" i="5"/>
  <c r="U209" i="5"/>
  <c r="AA209" i="5"/>
  <c r="L209" i="5"/>
  <c r="G209" i="5"/>
  <c r="X193" i="5"/>
  <c r="R193" i="5"/>
  <c r="W193" i="5"/>
  <c r="P193" i="5"/>
  <c r="F193" i="5"/>
  <c r="K193" i="5"/>
  <c r="U193" i="5"/>
  <c r="H193" i="5"/>
  <c r="N193" i="5"/>
  <c r="T193" i="5"/>
  <c r="AA193" i="5"/>
  <c r="Q193" i="5"/>
  <c r="AB193" i="5"/>
  <c r="Z193" i="5"/>
  <c r="V193" i="5"/>
  <c r="I193" i="5"/>
  <c r="J193" i="5"/>
  <c r="O193" i="5"/>
  <c r="E193" i="5"/>
  <c r="S193" i="5"/>
  <c r="M193" i="5"/>
  <c r="Y193" i="5"/>
  <c r="L193" i="5"/>
  <c r="G193" i="5"/>
  <c r="Y310" i="5"/>
  <c r="S310" i="5"/>
  <c r="W310" i="5"/>
  <c r="Q310" i="5"/>
  <c r="K310" i="5"/>
  <c r="H310" i="5"/>
  <c r="R310" i="5"/>
  <c r="AA310" i="5"/>
  <c r="X310" i="5"/>
  <c r="J310" i="5"/>
  <c r="O310" i="5"/>
  <c r="L310" i="5"/>
  <c r="E310" i="5"/>
  <c r="V310" i="5"/>
  <c r="T310" i="5"/>
  <c r="I310" i="5"/>
  <c r="N310" i="5"/>
  <c r="F310" i="5"/>
  <c r="U310" i="5"/>
  <c r="G310" i="5"/>
  <c r="Z310" i="5"/>
  <c r="P310" i="5"/>
  <c r="AB310" i="5"/>
  <c r="M310" i="5"/>
  <c r="R690" i="5"/>
  <c r="W690" i="5"/>
  <c r="U690" i="5"/>
  <c r="M690" i="5"/>
  <c r="N690" i="5"/>
  <c r="H690" i="5"/>
  <c r="V690" i="5"/>
  <c r="AA690" i="5"/>
  <c r="X690" i="5"/>
  <c r="Q690" i="5"/>
  <c r="G690" i="5"/>
  <c r="L690" i="5"/>
  <c r="Z690" i="5"/>
  <c r="T690" i="5"/>
  <c r="Y690" i="5"/>
  <c r="F690" i="5"/>
  <c r="K690" i="5"/>
  <c r="P690" i="5"/>
  <c r="E690" i="5"/>
  <c r="S690" i="5"/>
  <c r="AB690" i="5"/>
  <c r="I690" i="5"/>
  <c r="J690" i="5"/>
  <c r="O690" i="5"/>
  <c r="V347" i="5"/>
  <c r="AA347" i="5"/>
  <c r="X347" i="5"/>
  <c r="G347" i="5"/>
  <c r="L347" i="5"/>
  <c r="F347" i="5"/>
  <c r="Z347" i="5"/>
  <c r="T347" i="5"/>
  <c r="Y347" i="5"/>
  <c r="K347" i="5"/>
  <c r="P347" i="5"/>
  <c r="Q347" i="5"/>
  <c r="E347" i="5"/>
  <c r="S347" i="5"/>
  <c r="AB347" i="5"/>
  <c r="J347" i="5"/>
  <c r="O347" i="5"/>
  <c r="I347" i="5"/>
  <c r="R347" i="5"/>
  <c r="W347" i="5"/>
  <c r="U347" i="5"/>
  <c r="N347" i="5"/>
  <c r="H347" i="5"/>
  <c r="M347" i="5"/>
  <c r="X1344" i="5"/>
  <c r="V1344" i="5"/>
  <c r="W1344" i="5"/>
  <c r="O1344" i="5"/>
  <c r="I1344" i="5"/>
  <c r="J1344" i="5"/>
  <c r="AB1344" i="5"/>
  <c r="R1344" i="5"/>
  <c r="AA1344" i="5"/>
  <c r="H1344" i="5"/>
  <c r="M1344" i="5"/>
  <c r="N1344" i="5"/>
  <c r="E1344" i="5"/>
  <c r="U1344" i="5"/>
  <c r="Z1344" i="5"/>
  <c r="G1344" i="5"/>
  <c r="L1344" i="5"/>
  <c r="Q1344" i="5"/>
  <c r="T1344" i="5"/>
  <c r="Y1344" i="5"/>
  <c r="S1344" i="5"/>
  <c r="K1344" i="5"/>
  <c r="P1344" i="5"/>
  <c r="F1344" i="5"/>
  <c r="W336" i="5"/>
  <c r="AB336" i="5"/>
  <c r="R336" i="5"/>
  <c r="O336" i="5"/>
  <c r="L336" i="5"/>
  <c r="Q336" i="5"/>
  <c r="AA336" i="5"/>
  <c r="U336" i="5"/>
  <c r="Y336" i="5"/>
  <c r="F336" i="5"/>
  <c r="P336" i="5"/>
  <c r="J336" i="5"/>
  <c r="T336" i="5"/>
  <c r="V336" i="5"/>
  <c r="G336" i="5"/>
  <c r="E336" i="5"/>
  <c r="I336" i="5"/>
  <c r="N336" i="5"/>
  <c r="S336" i="5"/>
  <c r="X336" i="5"/>
  <c r="Z336" i="5"/>
  <c r="K336" i="5"/>
  <c r="H336" i="5"/>
  <c r="M336" i="5"/>
  <c r="V430" i="5"/>
  <c r="W430" i="5"/>
  <c r="Y430" i="5"/>
  <c r="Q430" i="5"/>
  <c r="K430" i="5"/>
  <c r="L430" i="5"/>
  <c r="Z430" i="5"/>
  <c r="AB430" i="5"/>
  <c r="S430" i="5"/>
  <c r="J430" i="5"/>
  <c r="O430" i="5"/>
  <c r="P430" i="5"/>
  <c r="E430" i="5"/>
  <c r="U430" i="5"/>
  <c r="T430" i="5"/>
  <c r="I430" i="5"/>
  <c r="N430" i="5"/>
  <c r="F430" i="5"/>
  <c r="R430" i="5"/>
  <c r="AA430" i="5"/>
  <c r="X430" i="5"/>
  <c r="M430" i="5"/>
  <c r="G430" i="5"/>
  <c r="H430" i="5"/>
  <c r="W35" i="5"/>
  <c r="AB35" i="5"/>
  <c r="U35" i="5"/>
  <c r="G35" i="5"/>
  <c r="L35" i="5"/>
  <c r="I35" i="5"/>
  <c r="E35" i="5"/>
  <c r="T35" i="5"/>
  <c r="R35" i="5"/>
  <c r="J35" i="5"/>
  <c r="O35" i="5"/>
  <c r="Q35" i="5"/>
  <c r="Y35" i="5"/>
  <c r="K35" i="5"/>
  <c r="F35" i="5"/>
  <c r="X35" i="5"/>
  <c r="M35" i="5"/>
  <c r="S35" i="5"/>
  <c r="Z35" i="5"/>
  <c r="H35" i="5"/>
  <c r="N35" i="5"/>
  <c r="AA35" i="5"/>
  <c r="V35" i="5"/>
  <c r="P35" i="5"/>
  <c r="AB1872" i="5"/>
  <c r="R1872" i="5"/>
  <c r="Z1872" i="5"/>
  <c r="H1872" i="5"/>
  <c r="M1872" i="5"/>
  <c r="F1872" i="5"/>
  <c r="T1872" i="5"/>
  <c r="Y1872" i="5"/>
  <c r="S1872" i="5"/>
  <c r="K1872" i="5"/>
  <c r="P1872" i="5"/>
  <c r="J1872" i="5"/>
  <c r="X1872" i="5"/>
  <c r="W1872" i="5"/>
  <c r="V1872" i="5"/>
  <c r="O1872" i="5"/>
  <c r="I1872" i="5"/>
  <c r="N1872" i="5"/>
  <c r="G1872" i="5"/>
  <c r="E1872" i="5"/>
  <c r="L1872" i="5"/>
  <c r="U1872" i="5"/>
  <c r="Q1872" i="5"/>
  <c r="AA1872" i="5"/>
  <c r="Y1737" i="5"/>
  <c r="S1737" i="5"/>
  <c r="W1737" i="5"/>
  <c r="O1737" i="5"/>
  <c r="I1737" i="5"/>
  <c r="J1737" i="5"/>
  <c r="Z1737" i="5"/>
  <c r="K1737" i="5"/>
  <c r="F1737" i="5"/>
  <c r="R1737" i="5"/>
  <c r="AA1737" i="5"/>
  <c r="X1737" i="5"/>
  <c r="H1737" i="5"/>
  <c r="M1737" i="5"/>
  <c r="N1737" i="5"/>
  <c r="U1737" i="5"/>
  <c r="AB1737" i="5"/>
  <c r="P1737" i="5"/>
  <c r="E1737" i="5"/>
  <c r="V1737" i="5"/>
  <c r="T1737" i="5"/>
  <c r="G1737" i="5"/>
  <c r="L1737" i="5"/>
  <c r="Q1737" i="5"/>
  <c r="Y258" i="5"/>
  <c r="W258" i="5"/>
  <c r="AB258" i="5"/>
  <c r="Q258" i="5"/>
  <c r="K258" i="5"/>
  <c r="P258" i="5"/>
  <c r="U258" i="5"/>
  <c r="T258" i="5"/>
  <c r="G258" i="5"/>
  <c r="R258" i="5"/>
  <c r="X258" i="5"/>
  <c r="AA258" i="5"/>
  <c r="J258" i="5"/>
  <c r="O258" i="5"/>
  <c r="H258" i="5"/>
  <c r="Z258" i="5"/>
  <c r="M258" i="5"/>
  <c r="L258" i="5"/>
  <c r="E258" i="5"/>
  <c r="V258" i="5"/>
  <c r="S258" i="5"/>
  <c r="I258" i="5"/>
  <c r="N258" i="5"/>
  <c r="F258" i="5"/>
  <c r="U1105" i="5"/>
  <c r="Z1105" i="5"/>
  <c r="AB1105" i="5"/>
  <c r="M1105" i="5"/>
  <c r="N1105" i="5"/>
  <c r="P1105" i="5"/>
  <c r="Y1105" i="5"/>
  <c r="S1105" i="5"/>
  <c r="W1105" i="5"/>
  <c r="Q1105" i="5"/>
  <c r="G1105" i="5"/>
  <c r="L1105" i="5"/>
  <c r="R1105" i="5"/>
  <c r="AA1105" i="5"/>
  <c r="X1105" i="5"/>
  <c r="F1105" i="5"/>
  <c r="K1105" i="5"/>
  <c r="H1105" i="5"/>
  <c r="E1105" i="5"/>
  <c r="V1105" i="5"/>
  <c r="T1105" i="5"/>
  <c r="I1105" i="5"/>
  <c r="J1105" i="5"/>
  <c r="O1105" i="5"/>
  <c r="W1479" i="5"/>
  <c r="AB1479" i="5"/>
  <c r="V1479" i="5"/>
  <c r="O1479" i="5"/>
  <c r="I1479" i="5"/>
  <c r="F1479" i="5"/>
  <c r="AA1479" i="5"/>
  <c r="Y1479" i="5"/>
  <c r="Z1479" i="5"/>
  <c r="H1479" i="5"/>
  <c r="M1479" i="5"/>
  <c r="J1479" i="5"/>
  <c r="E1479" i="5"/>
  <c r="T1479" i="5"/>
  <c r="R1479" i="5"/>
  <c r="G1479" i="5"/>
  <c r="L1479" i="5"/>
  <c r="Q1479" i="5"/>
  <c r="S1479" i="5"/>
  <c r="P1479" i="5"/>
  <c r="X1479" i="5"/>
  <c r="N1479" i="5"/>
  <c r="U1479" i="5"/>
  <c r="K1479" i="5"/>
  <c r="R457" i="5"/>
  <c r="X457" i="5"/>
  <c r="T457" i="5"/>
  <c r="F457" i="5"/>
  <c r="K457" i="5"/>
  <c r="P457" i="5"/>
  <c r="E457" i="5"/>
  <c r="W457" i="5"/>
  <c r="V457" i="5"/>
  <c r="I457" i="5"/>
  <c r="J457" i="5"/>
  <c r="O457" i="5"/>
  <c r="U457" i="5"/>
  <c r="AB457" i="5"/>
  <c r="Z457" i="5"/>
  <c r="M457" i="5"/>
  <c r="N457" i="5"/>
  <c r="H457" i="5"/>
  <c r="Y457" i="5"/>
  <c r="S457" i="5"/>
  <c r="AA457" i="5"/>
  <c r="Q457" i="5"/>
  <c r="G457" i="5"/>
  <c r="L457" i="5"/>
  <c r="R1709" i="5"/>
  <c r="X1709" i="5"/>
  <c r="AB1709" i="5"/>
  <c r="H1709" i="5"/>
  <c r="M1709" i="5"/>
  <c r="N1709" i="5"/>
  <c r="E1709" i="5"/>
  <c r="V1709" i="5"/>
  <c r="S1709" i="5"/>
  <c r="G1709" i="5"/>
  <c r="L1709" i="5"/>
  <c r="Q1709" i="5"/>
  <c r="U1709" i="5"/>
  <c r="Z1709" i="5"/>
  <c r="AA1709" i="5"/>
  <c r="K1709" i="5"/>
  <c r="P1709" i="5"/>
  <c r="F1709" i="5"/>
  <c r="Y1709" i="5"/>
  <c r="W1709" i="5"/>
  <c r="T1709" i="5"/>
  <c r="O1709" i="5"/>
  <c r="I1709" i="5"/>
  <c r="J1709" i="5"/>
  <c r="Y461" i="5"/>
  <c r="W461" i="5"/>
  <c r="Z461" i="5"/>
  <c r="Q461" i="5"/>
  <c r="N461" i="5"/>
  <c r="H461" i="5"/>
  <c r="V461" i="5"/>
  <c r="AB461" i="5"/>
  <c r="S461" i="5"/>
  <c r="E461" i="5"/>
  <c r="G461" i="5"/>
  <c r="L461" i="5"/>
  <c r="AA461" i="5"/>
  <c r="T461" i="5"/>
  <c r="I461" i="5"/>
  <c r="F461" i="5"/>
  <c r="K461" i="5"/>
  <c r="P461" i="5"/>
  <c r="U461" i="5"/>
  <c r="R461" i="5"/>
  <c r="X461" i="5"/>
  <c r="M461" i="5"/>
  <c r="J461" i="5"/>
  <c r="O461" i="5"/>
  <c r="R793" i="5"/>
  <c r="X793" i="5"/>
  <c r="AB793" i="5"/>
  <c r="F793" i="5"/>
  <c r="K793" i="5"/>
  <c r="L793" i="5"/>
  <c r="Y793" i="5"/>
  <c r="W793" i="5"/>
  <c r="AA793" i="5"/>
  <c r="Q793" i="5"/>
  <c r="G793" i="5"/>
  <c r="H793" i="5"/>
  <c r="E793" i="5"/>
  <c r="S793" i="5"/>
  <c r="J793" i="5"/>
  <c r="U793" i="5"/>
  <c r="T793" i="5"/>
  <c r="N793" i="5"/>
  <c r="V793" i="5"/>
  <c r="I793" i="5"/>
  <c r="O793" i="5"/>
  <c r="Z793" i="5"/>
  <c r="M793" i="5"/>
  <c r="P793" i="5"/>
  <c r="T1460" i="5"/>
  <c r="Y1460" i="5"/>
  <c r="AA1460" i="5"/>
  <c r="K1460" i="5"/>
  <c r="P1460" i="5"/>
  <c r="F1460" i="5"/>
  <c r="X1460" i="5"/>
  <c r="R1460" i="5"/>
  <c r="S1460" i="5"/>
  <c r="O1460" i="5"/>
  <c r="I1460" i="5"/>
  <c r="J1460" i="5"/>
  <c r="AB1460" i="5"/>
  <c r="Z1460" i="5"/>
  <c r="V1460" i="5"/>
  <c r="H1460" i="5"/>
  <c r="M1460" i="5"/>
  <c r="N1460" i="5"/>
  <c r="E1460" i="5"/>
  <c r="U1460" i="5"/>
  <c r="W1460" i="5"/>
  <c r="G1460" i="5"/>
  <c r="L1460" i="5"/>
  <c r="Q1460" i="5"/>
  <c r="S1747" i="5"/>
  <c r="X1747" i="5"/>
  <c r="Y1747" i="5"/>
  <c r="K1747" i="5"/>
  <c r="P1747" i="5"/>
  <c r="N1747" i="5"/>
  <c r="W1747" i="5"/>
  <c r="AB1747" i="5"/>
  <c r="R1747" i="5"/>
  <c r="O1747" i="5"/>
  <c r="I1747" i="5"/>
  <c r="F1747" i="5"/>
  <c r="AA1747" i="5"/>
  <c r="U1747" i="5"/>
  <c r="Z1747" i="5"/>
  <c r="H1747" i="5"/>
  <c r="M1747" i="5"/>
  <c r="J1747" i="5"/>
  <c r="E1747" i="5"/>
  <c r="T1747" i="5"/>
  <c r="V1747" i="5"/>
  <c r="G1747" i="5"/>
  <c r="L1747" i="5"/>
  <c r="Q1747" i="5"/>
  <c r="W164" i="5"/>
  <c r="AB164" i="5"/>
  <c r="V164" i="5"/>
  <c r="O164" i="5"/>
  <c r="P164" i="5"/>
  <c r="J164" i="5"/>
  <c r="AA164" i="5"/>
  <c r="Y164" i="5"/>
  <c r="U164" i="5"/>
  <c r="F164" i="5"/>
  <c r="I164" i="5"/>
  <c r="N164" i="5"/>
  <c r="E164" i="5"/>
  <c r="T164" i="5"/>
  <c r="R164" i="5"/>
  <c r="G164" i="5"/>
  <c r="H164" i="5"/>
  <c r="M164" i="5"/>
  <c r="X164" i="5"/>
  <c r="Q164" i="5"/>
  <c r="Z164" i="5"/>
  <c r="K164" i="5"/>
  <c r="S164" i="5"/>
  <c r="L164" i="5"/>
  <c r="E1285" i="5"/>
  <c r="V1285" i="5"/>
  <c r="S1285" i="5"/>
  <c r="K1285" i="5"/>
  <c r="P1285" i="5"/>
  <c r="F1285" i="5"/>
  <c r="Y1285" i="5"/>
  <c r="X1285" i="5"/>
  <c r="O1285" i="5"/>
  <c r="M1285" i="5"/>
  <c r="AB1285" i="5"/>
  <c r="R1285" i="5"/>
  <c r="AA1285" i="5"/>
  <c r="H1285" i="5"/>
  <c r="Q1285" i="5"/>
  <c r="Z1285" i="5"/>
  <c r="T1285" i="5"/>
  <c r="L1285" i="5"/>
  <c r="J1285" i="5"/>
  <c r="U1285" i="5"/>
  <c r="W1285" i="5"/>
  <c r="G1285" i="5"/>
  <c r="I1285" i="5"/>
  <c r="N1285" i="5"/>
  <c r="AA1327" i="5"/>
  <c r="Y1327" i="5"/>
  <c r="V1327" i="5"/>
  <c r="H1327" i="5"/>
  <c r="M1327" i="5"/>
  <c r="J1327" i="5"/>
  <c r="S1327" i="5"/>
  <c r="X1327" i="5"/>
  <c r="Z1327" i="5"/>
  <c r="K1327" i="5"/>
  <c r="P1327" i="5"/>
  <c r="N1327" i="5"/>
  <c r="W1327" i="5"/>
  <c r="AB1327" i="5"/>
  <c r="R1327" i="5"/>
  <c r="O1327" i="5"/>
  <c r="I1327" i="5"/>
  <c r="F1327" i="5"/>
  <c r="G1327" i="5"/>
  <c r="E1327" i="5"/>
  <c r="L1327" i="5"/>
  <c r="T1327" i="5"/>
  <c r="Q1327" i="5"/>
  <c r="U1327" i="5"/>
  <c r="R782" i="5"/>
  <c r="W782" i="5"/>
  <c r="AB782" i="5"/>
  <c r="M782" i="5"/>
  <c r="N782" i="5"/>
  <c r="H782" i="5"/>
  <c r="V782" i="5"/>
  <c r="AA782" i="5"/>
  <c r="T782" i="5"/>
  <c r="Q782" i="5"/>
  <c r="G782" i="5"/>
  <c r="P782" i="5"/>
  <c r="Z782" i="5"/>
  <c r="X782" i="5"/>
  <c r="U782" i="5"/>
  <c r="F782" i="5"/>
  <c r="K782" i="5"/>
  <c r="L782" i="5"/>
  <c r="E782" i="5"/>
  <c r="S782" i="5"/>
  <c r="Y782" i="5"/>
  <c r="I782" i="5"/>
  <c r="J782" i="5"/>
  <c r="O782" i="5"/>
  <c r="V564" i="5"/>
  <c r="AA564" i="5"/>
  <c r="AB564" i="5"/>
  <c r="Q564" i="5"/>
  <c r="G564" i="5"/>
  <c r="P564" i="5"/>
  <c r="R564" i="5"/>
  <c r="Y564" i="5"/>
  <c r="N564" i="5"/>
  <c r="Z564" i="5"/>
  <c r="U564" i="5"/>
  <c r="T564" i="5"/>
  <c r="F564" i="5"/>
  <c r="K564" i="5"/>
  <c r="H564" i="5"/>
  <c r="W564" i="5"/>
  <c r="M564" i="5"/>
  <c r="L564" i="5"/>
  <c r="E564" i="5"/>
  <c r="S564" i="5"/>
  <c r="X564" i="5"/>
  <c r="I564" i="5"/>
  <c r="J564" i="5"/>
  <c r="O564" i="5"/>
  <c r="V548" i="5"/>
  <c r="AA548" i="5"/>
  <c r="AB548" i="5"/>
  <c r="Q548" i="5"/>
  <c r="G548" i="5"/>
  <c r="P548" i="5"/>
  <c r="R548" i="5"/>
  <c r="Y548" i="5"/>
  <c r="N548" i="5"/>
  <c r="Z548" i="5"/>
  <c r="U548" i="5"/>
  <c r="T548" i="5"/>
  <c r="F548" i="5"/>
  <c r="K548" i="5"/>
  <c r="H548" i="5"/>
  <c r="W548" i="5"/>
  <c r="M548" i="5"/>
  <c r="L548" i="5"/>
  <c r="E548" i="5"/>
  <c r="S548" i="5"/>
  <c r="X548" i="5"/>
  <c r="I548" i="5"/>
  <c r="J548" i="5"/>
  <c r="O548" i="5"/>
  <c r="E493" i="5"/>
  <c r="T493" i="5"/>
  <c r="Z493" i="5"/>
  <c r="I493" i="5"/>
  <c r="J493" i="5"/>
  <c r="K493" i="5"/>
  <c r="S493" i="5"/>
  <c r="X493" i="5"/>
  <c r="U493" i="5"/>
  <c r="M493" i="5"/>
  <c r="N493" i="5"/>
  <c r="O493" i="5"/>
  <c r="W493" i="5"/>
  <c r="AB493" i="5"/>
  <c r="V493" i="5"/>
  <c r="Q493" i="5"/>
  <c r="L493" i="5"/>
  <c r="H493" i="5"/>
  <c r="AA493" i="5"/>
  <c r="R493" i="5"/>
  <c r="Y493" i="5"/>
  <c r="F493" i="5"/>
  <c r="G493" i="5"/>
  <c r="P493" i="5"/>
  <c r="E1081" i="5"/>
  <c r="V1081" i="5"/>
  <c r="T1081" i="5"/>
  <c r="I1081" i="5"/>
  <c r="J1081" i="5"/>
  <c r="O1081" i="5"/>
  <c r="Y1081" i="5"/>
  <c r="S1081" i="5"/>
  <c r="W1081" i="5"/>
  <c r="Q1081" i="5"/>
  <c r="G1081" i="5"/>
  <c r="H1081" i="5"/>
  <c r="U1081" i="5"/>
  <c r="AB1081" i="5"/>
  <c r="N1081" i="5"/>
  <c r="R1081" i="5"/>
  <c r="X1081" i="5"/>
  <c r="K1081" i="5"/>
  <c r="Z1081" i="5"/>
  <c r="M1081" i="5"/>
  <c r="P1081" i="5"/>
  <c r="AA1081" i="5"/>
  <c r="F1081" i="5"/>
  <c r="L1081" i="5"/>
  <c r="AA1367" i="5"/>
  <c r="Y1367" i="5"/>
  <c r="U1367" i="5"/>
  <c r="H1367" i="5"/>
  <c r="M1367" i="5"/>
  <c r="J1367" i="5"/>
  <c r="E1367" i="5"/>
  <c r="T1367" i="5"/>
  <c r="V1367" i="5"/>
  <c r="G1367" i="5"/>
  <c r="L1367" i="5"/>
  <c r="Q1367" i="5"/>
  <c r="S1367" i="5"/>
  <c r="X1367" i="5"/>
  <c r="Z1367" i="5"/>
  <c r="K1367" i="5"/>
  <c r="P1367" i="5"/>
  <c r="N1367" i="5"/>
  <c r="W1367" i="5"/>
  <c r="AB1367" i="5"/>
  <c r="R1367" i="5"/>
  <c r="O1367" i="5"/>
  <c r="I1367" i="5"/>
  <c r="F1367" i="5"/>
  <c r="AA1811" i="5"/>
  <c r="W1811" i="5"/>
  <c r="Y1811" i="5"/>
  <c r="K1811" i="5"/>
  <c r="X1811" i="5"/>
  <c r="L1811" i="5"/>
  <c r="G1811" i="5"/>
  <c r="AB1811" i="5"/>
  <c r="P1811" i="5"/>
  <c r="O1811" i="5"/>
  <c r="S1811" i="5"/>
  <c r="R1811" i="5"/>
  <c r="Q1811" i="5"/>
  <c r="V1811" i="5"/>
  <c r="Z1811" i="5"/>
  <c r="J1811" i="5"/>
  <c r="T1811" i="5"/>
  <c r="M1811" i="5"/>
  <c r="E1811" i="5"/>
  <c r="F1811" i="5"/>
  <c r="U1811" i="5"/>
  <c r="H1811" i="5"/>
  <c r="I1811" i="5"/>
  <c r="N1811" i="5"/>
  <c r="E1178" i="5"/>
  <c r="S1178" i="5"/>
  <c r="Y1178" i="5"/>
  <c r="I1178" i="5"/>
  <c r="J1178" i="5"/>
  <c r="O1178" i="5"/>
  <c r="R1178" i="5"/>
  <c r="W1178" i="5"/>
  <c r="T1178" i="5"/>
  <c r="M1178" i="5"/>
  <c r="N1178" i="5"/>
  <c r="H1178" i="5"/>
  <c r="V1178" i="5"/>
  <c r="AA1178" i="5"/>
  <c r="U1178" i="5"/>
  <c r="Q1178" i="5"/>
  <c r="G1178" i="5"/>
  <c r="L1178" i="5"/>
  <c r="Z1178" i="5"/>
  <c r="X1178" i="5"/>
  <c r="AB1178" i="5"/>
  <c r="F1178" i="5"/>
  <c r="K1178" i="5"/>
  <c r="P1178" i="5"/>
  <c r="S272" i="5"/>
  <c r="X272" i="5"/>
  <c r="Y272" i="5"/>
  <c r="K272" i="5"/>
  <c r="L272" i="5"/>
  <c r="Q272" i="5"/>
  <c r="W272" i="5"/>
  <c r="AB272" i="5"/>
  <c r="Z272" i="5"/>
  <c r="O272" i="5"/>
  <c r="P272" i="5"/>
  <c r="N272" i="5"/>
  <c r="AA272" i="5"/>
  <c r="U272" i="5"/>
  <c r="R272" i="5"/>
  <c r="F272" i="5"/>
  <c r="I272" i="5"/>
  <c r="J272" i="5"/>
  <c r="E272" i="5"/>
  <c r="T272" i="5"/>
  <c r="V272" i="5"/>
  <c r="G272" i="5"/>
  <c r="H272" i="5"/>
  <c r="M272" i="5"/>
  <c r="AA224" i="5"/>
  <c r="U224" i="5"/>
  <c r="R224" i="5"/>
  <c r="F224" i="5"/>
  <c r="I224" i="5"/>
  <c r="N224" i="5"/>
  <c r="S224" i="5"/>
  <c r="X224" i="5"/>
  <c r="Y224" i="5"/>
  <c r="K224" i="5"/>
  <c r="L224" i="5"/>
  <c r="Q224" i="5"/>
  <c r="W224" i="5"/>
  <c r="AB224" i="5"/>
  <c r="Z224" i="5"/>
  <c r="O224" i="5"/>
  <c r="P224" i="5"/>
  <c r="J224" i="5"/>
  <c r="T224" i="5"/>
  <c r="M224" i="5"/>
  <c r="V224" i="5"/>
  <c r="G224" i="5"/>
  <c r="H224" i="5"/>
  <c r="E224" i="5"/>
  <c r="V51" i="5"/>
  <c r="AA51" i="5"/>
  <c r="T51" i="5"/>
  <c r="G51" i="5"/>
  <c r="L51" i="5"/>
  <c r="I51" i="5"/>
  <c r="E51" i="5"/>
  <c r="S51" i="5"/>
  <c r="Y51" i="5"/>
  <c r="J51" i="5"/>
  <c r="O51" i="5"/>
  <c r="Q51" i="5"/>
  <c r="X51" i="5"/>
  <c r="K51" i="5"/>
  <c r="M51" i="5"/>
  <c r="N51" i="5"/>
  <c r="R51" i="5"/>
  <c r="AB51" i="5"/>
  <c r="H51" i="5"/>
  <c r="W51" i="5"/>
  <c r="F51" i="5"/>
  <c r="Z51" i="5"/>
  <c r="U51" i="5"/>
  <c r="P51" i="5"/>
  <c r="V1834" i="5"/>
  <c r="AA1834" i="5"/>
  <c r="X1834" i="5"/>
  <c r="P1834" i="5"/>
  <c r="G1834" i="5"/>
  <c r="F1834" i="5"/>
  <c r="E1834" i="5"/>
  <c r="S1834" i="5"/>
  <c r="T1834" i="5"/>
  <c r="H1834" i="5"/>
  <c r="M1834" i="5"/>
  <c r="J1834" i="5"/>
  <c r="Y1834" i="5"/>
  <c r="I1834" i="5"/>
  <c r="N1834" i="5"/>
  <c r="L1834" i="5"/>
  <c r="R1834" i="5"/>
  <c r="U1834" i="5"/>
  <c r="Q1834" i="5"/>
  <c r="W1834" i="5"/>
  <c r="K1834" i="5"/>
  <c r="Z1834" i="5"/>
  <c r="AB1834" i="5"/>
  <c r="O1834" i="5"/>
  <c r="Y62" i="5"/>
  <c r="W62" i="5"/>
  <c r="AA62" i="5"/>
  <c r="Q62" i="5"/>
  <c r="K62" i="5"/>
  <c r="L62" i="5"/>
  <c r="R62" i="5"/>
  <c r="X62" i="5"/>
  <c r="AB62" i="5"/>
  <c r="J62" i="5"/>
  <c r="O62" i="5"/>
  <c r="P62" i="5"/>
  <c r="E62" i="5"/>
  <c r="V62" i="5"/>
  <c r="S62" i="5"/>
  <c r="I62" i="5"/>
  <c r="N62" i="5"/>
  <c r="F62" i="5"/>
  <c r="U62" i="5"/>
  <c r="Z62" i="5"/>
  <c r="T62" i="5"/>
  <c r="M62" i="5"/>
  <c r="G62" i="5"/>
  <c r="H62" i="5"/>
  <c r="W1611" i="5"/>
  <c r="AB1611" i="5"/>
  <c r="R1611" i="5"/>
  <c r="H1611" i="5"/>
  <c r="I1611" i="5"/>
  <c r="F1611" i="5"/>
  <c r="AA1611" i="5"/>
  <c r="U1611" i="5"/>
  <c r="G1611" i="5"/>
  <c r="L1611" i="5"/>
  <c r="M1611" i="5"/>
  <c r="J1611" i="5"/>
  <c r="S1611" i="5"/>
  <c r="Y1611" i="5"/>
  <c r="Z1611" i="5"/>
  <c r="T1611" i="5"/>
  <c r="K1611" i="5"/>
  <c r="Q1611" i="5"/>
  <c r="X1611" i="5"/>
  <c r="O1611" i="5"/>
  <c r="N1611" i="5"/>
  <c r="E1611" i="5"/>
  <c r="V1611" i="5"/>
  <c r="P1611" i="5"/>
  <c r="X943" i="5"/>
  <c r="V943" i="5"/>
  <c r="R943" i="5"/>
  <c r="Q943" i="5"/>
  <c r="G943" i="5"/>
  <c r="L943" i="5"/>
  <c r="Z943" i="5"/>
  <c r="M943" i="5"/>
  <c r="H943" i="5"/>
  <c r="AB943" i="5"/>
  <c r="AA943" i="5"/>
  <c r="S943" i="5"/>
  <c r="F943" i="5"/>
  <c r="K943" i="5"/>
  <c r="P943" i="5"/>
  <c r="T943" i="5"/>
  <c r="Y943" i="5"/>
  <c r="N943" i="5"/>
  <c r="E943" i="5"/>
  <c r="U943" i="5"/>
  <c r="W943" i="5"/>
  <c r="I943" i="5"/>
  <c r="J943" i="5"/>
  <c r="O943" i="5"/>
  <c r="E888" i="5"/>
  <c r="W888" i="5"/>
  <c r="T888" i="5"/>
  <c r="I888" i="5"/>
  <c r="J888" i="5"/>
  <c r="O888" i="5"/>
  <c r="U888" i="5"/>
  <c r="AB888" i="5"/>
  <c r="V888" i="5"/>
  <c r="M888" i="5"/>
  <c r="N888" i="5"/>
  <c r="L888" i="5"/>
  <c r="Y888" i="5"/>
  <c r="S888" i="5"/>
  <c r="Z888" i="5"/>
  <c r="Q888" i="5"/>
  <c r="G888" i="5"/>
  <c r="P888" i="5"/>
  <c r="R888" i="5"/>
  <c r="X888" i="5"/>
  <c r="AA888" i="5"/>
  <c r="F888" i="5"/>
  <c r="K888" i="5"/>
  <c r="H888" i="5"/>
  <c r="Z599" i="5"/>
  <c r="Y599" i="5"/>
  <c r="AB599" i="5"/>
  <c r="F599" i="5"/>
  <c r="K599" i="5"/>
  <c r="P599" i="5"/>
  <c r="E599" i="5"/>
  <c r="S599" i="5"/>
  <c r="U599" i="5"/>
  <c r="I599" i="5"/>
  <c r="J599" i="5"/>
  <c r="O599" i="5"/>
  <c r="R599" i="5"/>
  <c r="X599" i="5"/>
  <c r="W599" i="5"/>
  <c r="M599" i="5"/>
  <c r="N599" i="5"/>
  <c r="H599" i="5"/>
  <c r="V599" i="5"/>
  <c r="T599" i="5"/>
  <c r="AA599" i="5"/>
  <c r="Q599" i="5"/>
  <c r="G599" i="5"/>
  <c r="L599" i="5"/>
  <c r="W640" i="5"/>
  <c r="V640" i="5"/>
  <c r="X640" i="5"/>
  <c r="Q640" i="5"/>
  <c r="G640" i="5"/>
  <c r="P640" i="5"/>
  <c r="AA640" i="5"/>
  <c r="AB640" i="5"/>
  <c r="Y640" i="5"/>
  <c r="F640" i="5"/>
  <c r="K640" i="5"/>
  <c r="H640" i="5"/>
  <c r="E640" i="5"/>
  <c r="U640" i="5"/>
  <c r="R640" i="5"/>
  <c r="I640" i="5"/>
  <c r="J640" i="5"/>
  <c r="O640" i="5"/>
  <c r="S640" i="5"/>
  <c r="Z640" i="5"/>
  <c r="T640" i="5"/>
  <c r="M640" i="5"/>
  <c r="N640" i="5"/>
  <c r="L640" i="5"/>
  <c r="Y1705" i="5"/>
  <c r="S1705" i="5"/>
  <c r="W1705" i="5"/>
  <c r="O1705" i="5"/>
  <c r="I1705" i="5"/>
  <c r="J1705" i="5"/>
  <c r="U1705" i="5"/>
  <c r="AB1705" i="5"/>
  <c r="P1705" i="5"/>
  <c r="R1705" i="5"/>
  <c r="AA1705" i="5"/>
  <c r="X1705" i="5"/>
  <c r="H1705" i="5"/>
  <c r="M1705" i="5"/>
  <c r="N1705" i="5"/>
  <c r="Z1705" i="5"/>
  <c r="K1705" i="5"/>
  <c r="F1705" i="5"/>
  <c r="E1705" i="5"/>
  <c r="V1705" i="5"/>
  <c r="T1705" i="5"/>
  <c r="G1705" i="5"/>
  <c r="L1705" i="5"/>
  <c r="Q1705" i="5"/>
  <c r="R1853" i="5"/>
  <c r="W1853" i="5"/>
  <c r="T1853" i="5"/>
  <c r="H1853" i="5"/>
  <c r="M1853" i="5"/>
  <c r="J1853" i="5"/>
  <c r="E1853" i="5"/>
  <c r="V1853" i="5"/>
  <c r="AA1853" i="5"/>
  <c r="G1853" i="5"/>
  <c r="L1853" i="5"/>
  <c r="Q1853" i="5"/>
  <c r="U1853" i="5"/>
  <c r="Z1853" i="5"/>
  <c r="S1853" i="5"/>
  <c r="K1853" i="5"/>
  <c r="P1853" i="5"/>
  <c r="N1853" i="5"/>
  <c r="Y1853" i="5"/>
  <c r="X1853" i="5"/>
  <c r="AB1853" i="5"/>
  <c r="O1853" i="5"/>
  <c r="I1853" i="5"/>
  <c r="F1853" i="5"/>
  <c r="W644" i="5"/>
  <c r="U644" i="5"/>
  <c r="V644" i="5"/>
  <c r="Q644" i="5"/>
  <c r="G644" i="5"/>
  <c r="P644" i="5"/>
  <c r="Y644" i="5"/>
  <c r="M644" i="5"/>
  <c r="L644" i="5"/>
  <c r="AA644" i="5"/>
  <c r="Z644" i="5"/>
  <c r="X644" i="5"/>
  <c r="F644" i="5"/>
  <c r="K644" i="5"/>
  <c r="H644" i="5"/>
  <c r="S644" i="5"/>
  <c r="R644" i="5"/>
  <c r="N644" i="5"/>
  <c r="E644" i="5"/>
  <c r="T644" i="5"/>
  <c r="AB644" i="5"/>
  <c r="I644" i="5"/>
  <c r="J644" i="5"/>
  <c r="O644" i="5"/>
  <c r="V37" i="5"/>
  <c r="T37" i="5"/>
  <c r="H37" i="5"/>
  <c r="M37" i="5"/>
  <c r="N37" i="5"/>
  <c r="G37" i="5"/>
  <c r="U37" i="5"/>
  <c r="Z37" i="5"/>
  <c r="AB37" i="5"/>
  <c r="L37" i="5"/>
  <c r="Q37" i="5"/>
  <c r="E37" i="5"/>
  <c r="Y37" i="5"/>
  <c r="S37" i="5"/>
  <c r="W37" i="5"/>
  <c r="P37" i="5"/>
  <c r="F37" i="5"/>
  <c r="K37" i="5"/>
  <c r="R37" i="5"/>
  <c r="AA37" i="5"/>
  <c r="X37" i="5"/>
  <c r="I37" i="5"/>
  <c r="J37" i="5"/>
  <c r="O37" i="5"/>
  <c r="X1875" i="5"/>
  <c r="L1875" i="5"/>
  <c r="T1875" i="5"/>
  <c r="Q1875" i="5"/>
  <c r="S1875" i="5"/>
  <c r="U1875" i="5"/>
  <c r="Z1875" i="5"/>
  <c r="M1875" i="5"/>
  <c r="I1875" i="5"/>
  <c r="V1875" i="5"/>
  <c r="N1875" i="5"/>
  <c r="K1875" i="5"/>
  <c r="H1875" i="5"/>
  <c r="Y1875" i="5"/>
  <c r="O1875" i="5"/>
  <c r="AA1875" i="5"/>
  <c r="AB1875" i="5"/>
  <c r="G1875" i="5"/>
  <c r="E1875" i="5"/>
  <c r="P1875" i="5"/>
  <c r="J1875" i="5"/>
  <c r="W1875" i="5"/>
  <c r="F1875" i="5"/>
  <c r="R1875" i="5"/>
  <c r="E304" i="5"/>
  <c r="T304" i="5"/>
  <c r="V304" i="5"/>
  <c r="G304" i="5"/>
  <c r="H304" i="5"/>
  <c r="M304" i="5"/>
  <c r="W304" i="5"/>
  <c r="AB304" i="5"/>
  <c r="Y304" i="5"/>
  <c r="O304" i="5"/>
  <c r="P304" i="5"/>
  <c r="J304" i="5"/>
  <c r="AA304" i="5"/>
  <c r="U304" i="5"/>
  <c r="Z304" i="5"/>
  <c r="F304" i="5"/>
  <c r="I304" i="5"/>
  <c r="N304" i="5"/>
  <c r="X304" i="5"/>
  <c r="Q304" i="5"/>
  <c r="R304" i="5"/>
  <c r="K304" i="5"/>
  <c r="S304" i="5"/>
  <c r="L304" i="5"/>
  <c r="Y154" i="5"/>
  <c r="W154" i="5"/>
  <c r="S154" i="5"/>
  <c r="Q154" i="5"/>
  <c r="G154" i="5"/>
  <c r="H154" i="5"/>
  <c r="R154" i="5"/>
  <c r="X154" i="5"/>
  <c r="T154" i="5"/>
  <c r="J154" i="5"/>
  <c r="K154" i="5"/>
  <c r="L154" i="5"/>
  <c r="V154" i="5"/>
  <c r="AA154" i="5"/>
  <c r="I154" i="5"/>
  <c r="N154" i="5"/>
  <c r="O154" i="5"/>
  <c r="P154" i="5"/>
  <c r="U154" i="5"/>
  <c r="Z154" i="5"/>
  <c r="AB154" i="5"/>
  <c r="M154" i="5"/>
  <c r="E154" i="5"/>
  <c r="F154" i="5"/>
  <c r="T594" i="5"/>
  <c r="W594" i="5"/>
  <c r="S594" i="5"/>
  <c r="F594" i="5"/>
  <c r="K594" i="5"/>
  <c r="P594" i="5"/>
  <c r="U594" i="5"/>
  <c r="V594" i="5"/>
  <c r="AB594" i="5"/>
  <c r="M594" i="5"/>
  <c r="N594" i="5"/>
  <c r="H594" i="5"/>
  <c r="Y594" i="5"/>
  <c r="AA594" i="5"/>
  <c r="R594" i="5"/>
  <c r="Q594" i="5"/>
  <c r="G594" i="5"/>
  <c r="L594" i="5"/>
  <c r="I594" i="5"/>
  <c r="E594" i="5"/>
  <c r="J594" i="5"/>
  <c r="Z594" i="5"/>
  <c r="O594" i="5"/>
  <c r="X594" i="5"/>
  <c r="R881" i="5"/>
  <c r="Y881" i="5"/>
  <c r="X881" i="5"/>
  <c r="M881" i="5"/>
  <c r="N881" i="5"/>
  <c r="P881" i="5"/>
  <c r="V881" i="5"/>
  <c r="U881" i="5"/>
  <c r="AB881" i="5"/>
  <c r="Q881" i="5"/>
  <c r="G881" i="5"/>
  <c r="L881" i="5"/>
  <c r="Z881" i="5"/>
  <c r="AA881" i="5"/>
  <c r="S881" i="5"/>
  <c r="F881" i="5"/>
  <c r="K881" i="5"/>
  <c r="H881" i="5"/>
  <c r="E881" i="5"/>
  <c r="T881" i="5"/>
  <c r="W881" i="5"/>
  <c r="I881" i="5"/>
  <c r="J881" i="5"/>
  <c r="O881" i="5"/>
  <c r="S1783" i="5"/>
  <c r="X1783" i="5"/>
  <c r="Z1783" i="5"/>
  <c r="L1783" i="5"/>
  <c r="Q1783" i="5"/>
  <c r="G1783" i="5"/>
  <c r="W1783" i="5"/>
  <c r="AB1783" i="5"/>
  <c r="U1783" i="5"/>
  <c r="P1783" i="5"/>
  <c r="K1783" i="5"/>
  <c r="O1783" i="5"/>
  <c r="AA1783" i="5"/>
  <c r="Y1783" i="5"/>
  <c r="V1783" i="5"/>
  <c r="I1783" i="5"/>
  <c r="F1783" i="5"/>
  <c r="E1783" i="5"/>
  <c r="M1783" i="5"/>
  <c r="T1783" i="5"/>
  <c r="N1783" i="5"/>
  <c r="R1783" i="5"/>
  <c r="J1783" i="5"/>
  <c r="H1783" i="5"/>
  <c r="X1120" i="5"/>
  <c r="V1120" i="5"/>
  <c r="S1120" i="5"/>
  <c r="Q1120" i="5"/>
  <c r="G1120" i="5"/>
  <c r="P1120" i="5"/>
  <c r="E1120" i="5"/>
  <c r="R1120" i="5"/>
  <c r="J1120" i="5"/>
  <c r="AB1120" i="5"/>
  <c r="W1120" i="5"/>
  <c r="Z1120" i="5"/>
  <c r="F1120" i="5"/>
  <c r="K1120" i="5"/>
  <c r="H1120" i="5"/>
  <c r="U1120" i="5"/>
  <c r="I1120" i="5"/>
  <c r="O1120" i="5"/>
  <c r="Y1120" i="5"/>
  <c r="L1120" i="5"/>
  <c r="AA1120" i="5"/>
  <c r="M1120" i="5"/>
  <c r="T1120" i="5"/>
  <c r="N1120" i="5"/>
  <c r="U221" i="5"/>
  <c r="T221" i="5"/>
  <c r="Z221" i="5"/>
  <c r="L221" i="5"/>
  <c r="Q221" i="5"/>
  <c r="G221" i="5"/>
  <c r="S221" i="5"/>
  <c r="Y221" i="5"/>
  <c r="AA221" i="5"/>
  <c r="P221" i="5"/>
  <c r="F221" i="5"/>
  <c r="O221" i="5"/>
  <c r="X221" i="5"/>
  <c r="V221" i="5"/>
  <c r="R221" i="5"/>
  <c r="I221" i="5"/>
  <c r="J221" i="5"/>
  <c r="K221" i="5"/>
  <c r="E221" i="5"/>
  <c r="AB221" i="5"/>
  <c r="W221" i="5"/>
  <c r="H221" i="5"/>
  <c r="M221" i="5"/>
  <c r="N221" i="5"/>
  <c r="Z822" i="5"/>
  <c r="X822" i="5"/>
  <c r="AB822" i="5"/>
  <c r="F822" i="5"/>
  <c r="K822" i="5"/>
  <c r="L822" i="5"/>
  <c r="E822" i="5"/>
  <c r="S822" i="5"/>
  <c r="Y822" i="5"/>
  <c r="I822" i="5"/>
  <c r="J822" i="5"/>
  <c r="O822" i="5"/>
  <c r="V822" i="5"/>
  <c r="U822" i="5"/>
  <c r="G822" i="5"/>
  <c r="AA822" i="5"/>
  <c r="Q822" i="5"/>
  <c r="P822" i="5"/>
  <c r="R822" i="5"/>
  <c r="T822" i="5"/>
  <c r="N822" i="5"/>
  <c r="W822" i="5"/>
  <c r="M822" i="5"/>
  <c r="H822" i="5"/>
  <c r="S447" i="5"/>
  <c r="Z447" i="5"/>
  <c r="R447" i="5"/>
  <c r="N447" i="5"/>
  <c r="H447" i="5"/>
  <c r="Q447" i="5"/>
  <c r="W447" i="5"/>
  <c r="V447" i="5"/>
  <c r="T447" i="5"/>
  <c r="G447" i="5"/>
  <c r="L447" i="5"/>
  <c r="F447" i="5"/>
  <c r="AA447" i="5"/>
  <c r="AB447" i="5"/>
  <c r="X447" i="5"/>
  <c r="K447" i="5"/>
  <c r="P447" i="5"/>
  <c r="I447" i="5"/>
  <c r="E447" i="5"/>
  <c r="U447" i="5"/>
  <c r="Y447" i="5"/>
  <c r="J447" i="5"/>
  <c r="O447" i="5"/>
  <c r="M447" i="5"/>
  <c r="R1236" i="5"/>
  <c r="X1236" i="5"/>
  <c r="AA1236" i="5"/>
  <c r="H1236" i="5"/>
  <c r="M1236" i="5"/>
  <c r="N1236" i="5"/>
  <c r="E1236" i="5"/>
  <c r="W1236" i="5"/>
  <c r="Z1236" i="5"/>
  <c r="G1236" i="5"/>
  <c r="L1236" i="5"/>
  <c r="Q1236" i="5"/>
  <c r="U1236" i="5"/>
  <c r="AB1236" i="5"/>
  <c r="T1236" i="5"/>
  <c r="K1236" i="5"/>
  <c r="P1236" i="5"/>
  <c r="F1236" i="5"/>
  <c r="Y1236" i="5"/>
  <c r="S1236" i="5"/>
  <c r="V1236" i="5"/>
  <c r="O1236" i="5"/>
  <c r="I1236" i="5"/>
  <c r="J1236" i="5"/>
  <c r="Z391" i="5"/>
  <c r="X391" i="5"/>
  <c r="AB391" i="5"/>
  <c r="K391" i="5"/>
  <c r="P391" i="5"/>
  <c r="M391" i="5"/>
  <c r="V391" i="5"/>
  <c r="AA391" i="5"/>
  <c r="U391" i="5"/>
  <c r="G391" i="5"/>
  <c r="L391" i="5"/>
  <c r="Q391" i="5"/>
  <c r="E391" i="5"/>
  <c r="Y391" i="5"/>
  <c r="O391" i="5"/>
  <c r="R391" i="5"/>
  <c r="T391" i="5"/>
  <c r="H391" i="5"/>
  <c r="S391" i="5"/>
  <c r="J391" i="5"/>
  <c r="F391" i="5"/>
  <c r="I391" i="5"/>
  <c r="W391" i="5"/>
  <c r="N391" i="5"/>
  <c r="U506" i="5"/>
  <c r="V506" i="5"/>
  <c r="I506" i="5"/>
  <c r="J506" i="5"/>
  <c r="K506" i="5"/>
  <c r="P506" i="5"/>
  <c r="X506" i="5"/>
  <c r="S506" i="5"/>
  <c r="Z506" i="5"/>
  <c r="Q506" i="5"/>
  <c r="L506" i="5"/>
  <c r="E506" i="5"/>
  <c r="AB506" i="5"/>
  <c r="AA506" i="5"/>
  <c r="R506" i="5"/>
  <c r="F506" i="5"/>
  <c r="G506" i="5"/>
  <c r="H506" i="5"/>
  <c r="M506" i="5"/>
  <c r="T506" i="5"/>
  <c r="N506" i="5"/>
  <c r="Y506" i="5"/>
  <c r="O506" i="5"/>
  <c r="W506" i="5"/>
  <c r="X1704" i="5"/>
  <c r="V1704" i="5"/>
  <c r="S1704" i="5"/>
  <c r="H1704" i="5"/>
  <c r="I1704" i="5"/>
  <c r="J1704" i="5"/>
  <c r="E1704" i="5"/>
  <c r="R1704" i="5"/>
  <c r="Q1704" i="5"/>
  <c r="AB1704" i="5"/>
  <c r="W1704" i="5"/>
  <c r="G1704" i="5"/>
  <c r="L1704" i="5"/>
  <c r="M1704" i="5"/>
  <c r="N1704" i="5"/>
  <c r="U1704" i="5"/>
  <c r="K1704" i="5"/>
  <c r="P1704" i="5"/>
  <c r="O1704" i="5"/>
  <c r="T1704" i="5"/>
  <c r="F1704" i="5"/>
  <c r="Z1704" i="5"/>
  <c r="AA1704" i="5"/>
  <c r="Y1704" i="5"/>
  <c r="X1264" i="5"/>
  <c r="V1264" i="5"/>
  <c r="S1264" i="5"/>
  <c r="O1264" i="5"/>
  <c r="I1264" i="5"/>
  <c r="J1264" i="5"/>
  <c r="E1264" i="5"/>
  <c r="R1264" i="5"/>
  <c r="G1264" i="5"/>
  <c r="Q1264" i="5"/>
  <c r="AB1264" i="5"/>
  <c r="Z1264" i="5"/>
  <c r="W1264" i="5"/>
  <c r="H1264" i="5"/>
  <c r="M1264" i="5"/>
  <c r="N1264" i="5"/>
  <c r="U1264" i="5"/>
  <c r="L1264" i="5"/>
  <c r="K1264" i="5"/>
  <c r="T1264" i="5"/>
  <c r="P1264" i="5"/>
  <c r="Y1264" i="5"/>
  <c r="F1264" i="5"/>
  <c r="AA1264" i="5"/>
  <c r="V1854" i="5"/>
  <c r="AA1854" i="5"/>
  <c r="AB1854" i="5"/>
  <c r="O1854" i="5"/>
  <c r="I1854" i="5"/>
  <c r="N1854" i="5"/>
  <c r="Z1854" i="5"/>
  <c r="U1854" i="5"/>
  <c r="T1854" i="5"/>
  <c r="H1854" i="5"/>
  <c r="M1854" i="5"/>
  <c r="J1854" i="5"/>
  <c r="E1854" i="5"/>
  <c r="S1854" i="5"/>
  <c r="X1854" i="5"/>
  <c r="G1854" i="5"/>
  <c r="L1854" i="5"/>
  <c r="Q1854" i="5"/>
  <c r="Y1854" i="5"/>
  <c r="K1854" i="5"/>
  <c r="R1854" i="5"/>
  <c r="P1854" i="5"/>
  <c r="W1854" i="5"/>
  <c r="F1854" i="5"/>
  <c r="AB1128" i="5"/>
  <c r="W1128" i="5"/>
  <c r="S1128" i="5"/>
  <c r="F1128" i="5"/>
  <c r="K1128" i="5"/>
  <c r="H1128" i="5"/>
  <c r="T1128" i="5"/>
  <c r="Y1128" i="5"/>
  <c r="AA1128" i="5"/>
  <c r="M1128" i="5"/>
  <c r="N1128" i="5"/>
  <c r="L1128" i="5"/>
  <c r="X1128" i="5"/>
  <c r="V1128" i="5"/>
  <c r="R1128" i="5"/>
  <c r="Q1128" i="5"/>
  <c r="G1128" i="5"/>
  <c r="P1128" i="5"/>
  <c r="U1128" i="5"/>
  <c r="O1128" i="5"/>
  <c r="Z1128" i="5"/>
  <c r="I1128" i="5"/>
  <c r="J1128" i="5"/>
  <c r="E1128" i="5"/>
  <c r="H2070" i="5"/>
  <c r="Y2070" i="5"/>
  <c r="U2070" i="5"/>
  <c r="Z2070" i="5"/>
  <c r="G2070" i="5"/>
  <c r="V2070" i="5"/>
  <c r="W2070" i="5"/>
  <c r="M2070" i="5"/>
  <c r="O2070" i="5"/>
  <c r="L2070" i="5"/>
  <c r="P2070" i="5"/>
  <c r="I2070" i="5"/>
  <c r="AB2070" i="5"/>
  <c r="J2070" i="5"/>
  <c r="Q2070" i="5"/>
  <c r="F2070" i="5"/>
  <c r="N2070" i="5"/>
  <c r="X2070" i="5"/>
  <c r="R2070" i="5"/>
  <c r="AA2070" i="5"/>
  <c r="E2070" i="5"/>
  <c r="S2070" i="5"/>
  <c r="T2070" i="5"/>
  <c r="K2070" i="5"/>
  <c r="T1978" i="5"/>
  <c r="R1978" i="5"/>
  <c r="X1978" i="5"/>
  <c r="AB1978" i="5"/>
  <c r="N1978" i="5"/>
  <c r="P1978" i="5"/>
  <c r="AA1978" i="5"/>
  <c r="G1978" i="5"/>
  <c r="E1978" i="5"/>
  <c r="K1978" i="5"/>
  <c r="V1978" i="5"/>
  <c r="U1978" i="5"/>
  <c r="H1978" i="5"/>
  <c r="Q1978" i="5"/>
  <c r="Y1978" i="5"/>
  <c r="F1978" i="5"/>
  <c r="O1978" i="5"/>
  <c r="Z1978" i="5"/>
  <c r="J1978" i="5"/>
  <c r="S1978" i="5"/>
  <c r="L1978" i="5"/>
  <c r="W1978" i="5"/>
  <c r="I1978" i="5"/>
  <c r="M1978" i="5"/>
  <c r="K2252" i="5"/>
  <c r="AA2252" i="5"/>
  <c r="N2252" i="5"/>
  <c r="E2252" i="5"/>
  <c r="Y2252" i="5"/>
  <c r="Q2252" i="5"/>
  <c r="R2252" i="5"/>
  <c r="P2252" i="5"/>
  <c r="X2252" i="5"/>
  <c r="T2252" i="5"/>
  <c r="AB2252" i="5"/>
  <c r="M2252" i="5"/>
  <c r="W2252" i="5"/>
  <c r="J2252" i="5"/>
  <c r="O2252" i="5"/>
  <c r="H2252" i="5"/>
  <c r="L2252" i="5"/>
  <c r="S2252" i="5"/>
  <c r="U2252" i="5"/>
  <c r="V2252" i="5"/>
  <c r="I2252" i="5"/>
  <c r="F2252" i="5"/>
  <c r="Z2252" i="5"/>
  <c r="G2252" i="5"/>
  <c r="H2112" i="5"/>
  <c r="S2112" i="5"/>
  <c r="Y2112" i="5"/>
  <c r="V2112" i="5"/>
  <c r="E2112" i="5"/>
  <c r="J2112" i="5"/>
  <c r="R2112" i="5"/>
  <c r="M2112" i="5"/>
  <c r="G2112" i="5"/>
  <c r="AA2112" i="5"/>
  <c r="AB2112" i="5"/>
  <c r="Z2112" i="5"/>
  <c r="W2112" i="5"/>
  <c r="F2112" i="5"/>
  <c r="P2112" i="5"/>
  <c r="K2112" i="5"/>
  <c r="O2112" i="5"/>
  <c r="T2112" i="5"/>
  <c r="X2112" i="5"/>
  <c r="U2112" i="5"/>
  <c r="N2112" i="5"/>
  <c r="I2112" i="5"/>
  <c r="Q2112" i="5"/>
  <c r="L2112" i="5"/>
  <c r="S2105" i="5"/>
  <c r="N2105" i="5"/>
  <c r="O2105" i="5"/>
  <c r="AA2105" i="5"/>
  <c r="F2105" i="5"/>
  <c r="L2105" i="5"/>
  <c r="X2105" i="5"/>
  <c r="R2105" i="5"/>
  <c r="I2105" i="5"/>
  <c r="Y2105" i="5"/>
  <c r="Z2105" i="5"/>
  <c r="Q2105" i="5"/>
  <c r="K2105" i="5"/>
  <c r="W2105" i="5"/>
  <c r="U2105" i="5"/>
  <c r="H2105" i="5"/>
  <c r="T2105" i="5"/>
  <c r="J2105" i="5"/>
  <c r="E2105" i="5"/>
  <c r="P2105" i="5"/>
  <c r="AB2105" i="5"/>
  <c r="V2105" i="5"/>
  <c r="M2105" i="5"/>
  <c r="G2105" i="5"/>
  <c r="S2169" i="5"/>
  <c r="N2169" i="5"/>
  <c r="O2169" i="5"/>
  <c r="AA2169" i="5"/>
  <c r="U2169" i="5"/>
  <c r="L2169" i="5"/>
  <c r="X2169" i="5"/>
  <c r="R2169" i="5"/>
  <c r="I2169" i="5"/>
  <c r="Y2169" i="5"/>
  <c r="Z2169" i="5"/>
  <c r="Q2169" i="5"/>
  <c r="K2169" i="5"/>
  <c r="W2169" i="5"/>
  <c r="J2169" i="5"/>
  <c r="H2169" i="5"/>
  <c r="T2169" i="5"/>
  <c r="F2169" i="5"/>
  <c r="E2169" i="5"/>
  <c r="P2169" i="5"/>
  <c r="AB2169" i="5"/>
  <c r="V2169" i="5"/>
  <c r="M2169" i="5"/>
  <c r="G2169" i="5"/>
  <c r="H2283" i="5"/>
  <c r="W2283" i="5"/>
  <c r="J2283" i="5"/>
  <c r="R2283" i="5"/>
  <c r="O2283" i="5"/>
  <c r="N2283" i="5"/>
  <c r="U2283" i="5"/>
  <c r="I2283" i="5"/>
  <c r="G2283" i="5"/>
  <c r="E2283" i="5"/>
  <c r="K2283" i="5"/>
  <c r="F2283" i="5"/>
  <c r="Z2283" i="5"/>
  <c r="AB2283" i="5"/>
  <c r="L2283" i="5"/>
  <c r="S2283" i="5"/>
  <c r="Q2283" i="5"/>
  <c r="X2283" i="5"/>
  <c r="AA2283" i="5"/>
  <c r="Y2283" i="5"/>
  <c r="M2283" i="5"/>
  <c r="T2283" i="5"/>
  <c r="V2283" i="5"/>
  <c r="P2283" i="5"/>
  <c r="AB2134" i="5"/>
  <c r="N2134" i="5"/>
  <c r="Q2134" i="5"/>
  <c r="X2134" i="5"/>
  <c r="U2134" i="5"/>
  <c r="Z2134" i="5"/>
  <c r="R2134" i="5"/>
  <c r="AA2134" i="5"/>
  <c r="T2134" i="5"/>
  <c r="K2134" i="5"/>
  <c r="L2134" i="5"/>
  <c r="P2134" i="5"/>
  <c r="H2134" i="5"/>
  <c r="Y2134" i="5"/>
  <c r="G2134" i="5"/>
  <c r="V2134" i="5"/>
  <c r="F2134" i="5"/>
  <c r="J2134" i="5"/>
  <c r="W2134" i="5"/>
  <c r="M2134" i="5"/>
  <c r="O2134" i="5"/>
  <c r="I2134" i="5"/>
  <c r="E2134" i="5"/>
  <c r="S2134" i="5"/>
  <c r="Z2426" i="5"/>
  <c r="I2426" i="5"/>
  <c r="Y2426" i="5"/>
  <c r="R2426" i="5"/>
  <c r="AA2426" i="5"/>
  <c r="J2426" i="5"/>
  <c r="V2426" i="5"/>
  <c r="W2426" i="5"/>
  <c r="E2426" i="5"/>
  <c r="H2426" i="5"/>
  <c r="K2426" i="5"/>
  <c r="AB2426" i="5"/>
  <c r="Q2426" i="5"/>
  <c r="T2426" i="5"/>
  <c r="S2426" i="5"/>
  <c r="N2426" i="5"/>
  <c r="L2426" i="5"/>
  <c r="O2426" i="5"/>
  <c r="U2426" i="5"/>
  <c r="G2426" i="5"/>
  <c r="F2426" i="5"/>
  <c r="X2426" i="5"/>
  <c r="M2426" i="5"/>
  <c r="P2426" i="5"/>
  <c r="W2244" i="5"/>
  <c r="J2244" i="5"/>
  <c r="Y2244" i="5"/>
  <c r="T2244" i="5"/>
  <c r="F2244" i="5"/>
  <c r="L2244" i="5"/>
  <c r="O2244" i="5"/>
  <c r="AA2244" i="5"/>
  <c r="N2244" i="5"/>
  <c r="H2244" i="5"/>
  <c r="K2244" i="5"/>
  <c r="Q2244" i="5"/>
  <c r="U2244" i="5"/>
  <c r="I2244" i="5"/>
  <c r="AB2244" i="5"/>
  <c r="P2244" i="5"/>
  <c r="Z2244" i="5"/>
  <c r="E2244" i="5"/>
  <c r="V2244" i="5"/>
  <c r="G2244" i="5"/>
  <c r="S2244" i="5"/>
  <c r="R2244" i="5"/>
  <c r="X2244" i="5"/>
  <c r="M2244" i="5"/>
  <c r="H2008" i="5"/>
  <c r="Z2008" i="5"/>
  <c r="J2008" i="5"/>
  <c r="V2008" i="5"/>
  <c r="L2008" i="5"/>
  <c r="O2008" i="5"/>
  <c r="R2008" i="5"/>
  <c r="M2008" i="5"/>
  <c r="T2008" i="5"/>
  <c r="Y2008" i="5"/>
  <c r="G2008" i="5"/>
  <c r="S2008" i="5"/>
  <c r="W2008" i="5"/>
  <c r="F2008" i="5"/>
  <c r="K2008" i="5"/>
  <c r="X2008" i="5"/>
  <c r="Q2008" i="5"/>
  <c r="N2008" i="5"/>
  <c r="AB2008" i="5"/>
  <c r="U2008" i="5"/>
  <c r="P2008" i="5"/>
  <c r="I2008" i="5"/>
  <c r="E2008" i="5"/>
  <c r="AA2008" i="5"/>
  <c r="O2063" i="5"/>
  <c r="R2063" i="5"/>
  <c r="J2063" i="5"/>
  <c r="L2063" i="5"/>
  <c r="U2063" i="5"/>
  <c r="Q2063" i="5"/>
  <c r="T2063" i="5"/>
  <c r="S2063" i="5"/>
  <c r="AA2063" i="5"/>
  <c r="AB2063" i="5"/>
  <c r="M2063" i="5"/>
  <c r="Z2063" i="5"/>
  <c r="Y2063" i="5"/>
  <c r="F2063" i="5"/>
  <c r="H2063" i="5"/>
  <c r="V2063" i="5"/>
  <c r="N2063" i="5"/>
  <c r="K2063" i="5"/>
  <c r="W2063" i="5"/>
  <c r="X2063" i="5"/>
  <c r="I2063" i="5"/>
  <c r="G2063" i="5"/>
  <c r="E2063" i="5"/>
  <c r="P2063" i="5"/>
  <c r="L2486" i="5"/>
  <c r="Z2486" i="5"/>
  <c r="O2486" i="5"/>
  <c r="P2486" i="5"/>
  <c r="S2486" i="5"/>
  <c r="M2486" i="5"/>
  <c r="X2486" i="5"/>
  <c r="F2486" i="5"/>
  <c r="H2486" i="5"/>
  <c r="I2486" i="5"/>
  <c r="Q2486" i="5"/>
  <c r="J2486" i="5"/>
  <c r="R2486" i="5"/>
  <c r="W2486" i="5"/>
  <c r="N2486" i="5"/>
  <c r="E2486" i="5"/>
  <c r="T2486" i="5"/>
  <c r="U2486" i="5"/>
  <c r="G2486" i="5"/>
  <c r="AB2486" i="5"/>
  <c r="Y2486" i="5"/>
  <c r="V2486" i="5"/>
  <c r="AA2486" i="5"/>
  <c r="K2486" i="5"/>
  <c r="K1989" i="5"/>
  <c r="AA1989" i="5"/>
  <c r="E1989" i="5"/>
  <c r="H1989" i="5"/>
  <c r="X1989" i="5"/>
  <c r="F1989" i="5"/>
  <c r="R1989" i="5"/>
  <c r="P1989" i="5"/>
  <c r="U1989" i="5"/>
  <c r="Z1989" i="5"/>
  <c r="M1989" i="5"/>
  <c r="G1989" i="5"/>
  <c r="W1989" i="5"/>
  <c r="N1989" i="5"/>
  <c r="O1989" i="5"/>
  <c r="T1989" i="5"/>
  <c r="J1989" i="5"/>
  <c r="L1989" i="5"/>
  <c r="AB1989" i="5"/>
  <c r="V1989" i="5"/>
  <c r="I1989" i="5"/>
  <c r="Y1989" i="5"/>
  <c r="S1989" i="5"/>
  <c r="Q1989" i="5"/>
  <c r="O2299" i="5"/>
  <c r="W2299" i="5"/>
  <c r="J2299" i="5"/>
  <c r="R2299" i="5"/>
  <c r="K2299" i="5"/>
  <c r="N2299" i="5"/>
  <c r="U2299" i="5"/>
  <c r="P2299" i="5"/>
  <c r="T2299" i="5"/>
  <c r="E2299" i="5"/>
  <c r="G2299" i="5"/>
  <c r="Q2299" i="5"/>
  <c r="Z2299" i="5"/>
  <c r="F2299" i="5"/>
  <c r="AB2299" i="5"/>
  <c r="S2299" i="5"/>
  <c r="M2299" i="5"/>
  <c r="X2299" i="5"/>
  <c r="AA2299" i="5"/>
  <c r="Y2299" i="5"/>
  <c r="I2299" i="5"/>
  <c r="L2299" i="5"/>
  <c r="V2299" i="5"/>
  <c r="H2299" i="5"/>
  <c r="K2065" i="5"/>
  <c r="AA2065" i="5"/>
  <c r="F2065" i="5"/>
  <c r="G2065" i="5"/>
  <c r="M2065" i="5"/>
  <c r="H2065" i="5"/>
  <c r="R2065" i="5"/>
  <c r="P2065" i="5"/>
  <c r="U2065" i="5"/>
  <c r="E2065" i="5"/>
  <c r="L2065" i="5"/>
  <c r="T2065" i="5"/>
  <c r="W2065" i="5"/>
  <c r="N2065" i="5"/>
  <c r="O2065" i="5"/>
  <c r="S2065" i="5"/>
  <c r="Q2065" i="5"/>
  <c r="J2065" i="5"/>
  <c r="AB2065" i="5"/>
  <c r="V2065" i="5"/>
  <c r="I2065" i="5"/>
  <c r="X2065" i="5"/>
  <c r="Z2065" i="5"/>
  <c r="Y2065" i="5"/>
  <c r="O2303" i="5"/>
  <c r="S2303" i="5"/>
  <c r="J2303" i="5"/>
  <c r="L2303" i="5"/>
  <c r="V2303" i="5"/>
  <c r="Q2303" i="5"/>
  <c r="U2303" i="5"/>
  <c r="X2303" i="5"/>
  <c r="W2303" i="5"/>
  <c r="R2303" i="5"/>
  <c r="M2303" i="5"/>
  <c r="T2303" i="5"/>
  <c r="Z2303" i="5"/>
  <c r="F2303" i="5"/>
  <c r="H2303" i="5"/>
  <c r="AA2303" i="5"/>
  <c r="N2303" i="5"/>
  <c r="K2303" i="5"/>
  <c r="AB2303" i="5"/>
  <c r="Y2303" i="5"/>
  <c r="I2303" i="5"/>
  <c r="G2303" i="5"/>
  <c r="E2303" i="5"/>
  <c r="P2303" i="5"/>
  <c r="Y2147" i="5"/>
  <c r="F2147" i="5"/>
  <c r="O2147" i="5"/>
  <c r="Z2147" i="5"/>
  <c r="M2147" i="5"/>
  <c r="V2147" i="5"/>
  <c r="AA2147" i="5"/>
  <c r="X2147" i="5"/>
  <c r="I2147" i="5"/>
  <c r="L2147" i="5"/>
  <c r="U2147" i="5"/>
  <c r="H2147" i="5"/>
  <c r="K2147" i="5"/>
  <c r="R2147" i="5"/>
  <c r="J2147" i="5"/>
  <c r="AB2147" i="5"/>
  <c r="G2147" i="5"/>
  <c r="N2147" i="5"/>
  <c r="T2147" i="5"/>
  <c r="P2147" i="5"/>
  <c r="S2147" i="5"/>
  <c r="E2147" i="5"/>
  <c r="W2147" i="5"/>
  <c r="Q2147" i="5"/>
  <c r="AA2281" i="5"/>
  <c r="N2281" i="5"/>
  <c r="M2281" i="5"/>
  <c r="E2281" i="5"/>
  <c r="L2281" i="5"/>
  <c r="R2281" i="5"/>
  <c r="W2281" i="5"/>
  <c r="V2281" i="5"/>
  <c r="T2281" i="5"/>
  <c r="J2281" i="5"/>
  <c r="G2281" i="5"/>
  <c r="F2281" i="5"/>
  <c r="AB2281" i="5"/>
  <c r="O2281" i="5"/>
  <c r="Y2281" i="5"/>
  <c r="U2281" i="5"/>
  <c r="Q2281" i="5"/>
  <c r="S2281" i="5"/>
  <c r="Z2281" i="5"/>
  <c r="I2281" i="5"/>
  <c r="H2281" i="5"/>
  <c r="P2281" i="5"/>
  <c r="X2281" i="5"/>
  <c r="K2281" i="5"/>
  <c r="H2136" i="5"/>
  <c r="Z2136" i="5"/>
  <c r="J2136" i="5"/>
  <c r="V2136" i="5"/>
  <c r="L2136" i="5"/>
  <c r="O2136" i="5"/>
  <c r="R2136" i="5"/>
  <c r="M2136" i="5"/>
  <c r="T2136" i="5"/>
  <c r="Y2136" i="5"/>
  <c r="G2136" i="5"/>
  <c r="S2136" i="5"/>
  <c r="W2136" i="5"/>
  <c r="F2136" i="5"/>
  <c r="K2136" i="5"/>
  <c r="X2136" i="5"/>
  <c r="Q2136" i="5"/>
  <c r="N2136" i="5"/>
  <c r="AB2136" i="5"/>
  <c r="U2136" i="5"/>
  <c r="P2136" i="5"/>
  <c r="I2136" i="5"/>
  <c r="E2136" i="5"/>
  <c r="AA2136" i="5"/>
  <c r="H2355" i="5"/>
  <c r="S2355" i="5"/>
  <c r="J2355" i="5"/>
  <c r="R2355" i="5"/>
  <c r="O2355" i="5"/>
  <c r="N2355" i="5"/>
  <c r="U2355" i="5"/>
  <c r="I2355" i="5"/>
  <c r="G2355" i="5"/>
  <c r="E2355" i="5"/>
  <c r="K2355" i="5"/>
  <c r="F2355" i="5"/>
  <c r="Z2355" i="5"/>
  <c r="X2355" i="5"/>
  <c r="L2355" i="5"/>
  <c r="AA2355" i="5"/>
  <c r="Q2355" i="5"/>
  <c r="W2355" i="5"/>
  <c r="AB2355" i="5"/>
  <c r="Y2355" i="5"/>
  <c r="M2355" i="5"/>
  <c r="T2355" i="5"/>
  <c r="V2355" i="5"/>
  <c r="P2355" i="5"/>
  <c r="X2381" i="5"/>
  <c r="J2381" i="5"/>
  <c r="L2381" i="5"/>
  <c r="U2381" i="5"/>
  <c r="Z2381" i="5"/>
  <c r="R2381" i="5"/>
  <c r="G2381" i="5"/>
  <c r="W2381" i="5"/>
  <c r="M2381" i="5"/>
  <c r="O2381" i="5"/>
  <c r="E2381" i="5"/>
  <c r="V2381" i="5"/>
  <c r="H2381" i="5"/>
  <c r="AB2381" i="5"/>
  <c r="F2381" i="5"/>
  <c r="P2381" i="5"/>
  <c r="T2381" i="5"/>
  <c r="N2381" i="5"/>
  <c r="S2381" i="5"/>
  <c r="I2381" i="5"/>
  <c r="K2381" i="5"/>
  <c r="AA2381" i="5"/>
  <c r="Q2381" i="5"/>
  <c r="Y2381" i="5"/>
  <c r="H2029" i="5"/>
  <c r="T2029" i="5"/>
  <c r="F2029" i="5"/>
  <c r="R2029" i="5"/>
  <c r="S2029" i="5"/>
  <c r="J2029" i="5"/>
  <c r="V2029" i="5"/>
  <c r="M2029" i="5"/>
  <c r="G2029" i="5"/>
  <c r="E2029" i="5"/>
  <c r="AB2029" i="5"/>
  <c r="N2029" i="5"/>
  <c r="AA2029" i="5"/>
  <c r="Y2029" i="5"/>
  <c r="L2029" i="5"/>
  <c r="X2029" i="5"/>
  <c r="I2029" i="5"/>
  <c r="K2029" i="5"/>
  <c r="U2029" i="5"/>
  <c r="Z2029" i="5"/>
  <c r="Q2029" i="5"/>
  <c r="P2029" i="5"/>
  <c r="O2029" i="5"/>
  <c r="W2029" i="5"/>
  <c r="O2071" i="5"/>
  <c r="Z2071" i="5"/>
  <c r="Y2071" i="5"/>
  <c r="U2071" i="5"/>
  <c r="S2071" i="5"/>
  <c r="N2071" i="5"/>
  <c r="X2071" i="5"/>
  <c r="I2071" i="5"/>
  <c r="K2071" i="5"/>
  <c r="AA2071" i="5"/>
  <c r="H2071" i="5"/>
  <c r="Q2071" i="5"/>
  <c r="R2071" i="5"/>
  <c r="J2071" i="5"/>
  <c r="M2071" i="5"/>
  <c r="L2071" i="5"/>
  <c r="V2071" i="5"/>
  <c r="T2071" i="5"/>
  <c r="W2071" i="5"/>
  <c r="AB2071" i="5"/>
  <c r="E2071" i="5"/>
  <c r="F2071" i="5"/>
  <c r="P2071" i="5"/>
  <c r="G2071" i="5"/>
  <c r="Z2295" i="5"/>
  <c r="X2295" i="5"/>
  <c r="M2295" i="5"/>
  <c r="F2295" i="5"/>
  <c r="V2295" i="5"/>
  <c r="R2295" i="5"/>
  <c r="AB2295" i="5"/>
  <c r="Y2295" i="5"/>
  <c r="N2295" i="5"/>
  <c r="E2295" i="5"/>
  <c r="L2295" i="5"/>
  <c r="J2295" i="5"/>
  <c r="O2295" i="5"/>
  <c r="AA2295" i="5"/>
  <c r="S2295" i="5"/>
  <c r="W2295" i="5"/>
  <c r="G2295" i="5"/>
  <c r="T2295" i="5"/>
  <c r="U2295" i="5"/>
  <c r="I2295" i="5"/>
  <c r="K2295" i="5"/>
  <c r="H2295" i="5"/>
  <c r="Q2295" i="5"/>
  <c r="P2295" i="5"/>
  <c r="K2060" i="5"/>
  <c r="S2060" i="5"/>
  <c r="N2060" i="5"/>
  <c r="E2060" i="5"/>
  <c r="T2060" i="5"/>
  <c r="Q2060" i="5"/>
  <c r="U2060" i="5"/>
  <c r="P2060" i="5"/>
  <c r="AB2060" i="5"/>
  <c r="W2060" i="5"/>
  <c r="AA2060" i="5"/>
  <c r="M2060" i="5"/>
  <c r="Z2060" i="5"/>
  <c r="J2060" i="5"/>
  <c r="O2060" i="5"/>
  <c r="H2060" i="5"/>
  <c r="L2060" i="5"/>
  <c r="V2060" i="5"/>
  <c r="X2060" i="5"/>
  <c r="Y2060" i="5"/>
  <c r="I2060" i="5"/>
  <c r="F2060" i="5"/>
  <c r="R2060" i="5"/>
  <c r="G2060" i="5"/>
  <c r="V2385" i="5"/>
  <c r="AB2385" i="5"/>
  <c r="F2385" i="5"/>
  <c r="O2385" i="5"/>
  <c r="L2385" i="5"/>
  <c r="J2385" i="5"/>
  <c r="S2385" i="5"/>
  <c r="Z2385" i="5"/>
  <c r="G2385" i="5"/>
  <c r="E2385" i="5"/>
  <c r="P2385" i="5"/>
  <c r="AA2385" i="5"/>
  <c r="X2385" i="5"/>
  <c r="N2385" i="5"/>
  <c r="H2385" i="5"/>
  <c r="T2385" i="5"/>
  <c r="Q2385" i="5"/>
  <c r="M2385" i="5"/>
  <c r="R2385" i="5"/>
  <c r="W2385" i="5"/>
  <c r="I2385" i="5"/>
  <c r="Y2385" i="5"/>
  <c r="K2385" i="5"/>
  <c r="U2385" i="5"/>
  <c r="Z2447" i="5"/>
  <c r="F2447" i="5"/>
  <c r="H2447" i="5"/>
  <c r="W2447" i="5"/>
  <c r="N2447" i="5"/>
  <c r="O2447" i="5"/>
  <c r="X2447" i="5"/>
  <c r="Y2447" i="5"/>
  <c r="M2447" i="5"/>
  <c r="K2447" i="5"/>
  <c r="E2447" i="5"/>
  <c r="P2447" i="5"/>
  <c r="AB2447" i="5"/>
  <c r="S2447" i="5"/>
  <c r="J2447" i="5"/>
  <c r="L2447" i="5"/>
  <c r="V2447" i="5"/>
  <c r="T2447" i="5"/>
  <c r="U2447" i="5"/>
  <c r="I2447" i="5"/>
  <c r="G2447" i="5"/>
  <c r="R2447" i="5"/>
  <c r="Q2447" i="5"/>
  <c r="AA2447" i="5"/>
  <c r="O2231" i="5"/>
  <c r="V2231" i="5"/>
  <c r="AB2231" i="5"/>
  <c r="M2231" i="5"/>
  <c r="G2231" i="5"/>
  <c r="R2231" i="5"/>
  <c r="T2231" i="5"/>
  <c r="AA2231" i="5"/>
  <c r="K2231" i="5"/>
  <c r="W2231" i="5"/>
  <c r="U2231" i="5"/>
  <c r="L2231" i="5"/>
  <c r="Y2231" i="5"/>
  <c r="F2231" i="5"/>
  <c r="I2231" i="5"/>
  <c r="P2231" i="5"/>
  <c r="H2231" i="5"/>
  <c r="E2231" i="5"/>
  <c r="S2231" i="5"/>
  <c r="X2231" i="5"/>
  <c r="N2231" i="5"/>
  <c r="Z2231" i="5"/>
  <c r="J2231" i="5"/>
  <c r="Q2231" i="5"/>
  <c r="T2384" i="5"/>
  <c r="F2384" i="5"/>
  <c r="J2384" i="5"/>
  <c r="U2384" i="5"/>
  <c r="O2384" i="5"/>
  <c r="X2384" i="5"/>
  <c r="K2384" i="5"/>
  <c r="S2384" i="5"/>
  <c r="E2384" i="5"/>
  <c r="Y2384" i="5"/>
  <c r="I2384" i="5"/>
  <c r="H2384" i="5"/>
  <c r="P2384" i="5"/>
  <c r="AB2384" i="5"/>
  <c r="W2384" i="5"/>
  <c r="R2384" i="5"/>
  <c r="N2384" i="5"/>
  <c r="M2384" i="5"/>
  <c r="Z2384" i="5"/>
  <c r="Q2384" i="5"/>
  <c r="L2384" i="5"/>
  <c r="G2384" i="5"/>
  <c r="AA2384" i="5"/>
  <c r="V2384" i="5"/>
  <c r="O2425" i="5"/>
  <c r="Z2425" i="5"/>
  <c r="G2425" i="5"/>
  <c r="AB2425" i="5"/>
  <c r="W2425" i="5"/>
  <c r="J2425" i="5"/>
  <c r="E2425" i="5"/>
  <c r="R2425" i="5"/>
  <c r="L2425" i="5"/>
  <c r="P2425" i="5"/>
  <c r="K2425" i="5"/>
  <c r="U2425" i="5"/>
  <c r="T2425" i="5"/>
  <c r="N2425" i="5"/>
  <c r="Q2425" i="5"/>
  <c r="V2425" i="5"/>
  <c r="I2425" i="5"/>
  <c r="H2425" i="5"/>
  <c r="Y2425" i="5"/>
  <c r="AA2425" i="5"/>
  <c r="X2425" i="5"/>
  <c r="S2425" i="5"/>
  <c r="F2425" i="5"/>
  <c r="M2425" i="5"/>
  <c r="H2483" i="5"/>
  <c r="S2483" i="5"/>
  <c r="J2483" i="5"/>
  <c r="R2483" i="5"/>
  <c r="O2483" i="5"/>
  <c r="N2483" i="5"/>
  <c r="U2483" i="5"/>
  <c r="I2483" i="5"/>
  <c r="G2483" i="5"/>
  <c r="E2483" i="5"/>
  <c r="K2483" i="5"/>
  <c r="F2483" i="5"/>
  <c r="Z2483" i="5"/>
  <c r="X2483" i="5"/>
  <c r="L2483" i="5"/>
  <c r="AA2483" i="5"/>
  <c r="Q2483" i="5"/>
  <c r="W2483" i="5"/>
  <c r="AB2483" i="5"/>
  <c r="Y2483" i="5"/>
  <c r="M2483" i="5"/>
  <c r="T2483" i="5"/>
  <c r="V2483" i="5"/>
  <c r="P2483" i="5"/>
  <c r="AA2466" i="5"/>
  <c r="Z2466" i="5"/>
  <c r="G2466" i="5"/>
  <c r="R2466" i="5"/>
  <c r="X2466" i="5"/>
  <c r="J2466" i="5"/>
  <c r="T2466" i="5"/>
  <c r="I2466" i="5"/>
  <c r="H2466" i="5"/>
  <c r="L2466" i="5"/>
  <c r="K2466" i="5"/>
  <c r="V2466" i="5"/>
  <c r="Y2466" i="5"/>
  <c r="F2466" i="5"/>
  <c r="Q2466" i="5"/>
  <c r="S2466" i="5"/>
  <c r="P2466" i="5"/>
  <c r="O2466" i="5"/>
  <c r="W2466" i="5"/>
  <c r="AB2466" i="5"/>
  <c r="U2466" i="5"/>
  <c r="E2466" i="5"/>
  <c r="N2466" i="5"/>
  <c r="M2466" i="5"/>
  <c r="K2083" i="5"/>
  <c r="R2083" i="5"/>
  <c r="J2083" i="5"/>
  <c r="AB2083" i="5"/>
  <c r="G2083" i="5"/>
  <c r="N2083" i="5"/>
  <c r="T2083" i="5"/>
  <c r="P2083" i="5"/>
  <c r="S2083" i="5"/>
  <c r="E2083" i="5"/>
  <c r="W2083" i="5"/>
  <c r="Q2083" i="5"/>
  <c r="Y2083" i="5"/>
  <c r="F2083" i="5"/>
  <c r="O2083" i="5"/>
  <c r="Z2083" i="5"/>
  <c r="M2083" i="5"/>
  <c r="V2083" i="5"/>
  <c r="AA2083" i="5"/>
  <c r="X2083" i="5"/>
  <c r="I2083" i="5"/>
  <c r="L2083" i="5"/>
  <c r="U2083" i="5"/>
  <c r="H2083" i="5"/>
  <c r="K2199" i="5"/>
  <c r="Z2199" i="5"/>
  <c r="G2199" i="5"/>
  <c r="L2199" i="5"/>
  <c r="U2199" i="5"/>
  <c r="AA2199" i="5"/>
  <c r="T2199" i="5"/>
  <c r="P2199" i="5"/>
  <c r="O2199" i="5"/>
  <c r="Q2199" i="5"/>
  <c r="N2199" i="5"/>
  <c r="I2199" i="5"/>
  <c r="Y2199" i="5"/>
  <c r="F2199" i="5"/>
  <c r="M2199" i="5"/>
  <c r="X2199" i="5"/>
  <c r="E2199" i="5"/>
  <c r="V2199" i="5"/>
  <c r="S2199" i="5"/>
  <c r="AB2199" i="5"/>
  <c r="R2199" i="5"/>
  <c r="W2199" i="5"/>
  <c r="H2199" i="5"/>
  <c r="J2199" i="5"/>
  <c r="X2411" i="5"/>
  <c r="S2411" i="5"/>
  <c r="J2411" i="5"/>
  <c r="R2411" i="5"/>
  <c r="O2411" i="5"/>
  <c r="N2411" i="5"/>
  <c r="U2411" i="5"/>
  <c r="AB2411" i="5"/>
  <c r="G2411" i="5"/>
  <c r="E2411" i="5"/>
  <c r="K2411" i="5"/>
  <c r="Q2411" i="5"/>
  <c r="Z2411" i="5"/>
  <c r="F2411" i="5"/>
  <c r="H2411" i="5"/>
  <c r="AA2411" i="5"/>
  <c r="M2411" i="5"/>
  <c r="W2411" i="5"/>
  <c r="T2411" i="5"/>
  <c r="Y2411" i="5"/>
  <c r="I2411" i="5"/>
  <c r="P2411" i="5"/>
  <c r="V2411" i="5"/>
  <c r="L2411" i="5"/>
  <c r="Y2392" i="5"/>
  <c r="W2392" i="5"/>
  <c r="Z2392" i="5"/>
  <c r="S2392" i="5"/>
  <c r="K2392" i="5"/>
  <c r="R2392" i="5"/>
  <c r="V2392" i="5"/>
  <c r="I2392" i="5"/>
  <c r="G2392" i="5"/>
  <c r="X2392" i="5"/>
  <c r="H2392" i="5"/>
  <c r="Q2392" i="5"/>
  <c r="AA2392" i="5"/>
  <c r="N2392" i="5"/>
  <c r="L2392" i="5"/>
  <c r="O2392" i="5"/>
  <c r="T2392" i="5"/>
  <c r="AB2392" i="5"/>
  <c r="U2392" i="5"/>
  <c r="E2392" i="5"/>
  <c r="J2392" i="5"/>
  <c r="M2392" i="5"/>
  <c r="P2392" i="5"/>
  <c r="F2392" i="5"/>
  <c r="O2081" i="5"/>
  <c r="AB2081" i="5"/>
  <c r="W2081" i="5"/>
  <c r="Z2081" i="5"/>
  <c r="R2081" i="5"/>
  <c r="G2081" i="5"/>
  <c r="V2081" i="5"/>
  <c r="I2081" i="5"/>
  <c r="H2081" i="5"/>
  <c r="Y2081" i="5"/>
  <c r="X2081" i="5"/>
  <c r="J2081" i="5"/>
  <c r="AA2081" i="5"/>
  <c r="F2081" i="5"/>
  <c r="Q2081" i="5"/>
  <c r="L2081" i="5"/>
  <c r="K2081" i="5"/>
  <c r="T2081" i="5"/>
  <c r="U2081" i="5"/>
  <c r="S2081" i="5"/>
  <c r="E2081" i="5"/>
  <c r="N2081" i="5"/>
  <c r="M2081" i="5"/>
  <c r="P2081" i="5"/>
  <c r="H2496" i="5"/>
  <c r="AA2496" i="5"/>
  <c r="I2496" i="5"/>
  <c r="P2496" i="5"/>
  <c r="S2496" i="5"/>
  <c r="J2496" i="5"/>
  <c r="R2496" i="5"/>
  <c r="M2496" i="5"/>
  <c r="G2496" i="5"/>
  <c r="Z2496" i="5"/>
  <c r="N2496" i="5"/>
  <c r="X2496" i="5"/>
  <c r="W2496" i="5"/>
  <c r="Y2496" i="5"/>
  <c r="L2496" i="5"/>
  <c r="T2496" i="5"/>
  <c r="Q2496" i="5"/>
  <c r="O2496" i="5"/>
  <c r="AB2496" i="5"/>
  <c r="V2496" i="5"/>
  <c r="F2496" i="5"/>
  <c r="K2496" i="5"/>
  <c r="E2496" i="5"/>
  <c r="U2496" i="5"/>
  <c r="O2143" i="5"/>
  <c r="R2143" i="5"/>
  <c r="J2143" i="5"/>
  <c r="H2143" i="5"/>
  <c r="U2143" i="5"/>
  <c r="Q2143" i="5"/>
  <c r="T2143" i="5"/>
  <c r="P2143" i="5"/>
  <c r="AA2143" i="5"/>
  <c r="AB2143" i="5"/>
  <c r="M2143" i="5"/>
  <c r="Z2143" i="5"/>
  <c r="Y2143" i="5"/>
  <c r="F2143" i="5"/>
  <c r="S2143" i="5"/>
  <c r="V2143" i="5"/>
  <c r="N2143" i="5"/>
  <c r="K2143" i="5"/>
  <c r="W2143" i="5"/>
  <c r="X2143" i="5"/>
  <c r="I2143" i="5"/>
  <c r="G2143" i="5"/>
  <c r="E2143" i="5"/>
  <c r="L2143" i="5"/>
  <c r="P2329" i="5"/>
  <c r="T2329" i="5"/>
  <c r="N2329" i="5"/>
  <c r="H2329" i="5"/>
  <c r="W2329" i="5"/>
  <c r="G2329" i="5"/>
  <c r="AA2329" i="5"/>
  <c r="Q2329" i="5"/>
  <c r="Y2329" i="5"/>
  <c r="S2329" i="5"/>
  <c r="I2329" i="5"/>
  <c r="M2329" i="5"/>
  <c r="U2329" i="5"/>
  <c r="F2329" i="5"/>
  <c r="O2329" i="5"/>
  <c r="X2329" i="5"/>
  <c r="V2329" i="5"/>
  <c r="AB2329" i="5"/>
  <c r="K2329" i="5"/>
  <c r="E2329" i="5"/>
  <c r="R2329" i="5"/>
  <c r="Z2329" i="5"/>
  <c r="L2329" i="5"/>
  <c r="J2329" i="5"/>
  <c r="AA2488" i="5"/>
  <c r="I2488" i="5"/>
  <c r="L2488" i="5"/>
  <c r="O2488" i="5"/>
  <c r="R2488" i="5"/>
  <c r="P2488" i="5"/>
  <c r="U2488" i="5"/>
  <c r="E2488" i="5"/>
  <c r="J2488" i="5"/>
  <c r="F2488" i="5"/>
  <c r="K2488" i="5"/>
  <c r="H2488" i="5"/>
  <c r="Y2488" i="5"/>
  <c r="W2488" i="5"/>
  <c r="Z2488" i="5"/>
  <c r="AB2488" i="5"/>
  <c r="Q2488" i="5"/>
  <c r="S2488" i="5"/>
  <c r="V2488" i="5"/>
  <c r="M2488" i="5"/>
  <c r="G2488" i="5"/>
  <c r="X2488" i="5"/>
  <c r="N2488" i="5"/>
  <c r="T2488" i="5"/>
  <c r="X2313" i="5"/>
  <c r="R2313" i="5"/>
  <c r="H2313" i="5"/>
  <c r="U2313" i="5"/>
  <c r="F2313" i="5"/>
  <c r="K2313" i="5"/>
  <c r="Y2313" i="5"/>
  <c r="W2313" i="5"/>
  <c r="M2313" i="5"/>
  <c r="G2313" i="5"/>
  <c r="E2313" i="5"/>
  <c r="P2313" i="5"/>
  <c r="O2313" i="5"/>
  <c r="AB2313" i="5"/>
  <c r="J2313" i="5"/>
  <c r="L2313" i="5"/>
  <c r="T2313" i="5"/>
  <c r="N2313" i="5"/>
  <c r="S2313" i="5"/>
  <c r="I2313" i="5"/>
  <c r="Z2313" i="5"/>
  <c r="AA2313" i="5"/>
  <c r="Q2313" i="5"/>
  <c r="V2313" i="5"/>
  <c r="W2229" i="5"/>
  <c r="N2229" i="5"/>
  <c r="O2229" i="5"/>
  <c r="X2229" i="5"/>
  <c r="M2229" i="5"/>
  <c r="Q2229" i="5"/>
  <c r="K2229" i="5"/>
  <c r="AA2229" i="5"/>
  <c r="F2229" i="5"/>
  <c r="Z2229" i="5"/>
  <c r="H2229" i="5"/>
  <c r="G2229" i="5"/>
  <c r="AB2229" i="5"/>
  <c r="I2229" i="5"/>
  <c r="T2229" i="5"/>
  <c r="P2229" i="5"/>
  <c r="E2229" i="5"/>
  <c r="J2229" i="5"/>
  <c r="V2229" i="5"/>
  <c r="L2229" i="5"/>
  <c r="S2229" i="5"/>
  <c r="R2229" i="5"/>
  <c r="U2229" i="5"/>
  <c r="Y2229" i="5"/>
  <c r="O2092" i="5"/>
  <c r="S2092" i="5"/>
  <c r="N2092" i="5"/>
  <c r="E2092" i="5"/>
  <c r="G2092" i="5"/>
  <c r="Q2092" i="5"/>
  <c r="U2092" i="5"/>
  <c r="T2092" i="5"/>
  <c r="AB2092" i="5"/>
  <c r="W2092" i="5"/>
  <c r="AA2092" i="5"/>
  <c r="M2092" i="5"/>
  <c r="Z2092" i="5"/>
  <c r="J2092" i="5"/>
  <c r="H2092" i="5"/>
  <c r="L2092" i="5"/>
  <c r="P2092" i="5"/>
  <c r="V2092" i="5"/>
  <c r="X2092" i="5"/>
  <c r="Y2092" i="5"/>
  <c r="I2092" i="5"/>
  <c r="F2092" i="5"/>
  <c r="R2092" i="5"/>
  <c r="K2092" i="5"/>
  <c r="Z2375" i="5"/>
  <c r="J2375" i="5"/>
  <c r="F2375" i="5"/>
  <c r="W2375" i="5"/>
  <c r="AB2375" i="5"/>
  <c r="N2375" i="5"/>
  <c r="G2375" i="5"/>
  <c r="V2375" i="5"/>
  <c r="S2375" i="5"/>
  <c r="X2375" i="5"/>
  <c r="E2375" i="5"/>
  <c r="AA2375" i="5"/>
  <c r="H2375" i="5"/>
  <c r="K2375" i="5"/>
  <c r="T2375" i="5"/>
  <c r="Y2375" i="5"/>
  <c r="M2375" i="5"/>
  <c r="L2375" i="5"/>
  <c r="U2375" i="5"/>
  <c r="I2375" i="5"/>
  <c r="P2375" i="5"/>
  <c r="Q2375" i="5"/>
  <c r="O2375" i="5"/>
  <c r="R2375" i="5"/>
  <c r="K2164" i="5"/>
  <c r="S2164" i="5"/>
  <c r="N2164" i="5"/>
  <c r="H2164" i="5"/>
  <c r="L2164" i="5"/>
  <c r="G2164" i="5"/>
  <c r="U2164" i="5"/>
  <c r="P2164" i="5"/>
  <c r="X2164" i="5"/>
  <c r="R2164" i="5"/>
  <c r="M2164" i="5"/>
  <c r="V2164" i="5"/>
  <c r="Z2164" i="5"/>
  <c r="J2164" i="5"/>
  <c r="O2164" i="5"/>
  <c r="W2164" i="5"/>
  <c r="F2164" i="5"/>
  <c r="Q2164" i="5"/>
  <c r="T2164" i="5"/>
  <c r="Y2164" i="5"/>
  <c r="I2164" i="5"/>
  <c r="AB2164" i="5"/>
  <c r="E2164" i="5"/>
  <c r="AA2164" i="5"/>
  <c r="L2301" i="5"/>
  <c r="T2301" i="5"/>
  <c r="N2301" i="5"/>
  <c r="O2301" i="5"/>
  <c r="V2301" i="5"/>
  <c r="M2301" i="5"/>
  <c r="AA2301" i="5"/>
  <c r="Q2301" i="5"/>
  <c r="R2301" i="5"/>
  <c r="S2301" i="5"/>
  <c r="I2301" i="5"/>
  <c r="U2301" i="5"/>
  <c r="Y2301" i="5"/>
  <c r="J2301" i="5"/>
  <c r="K2301" i="5"/>
  <c r="X2301" i="5"/>
  <c r="F2301" i="5"/>
  <c r="H2301" i="5"/>
  <c r="G2301" i="5"/>
  <c r="E2301" i="5"/>
  <c r="P2301" i="5"/>
  <c r="Z2301" i="5"/>
  <c r="AB2301" i="5"/>
  <c r="W2301" i="5"/>
  <c r="K2027" i="5"/>
  <c r="R2027" i="5"/>
  <c r="J2027" i="5"/>
  <c r="AB2027" i="5"/>
  <c r="G2027" i="5"/>
  <c r="N2027" i="5"/>
  <c r="T2027" i="5"/>
  <c r="P2027" i="5"/>
  <c r="W2027" i="5"/>
  <c r="E2027" i="5"/>
  <c r="AA2027" i="5"/>
  <c r="Q2027" i="5"/>
  <c r="Y2027" i="5"/>
  <c r="F2027" i="5"/>
  <c r="O2027" i="5"/>
  <c r="Z2027" i="5"/>
  <c r="M2027" i="5"/>
  <c r="V2027" i="5"/>
  <c r="S2027" i="5"/>
  <c r="X2027" i="5"/>
  <c r="I2027" i="5"/>
  <c r="L2027" i="5"/>
  <c r="U2027" i="5"/>
  <c r="H2027" i="5"/>
  <c r="AB2497" i="5"/>
  <c r="M2497" i="5"/>
  <c r="L2497" i="5"/>
  <c r="T2497" i="5"/>
  <c r="J2497" i="5"/>
  <c r="V2497" i="5"/>
  <c r="G2497" i="5"/>
  <c r="AA2497" i="5"/>
  <c r="Q2497" i="5"/>
  <c r="Y2497" i="5"/>
  <c r="S2497" i="5"/>
  <c r="Z2497" i="5"/>
  <c r="H2497" i="5"/>
  <c r="U2497" i="5"/>
  <c r="F2497" i="5"/>
  <c r="O2497" i="5"/>
  <c r="X2497" i="5"/>
  <c r="N2497" i="5"/>
  <c r="W2497" i="5"/>
  <c r="I2497" i="5"/>
  <c r="K2497" i="5"/>
  <c r="E2497" i="5"/>
  <c r="P2497" i="5"/>
  <c r="R2497" i="5"/>
  <c r="Z2451" i="5"/>
  <c r="J2451" i="5"/>
  <c r="L2451" i="5"/>
  <c r="AA2451" i="5"/>
  <c r="Q2451" i="5"/>
  <c r="W2451" i="5"/>
  <c r="AB2451" i="5"/>
  <c r="Y2451" i="5"/>
  <c r="M2451" i="5"/>
  <c r="T2451" i="5"/>
  <c r="V2451" i="5"/>
  <c r="P2451" i="5"/>
  <c r="H2451" i="5"/>
  <c r="S2451" i="5"/>
  <c r="N2451" i="5"/>
  <c r="R2451" i="5"/>
  <c r="O2451" i="5"/>
  <c r="X2451" i="5"/>
  <c r="U2451" i="5"/>
  <c r="I2451" i="5"/>
  <c r="G2451" i="5"/>
  <c r="E2451" i="5"/>
  <c r="K2451" i="5"/>
  <c r="F2451" i="5"/>
  <c r="Y2171" i="5"/>
  <c r="F2171" i="5"/>
  <c r="O2171" i="5"/>
  <c r="Z2171" i="5"/>
  <c r="M2171" i="5"/>
  <c r="V2171" i="5"/>
  <c r="S2171" i="5"/>
  <c r="X2171" i="5"/>
  <c r="I2171" i="5"/>
  <c r="L2171" i="5"/>
  <c r="U2171" i="5"/>
  <c r="H2171" i="5"/>
  <c r="K2171" i="5"/>
  <c r="R2171" i="5"/>
  <c r="J2171" i="5"/>
  <c r="AB2171" i="5"/>
  <c r="G2171" i="5"/>
  <c r="N2171" i="5"/>
  <c r="T2171" i="5"/>
  <c r="P2171" i="5"/>
  <c r="W2171" i="5"/>
  <c r="E2171" i="5"/>
  <c r="AA2171" i="5"/>
  <c r="Q2171" i="5"/>
  <c r="H2103" i="5"/>
  <c r="Z2103" i="5"/>
  <c r="Y2103" i="5"/>
  <c r="S2103" i="5"/>
  <c r="N2103" i="5"/>
  <c r="AA2103" i="5"/>
  <c r="R2103" i="5"/>
  <c r="J2103" i="5"/>
  <c r="M2103" i="5"/>
  <c r="P2103" i="5"/>
  <c r="T2103" i="5"/>
  <c r="L2103" i="5"/>
  <c r="X2103" i="5"/>
  <c r="O2103" i="5"/>
  <c r="Q2103" i="5"/>
  <c r="W2103" i="5"/>
  <c r="E2103" i="5"/>
  <c r="K2103" i="5"/>
  <c r="I2103" i="5"/>
  <c r="G2103" i="5"/>
  <c r="U2103" i="5"/>
  <c r="AB2103" i="5"/>
  <c r="F2103" i="5"/>
  <c r="V2103" i="5"/>
  <c r="O2157" i="5"/>
  <c r="AA2157" i="5"/>
  <c r="F2157" i="5"/>
  <c r="L2157" i="5"/>
  <c r="S2157" i="5"/>
  <c r="Y2157" i="5"/>
  <c r="R2157" i="5"/>
  <c r="I2157" i="5"/>
  <c r="U2157" i="5"/>
  <c r="Z2157" i="5"/>
  <c r="Q2157" i="5"/>
  <c r="X2157" i="5"/>
  <c r="W2157" i="5"/>
  <c r="N2157" i="5"/>
  <c r="H2157" i="5"/>
  <c r="T2157" i="5"/>
  <c r="J2157" i="5"/>
  <c r="K2157" i="5"/>
  <c r="AB2157" i="5"/>
  <c r="V2157" i="5"/>
  <c r="M2157" i="5"/>
  <c r="G2157" i="5"/>
  <c r="E2157" i="5"/>
  <c r="P2157" i="5"/>
  <c r="AA2302" i="5"/>
  <c r="W2302" i="5"/>
  <c r="J2302" i="5"/>
  <c r="K2302" i="5"/>
  <c r="Y2302" i="5"/>
  <c r="F2302" i="5"/>
  <c r="X2302" i="5"/>
  <c r="I2302" i="5"/>
  <c r="G2302" i="5"/>
  <c r="E2302" i="5"/>
  <c r="L2302" i="5"/>
  <c r="Z2302" i="5"/>
  <c r="V2302" i="5"/>
  <c r="N2302" i="5"/>
  <c r="H2302" i="5"/>
  <c r="U2302" i="5"/>
  <c r="Q2302" i="5"/>
  <c r="O2302" i="5"/>
  <c r="S2302" i="5"/>
  <c r="AB2302" i="5"/>
  <c r="M2302" i="5"/>
  <c r="R2302" i="5"/>
  <c r="T2302" i="5"/>
  <c r="P2302" i="5"/>
  <c r="AA2017" i="5"/>
  <c r="F2017" i="5"/>
  <c r="P2017" i="5"/>
  <c r="K2017" i="5"/>
  <c r="Y2017" i="5"/>
  <c r="S2017" i="5"/>
  <c r="U2017" i="5"/>
  <c r="R2017" i="5"/>
  <c r="J2017" i="5"/>
  <c r="M2017" i="5"/>
  <c r="L2017" i="5"/>
  <c r="H2017" i="5"/>
  <c r="O2017" i="5"/>
  <c r="T2017" i="5"/>
  <c r="Z2017" i="5"/>
  <c r="E2017" i="5"/>
  <c r="N2017" i="5"/>
  <c r="AB2017" i="5"/>
  <c r="V2017" i="5"/>
  <c r="I2017" i="5"/>
  <c r="G2017" i="5"/>
  <c r="X2017" i="5"/>
  <c r="W2017" i="5"/>
  <c r="Q2017" i="5"/>
  <c r="V2278" i="5"/>
  <c r="J2278" i="5"/>
  <c r="P2278" i="5"/>
  <c r="F2278" i="5"/>
  <c r="S2278" i="5"/>
  <c r="U2278" i="5"/>
  <c r="AA2278" i="5"/>
  <c r="E2278" i="5"/>
  <c r="N2278" i="5"/>
  <c r="T2278" i="5"/>
  <c r="AB2278" i="5"/>
  <c r="K2278" i="5"/>
  <c r="H2278" i="5"/>
  <c r="Y2278" i="5"/>
  <c r="W2278" i="5"/>
  <c r="R2278" i="5"/>
  <c r="Z2278" i="5"/>
  <c r="Q2278" i="5"/>
  <c r="X2278" i="5"/>
  <c r="M2278" i="5"/>
  <c r="G2278" i="5"/>
  <c r="O2278" i="5"/>
  <c r="L2278" i="5"/>
  <c r="I2278" i="5"/>
  <c r="H1992" i="5"/>
  <c r="Z1992" i="5"/>
  <c r="J1992" i="5"/>
  <c r="V1992" i="5"/>
  <c r="O1992" i="5"/>
  <c r="E1992" i="5"/>
  <c r="R1992" i="5"/>
  <c r="M1992" i="5"/>
  <c r="T1992" i="5"/>
  <c r="Y1992" i="5"/>
  <c r="G1992" i="5"/>
  <c r="S1992" i="5"/>
  <c r="W1992" i="5"/>
  <c r="F1992" i="5"/>
  <c r="K1992" i="5"/>
  <c r="X1992" i="5"/>
  <c r="Q1992" i="5"/>
  <c r="L1992" i="5"/>
  <c r="AB1992" i="5"/>
  <c r="U1992" i="5"/>
  <c r="P1992" i="5"/>
  <c r="I1992" i="5"/>
  <c r="AA1992" i="5"/>
  <c r="N1992" i="5"/>
  <c r="T2085" i="5"/>
  <c r="F2085" i="5"/>
  <c r="G2085" i="5"/>
  <c r="W2085" i="5"/>
  <c r="N2085" i="5"/>
  <c r="AA2085" i="5"/>
  <c r="Y2085" i="5"/>
  <c r="E2085" i="5"/>
  <c r="L2085" i="5"/>
  <c r="AB2085" i="5"/>
  <c r="O2085" i="5"/>
  <c r="J2085" i="5"/>
  <c r="H2085" i="5"/>
  <c r="S2085" i="5"/>
  <c r="Q2085" i="5"/>
  <c r="K2085" i="5"/>
  <c r="V2085" i="5"/>
  <c r="U2085" i="5"/>
  <c r="Z2085" i="5"/>
  <c r="M2085" i="5"/>
  <c r="X2085" i="5"/>
  <c r="R2085" i="5"/>
  <c r="P2085" i="5"/>
  <c r="I2085" i="5"/>
  <c r="O2114" i="5"/>
  <c r="Y2114" i="5"/>
  <c r="Z2114" i="5"/>
  <c r="AB2114" i="5"/>
  <c r="W2114" i="5"/>
  <c r="J2114" i="5"/>
  <c r="S2114" i="5"/>
  <c r="P2114" i="5"/>
  <c r="R2114" i="5"/>
  <c r="H2114" i="5"/>
  <c r="G2114" i="5"/>
  <c r="U2114" i="5"/>
  <c r="X2114" i="5"/>
  <c r="F2114" i="5"/>
  <c r="M2114" i="5"/>
  <c r="Q2114" i="5"/>
  <c r="L2114" i="5"/>
  <c r="K2114" i="5"/>
  <c r="V2114" i="5"/>
  <c r="AA2114" i="5"/>
  <c r="T2114" i="5"/>
  <c r="E2114" i="5"/>
  <c r="N2114" i="5"/>
  <c r="I2114" i="5"/>
  <c r="L2254" i="5"/>
  <c r="W2254" i="5"/>
  <c r="N2254" i="5"/>
  <c r="O2254" i="5"/>
  <c r="Y2254" i="5"/>
  <c r="J2254" i="5"/>
  <c r="X2254" i="5"/>
  <c r="M2254" i="5"/>
  <c r="K2254" i="5"/>
  <c r="E2254" i="5"/>
  <c r="S2254" i="5"/>
  <c r="Z2254" i="5"/>
  <c r="V2254" i="5"/>
  <c r="AA2254" i="5"/>
  <c r="P2254" i="5"/>
  <c r="U2254" i="5"/>
  <c r="F2254" i="5"/>
  <c r="H2254" i="5"/>
  <c r="G2254" i="5"/>
  <c r="AB2254" i="5"/>
  <c r="Q2254" i="5"/>
  <c r="R2254" i="5"/>
  <c r="T2254" i="5"/>
  <c r="I2254" i="5"/>
  <c r="U2484" i="5"/>
  <c r="T2484" i="5"/>
  <c r="Z2484" i="5"/>
  <c r="S2484" i="5"/>
  <c r="P2484" i="5"/>
  <c r="K2484" i="5"/>
  <c r="R2484" i="5"/>
  <c r="Y2484" i="5"/>
  <c r="O2484" i="5"/>
  <c r="X2484" i="5"/>
  <c r="G2484" i="5"/>
  <c r="E2484" i="5"/>
  <c r="W2484" i="5"/>
  <c r="J2484" i="5"/>
  <c r="I2484" i="5"/>
  <c r="H2484" i="5"/>
  <c r="L2484" i="5"/>
  <c r="N2484" i="5"/>
  <c r="AB2484" i="5"/>
  <c r="V2484" i="5"/>
  <c r="F2484" i="5"/>
  <c r="M2484" i="5"/>
  <c r="Q2484" i="5"/>
  <c r="AA2484" i="5"/>
  <c r="Z2247" i="5"/>
  <c r="F2247" i="5"/>
  <c r="Q2247" i="5"/>
  <c r="R2247" i="5"/>
  <c r="T2247" i="5"/>
  <c r="J2247" i="5"/>
  <c r="AB2247" i="5"/>
  <c r="V2247" i="5"/>
  <c r="S2247" i="5"/>
  <c r="X2247" i="5"/>
  <c r="I2247" i="5"/>
  <c r="AA2247" i="5"/>
  <c r="O2247" i="5"/>
  <c r="W2247" i="5"/>
  <c r="K2247" i="5"/>
  <c r="N2247" i="5"/>
  <c r="L2247" i="5"/>
  <c r="G2247" i="5"/>
  <c r="U2247" i="5"/>
  <c r="P2247" i="5"/>
  <c r="H2247" i="5"/>
  <c r="M2247" i="5"/>
  <c r="E2247" i="5"/>
  <c r="Y2247" i="5"/>
  <c r="H2494" i="5"/>
  <c r="V2494" i="5"/>
  <c r="J2494" i="5"/>
  <c r="O2494" i="5"/>
  <c r="Y2494" i="5"/>
  <c r="I2494" i="5"/>
  <c r="X2494" i="5"/>
  <c r="M2494" i="5"/>
  <c r="K2494" i="5"/>
  <c r="E2494" i="5"/>
  <c r="P2494" i="5"/>
  <c r="S2494" i="5"/>
  <c r="R2494" i="5"/>
  <c r="Q2494" i="5"/>
  <c r="L2494" i="5"/>
  <c r="U2494" i="5"/>
  <c r="N2494" i="5"/>
  <c r="W2494" i="5"/>
  <c r="G2494" i="5"/>
  <c r="AB2494" i="5"/>
  <c r="F2494" i="5"/>
  <c r="Z2494" i="5"/>
  <c r="T2494" i="5"/>
  <c r="AA2494" i="5"/>
  <c r="T2045" i="5"/>
  <c r="F2045" i="5"/>
  <c r="K2045" i="5"/>
  <c r="W2045" i="5"/>
  <c r="N2045" i="5"/>
  <c r="H2045" i="5"/>
  <c r="G2045" i="5"/>
  <c r="E2045" i="5"/>
  <c r="P2045" i="5"/>
  <c r="AB2045" i="5"/>
  <c r="AA2045" i="5"/>
  <c r="V2045" i="5"/>
  <c r="L2045" i="5"/>
  <c r="S2045" i="5"/>
  <c r="Q2045" i="5"/>
  <c r="O2045" i="5"/>
  <c r="J2045" i="5"/>
  <c r="I2045" i="5"/>
  <c r="Z2045" i="5"/>
  <c r="M2045" i="5"/>
  <c r="X2045" i="5"/>
  <c r="R2045" i="5"/>
  <c r="Y2045" i="5"/>
  <c r="U2045" i="5"/>
  <c r="O2212" i="5"/>
  <c r="S2212" i="5"/>
  <c r="N2212" i="5"/>
  <c r="H2212" i="5"/>
  <c r="K2212" i="5"/>
  <c r="Q2212" i="5"/>
  <c r="U2212" i="5"/>
  <c r="P2212" i="5"/>
  <c r="X2212" i="5"/>
  <c r="R2212" i="5"/>
  <c r="M2212" i="5"/>
  <c r="E2212" i="5"/>
  <c r="Z2212" i="5"/>
  <c r="J2212" i="5"/>
  <c r="AB2212" i="5"/>
  <c r="W2212" i="5"/>
  <c r="F2212" i="5"/>
  <c r="L2212" i="5"/>
  <c r="T2212" i="5"/>
  <c r="Y2212" i="5"/>
  <c r="I2212" i="5"/>
  <c r="G2212" i="5"/>
  <c r="AA2212" i="5"/>
  <c r="V2212" i="5"/>
  <c r="AA2440" i="5"/>
  <c r="N2440" i="5"/>
  <c r="M2440" i="5"/>
  <c r="L2440" i="5"/>
  <c r="F2440" i="5"/>
  <c r="T2440" i="5"/>
  <c r="U2440" i="5"/>
  <c r="Z2440" i="5"/>
  <c r="E2440" i="5"/>
  <c r="J2440" i="5"/>
  <c r="S2440" i="5"/>
  <c r="AB2440" i="5"/>
  <c r="Y2440" i="5"/>
  <c r="X2440" i="5"/>
  <c r="W2440" i="5"/>
  <c r="R2440" i="5"/>
  <c r="H2440" i="5"/>
  <c r="P2440" i="5"/>
  <c r="V2440" i="5"/>
  <c r="I2440" i="5"/>
  <c r="O2440" i="5"/>
  <c r="G2440" i="5"/>
  <c r="K2440" i="5"/>
  <c r="Q2440" i="5"/>
  <c r="L2265" i="5"/>
  <c r="T2265" i="5"/>
  <c r="Q2265" i="5"/>
  <c r="R2265" i="5"/>
  <c r="J2265" i="5"/>
  <c r="I2265" i="5"/>
  <c r="AA2265" i="5"/>
  <c r="M2265" i="5"/>
  <c r="V2265" i="5"/>
  <c r="S2265" i="5"/>
  <c r="Z2265" i="5"/>
  <c r="G2265" i="5"/>
  <c r="U2265" i="5"/>
  <c r="F2265" i="5"/>
  <c r="O2265" i="5"/>
  <c r="X2265" i="5"/>
  <c r="N2265" i="5"/>
  <c r="H2265" i="5"/>
  <c r="K2265" i="5"/>
  <c r="E2265" i="5"/>
  <c r="P2265" i="5"/>
  <c r="Y2265" i="5"/>
  <c r="AB2265" i="5"/>
  <c r="W2265" i="5"/>
  <c r="O2110" i="5"/>
  <c r="U2110" i="5"/>
  <c r="N2110" i="5"/>
  <c r="G2110" i="5"/>
  <c r="X2110" i="5"/>
  <c r="F2110" i="5"/>
  <c r="W2110" i="5"/>
  <c r="I2110" i="5"/>
  <c r="Z2110" i="5"/>
  <c r="E2110" i="5"/>
  <c r="L2110" i="5"/>
  <c r="R2110" i="5"/>
  <c r="AB2110" i="5"/>
  <c r="J2110" i="5"/>
  <c r="H2110" i="5"/>
  <c r="T2110" i="5"/>
  <c r="Q2110" i="5"/>
  <c r="K2110" i="5"/>
  <c r="V2110" i="5"/>
  <c r="AA2110" i="5"/>
  <c r="M2110" i="5"/>
  <c r="Y2110" i="5"/>
  <c r="S2110" i="5"/>
  <c r="P2110" i="5"/>
  <c r="H2056" i="5"/>
  <c r="Z2056" i="5"/>
  <c r="J2056" i="5"/>
  <c r="V2056" i="5"/>
  <c r="O2056" i="5"/>
  <c r="E2056" i="5"/>
  <c r="R2056" i="5"/>
  <c r="M2056" i="5"/>
  <c r="T2056" i="5"/>
  <c r="Y2056" i="5"/>
  <c r="G2056" i="5"/>
  <c r="S2056" i="5"/>
  <c r="W2056" i="5"/>
  <c r="F2056" i="5"/>
  <c r="K2056" i="5"/>
  <c r="X2056" i="5"/>
  <c r="Q2056" i="5"/>
  <c r="L2056" i="5"/>
  <c r="AB2056" i="5"/>
  <c r="U2056" i="5"/>
  <c r="P2056" i="5"/>
  <c r="I2056" i="5"/>
  <c r="AA2056" i="5"/>
  <c r="N2056" i="5"/>
  <c r="Y2424" i="5"/>
  <c r="W2424" i="5"/>
  <c r="Z2424" i="5"/>
  <c r="AB2424" i="5"/>
  <c r="F2424" i="5"/>
  <c r="T2424" i="5"/>
  <c r="V2424" i="5"/>
  <c r="I2424" i="5"/>
  <c r="G2424" i="5"/>
  <c r="X2424" i="5"/>
  <c r="Q2424" i="5"/>
  <c r="P2424" i="5"/>
  <c r="AA2424" i="5"/>
  <c r="N2424" i="5"/>
  <c r="L2424" i="5"/>
  <c r="O2424" i="5"/>
  <c r="R2424" i="5"/>
  <c r="S2424" i="5"/>
  <c r="U2424" i="5"/>
  <c r="E2424" i="5"/>
  <c r="J2424" i="5"/>
  <c r="M2424" i="5"/>
  <c r="K2424" i="5"/>
  <c r="H2424" i="5"/>
  <c r="V2270" i="5"/>
  <c r="N2270" i="5"/>
  <c r="H2270" i="5"/>
  <c r="U2270" i="5"/>
  <c r="Q2270" i="5"/>
  <c r="O2270" i="5"/>
  <c r="S2270" i="5"/>
  <c r="AB2270" i="5"/>
  <c r="M2270" i="5"/>
  <c r="R2270" i="5"/>
  <c r="T2270" i="5"/>
  <c r="P2270" i="5"/>
  <c r="AA2270" i="5"/>
  <c r="W2270" i="5"/>
  <c r="J2270" i="5"/>
  <c r="K2270" i="5"/>
  <c r="Y2270" i="5"/>
  <c r="F2270" i="5"/>
  <c r="X2270" i="5"/>
  <c r="I2270" i="5"/>
  <c r="G2270" i="5"/>
  <c r="E2270" i="5"/>
  <c r="L2270" i="5"/>
  <c r="Z2270" i="5"/>
  <c r="S2200" i="5"/>
  <c r="N2200" i="5"/>
  <c r="L2200" i="5"/>
  <c r="K2200" i="5"/>
  <c r="W2200" i="5"/>
  <c r="T2200" i="5"/>
  <c r="X2200" i="5"/>
  <c r="E2200" i="5"/>
  <c r="J2200" i="5"/>
  <c r="M2200" i="5"/>
  <c r="P2200" i="5"/>
  <c r="Q2200" i="5"/>
  <c r="O2200" i="5"/>
  <c r="Z2200" i="5"/>
  <c r="R2200" i="5"/>
  <c r="V2200" i="5"/>
  <c r="U2200" i="5"/>
  <c r="G2200" i="5"/>
  <c r="Y2200" i="5"/>
  <c r="I2200" i="5"/>
  <c r="AB2200" i="5"/>
  <c r="AA2200" i="5"/>
  <c r="H2200" i="5"/>
  <c r="F2200" i="5"/>
  <c r="AB2479" i="5"/>
  <c r="S2479" i="5"/>
  <c r="T2479" i="5"/>
  <c r="L2479" i="5"/>
  <c r="V2479" i="5"/>
  <c r="F2479" i="5"/>
  <c r="U2479" i="5"/>
  <c r="I2479" i="5"/>
  <c r="G2479" i="5"/>
  <c r="R2479" i="5"/>
  <c r="Q2479" i="5"/>
  <c r="AA2479" i="5"/>
  <c r="Z2479" i="5"/>
  <c r="J2479" i="5"/>
  <c r="H2479" i="5"/>
  <c r="W2479" i="5"/>
  <c r="N2479" i="5"/>
  <c r="O2479" i="5"/>
  <c r="X2479" i="5"/>
  <c r="Y2479" i="5"/>
  <c r="M2479" i="5"/>
  <c r="K2479" i="5"/>
  <c r="E2479" i="5"/>
  <c r="P2479" i="5"/>
  <c r="P2352" i="5"/>
  <c r="AB2352" i="5"/>
  <c r="W2352" i="5"/>
  <c r="R2352" i="5"/>
  <c r="Y2352" i="5"/>
  <c r="M2352" i="5"/>
  <c r="Z2352" i="5"/>
  <c r="Q2352" i="5"/>
  <c r="L2352" i="5"/>
  <c r="G2352" i="5"/>
  <c r="AA2352" i="5"/>
  <c r="V2352" i="5"/>
  <c r="T2352" i="5"/>
  <c r="F2352" i="5"/>
  <c r="J2352" i="5"/>
  <c r="U2352" i="5"/>
  <c r="O2352" i="5"/>
  <c r="X2352" i="5"/>
  <c r="K2352" i="5"/>
  <c r="S2352" i="5"/>
  <c r="E2352" i="5"/>
  <c r="N2352" i="5"/>
  <c r="I2352" i="5"/>
  <c r="H2352" i="5"/>
  <c r="Z2367" i="5"/>
  <c r="T2367" i="5"/>
  <c r="H2367" i="5"/>
  <c r="W2367" i="5"/>
  <c r="N2367" i="5"/>
  <c r="O2367" i="5"/>
  <c r="X2367" i="5"/>
  <c r="Y2367" i="5"/>
  <c r="M2367" i="5"/>
  <c r="K2367" i="5"/>
  <c r="E2367" i="5"/>
  <c r="P2367" i="5"/>
  <c r="AB2367" i="5"/>
  <c r="S2367" i="5"/>
  <c r="J2367" i="5"/>
  <c r="L2367" i="5"/>
  <c r="V2367" i="5"/>
  <c r="F2367" i="5"/>
  <c r="U2367" i="5"/>
  <c r="I2367" i="5"/>
  <c r="G2367" i="5"/>
  <c r="R2367" i="5"/>
  <c r="Q2367" i="5"/>
  <c r="AA2367" i="5"/>
  <c r="AB2174" i="5"/>
  <c r="N2174" i="5"/>
  <c r="H2174" i="5"/>
  <c r="T2174" i="5"/>
  <c r="Q2174" i="5"/>
  <c r="K2174" i="5"/>
  <c r="V2174" i="5"/>
  <c r="AA2174" i="5"/>
  <c r="M2174" i="5"/>
  <c r="Y2174" i="5"/>
  <c r="S2174" i="5"/>
  <c r="P2174" i="5"/>
  <c r="O2174" i="5"/>
  <c r="U2174" i="5"/>
  <c r="J2174" i="5"/>
  <c r="G2174" i="5"/>
  <c r="X2174" i="5"/>
  <c r="F2174" i="5"/>
  <c r="W2174" i="5"/>
  <c r="I2174" i="5"/>
  <c r="Z2174" i="5"/>
  <c r="E2174" i="5"/>
  <c r="L2174" i="5"/>
  <c r="R2174" i="5"/>
  <c r="T2442" i="5"/>
  <c r="Z2442" i="5"/>
  <c r="F2442" i="5"/>
  <c r="L2442" i="5"/>
  <c r="V2442" i="5"/>
  <c r="J2442" i="5"/>
  <c r="U2442" i="5"/>
  <c r="G2442" i="5"/>
  <c r="W2442" i="5"/>
  <c r="X2442" i="5"/>
  <c r="M2442" i="5"/>
  <c r="O2442" i="5"/>
  <c r="S2442" i="5"/>
  <c r="I2442" i="5"/>
  <c r="Y2442" i="5"/>
  <c r="R2442" i="5"/>
  <c r="N2442" i="5"/>
  <c r="P2442" i="5"/>
  <c r="AA2442" i="5"/>
  <c r="E2442" i="5"/>
  <c r="H2442" i="5"/>
  <c r="K2442" i="5"/>
  <c r="AB2442" i="5"/>
  <c r="Q2442" i="5"/>
  <c r="R2023" i="5"/>
  <c r="J2023" i="5"/>
  <c r="P2023" i="5"/>
  <c r="O2023" i="5"/>
  <c r="S2023" i="5"/>
  <c r="N2023" i="5"/>
  <c r="W2023" i="5"/>
  <c r="E2023" i="5"/>
  <c r="AA2023" i="5"/>
  <c r="Q2023" i="5"/>
  <c r="F2023" i="5"/>
  <c r="U2023" i="5"/>
  <c r="H2023" i="5"/>
  <c r="Y2023" i="5"/>
  <c r="AB2023" i="5"/>
  <c r="V2023" i="5"/>
  <c r="T2023" i="5"/>
  <c r="L2023" i="5"/>
  <c r="X2023" i="5"/>
  <c r="M2023" i="5"/>
  <c r="G2023" i="5"/>
  <c r="Z2023" i="5"/>
  <c r="I2023" i="5"/>
  <c r="K2023" i="5"/>
  <c r="O2047" i="5"/>
  <c r="R2047" i="5"/>
  <c r="J2047" i="5"/>
  <c r="L2047" i="5"/>
  <c r="U2047" i="5"/>
  <c r="F2047" i="5"/>
  <c r="T2047" i="5"/>
  <c r="I2047" i="5"/>
  <c r="AA2047" i="5"/>
  <c r="AB2047" i="5"/>
  <c r="Q2047" i="5"/>
  <c r="Z2047" i="5"/>
  <c r="Y2047" i="5"/>
  <c r="S2047" i="5"/>
  <c r="H2047" i="5"/>
  <c r="V2047" i="5"/>
  <c r="N2047" i="5"/>
  <c r="K2047" i="5"/>
  <c r="W2047" i="5"/>
  <c r="X2047" i="5"/>
  <c r="M2047" i="5"/>
  <c r="G2047" i="5"/>
  <c r="E2047" i="5"/>
  <c r="P2047" i="5"/>
  <c r="H2213" i="5"/>
  <c r="S2213" i="5"/>
  <c r="Q2213" i="5"/>
  <c r="K2213" i="5"/>
  <c r="V2213" i="5"/>
  <c r="U2213" i="5"/>
  <c r="Z2213" i="5"/>
  <c r="M2213" i="5"/>
  <c r="X2213" i="5"/>
  <c r="R2213" i="5"/>
  <c r="P2213" i="5"/>
  <c r="I2213" i="5"/>
  <c r="T2213" i="5"/>
  <c r="J2213" i="5"/>
  <c r="G2213" i="5"/>
  <c r="W2213" i="5"/>
  <c r="N2213" i="5"/>
  <c r="AA2213" i="5"/>
  <c r="Y2213" i="5"/>
  <c r="E2213" i="5"/>
  <c r="L2213" i="5"/>
  <c r="AB2213" i="5"/>
  <c r="O2213" i="5"/>
  <c r="F2213" i="5"/>
  <c r="K2033" i="5"/>
  <c r="AA2033" i="5"/>
  <c r="F2033" i="5"/>
  <c r="G2033" i="5"/>
  <c r="Z2033" i="5"/>
  <c r="Y2033" i="5"/>
  <c r="R2033" i="5"/>
  <c r="P2033" i="5"/>
  <c r="U2033" i="5"/>
  <c r="E2033" i="5"/>
  <c r="L2033" i="5"/>
  <c r="M2033" i="5"/>
  <c r="W2033" i="5"/>
  <c r="N2033" i="5"/>
  <c r="O2033" i="5"/>
  <c r="S2033" i="5"/>
  <c r="Q2033" i="5"/>
  <c r="T2033" i="5"/>
  <c r="AB2033" i="5"/>
  <c r="V2033" i="5"/>
  <c r="I2033" i="5"/>
  <c r="X2033" i="5"/>
  <c r="H2033" i="5"/>
  <c r="J2033" i="5"/>
  <c r="H2462" i="5"/>
  <c r="V2462" i="5"/>
  <c r="N2462" i="5"/>
  <c r="O2462" i="5"/>
  <c r="Y2462" i="5"/>
  <c r="F2462" i="5"/>
  <c r="X2462" i="5"/>
  <c r="I2462" i="5"/>
  <c r="K2462" i="5"/>
  <c r="E2462" i="5"/>
  <c r="P2462" i="5"/>
  <c r="S2462" i="5"/>
  <c r="R2462" i="5"/>
  <c r="J2462" i="5"/>
  <c r="L2462" i="5"/>
  <c r="U2462" i="5"/>
  <c r="Q2462" i="5"/>
  <c r="W2462" i="5"/>
  <c r="G2462" i="5"/>
  <c r="AB2462" i="5"/>
  <c r="M2462" i="5"/>
  <c r="Z2462" i="5"/>
  <c r="T2462" i="5"/>
  <c r="AA2462" i="5"/>
  <c r="W2444" i="5"/>
  <c r="N2444" i="5"/>
  <c r="H2444" i="5"/>
  <c r="S2444" i="5"/>
  <c r="J2444" i="5"/>
  <c r="T2444" i="5"/>
  <c r="AB2444" i="5"/>
  <c r="V2444" i="5"/>
  <c r="M2444" i="5"/>
  <c r="X2444" i="5"/>
  <c r="L2444" i="5"/>
  <c r="F2444" i="5"/>
  <c r="O2444" i="5"/>
  <c r="AA2444" i="5"/>
  <c r="U2444" i="5"/>
  <c r="K2444" i="5"/>
  <c r="Z2444" i="5"/>
  <c r="G2444" i="5"/>
  <c r="R2444" i="5"/>
  <c r="I2444" i="5"/>
  <c r="Y2444" i="5"/>
  <c r="E2444" i="5"/>
  <c r="P2444" i="5"/>
  <c r="Q2444" i="5"/>
  <c r="S2458" i="5"/>
  <c r="G2458" i="5"/>
  <c r="Z2458" i="5"/>
  <c r="R2458" i="5"/>
  <c r="N2458" i="5"/>
  <c r="P2458" i="5"/>
  <c r="AA2458" i="5"/>
  <c r="I2458" i="5"/>
  <c r="W2458" i="5"/>
  <c r="K2458" i="5"/>
  <c r="AB2458" i="5"/>
  <c r="Q2458" i="5"/>
  <c r="T2458" i="5"/>
  <c r="F2458" i="5"/>
  <c r="H2458" i="5"/>
  <c r="L2458" i="5"/>
  <c r="V2458" i="5"/>
  <c r="J2458" i="5"/>
  <c r="U2458" i="5"/>
  <c r="Y2458" i="5"/>
  <c r="E2458" i="5"/>
  <c r="X2458" i="5"/>
  <c r="M2458" i="5"/>
  <c r="O2458" i="5"/>
  <c r="O2007" i="5"/>
  <c r="Z2007" i="5"/>
  <c r="Y2007" i="5"/>
  <c r="U2007" i="5"/>
  <c r="S2007" i="5"/>
  <c r="N2007" i="5"/>
  <c r="X2007" i="5"/>
  <c r="I2007" i="5"/>
  <c r="K2007" i="5"/>
  <c r="AA2007" i="5"/>
  <c r="H2007" i="5"/>
  <c r="Q2007" i="5"/>
  <c r="R2007" i="5"/>
  <c r="J2007" i="5"/>
  <c r="M2007" i="5"/>
  <c r="L2007" i="5"/>
  <c r="V2007" i="5"/>
  <c r="T2007" i="5"/>
  <c r="W2007" i="5"/>
  <c r="AB2007" i="5"/>
  <c r="E2007" i="5"/>
  <c r="F2007" i="5"/>
  <c r="P2007" i="5"/>
  <c r="G2007" i="5"/>
  <c r="K2284" i="5"/>
  <c r="AA2284" i="5"/>
  <c r="N2284" i="5"/>
  <c r="G2284" i="5"/>
  <c r="Z2284" i="5"/>
  <c r="Y2284" i="5"/>
  <c r="R2284" i="5"/>
  <c r="P2284" i="5"/>
  <c r="X2284" i="5"/>
  <c r="E2284" i="5"/>
  <c r="L2284" i="5"/>
  <c r="M2284" i="5"/>
  <c r="W2284" i="5"/>
  <c r="J2284" i="5"/>
  <c r="O2284" i="5"/>
  <c r="S2284" i="5"/>
  <c r="Q2284" i="5"/>
  <c r="T2284" i="5"/>
  <c r="U2284" i="5"/>
  <c r="V2284" i="5"/>
  <c r="I2284" i="5"/>
  <c r="AB2284" i="5"/>
  <c r="H2284" i="5"/>
  <c r="F2284" i="5"/>
  <c r="W2197" i="5"/>
  <c r="N2197" i="5"/>
  <c r="O2197" i="5"/>
  <c r="T2197" i="5"/>
  <c r="J2197" i="5"/>
  <c r="G2197" i="5"/>
  <c r="AB2197" i="5"/>
  <c r="V2197" i="5"/>
  <c r="I2197" i="5"/>
  <c r="Y2197" i="5"/>
  <c r="E2197" i="5"/>
  <c r="L2197" i="5"/>
  <c r="K2197" i="5"/>
  <c r="AA2197" i="5"/>
  <c r="F2197" i="5"/>
  <c r="H2197" i="5"/>
  <c r="S2197" i="5"/>
  <c r="Q2197" i="5"/>
  <c r="R2197" i="5"/>
  <c r="P2197" i="5"/>
  <c r="U2197" i="5"/>
  <c r="Z2197" i="5"/>
  <c r="M2197" i="5"/>
  <c r="X2197" i="5"/>
  <c r="Y2274" i="5"/>
  <c r="F2274" i="5"/>
  <c r="M2274" i="5"/>
  <c r="Q2274" i="5"/>
  <c r="P2274" i="5"/>
  <c r="K2274" i="5"/>
  <c r="AA2274" i="5"/>
  <c r="AB2274" i="5"/>
  <c r="U2274" i="5"/>
  <c r="E2274" i="5"/>
  <c r="N2274" i="5"/>
  <c r="I2274" i="5"/>
  <c r="O2274" i="5"/>
  <c r="S2274" i="5"/>
  <c r="V2274" i="5"/>
  <c r="R2274" i="5"/>
  <c r="X2274" i="5"/>
  <c r="J2274" i="5"/>
  <c r="T2274" i="5"/>
  <c r="W2274" i="5"/>
  <c r="H2274" i="5"/>
  <c r="L2274" i="5"/>
  <c r="G2274" i="5"/>
  <c r="Z2274" i="5"/>
  <c r="E2154" i="5"/>
  <c r="O2154" i="5"/>
  <c r="Q2154" i="5"/>
  <c r="AB2154" i="5"/>
  <c r="J2154" i="5"/>
  <c r="X2154" i="5"/>
  <c r="AA2154" i="5"/>
  <c r="Y2154" i="5"/>
  <c r="F2154" i="5"/>
  <c r="R2154" i="5"/>
  <c r="V2154" i="5"/>
  <c r="U2154" i="5"/>
  <c r="G2154" i="5"/>
  <c r="L2154" i="5"/>
  <c r="T2154" i="5"/>
  <c r="P2154" i="5"/>
  <c r="Z2154" i="5"/>
  <c r="H2154" i="5"/>
  <c r="M2154" i="5"/>
  <c r="S2154" i="5"/>
  <c r="K2154" i="5"/>
  <c r="W2154" i="5"/>
  <c r="I2154" i="5"/>
  <c r="N2154" i="5"/>
  <c r="H2109" i="5"/>
  <c r="S2109" i="5"/>
  <c r="Q2109" i="5"/>
  <c r="Z2109" i="5"/>
  <c r="O2109" i="5"/>
  <c r="F2109" i="5"/>
  <c r="V2109" i="5"/>
  <c r="I2109" i="5"/>
  <c r="X2109" i="5"/>
  <c r="R2109" i="5"/>
  <c r="G2109" i="5"/>
  <c r="N2109" i="5"/>
  <c r="AA2109" i="5"/>
  <c r="J2109" i="5"/>
  <c r="K2109" i="5"/>
  <c r="AB2109" i="5"/>
  <c r="M2109" i="5"/>
  <c r="T2109" i="5"/>
  <c r="U2109" i="5"/>
  <c r="E2109" i="5"/>
  <c r="P2109" i="5"/>
  <c r="Y2109" i="5"/>
  <c r="W2109" i="5"/>
  <c r="L2109" i="5"/>
  <c r="O2428" i="5"/>
  <c r="AA2428" i="5"/>
  <c r="U2428" i="5"/>
  <c r="K2428" i="5"/>
  <c r="F2428" i="5"/>
  <c r="Q2428" i="5"/>
  <c r="R2428" i="5"/>
  <c r="I2428" i="5"/>
  <c r="Y2428" i="5"/>
  <c r="E2428" i="5"/>
  <c r="P2428" i="5"/>
  <c r="G2428" i="5"/>
  <c r="W2428" i="5"/>
  <c r="N2428" i="5"/>
  <c r="H2428" i="5"/>
  <c r="S2428" i="5"/>
  <c r="J2428" i="5"/>
  <c r="L2428" i="5"/>
  <c r="AB2428" i="5"/>
  <c r="V2428" i="5"/>
  <c r="M2428" i="5"/>
  <c r="X2428" i="5"/>
  <c r="T2428" i="5"/>
  <c r="Z2428" i="5"/>
  <c r="O2206" i="5"/>
  <c r="U2206" i="5"/>
  <c r="J2206" i="5"/>
  <c r="G2206" i="5"/>
  <c r="X2206" i="5"/>
  <c r="F2206" i="5"/>
  <c r="W2206" i="5"/>
  <c r="I2206" i="5"/>
  <c r="Z2206" i="5"/>
  <c r="E2206" i="5"/>
  <c r="L2206" i="5"/>
  <c r="R2206" i="5"/>
  <c r="AB2206" i="5"/>
  <c r="N2206" i="5"/>
  <c r="H2206" i="5"/>
  <c r="T2206" i="5"/>
  <c r="Q2206" i="5"/>
  <c r="K2206" i="5"/>
  <c r="V2206" i="5"/>
  <c r="AA2206" i="5"/>
  <c r="M2206" i="5"/>
  <c r="Y2206" i="5"/>
  <c r="S2206" i="5"/>
  <c r="P2206" i="5"/>
  <c r="Z2116" i="5"/>
  <c r="AB2116" i="5"/>
  <c r="H2116" i="5"/>
  <c r="W2116" i="5"/>
  <c r="F2116" i="5"/>
  <c r="P2116" i="5"/>
  <c r="O2116" i="5"/>
  <c r="S2116" i="5"/>
  <c r="N2116" i="5"/>
  <c r="L2116" i="5"/>
  <c r="K2116" i="5"/>
  <c r="J2116" i="5"/>
  <c r="T2116" i="5"/>
  <c r="M2116" i="5"/>
  <c r="AA2116" i="5"/>
  <c r="I2116" i="5"/>
  <c r="R2116" i="5"/>
  <c r="E2116" i="5"/>
  <c r="Y2116" i="5"/>
  <c r="G2116" i="5"/>
  <c r="V2116" i="5"/>
  <c r="U2116" i="5"/>
  <c r="X2116" i="5"/>
  <c r="Q2116" i="5"/>
  <c r="Z2490" i="5"/>
  <c r="G2490" i="5"/>
  <c r="U2490" i="5"/>
  <c r="R2490" i="5"/>
  <c r="Q2490" i="5"/>
  <c r="P2490" i="5"/>
  <c r="W2490" i="5"/>
  <c r="H2490" i="5"/>
  <c r="S2490" i="5"/>
  <c r="K2490" i="5"/>
  <c r="AB2490" i="5"/>
  <c r="N2490" i="5"/>
  <c r="T2490" i="5"/>
  <c r="M2490" i="5"/>
  <c r="AA2490" i="5"/>
  <c r="L2490" i="5"/>
  <c r="V2490" i="5"/>
  <c r="J2490" i="5"/>
  <c r="E2490" i="5"/>
  <c r="Y2490" i="5"/>
  <c r="I2490" i="5"/>
  <c r="X2490" i="5"/>
  <c r="F2490" i="5"/>
  <c r="O2490" i="5"/>
  <c r="O2003" i="5"/>
  <c r="R2003" i="5"/>
  <c r="J2003" i="5"/>
  <c r="AB2003" i="5"/>
  <c r="K2003" i="5"/>
  <c r="N2003" i="5"/>
  <c r="T2003" i="5"/>
  <c r="P2003" i="5"/>
  <c r="S2003" i="5"/>
  <c r="E2003" i="5"/>
  <c r="G2003" i="5"/>
  <c r="Q2003" i="5"/>
  <c r="Y2003" i="5"/>
  <c r="F2003" i="5"/>
  <c r="W2003" i="5"/>
  <c r="Z2003" i="5"/>
  <c r="M2003" i="5"/>
  <c r="V2003" i="5"/>
  <c r="AA2003" i="5"/>
  <c r="X2003" i="5"/>
  <c r="I2003" i="5"/>
  <c r="L2003" i="5"/>
  <c r="U2003" i="5"/>
  <c r="H2003" i="5"/>
  <c r="Y2155" i="5"/>
  <c r="F2155" i="5"/>
  <c r="O2155" i="5"/>
  <c r="Z2155" i="5"/>
  <c r="M2155" i="5"/>
  <c r="V2155" i="5"/>
  <c r="S2155" i="5"/>
  <c r="X2155" i="5"/>
  <c r="I2155" i="5"/>
  <c r="L2155" i="5"/>
  <c r="U2155" i="5"/>
  <c r="H2155" i="5"/>
  <c r="K2155" i="5"/>
  <c r="R2155" i="5"/>
  <c r="J2155" i="5"/>
  <c r="AB2155" i="5"/>
  <c r="G2155" i="5"/>
  <c r="N2155" i="5"/>
  <c r="T2155" i="5"/>
  <c r="P2155" i="5"/>
  <c r="W2155" i="5"/>
  <c r="E2155" i="5"/>
  <c r="AA2155" i="5"/>
  <c r="Q2155" i="5"/>
  <c r="L2406" i="5"/>
  <c r="Y2406" i="5"/>
  <c r="V2406" i="5"/>
  <c r="Z2406" i="5"/>
  <c r="AA2406" i="5"/>
  <c r="Q2406" i="5"/>
  <c r="X2406" i="5"/>
  <c r="M2406" i="5"/>
  <c r="K2406" i="5"/>
  <c r="H2406" i="5"/>
  <c r="P2406" i="5"/>
  <c r="I2406" i="5"/>
  <c r="R2406" i="5"/>
  <c r="N2406" i="5"/>
  <c r="S2406" i="5"/>
  <c r="W2406" i="5"/>
  <c r="J2406" i="5"/>
  <c r="U2406" i="5"/>
  <c r="G2406" i="5"/>
  <c r="E2406" i="5"/>
  <c r="F2406" i="5"/>
  <c r="T2406" i="5"/>
  <c r="AB2406" i="5"/>
  <c r="O2406" i="5"/>
  <c r="O2249" i="5"/>
  <c r="AB2249" i="5"/>
  <c r="F2249" i="5"/>
  <c r="L2249" i="5"/>
  <c r="T2249" i="5"/>
  <c r="N2249" i="5"/>
  <c r="S2249" i="5"/>
  <c r="I2249" i="5"/>
  <c r="Z2249" i="5"/>
  <c r="AA2249" i="5"/>
  <c r="Q2249" i="5"/>
  <c r="V2249" i="5"/>
  <c r="X2249" i="5"/>
  <c r="R2249" i="5"/>
  <c r="H2249" i="5"/>
  <c r="U2249" i="5"/>
  <c r="J2249" i="5"/>
  <c r="K2249" i="5"/>
  <c r="Y2249" i="5"/>
  <c r="W2249" i="5"/>
  <c r="M2249" i="5"/>
  <c r="G2249" i="5"/>
  <c r="E2249" i="5"/>
  <c r="P2249" i="5"/>
  <c r="AB2351" i="5"/>
  <c r="S2351" i="5"/>
  <c r="T2351" i="5"/>
  <c r="L2351" i="5"/>
  <c r="V2351" i="5"/>
  <c r="F2351" i="5"/>
  <c r="U2351" i="5"/>
  <c r="I2351" i="5"/>
  <c r="G2351" i="5"/>
  <c r="R2351" i="5"/>
  <c r="Q2351" i="5"/>
  <c r="AA2351" i="5"/>
  <c r="Z2351" i="5"/>
  <c r="J2351" i="5"/>
  <c r="H2351" i="5"/>
  <c r="W2351" i="5"/>
  <c r="N2351" i="5"/>
  <c r="O2351" i="5"/>
  <c r="X2351" i="5"/>
  <c r="Y2351" i="5"/>
  <c r="M2351" i="5"/>
  <c r="K2351" i="5"/>
  <c r="E2351" i="5"/>
  <c r="P2351" i="5"/>
  <c r="T2186" i="5"/>
  <c r="I2186" i="5"/>
  <c r="S2186" i="5"/>
  <c r="AB2186" i="5"/>
  <c r="J2186" i="5"/>
  <c r="F2186" i="5"/>
  <c r="AA2186" i="5"/>
  <c r="K2186" i="5"/>
  <c r="E2186" i="5"/>
  <c r="R2186" i="5"/>
  <c r="V2186" i="5"/>
  <c r="U2186" i="5"/>
  <c r="G2186" i="5"/>
  <c r="P2186" i="5"/>
  <c r="Y2186" i="5"/>
  <c r="O2186" i="5"/>
  <c r="H2186" i="5"/>
  <c r="L2186" i="5"/>
  <c r="Q2186" i="5"/>
  <c r="X2186" i="5"/>
  <c r="Z2186" i="5"/>
  <c r="W2186" i="5"/>
  <c r="M2186" i="5"/>
  <c r="N2186" i="5"/>
  <c r="O2361" i="5"/>
  <c r="AB2361" i="5"/>
  <c r="W2361" i="5"/>
  <c r="J2361" i="5"/>
  <c r="Q2361" i="5"/>
  <c r="V2361" i="5"/>
  <c r="E2361" i="5"/>
  <c r="R2361" i="5"/>
  <c r="K2361" i="5"/>
  <c r="U2361" i="5"/>
  <c r="AA2361" i="5"/>
  <c r="X2361" i="5"/>
  <c r="T2361" i="5"/>
  <c r="N2361" i="5"/>
  <c r="I2361" i="5"/>
  <c r="H2361" i="5"/>
  <c r="Z2361" i="5"/>
  <c r="G2361" i="5"/>
  <c r="Y2361" i="5"/>
  <c r="S2361" i="5"/>
  <c r="F2361" i="5"/>
  <c r="M2361" i="5"/>
  <c r="L2361" i="5"/>
  <c r="P2361" i="5"/>
  <c r="Y2191" i="5"/>
  <c r="F2191" i="5"/>
  <c r="H2191" i="5"/>
  <c r="V2191" i="5"/>
  <c r="N2191" i="5"/>
  <c r="K2191" i="5"/>
  <c r="W2191" i="5"/>
  <c r="X2191" i="5"/>
  <c r="I2191" i="5"/>
  <c r="G2191" i="5"/>
  <c r="E2191" i="5"/>
  <c r="P2191" i="5"/>
  <c r="O2191" i="5"/>
  <c r="R2191" i="5"/>
  <c r="J2191" i="5"/>
  <c r="L2191" i="5"/>
  <c r="U2191" i="5"/>
  <c r="Q2191" i="5"/>
  <c r="T2191" i="5"/>
  <c r="S2191" i="5"/>
  <c r="AA2191" i="5"/>
  <c r="AB2191" i="5"/>
  <c r="M2191" i="5"/>
  <c r="Z2191" i="5"/>
  <c r="E2090" i="5"/>
  <c r="F2090" i="5"/>
  <c r="S2090" i="5"/>
  <c r="V2090" i="5"/>
  <c r="U2090" i="5"/>
  <c r="P2090" i="5"/>
  <c r="AA2090" i="5"/>
  <c r="Y2090" i="5"/>
  <c r="T2090" i="5"/>
  <c r="O2090" i="5"/>
  <c r="Z2090" i="5"/>
  <c r="H2090" i="5"/>
  <c r="G2090" i="5"/>
  <c r="L2090" i="5"/>
  <c r="K2090" i="5"/>
  <c r="W2090" i="5"/>
  <c r="I2090" i="5"/>
  <c r="J2090" i="5"/>
  <c r="M2090" i="5"/>
  <c r="R2090" i="5"/>
  <c r="Q2090" i="5"/>
  <c r="AB2090" i="5"/>
  <c r="N2090" i="5"/>
  <c r="X2090" i="5"/>
  <c r="V2102" i="5"/>
  <c r="Y2102" i="5"/>
  <c r="K2102" i="5"/>
  <c r="H2102" i="5"/>
  <c r="L2102" i="5"/>
  <c r="P2102" i="5"/>
  <c r="W2102" i="5"/>
  <c r="I2102" i="5"/>
  <c r="O2102" i="5"/>
  <c r="Q2102" i="5"/>
  <c r="F2102" i="5"/>
  <c r="N2102" i="5"/>
  <c r="AB2102" i="5"/>
  <c r="J2102" i="5"/>
  <c r="M2102" i="5"/>
  <c r="E2102" i="5"/>
  <c r="S2102" i="5"/>
  <c r="T2102" i="5"/>
  <c r="R2102" i="5"/>
  <c r="AA2102" i="5"/>
  <c r="X2102" i="5"/>
  <c r="U2102" i="5"/>
  <c r="Z2102" i="5"/>
  <c r="G2102" i="5"/>
  <c r="E2298" i="5"/>
  <c r="O2298" i="5"/>
  <c r="F2298" i="5"/>
  <c r="X2298" i="5"/>
  <c r="M2298" i="5"/>
  <c r="N2298" i="5"/>
  <c r="AB2298" i="5"/>
  <c r="S2298" i="5"/>
  <c r="W2298" i="5"/>
  <c r="T2298" i="5"/>
  <c r="R2298" i="5"/>
  <c r="J2298" i="5"/>
  <c r="G2298" i="5"/>
  <c r="P2298" i="5"/>
  <c r="U2298" i="5"/>
  <c r="AA2298" i="5"/>
  <c r="V2298" i="5"/>
  <c r="Z2298" i="5"/>
  <c r="Q2298" i="5"/>
  <c r="Y2298" i="5"/>
  <c r="K2298" i="5"/>
  <c r="I2298" i="5"/>
  <c r="H2298" i="5"/>
  <c r="L2298" i="5"/>
  <c r="O2158" i="5"/>
  <c r="U2158" i="5"/>
  <c r="J2158" i="5"/>
  <c r="G2158" i="5"/>
  <c r="X2158" i="5"/>
  <c r="F2158" i="5"/>
  <c r="W2158" i="5"/>
  <c r="I2158" i="5"/>
  <c r="Z2158" i="5"/>
  <c r="E2158" i="5"/>
  <c r="L2158" i="5"/>
  <c r="R2158" i="5"/>
  <c r="AB2158" i="5"/>
  <c r="N2158" i="5"/>
  <c r="H2158" i="5"/>
  <c r="T2158" i="5"/>
  <c r="Q2158" i="5"/>
  <c r="K2158" i="5"/>
  <c r="V2158" i="5"/>
  <c r="AA2158" i="5"/>
  <c r="M2158" i="5"/>
  <c r="Y2158" i="5"/>
  <c r="S2158" i="5"/>
  <c r="P2158" i="5"/>
  <c r="K2217" i="5"/>
  <c r="AA2217" i="5"/>
  <c r="J2217" i="5"/>
  <c r="Z2217" i="5"/>
  <c r="H2217" i="5"/>
  <c r="Q2217" i="5"/>
  <c r="R2217" i="5"/>
  <c r="P2217" i="5"/>
  <c r="Y2217" i="5"/>
  <c r="E2217" i="5"/>
  <c r="U2217" i="5"/>
  <c r="F2217" i="5"/>
  <c r="W2217" i="5"/>
  <c r="N2217" i="5"/>
  <c r="O2217" i="5"/>
  <c r="X2217" i="5"/>
  <c r="M2217" i="5"/>
  <c r="S2217" i="5"/>
  <c r="AB2217" i="5"/>
  <c r="V2217" i="5"/>
  <c r="I2217" i="5"/>
  <c r="L2217" i="5"/>
  <c r="T2217" i="5"/>
  <c r="G2217" i="5"/>
  <c r="P2416" i="5"/>
  <c r="AB2416" i="5"/>
  <c r="W2416" i="5"/>
  <c r="R2416" i="5"/>
  <c r="Y2416" i="5"/>
  <c r="M2416" i="5"/>
  <c r="Z2416" i="5"/>
  <c r="Q2416" i="5"/>
  <c r="L2416" i="5"/>
  <c r="G2416" i="5"/>
  <c r="AA2416" i="5"/>
  <c r="V2416" i="5"/>
  <c r="T2416" i="5"/>
  <c r="F2416" i="5"/>
  <c r="J2416" i="5"/>
  <c r="U2416" i="5"/>
  <c r="O2416" i="5"/>
  <c r="X2416" i="5"/>
  <c r="K2416" i="5"/>
  <c r="S2416" i="5"/>
  <c r="E2416" i="5"/>
  <c r="N2416" i="5"/>
  <c r="I2416" i="5"/>
  <c r="H2416" i="5"/>
  <c r="G2053" i="5"/>
  <c r="W2053" i="5"/>
  <c r="N2053" i="5"/>
  <c r="O2053" i="5"/>
  <c r="T2053" i="5"/>
  <c r="F2053" i="5"/>
  <c r="E2053" i="5"/>
  <c r="L2053" i="5"/>
  <c r="AB2053" i="5"/>
  <c r="V2053" i="5"/>
  <c r="I2053" i="5"/>
  <c r="Y2053" i="5"/>
  <c r="S2053" i="5"/>
  <c r="Q2053" i="5"/>
  <c r="K2053" i="5"/>
  <c r="AA2053" i="5"/>
  <c r="J2053" i="5"/>
  <c r="H2053" i="5"/>
  <c r="X2053" i="5"/>
  <c r="R2053" i="5"/>
  <c r="P2053" i="5"/>
  <c r="U2053" i="5"/>
  <c r="Z2053" i="5"/>
  <c r="M2053" i="5"/>
  <c r="H2262" i="5"/>
  <c r="R2262" i="5"/>
  <c r="K2262" i="5"/>
  <c r="Q2262" i="5"/>
  <c r="F2262" i="5"/>
  <c r="J2262" i="5"/>
  <c r="X2262" i="5"/>
  <c r="I2262" i="5"/>
  <c r="S2262" i="5"/>
  <c r="AA2262" i="5"/>
  <c r="E2262" i="5"/>
  <c r="T2262" i="5"/>
  <c r="V2262" i="5"/>
  <c r="N2262" i="5"/>
  <c r="M2262" i="5"/>
  <c r="Y2262" i="5"/>
  <c r="W2262" i="5"/>
  <c r="Z2262" i="5"/>
  <c r="G2262" i="5"/>
  <c r="AB2262" i="5"/>
  <c r="U2262" i="5"/>
  <c r="O2262" i="5"/>
  <c r="L2262" i="5"/>
  <c r="P2262" i="5"/>
  <c r="O2163" i="5"/>
  <c r="R2163" i="5"/>
  <c r="J2163" i="5"/>
  <c r="AB2163" i="5"/>
  <c r="K2163" i="5"/>
  <c r="N2163" i="5"/>
  <c r="T2163" i="5"/>
  <c r="I2163" i="5"/>
  <c r="S2163" i="5"/>
  <c r="E2163" i="5"/>
  <c r="G2163" i="5"/>
  <c r="F2163" i="5"/>
  <c r="Y2163" i="5"/>
  <c r="W2163" i="5"/>
  <c r="H2163" i="5"/>
  <c r="Z2163" i="5"/>
  <c r="Q2163" i="5"/>
  <c r="V2163" i="5"/>
  <c r="AA2163" i="5"/>
  <c r="X2163" i="5"/>
  <c r="M2163" i="5"/>
  <c r="P2163" i="5"/>
  <c r="U2163" i="5"/>
  <c r="L2163" i="5"/>
  <c r="V2417" i="5"/>
  <c r="AB2417" i="5"/>
  <c r="J2417" i="5"/>
  <c r="O2417" i="5"/>
  <c r="AA2417" i="5"/>
  <c r="K2417" i="5"/>
  <c r="S2417" i="5"/>
  <c r="Z2417" i="5"/>
  <c r="G2417" i="5"/>
  <c r="E2417" i="5"/>
  <c r="P2417" i="5"/>
  <c r="M2417" i="5"/>
  <c r="X2417" i="5"/>
  <c r="N2417" i="5"/>
  <c r="H2417" i="5"/>
  <c r="T2417" i="5"/>
  <c r="Q2417" i="5"/>
  <c r="U2417" i="5"/>
  <c r="R2417" i="5"/>
  <c r="W2417" i="5"/>
  <c r="I2417" i="5"/>
  <c r="Y2417" i="5"/>
  <c r="L2417" i="5"/>
  <c r="F2417" i="5"/>
  <c r="Z2399" i="5"/>
  <c r="J2399" i="5"/>
  <c r="H2399" i="5"/>
  <c r="W2399" i="5"/>
  <c r="N2399" i="5"/>
  <c r="O2399" i="5"/>
  <c r="X2399" i="5"/>
  <c r="Y2399" i="5"/>
  <c r="M2399" i="5"/>
  <c r="K2399" i="5"/>
  <c r="E2399" i="5"/>
  <c r="P2399" i="5"/>
  <c r="AB2399" i="5"/>
  <c r="S2399" i="5"/>
  <c r="T2399" i="5"/>
  <c r="L2399" i="5"/>
  <c r="V2399" i="5"/>
  <c r="F2399" i="5"/>
  <c r="U2399" i="5"/>
  <c r="I2399" i="5"/>
  <c r="G2399" i="5"/>
  <c r="R2399" i="5"/>
  <c r="Q2399" i="5"/>
  <c r="AA2399" i="5"/>
  <c r="O2296" i="5"/>
  <c r="W2296" i="5"/>
  <c r="Z2296" i="5"/>
  <c r="T2296" i="5"/>
  <c r="F2296" i="5"/>
  <c r="H2296" i="5"/>
  <c r="V2296" i="5"/>
  <c r="I2296" i="5"/>
  <c r="U2296" i="5"/>
  <c r="Y2296" i="5"/>
  <c r="Q2296" i="5"/>
  <c r="P2296" i="5"/>
  <c r="AA2296" i="5"/>
  <c r="N2296" i="5"/>
  <c r="L2296" i="5"/>
  <c r="K2296" i="5"/>
  <c r="R2296" i="5"/>
  <c r="S2296" i="5"/>
  <c r="AB2296" i="5"/>
  <c r="E2296" i="5"/>
  <c r="J2296" i="5"/>
  <c r="M2296" i="5"/>
  <c r="G2296" i="5"/>
  <c r="X2296" i="5"/>
  <c r="Y2035" i="5"/>
  <c r="J2035" i="5"/>
  <c r="H2035" i="5"/>
  <c r="Z2035" i="5"/>
  <c r="Q2035" i="5"/>
  <c r="V2035" i="5"/>
  <c r="AA2035" i="5"/>
  <c r="X2035" i="5"/>
  <c r="M2035" i="5"/>
  <c r="P2035" i="5"/>
  <c r="U2035" i="5"/>
  <c r="L2035" i="5"/>
  <c r="O2035" i="5"/>
  <c r="R2035" i="5"/>
  <c r="N2035" i="5"/>
  <c r="AB2035" i="5"/>
  <c r="K2035" i="5"/>
  <c r="W2035" i="5"/>
  <c r="T2035" i="5"/>
  <c r="I2035" i="5"/>
  <c r="S2035" i="5"/>
  <c r="E2035" i="5"/>
  <c r="G2035" i="5"/>
  <c r="F2035" i="5"/>
  <c r="T1828" i="5"/>
  <c r="L1828" i="5"/>
  <c r="E1828" i="5"/>
  <c r="M1828" i="5"/>
  <c r="U1828" i="5"/>
  <c r="J1828" i="5"/>
  <c r="V1828" i="5"/>
  <c r="I1828" i="5"/>
  <c r="R1828" i="5"/>
  <c r="W1828" i="5"/>
  <c r="H1828" i="5"/>
  <c r="Z1828" i="5"/>
  <c r="Y1828" i="5"/>
  <c r="N1828" i="5"/>
  <c r="AA1828" i="5"/>
  <c r="F1828" i="5"/>
  <c r="S1828" i="5"/>
  <c r="Q1828" i="5"/>
  <c r="K1828" i="5"/>
  <c r="O1828" i="5"/>
  <c r="AB1828" i="5"/>
  <c r="G1828" i="5"/>
  <c r="X1828" i="5"/>
  <c r="P1828" i="5"/>
  <c r="R1805" i="5"/>
  <c r="X1805" i="5"/>
  <c r="AB1805" i="5"/>
  <c r="I1805" i="5"/>
  <c r="F1805" i="5"/>
  <c r="J1805" i="5"/>
  <c r="E1805" i="5"/>
  <c r="V1805" i="5"/>
  <c r="S1805" i="5"/>
  <c r="H1805" i="5"/>
  <c r="M1805" i="5"/>
  <c r="N1805" i="5"/>
  <c r="U1805" i="5"/>
  <c r="Z1805" i="5"/>
  <c r="AA1805" i="5"/>
  <c r="L1805" i="5"/>
  <c r="Q1805" i="5"/>
  <c r="G1805" i="5"/>
  <c r="Y1805" i="5"/>
  <c r="W1805" i="5"/>
  <c r="T1805" i="5"/>
  <c r="P1805" i="5"/>
  <c r="K1805" i="5"/>
  <c r="O1805" i="5"/>
  <c r="Z1953" i="5"/>
  <c r="AB1953" i="5"/>
  <c r="Y1953" i="5"/>
  <c r="H1953" i="5"/>
  <c r="M1953" i="5"/>
  <c r="J1953" i="5"/>
  <c r="E1953" i="5"/>
  <c r="U1953" i="5"/>
  <c r="S1953" i="5"/>
  <c r="G1953" i="5"/>
  <c r="L1953" i="5"/>
  <c r="Q1953" i="5"/>
  <c r="R1953" i="5"/>
  <c r="AA1953" i="5"/>
  <c r="X1953" i="5"/>
  <c r="K1953" i="5"/>
  <c r="P1953" i="5"/>
  <c r="N1953" i="5"/>
  <c r="V1953" i="5"/>
  <c r="W1953" i="5"/>
  <c r="T1953" i="5"/>
  <c r="O1953" i="5"/>
  <c r="I1953" i="5"/>
  <c r="F1953" i="5"/>
  <c r="V1554" i="5"/>
  <c r="AA1554" i="5"/>
  <c r="AB1554" i="5"/>
  <c r="O1554" i="5"/>
  <c r="I1554" i="5"/>
  <c r="N1554" i="5"/>
  <c r="W1554" i="5"/>
  <c r="K1554" i="5"/>
  <c r="J1554" i="5"/>
  <c r="Z1554" i="5"/>
  <c r="X1554" i="5"/>
  <c r="U1554" i="5"/>
  <c r="H1554" i="5"/>
  <c r="M1554" i="5"/>
  <c r="F1554" i="5"/>
  <c r="R1554" i="5"/>
  <c r="T1554" i="5"/>
  <c r="P1554" i="5"/>
  <c r="E1554" i="5"/>
  <c r="S1554" i="5"/>
  <c r="Y1554" i="5"/>
  <c r="G1554" i="5"/>
  <c r="L1554" i="5"/>
  <c r="Q1554" i="5"/>
  <c r="R1625" i="5"/>
  <c r="AA1625" i="5"/>
  <c r="X1625" i="5"/>
  <c r="H1625" i="5"/>
  <c r="M1625" i="5"/>
  <c r="N1625" i="5"/>
  <c r="U1625" i="5"/>
  <c r="Z1625" i="5"/>
  <c r="AB1625" i="5"/>
  <c r="K1625" i="5"/>
  <c r="P1625" i="5"/>
  <c r="F1625" i="5"/>
  <c r="Y1625" i="5"/>
  <c r="S1625" i="5"/>
  <c r="W1625" i="5"/>
  <c r="O1625" i="5"/>
  <c r="I1625" i="5"/>
  <c r="J1625" i="5"/>
  <c r="V1625" i="5"/>
  <c r="Q1625" i="5"/>
  <c r="T1625" i="5"/>
  <c r="G1625" i="5"/>
  <c r="E1625" i="5"/>
  <c r="L1625" i="5"/>
  <c r="Z1434" i="5"/>
  <c r="X1434" i="5"/>
  <c r="G1434" i="5"/>
  <c r="L1434" i="5"/>
  <c r="Q1434" i="5"/>
  <c r="T1434" i="5"/>
  <c r="E1434" i="5"/>
  <c r="S1434" i="5"/>
  <c r="U1434" i="5"/>
  <c r="K1434" i="5"/>
  <c r="P1434" i="5"/>
  <c r="J1434" i="5"/>
  <c r="R1434" i="5"/>
  <c r="W1434" i="5"/>
  <c r="Y1434" i="5"/>
  <c r="O1434" i="5"/>
  <c r="I1434" i="5"/>
  <c r="N1434" i="5"/>
  <c r="V1434" i="5"/>
  <c r="AA1434" i="5"/>
  <c r="AB1434" i="5"/>
  <c r="H1434" i="5"/>
  <c r="M1434" i="5"/>
  <c r="F1434" i="5"/>
  <c r="X1864" i="5"/>
  <c r="W1864" i="5"/>
  <c r="AA1864" i="5"/>
  <c r="H1864" i="5"/>
  <c r="M1864" i="5"/>
  <c r="N1864" i="5"/>
  <c r="E1864" i="5"/>
  <c r="V1864" i="5"/>
  <c r="P1864" i="5"/>
  <c r="AB1864" i="5"/>
  <c r="S1864" i="5"/>
  <c r="G1864" i="5"/>
  <c r="L1864" i="5"/>
  <c r="Q1864" i="5"/>
  <c r="F1864" i="5"/>
  <c r="U1864" i="5"/>
  <c r="K1864" i="5"/>
  <c r="J1864" i="5"/>
  <c r="O1864" i="5"/>
  <c r="T1864" i="5"/>
  <c r="R1864" i="5"/>
  <c r="Z1864" i="5"/>
  <c r="I1864" i="5"/>
  <c r="Y1864" i="5"/>
  <c r="V1618" i="5"/>
  <c r="AA1618" i="5"/>
  <c r="AB1618" i="5"/>
  <c r="O1618" i="5"/>
  <c r="I1618" i="5"/>
  <c r="N1618" i="5"/>
  <c r="W1618" i="5"/>
  <c r="P1618" i="5"/>
  <c r="Z1618" i="5"/>
  <c r="X1618" i="5"/>
  <c r="U1618" i="5"/>
  <c r="H1618" i="5"/>
  <c r="M1618" i="5"/>
  <c r="F1618" i="5"/>
  <c r="R1618" i="5"/>
  <c r="T1618" i="5"/>
  <c r="K1618" i="5"/>
  <c r="J1618" i="5"/>
  <c r="E1618" i="5"/>
  <c r="S1618" i="5"/>
  <c r="Y1618" i="5"/>
  <c r="G1618" i="5"/>
  <c r="L1618" i="5"/>
  <c r="Q1618" i="5"/>
  <c r="AB1796" i="5"/>
  <c r="Z1796" i="5"/>
  <c r="W1796" i="5"/>
  <c r="I1796" i="5"/>
  <c r="O1796" i="5"/>
  <c r="N1796" i="5"/>
  <c r="E1796" i="5"/>
  <c r="U1796" i="5"/>
  <c r="S1796" i="5"/>
  <c r="H1796" i="5"/>
  <c r="M1796" i="5"/>
  <c r="J1796" i="5"/>
  <c r="T1796" i="5"/>
  <c r="Y1796" i="5"/>
  <c r="AA1796" i="5"/>
  <c r="L1796" i="5"/>
  <c r="Q1796" i="5"/>
  <c r="K1796" i="5"/>
  <c r="X1796" i="5"/>
  <c r="R1796" i="5"/>
  <c r="V1796" i="5"/>
  <c r="P1796" i="5"/>
  <c r="G1796" i="5"/>
  <c r="F1796" i="5"/>
  <c r="AB1836" i="5"/>
  <c r="AA1836" i="5"/>
  <c r="H1836" i="5"/>
  <c r="M1836" i="5"/>
  <c r="O1836" i="5"/>
  <c r="N1836" i="5"/>
  <c r="L1836" i="5"/>
  <c r="R1836" i="5"/>
  <c r="T1836" i="5"/>
  <c r="Y1836" i="5"/>
  <c r="V1836" i="5"/>
  <c r="P1836" i="5"/>
  <c r="Z1836" i="5"/>
  <c r="K1836" i="5"/>
  <c r="E1836" i="5"/>
  <c r="Q1836" i="5"/>
  <c r="X1836" i="5"/>
  <c r="S1836" i="5"/>
  <c r="W1836" i="5"/>
  <c r="I1836" i="5"/>
  <c r="G1836" i="5"/>
  <c r="F1836" i="5"/>
  <c r="U1836" i="5"/>
  <c r="J1836" i="5"/>
  <c r="R1729" i="5"/>
  <c r="AA1729" i="5"/>
  <c r="X1729" i="5"/>
  <c r="H1729" i="5"/>
  <c r="M1729" i="5"/>
  <c r="N1729" i="5"/>
  <c r="E1729" i="5"/>
  <c r="V1729" i="5"/>
  <c r="T1729" i="5"/>
  <c r="G1729" i="5"/>
  <c r="L1729" i="5"/>
  <c r="Q1729" i="5"/>
  <c r="U1729" i="5"/>
  <c r="Z1729" i="5"/>
  <c r="AB1729" i="5"/>
  <c r="K1729" i="5"/>
  <c r="P1729" i="5"/>
  <c r="F1729" i="5"/>
  <c r="Y1729" i="5"/>
  <c r="S1729" i="5"/>
  <c r="W1729" i="5"/>
  <c r="O1729" i="5"/>
  <c r="I1729" i="5"/>
  <c r="J1729" i="5"/>
  <c r="T1716" i="5"/>
  <c r="S1716" i="5"/>
  <c r="K1716" i="5"/>
  <c r="E1716" i="5"/>
  <c r="P1716" i="5"/>
  <c r="U1716" i="5"/>
  <c r="Q1716" i="5"/>
  <c r="N1716" i="5"/>
  <c r="Z1716" i="5"/>
  <c r="J1716" i="5"/>
  <c r="R1716" i="5"/>
  <c r="F1716" i="5"/>
  <c r="Y1716" i="5"/>
  <c r="M1716" i="5"/>
  <c r="AB1716" i="5"/>
  <c r="I1716" i="5"/>
  <c r="X1716" i="5"/>
  <c r="W1716" i="5"/>
  <c r="L1716" i="5"/>
  <c r="H1716" i="5"/>
  <c r="O1716" i="5"/>
  <c r="G1716" i="5"/>
  <c r="V1716" i="5"/>
  <c r="AA1716" i="5"/>
  <c r="R1541" i="5"/>
  <c r="X1541" i="5"/>
  <c r="G1541" i="5"/>
  <c r="L1541" i="5"/>
  <c r="M1541" i="5"/>
  <c r="N1541" i="5"/>
  <c r="E1541" i="5"/>
  <c r="P1541" i="5"/>
  <c r="K1541" i="5"/>
  <c r="U1541" i="5"/>
  <c r="Z1541" i="5"/>
  <c r="AA1541" i="5"/>
  <c r="O1541" i="5"/>
  <c r="AB1541" i="5"/>
  <c r="F1541" i="5"/>
  <c r="Y1541" i="5"/>
  <c r="W1541" i="5"/>
  <c r="T1541" i="5"/>
  <c r="H1541" i="5"/>
  <c r="I1541" i="5"/>
  <c r="J1541" i="5"/>
  <c r="V1541" i="5"/>
  <c r="Q1541" i="5"/>
  <c r="S1541" i="5"/>
  <c r="R1509" i="5"/>
  <c r="X1509" i="5"/>
  <c r="G1509" i="5"/>
  <c r="L1509" i="5"/>
  <c r="Q1509" i="5"/>
  <c r="N1509" i="5"/>
  <c r="S1509" i="5"/>
  <c r="K1509" i="5"/>
  <c r="U1509" i="5"/>
  <c r="Z1509" i="5"/>
  <c r="AA1509" i="5"/>
  <c r="O1509" i="5"/>
  <c r="I1509" i="5"/>
  <c r="F1509" i="5"/>
  <c r="Y1509" i="5"/>
  <c r="W1509" i="5"/>
  <c r="T1509" i="5"/>
  <c r="H1509" i="5"/>
  <c r="M1509" i="5"/>
  <c r="J1509" i="5"/>
  <c r="V1509" i="5"/>
  <c r="P1509" i="5"/>
  <c r="E1509" i="5"/>
  <c r="AB1509" i="5"/>
  <c r="AB1728" i="5"/>
  <c r="W1728" i="5"/>
  <c r="G1728" i="5"/>
  <c r="L1728" i="5"/>
  <c r="M1728" i="5"/>
  <c r="N1728" i="5"/>
  <c r="T1728" i="5"/>
  <c r="Y1728" i="5"/>
  <c r="Z1728" i="5"/>
  <c r="O1728" i="5"/>
  <c r="S1728" i="5"/>
  <c r="F1728" i="5"/>
  <c r="X1728" i="5"/>
  <c r="V1728" i="5"/>
  <c r="AA1728" i="5"/>
  <c r="H1728" i="5"/>
  <c r="I1728" i="5"/>
  <c r="J1728" i="5"/>
  <c r="U1728" i="5"/>
  <c r="Q1728" i="5"/>
  <c r="R1728" i="5"/>
  <c r="K1728" i="5"/>
  <c r="P1728" i="5"/>
  <c r="E1728" i="5"/>
  <c r="Z1654" i="5"/>
  <c r="T1654" i="5"/>
  <c r="Y1654" i="5"/>
  <c r="H1654" i="5"/>
  <c r="M1654" i="5"/>
  <c r="F1654" i="5"/>
  <c r="E1654" i="5"/>
  <c r="S1654" i="5"/>
  <c r="AB1654" i="5"/>
  <c r="G1654" i="5"/>
  <c r="L1654" i="5"/>
  <c r="Q1654" i="5"/>
  <c r="R1654" i="5"/>
  <c r="W1654" i="5"/>
  <c r="U1654" i="5"/>
  <c r="K1654" i="5"/>
  <c r="P1654" i="5"/>
  <c r="J1654" i="5"/>
  <c r="V1654" i="5"/>
  <c r="AA1654" i="5"/>
  <c r="X1654" i="5"/>
  <c r="O1654" i="5"/>
  <c r="I1654" i="5"/>
  <c r="N1654" i="5"/>
  <c r="Z1482" i="5"/>
  <c r="X1482" i="5"/>
  <c r="Y1482" i="5"/>
  <c r="H1482" i="5"/>
  <c r="M1482" i="5"/>
  <c r="F1482" i="5"/>
  <c r="E1482" i="5"/>
  <c r="S1482" i="5"/>
  <c r="AB1482" i="5"/>
  <c r="G1482" i="5"/>
  <c r="L1482" i="5"/>
  <c r="Q1482" i="5"/>
  <c r="R1482" i="5"/>
  <c r="W1482" i="5"/>
  <c r="T1482" i="5"/>
  <c r="K1482" i="5"/>
  <c r="P1482" i="5"/>
  <c r="J1482" i="5"/>
  <c r="V1482" i="5"/>
  <c r="AA1482" i="5"/>
  <c r="U1482" i="5"/>
  <c r="O1482" i="5"/>
  <c r="I1482" i="5"/>
  <c r="N1482" i="5"/>
  <c r="R1869" i="5"/>
  <c r="S1869" i="5"/>
  <c r="AA1869" i="5"/>
  <c r="H1869" i="5"/>
  <c r="M1869" i="5"/>
  <c r="F1869" i="5"/>
  <c r="E1869" i="5"/>
  <c r="V1869" i="5"/>
  <c r="AB1869" i="5"/>
  <c r="G1869" i="5"/>
  <c r="L1869" i="5"/>
  <c r="Q1869" i="5"/>
  <c r="U1869" i="5"/>
  <c r="Z1869" i="5"/>
  <c r="T1869" i="5"/>
  <c r="K1869" i="5"/>
  <c r="P1869" i="5"/>
  <c r="N1869" i="5"/>
  <c r="Y1869" i="5"/>
  <c r="X1869" i="5"/>
  <c r="W1869" i="5"/>
  <c r="O1869" i="5"/>
  <c r="I1869" i="5"/>
  <c r="J1869" i="5"/>
  <c r="AB1776" i="5"/>
  <c r="W1776" i="5"/>
  <c r="AA1776" i="5"/>
  <c r="I1776" i="5"/>
  <c r="O1776" i="5"/>
  <c r="F1776" i="5"/>
  <c r="T1776" i="5"/>
  <c r="Y1776" i="5"/>
  <c r="Z1776" i="5"/>
  <c r="L1776" i="5"/>
  <c r="Q1776" i="5"/>
  <c r="K1776" i="5"/>
  <c r="X1776" i="5"/>
  <c r="V1776" i="5"/>
  <c r="S1776" i="5"/>
  <c r="P1776" i="5"/>
  <c r="G1776" i="5"/>
  <c r="N1776" i="5"/>
  <c r="H1776" i="5"/>
  <c r="E1776" i="5"/>
  <c r="M1776" i="5"/>
  <c r="U1776" i="5"/>
  <c r="J1776" i="5"/>
  <c r="R1776" i="5"/>
  <c r="X1800" i="5"/>
  <c r="V1800" i="5"/>
  <c r="S1800" i="5"/>
  <c r="I1800" i="5"/>
  <c r="O1800" i="5"/>
  <c r="N1800" i="5"/>
  <c r="E1800" i="5"/>
  <c r="R1800" i="5"/>
  <c r="Q1800" i="5"/>
  <c r="AB1800" i="5"/>
  <c r="W1800" i="5"/>
  <c r="H1800" i="5"/>
  <c r="M1800" i="5"/>
  <c r="AA1800" i="5"/>
  <c r="F1800" i="5"/>
  <c r="U1800" i="5"/>
  <c r="L1800" i="5"/>
  <c r="J1800" i="5"/>
  <c r="P1800" i="5"/>
  <c r="T1800" i="5"/>
  <c r="K1800" i="5"/>
  <c r="Z1800" i="5"/>
  <c r="G1800" i="5"/>
  <c r="Y1800" i="5"/>
  <c r="Z1510" i="5"/>
  <c r="T1510" i="5"/>
  <c r="Y1510" i="5"/>
  <c r="H1510" i="5"/>
  <c r="M1510" i="5"/>
  <c r="F1510" i="5"/>
  <c r="E1510" i="5"/>
  <c r="S1510" i="5"/>
  <c r="AB1510" i="5"/>
  <c r="G1510" i="5"/>
  <c r="L1510" i="5"/>
  <c r="Q1510" i="5"/>
  <c r="R1510" i="5"/>
  <c r="W1510" i="5"/>
  <c r="U1510" i="5"/>
  <c r="K1510" i="5"/>
  <c r="P1510" i="5"/>
  <c r="J1510" i="5"/>
  <c r="V1510" i="5"/>
  <c r="AA1510" i="5"/>
  <c r="X1510" i="5"/>
  <c r="O1510" i="5"/>
  <c r="I1510" i="5"/>
  <c r="N1510" i="5"/>
  <c r="AB1824" i="5"/>
  <c r="V1824" i="5"/>
  <c r="H1824" i="5"/>
  <c r="I1824" i="5"/>
  <c r="O1824" i="5"/>
  <c r="F1824" i="5"/>
  <c r="T1824" i="5"/>
  <c r="Y1824" i="5"/>
  <c r="R1824" i="5"/>
  <c r="P1824" i="5"/>
  <c r="Q1824" i="5"/>
  <c r="K1824" i="5"/>
  <c r="X1824" i="5"/>
  <c r="W1824" i="5"/>
  <c r="AA1824" i="5"/>
  <c r="S1824" i="5"/>
  <c r="G1824" i="5"/>
  <c r="N1824" i="5"/>
  <c r="U1824" i="5"/>
  <c r="J1824" i="5"/>
  <c r="Z1824" i="5"/>
  <c r="L1824" i="5"/>
  <c r="E1824" i="5"/>
  <c r="M1824" i="5"/>
  <c r="X1784" i="5"/>
  <c r="V1784" i="5"/>
  <c r="S1784" i="5"/>
  <c r="P1784" i="5"/>
  <c r="G1784" i="5"/>
  <c r="N1784" i="5"/>
  <c r="E1784" i="5"/>
  <c r="R1784" i="5"/>
  <c r="M1784" i="5"/>
  <c r="AB1784" i="5"/>
  <c r="W1784" i="5"/>
  <c r="AA1784" i="5"/>
  <c r="I1784" i="5"/>
  <c r="O1784" i="5"/>
  <c r="F1784" i="5"/>
  <c r="U1784" i="5"/>
  <c r="H1784" i="5"/>
  <c r="J1784" i="5"/>
  <c r="Y1784" i="5"/>
  <c r="K1784" i="5"/>
  <c r="Z1784" i="5"/>
  <c r="T1784" i="5"/>
  <c r="Q1784" i="5"/>
  <c r="L1784" i="5"/>
  <c r="U1804" i="5"/>
  <c r="S1804" i="5"/>
  <c r="H1804" i="5"/>
  <c r="M1804" i="5"/>
  <c r="J1804" i="5"/>
  <c r="E1804" i="5"/>
  <c r="T1804" i="5"/>
  <c r="Q1804" i="5"/>
  <c r="X1804" i="5"/>
  <c r="R1804" i="5"/>
  <c r="V1804" i="5"/>
  <c r="P1804" i="5"/>
  <c r="G1804" i="5"/>
  <c r="F1804" i="5"/>
  <c r="Y1804" i="5"/>
  <c r="L1804" i="5"/>
  <c r="AB1804" i="5"/>
  <c r="Z1804" i="5"/>
  <c r="W1804" i="5"/>
  <c r="I1804" i="5"/>
  <c r="O1804" i="5"/>
  <c r="N1804" i="5"/>
  <c r="AA1804" i="5"/>
  <c r="K1804" i="5"/>
  <c r="K2043" i="5"/>
  <c r="R2043" i="5"/>
  <c r="J2043" i="5"/>
  <c r="AB2043" i="5"/>
  <c r="G2043" i="5"/>
  <c r="N2043" i="5"/>
  <c r="T2043" i="5"/>
  <c r="P2043" i="5"/>
  <c r="W2043" i="5"/>
  <c r="E2043" i="5"/>
  <c r="AA2043" i="5"/>
  <c r="Q2043" i="5"/>
  <c r="Y2043" i="5"/>
  <c r="F2043" i="5"/>
  <c r="O2043" i="5"/>
  <c r="Z2043" i="5"/>
  <c r="M2043" i="5"/>
  <c r="V2043" i="5"/>
  <c r="S2043" i="5"/>
  <c r="X2043" i="5"/>
  <c r="I2043" i="5"/>
  <c r="L2043" i="5"/>
  <c r="U2043" i="5"/>
  <c r="H2043" i="5"/>
  <c r="X1012" i="5"/>
  <c r="R1012" i="5"/>
  <c r="V1012" i="5"/>
  <c r="Q1012" i="5"/>
  <c r="G1012" i="5"/>
  <c r="P1012" i="5"/>
  <c r="AB1012" i="5"/>
  <c r="Z1012" i="5"/>
  <c r="W1012" i="5"/>
  <c r="F1012" i="5"/>
  <c r="K1012" i="5"/>
  <c r="H1012" i="5"/>
  <c r="E1012" i="5"/>
  <c r="U1012" i="5"/>
  <c r="S1012" i="5"/>
  <c r="I1012" i="5"/>
  <c r="J1012" i="5"/>
  <c r="O1012" i="5"/>
  <c r="AA1012" i="5"/>
  <c r="M1012" i="5"/>
  <c r="T1012" i="5"/>
  <c r="N1012" i="5"/>
  <c r="Y1012" i="5"/>
  <c r="L1012" i="5"/>
  <c r="S1095" i="5"/>
  <c r="X1095" i="5"/>
  <c r="Z1095" i="5"/>
  <c r="M1095" i="5"/>
  <c r="N1095" i="5"/>
  <c r="H1095" i="5"/>
  <c r="W1095" i="5"/>
  <c r="AB1095" i="5"/>
  <c r="U1095" i="5"/>
  <c r="Q1095" i="5"/>
  <c r="G1095" i="5"/>
  <c r="L1095" i="5"/>
  <c r="AA1095" i="5"/>
  <c r="Y1095" i="5"/>
  <c r="V1095" i="5"/>
  <c r="F1095" i="5"/>
  <c r="K1095" i="5"/>
  <c r="P1095" i="5"/>
  <c r="E1095" i="5"/>
  <c r="T1095" i="5"/>
  <c r="R1095" i="5"/>
  <c r="I1095" i="5"/>
  <c r="J1095" i="5"/>
  <c r="O1095" i="5"/>
  <c r="U1005" i="5"/>
  <c r="Z1005" i="5"/>
  <c r="T1005" i="5"/>
  <c r="M1005" i="5"/>
  <c r="N1005" i="5"/>
  <c r="P1005" i="5"/>
  <c r="R1005" i="5"/>
  <c r="X1005" i="5"/>
  <c r="AB1005" i="5"/>
  <c r="F1005" i="5"/>
  <c r="K1005" i="5"/>
  <c r="L1005" i="5"/>
  <c r="V1005" i="5"/>
  <c r="S1005" i="5"/>
  <c r="I1005" i="5"/>
  <c r="J1005" i="5"/>
  <c r="O1005" i="5"/>
  <c r="H1005" i="5"/>
  <c r="W1005" i="5"/>
  <c r="E1005" i="5"/>
  <c r="AA1005" i="5"/>
  <c r="Q1005" i="5"/>
  <c r="G1005" i="5"/>
  <c r="Y1005" i="5"/>
  <c r="X848" i="5"/>
  <c r="R848" i="5"/>
  <c r="V848" i="5"/>
  <c r="Q848" i="5"/>
  <c r="G848" i="5"/>
  <c r="P848" i="5"/>
  <c r="E848" i="5"/>
  <c r="U848" i="5"/>
  <c r="S848" i="5"/>
  <c r="I848" i="5"/>
  <c r="J848" i="5"/>
  <c r="O848" i="5"/>
  <c r="Z848" i="5"/>
  <c r="F848" i="5"/>
  <c r="H848" i="5"/>
  <c r="M848" i="5"/>
  <c r="T848" i="5"/>
  <c r="AA848" i="5"/>
  <c r="N848" i="5"/>
  <c r="Y848" i="5"/>
  <c r="L848" i="5"/>
  <c r="AB848" i="5"/>
  <c r="W848" i="5"/>
  <c r="K848" i="5"/>
  <c r="T208" i="5"/>
  <c r="W208" i="5"/>
  <c r="AA208" i="5"/>
  <c r="K208" i="5"/>
  <c r="L208" i="5"/>
  <c r="Q208" i="5"/>
  <c r="X208" i="5"/>
  <c r="S208" i="5"/>
  <c r="U208" i="5"/>
  <c r="O208" i="5"/>
  <c r="P208" i="5"/>
  <c r="N208" i="5"/>
  <c r="AB208" i="5"/>
  <c r="Y208" i="5"/>
  <c r="V208" i="5"/>
  <c r="F208" i="5"/>
  <c r="I208" i="5"/>
  <c r="J208" i="5"/>
  <c r="E208" i="5"/>
  <c r="R208" i="5"/>
  <c r="Z208" i="5"/>
  <c r="G208" i="5"/>
  <c r="H208" i="5"/>
  <c r="M208" i="5"/>
  <c r="AB1852" i="5"/>
  <c r="AA1852" i="5"/>
  <c r="V1852" i="5"/>
  <c r="H1852" i="5"/>
  <c r="M1852" i="5"/>
  <c r="F1852" i="5"/>
  <c r="U1852" i="5"/>
  <c r="L1852" i="5"/>
  <c r="E1852" i="5"/>
  <c r="Q1852" i="5"/>
  <c r="T1852" i="5"/>
  <c r="Y1852" i="5"/>
  <c r="Z1852" i="5"/>
  <c r="K1852" i="5"/>
  <c r="P1852" i="5"/>
  <c r="J1852" i="5"/>
  <c r="R1852" i="5"/>
  <c r="I1852" i="5"/>
  <c r="N1852" i="5"/>
  <c r="W1852" i="5"/>
  <c r="X1852" i="5"/>
  <c r="S1852" i="5"/>
  <c r="O1852" i="5"/>
  <c r="G1852" i="5"/>
  <c r="S854" i="5"/>
  <c r="Y854" i="5"/>
  <c r="I854" i="5"/>
  <c r="J854" i="5"/>
  <c r="K854" i="5"/>
  <c r="L854" i="5"/>
  <c r="R854" i="5"/>
  <c r="W854" i="5"/>
  <c r="T854" i="5"/>
  <c r="M854" i="5"/>
  <c r="N854" i="5"/>
  <c r="O854" i="5"/>
  <c r="Z854" i="5"/>
  <c r="AB854" i="5"/>
  <c r="G854" i="5"/>
  <c r="X854" i="5"/>
  <c r="F854" i="5"/>
  <c r="P854" i="5"/>
  <c r="V854" i="5"/>
  <c r="U854" i="5"/>
  <c r="E854" i="5"/>
  <c r="H854" i="5"/>
  <c r="AA854" i="5"/>
  <c r="Q854" i="5"/>
  <c r="V957" i="5"/>
  <c r="W957" i="5"/>
  <c r="X957" i="5"/>
  <c r="Q957" i="5"/>
  <c r="G957" i="5"/>
  <c r="H957" i="5"/>
  <c r="Z957" i="5"/>
  <c r="AB957" i="5"/>
  <c r="Y957" i="5"/>
  <c r="F957" i="5"/>
  <c r="K957" i="5"/>
  <c r="E957" i="5"/>
  <c r="U957" i="5"/>
  <c r="S957" i="5"/>
  <c r="I957" i="5"/>
  <c r="J957" i="5"/>
  <c r="O957" i="5"/>
  <c r="L957" i="5"/>
  <c r="R957" i="5"/>
  <c r="AA957" i="5"/>
  <c r="T957" i="5"/>
  <c r="M957" i="5"/>
  <c r="N957" i="5"/>
  <c r="P957" i="5"/>
  <c r="E1195" i="5"/>
  <c r="T1195" i="5"/>
  <c r="V1195" i="5"/>
  <c r="I1195" i="5"/>
  <c r="J1195" i="5"/>
  <c r="O1195" i="5"/>
  <c r="W1195" i="5"/>
  <c r="AB1195" i="5"/>
  <c r="R1195" i="5"/>
  <c r="Q1195" i="5"/>
  <c r="G1195" i="5"/>
  <c r="L1195" i="5"/>
  <c r="S1195" i="5"/>
  <c r="Y1195" i="5"/>
  <c r="N1195" i="5"/>
  <c r="AA1195" i="5"/>
  <c r="Z1195" i="5"/>
  <c r="K1195" i="5"/>
  <c r="X1195" i="5"/>
  <c r="M1195" i="5"/>
  <c r="H1195" i="5"/>
  <c r="U1195" i="5"/>
  <c r="F1195" i="5"/>
  <c r="P1195" i="5"/>
  <c r="R1246" i="5"/>
  <c r="W1246" i="5"/>
  <c r="U1246" i="5"/>
  <c r="K1246" i="5"/>
  <c r="P1246" i="5"/>
  <c r="J1246" i="5"/>
  <c r="Z1246" i="5"/>
  <c r="T1246" i="5"/>
  <c r="Y1246" i="5"/>
  <c r="H1246" i="5"/>
  <c r="M1246" i="5"/>
  <c r="F1246" i="5"/>
  <c r="E1246" i="5"/>
  <c r="AB1246" i="5"/>
  <c r="L1246" i="5"/>
  <c r="V1246" i="5"/>
  <c r="X1246" i="5"/>
  <c r="I1246" i="5"/>
  <c r="S1246" i="5"/>
  <c r="G1246" i="5"/>
  <c r="Q1246" i="5"/>
  <c r="AA1246" i="5"/>
  <c r="O1246" i="5"/>
  <c r="N1246" i="5"/>
  <c r="S1074" i="5"/>
  <c r="Y1074" i="5"/>
  <c r="I1074" i="5"/>
  <c r="F1074" i="5"/>
  <c r="K1074" i="5"/>
  <c r="L1074" i="5"/>
  <c r="R1074" i="5"/>
  <c r="W1074" i="5"/>
  <c r="AB1074" i="5"/>
  <c r="M1074" i="5"/>
  <c r="J1074" i="5"/>
  <c r="O1074" i="5"/>
  <c r="V1074" i="5"/>
  <c r="AA1074" i="5"/>
  <c r="U1074" i="5"/>
  <c r="Q1074" i="5"/>
  <c r="N1074" i="5"/>
  <c r="H1074" i="5"/>
  <c r="Z1074" i="5"/>
  <c r="X1074" i="5"/>
  <c r="T1074" i="5"/>
  <c r="E1074" i="5"/>
  <c r="G1074" i="5"/>
  <c r="P1074" i="5"/>
  <c r="Y1169" i="5"/>
  <c r="S1169" i="5"/>
  <c r="W1169" i="5"/>
  <c r="Q1169" i="5"/>
  <c r="G1169" i="5"/>
  <c r="L1169" i="5"/>
  <c r="Z1169" i="5"/>
  <c r="M1169" i="5"/>
  <c r="P1169" i="5"/>
  <c r="R1169" i="5"/>
  <c r="AA1169" i="5"/>
  <c r="X1169" i="5"/>
  <c r="F1169" i="5"/>
  <c r="K1169" i="5"/>
  <c r="H1169" i="5"/>
  <c r="U1169" i="5"/>
  <c r="AB1169" i="5"/>
  <c r="N1169" i="5"/>
  <c r="E1169" i="5"/>
  <c r="V1169" i="5"/>
  <c r="T1169" i="5"/>
  <c r="I1169" i="5"/>
  <c r="J1169" i="5"/>
  <c r="O1169" i="5"/>
  <c r="T111" i="5"/>
  <c r="Y111" i="5"/>
  <c r="S111" i="5"/>
  <c r="N111" i="5"/>
  <c r="H111" i="5"/>
  <c r="Q111" i="5"/>
  <c r="X111" i="5"/>
  <c r="V111" i="5"/>
  <c r="Z111" i="5"/>
  <c r="G111" i="5"/>
  <c r="L111" i="5"/>
  <c r="F111" i="5"/>
  <c r="AB111" i="5"/>
  <c r="W111" i="5"/>
  <c r="AA111" i="5"/>
  <c r="K111" i="5"/>
  <c r="P111" i="5"/>
  <c r="I111" i="5"/>
  <c r="E111" i="5"/>
  <c r="U111" i="5"/>
  <c r="R111" i="5"/>
  <c r="J111" i="5"/>
  <c r="O111" i="5"/>
  <c r="M111" i="5"/>
  <c r="V83" i="5"/>
  <c r="AA83" i="5"/>
  <c r="T83" i="5"/>
  <c r="G83" i="5"/>
  <c r="L83" i="5"/>
  <c r="I83" i="5"/>
  <c r="E83" i="5"/>
  <c r="S83" i="5"/>
  <c r="Y83" i="5"/>
  <c r="J83" i="5"/>
  <c r="O83" i="5"/>
  <c r="Q83" i="5"/>
  <c r="X83" i="5"/>
  <c r="K83" i="5"/>
  <c r="F83" i="5"/>
  <c r="N83" i="5"/>
  <c r="R83" i="5"/>
  <c r="AB83" i="5"/>
  <c r="H83" i="5"/>
  <c r="W83" i="5"/>
  <c r="M83" i="5"/>
  <c r="Z83" i="5"/>
  <c r="U83" i="5"/>
  <c r="P83" i="5"/>
  <c r="AB1243" i="5"/>
  <c r="AA1243" i="5"/>
  <c r="Y1243" i="5"/>
  <c r="H1243" i="5"/>
  <c r="M1243" i="5"/>
  <c r="J1243" i="5"/>
  <c r="T1243" i="5"/>
  <c r="Z1243" i="5"/>
  <c r="R1243" i="5"/>
  <c r="K1243" i="5"/>
  <c r="P1243" i="5"/>
  <c r="N1243" i="5"/>
  <c r="X1243" i="5"/>
  <c r="V1243" i="5"/>
  <c r="S1243" i="5"/>
  <c r="O1243" i="5"/>
  <c r="I1243" i="5"/>
  <c r="F1243" i="5"/>
  <c r="G1243" i="5"/>
  <c r="E1243" i="5"/>
  <c r="L1243" i="5"/>
  <c r="U1243" i="5"/>
  <c r="Q1243" i="5"/>
  <c r="W1243" i="5"/>
  <c r="V778" i="5"/>
  <c r="AA778" i="5"/>
  <c r="X778" i="5"/>
  <c r="Q778" i="5"/>
  <c r="N778" i="5"/>
  <c r="H778" i="5"/>
  <c r="Z778" i="5"/>
  <c r="T778" i="5"/>
  <c r="Y778" i="5"/>
  <c r="E778" i="5"/>
  <c r="S778" i="5"/>
  <c r="AB778" i="5"/>
  <c r="I778" i="5"/>
  <c r="F778" i="5"/>
  <c r="K778" i="5"/>
  <c r="P778" i="5"/>
  <c r="R778" i="5"/>
  <c r="J778" i="5"/>
  <c r="W778" i="5"/>
  <c r="G778" i="5"/>
  <c r="U778" i="5"/>
  <c r="O778" i="5"/>
  <c r="M778" i="5"/>
  <c r="L778" i="5"/>
  <c r="R1762" i="5"/>
  <c r="W1762" i="5"/>
  <c r="T1762" i="5"/>
  <c r="K1762" i="5"/>
  <c r="P1762" i="5"/>
  <c r="J1762" i="5"/>
  <c r="V1762" i="5"/>
  <c r="AA1762" i="5"/>
  <c r="AB1762" i="5"/>
  <c r="O1762" i="5"/>
  <c r="I1762" i="5"/>
  <c r="N1762" i="5"/>
  <c r="Z1762" i="5"/>
  <c r="X1762" i="5"/>
  <c r="U1762" i="5"/>
  <c r="H1762" i="5"/>
  <c r="M1762" i="5"/>
  <c r="F1762" i="5"/>
  <c r="E1762" i="5"/>
  <c r="S1762" i="5"/>
  <c r="Y1762" i="5"/>
  <c r="G1762" i="5"/>
  <c r="L1762" i="5"/>
  <c r="Q1762" i="5"/>
  <c r="T1520" i="5"/>
  <c r="Y1520" i="5"/>
  <c r="Z1520" i="5"/>
  <c r="K1520" i="5"/>
  <c r="P1520" i="5"/>
  <c r="F1520" i="5"/>
  <c r="X1520" i="5"/>
  <c r="V1520" i="5"/>
  <c r="S1520" i="5"/>
  <c r="O1520" i="5"/>
  <c r="I1520" i="5"/>
  <c r="J1520" i="5"/>
  <c r="AB1520" i="5"/>
  <c r="W1520" i="5"/>
  <c r="AA1520" i="5"/>
  <c r="H1520" i="5"/>
  <c r="M1520" i="5"/>
  <c r="N1520" i="5"/>
  <c r="E1520" i="5"/>
  <c r="U1520" i="5"/>
  <c r="R1520" i="5"/>
  <c r="G1520" i="5"/>
  <c r="L1520" i="5"/>
  <c r="Q1520" i="5"/>
  <c r="Z1006" i="5"/>
  <c r="T1006" i="5"/>
  <c r="Y1006" i="5"/>
  <c r="E1006" i="5"/>
  <c r="G1006" i="5"/>
  <c r="L1006" i="5"/>
  <c r="W1006" i="5"/>
  <c r="M1006" i="5"/>
  <c r="J1006" i="5"/>
  <c r="S1006" i="5"/>
  <c r="AB1006" i="5"/>
  <c r="I1006" i="5"/>
  <c r="F1006" i="5"/>
  <c r="K1006" i="5"/>
  <c r="P1006" i="5"/>
  <c r="R1006" i="5"/>
  <c r="U1006" i="5"/>
  <c r="O1006" i="5"/>
  <c r="AA1006" i="5"/>
  <c r="H1006" i="5"/>
  <c r="X1006" i="5"/>
  <c r="Q1006" i="5"/>
  <c r="V1006" i="5"/>
  <c r="N1006" i="5"/>
  <c r="AB1360" i="5"/>
  <c r="S1360" i="5"/>
  <c r="K1360" i="5"/>
  <c r="R1360" i="5"/>
  <c r="W1360" i="5"/>
  <c r="I1360" i="5"/>
  <c r="AA1360" i="5"/>
  <c r="Q1360" i="5"/>
  <c r="U1360" i="5"/>
  <c r="N1360" i="5"/>
  <c r="Z1360" i="5"/>
  <c r="O1360" i="5"/>
  <c r="J1360" i="5"/>
  <c r="X1360" i="5"/>
  <c r="F1360" i="5"/>
  <c r="Y1360" i="5"/>
  <c r="L1360" i="5"/>
  <c r="E1360" i="5"/>
  <c r="M1360" i="5"/>
  <c r="V1360" i="5"/>
  <c r="P1360" i="5"/>
  <c r="T1360" i="5"/>
  <c r="G1360" i="5"/>
  <c r="H1360" i="5"/>
  <c r="U1073" i="5"/>
  <c r="Z1073" i="5"/>
  <c r="AB1073" i="5"/>
  <c r="M1073" i="5"/>
  <c r="N1073" i="5"/>
  <c r="P1073" i="5"/>
  <c r="Y1073" i="5"/>
  <c r="S1073" i="5"/>
  <c r="W1073" i="5"/>
  <c r="Q1073" i="5"/>
  <c r="G1073" i="5"/>
  <c r="H1073" i="5"/>
  <c r="R1073" i="5"/>
  <c r="AA1073" i="5"/>
  <c r="X1073" i="5"/>
  <c r="F1073" i="5"/>
  <c r="K1073" i="5"/>
  <c r="L1073" i="5"/>
  <c r="E1073" i="5"/>
  <c r="V1073" i="5"/>
  <c r="T1073" i="5"/>
  <c r="I1073" i="5"/>
  <c r="J1073" i="5"/>
  <c r="O1073" i="5"/>
  <c r="V833" i="5"/>
  <c r="AA833" i="5"/>
  <c r="I833" i="5"/>
  <c r="F833" i="5"/>
  <c r="K833" i="5"/>
  <c r="H833" i="5"/>
  <c r="Y833" i="5"/>
  <c r="W833" i="5"/>
  <c r="S833" i="5"/>
  <c r="Q833" i="5"/>
  <c r="N833" i="5"/>
  <c r="P833" i="5"/>
  <c r="R833" i="5"/>
  <c r="X833" i="5"/>
  <c r="T833" i="5"/>
  <c r="E833" i="5"/>
  <c r="G833" i="5"/>
  <c r="L833" i="5"/>
  <c r="M833" i="5"/>
  <c r="U833" i="5"/>
  <c r="J833" i="5"/>
  <c r="Z833" i="5"/>
  <c r="O833" i="5"/>
  <c r="AB833" i="5"/>
  <c r="Z694" i="5"/>
  <c r="X694" i="5"/>
  <c r="AB694" i="5"/>
  <c r="F694" i="5"/>
  <c r="K694" i="5"/>
  <c r="L694" i="5"/>
  <c r="R694" i="5"/>
  <c r="W694" i="5"/>
  <c r="T694" i="5"/>
  <c r="M694" i="5"/>
  <c r="N694" i="5"/>
  <c r="H694" i="5"/>
  <c r="V694" i="5"/>
  <c r="AA694" i="5"/>
  <c r="U694" i="5"/>
  <c r="Q694" i="5"/>
  <c r="G694" i="5"/>
  <c r="P694" i="5"/>
  <c r="I694" i="5"/>
  <c r="E694" i="5"/>
  <c r="J694" i="5"/>
  <c r="S694" i="5"/>
  <c r="O694" i="5"/>
  <c r="Y694" i="5"/>
  <c r="X816" i="5"/>
  <c r="R816" i="5"/>
  <c r="V816" i="5"/>
  <c r="Q816" i="5"/>
  <c r="G816" i="5"/>
  <c r="P816" i="5"/>
  <c r="AB816" i="5"/>
  <c r="Z816" i="5"/>
  <c r="W816" i="5"/>
  <c r="F816" i="5"/>
  <c r="K816" i="5"/>
  <c r="H816" i="5"/>
  <c r="E816" i="5"/>
  <c r="U816" i="5"/>
  <c r="S816" i="5"/>
  <c r="I816" i="5"/>
  <c r="J816" i="5"/>
  <c r="O816" i="5"/>
  <c r="T816" i="5"/>
  <c r="Y816" i="5"/>
  <c r="AA816" i="5"/>
  <c r="M816" i="5"/>
  <c r="N816" i="5"/>
  <c r="L816" i="5"/>
  <c r="T1132" i="5"/>
  <c r="Y1132" i="5"/>
  <c r="AA1132" i="5"/>
  <c r="M1132" i="5"/>
  <c r="N1132" i="5"/>
  <c r="L1132" i="5"/>
  <c r="X1132" i="5"/>
  <c r="R1132" i="5"/>
  <c r="W1132" i="5"/>
  <c r="Q1132" i="5"/>
  <c r="G1132" i="5"/>
  <c r="P1132" i="5"/>
  <c r="AB1132" i="5"/>
  <c r="Z1132" i="5"/>
  <c r="V1132" i="5"/>
  <c r="F1132" i="5"/>
  <c r="K1132" i="5"/>
  <c r="H1132" i="5"/>
  <c r="E1132" i="5"/>
  <c r="U1132" i="5"/>
  <c r="S1132" i="5"/>
  <c r="I1132" i="5"/>
  <c r="J1132" i="5"/>
  <c r="O1132" i="5"/>
  <c r="AB1744" i="5"/>
  <c r="W1744" i="5"/>
  <c r="AA1744" i="5"/>
  <c r="H1744" i="5"/>
  <c r="M1744" i="5"/>
  <c r="N1744" i="5"/>
  <c r="T1744" i="5"/>
  <c r="Y1744" i="5"/>
  <c r="Z1744" i="5"/>
  <c r="K1744" i="5"/>
  <c r="P1744" i="5"/>
  <c r="F1744" i="5"/>
  <c r="X1744" i="5"/>
  <c r="V1744" i="5"/>
  <c r="S1744" i="5"/>
  <c r="O1744" i="5"/>
  <c r="I1744" i="5"/>
  <c r="J1744" i="5"/>
  <c r="G1744" i="5"/>
  <c r="E1744" i="5"/>
  <c r="L1744" i="5"/>
  <c r="U1744" i="5"/>
  <c r="Q1744" i="5"/>
  <c r="R1744" i="5"/>
  <c r="Z1842" i="5"/>
  <c r="Y1842" i="5"/>
  <c r="X1842" i="5"/>
  <c r="H1842" i="5"/>
  <c r="M1842" i="5"/>
  <c r="N1842" i="5"/>
  <c r="E1842" i="5"/>
  <c r="S1842" i="5"/>
  <c r="AB1842" i="5"/>
  <c r="G1842" i="5"/>
  <c r="L1842" i="5"/>
  <c r="Q1842" i="5"/>
  <c r="R1842" i="5"/>
  <c r="W1842" i="5"/>
  <c r="T1842" i="5"/>
  <c r="K1842" i="5"/>
  <c r="P1842" i="5"/>
  <c r="F1842" i="5"/>
  <c r="V1842" i="5"/>
  <c r="AA1842" i="5"/>
  <c r="U1842" i="5"/>
  <c r="O1842" i="5"/>
  <c r="I1842" i="5"/>
  <c r="J1842" i="5"/>
  <c r="W660" i="5"/>
  <c r="U660" i="5"/>
  <c r="AB660" i="5"/>
  <c r="Q660" i="5"/>
  <c r="G660" i="5"/>
  <c r="P660" i="5"/>
  <c r="Y660" i="5"/>
  <c r="M660" i="5"/>
  <c r="L660" i="5"/>
  <c r="AA660" i="5"/>
  <c r="Z660" i="5"/>
  <c r="R660" i="5"/>
  <c r="F660" i="5"/>
  <c r="K660" i="5"/>
  <c r="H660" i="5"/>
  <c r="S660" i="5"/>
  <c r="X660" i="5"/>
  <c r="N660" i="5"/>
  <c r="E660" i="5"/>
  <c r="T660" i="5"/>
  <c r="V660" i="5"/>
  <c r="I660" i="5"/>
  <c r="J660" i="5"/>
  <c r="O660" i="5"/>
  <c r="AA1631" i="5"/>
  <c r="Y1631" i="5"/>
  <c r="V1631" i="5"/>
  <c r="H1631" i="5"/>
  <c r="M1631" i="5"/>
  <c r="J1631" i="5"/>
  <c r="E1631" i="5"/>
  <c r="T1631" i="5"/>
  <c r="R1631" i="5"/>
  <c r="G1631" i="5"/>
  <c r="L1631" i="5"/>
  <c r="Q1631" i="5"/>
  <c r="S1631" i="5"/>
  <c r="X1631" i="5"/>
  <c r="Z1631" i="5"/>
  <c r="K1631" i="5"/>
  <c r="P1631" i="5"/>
  <c r="N1631" i="5"/>
  <c r="W1631" i="5"/>
  <c r="AB1631" i="5"/>
  <c r="U1631" i="5"/>
  <c r="O1631" i="5"/>
  <c r="I1631" i="5"/>
  <c r="F1631" i="5"/>
  <c r="R1082" i="5"/>
  <c r="W1082" i="5"/>
  <c r="T1082" i="5"/>
  <c r="M1082" i="5"/>
  <c r="N1082" i="5"/>
  <c r="H1082" i="5"/>
  <c r="E1082" i="5"/>
  <c r="S1082" i="5"/>
  <c r="Y1082" i="5"/>
  <c r="I1082" i="5"/>
  <c r="J1082" i="5"/>
  <c r="O1082" i="5"/>
  <c r="Z1082" i="5"/>
  <c r="AB1082" i="5"/>
  <c r="K1082" i="5"/>
  <c r="AA1082" i="5"/>
  <c r="Q1082" i="5"/>
  <c r="P1082" i="5"/>
  <c r="X1082" i="5"/>
  <c r="F1082" i="5"/>
  <c r="L1082" i="5"/>
  <c r="V1082" i="5"/>
  <c r="U1082" i="5"/>
  <c r="G1082" i="5"/>
  <c r="W991" i="5"/>
  <c r="AB991" i="5"/>
  <c r="U991" i="5"/>
  <c r="Q991" i="5"/>
  <c r="G991" i="5"/>
  <c r="L991" i="5"/>
  <c r="S991" i="5"/>
  <c r="M991" i="5"/>
  <c r="H991" i="5"/>
  <c r="AA991" i="5"/>
  <c r="Y991" i="5"/>
  <c r="V991" i="5"/>
  <c r="F991" i="5"/>
  <c r="K991" i="5"/>
  <c r="P991" i="5"/>
  <c r="X991" i="5"/>
  <c r="Z991" i="5"/>
  <c r="N991" i="5"/>
  <c r="E991" i="5"/>
  <c r="T991" i="5"/>
  <c r="R991" i="5"/>
  <c r="I991" i="5"/>
  <c r="J991" i="5"/>
  <c r="O991" i="5"/>
  <c r="Y74" i="5"/>
  <c r="S74" i="5"/>
  <c r="W74" i="5"/>
  <c r="Q74" i="5"/>
  <c r="K74" i="5"/>
  <c r="H74" i="5"/>
  <c r="R74" i="5"/>
  <c r="AA74" i="5"/>
  <c r="X74" i="5"/>
  <c r="J74" i="5"/>
  <c r="O74" i="5"/>
  <c r="L74" i="5"/>
  <c r="V74" i="5"/>
  <c r="T74" i="5"/>
  <c r="I74" i="5"/>
  <c r="N74" i="5"/>
  <c r="F74" i="5"/>
  <c r="P74" i="5"/>
  <c r="U74" i="5"/>
  <c r="Z74" i="5"/>
  <c r="AB74" i="5"/>
  <c r="M74" i="5"/>
  <c r="G74" i="5"/>
  <c r="E74" i="5"/>
  <c r="T1771" i="5"/>
  <c r="AA1771" i="5"/>
  <c r="Z1771" i="5"/>
  <c r="F1771" i="5"/>
  <c r="AB1771" i="5"/>
  <c r="P1771" i="5"/>
  <c r="O1771" i="5"/>
  <c r="U1771" i="5"/>
  <c r="J1771" i="5"/>
  <c r="R1771" i="5"/>
  <c r="I1771" i="5"/>
  <c r="W1771" i="5"/>
  <c r="K1771" i="5"/>
  <c r="Y1771" i="5"/>
  <c r="N1771" i="5"/>
  <c r="Q1771" i="5"/>
  <c r="S1771" i="5"/>
  <c r="H1771" i="5"/>
  <c r="G1771" i="5"/>
  <c r="X1771" i="5"/>
  <c r="L1771" i="5"/>
  <c r="E1771" i="5"/>
  <c r="V1771" i="5"/>
  <c r="M1771" i="5"/>
  <c r="T1215" i="5"/>
  <c r="Y1215" i="5"/>
  <c r="W1215" i="5"/>
  <c r="M1215" i="5"/>
  <c r="N1215" i="5"/>
  <c r="H1215" i="5"/>
  <c r="X1215" i="5"/>
  <c r="U1215" i="5"/>
  <c r="AA1215" i="5"/>
  <c r="Q1215" i="5"/>
  <c r="G1215" i="5"/>
  <c r="L1215" i="5"/>
  <c r="AB1215" i="5"/>
  <c r="Z1215" i="5"/>
  <c r="R1215" i="5"/>
  <c r="F1215" i="5"/>
  <c r="K1215" i="5"/>
  <c r="P1215" i="5"/>
  <c r="E1215" i="5"/>
  <c r="S1215" i="5"/>
  <c r="V1215" i="5"/>
  <c r="I1215" i="5"/>
  <c r="J1215" i="5"/>
  <c r="O1215" i="5"/>
  <c r="AA1503" i="5"/>
  <c r="Y1503" i="5"/>
  <c r="R1503" i="5"/>
  <c r="H1503" i="5"/>
  <c r="M1503" i="5"/>
  <c r="J1503" i="5"/>
  <c r="E1503" i="5"/>
  <c r="T1503" i="5"/>
  <c r="U1503" i="5"/>
  <c r="G1503" i="5"/>
  <c r="L1503" i="5"/>
  <c r="Q1503" i="5"/>
  <c r="S1503" i="5"/>
  <c r="X1503" i="5"/>
  <c r="V1503" i="5"/>
  <c r="K1503" i="5"/>
  <c r="P1503" i="5"/>
  <c r="N1503" i="5"/>
  <c r="W1503" i="5"/>
  <c r="AB1503" i="5"/>
  <c r="Z1503" i="5"/>
  <c r="O1503" i="5"/>
  <c r="I1503" i="5"/>
  <c r="F1503" i="5"/>
  <c r="AA439" i="5"/>
  <c r="Y439" i="5"/>
  <c r="Z439" i="5"/>
  <c r="K439" i="5"/>
  <c r="P439" i="5"/>
  <c r="M439" i="5"/>
  <c r="W439" i="5"/>
  <c r="T439" i="5"/>
  <c r="V439" i="5"/>
  <c r="G439" i="5"/>
  <c r="L439" i="5"/>
  <c r="Q439" i="5"/>
  <c r="E439" i="5"/>
  <c r="AB439" i="5"/>
  <c r="O439" i="5"/>
  <c r="S439" i="5"/>
  <c r="U439" i="5"/>
  <c r="H439" i="5"/>
  <c r="R439" i="5"/>
  <c r="J439" i="5"/>
  <c r="F439" i="5"/>
  <c r="X439" i="5"/>
  <c r="N439" i="5"/>
  <c r="I439" i="5"/>
  <c r="U1409" i="5"/>
  <c r="Z1409" i="5"/>
  <c r="W1409" i="5"/>
  <c r="K1409" i="5"/>
  <c r="P1409" i="5"/>
  <c r="F1409" i="5"/>
  <c r="R1409" i="5"/>
  <c r="AA1409" i="5"/>
  <c r="AB1409" i="5"/>
  <c r="H1409" i="5"/>
  <c r="M1409" i="5"/>
  <c r="N1409" i="5"/>
  <c r="E1409" i="5"/>
  <c r="T1409" i="5"/>
  <c r="L1409" i="5"/>
  <c r="Y1409" i="5"/>
  <c r="X1409" i="5"/>
  <c r="I1409" i="5"/>
  <c r="V1409" i="5"/>
  <c r="G1409" i="5"/>
  <c r="Q1409" i="5"/>
  <c r="S1409" i="5"/>
  <c r="O1409" i="5"/>
  <c r="J1409" i="5"/>
  <c r="Z217" i="5"/>
  <c r="X217" i="5"/>
  <c r="H217" i="5"/>
  <c r="I217" i="5"/>
  <c r="J217" i="5"/>
  <c r="K217" i="5"/>
  <c r="U217" i="5"/>
  <c r="V217" i="5"/>
  <c r="AB217" i="5"/>
  <c r="L217" i="5"/>
  <c r="M217" i="5"/>
  <c r="N217" i="5"/>
  <c r="Y217" i="5"/>
  <c r="AA217" i="5"/>
  <c r="S217" i="5"/>
  <c r="P217" i="5"/>
  <c r="Q217" i="5"/>
  <c r="O217" i="5"/>
  <c r="T217" i="5"/>
  <c r="W217" i="5"/>
  <c r="R217" i="5"/>
  <c r="E217" i="5"/>
  <c r="F217" i="5"/>
  <c r="G217" i="5"/>
  <c r="S481" i="5"/>
  <c r="X481" i="5"/>
  <c r="Z481" i="5"/>
  <c r="K481" i="5"/>
  <c r="P481" i="5"/>
  <c r="I481" i="5"/>
  <c r="W481" i="5"/>
  <c r="AB481" i="5"/>
  <c r="R481" i="5"/>
  <c r="O481" i="5"/>
  <c r="M481" i="5"/>
  <c r="Q481" i="5"/>
  <c r="AA481" i="5"/>
  <c r="V481" i="5"/>
  <c r="U481" i="5"/>
  <c r="H481" i="5"/>
  <c r="F481" i="5"/>
  <c r="J481" i="5"/>
  <c r="E481" i="5"/>
  <c r="T481" i="5"/>
  <c r="Y481" i="5"/>
  <c r="G481" i="5"/>
  <c r="L481" i="5"/>
  <c r="N481" i="5"/>
  <c r="W1238" i="5"/>
  <c r="R1238" i="5"/>
  <c r="T1238" i="5"/>
  <c r="O1238" i="5"/>
  <c r="I1238" i="5"/>
  <c r="N1238" i="5"/>
  <c r="AA1238" i="5"/>
  <c r="X1238" i="5"/>
  <c r="U1238" i="5"/>
  <c r="H1238" i="5"/>
  <c r="M1238" i="5"/>
  <c r="F1238" i="5"/>
  <c r="E1238" i="5"/>
  <c r="V1238" i="5"/>
  <c r="Y1238" i="5"/>
  <c r="G1238" i="5"/>
  <c r="L1238" i="5"/>
  <c r="Q1238" i="5"/>
  <c r="S1238" i="5"/>
  <c r="P1238" i="5"/>
  <c r="AB1238" i="5"/>
  <c r="J1238" i="5"/>
  <c r="Z1238" i="5"/>
  <c r="K1238" i="5"/>
  <c r="R239" i="5"/>
  <c r="W239" i="5"/>
  <c r="T239" i="5"/>
  <c r="N239" i="5"/>
  <c r="H239" i="5"/>
  <c r="Q239" i="5"/>
  <c r="V239" i="5"/>
  <c r="AA239" i="5"/>
  <c r="U239" i="5"/>
  <c r="G239" i="5"/>
  <c r="L239" i="5"/>
  <c r="I239" i="5"/>
  <c r="Z239" i="5"/>
  <c r="X239" i="5"/>
  <c r="AB239" i="5"/>
  <c r="K239" i="5"/>
  <c r="P239" i="5"/>
  <c r="F239" i="5"/>
  <c r="E239" i="5"/>
  <c r="S239" i="5"/>
  <c r="Y239" i="5"/>
  <c r="J239" i="5"/>
  <c r="O239" i="5"/>
  <c r="M239" i="5"/>
  <c r="Y1817" i="5"/>
  <c r="S1817" i="5"/>
  <c r="W1817" i="5"/>
  <c r="P1817" i="5"/>
  <c r="K1817" i="5"/>
  <c r="O1817" i="5"/>
  <c r="Z1817" i="5"/>
  <c r="L1817" i="5"/>
  <c r="G1817" i="5"/>
  <c r="R1817" i="5"/>
  <c r="AA1817" i="5"/>
  <c r="X1817" i="5"/>
  <c r="I1817" i="5"/>
  <c r="F1817" i="5"/>
  <c r="J1817" i="5"/>
  <c r="U1817" i="5"/>
  <c r="AB1817" i="5"/>
  <c r="Q1817" i="5"/>
  <c r="E1817" i="5"/>
  <c r="V1817" i="5"/>
  <c r="T1817" i="5"/>
  <c r="H1817" i="5"/>
  <c r="M1817" i="5"/>
  <c r="N1817" i="5"/>
  <c r="E573" i="5"/>
  <c r="T573" i="5"/>
  <c r="Z573" i="5"/>
  <c r="I573" i="5"/>
  <c r="J573" i="5"/>
  <c r="O573" i="5"/>
  <c r="S573" i="5"/>
  <c r="X573" i="5"/>
  <c r="U573" i="5"/>
  <c r="M573" i="5"/>
  <c r="N573" i="5"/>
  <c r="P573" i="5"/>
  <c r="W573" i="5"/>
  <c r="AB573" i="5"/>
  <c r="V573" i="5"/>
  <c r="Q573" i="5"/>
  <c r="G573" i="5"/>
  <c r="H573" i="5"/>
  <c r="AA573" i="5"/>
  <c r="R573" i="5"/>
  <c r="Y573" i="5"/>
  <c r="F573" i="5"/>
  <c r="K573" i="5"/>
  <c r="L573" i="5"/>
  <c r="S1291" i="5"/>
  <c r="X1291" i="5"/>
  <c r="Y1291" i="5"/>
  <c r="K1291" i="5"/>
  <c r="P1291" i="5"/>
  <c r="N1291" i="5"/>
  <c r="W1291" i="5"/>
  <c r="AB1291" i="5"/>
  <c r="R1291" i="5"/>
  <c r="O1291" i="5"/>
  <c r="I1291" i="5"/>
  <c r="F1291" i="5"/>
  <c r="AA1291" i="5"/>
  <c r="U1291" i="5"/>
  <c r="Z1291" i="5"/>
  <c r="H1291" i="5"/>
  <c r="M1291" i="5"/>
  <c r="J1291" i="5"/>
  <c r="E1291" i="5"/>
  <c r="T1291" i="5"/>
  <c r="V1291" i="5"/>
  <c r="G1291" i="5"/>
  <c r="L1291" i="5"/>
  <c r="Q1291" i="5"/>
  <c r="W517" i="5"/>
  <c r="AB517" i="5"/>
  <c r="V517" i="5"/>
  <c r="Q517" i="5"/>
  <c r="H517" i="5"/>
  <c r="O517" i="5"/>
  <c r="E517" i="5"/>
  <c r="T517" i="5"/>
  <c r="Z517" i="5"/>
  <c r="I517" i="5"/>
  <c r="J517" i="5"/>
  <c r="G517" i="5"/>
  <c r="R517" i="5"/>
  <c r="F517" i="5"/>
  <c r="L517" i="5"/>
  <c r="X517" i="5"/>
  <c r="K517" i="5"/>
  <c r="S517" i="5"/>
  <c r="U517" i="5"/>
  <c r="N517" i="5"/>
  <c r="M517" i="5"/>
  <c r="AA517" i="5"/>
  <c r="Y517" i="5"/>
  <c r="P517" i="5"/>
  <c r="Y586" i="5"/>
  <c r="S586" i="5"/>
  <c r="T586" i="5"/>
  <c r="Q586" i="5"/>
  <c r="N586" i="5"/>
  <c r="H586" i="5"/>
  <c r="W586" i="5"/>
  <c r="Z586" i="5"/>
  <c r="I586" i="5"/>
  <c r="F586" i="5"/>
  <c r="K586" i="5"/>
  <c r="P586" i="5"/>
  <c r="U586" i="5"/>
  <c r="AA586" i="5"/>
  <c r="J586" i="5"/>
  <c r="R586" i="5"/>
  <c r="V586" i="5"/>
  <c r="G586" i="5"/>
  <c r="AB586" i="5"/>
  <c r="M586" i="5"/>
  <c r="O586" i="5"/>
  <c r="X586" i="5"/>
  <c r="E586" i="5"/>
  <c r="L586" i="5"/>
  <c r="T280" i="5"/>
  <c r="W280" i="5"/>
  <c r="AA280" i="5"/>
  <c r="K280" i="5"/>
  <c r="L280" i="5"/>
  <c r="Q280" i="5"/>
  <c r="X280" i="5"/>
  <c r="S280" i="5"/>
  <c r="V280" i="5"/>
  <c r="O280" i="5"/>
  <c r="P280" i="5"/>
  <c r="J280" i="5"/>
  <c r="AB280" i="5"/>
  <c r="Y280" i="5"/>
  <c r="U280" i="5"/>
  <c r="F280" i="5"/>
  <c r="I280" i="5"/>
  <c r="N280" i="5"/>
  <c r="Z280" i="5"/>
  <c r="G280" i="5"/>
  <c r="E280" i="5"/>
  <c r="H280" i="5"/>
  <c r="R280" i="5"/>
  <c r="M280" i="5"/>
  <c r="S52" i="5"/>
  <c r="X52" i="5"/>
  <c r="R52" i="5"/>
  <c r="K52" i="5"/>
  <c r="L52" i="5"/>
  <c r="Q52" i="5"/>
  <c r="W52" i="5"/>
  <c r="AB52" i="5"/>
  <c r="Y52" i="5"/>
  <c r="O52" i="5"/>
  <c r="P52" i="5"/>
  <c r="J52" i="5"/>
  <c r="AA52" i="5"/>
  <c r="U52" i="5"/>
  <c r="Z52" i="5"/>
  <c r="F52" i="5"/>
  <c r="I52" i="5"/>
  <c r="N52" i="5"/>
  <c r="E52" i="5"/>
  <c r="T52" i="5"/>
  <c r="V52" i="5"/>
  <c r="G52" i="5"/>
  <c r="H52" i="5"/>
  <c r="M52" i="5"/>
  <c r="Y483" i="5"/>
  <c r="X483" i="5"/>
  <c r="W483" i="5"/>
  <c r="Q483" i="5"/>
  <c r="H483" i="5"/>
  <c r="O483" i="5"/>
  <c r="V483" i="5"/>
  <c r="J483" i="5"/>
  <c r="R483" i="5"/>
  <c r="S483" i="5"/>
  <c r="AB483" i="5"/>
  <c r="F483" i="5"/>
  <c r="P483" i="5"/>
  <c r="L483" i="5"/>
  <c r="E483" i="5"/>
  <c r="AA483" i="5"/>
  <c r="I483" i="5"/>
  <c r="G483" i="5"/>
  <c r="Z483" i="5"/>
  <c r="K483" i="5"/>
  <c r="T483" i="5"/>
  <c r="M483" i="5"/>
  <c r="U483" i="5"/>
  <c r="N483" i="5"/>
  <c r="V1174" i="5"/>
  <c r="AA1174" i="5"/>
  <c r="X1174" i="5"/>
  <c r="Q1174" i="5"/>
  <c r="G1174" i="5"/>
  <c r="P1174" i="5"/>
  <c r="Z1174" i="5"/>
  <c r="T1174" i="5"/>
  <c r="Y1174" i="5"/>
  <c r="F1174" i="5"/>
  <c r="K1174" i="5"/>
  <c r="L1174" i="5"/>
  <c r="E1174" i="5"/>
  <c r="S1174" i="5"/>
  <c r="AB1174" i="5"/>
  <c r="I1174" i="5"/>
  <c r="J1174" i="5"/>
  <c r="O1174" i="5"/>
  <c r="R1174" i="5"/>
  <c r="N1174" i="5"/>
  <c r="W1174" i="5"/>
  <c r="H1174" i="5"/>
  <c r="U1174" i="5"/>
  <c r="M1174" i="5"/>
  <c r="AA1455" i="5"/>
  <c r="Y1455" i="5"/>
  <c r="V1455" i="5"/>
  <c r="H1455" i="5"/>
  <c r="M1455" i="5"/>
  <c r="J1455" i="5"/>
  <c r="E1455" i="5"/>
  <c r="T1455" i="5"/>
  <c r="Z1455" i="5"/>
  <c r="G1455" i="5"/>
  <c r="L1455" i="5"/>
  <c r="Q1455" i="5"/>
  <c r="S1455" i="5"/>
  <c r="X1455" i="5"/>
  <c r="R1455" i="5"/>
  <c r="K1455" i="5"/>
  <c r="P1455" i="5"/>
  <c r="N1455" i="5"/>
  <c r="W1455" i="5"/>
  <c r="AB1455" i="5"/>
  <c r="U1455" i="5"/>
  <c r="O1455" i="5"/>
  <c r="I1455" i="5"/>
  <c r="F1455" i="5"/>
  <c r="V1952" i="5"/>
  <c r="AB1952" i="5"/>
  <c r="G1952" i="5"/>
  <c r="L1952" i="5"/>
  <c r="Q1952" i="5"/>
  <c r="F1952" i="5"/>
  <c r="U1952" i="5"/>
  <c r="R1952" i="5"/>
  <c r="X1952" i="5"/>
  <c r="O1952" i="5"/>
  <c r="I1952" i="5"/>
  <c r="Z1952" i="5"/>
  <c r="Y1952" i="5"/>
  <c r="W1952" i="5"/>
  <c r="T1952" i="5"/>
  <c r="H1952" i="5"/>
  <c r="M1952" i="5"/>
  <c r="N1952" i="5"/>
  <c r="AA1952" i="5"/>
  <c r="J1952" i="5"/>
  <c r="S1952" i="5"/>
  <c r="K1952" i="5"/>
  <c r="E1952" i="5"/>
  <c r="P1952" i="5"/>
  <c r="Y306" i="5"/>
  <c r="W306" i="5"/>
  <c r="T306" i="5"/>
  <c r="Q306" i="5"/>
  <c r="K306" i="5"/>
  <c r="P306" i="5"/>
  <c r="U306" i="5"/>
  <c r="S306" i="5"/>
  <c r="G306" i="5"/>
  <c r="R306" i="5"/>
  <c r="X306" i="5"/>
  <c r="AB306" i="5"/>
  <c r="J306" i="5"/>
  <c r="O306" i="5"/>
  <c r="H306" i="5"/>
  <c r="Z306" i="5"/>
  <c r="M306" i="5"/>
  <c r="L306" i="5"/>
  <c r="E306" i="5"/>
  <c r="V306" i="5"/>
  <c r="AA306" i="5"/>
  <c r="I306" i="5"/>
  <c r="N306" i="5"/>
  <c r="F306" i="5"/>
  <c r="AA1439" i="5"/>
  <c r="Y1439" i="5"/>
  <c r="R1439" i="5"/>
  <c r="H1439" i="5"/>
  <c r="M1439" i="5"/>
  <c r="J1439" i="5"/>
  <c r="E1439" i="5"/>
  <c r="T1439" i="5"/>
  <c r="U1439" i="5"/>
  <c r="G1439" i="5"/>
  <c r="L1439" i="5"/>
  <c r="Q1439" i="5"/>
  <c r="S1439" i="5"/>
  <c r="X1439" i="5"/>
  <c r="V1439" i="5"/>
  <c r="K1439" i="5"/>
  <c r="P1439" i="5"/>
  <c r="N1439" i="5"/>
  <c r="W1439" i="5"/>
  <c r="AB1439" i="5"/>
  <c r="Z1439" i="5"/>
  <c r="O1439" i="5"/>
  <c r="I1439" i="5"/>
  <c r="F1439" i="5"/>
  <c r="W1942" i="5"/>
  <c r="U1942" i="5"/>
  <c r="R1942" i="5"/>
  <c r="O1942" i="5"/>
  <c r="I1942" i="5"/>
  <c r="N1942" i="5"/>
  <c r="AA1942" i="5"/>
  <c r="Z1942" i="5"/>
  <c r="X1942" i="5"/>
  <c r="H1942" i="5"/>
  <c r="M1942" i="5"/>
  <c r="J1942" i="5"/>
  <c r="E1942" i="5"/>
  <c r="T1942" i="5"/>
  <c r="V1942" i="5"/>
  <c r="G1942" i="5"/>
  <c r="L1942" i="5"/>
  <c r="Q1942" i="5"/>
  <c r="S1942" i="5"/>
  <c r="Y1942" i="5"/>
  <c r="AB1942" i="5"/>
  <c r="K1942" i="5"/>
  <c r="P1942" i="5"/>
  <c r="F1942" i="5"/>
  <c r="AA1779" i="5"/>
  <c r="U1779" i="5"/>
  <c r="Z1779" i="5"/>
  <c r="I1779" i="5"/>
  <c r="F1779" i="5"/>
  <c r="J1779" i="5"/>
  <c r="S1779" i="5"/>
  <c r="X1779" i="5"/>
  <c r="Y1779" i="5"/>
  <c r="L1779" i="5"/>
  <c r="Q1779" i="5"/>
  <c r="G1779" i="5"/>
  <c r="W1779" i="5"/>
  <c r="AB1779" i="5"/>
  <c r="R1779" i="5"/>
  <c r="P1779" i="5"/>
  <c r="K1779" i="5"/>
  <c r="O1779" i="5"/>
  <c r="T1779" i="5"/>
  <c r="N1779" i="5"/>
  <c r="V1779" i="5"/>
  <c r="H1779" i="5"/>
  <c r="E1779" i="5"/>
  <c r="M1779" i="5"/>
  <c r="T204" i="5"/>
  <c r="Y204" i="5"/>
  <c r="R204" i="5"/>
  <c r="K204" i="5"/>
  <c r="L204" i="5"/>
  <c r="Q204" i="5"/>
  <c r="X204" i="5"/>
  <c r="U204" i="5"/>
  <c r="V204" i="5"/>
  <c r="O204" i="5"/>
  <c r="P204" i="5"/>
  <c r="N204" i="5"/>
  <c r="AB204" i="5"/>
  <c r="Z204" i="5"/>
  <c r="W204" i="5"/>
  <c r="F204" i="5"/>
  <c r="I204" i="5"/>
  <c r="J204" i="5"/>
  <c r="E204" i="5"/>
  <c r="S204" i="5"/>
  <c r="AA204" i="5"/>
  <c r="G204" i="5"/>
  <c r="H204" i="5"/>
  <c r="M204" i="5"/>
  <c r="Y495" i="5"/>
  <c r="T495" i="5"/>
  <c r="X495" i="5"/>
  <c r="Q495" i="5"/>
  <c r="N495" i="5"/>
  <c r="O495" i="5"/>
  <c r="U495" i="5"/>
  <c r="Z495" i="5"/>
  <c r="S495" i="5"/>
  <c r="M495" i="5"/>
  <c r="J495" i="5"/>
  <c r="K495" i="5"/>
  <c r="V495" i="5"/>
  <c r="I495" i="5"/>
  <c r="G495" i="5"/>
  <c r="AB495" i="5"/>
  <c r="E495" i="5"/>
  <c r="H495" i="5"/>
  <c r="W495" i="5"/>
  <c r="F495" i="5"/>
  <c r="P495" i="5"/>
  <c r="R495" i="5"/>
  <c r="AA495" i="5"/>
  <c r="L495" i="5"/>
  <c r="V1936" i="5"/>
  <c r="AB1936" i="5"/>
  <c r="Z1936" i="5"/>
  <c r="H1936" i="5"/>
  <c r="M1936" i="5"/>
  <c r="F1936" i="5"/>
  <c r="U1936" i="5"/>
  <c r="R1936" i="5"/>
  <c r="X1936" i="5"/>
  <c r="K1936" i="5"/>
  <c r="P1936" i="5"/>
  <c r="J1936" i="5"/>
  <c r="Y1936" i="5"/>
  <c r="W1936" i="5"/>
  <c r="T1936" i="5"/>
  <c r="O1936" i="5"/>
  <c r="I1936" i="5"/>
  <c r="N1936" i="5"/>
  <c r="G1936" i="5"/>
  <c r="E1936" i="5"/>
  <c r="L1936" i="5"/>
  <c r="AA1936" i="5"/>
  <c r="Q1936" i="5"/>
  <c r="S1936" i="5"/>
  <c r="W489" i="5"/>
  <c r="AB489" i="5"/>
  <c r="U489" i="5"/>
  <c r="Q489" i="5"/>
  <c r="L489" i="5"/>
  <c r="H489" i="5"/>
  <c r="AA489" i="5"/>
  <c r="V489" i="5"/>
  <c r="Z489" i="5"/>
  <c r="F489" i="5"/>
  <c r="G489" i="5"/>
  <c r="P489" i="5"/>
  <c r="E489" i="5"/>
  <c r="T489" i="5"/>
  <c r="Y489" i="5"/>
  <c r="I489" i="5"/>
  <c r="J489" i="5"/>
  <c r="K489" i="5"/>
  <c r="R489" i="5"/>
  <c r="M489" i="5"/>
  <c r="S489" i="5"/>
  <c r="N489" i="5"/>
  <c r="X489" i="5"/>
  <c r="O489" i="5"/>
  <c r="E11" i="5"/>
  <c r="S11" i="5"/>
  <c r="AB11" i="5"/>
  <c r="J11" i="5"/>
  <c r="O11" i="5"/>
  <c r="I11" i="5"/>
  <c r="R11" i="5"/>
  <c r="W11" i="5"/>
  <c r="U11" i="5"/>
  <c r="N11" i="5"/>
  <c r="H11" i="5"/>
  <c r="M11" i="5"/>
  <c r="V11" i="5"/>
  <c r="AA11" i="5"/>
  <c r="X11" i="5"/>
  <c r="G11" i="5"/>
  <c r="L11" i="5"/>
  <c r="F11" i="5"/>
  <c r="Z11" i="5"/>
  <c r="T11" i="5"/>
  <c r="Y11" i="5"/>
  <c r="K11" i="5"/>
  <c r="P11" i="5"/>
  <c r="Q11" i="5"/>
  <c r="U801" i="5"/>
  <c r="Z801" i="5"/>
  <c r="AB801" i="5"/>
  <c r="M801" i="5"/>
  <c r="N801" i="5"/>
  <c r="P801" i="5"/>
  <c r="Y801" i="5"/>
  <c r="W801" i="5"/>
  <c r="S801" i="5"/>
  <c r="Q801" i="5"/>
  <c r="G801" i="5"/>
  <c r="H801" i="5"/>
  <c r="R801" i="5"/>
  <c r="X801" i="5"/>
  <c r="T801" i="5"/>
  <c r="F801" i="5"/>
  <c r="K801" i="5"/>
  <c r="L801" i="5"/>
  <c r="E801" i="5"/>
  <c r="V801" i="5"/>
  <c r="AA801" i="5"/>
  <c r="I801" i="5"/>
  <c r="J801" i="5"/>
  <c r="O801" i="5"/>
  <c r="R1354" i="5"/>
  <c r="W1354" i="5"/>
  <c r="T1354" i="5"/>
  <c r="K1354" i="5"/>
  <c r="P1354" i="5"/>
  <c r="J1354" i="5"/>
  <c r="V1354" i="5"/>
  <c r="AA1354" i="5"/>
  <c r="U1354" i="5"/>
  <c r="O1354" i="5"/>
  <c r="I1354" i="5"/>
  <c r="N1354" i="5"/>
  <c r="Z1354" i="5"/>
  <c r="X1354" i="5"/>
  <c r="Y1354" i="5"/>
  <c r="H1354" i="5"/>
  <c r="M1354" i="5"/>
  <c r="F1354" i="5"/>
  <c r="E1354" i="5"/>
  <c r="S1354" i="5"/>
  <c r="AB1354" i="5"/>
  <c r="G1354" i="5"/>
  <c r="L1354" i="5"/>
  <c r="Q1354" i="5"/>
  <c r="T1568" i="5"/>
  <c r="Y1568" i="5"/>
  <c r="Z1568" i="5"/>
  <c r="O1568" i="5"/>
  <c r="I1568" i="5"/>
  <c r="F1568" i="5"/>
  <c r="X1568" i="5"/>
  <c r="V1568" i="5"/>
  <c r="AA1568" i="5"/>
  <c r="H1568" i="5"/>
  <c r="M1568" i="5"/>
  <c r="J1568" i="5"/>
  <c r="AB1568" i="5"/>
  <c r="W1568" i="5"/>
  <c r="G1568" i="5"/>
  <c r="L1568" i="5"/>
  <c r="Q1568" i="5"/>
  <c r="N1568" i="5"/>
  <c r="E1568" i="5"/>
  <c r="U1568" i="5"/>
  <c r="R1568" i="5"/>
  <c r="K1568" i="5"/>
  <c r="P1568" i="5"/>
  <c r="S1568" i="5"/>
  <c r="AA878" i="5"/>
  <c r="AB878" i="5"/>
  <c r="T878" i="5"/>
  <c r="F878" i="5"/>
  <c r="K878" i="5"/>
  <c r="P878" i="5"/>
  <c r="Z878" i="5"/>
  <c r="M878" i="5"/>
  <c r="E878" i="5"/>
  <c r="U878" i="5"/>
  <c r="X878" i="5"/>
  <c r="I878" i="5"/>
  <c r="J878" i="5"/>
  <c r="O878" i="5"/>
  <c r="L878" i="5"/>
  <c r="S878" i="5"/>
  <c r="Y878" i="5"/>
  <c r="N878" i="5"/>
  <c r="V878" i="5"/>
  <c r="H878" i="5"/>
  <c r="R878" i="5"/>
  <c r="Q878" i="5"/>
  <c r="W878" i="5"/>
  <c r="G878" i="5"/>
  <c r="AA679" i="5"/>
  <c r="U679" i="5"/>
  <c r="R679" i="5"/>
  <c r="F679" i="5"/>
  <c r="K679" i="5"/>
  <c r="P679" i="5"/>
  <c r="E679" i="5"/>
  <c r="T679" i="5"/>
  <c r="V679" i="5"/>
  <c r="I679" i="5"/>
  <c r="J679" i="5"/>
  <c r="O679" i="5"/>
  <c r="S679" i="5"/>
  <c r="X679" i="5"/>
  <c r="Y679" i="5"/>
  <c r="M679" i="5"/>
  <c r="N679" i="5"/>
  <c r="H679" i="5"/>
  <c r="W679" i="5"/>
  <c r="AB679" i="5"/>
  <c r="Z679" i="5"/>
  <c r="Q679" i="5"/>
  <c r="G679" i="5"/>
  <c r="L679" i="5"/>
  <c r="T903" i="5"/>
  <c r="W903" i="5"/>
  <c r="AA903" i="5"/>
  <c r="M903" i="5"/>
  <c r="N903" i="5"/>
  <c r="H903" i="5"/>
  <c r="X903" i="5"/>
  <c r="S903" i="5"/>
  <c r="U903" i="5"/>
  <c r="Q903" i="5"/>
  <c r="G903" i="5"/>
  <c r="L903" i="5"/>
  <c r="AB903" i="5"/>
  <c r="Y903" i="5"/>
  <c r="V903" i="5"/>
  <c r="F903" i="5"/>
  <c r="K903" i="5"/>
  <c r="P903" i="5"/>
  <c r="E903" i="5"/>
  <c r="R903" i="5"/>
  <c r="Z903" i="5"/>
  <c r="I903" i="5"/>
  <c r="J903" i="5"/>
  <c r="O903" i="5"/>
  <c r="Y162" i="5"/>
  <c r="W162" i="5"/>
  <c r="AA162" i="5"/>
  <c r="Q162" i="5"/>
  <c r="K162" i="5"/>
  <c r="P162" i="5"/>
  <c r="U162" i="5"/>
  <c r="T162" i="5"/>
  <c r="G162" i="5"/>
  <c r="R162" i="5"/>
  <c r="X162" i="5"/>
  <c r="AB162" i="5"/>
  <c r="J162" i="5"/>
  <c r="O162" i="5"/>
  <c r="H162" i="5"/>
  <c r="Z162" i="5"/>
  <c r="M162" i="5"/>
  <c r="L162" i="5"/>
  <c r="E162" i="5"/>
  <c r="V162" i="5"/>
  <c r="S162" i="5"/>
  <c r="I162" i="5"/>
  <c r="N162" i="5"/>
  <c r="F162" i="5"/>
  <c r="E610" i="5"/>
  <c r="Z610" i="5"/>
  <c r="AB610" i="5"/>
  <c r="I610" i="5"/>
  <c r="J610" i="5"/>
  <c r="O610" i="5"/>
  <c r="Y610" i="5"/>
  <c r="AA610" i="5"/>
  <c r="W610" i="5"/>
  <c r="Q610" i="5"/>
  <c r="G610" i="5"/>
  <c r="L610" i="5"/>
  <c r="T610" i="5"/>
  <c r="R610" i="5"/>
  <c r="X610" i="5"/>
  <c r="F610" i="5"/>
  <c r="K610" i="5"/>
  <c r="P610" i="5"/>
  <c r="V610" i="5"/>
  <c r="H610" i="5"/>
  <c r="S610" i="5"/>
  <c r="M610" i="5"/>
  <c r="U610" i="5"/>
  <c r="N610" i="5"/>
  <c r="R826" i="5"/>
  <c r="W826" i="5"/>
  <c r="U826" i="5"/>
  <c r="M826" i="5"/>
  <c r="N826" i="5"/>
  <c r="E826" i="5"/>
  <c r="V826" i="5"/>
  <c r="AA826" i="5"/>
  <c r="X826" i="5"/>
  <c r="Q826" i="5"/>
  <c r="G826" i="5"/>
  <c r="H826" i="5"/>
  <c r="Z826" i="5"/>
  <c r="T826" i="5"/>
  <c r="Y826" i="5"/>
  <c r="F826" i="5"/>
  <c r="K826" i="5"/>
  <c r="L826" i="5"/>
  <c r="S826" i="5"/>
  <c r="AB826" i="5"/>
  <c r="I826" i="5"/>
  <c r="J826" i="5"/>
  <c r="O826" i="5"/>
  <c r="P826" i="5"/>
  <c r="R1257" i="5"/>
  <c r="AA1257" i="5"/>
  <c r="X1257" i="5"/>
  <c r="H1257" i="5"/>
  <c r="M1257" i="5"/>
  <c r="N1257" i="5"/>
  <c r="E1257" i="5"/>
  <c r="V1257" i="5"/>
  <c r="AB1257" i="5"/>
  <c r="G1257" i="5"/>
  <c r="L1257" i="5"/>
  <c r="Q1257" i="5"/>
  <c r="U1257" i="5"/>
  <c r="Z1257" i="5"/>
  <c r="T1257" i="5"/>
  <c r="K1257" i="5"/>
  <c r="P1257" i="5"/>
  <c r="F1257" i="5"/>
  <c r="Y1257" i="5"/>
  <c r="S1257" i="5"/>
  <c r="W1257" i="5"/>
  <c r="O1257" i="5"/>
  <c r="I1257" i="5"/>
  <c r="J1257" i="5"/>
  <c r="Y912" i="5"/>
  <c r="AA912" i="5"/>
  <c r="R912" i="5"/>
  <c r="Q912" i="5"/>
  <c r="G912" i="5"/>
  <c r="P912" i="5"/>
  <c r="E912" i="5"/>
  <c r="Z912" i="5"/>
  <c r="X912" i="5"/>
  <c r="I912" i="5"/>
  <c r="J912" i="5"/>
  <c r="O912" i="5"/>
  <c r="W912" i="5"/>
  <c r="F912" i="5"/>
  <c r="H912" i="5"/>
  <c r="M912" i="5"/>
  <c r="U912" i="5"/>
  <c r="AB912" i="5"/>
  <c r="N912" i="5"/>
  <c r="V912" i="5"/>
  <c r="L912" i="5"/>
  <c r="T912" i="5"/>
  <c r="S912" i="5"/>
  <c r="K912" i="5"/>
  <c r="X1324" i="5"/>
  <c r="R1324" i="5"/>
  <c r="S1324" i="5"/>
  <c r="O1324" i="5"/>
  <c r="I1324" i="5"/>
  <c r="J1324" i="5"/>
  <c r="AB1324" i="5"/>
  <c r="Z1324" i="5"/>
  <c r="W1324" i="5"/>
  <c r="H1324" i="5"/>
  <c r="M1324" i="5"/>
  <c r="N1324" i="5"/>
  <c r="E1324" i="5"/>
  <c r="U1324" i="5"/>
  <c r="V1324" i="5"/>
  <c r="G1324" i="5"/>
  <c r="L1324" i="5"/>
  <c r="Q1324" i="5"/>
  <c r="T1324" i="5"/>
  <c r="Y1324" i="5"/>
  <c r="AA1324" i="5"/>
  <c r="K1324" i="5"/>
  <c r="P1324" i="5"/>
  <c r="F1324" i="5"/>
  <c r="Y1401" i="5"/>
  <c r="S1401" i="5"/>
  <c r="AB1401" i="5"/>
  <c r="O1401" i="5"/>
  <c r="I1401" i="5"/>
  <c r="J1401" i="5"/>
  <c r="R1401" i="5"/>
  <c r="AA1401" i="5"/>
  <c r="T1401" i="5"/>
  <c r="H1401" i="5"/>
  <c r="M1401" i="5"/>
  <c r="N1401" i="5"/>
  <c r="E1401" i="5"/>
  <c r="V1401" i="5"/>
  <c r="W1401" i="5"/>
  <c r="G1401" i="5"/>
  <c r="L1401" i="5"/>
  <c r="Q1401" i="5"/>
  <c r="U1401" i="5"/>
  <c r="P1401" i="5"/>
  <c r="Z1401" i="5"/>
  <c r="F1401" i="5"/>
  <c r="X1401" i="5"/>
  <c r="K1401" i="5"/>
  <c r="T1332" i="5"/>
  <c r="Y1332" i="5"/>
  <c r="S1332" i="5"/>
  <c r="K1332" i="5"/>
  <c r="P1332" i="5"/>
  <c r="F1332" i="5"/>
  <c r="AB1332" i="5"/>
  <c r="Z1332" i="5"/>
  <c r="AA1332" i="5"/>
  <c r="H1332" i="5"/>
  <c r="M1332" i="5"/>
  <c r="N1332" i="5"/>
  <c r="E1332" i="5"/>
  <c r="V1332" i="5"/>
  <c r="L1332" i="5"/>
  <c r="X1332" i="5"/>
  <c r="W1332" i="5"/>
  <c r="I1332" i="5"/>
  <c r="U1332" i="5"/>
  <c r="G1332" i="5"/>
  <c r="Q1332" i="5"/>
  <c r="R1332" i="5"/>
  <c r="O1332" i="5"/>
  <c r="J1332" i="5"/>
  <c r="X440" i="5"/>
  <c r="S440" i="5"/>
  <c r="V440" i="5"/>
  <c r="O440" i="5"/>
  <c r="P440" i="5"/>
  <c r="E440" i="5"/>
  <c r="AB440" i="5"/>
  <c r="Y440" i="5"/>
  <c r="Z440" i="5"/>
  <c r="F440" i="5"/>
  <c r="I440" i="5"/>
  <c r="J440" i="5"/>
  <c r="R440" i="5"/>
  <c r="AA440" i="5"/>
  <c r="G440" i="5"/>
  <c r="H440" i="5"/>
  <c r="M440" i="5"/>
  <c r="N440" i="5"/>
  <c r="T440" i="5"/>
  <c r="W440" i="5"/>
  <c r="U440" i="5"/>
  <c r="K440" i="5"/>
  <c r="L440" i="5"/>
  <c r="Q440" i="5"/>
  <c r="Z1590" i="5"/>
  <c r="T1590" i="5"/>
  <c r="Y1590" i="5"/>
  <c r="H1590" i="5"/>
  <c r="M1590" i="5"/>
  <c r="F1590" i="5"/>
  <c r="E1590" i="5"/>
  <c r="S1590" i="5"/>
  <c r="AB1590" i="5"/>
  <c r="G1590" i="5"/>
  <c r="L1590" i="5"/>
  <c r="Q1590" i="5"/>
  <c r="R1590" i="5"/>
  <c r="W1590" i="5"/>
  <c r="U1590" i="5"/>
  <c r="K1590" i="5"/>
  <c r="P1590" i="5"/>
  <c r="J1590" i="5"/>
  <c r="V1590" i="5"/>
  <c r="AA1590" i="5"/>
  <c r="X1590" i="5"/>
  <c r="O1590" i="5"/>
  <c r="I1590" i="5"/>
  <c r="N1590" i="5"/>
  <c r="Y182" i="5"/>
  <c r="S182" i="5"/>
  <c r="W182" i="5"/>
  <c r="Q182" i="5"/>
  <c r="K182" i="5"/>
  <c r="H182" i="5"/>
  <c r="R182" i="5"/>
  <c r="AA182" i="5"/>
  <c r="X182" i="5"/>
  <c r="J182" i="5"/>
  <c r="O182" i="5"/>
  <c r="L182" i="5"/>
  <c r="E182" i="5"/>
  <c r="V182" i="5"/>
  <c r="T182" i="5"/>
  <c r="I182" i="5"/>
  <c r="N182" i="5"/>
  <c r="F182" i="5"/>
  <c r="U182" i="5"/>
  <c r="G182" i="5"/>
  <c r="Z182" i="5"/>
  <c r="P182" i="5"/>
  <c r="AB182" i="5"/>
  <c r="M182" i="5"/>
  <c r="X1040" i="5"/>
  <c r="V1040" i="5"/>
  <c r="Z1040" i="5"/>
  <c r="Q1040" i="5"/>
  <c r="G1040" i="5"/>
  <c r="P1040" i="5"/>
  <c r="E1040" i="5"/>
  <c r="U1040" i="5"/>
  <c r="R1040" i="5"/>
  <c r="I1040" i="5"/>
  <c r="J1040" i="5"/>
  <c r="O1040" i="5"/>
  <c r="W1040" i="5"/>
  <c r="F1040" i="5"/>
  <c r="H1040" i="5"/>
  <c r="Y1040" i="5"/>
  <c r="L1040" i="5"/>
  <c r="T1040" i="5"/>
  <c r="S1040" i="5"/>
  <c r="N1040" i="5"/>
  <c r="M1040" i="5"/>
  <c r="AB1040" i="5"/>
  <c r="AA1040" i="5"/>
  <c r="K1040" i="5"/>
  <c r="W651" i="5"/>
  <c r="Y651" i="5"/>
  <c r="I651" i="5"/>
  <c r="J651" i="5"/>
  <c r="K651" i="5"/>
  <c r="P651" i="5"/>
  <c r="R651" i="5"/>
  <c r="AB651" i="5"/>
  <c r="AA651" i="5"/>
  <c r="M651" i="5"/>
  <c r="N651" i="5"/>
  <c r="O651" i="5"/>
  <c r="V651" i="5"/>
  <c r="S651" i="5"/>
  <c r="T651" i="5"/>
  <c r="Q651" i="5"/>
  <c r="E651" i="5"/>
  <c r="H651" i="5"/>
  <c r="Z651" i="5"/>
  <c r="X651" i="5"/>
  <c r="U651" i="5"/>
  <c r="F651" i="5"/>
  <c r="G651" i="5"/>
  <c r="L651" i="5"/>
  <c r="R1657" i="5"/>
  <c r="AA1657" i="5"/>
  <c r="X1657" i="5"/>
  <c r="H1657" i="5"/>
  <c r="M1657" i="5"/>
  <c r="N1657" i="5"/>
  <c r="U1657" i="5"/>
  <c r="Z1657" i="5"/>
  <c r="AB1657" i="5"/>
  <c r="K1657" i="5"/>
  <c r="P1657" i="5"/>
  <c r="F1657" i="5"/>
  <c r="Y1657" i="5"/>
  <c r="S1657" i="5"/>
  <c r="W1657" i="5"/>
  <c r="O1657" i="5"/>
  <c r="I1657" i="5"/>
  <c r="J1657" i="5"/>
  <c r="V1657" i="5"/>
  <c r="Q1657" i="5"/>
  <c r="T1657" i="5"/>
  <c r="G1657" i="5"/>
  <c r="E1657" i="5"/>
  <c r="L1657" i="5"/>
  <c r="Y398" i="5"/>
  <c r="S398" i="5"/>
  <c r="W398" i="5"/>
  <c r="Q398" i="5"/>
  <c r="K398" i="5"/>
  <c r="L398" i="5"/>
  <c r="R398" i="5"/>
  <c r="AA398" i="5"/>
  <c r="X398" i="5"/>
  <c r="J398" i="5"/>
  <c r="O398" i="5"/>
  <c r="P398" i="5"/>
  <c r="E398" i="5"/>
  <c r="V398" i="5"/>
  <c r="T398" i="5"/>
  <c r="I398" i="5"/>
  <c r="N398" i="5"/>
  <c r="F398" i="5"/>
  <c r="U398" i="5"/>
  <c r="Z398" i="5"/>
  <c r="AB398" i="5"/>
  <c r="M398" i="5"/>
  <c r="G398" i="5"/>
  <c r="H398" i="5"/>
  <c r="R367" i="5"/>
  <c r="W367" i="5"/>
  <c r="U367" i="5"/>
  <c r="N367" i="5"/>
  <c r="H367" i="5"/>
  <c r="Q367" i="5"/>
  <c r="V367" i="5"/>
  <c r="AA367" i="5"/>
  <c r="AB367" i="5"/>
  <c r="G367" i="5"/>
  <c r="L367" i="5"/>
  <c r="F367" i="5"/>
  <c r="Z367" i="5"/>
  <c r="X367" i="5"/>
  <c r="T367" i="5"/>
  <c r="K367" i="5"/>
  <c r="P367" i="5"/>
  <c r="I367" i="5"/>
  <c r="E367" i="5"/>
  <c r="S367" i="5"/>
  <c r="Y367" i="5"/>
  <c r="J367" i="5"/>
  <c r="O367" i="5"/>
  <c r="M367" i="5"/>
  <c r="V339" i="5"/>
  <c r="AA339" i="5"/>
  <c r="X339" i="5"/>
  <c r="G339" i="5"/>
  <c r="L339" i="5"/>
  <c r="I339" i="5"/>
  <c r="E339" i="5"/>
  <c r="S339" i="5"/>
  <c r="AB339" i="5"/>
  <c r="J339" i="5"/>
  <c r="O339" i="5"/>
  <c r="Q339" i="5"/>
  <c r="T339" i="5"/>
  <c r="K339" i="5"/>
  <c r="M339" i="5"/>
  <c r="N339" i="5"/>
  <c r="R339" i="5"/>
  <c r="U339" i="5"/>
  <c r="H339" i="5"/>
  <c r="W339" i="5"/>
  <c r="F339" i="5"/>
  <c r="Z339" i="5"/>
  <c r="Y339" i="5"/>
  <c r="P339" i="5"/>
  <c r="W1175" i="5"/>
  <c r="AB1175" i="5"/>
  <c r="U1175" i="5"/>
  <c r="Q1175" i="5"/>
  <c r="G1175" i="5"/>
  <c r="L1175" i="5"/>
  <c r="AA1175" i="5"/>
  <c r="Y1175" i="5"/>
  <c r="V1175" i="5"/>
  <c r="F1175" i="5"/>
  <c r="K1175" i="5"/>
  <c r="E1175" i="5"/>
  <c r="T1175" i="5"/>
  <c r="R1175" i="5"/>
  <c r="I1175" i="5"/>
  <c r="J1175" i="5"/>
  <c r="O1175" i="5"/>
  <c r="P1175" i="5"/>
  <c r="S1175" i="5"/>
  <c r="X1175" i="5"/>
  <c r="Z1175" i="5"/>
  <c r="M1175" i="5"/>
  <c r="N1175" i="5"/>
  <c r="H1175" i="5"/>
  <c r="V905" i="5"/>
  <c r="S905" i="5"/>
  <c r="T905" i="5"/>
  <c r="Q905" i="5"/>
  <c r="E905" i="5"/>
  <c r="P905" i="5"/>
  <c r="Z905" i="5"/>
  <c r="X905" i="5"/>
  <c r="U905" i="5"/>
  <c r="F905" i="5"/>
  <c r="G905" i="5"/>
  <c r="L905" i="5"/>
  <c r="W905" i="5"/>
  <c r="Y905" i="5"/>
  <c r="I905" i="5"/>
  <c r="J905" i="5"/>
  <c r="K905" i="5"/>
  <c r="H905" i="5"/>
  <c r="R905" i="5"/>
  <c r="AB905" i="5"/>
  <c r="AA905" i="5"/>
  <c r="M905" i="5"/>
  <c r="N905" i="5"/>
  <c r="O905" i="5"/>
  <c r="S815" i="5"/>
  <c r="X815" i="5"/>
  <c r="R815" i="5"/>
  <c r="M815" i="5"/>
  <c r="N815" i="5"/>
  <c r="H815" i="5"/>
  <c r="W815" i="5"/>
  <c r="AB815" i="5"/>
  <c r="Y815" i="5"/>
  <c r="Q815" i="5"/>
  <c r="G815" i="5"/>
  <c r="L815" i="5"/>
  <c r="AA815" i="5"/>
  <c r="U815" i="5"/>
  <c r="Z815" i="5"/>
  <c r="F815" i="5"/>
  <c r="K815" i="5"/>
  <c r="P815" i="5"/>
  <c r="E815" i="5"/>
  <c r="T815" i="5"/>
  <c r="V815" i="5"/>
  <c r="I815" i="5"/>
  <c r="J815" i="5"/>
  <c r="O815" i="5"/>
  <c r="Y390" i="5"/>
  <c r="S390" i="5"/>
  <c r="X390" i="5"/>
  <c r="Q390" i="5"/>
  <c r="K390" i="5"/>
  <c r="H390" i="5"/>
  <c r="R390" i="5"/>
  <c r="AA390" i="5"/>
  <c r="W390" i="5"/>
  <c r="J390" i="5"/>
  <c r="O390" i="5"/>
  <c r="L390" i="5"/>
  <c r="E390" i="5"/>
  <c r="V390" i="5"/>
  <c r="T390" i="5"/>
  <c r="I390" i="5"/>
  <c r="N390" i="5"/>
  <c r="F390" i="5"/>
  <c r="AB390" i="5"/>
  <c r="M390" i="5"/>
  <c r="U390" i="5"/>
  <c r="G390" i="5"/>
  <c r="Z390" i="5"/>
  <c r="P390" i="5"/>
  <c r="U362" i="5"/>
  <c r="Z362" i="5"/>
  <c r="S362" i="5"/>
  <c r="M362" i="5"/>
  <c r="G362" i="5"/>
  <c r="H362" i="5"/>
  <c r="Y362" i="5"/>
  <c r="W362" i="5"/>
  <c r="T362" i="5"/>
  <c r="Q362" i="5"/>
  <c r="K362" i="5"/>
  <c r="P362" i="5"/>
  <c r="R362" i="5"/>
  <c r="X362" i="5"/>
  <c r="AA362" i="5"/>
  <c r="J362" i="5"/>
  <c r="O362" i="5"/>
  <c r="L362" i="5"/>
  <c r="E362" i="5"/>
  <c r="V362" i="5"/>
  <c r="AB362" i="5"/>
  <c r="I362" i="5"/>
  <c r="N362" i="5"/>
  <c r="F362" i="5"/>
  <c r="S839" i="5"/>
  <c r="X839" i="5"/>
  <c r="Y839" i="5"/>
  <c r="M839" i="5"/>
  <c r="N839" i="5"/>
  <c r="H839" i="5"/>
  <c r="W839" i="5"/>
  <c r="AB839" i="5"/>
  <c r="Z839" i="5"/>
  <c r="Q839" i="5"/>
  <c r="G839" i="5"/>
  <c r="L839" i="5"/>
  <c r="AA839" i="5"/>
  <c r="U839" i="5"/>
  <c r="R839" i="5"/>
  <c r="F839" i="5"/>
  <c r="K839" i="5"/>
  <c r="P839" i="5"/>
  <c r="E839" i="5"/>
  <c r="T839" i="5"/>
  <c r="V839" i="5"/>
  <c r="I839" i="5"/>
  <c r="J839" i="5"/>
  <c r="O839" i="5"/>
  <c r="W110" i="5"/>
  <c r="AB110" i="5"/>
  <c r="U110" i="5"/>
  <c r="Q110" i="5"/>
  <c r="K110" i="5"/>
  <c r="L110" i="5"/>
  <c r="AA110" i="5"/>
  <c r="Y110" i="5"/>
  <c r="V110" i="5"/>
  <c r="J110" i="5"/>
  <c r="O110" i="5"/>
  <c r="P110" i="5"/>
  <c r="E110" i="5"/>
  <c r="T110" i="5"/>
  <c r="R110" i="5"/>
  <c r="I110" i="5"/>
  <c r="N110" i="5"/>
  <c r="F110" i="5"/>
  <c r="S110" i="5"/>
  <c r="X110" i="5"/>
  <c r="Z110" i="5"/>
  <c r="M110" i="5"/>
  <c r="G110" i="5"/>
  <c r="H110" i="5"/>
  <c r="AB1947" i="5"/>
  <c r="X1947" i="5"/>
  <c r="V1947" i="5"/>
  <c r="I1947" i="5"/>
  <c r="W1947" i="5"/>
  <c r="K1947" i="5"/>
  <c r="F1947" i="5"/>
  <c r="S1947" i="5"/>
  <c r="O1947" i="5"/>
  <c r="J1947" i="5"/>
  <c r="T1947" i="5"/>
  <c r="Z1947" i="5"/>
  <c r="P1947" i="5"/>
  <c r="U1947" i="5"/>
  <c r="M1947" i="5"/>
  <c r="H1947" i="5"/>
  <c r="L1947" i="5"/>
  <c r="E1947" i="5"/>
  <c r="AA1947" i="5"/>
  <c r="Q1947" i="5"/>
  <c r="R1947" i="5"/>
  <c r="G1947" i="5"/>
  <c r="N1947" i="5"/>
  <c r="Y1947" i="5"/>
  <c r="E1636" i="5"/>
  <c r="U1636" i="5"/>
  <c r="S1636" i="5"/>
  <c r="G1636" i="5"/>
  <c r="L1636" i="5"/>
  <c r="Q1636" i="5"/>
  <c r="T1636" i="5"/>
  <c r="Y1636" i="5"/>
  <c r="AA1636" i="5"/>
  <c r="K1636" i="5"/>
  <c r="P1636" i="5"/>
  <c r="F1636" i="5"/>
  <c r="X1636" i="5"/>
  <c r="R1636" i="5"/>
  <c r="V1636" i="5"/>
  <c r="O1636" i="5"/>
  <c r="I1636" i="5"/>
  <c r="J1636" i="5"/>
  <c r="Z1636" i="5"/>
  <c r="N1636" i="5"/>
  <c r="W1636" i="5"/>
  <c r="H1636" i="5"/>
  <c r="AB1636" i="5"/>
  <c r="M1636" i="5"/>
  <c r="AA1843" i="5"/>
  <c r="V1843" i="5"/>
  <c r="Y1843" i="5"/>
  <c r="H1843" i="5"/>
  <c r="M1843" i="5"/>
  <c r="N1843" i="5"/>
  <c r="S1843" i="5"/>
  <c r="X1843" i="5"/>
  <c r="R1843" i="5"/>
  <c r="K1843" i="5"/>
  <c r="P1843" i="5"/>
  <c r="F1843" i="5"/>
  <c r="W1843" i="5"/>
  <c r="AB1843" i="5"/>
  <c r="U1843" i="5"/>
  <c r="O1843" i="5"/>
  <c r="I1843" i="5"/>
  <c r="J1843" i="5"/>
  <c r="G1843" i="5"/>
  <c r="E1843" i="5"/>
  <c r="L1843" i="5"/>
  <c r="T1843" i="5"/>
  <c r="Q1843" i="5"/>
  <c r="Z1843" i="5"/>
  <c r="X369" i="5"/>
  <c r="R369" i="5"/>
  <c r="V369" i="5"/>
  <c r="P369" i="5"/>
  <c r="F369" i="5"/>
  <c r="K369" i="5"/>
  <c r="Y369" i="5"/>
  <c r="Q369" i="5"/>
  <c r="G369" i="5"/>
  <c r="AB369" i="5"/>
  <c r="Z369" i="5"/>
  <c r="W369" i="5"/>
  <c r="I369" i="5"/>
  <c r="J369" i="5"/>
  <c r="O369" i="5"/>
  <c r="T369" i="5"/>
  <c r="AA369" i="5"/>
  <c r="L369" i="5"/>
  <c r="E369" i="5"/>
  <c r="U369" i="5"/>
  <c r="S369" i="5"/>
  <c r="H369" i="5"/>
  <c r="M369" i="5"/>
  <c r="N369" i="5"/>
  <c r="V1233" i="5"/>
  <c r="T1233" i="5"/>
  <c r="AB1233" i="5"/>
  <c r="O1233" i="5"/>
  <c r="I1233" i="5"/>
  <c r="J1233" i="5"/>
  <c r="X1233" i="5"/>
  <c r="W1233" i="5"/>
  <c r="K1233" i="5"/>
  <c r="P1233" i="5"/>
  <c r="Z1233" i="5"/>
  <c r="Y1233" i="5"/>
  <c r="U1233" i="5"/>
  <c r="H1233" i="5"/>
  <c r="M1233" i="5"/>
  <c r="N1233" i="5"/>
  <c r="R1233" i="5"/>
  <c r="F1233" i="5"/>
  <c r="E1233" i="5"/>
  <c r="S1233" i="5"/>
  <c r="AA1233" i="5"/>
  <c r="G1233" i="5"/>
  <c r="L1233" i="5"/>
  <c r="Q1233" i="5"/>
  <c r="R1029" i="5"/>
  <c r="X1029" i="5"/>
  <c r="T1029" i="5"/>
  <c r="F1029" i="5"/>
  <c r="K1029" i="5"/>
  <c r="H1029" i="5"/>
  <c r="U1029" i="5"/>
  <c r="Z1029" i="5"/>
  <c r="AB1029" i="5"/>
  <c r="M1029" i="5"/>
  <c r="N1029" i="5"/>
  <c r="P1029" i="5"/>
  <c r="Y1029" i="5"/>
  <c r="W1029" i="5"/>
  <c r="S1029" i="5"/>
  <c r="Q1029" i="5"/>
  <c r="G1029" i="5"/>
  <c r="L1029" i="5"/>
  <c r="I1029" i="5"/>
  <c r="E1029" i="5"/>
  <c r="J1029" i="5"/>
  <c r="V1029" i="5"/>
  <c r="O1029" i="5"/>
  <c r="AA1029" i="5"/>
  <c r="E509" i="5"/>
  <c r="T509" i="5"/>
  <c r="Z509" i="5"/>
  <c r="I509" i="5"/>
  <c r="J509" i="5"/>
  <c r="G509" i="5"/>
  <c r="S509" i="5"/>
  <c r="X509" i="5"/>
  <c r="U509" i="5"/>
  <c r="M509" i="5"/>
  <c r="N509" i="5"/>
  <c r="K509" i="5"/>
  <c r="W509" i="5"/>
  <c r="AB509" i="5"/>
  <c r="V509" i="5"/>
  <c r="Q509" i="5"/>
  <c r="H509" i="5"/>
  <c r="O509" i="5"/>
  <c r="AA509" i="5"/>
  <c r="R509" i="5"/>
  <c r="Y509" i="5"/>
  <c r="F509" i="5"/>
  <c r="P509" i="5"/>
  <c r="L509" i="5"/>
  <c r="E637" i="5"/>
  <c r="V637" i="5"/>
  <c r="S637" i="5"/>
  <c r="I637" i="5"/>
  <c r="J637" i="5"/>
  <c r="O637" i="5"/>
  <c r="T637" i="5"/>
  <c r="AA637" i="5"/>
  <c r="U637" i="5"/>
  <c r="M637" i="5"/>
  <c r="N637" i="5"/>
  <c r="P637" i="5"/>
  <c r="X637" i="5"/>
  <c r="R637" i="5"/>
  <c r="Y637" i="5"/>
  <c r="Q637" i="5"/>
  <c r="G637" i="5"/>
  <c r="L637" i="5"/>
  <c r="AB637" i="5"/>
  <c r="W637" i="5"/>
  <c r="Z637" i="5"/>
  <c r="F637" i="5"/>
  <c r="K637" i="5"/>
  <c r="H637" i="5"/>
  <c r="X724" i="5"/>
  <c r="V724" i="5"/>
  <c r="R724" i="5"/>
  <c r="Q724" i="5"/>
  <c r="G724" i="5"/>
  <c r="P724" i="5"/>
  <c r="T724" i="5"/>
  <c r="AA724" i="5"/>
  <c r="M724" i="5"/>
  <c r="L724" i="5"/>
  <c r="AB724" i="5"/>
  <c r="W724" i="5"/>
  <c r="S724" i="5"/>
  <c r="F724" i="5"/>
  <c r="K724" i="5"/>
  <c r="H724" i="5"/>
  <c r="Y724" i="5"/>
  <c r="N724" i="5"/>
  <c r="E724" i="5"/>
  <c r="U724" i="5"/>
  <c r="Z724" i="5"/>
  <c r="I724" i="5"/>
  <c r="J724" i="5"/>
  <c r="O724" i="5"/>
  <c r="E1911" i="5"/>
  <c r="T1911" i="5"/>
  <c r="Z1911" i="5"/>
  <c r="G1911" i="5"/>
  <c r="L1911" i="5"/>
  <c r="Q1911" i="5"/>
  <c r="S1911" i="5"/>
  <c r="X1911" i="5"/>
  <c r="Y1911" i="5"/>
  <c r="K1911" i="5"/>
  <c r="P1911" i="5"/>
  <c r="F1911" i="5"/>
  <c r="W1911" i="5"/>
  <c r="AB1911" i="5"/>
  <c r="U1911" i="5"/>
  <c r="O1911" i="5"/>
  <c r="I1911" i="5"/>
  <c r="J1911" i="5"/>
  <c r="H1911" i="5"/>
  <c r="AA1911" i="5"/>
  <c r="M1911" i="5"/>
  <c r="R1911" i="5"/>
  <c r="N1911" i="5"/>
  <c r="V1911" i="5"/>
  <c r="R666" i="5"/>
  <c r="W666" i="5"/>
  <c r="U666" i="5"/>
  <c r="M666" i="5"/>
  <c r="N666" i="5"/>
  <c r="H666" i="5"/>
  <c r="V666" i="5"/>
  <c r="AA666" i="5"/>
  <c r="X666" i="5"/>
  <c r="Q666" i="5"/>
  <c r="G666" i="5"/>
  <c r="P666" i="5"/>
  <c r="T666" i="5"/>
  <c r="F666" i="5"/>
  <c r="L666" i="5"/>
  <c r="E666" i="5"/>
  <c r="AB666" i="5"/>
  <c r="J666" i="5"/>
  <c r="Z666" i="5"/>
  <c r="Y666" i="5"/>
  <c r="K666" i="5"/>
  <c r="S666" i="5"/>
  <c r="I666" i="5"/>
  <c r="O666" i="5"/>
  <c r="R909" i="5"/>
  <c r="AA909" i="5"/>
  <c r="Y909" i="5"/>
  <c r="M909" i="5"/>
  <c r="N909" i="5"/>
  <c r="P909" i="5"/>
  <c r="V909" i="5"/>
  <c r="W909" i="5"/>
  <c r="S909" i="5"/>
  <c r="Q909" i="5"/>
  <c r="G909" i="5"/>
  <c r="H909" i="5"/>
  <c r="Z909" i="5"/>
  <c r="AB909" i="5"/>
  <c r="T909" i="5"/>
  <c r="F909" i="5"/>
  <c r="K909" i="5"/>
  <c r="L909" i="5"/>
  <c r="E909" i="5"/>
  <c r="U909" i="5"/>
  <c r="X909" i="5"/>
  <c r="I909" i="5"/>
  <c r="J909" i="5"/>
  <c r="O909" i="5"/>
  <c r="AB1556" i="5"/>
  <c r="Z1556" i="5"/>
  <c r="G1556" i="5"/>
  <c r="L1556" i="5"/>
  <c r="Q1556" i="5"/>
  <c r="N1556" i="5"/>
  <c r="T1556" i="5"/>
  <c r="Y1556" i="5"/>
  <c r="AA1556" i="5"/>
  <c r="O1556" i="5"/>
  <c r="I1556" i="5"/>
  <c r="F1556" i="5"/>
  <c r="X1556" i="5"/>
  <c r="R1556" i="5"/>
  <c r="V1556" i="5"/>
  <c r="H1556" i="5"/>
  <c r="M1556" i="5"/>
  <c r="J1556" i="5"/>
  <c r="U1556" i="5"/>
  <c r="W1556" i="5"/>
  <c r="S1556" i="5"/>
  <c r="K1556" i="5"/>
  <c r="P1556" i="5"/>
  <c r="E1556" i="5"/>
  <c r="Y246" i="5"/>
  <c r="S246" i="5"/>
  <c r="W246" i="5"/>
  <c r="Q246" i="5"/>
  <c r="K246" i="5"/>
  <c r="L246" i="5"/>
  <c r="R246" i="5"/>
  <c r="AA246" i="5"/>
  <c r="X246" i="5"/>
  <c r="J246" i="5"/>
  <c r="O246" i="5"/>
  <c r="H246" i="5"/>
  <c r="E246" i="5"/>
  <c r="V246" i="5"/>
  <c r="T246" i="5"/>
  <c r="I246" i="5"/>
  <c r="N246" i="5"/>
  <c r="F246" i="5"/>
  <c r="U246" i="5"/>
  <c r="G246" i="5"/>
  <c r="Z246" i="5"/>
  <c r="P246" i="5"/>
  <c r="AB246" i="5"/>
  <c r="M246" i="5"/>
  <c r="E171" i="5"/>
  <c r="S171" i="5"/>
  <c r="AB171" i="5"/>
  <c r="J171" i="5"/>
  <c r="O171" i="5"/>
  <c r="I171" i="5"/>
  <c r="R171" i="5"/>
  <c r="W171" i="5"/>
  <c r="U171" i="5"/>
  <c r="N171" i="5"/>
  <c r="H171" i="5"/>
  <c r="M171" i="5"/>
  <c r="V171" i="5"/>
  <c r="AA171" i="5"/>
  <c r="X171" i="5"/>
  <c r="G171" i="5"/>
  <c r="L171" i="5"/>
  <c r="F171" i="5"/>
  <c r="Z171" i="5"/>
  <c r="T171" i="5"/>
  <c r="Y171" i="5"/>
  <c r="K171" i="5"/>
  <c r="P171" i="5"/>
  <c r="Q171" i="5"/>
  <c r="T1672" i="5"/>
  <c r="Y1672" i="5"/>
  <c r="Z1672" i="5"/>
  <c r="O1672" i="5"/>
  <c r="I1672" i="5"/>
  <c r="AA1672" i="5"/>
  <c r="X1672" i="5"/>
  <c r="V1672" i="5"/>
  <c r="S1672" i="5"/>
  <c r="H1672" i="5"/>
  <c r="M1672" i="5"/>
  <c r="J1672" i="5"/>
  <c r="AB1672" i="5"/>
  <c r="W1672" i="5"/>
  <c r="G1672" i="5"/>
  <c r="L1672" i="5"/>
  <c r="Q1672" i="5"/>
  <c r="N1672" i="5"/>
  <c r="E1672" i="5"/>
  <c r="U1672" i="5"/>
  <c r="R1672" i="5"/>
  <c r="K1672" i="5"/>
  <c r="P1672" i="5"/>
  <c r="F1672" i="5"/>
  <c r="S31" i="5"/>
  <c r="Y31" i="5"/>
  <c r="X31" i="5"/>
  <c r="N31" i="5"/>
  <c r="H31" i="5"/>
  <c r="Q31" i="5"/>
  <c r="W31" i="5"/>
  <c r="U31" i="5"/>
  <c r="AB31" i="5"/>
  <c r="G31" i="5"/>
  <c r="L31" i="5"/>
  <c r="F31" i="5"/>
  <c r="AA31" i="5"/>
  <c r="Z31" i="5"/>
  <c r="R31" i="5"/>
  <c r="K31" i="5"/>
  <c r="P31" i="5"/>
  <c r="I31" i="5"/>
  <c r="E31" i="5"/>
  <c r="T31" i="5"/>
  <c r="V31" i="5"/>
  <c r="J31" i="5"/>
  <c r="O31" i="5"/>
  <c r="M31" i="5"/>
  <c r="S762" i="5"/>
  <c r="AB762" i="5"/>
  <c r="I762" i="5"/>
  <c r="J762" i="5"/>
  <c r="K762" i="5"/>
  <c r="L762" i="5"/>
  <c r="V762" i="5"/>
  <c r="AA762" i="5"/>
  <c r="X762" i="5"/>
  <c r="Q762" i="5"/>
  <c r="E762" i="5"/>
  <c r="H762" i="5"/>
  <c r="Z762" i="5"/>
  <c r="T762" i="5"/>
  <c r="Y762" i="5"/>
  <c r="F762" i="5"/>
  <c r="G762" i="5"/>
  <c r="P762" i="5"/>
  <c r="M762" i="5"/>
  <c r="R762" i="5"/>
  <c r="N762" i="5"/>
  <c r="W762" i="5"/>
  <c r="O762" i="5"/>
  <c r="U762" i="5"/>
  <c r="V286" i="5"/>
  <c r="W286" i="5"/>
  <c r="T286" i="5"/>
  <c r="Q286" i="5"/>
  <c r="K286" i="5"/>
  <c r="L286" i="5"/>
  <c r="Z286" i="5"/>
  <c r="AB286" i="5"/>
  <c r="S286" i="5"/>
  <c r="J286" i="5"/>
  <c r="O286" i="5"/>
  <c r="P286" i="5"/>
  <c r="E286" i="5"/>
  <c r="U286" i="5"/>
  <c r="X286" i="5"/>
  <c r="I286" i="5"/>
  <c r="N286" i="5"/>
  <c r="F286" i="5"/>
  <c r="R286" i="5"/>
  <c r="AA286" i="5"/>
  <c r="Y286" i="5"/>
  <c r="M286" i="5"/>
  <c r="G286" i="5"/>
  <c r="H286" i="5"/>
  <c r="V568" i="5"/>
  <c r="AA568" i="5"/>
  <c r="U568" i="5"/>
  <c r="Q568" i="5"/>
  <c r="G568" i="5"/>
  <c r="P568" i="5"/>
  <c r="Z568" i="5"/>
  <c r="Y568" i="5"/>
  <c r="X568" i="5"/>
  <c r="F568" i="5"/>
  <c r="K568" i="5"/>
  <c r="H568" i="5"/>
  <c r="E568" i="5"/>
  <c r="S568" i="5"/>
  <c r="T568" i="5"/>
  <c r="I568" i="5"/>
  <c r="J568" i="5"/>
  <c r="O568" i="5"/>
  <c r="AB568" i="5"/>
  <c r="M568" i="5"/>
  <c r="R568" i="5"/>
  <c r="N568" i="5"/>
  <c r="W568" i="5"/>
  <c r="L568" i="5"/>
  <c r="Y932" i="5"/>
  <c r="Z932" i="5"/>
  <c r="V932" i="5"/>
  <c r="Q932" i="5"/>
  <c r="G932" i="5"/>
  <c r="P932" i="5"/>
  <c r="S932" i="5"/>
  <c r="AA932" i="5"/>
  <c r="W932" i="5"/>
  <c r="F932" i="5"/>
  <c r="K932" i="5"/>
  <c r="H932" i="5"/>
  <c r="E932" i="5"/>
  <c r="X932" i="5"/>
  <c r="R932" i="5"/>
  <c r="I932" i="5"/>
  <c r="J932" i="5"/>
  <c r="O932" i="5"/>
  <c r="U932" i="5"/>
  <c r="N932" i="5"/>
  <c r="T932" i="5"/>
  <c r="L932" i="5"/>
  <c r="AB932" i="5"/>
  <c r="M932" i="5"/>
  <c r="Z850" i="5"/>
  <c r="T850" i="5"/>
  <c r="Y850" i="5"/>
  <c r="F850" i="5"/>
  <c r="K850" i="5"/>
  <c r="L850" i="5"/>
  <c r="E850" i="5"/>
  <c r="S850" i="5"/>
  <c r="AB850" i="5"/>
  <c r="I850" i="5"/>
  <c r="J850" i="5"/>
  <c r="O850" i="5"/>
  <c r="R850" i="5"/>
  <c r="W850" i="5"/>
  <c r="U850" i="5"/>
  <c r="M850" i="5"/>
  <c r="N850" i="5"/>
  <c r="H850" i="5"/>
  <c r="V850" i="5"/>
  <c r="AA850" i="5"/>
  <c r="X850" i="5"/>
  <c r="Q850" i="5"/>
  <c r="G850" i="5"/>
  <c r="P850" i="5"/>
  <c r="E797" i="5"/>
  <c r="V797" i="5"/>
  <c r="T797" i="5"/>
  <c r="I797" i="5"/>
  <c r="J797" i="5"/>
  <c r="O797" i="5"/>
  <c r="U797" i="5"/>
  <c r="Z797" i="5"/>
  <c r="AB797" i="5"/>
  <c r="M797" i="5"/>
  <c r="N797" i="5"/>
  <c r="P797" i="5"/>
  <c r="Y797" i="5"/>
  <c r="S797" i="5"/>
  <c r="W797" i="5"/>
  <c r="Q797" i="5"/>
  <c r="G797" i="5"/>
  <c r="L797" i="5"/>
  <c r="R797" i="5"/>
  <c r="AA797" i="5"/>
  <c r="X797" i="5"/>
  <c r="F797" i="5"/>
  <c r="K797" i="5"/>
  <c r="H797" i="5"/>
  <c r="Y146" i="5"/>
  <c r="W146" i="5"/>
  <c r="AB146" i="5"/>
  <c r="Q146" i="5"/>
  <c r="K146" i="5"/>
  <c r="P146" i="5"/>
  <c r="U146" i="5"/>
  <c r="T146" i="5"/>
  <c r="G146" i="5"/>
  <c r="R146" i="5"/>
  <c r="X146" i="5"/>
  <c r="AA146" i="5"/>
  <c r="J146" i="5"/>
  <c r="O146" i="5"/>
  <c r="H146" i="5"/>
  <c r="Z146" i="5"/>
  <c r="M146" i="5"/>
  <c r="L146" i="5"/>
  <c r="E146" i="5"/>
  <c r="V146" i="5"/>
  <c r="S146" i="5"/>
  <c r="I146" i="5"/>
  <c r="N146" i="5"/>
  <c r="F146" i="5"/>
  <c r="E1534" i="5"/>
  <c r="Y1534" i="5"/>
  <c r="M1534" i="5"/>
  <c r="H1534" i="5"/>
  <c r="N1534" i="5"/>
  <c r="AA1534" i="5"/>
  <c r="P1534" i="5"/>
  <c r="R1534" i="5"/>
  <c r="Q1534" i="5"/>
  <c r="S1534" i="5"/>
  <c r="Z1534" i="5"/>
  <c r="V1534" i="5"/>
  <c r="K1534" i="5"/>
  <c r="L1534" i="5"/>
  <c r="I1534" i="5"/>
  <c r="F1534" i="5"/>
  <c r="O1534" i="5"/>
  <c r="U1534" i="5"/>
  <c r="G1534" i="5"/>
  <c r="T1534" i="5"/>
  <c r="X1534" i="5"/>
  <c r="J1534" i="5"/>
  <c r="W1534" i="5"/>
  <c r="AB1534" i="5"/>
  <c r="AA356" i="5"/>
  <c r="Y356" i="5"/>
  <c r="V356" i="5"/>
  <c r="F356" i="5"/>
  <c r="E356" i="5"/>
  <c r="J356" i="5"/>
  <c r="S356" i="5"/>
  <c r="AB356" i="5"/>
  <c r="G356" i="5"/>
  <c r="L356" i="5"/>
  <c r="Q356" i="5"/>
  <c r="W356" i="5"/>
  <c r="R356" i="5"/>
  <c r="K356" i="5"/>
  <c r="P356" i="5"/>
  <c r="N356" i="5"/>
  <c r="T356" i="5"/>
  <c r="Z356" i="5"/>
  <c r="O356" i="5"/>
  <c r="I356" i="5"/>
  <c r="X356" i="5"/>
  <c r="U356" i="5"/>
  <c r="H356" i="5"/>
  <c r="M356" i="5"/>
  <c r="E541" i="5"/>
  <c r="T541" i="5"/>
  <c r="Z541" i="5"/>
  <c r="I541" i="5"/>
  <c r="J541" i="5"/>
  <c r="O541" i="5"/>
  <c r="S541" i="5"/>
  <c r="X541" i="5"/>
  <c r="U541" i="5"/>
  <c r="M541" i="5"/>
  <c r="N541" i="5"/>
  <c r="P541" i="5"/>
  <c r="W541" i="5"/>
  <c r="AB541" i="5"/>
  <c r="V541" i="5"/>
  <c r="Q541" i="5"/>
  <c r="G541" i="5"/>
  <c r="L541" i="5"/>
  <c r="AA541" i="5"/>
  <c r="R541" i="5"/>
  <c r="Y541" i="5"/>
  <c r="F541" i="5"/>
  <c r="K541" i="5"/>
  <c r="H541" i="5"/>
  <c r="V571" i="5"/>
  <c r="AA571" i="5"/>
  <c r="I571" i="5"/>
  <c r="J571" i="5"/>
  <c r="O571" i="5"/>
  <c r="P571" i="5"/>
  <c r="U571" i="5"/>
  <c r="Z571" i="5"/>
  <c r="AB571" i="5"/>
  <c r="M571" i="5"/>
  <c r="N571" i="5"/>
  <c r="H571" i="5"/>
  <c r="Y571" i="5"/>
  <c r="X571" i="5"/>
  <c r="T571" i="5"/>
  <c r="Q571" i="5"/>
  <c r="G571" i="5"/>
  <c r="L571" i="5"/>
  <c r="R571" i="5"/>
  <c r="S571" i="5"/>
  <c r="W571" i="5"/>
  <c r="F571" i="5"/>
  <c r="K571" i="5"/>
  <c r="E571" i="5"/>
  <c r="V206" i="5"/>
  <c r="T206" i="5"/>
  <c r="U206" i="5"/>
  <c r="Q206" i="5"/>
  <c r="K206" i="5"/>
  <c r="L206" i="5"/>
  <c r="Z206" i="5"/>
  <c r="Y206" i="5"/>
  <c r="W206" i="5"/>
  <c r="J206" i="5"/>
  <c r="O206" i="5"/>
  <c r="P206" i="5"/>
  <c r="E206" i="5"/>
  <c r="S206" i="5"/>
  <c r="AA206" i="5"/>
  <c r="I206" i="5"/>
  <c r="N206" i="5"/>
  <c r="F206" i="5"/>
  <c r="R206" i="5"/>
  <c r="X206" i="5"/>
  <c r="AB206" i="5"/>
  <c r="M206" i="5"/>
  <c r="G206" i="5"/>
  <c r="H206" i="5"/>
  <c r="W129" i="5"/>
  <c r="U129" i="5"/>
  <c r="R129" i="5"/>
  <c r="P129" i="5"/>
  <c r="F129" i="5"/>
  <c r="K129" i="5"/>
  <c r="E129" i="5"/>
  <c r="H129" i="5"/>
  <c r="N129" i="5"/>
  <c r="AA129" i="5"/>
  <c r="Z129" i="5"/>
  <c r="AB129" i="5"/>
  <c r="I129" i="5"/>
  <c r="J129" i="5"/>
  <c r="O129" i="5"/>
  <c r="T129" i="5"/>
  <c r="V129" i="5"/>
  <c r="M129" i="5"/>
  <c r="S129" i="5"/>
  <c r="L129" i="5"/>
  <c r="Q129" i="5"/>
  <c r="Y129" i="5"/>
  <c r="G129" i="5"/>
  <c r="X129" i="5"/>
  <c r="Y402" i="5"/>
  <c r="W402" i="5"/>
  <c r="S402" i="5"/>
  <c r="Q402" i="5"/>
  <c r="K402" i="5"/>
  <c r="P402" i="5"/>
  <c r="U402" i="5"/>
  <c r="AA402" i="5"/>
  <c r="L402" i="5"/>
  <c r="R402" i="5"/>
  <c r="X402" i="5"/>
  <c r="AB402" i="5"/>
  <c r="J402" i="5"/>
  <c r="O402" i="5"/>
  <c r="H402" i="5"/>
  <c r="Z402" i="5"/>
  <c r="M402" i="5"/>
  <c r="G402" i="5"/>
  <c r="E402" i="5"/>
  <c r="V402" i="5"/>
  <c r="T402" i="5"/>
  <c r="I402" i="5"/>
  <c r="N402" i="5"/>
  <c r="F402" i="5"/>
  <c r="W1379" i="5"/>
  <c r="AB1379" i="5"/>
  <c r="Y1379" i="5"/>
  <c r="Z1379" i="5"/>
  <c r="I1379" i="5"/>
  <c r="F1379" i="5"/>
  <c r="R1379" i="5"/>
  <c r="Q1379" i="5"/>
  <c r="AA1379" i="5"/>
  <c r="U1379" i="5"/>
  <c r="G1379" i="5"/>
  <c r="H1379" i="5"/>
  <c r="M1379" i="5"/>
  <c r="J1379" i="5"/>
  <c r="E1379" i="5"/>
  <c r="T1379" i="5"/>
  <c r="K1379" i="5"/>
  <c r="L1379" i="5"/>
  <c r="X1379" i="5"/>
  <c r="N1379" i="5"/>
  <c r="V1379" i="5"/>
  <c r="O1379" i="5"/>
  <c r="S1379" i="5"/>
  <c r="P1379" i="5"/>
  <c r="E1500" i="5"/>
  <c r="U1500" i="5"/>
  <c r="V1500" i="5"/>
  <c r="G1500" i="5"/>
  <c r="L1500" i="5"/>
  <c r="Q1500" i="5"/>
  <c r="X1500" i="5"/>
  <c r="R1500" i="5"/>
  <c r="AA1500" i="5"/>
  <c r="O1500" i="5"/>
  <c r="I1500" i="5"/>
  <c r="J1500" i="5"/>
  <c r="T1500" i="5"/>
  <c r="W1500" i="5"/>
  <c r="P1500" i="5"/>
  <c r="AB1500" i="5"/>
  <c r="S1500" i="5"/>
  <c r="M1500" i="5"/>
  <c r="Y1500" i="5"/>
  <c r="K1500" i="5"/>
  <c r="F1500" i="5"/>
  <c r="Z1500" i="5"/>
  <c r="H1500" i="5"/>
  <c r="N1500" i="5"/>
  <c r="W473" i="5"/>
  <c r="AB473" i="5"/>
  <c r="U473" i="5"/>
  <c r="Q473" i="5"/>
  <c r="G473" i="5"/>
  <c r="L473" i="5"/>
  <c r="AA473" i="5"/>
  <c r="V473" i="5"/>
  <c r="Z473" i="5"/>
  <c r="F473" i="5"/>
  <c r="K473" i="5"/>
  <c r="P473" i="5"/>
  <c r="E473" i="5"/>
  <c r="T473" i="5"/>
  <c r="Y473" i="5"/>
  <c r="I473" i="5"/>
  <c r="J473" i="5"/>
  <c r="O473" i="5"/>
  <c r="S473" i="5"/>
  <c r="N473" i="5"/>
  <c r="X473" i="5"/>
  <c r="H473" i="5"/>
  <c r="R473" i="5"/>
  <c r="M473" i="5"/>
  <c r="S141" i="5"/>
  <c r="Z141" i="5"/>
  <c r="T141" i="5"/>
  <c r="L141" i="5"/>
  <c r="Q141" i="5"/>
  <c r="G141" i="5"/>
  <c r="W141" i="5"/>
  <c r="V141" i="5"/>
  <c r="X141" i="5"/>
  <c r="P141" i="5"/>
  <c r="F141" i="5"/>
  <c r="O141" i="5"/>
  <c r="AA141" i="5"/>
  <c r="AB141" i="5"/>
  <c r="Y141" i="5"/>
  <c r="I141" i="5"/>
  <c r="J141" i="5"/>
  <c r="K141" i="5"/>
  <c r="E141" i="5"/>
  <c r="U141" i="5"/>
  <c r="R141" i="5"/>
  <c r="H141" i="5"/>
  <c r="M141" i="5"/>
  <c r="N141" i="5"/>
  <c r="Z643" i="5"/>
  <c r="AA643" i="5"/>
  <c r="X643" i="5"/>
  <c r="E643" i="5"/>
  <c r="G643" i="5"/>
  <c r="L643" i="5"/>
  <c r="Y643" i="5"/>
  <c r="J643" i="5"/>
  <c r="T643" i="5"/>
  <c r="AB643" i="5"/>
  <c r="I643" i="5"/>
  <c r="F643" i="5"/>
  <c r="K643" i="5"/>
  <c r="P643" i="5"/>
  <c r="R643" i="5"/>
  <c r="S643" i="5"/>
  <c r="M643" i="5"/>
  <c r="O643" i="5"/>
  <c r="U643" i="5"/>
  <c r="H643" i="5"/>
  <c r="W643" i="5"/>
  <c r="Q643" i="5"/>
  <c r="V643" i="5"/>
  <c r="N643" i="5"/>
  <c r="R1025" i="5"/>
  <c r="AA1025" i="5"/>
  <c r="X1025" i="5"/>
  <c r="F1025" i="5"/>
  <c r="K1025" i="5"/>
  <c r="H1025" i="5"/>
  <c r="V1025" i="5"/>
  <c r="T1025" i="5"/>
  <c r="I1025" i="5"/>
  <c r="J1025" i="5"/>
  <c r="O1025" i="5"/>
  <c r="L1025" i="5"/>
  <c r="U1025" i="5"/>
  <c r="AB1025" i="5"/>
  <c r="N1025" i="5"/>
  <c r="Y1025" i="5"/>
  <c r="W1025" i="5"/>
  <c r="G1025" i="5"/>
  <c r="Z1025" i="5"/>
  <c r="M1025" i="5"/>
  <c r="P1025" i="5"/>
  <c r="S1025" i="5"/>
  <c r="Q1025" i="5"/>
  <c r="E1025" i="5"/>
  <c r="R750" i="5"/>
  <c r="W750" i="5"/>
  <c r="AB750" i="5"/>
  <c r="M750" i="5"/>
  <c r="N750" i="5"/>
  <c r="H750" i="5"/>
  <c r="Z750" i="5"/>
  <c r="X750" i="5"/>
  <c r="U750" i="5"/>
  <c r="F750" i="5"/>
  <c r="K750" i="5"/>
  <c r="P750" i="5"/>
  <c r="V750" i="5"/>
  <c r="T750" i="5"/>
  <c r="G750" i="5"/>
  <c r="S750" i="5"/>
  <c r="I750" i="5"/>
  <c r="O750" i="5"/>
  <c r="AA750" i="5"/>
  <c r="Q750" i="5"/>
  <c r="E750" i="5"/>
  <c r="Y750" i="5"/>
  <c r="J750" i="5"/>
  <c r="L750" i="5"/>
  <c r="T1100" i="5"/>
  <c r="Y1100" i="5"/>
  <c r="AA1100" i="5"/>
  <c r="M1100" i="5"/>
  <c r="N1100" i="5"/>
  <c r="L1100" i="5"/>
  <c r="X1100" i="5"/>
  <c r="R1100" i="5"/>
  <c r="V1100" i="5"/>
  <c r="Q1100" i="5"/>
  <c r="G1100" i="5"/>
  <c r="P1100" i="5"/>
  <c r="AB1100" i="5"/>
  <c r="Z1100" i="5"/>
  <c r="W1100" i="5"/>
  <c r="F1100" i="5"/>
  <c r="K1100" i="5"/>
  <c r="H1100" i="5"/>
  <c r="E1100" i="5"/>
  <c r="U1100" i="5"/>
  <c r="S1100" i="5"/>
  <c r="I1100" i="5"/>
  <c r="J1100" i="5"/>
  <c r="O1100" i="5"/>
  <c r="Y479" i="5"/>
  <c r="T479" i="5"/>
  <c r="X479" i="5"/>
  <c r="O479" i="5"/>
  <c r="M479" i="5"/>
  <c r="J479" i="5"/>
  <c r="U479" i="5"/>
  <c r="Z479" i="5"/>
  <c r="S479" i="5"/>
  <c r="K479" i="5"/>
  <c r="P479" i="5"/>
  <c r="N479" i="5"/>
  <c r="V479" i="5"/>
  <c r="G479" i="5"/>
  <c r="F479" i="5"/>
  <c r="AB479" i="5"/>
  <c r="H479" i="5"/>
  <c r="I479" i="5"/>
  <c r="W479" i="5"/>
  <c r="L479" i="5"/>
  <c r="Q479" i="5"/>
  <c r="R479" i="5"/>
  <c r="AA479" i="5"/>
  <c r="E479" i="5"/>
  <c r="Y318" i="5"/>
  <c r="S318" i="5"/>
  <c r="W318" i="5"/>
  <c r="Q318" i="5"/>
  <c r="K318" i="5"/>
  <c r="L318" i="5"/>
  <c r="R318" i="5"/>
  <c r="AA318" i="5"/>
  <c r="X318" i="5"/>
  <c r="J318" i="5"/>
  <c r="O318" i="5"/>
  <c r="P318" i="5"/>
  <c r="E318" i="5"/>
  <c r="V318" i="5"/>
  <c r="T318" i="5"/>
  <c r="I318" i="5"/>
  <c r="N318" i="5"/>
  <c r="F318" i="5"/>
  <c r="U318" i="5"/>
  <c r="Z318" i="5"/>
  <c r="AB318" i="5"/>
  <c r="M318" i="5"/>
  <c r="G318" i="5"/>
  <c r="H318" i="5"/>
  <c r="V1170" i="5"/>
  <c r="AA1170" i="5"/>
  <c r="T1170" i="5"/>
  <c r="Q1170" i="5"/>
  <c r="G1170" i="5"/>
  <c r="L1170" i="5"/>
  <c r="E1170" i="5"/>
  <c r="S1170" i="5"/>
  <c r="Y1170" i="5"/>
  <c r="I1170" i="5"/>
  <c r="J1170" i="5"/>
  <c r="O1170" i="5"/>
  <c r="X1170" i="5"/>
  <c r="F1170" i="5"/>
  <c r="P1170" i="5"/>
  <c r="W1170" i="5"/>
  <c r="H1170" i="5"/>
  <c r="R1170" i="5"/>
  <c r="AB1170" i="5"/>
  <c r="N1170" i="5"/>
  <c r="M1170" i="5"/>
  <c r="Z1170" i="5"/>
  <c r="U1170" i="5"/>
  <c r="K1170" i="5"/>
  <c r="W1759" i="5"/>
  <c r="AB1759" i="5"/>
  <c r="U1759" i="5"/>
  <c r="O1759" i="5"/>
  <c r="I1759" i="5"/>
  <c r="F1759" i="5"/>
  <c r="AA1759" i="5"/>
  <c r="Y1759" i="5"/>
  <c r="V1759" i="5"/>
  <c r="H1759" i="5"/>
  <c r="M1759" i="5"/>
  <c r="J1759" i="5"/>
  <c r="E1759" i="5"/>
  <c r="T1759" i="5"/>
  <c r="R1759" i="5"/>
  <c r="G1759" i="5"/>
  <c r="L1759" i="5"/>
  <c r="Q1759" i="5"/>
  <c r="S1759" i="5"/>
  <c r="X1759" i="5"/>
  <c r="Z1759" i="5"/>
  <c r="K1759" i="5"/>
  <c r="P1759" i="5"/>
  <c r="N1759" i="5"/>
  <c r="E1057" i="5"/>
  <c r="V1057" i="5"/>
  <c r="T1057" i="5"/>
  <c r="I1057" i="5"/>
  <c r="J1057" i="5"/>
  <c r="O1057" i="5"/>
  <c r="U1057" i="5"/>
  <c r="Z1057" i="5"/>
  <c r="AB1057" i="5"/>
  <c r="M1057" i="5"/>
  <c r="N1057" i="5"/>
  <c r="P1057" i="5"/>
  <c r="Y1057" i="5"/>
  <c r="S1057" i="5"/>
  <c r="W1057" i="5"/>
  <c r="Q1057" i="5"/>
  <c r="G1057" i="5"/>
  <c r="H1057" i="5"/>
  <c r="AA1057" i="5"/>
  <c r="L1057" i="5"/>
  <c r="X1057" i="5"/>
  <c r="F1057" i="5"/>
  <c r="R1057" i="5"/>
  <c r="K1057" i="5"/>
  <c r="E557" i="5"/>
  <c r="T557" i="5"/>
  <c r="Z557" i="5"/>
  <c r="I557" i="5"/>
  <c r="J557" i="5"/>
  <c r="O557" i="5"/>
  <c r="S557" i="5"/>
  <c r="X557" i="5"/>
  <c r="U557" i="5"/>
  <c r="M557" i="5"/>
  <c r="N557" i="5"/>
  <c r="P557" i="5"/>
  <c r="W557" i="5"/>
  <c r="AB557" i="5"/>
  <c r="V557" i="5"/>
  <c r="Q557" i="5"/>
  <c r="G557" i="5"/>
  <c r="L557" i="5"/>
  <c r="AA557" i="5"/>
  <c r="R557" i="5"/>
  <c r="Y557" i="5"/>
  <c r="F557" i="5"/>
  <c r="K557" i="5"/>
  <c r="H557" i="5"/>
  <c r="W612" i="5"/>
  <c r="U612" i="5"/>
  <c r="V612" i="5"/>
  <c r="Q612" i="5"/>
  <c r="G612" i="5"/>
  <c r="P612" i="5"/>
  <c r="S612" i="5"/>
  <c r="R612" i="5"/>
  <c r="N612" i="5"/>
  <c r="AA612" i="5"/>
  <c r="Z612" i="5"/>
  <c r="X612" i="5"/>
  <c r="F612" i="5"/>
  <c r="K612" i="5"/>
  <c r="H612" i="5"/>
  <c r="Y612" i="5"/>
  <c r="M612" i="5"/>
  <c r="L612" i="5"/>
  <c r="E612" i="5"/>
  <c r="T612" i="5"/>
  <c r="AB612" i="5"/>
  <c r="I612" i="5"/>
  <c r="J612" i="5"/>
  <c r="O612" i="5"/>
  <c r="S1735" i="5"/>
  <c r="X1735" i="5"/>
  <c r="Z1735" i="5"/>
  <c r="K1735" i="5"/>
  <c r="P1735" i="5"/>
  <c r="N1735" i="5"/>
  <c r="W1735" i="5"/>
  <c r="AB1735" i="5"/>
  <c r="U1735" i="5"/>
  <c r="O1735" i="5"/>
  <c r="I1735" i="5"/>
  <c r="F1735" i="5"/>
  <c r="AA1735" i="5"/>
  <c r="Y1735" i="5"/>
  <c r="V1735" i="5"/>
  <c r="H1735" i="5"/>
  <c r="M1735" i="5"/>
  <c r="J1735" i="5"/>
  <c r="E1735" i="5"/>
  <c r="T1735" i="5"/>
  <c r="R1735" i="5"/>
  <c r="G1735" i="5"/>
  <c r="L1735" i="5"/>
  <c r="Q1735" i="5"/>
  <c r="R1053" i="5"/>
  <c r="X1053" i="5"/>
  <c r="AB1053" i="5"/>
  <c r="F1053" i="5"/>
  <c r="K1053" i="5"/>
  <c r="H1053" i="5"/>
  <c r="U1053" i="5"/>
  <c r="Z1053" i="5"/>
  <c r="T1053" i="5"/>
  <c r="M1053" i="5"/>
  <c r="N1053" i="5"/>
  <c r="P1053" i="5"/>
  <c r="Y1053" i="5"/>
  <c r="W1053" i="5"/>
  <c r="AA1053" i="5"/>
  <c r="Q1053" i="5"/>
  <c r="G1053" i="5"/>
  <c r="L1053" i="5"/>
  <c r="V1053" i="5"/>
  <c r="O1053" i="5"/>
  <c r="S1053" i="5"/>
  <c r="I1053" i="5"/>
  <c r="E1053" i="5"/>
  <c r="J1053" i="5"/>
  <c r="S1127" i="5"/>
  <c r="X1127" i="5"/>
  <c r="Z1127" i="5"/>
  <c r="M1127" i="5"/>
  <c r="N1127" i="5"/>
  <c r="H1127" i="5"/>
  <c r="W1127" i="5"/>
  <c r="AB1127" i="5"/>
  <c r="U1127" i="5"/>
  <c r="Q1127" i="5"/>
  <c r="G1127" i="5"/>
  <c r="L1127" i="5"/>
  <c r="AA1127" i="5"/>
  <c r="Y1127" i="5"/>
  <c r="V1127" i="5"/>
  <c r="F1127" i="5"/>
  <c r="K1127" i="5"/>
  <c r="P1127" i="5"/>
  <c r="E1127" i="5"/>
  <c r="T1127" i="5"/>
  <c r="R1127" i="5"/>
  <c r="I1127" i="5"/>
  <c r="J1127" i="5"/>
  <c r="O1127" i="5"/>
  <c r="R777" i="5"/>
  <c r="X777" i="5"/>
  <c r="AB777" i="5"/>
  <c r="F777" i="5"/>
  <c r="K777" i="5"/>
  <c r="H777" i="5"/>
  <c r="Y777" i="5"/>
  <c r="W777" i="5"/>
  <c r="AA777" i="5"/>
  <c r="Q777" i="5"/>
  <c r="G777" i="5"/>
  <c r="L777" i="5"/>
  <c r="E777" i="5"/>
  <c r="S777" i="5"/>
  <c r="J777" i="5"/>
  <c r="U777" i="5"/>
  <c r="T777" i="5"/>
  <c r="N777" i="5"/>
  <c r="V777" i="5"/>
  <c r="I777" i="5"/>
  <c r="O777" i="5"/>
  <c r="M777" i="5"/>
  <c r="P777" i="5"/>
  <c r="Z777" i="5"/>
  <c r="R1001" i="5"/>
  <c r="AA1001" i="5"/>
  <c r="X1001" i="5"/>
  <c r="F1001" i="5"/>
  <c r="K1001" i="5"/>
  <c r="L1001" i="5"/>
  <c r="U1001" i="5"/>
  <c r="Z1001" i="5"/>
  <c r="AB1001" i="5"/>
  <c r="M1001" i="5"/>
  <c r="N1001" i="5"/>
  <c r="P1001" i="5"/>
  <c r="Y1001" i="5"/>
  <c r="S1001" i="5"/>
  <c r="W1001" i="5"/>
  <c r="Q1001" i="5"/>
  <c r="G1001" i="5"/>
  <c r="H1001" i="5"/>
  <c r="V1001" i="5"/>
  <c r="O1001" i="5"/>
  <c r="T1001" i="5"/>
  <c r="I1001" i="5"/>
  <c r="J1001" i="5"/>
  <c r="E1001" i="5"/>
  <c r="Z263" i="5"/>
  <c r="X263" i="5"/>
  <c r="U263" i="5"/>
  <c r="K263" i="5"/>
  <c r="P263" i="5"/>
  <c r="M263" i="5"/>
  <c r="V263" i="5"/>
  <c r="AA263" i="5"/>
  <c r="T263" i="5"/>
  <c r="G263" i="5"/>
  <c r="L263" i="5"/>
  <c r="Q263" i="5"/>
  <c r="E263" i="5"/>
  <c r="Y263" i="5"/>
  <c r="O263" i="5"/>
  <c r="R263" i="5"/>
  <c r="AB263" i="5"/>
  <c r="H263" i="5"/>
  <c r="S263" i="5"/>
  <c r="J263" i="5"/>
  <c r="F263" i="5"/>
  <c r="I263" i="5"/>
  <c r="W263" i="5"/>
  <c r="N263" i="5"/>
  <c r="V1298" i="5"/>
  <c r="AA1298" i="5"/>
  <c r="Y1298" i="5"/>
  <c r="O1298" i="5"/>
  <c r="I1298" i="5"/>
  <c r="N1298" i="5"/>
  <c r="E1298" i="5"/>
  <c r="S1298" i="5"/>
  <c r="T1298" i="5"/>
  <c r="G1298" i="5"/>
  <c r="L1298" i="5"/>
  <c r="Q1298" i="5"/>
  <c r="X1298" i="5"/>
  <c r="H1298" i="5"/>
  <c r="F1298" i="5"/>
  <c r="K1298" i="5"/>
  <c r="R1298" i="5"/>
  <c r="AB1298" i="5"/>
  <c r="P1298" i="5"/>
  <c r="W1298" i="5"/>
  <c r="J1298" i="5"/>
  <c r="Z1298" i="5"/>
  <c r="U1298" i="5"/>
  <c r="M1298" i="5"/>
  <c r="AA1083" i="5"/>
  <c r="U1083" i="5"/>
  <c r="Z1083" i="5"/>
  <c r="F1083" i="5"/>
  <c r="K1083" i="5"/>
  <c r="P1083" i="5"/>
  <c r="E1083" i="5"/>
  <c r="T1083" i="5"/>
  <c r="V1083" i="5"/>
  <c r="I1083" i="5"/>
  <c r="J1083" i="5"/>
  <c r="O1083" i="5"/>
  <c r="S1083" i="5"/>
  <c r="X1083" i="5"/>
  <c r="Y1083" i="5"/>
  <c r="M1083" i="5"/>
  <c r="N1083" i="5"/>
  <c r="H1083" i="5"/>
  <c r="AB1083" i="5"/>
  <c r="L1083" i="5"/>
  <c r="R1083" i="5"/>
  <c r="Q1083" i="5"/>
  <c r="W1083" i="5"/>
  <c r="G1083" i="5"/>
  <c r="AA1471" i="5"/>
  <c r="Y1471" i="5"/>
  <c r="R1471" i="5"/>
  <c r="H1471" i="5"/>
  <c r="M1471" i="5"/>
  <c r="J1471" i="5"/>
  <c r="E1471" i="5"/>
  <c r="T1471" i="5"/>
  <c r="U1471" i="5"/>
  <c r="G1471" i="5"/>
  <c r="L1471" i="5"/>
  <c r="Q1471" i="5"/>
  <c r="S1471" i="5"/>
  <c r="X1471" i="5"/>
  <c r="V1471" i="5"/>
  <c r="K1471" i="5"/>
  <c r="P1471" i="5"/>
  <c r="N1471" i="5"/>
  <c r="W1471" i="5"/>
  <c r="AB1471" i="5"/>
  <c r="Z1471" i="5"/>
  <c r="O1471" i="5"/>
  <c r="I1471" i="5"/>
  <c r="F1471" i="5"/>
  <c r="Y821" i="5"/>
  <c r="S821" i="5"/>
  <c r="W821" i="5"/>
  <c r="Q821" i="5"/>
  <c r="E821" i="5"/>
  <c r="P821" i="5"/>
  <c r="R821" i="5"/>
  <c r="AA821" i="5"/>
  <c r="X821" i="5"/>
  <c r="F821" i="5"/>
  <c r="G821" i="5"/>
  <c r="H821" i="5"/>
  <c r="V821" i="5"/>
  <c r="T821" i="5"/>
  <c r="I821" i="5"/>
  <c r="J821" i="5"/>
  <c r="K821" i="5"/>
  <c r="L821" i="5"/>
  <c r="U821" i="5"/>
  <c r="Z821" i="5"/>
  <c r="AB821" i="5"/>
  <c r="M821" i="5"/>
  <c r="N821" i="5"/>
  <c r="O821" i="5"/>
  <c r="E1274" i="5"/>
  <c r="S1274" i="5"/>
  <c r="Y1274" i="5"/>
  <c r="K1274" i="5"/>
  <c r="P1274" i="5"/>
  <c r="Q1274" i="5"/>
  <c r="R1274" i="5"/>
  <c r="W1274" i="5"/>
  <c r="T1274" i="5"/>
  <c r="O1274" i="5"/>
  <c r="U1274" i="5"/>
  <c r="J1274" i="5"/>
  <c r="V1274" i="5"/>
  <c r="AA1274" i="5"/>
  <c r="AB1274" i="5"/>
  <c r="H1274" i="5"/>
  <c r="I1274" i="5"/>
  <c r="N1274" i="5"/>
  <c r="Z1274" i="5"/>
  <c r="X1274" i="5"/>
  <c r="G1274" i="5"/>
  <c r="L1274" i="5"/>
  <c r="M1274" i="5"/>
  <c r="F1274" i="5"/>
  <c r="X879" i="5"/>
  <c r="V879" i="5"/>
  <c r="R879" i="5"/>
  <c r="Q879" i="5"/>
  <c r="G879" i="5"/>
  <c r="L879" i="5"/>
  <c r="Z879" i="5"/>
  <c r="M879" i="5"/>
  <c r="H879" i="5"/>
  <c r="AB879" i="5"/>
  <c r="AA879" i="5"/>
  <c r="S879" i="5"/>
  <c r="F879" i="5"/>
  <c r="K879" i="5"/>
  <c r="P879" i="5"/>
  <c r="T879" i="5"/>
  <c r="Y879" i="5"/>
  <c r="N879" i="5"/>
  <c r="E879" i="5"/>
  <c r="U879" i="5"/>
  <c r="W879" i="5"/>
  <c r="I879" i="5"/>
  <c r="J879" i="5"/>
  <c r="O879" i="5"/>
  <c r="Y980" i="5"/>
  <c r="Z980" i="5"/>
  <c r="R980" i="5"/>
  <c r="Q980" i="5"/>
  <c r="G980" i="5"/>
  <c r="P980" i="5"/>
  <c r="S980" i="5"/>
  <c r="V980" i="5"/>
  <c r="AB980" i="5"/>
  <c r="F980" i="5"/>
  <c r="K980" i="5"/>
  <c r="H980" i="5"/>
  <c r="E980" i="5"/>
  <c r="X980" i="5"/>
  <c r="W980" i="5"/>
  <c r="I980" i="5"/>
  <c r="J980" i="5"/>
  <c r="O980" i="5"/>
  <c r="AA980" i="5"/>
  <c r="M980" i="5"/>
  <c r="U980" i="5"/>
  <c r="N980" i="5"/>
  <c r="T980" i="5"/>
  <c r="L980" i="5"/>
  <c r="R109" i="5"/>
  <c r="W109" i="5"/>
  <c r="U109" i="5"/>
  <c r="L109" i="5"/>
  <c r="Q109" i="5"/>
  <c r="G109" i="5"/>
  <c r="V109" i="5"/>
  <c r="AA109" i="5"/>
  <c r="X109" i="5"/>
  <c r="P109" i="5"/>
  <c r="F109" i="5"/>
  <c r="O109" i="5"/>
  <c r="Z109" i="5"/>
  <c r="T109" i="5"/>
  <c r="Y109" i="5"/>
  <c r="I109" i="5"/>
  <c r="J109" i="5"/>
  <c r="K109" i="5"/>
  <c r="E109" i="5"/>
  <c r="S109" i="5"/>
  <c r="AB109" i="5"/>
  <c r="H109" i="5"/>
  <c r="M109" i="5"/>
  <c r="N109" i="5"/>
  <c r="R1317" i="5"/>
  <c r="S1317" i="5"/>
  <c r="T1317" i="5"/>
  <c r="H1317" i="5"/>
  <c r="M1317" i="5"/>
  <c r="N1317" i="5"/>
  <c r="U1317" i="5"/>
  <c r="Z1317" i="5"/>
  <c r="X1317" i="5"/>
  <c r="K1317" i="5"/>
  <c r="P1317" i="5"/>
  <c r="F1317" i="5"/>
  <c r="Y1317" i="5"/>
  <c r="W1317" i="5"/>
  <c r="AB1317" i="5"/>
  <c r="O1317" i="5"/>
  <c r="I1317" i="5"/>
  <c r="J1317" i="5"/>
  <c r="V1317" i="5"/>
  <c r="Q1317" i="5"/>
  <c r="AA1317" i="5"/>
  <c r="G1317" i="5"/>
  <c r="E1317" i="5"/>
  <c r="L1317" i="5"/>
  <c r="R1661" i="5"/>
  <c r="J1661" i="5"/>
  <c r="W1661" i="5"/>
  <c r="M1661" i="5"/>
  <c r="H1661" i="5"/>
  <c r="AB1661" i="5"/>
  <c r="O1661" i="5"/>
  <c r="F1661" i="5"/>
  <c r="V1661" i="5"/>
  <c r="G1661" i="5"/>
  <c r="AA1661" i="5"/>
  <c r="E1661" i="5"/>
  <c r="N1661" i="5"/>
  <c r="X1661" i="5"/>
  <c r="Y1661" i="5"/>
  <c r="P1661" i="5"/>
  <c r="T1661" i="5"/>
  <c r="Z1661" i="5"/>
  <c r="K1661" i="5"/>
  <c r="Q1661" i="5"/>
  <c r="I1661" i="5"/>
  <c r="U1661" i="5"/>
  <c r="S1661" i="5"/>
  <c r="L1661" i="5"/>
  <c r="V576" i="5"/>
  <c r="AA576" i="5"/>
  <c r="U576" i="5"/>
  <c r="Q576" i="5"/>
  <c r="G576" i="5"/>
  <c r="P576" i="5"/>
  <c r="Z576" i="5"/>
  <c r="Y576" i="5"/>
  <c r="X576" i="5"/>
  <c r="F576" i="5"/>
  <c r="K576" i="5"/>
  <c r="H576" i="5"/>
  <c r="E576" i="5"/>
  <c r="S576" i="5"/>
  <c r="T576" i="5"/>
  <c r="I576" i="5"/>
  <c r="J576" i="5"/>
  <c r="O576" i="5"/>
  <c r="R576" i="5"/>
  <c r="W576" i="5"/>
  <c r="AB576" i="5"/>
  <c r="M576" i="5"/>
  <c r="N576" i="5"/>
  <c r="L576" i="5"/>
  <c r="W1071" i="5"/>
  <c r="AB1071" i="5"/>
  <c r="U1071" i="5"/>
  <c r="Q1071" i="5"/>
  <c r="G1071" i="5"/>
  <c r="L1071" i="5"/>
  <c r="X1071" i="5"/>
  <c r="Z1071" i="5"/>
  <c r="N1071" i="5"/>
  <c r="AA1071" i="5"/>
  <c r="Y1071" i="5"/>
  <c r="V1071" i="5"/>
  <c r="F1071" i="5"/>
  <c r="K1071" i="5"/>
  <c r="P1071" i="5"/>
  <c r="S1071" i="5"/>
  <c r="M1071" i="5"/>
  <c r="H1071" i="5"/>
  <c r="E1071" i="5"/>
  <c r="T1071" i="5"/>
  <c r="R1071" i="5"/>
  <c r="I1071" i="5"/>
  <c r="J1071" i="5"/>
  <c r="O1071" i="5"/>
  <c r="AB1356" i="5"/>
  <c r="Z1356" i="5"/>
  <c r="G1356" i="5"/>
  <c r="L1356" i="5"/>
  <c r="Q1356" i="5"/>
  <c r="N1356" i="5"/>
  <c r="E1356" i="5"/>
  <c r="U1356" i="5"/>
  <c r="AA1356" i="5"/>
  <c r="K1356" i="5"/>
  <c r="P1356" i="5"/>
  <c r="F1356" i="5"/>
  <c r="T1356" i="5"/>
  <c r="Y1356" i="5"/>
  <c r="S1356" i="5"/>
  <c r="O1356" i="5"/>
  <c r="I1356" i="5"/>
  <c r="W1356" i="5"/>
  <c r="X1356" i="5"/>
  <c r="R1356" i="5"/>
  <c r="V1356" i="5"/>
  <c r="H1356" i="5"/>
  <c r="M1356" i="5"/>
  <c r="J1356" i="5"/>
  <c r="V86" i="5"/>
  <c r="W86" i="5"/>
  <c r="X86" i="5"/>
  <c r="Q86" i="5"/>
  <c r="K86" i="5"/>
  <c r="L86" i="5"/>
  <c r="Z86" i="5"/>
  <c r="AB86" i="5"/>
  <c r="Y86" i="5"/>
  <c r="J86" i="5"/>
  <c r="O86" i="5"/>
  <c r="H86" i="5"/>
  <c r="E86" i="5"/>
  <c r="U86" i="5"/>
  <c r="S86" i="5"/>
  <c r="I86" i="5"/>
  <c r="N86" i="5"/>
  <c r="F86" i="5"/>
  <c r="R86" i="5"/>
  <c r="G86" i="5"/>
  <c r="AA86" i="5"/>
  <c r="P86" i="5"/>
  <c r="T86" i="5"/>
  <c r="M86" i="5"/>
  <c r="Y370" i="5"/>
  <c r="W370" i="5"/>
  <c r="S370" i="5"/>
  <c r="Q370" i="5"/>
  <c r="K370" i="5"/>
  <c r="P370" i="5"/>
  <c r="Z370" i="5"/>
  <c r="M370" i="5"/>
  <c r="L370" i="5"/>
  <c r="R370" i="5"/>
  <c r="X370" i="5"/>
  <c r="AB370" i="5"/>
  <c r="J370" i="5"/>
  <c r="O370" i="5"/>
  <c r="H370" i="5"/>
  <c r="U370" i="5"/>
  <c r="AA370" i="5"/>
  <c r="G370" i="5"/>
  <c r="E370" i="5"/>
  <c r="V370" i="5"/>
  <c r="T370" i="5"/>
  <c r="I370" i="5"/>
  <c r="N370" i="5"/>
  <c r="F370" i="5"/>
  <c r="U590" i="5"/>
  <c r="R590" i="5"/>
  <c r="Z590" i="5"/>
  <c r="M590" i="5"/>
  <c r="N590" i="5"/>
  <c r="H590" i="5"/>
  <c r="Y590" i="5"/>
  <c r="W590" i="5"/>
  <c r="S590" i="5"/>
  <c r="Q590" i="5"/>
  <c r="G590" i="5"/>
  <c r="P590" i="5"/>
  <c r="V590" i="5"/>
  <c r="AB590" i="5"/>
  <c r="T590" i="5"/>
  <c r="F590" i="5"/>
  <c r="K590" i="5"/>
  <c r="L590" i="5"/>
  <c r="E590" i="5"/>
  <c r="AA590" i="5"/>
  <c r="X590" i="5"/>
  <c r="I590" i="5"/>
  <c r="J590" i="5"/>
  <c r="O590" i="5"/>
  <c r="W1635" i="5"/>
  <c r="AB1635" i="5"/>
  <c r="Z1635" i="5"/>
  <c r="H1635" i="5"/>
  <c r="I1635" i="5"/>
  <c r="F1635" i="5"/>
  <c r="E1635" i="5"/>
  <c r="T1635" i="5"/>
  <c r="V1635" i="5"/>
  <c r="K1635" i="5"/>
  <c r="P1635" i="5"/>
  <c r="Q1635" i="5"/>
  <c r="U1635" i="5"/>
  <c r="L1635" i="5"/>
  <c r="J1635" i="5"/>
  <c r="X1635" i="5"/>
  <c r="N1635" i="5"/>
  <c r="S1635" i="5"/>
  <c r="Y1635" i="5"/>
  <c r="R1635" i="5"/>
  <c r="O1635" i="5"/>
  <c r="AA1635" i="5"/>
  <c r="G1635" i="5"/>
  <c r="M1635" i="5"/>
  <c r="W1957" i="5"/>
  <c r="AB1957" i="5"/>
  <c r="V1957" i="5"/>
  <c r="I1957" i="5"/>
  <c r="X1957" i="5"/>
  <c r="Q1957" i="5"/>
  <c r="U1957" i="5"/>
  <c r="J1957" i="5"/>
  <c r="H1957" i="5"/>
  <c r="T1957" i="5"/>
  <c r="G1957" i="5"/>
  <c r="K1957" i="5"/>
  <c r="L1957" i="5"/>
  <c r="R1957" i="5"/>
  <c r="P1957" i="5"/>
  <c r="S1957" i="5"/>
  <c r="Z1957" i="5"/>
  <c r="M1957" i="5"/>
  <c r="E1957" i="5"/>
  <c r="Y1957" i="5"/>
  <c r="N1957" i="5"/>
  <c r="O1957" i="5"/>
  <c r="AA1957" i="5"/>
  <c r="F1957" i="5"/>
  <c r="T1476" i="5"/>
  <c r="Y1476" i="5"/>
  <c r="V1476" i="5"/>
  <c r="O1476" i="5"/>
  <c r="AA1476" i="5"/>
  <c r="F1476" i="5"/>
  <c r="X1476" i="5"/>
  <c r="R1476" i="5"/>
  <c r="W1476" i="5"/>
  <c r="H1476" i="5"/>
  <c r="I1476" i="5"/>
  <c r="J1476" i="5"/>
  <c r="AB1476" i="5"/>
  <c r="Z1476" i="5"/>
  <c r="G1476" i="5"/>
  <c r="L1476" i="5"/>
  <c r="M1476" i="5"/>
  <c r="N1476" i="5"/>
  <c r="E1476" i="5"/>
  <c r="U1476" i="5"/>
  <c r="S1476" i="5"/>
  <c r="K1476" i="5"/>
  <c r="P1476" i="5"/>
  <c r="Q1476" i="5"/>
  <c r="W1627" i="5"/>
  <c r="AB1627" i="5"/>
  <c r="R1627" i="5"/>
  <c r="O1627" i="5"/>
  <c r="I1627" i="5"/>
  <c r="F1627" i="5"/>
  <c r="AA1627" i="5"/>
  <c r="U1627" i="5"/>
  <c r="Z1627" i="5"/>
  <c r="H1627" i="5"/>
  <c r="M1627" i="5"/>
  <c r="J1627" i="5"/>
  <c r="S1627" i="5"/>
  <c r="Y1627" i="5"/>
  <c r="P1627" i="5"/>
  <c r="T1627" i="5"/>
  <c r="G1627" i="5"/>
  <c r="Q1627" i="5"/>
  <c r="X1627" i="5"/>
  <c r="K1627" i="5"/>
  <c r="N1627" i="5"/>
  <c r="E1627" i="5"/>
  <c r="V1627" i="5"/>
  <c r="L1627" i="5"/>
  <c r="U1244" i="5"/>
  <c r="V1244" i="5"/>
  <c r="S1244" i="5"/>
  <c r="K1244" i="5"/>
  <c r="P1244" i="5"/>
  <c r="F1244" i="5"/>
  <c r="Y1244" i="5"/>
  <c r="AA1244" i="5"/>
  <c r="X1244" i="5"/>
  <c r="O1244" i="5"/>
  <c r="I1244" i="5"/>
  <c r="J1244" i="5"/>
  <c r="T1244" i="5"/>
  <c r="W1244" i="5"/>
  <c r="AB1244" i="5"/>
  <c r="H1244" i="5"/>
  <c r="M1244" i="5"/>
  <c r="N1244" i="5"/>
  <c r="E1244" i="5"/>
  <c r="Z1244" i="5"/>
  <c r="R1244" i="5"/>
  <c r="G1244" i="5"/>
  <c r="L1244" i="5"/>
  <c r="Q1244" i="5"/>
  <c r="S1347" i="5"/>
  <c r="X1347" i="5"/>
  <c r="R1347" i="5"/>
  <c r="K1347" i="5"/>
  <c r="P1347" i="5"/>
  <c r="N1347" i="5"/>
  <c r="W1347" i="5"/>
  <c r="AB1347" i="5"/>
  <c r="V1347" i="5"/>
  <c r="O1347" i="5"/>
  <c r="I1347" i="5"/>
  <c r="F1347" i="5"/>
  <c r="AA1347" i="5"/>
  <c r="U1347" i="5"/>
  <c r="Z1347" i="5"/>
  <c r="H1347" i="5"/>
  <c r="M1347" i="5"/>
  <c r="J1347" i="5"/>
  <c r="E1347" i="5"/>
  <c r="T1347" i="5"/>
  <c r="Y1347" i="5"/>
  <c r="G1347" i="5"/>
  <c r="L1347" i="5"/>
  <c r="Q1347" i="5"/>
  <c r="S1251" i="5"/>
  <c r="X1251" i="5"/>
  <c r="V1251" i="5"/>
  <c r="K1251" i="5"/>
  <c r="P1251" i="5"/>
  <c r="N1251" i="5"/>
  <c r="W1251" i="5"/>
  <c r="AB1251" i="5"/>
  <c r="Y1251" i="5"/>
  <c r="O1251" i="5"/>
  <c r="I1251" i="5"/>
  <c r="F1251" i="5"/>
  <c r="AA1251" i="5"/>
  <c r="U1251" i="5"/>
  <c r="Z1251" i="5"/>
  <c r="H1251" i="5"/>
  <c r="M1251" i="5"/>
  <c r="J1251" i="5"/>
  <c r="E1251" i="5"/>
  <c r="T1251" i="5"/>
  <c r="R1251" i="5"/>
  <c r="G1251" i="5"/>
  <c r="L1251" i="5"/>
  <c r="Q1251" i="5"/>
  <c r="R351" i="5"/>
  <c r="W351" i="5"/>
  <c r="U351" i="5"/>
  <c r="N351" i="5"/>
  <c r="H351" i="5"/>
  <c r="Q351" i="5"/>
  <c r="V351" i="5"/>
  <c r="AA351" i="5"/>
  <c r="AB351" i="5"/>
  <c r="G351" i="5"/>
  <c r="L351" i="5"/>
  <c r="I351" i="5"/>
  <c r="Z351" i="5"/>
  <c r="X351" i="5"/>
  <c r="T351" i="5"/>
  <c r="K351" i="5"/>
  <c r="P351" i="5"/>
  <c r="F351" i="5"/>
  <c r="E351" i="5"/>
  <c r="S351" i="5"/>
  <c r="Y351" i="5"/>
  <c r="J351" i="5"/>
  <c r="O351" i="5"/>
  <c r="M351" i="5"/>
  <c r="V1961" i="5"/>
  <c r="AA1961" i="5"/>
  <c r="Y1961" i="5"/>
  <c r="O1961" i="5"/>
  <c r="I1961" i="5"/>
  <c r="F1961" i="5"/>
  <c r="W1961" i="5"/>
  <c r="K1961" i="5"/>
  <c r="N1961" i="5"/>
  <c r="Z1961" i="5"/>
  <c r="T1961" i="5"/>
  <c r="U1961" i="5"/>
  <c r="H1961" i="5"/>
  <c r="M1961" i="5"/>
  <c r="J1961" i="5"/>
  <c r="R1961" i="5"/>
  <c r="AB1961" i="5"/>
  <c r="P1961" i="5"/>
  <c r="E1961" i="5"/>
  <c r="S1961" i="5"/>
  <c r="X1961" i="5"/>
  <c r="G1961" i="5"/>
  <c r="L1961" i="5"/>
  <c r="Q1961" i="5"/>
  <c r="R194" i="5"/>
  <c r="AB194" i="5"/>
  <c r="Y194" i="5"/>
  <c r="Q194" i="5"/>
  <c r="K194" i="5"/>
  <c r="P194" i="5"/>
  <c r="W194" i="5"/>
  <c r="M194" i="5"/>
  <c r="G194" i="5"/>
  <c r="V194" i="5"/>
  <c r="X194" i="5"/>
  <c r="AA194" i="5"/>
  <c r="J194" i="5"/>
  <c r="O194" i="5"/>
  <c r="H194" i="5"/>
  <c r="U194" i="5"/>
  <c r="T194" i="5"/>
  <c r="L194" i="5"/>
  <c r="E194" i="5"/>
  <c r="Z194" i="5"/>
  <c r="S194" i="5"/>
  <c r="I194" i="5"/>
  <c r="N194" i="5"/>
  <c r="F194" i="5"/>
  <c r="R1698" i="5"/>
  <c r="W1698" i="5"/>
  <c r="T1698" i="5"/>
  <c r="K1698" i="5"/>
  <c r="P1698" i="5"/>
  <c r="J1698" i="5"/>
  <c r="V1698" i="5"/>
  <c r="AA1698" i="5"/>
  <c r="AB1698" i="5"/>
  <c r="O1698" i="5"/>
  <c r="I1698" i="5"/>
  <c r="N1698" i="5"/>
  <c r="Z1698" i="5"/>
  <c r="X1698" i="5"/>
  <c r="U1698" i="5"/>
  <c r="H1698" i="5"/>
  <c r="M1698" i="5"/>
  <c r="F1698" i="5"/>
  <c r="E1698" i="5"/>
  <c r="S1698" i="5"/>
  <c r="Y1698" i="5"/>
  <c r="G1698" i="5"/>
  <c r="L1698" i="5"/>
  <c r="Q1698" i="5"/>
  <c r="AB1284" i="5"/>
  <c r="Z1284" i="5"/>
  <c r="W1284" i="5"/>
  <c r="H1284" i="5"/>
  <c r="M1284" i="5"/>
  <c r="N1284" i="5"/>
  <c r="E1284" i="5"/>
  <c r="U1284" i="5"/>
  <c r="S1284" i="5"/>
  <c r="G1284" i="5"/>
  <c r="L1284" i="5"/>
  <c r="Q1284" i="5"/>
  <c r="T1284" i="5"/>
  <c r="Y1284" i="5"/>
  <c r="AA1284" i="5"/>
  <c r="K1284" i="5"/>
  <c r="P1284" i="5"/>
  <c r="F1284" i="5"/>
  <c r="X1284" i="5"/>
  <c r="R1284" i="5"/>
  <c r="V1284" i="5"/>
  <c r="O1284" i="5"/>
  <c r="I1284" i="5"/>
  <c r="J1284" i="5"/>
  <c r="E674" i="5"/>
  <c r="S674" i="5"/>
  <c r="AB674" i="5"/>
  <c r="I674" i="5"/>
  <c r="J674" i="5"/>
  <c r="O674" i="5"/>
  <c r="V674" i="5"/>
  <c r="AA674" i="5"/>
  <c r="X674" i="5"/>
  <c r="Q674" i="5"/>
  <c r="G674" i="5"/>
  <c r="P674" i="5"/>
  <c r="Z674" i="5"/>
  <c r="T674" i="5"/>
  <c r="Y674" i="5"/>
  <c r="F674" i="5"/>
  <c r="K674" i="5"/>
  <c r="L674" i="5"/>
  <c r="M674" i="5"/>
  <c r="R674" i="5"/>
  <c r="N674" i="5"/>
  <c r="W674" i="5"/>
  <c r="H674" i="5"/>
  <c r="U674" i="5"/>
  <c r="V1814" i="5"/>
  <c r="AA1814" i="5"/>
  <c r="X1814" i="5"/>
  <c r="Y1814" i="5"/>
  <c r="G1814" i="5"/>
  <c r="F1814" i="5"/>
  <c r="Z1814" i="5"/>
  <c r="T1814" i="5"/>
  <c r="H1814" i="5"/>
  <c r="I1814" i="5"/>
  <c r="O1814" i="5"/>
  <c r="N1814" i="5"/>
  <c r="E1814" i="5"/>
  <c r="S1814" i="5"/>
  <c r="AB1814" i="5"/>
  <c r="L1814" i="5"/>
  <c r="M1814" i="5"/>
  <c r="J1814" i="5"/>
  <c r="R1814" i="5"/>
  <c r="W1814" i="5"/>
  <c r="U1814" i="5"/>
  <c r="P1814" i="5"/>
  <c r="Q1814" i="5"/>
  <c r="K1814" i="5"/>
  <c r="R1746" i="5"/>
  <c r="W1746" i="5"/>
  <c r="T1746" i="5"/>
  <c r="K1746" i="5"/>
  <c r="P1746" i="5"/>
  <c r="J1746" i="5"/>
  <c r="V1746" i="5"/>
  <c r="AA1746" i="5"/>
  <c r="AB1746" i="5"/>
  <c r="O1746" i="5"/>
  <c r="I1746" i="5"/>
  <c r="N1746" i="5"/>
  <c r="Z1746" i="5"/>
  <c r="X1746" i="5"/>
  <c r="U1746" i="5"/>
  <c r="H1746" i="5"/>
  <c r="M1746" i="5"/>
  <c r="F1746" i="5"/>
  <c r="E1746" i="5"/>
  <c r="S1746" i="5"/>
  <c r="Y1746" i="5"/>
  <c r="G1746" i="5"/>
  <c r="L1746" i="5"/>
  <c r="Q1746" i="5"/>
  <c r="T349" i="5"/>
  <c r="Y349" i="5"/>
  <c r="R349" i="5"/>
  <c r="L349" i="5"/>
  <c r="Q349" i="5"/>
  <c r="G349" i="5"/>
  <c r="X349" i="5"/>
  <c r="V349" i="5"/>
  <c r="S349" i="5"/>
  <c r="P349" i="5"/>
  <c r="F349" i="5"/>
  <c r="O349" i="5"/>
  <c r="AB349" i="5"/>
  <c r="W349" i="5"/>
  <c r="Z349" i="5"/>
  <c r="I349" i="5"/>
  <c r="J349" i="5"/>
  <c r="K349" i="5"/>
  <c r="E349" i="5"/>
  <c r="U349" i="5"/>
  <c r="AA349" i="5"/>
  <c r="H349" i="5"/>
  <c r="M349" i="5"/>
  <c r="N349" i="5"/>
  <c r="R1589" i="5"/>
  <c r="X1589" i="5"/>
  <c r="AB1589" i="5"/>
  <c r="H1589" i="5"/>
  <c r="M1589" i="5"/>
  <c r="N1589" i="5"/>
  <c r="E1589" i="5"/>
  <c r="V1589" i="5"/>
  <c r="S1589" i="5"/>
  <c r="G1589" i="5"/>
  <c r="L1589" i="5"/>
  <c r="Q1589" i="5"/>
  <c r="U1589" i="5"/>
  <c r="Z1589" i="5"/>
  <c r="AA1589" i="5"/>
  <c r="K1589" i="5"/>
  <c r="P1589" i="5"/>
  <c r="F1589" i="5"/>
  <c r="Y1589" i="5"/>
  <c r="W1589" i="5"/>
  <c r="T1589" i="5"/>
  <c r="O1589" i="5"/>
  <c r="I1589" i="5"/>
  <c r="J1589" i="5"/>
  <c r="E1552" i="5"/>
  <c r="U1552" i="5"/>
  <c r="R1552" i="5"/>
  <c r="G1552" i="5"/>
  <c r="L1552" i="5"/>
  <c r="Q1552" i="5"/>
  <c r="X1552" i="5"/>
  <c r="V1552" i="5"/>
  <c r="S1552" i="5"/>
  <c r="O1552" i="5"/>
  <c r="I1552" i="5"/>
  <c r="J1552" i="5"/>
  <c r="Y1552" i="5"/>
  <c r="K1552" i="5"/>
  <c r="F1552" i="5"/>
  <c r="W1552" i="5"/>
  <c r="H1552" i="5"/>
  <c r="N1552" i="5"/>
  <c r="T1552" i="5"/>
  <c r="Z1552" i="5"/>
  <c r="P1552" i="5"/>
  <c r="M1552" i="5"/>
  <c r="AB1552" i="5"/>
  <c r="AA1552" i="5"/>
  <c r="V1550" i="5"/>
  <c r="AA1550" i="5"/>
  <c r="X1550" i="5"/>
  <c r="Y1550" i="5"/>
  <c r="I1550" i="5"/>
  <c r="N1550" i="5"/>
  <c r="Z1550" i="5"/>
  <c r="T1550" i="5"/>
  <c r="G1550" i="5"/>
  <c r="H1550" i="5"/>
  <c r="M1550" i="5"/>
  <c r="F1550" i="5"/>
  <c r="E1550" i="5"/>
  <c r="S1550" i="5"/>
  <c r="AB1550" i="5"/>
  <c r="K1550" i="5"/>
  <c r="L1550" i="5"/>
  <c r="Q1550" i="5"/>
  <c r="R1550" i="5"/>
  <c r="W1550" i="5"/>
  <c r="U1550" i="5"/>
  <c r="O1550" i="5"/>
  <c r="P1550" i="5"/>
  <c r="J1550" i="5"/>
  <c r="AB389" i="5"/>
  <c r="W389" i="5"/>
  <c r="R389" i="5"/>
  <c r="I389" i="5"/>
  <c r="J389" i="5"/>
  <c r="G389" i="5"/>
  <c r="E389" i="5"/>
  <c r="U389" i="5"/>
  <c r="S389" i="5"/>
  <c r="H389" i="5"/>
  <c r="M389" i="5"/>
  <c r="N389" i="5"/>
  <c r="T389" i="5"/>
  <c r="Y389" i="5"/>
  <c r="Z389" i="5"/>
  <c r="L389" i="5"/>
  <c r="Q389" i="5"/>
  <c r="K389" i="5"/>
  <c r="X389" i="5"/>
  <c r="V389" i="5"/>
  <c r="AA389" i="5"/>
  <c r="P389" i="5"/>
  <c r="F389" i="5"/>
  <c r="O389" i="5"/>
  <c r="Z1917" i="5"/>
  <c r="Y1917" i="5"/>
  <c r="X1917" i="5"/>
  <c r="H1917" i="5"/>
  <c r="M1917" i="5"/>
  <c r="J1917" i="5"/>
  <c r="E1917" i="5"/>
  <c r="W1917" i="5"/>
  <c r="T1917" i="5"/>
  <c r="G1917" i="5"/>
  <c r="L1917" i="5"/>
  <c r="Q1917" i="5"/>
  <c r="R1917" i="5"/>
  <c r="AB1917" i="5"/>
  <c r="AA1917" i="5"/>
  <c r="K1917" i="5"/>
  <c r="P1917" i="5"/>
  <c r="N1917" i="5"/>
  <c r="V1917" i="5"/>
  <c r="S1917" i="5"/>
  <c r="U1917" i="5"/>
  <c r="O1917" i="5"/>
  <c r="I1917" i="5"/>
  <c r="F1917" i="5"/>
  <c r="AB1748" i="5"/>
  <c r="J1748" i="5"/>
  <c r="R1748" i="5"/>
  <c r="X1748" i="5"/>
  <c r="V1748" i="5"/>
  <c r="O1748" i="5"/>
  <c r="Q1748" i="5"/>
  <c r="U1748" i="5"/>
  <c r="N1748" i="5"/>
  <c r="Z1748" i="5"/>
  <c r="E1748" i="5"/>
  <c r="M1748" i="5"/>
  <c r="W1748" i="5"/>
  <c r="AA1748" i="5"/>
  <c r="L1748" i="5"/>
  <c r="F1748" i="5"/>
  <c r="Y1748" i="5"/>
  <c r="K1748" i="5"/>
  <c r="H1748" i="5"/>
  <c r="I1748" i="5"/>
  <c r="P1748" i="5"/>
  <c r="T1748" i="5"/>
  <c r="S1748" i="5"/>
  <c r="G1748" i="5"/>
  <c r="S1775" i="5"/>
  <c r="X1775" i="5"/>
  <c r="Z1775" i="5"/>
  <c r="L1775" i="5"/>
  <c r="Q1775" i="5"/>
  <c r="G1775" i="5"/>
  <c r="W1775" i="5"/>
  <c r="AB1775" i="5"/>
  <c r="U1775" i="5"/>
  <c r="P1775" i="5"/>
  <c r="K1775" i="5"/>
  <c r="O1775" i="5"/>
  <c r="AA1775" i="5"/>
  <c r="Y1775" i="5"/>
  <c r="V1775" i="5"/>
  <c r="I1775" i="5"/>
  <c r="F1775" i="5"/>
  <c r="J1775" i="5"/>
  <c r="E1775" i="5"/>
  <c r="T1775" i="5"/>
  <c r="R1775" i="5"/>
  <c r="H1775" i="5"/>
  <c r="M1775" i="5"/>
  <c r="N1775" i="5"/>
  <c r="X895" i="5"/>
  <c r="V895" i="5"/>
  <c r="W895" i="5"/>
  <c r="Q895" i="5"/>
  <c r="G895" i="5"/>
  <c r="L895" i="5"/>
  <c r="T895" i="5"/>
  <c r="S895" i="5"/>
  <c r="M895" i="5"/>
  <c r="H895" i="5"/>
  <c r="AB895" i="5"/>
  <c r="AA895" i="5"/>
  <c r="Y895" i="5"/>
  <c r="F895" i="5"/>
  <c r="K895" i="5"/>
  <c r="P895" i="5"/>
  <c r="Z895" i="5"/>
  <c r="N895" i="5"/>
  <c r="E895" i="5"/>
  <c r="U895" i="5"/>
  <c r="R895" i="5"/>
  <c r="I895" i="5"/>
  <c r="J895" i="5"/>
  <c r="O895" i="5"/>
  <c r="AA987" i="5"/>
  <c r="U987" i="5"/>
  <c r="Z987" i="5"/>
  <c r="F987" i="5"/>
  <c r="K987" i="5"/>
  <c r="P987" i="5"/>
  <c r="E987" i="5"/>
  <c r="T987" i="5"/>
  <c r="V987" i="5"/>
  <c r="I987" i="5"/>
  <c r="J987" i="5"/>
  <c r="O987" i="5"/>
  <c r="S987" i="5"/>
  <c r="X987" i="5"/>
  <c r="Y987" i="5"/>
  <c r="M987" i="5"/>
  <c r="N987" i="5"/>
  <c r="H987" i="5"/>
  <c r="AB987" i="5"/>
  <c r="L987" i="5"/>
  <c r="R987" i="5"/>
  <c r="Q987" i="5"/>
  <c r="W987" i="5"/>
  <c r="G987" i="5"/>
  <c r="V539" i="5"/>
  <c r="AA539" i="5"/>
  <c r="I539" i="5"/>
  <c r="J539" i="5"/>
  <c r="O539" i="5"/>
  <c r="P539" i="5"/>
  <c r="U539" i="5"/>
  <c r="Z539" i="5"/>
  <c r="AB539" i="5"/>
  <c r="M539" i="5"/>
  <c r="N539" i="5"/>
  <c r="H539" i="5"/>
  <c r="Y539" i="5"/>
  <c r="X539" i="5"/>
  <c r="T539" i="5"/>
  <c r="Q539" i="5"/>
  <c r="G539" i="5"/>
  <c r="L539" i="5"/>
  <c r="R539" i="5"/>
  <c r="S539" i="5"/>
  <c r="W539" i="5"/>
  <c r="F539" i="5"/>
  <c r="K539" i="5"/>
  <c r="E539" i="5"/>
  <c r="T1632" i="5"/>
  <c r="Y1632" i="5"/>
  <c r="Z1632" i="5"/>
  <c r="O1632" i="5"/>
  <c r="P1632" i="5"/>
  <c r="F1632" i="5"/>
  <c r="X1632" i="5"/>
  <c r="V1632" i="5"/>
  <c r="AA1632" i="5"/>
  <c r="S1632" i="5"/>
  <c r="I1632" i="5"/>
  <c r="J1632" i="5"/>
  <c r="AB1632" i="5"/>
  <c r="W1632" i="5"/>
  <c r="G1632" i="5"/>
  <c r="H1632" i="5"/>
  <c r="M1632" i="5"/>
  <c r="N1632" i="5"/>
  <c r="E1632" i="5"/>
  <c r="U1632" i="5"/>
  <c r="R1632" i="5"/>
  <c r="K1632" i="5"/>
  <c r="L1632" i="5"/>
  <c r="Q1632" i="5"/>
  <c r="E825" i="5"/>
  <c r="V825" i="5"/>
  <c r="S825" i="5"/>
  <c r="I825" i="5"/>
  <c r="J825" i="5"/>
  <c r="O825" i="5"/>
  <c r="Y825" i="5"/>
  <c r="W825" i="5"/>
  <c r="AA825" i="5"/>
  <c r="Q825" i="5"/>
  <c r="G825" i="5"/>
  <c r="L825" i="5"/>
  <c r="U825" i="5"/>
  <c r="T825" i="5"/>
  <c r="N825" i="5"/>
  <c r="R825" i="5"/>
  <c r="AB825" i="5"/>
  <c r="K825" i="5"/>
  <c r="Z825" i="5"/>
  <c r="M825" i="5"/>
  <c r="P825" i="5"/>
  <c r="X825" i="5"/>
  <c r="F825" i="5"/>
  <c r="H825" i="5"/>
  <c r="E941" i="5"/>
  <c r="U941" i="5"/>
  <c r="X941" i="5"/>
  <c r="I941" i="5"/>
  <c r="J941" i="5"/>
  <c r="O941" i="5"/>
  <c r="V941" i="5"/>
  <c r="W941" i="5"/>
  <c r="S941" i="5"/>
  <c r="Q941" i="5"/>
  <c r="G941" i="5"/>
  <c r="H941" i="5"/>
  <c r="Z941" i="5"/>
  <c r="AB941" i="5"/>
  <c r="T941" i="5"/>
  <c r="F941" i="5"/>
  <c r="K941" i="5"/>
  <c r="L941" i="5"/>
  <c r="M941" i="5"/>
  <c r="R941" i="5"/>
  <c r="N941" i="5"/>
  <c r="AA941" i="5"/>
  <c r="P941" i="5"/>
  <c r="Y941" i="5"/>
  <c r="V1134" i="5"/>
  <c r="AA1134" i="5"/>
  <c r="X1134" i="5"/>
  <c r="Q1134" i="5"/>
  <c r="G1134" i="5"/>
  <c r="H1134" i="5"/>
  <c r="S1134" i="5"/>
  <c r="AB1134" i="5"/>
  <c r="I1134" i="5"/>
  <c r="J1134" i="5"/>
  <c r="O1134" i="5"/>
  <c r="L1134" i="5"/>
  <c r="R1134" i="5"/>
  <c r="U1134" i="5"/>
  <c r="N1134" i="5"/>
  <c r="Z1134" i="5"/>
  <c r="Y1134" i="5"/>
  <c r="K1134" i="5"/>
  <c r="W1134" i="5"/>
  <c r="M1134" i="5"/>
  <c r="E1134" i="5"/>
  <c r="T1134" i="5"/>
  <c r="F1134" i="5"/>
  <c r="P1134" i="5"/>
  <c r="T796" i="5"/>
  <c r="Y796" i="5"/>
  <c r="S796" i="5"/>
  <c r="M796" i="5"/>
  <c r="N796" i="5"/>
  <c r="L796" i="5"/>
  <c r="X796" i="5"/>
  <c r="V796" i="5"/>
  <c r="Z796" i="5"/>
  <c r="Q796" i="5"/>
  <c r="G796" i="5"/>
  <c r="P796" i="5"/>
  <c r="AB796" i="5"/>
  <c r="W796" i="5"/>
  <c r="AA796" i="5"/>
  <c r="F796" i="5"/>
  <c r="K796" i="5"/>
  <c r="H796" i="5"/>
  <c r="E796" i="5"/>
  <c r="U796" i="5"/>
  <c r="R796" i="5"/>
  <c r="I796" i="5"/>
  <c r="J796" i="5"/>
  <c r="O796" i="5"/>
  <c r="U1109" i="5"/>
  <c r="Z1109" i="5"/>
  <c r="T1109" i="5"/>
  <c r="M1109" i="5"/>
  <c r="N1109" i="5"/>
  <c r="P1109" i="5"/>
  <c r="R1109" i="5"/>
  <c r="X1109" i="5"/>
  <c r="S1109" i="5"/>
  <c r="F1109" i="5"/>
  <c r="K1109" i="5"/>
  <c r="L1109" i="5"/>
  <c r="E1109" i="5"/>
  <c r="AA1109" i="5"/>
  <c r="J1109" i="5"/>
  <c r="Y1109" i="5"/>
  <c r="AB1109" i="5"/>
  <c r="G1109" i="5"/>
  <c r="V1109" i="5"/>
  <c r="I1109" i="5"/>
  <c r="O1109" i="5"/>
  <c r="W1109" i="5"/>
  <c r="Q1109" i="5"/>
  <c r="H1109" i="5"/>
  <c r="V450" i="5"/>
  <c r="U450" i="5"/>
  <c r="S450" i="5"/>
  <c r="Q450" i="5"/>
  <c r="K450" i="5"/>
  <c r="P450" i="5"/>
  <c r="R450" i="5"/>
  <c r="AB450" i="5"/>
  <c r="G450" i="5"/>
  <c r="Z450" i="5"/>
  <c r="AA450" i="5"/>
  <c r="W450" i="5"/>
  <c r="J450" i="5"/>
  <c r="O450" i="5"/>
  <c r="H450" i="5"/>
  <c r="Y450" i="5"/>
  <c r="M450" i="5"/>
  <c r="L450" i="5"/>
  <c r="E450" i="5"/>
  <c r="T450" i="5"/>
  <c r="X450" i="5"/>
  <c r="I450" i="5"/>
  <c r="N450" i="5"/>
  <c r="F450" i="5"/>
  <c r="AA1451" i="5"/>
  <c r="U1451" i="5"/>
  <c r="Y1451" i="5"/>
  <c r="H1451" i="5"/>
  <c r="M1451" i="5"/>
  <c r="J1451" i="5"/>
  <c r="E1451" i="5"/>
  <c r="T1451" i="5"/>
  <c r="Z1451" i="5"/>
  <c r="G1451" i="5"/>
  <c r="L1451" i="5"/>
  <c r="Q1451" i="5"/>
  <c r="S1451" i="5"/>
  <c r="X1451" i="5"/>
  <c r="R1451" i="5"/>
  <c r="K1451" i="5"/>
  <c r="P1451" i="5"/>
  <c r="N1451" i="5"/>
  <c r="W1451" i="5"/>
  <c r="AB1451" i="5"/>
  <c r="V1451" i="5"/>
  <c r="O1451" i="5"/>
  <c r="I1451" i="5"/>
  <c r="F1451" i="5"/>
  <c r="S24" i="5"/>
  <c r="X24" i="5"/>
  <c r="R24" i="5"/>
  <c r="K24" i="5"/>
  <c r="L24" i="5"/>
  <c r="Q24" i="5"/>
  <c r="W24" i="5"/>
  <c r="AB24" i="5"/>
  <c r="Y24" i="5"/>
  <c r="O24" i="5"/>
  <c r="P24" i="5"/>
  <c r="J24" i="5"/>
  <c r="AA24" i="5"/>
  <c r="U24" i="5"/>
  <c r="Z24" i="5"/>
  <c r="F24" i="5"/>
  <c r="I24" i="5"/>
  <c r="N24" i="5"/>
  <c r="V24" i="5"/>
  <c r="G24" i="5"/>
  <c r="E24" i="5"/>
  <c r="H24" i="5"/>
  <c r="T24" i="5"/>
  <c r="M24" i="5"/>
  <c r="S1815" i="5"/>
  <c r="X1815" i="5"/>
  <c r="Z1815" i="5"/>
  <c r="L1815" i="5"/>
  <c r="Q1815" i="5"/>
  <c r="G1815" i="5"/>
  <c r="W1815" i="5"/>
  <c r="AB1815" i="5"/>
  <c r="U1815" i="5"/>
  <c r="P1815" i="5"/>
  <c r="K1815" i="5"/>
  <c r="O1815" i="5"/>
  <c r="AA1815" i="5"/>
  <c r="Y1815" i="5"/>
  <c r="V1815" i="5"/>
  <c r="I1815" i="5"/>
  <c r="F1815" i="5"/>
  <c r="J1815" i="5"/>
  <c r="E1815" i="5"/>
  <c r="T1815" i="5"/>
  <c r="R1815" i="5"/>
  <c r="H1815" i="5"/>
  <c r="M1815" i="5"/>
  <c r="N1815" i="5"/>
  <c r="AB456" i="5"/>
  <c r="Y456" i="5"/>
  <c r="AA456" i="5"/>
  <c r="F456" i="5"/>
  <c r="K456" i="5"/>
  <c r="L456" i="5"/>
  <c r="T456" i="5"/>
  <c r="W456" i="5"/>
  <c r="Z456" i="5"/>
  <c r="M456" i="5"/>
  <c r="N456" i="5"/>
  <c r="H456" i="5"/>
  <c r="X456" i="5"/>
  <c r="S456" i="5"/>
  <c r="U456" i="5"/>
  <c r="Q456" i="5"/>
  <c r="G456" i="5"/>
  <c r="P456" i="5"/>
  <c r="I456" i="5"/>
  <c r="E456" i="5"/>
  <c r="J456" i="5"/>
  <c r="R456" i="5"/>
  <c r="O456" i="5"/>
  <c r="V456" i="5"/>
  <c r="Y467" i="5"/>
  <c r="X467" i="5"/>
  <c r="W467" i="5"/>
  <c r="Q467" i="5"/>
  <c r="G467" i="5"/>
  <c r="L467" i="5"/>
  <c r="E467" i="5"/>
  <c r="AA467" i="5"/>
  <c r="R467" i="5"/>
  <c r="S467" i="5"/>
  <c r="AB467" i="5"/>
  <c r="F467" i="5"/>
  <c r="K467" i="5"/>
  <c r="H467" i="5"/>
  <c r="V467" i="5"/>
  <c r="I467" i="5"/>
  <c r="J467" i="5"/>
  <c r="O467" i="5"/>
  <c r="M467" i="5"/>
  <c r="U467" i="5"/>
  <c r="N467" i="5"/>
  <c r="Z467" i="5"/>
  <c r="P467" i="5"/>
  <c r="T467" i="5"/>
  <c r="Y1457" i="5"/>
  <c r="S1457" i="5"/>
  <c r="T1457" i="5"/>
  <c r="W1457" i="5"/>
  <c r="I1457" i="5"/>
  <c r="J1457" i="5"/>
  <c r="E1457" i="5"/>
  <c r="V1457" i="5"/>
  <c r="X1457" i="5"/>
  <c r="K1457" i="5"/>
  <c r="L1457" i="5"/>
  <c r="Q1457" i="5"/>
  <c r="R1457" i="5"/>
  <c r="AA1457" i="5"/>
  <c r="G1457" i="5"/>
  <c r="H1457" i="5"/>
  <c r="M1457" i="5"/>
  <c r="N1457" i="5"/>
  <c r="Z1457" i="5"/>
  <c r="F1457" i="5"/>
  <c r="AB1457" i="5"/>
  <c r="O1457" i="5"/>
  <c r="U1457" i="5"/>
  <c r="P1457" i="5"/>
  <c r="AB502" i="5"/>
  <c r="R502" i="5"/>
  <c r="AA502" i="5"/>
  <c r="F502" i="5"/>
  <c r="H502" i="5"/>
  <c r="O502" i="5"/>
  <c r="U502" i="5"/>
  <c r="Z502" i="5"/>
  <c r="I502" i="5"/>
  <c r="J502" i="5"/>
  <c r="P502" i="5"/>
  <c r="L502" i="5"/>
  <c r="T502" i="5"/>
  <c r="S502" i="5"/>
  <c r="N502" i="5"/>
  <c r="X502" i="5"/>
  <c r="V502" i="5"/>
  <c r="E502" i="5"/>
  <c r="Y502" i="5"/>
  <c r="M502" i="5"/>
  <c r="G502" i="5"/>
  <c r="W502" i="5"/>
  <c r="Q502" i="5"/>
  <c r="K502" i="5"/>
  <c r="U924" i="5"/>
  <c r="R924" i="5"/>
  <c r="T924" i="5"/>
  <c r="M924" i="5"/>
  <c r="N924" i="5"/>
  <c r="L924" i="5"/>
  <c r="V924" i="5"/>
  <c r="AB924" i="5"/>
  <c r="Z924" i="5"/>
  <c r="F924" i="5"/>
  <c r="K924" i="5"/>
  <c r="H924" i="5"/>
  <c r="E924" i="5"/>
  <c r="S924" i="5"/>
  <c r="J924" i="5"/>
  <c r="Y924" i="5"/>
  <c r="X924" i="5"/>
  <c r="G924" i="5"/>
  <c r="AA924" i="5"/>
  <c r="I924" i="5"/>
  <c r="O924" i="5"/>
  <c r="W924" i="5"/>
  <c r="Q924" i="5"/>
  <c r="P924" i="5"/>
  <c r="V90" i="5"/>
  <c r="U90" i="5"/>
  <c r="W90" i="5"/>
  <c r="Q90" i="5"/>
  <c r="G90" i="5"/>
  <c r="H90" i="5"/>
  <c r="Z90" i="5"/>
  <c r="AA90" i="5"/>
  <c r="X90" i="5"/>
  <c r="J90" i="5"/>
  <c r="K90" i="5"/>
  <c r="L90" i="5"/>
  <c r="T90" i="5"/>
  <c r="AB90" i="5"/>
  <c r="I90" i="5"/>
  <c r="N90" i="5"/>
  <c r="O90" i="5"/>
  <c r="P90" i="5"/>
  <c r="R90" i="5"/>
  <c r="Y90" i="5"/>
  <c r="S90" i="5"/>
  <c r="M90" i="5"/>
  <c r="E90" i="5"/>
  <c r="F90" i="5"/>
  <c r="V512" i="5"/>
  <c r="AA512" i="5"/>
  <c r="U512" i="5"/>
  <c r="Q512" i="5"/>
  <c r="L512" i="5"/>
  <c r="H512" i="5"/>
  <c r="Z512" i="5"/>
  <c r="Y512" i="5"/>
  <c r="X512" i="5"/>
  <c r="F512" i="5"/>
  <c r="G512" i="5"/>
  <c r="P512" i="5"/>
  <c r="E512" i="5"/>
  <c r="S512" i="5"/>
  <c r="T512" i="5"/>
  <c r="I512" i="5"/>
  <c r="J512" i="5"/>
  <c r="K512" i="5"/>
  <c r="R512" i="5"/>
  <c r="W512" i="5"/>
  <c r="AB512" i="5"/>
  <c r="M512" i="5"/>
  <c r="N512" i="5"/>
  <c r="O512" i="5"/>
  <c r="U9" i="5"/>
  <c r="S9" i="5"/>
  <c r="H9" i="5"/>
  <c r="M9" i="5"/>
  <c r="J9" i="5"/>
  <c r="K9" i="5"/>
  <c r="T9" i="5"/>
  <c r="Y9" i="5"/>
  <c r="AA9" i="5"/>
  <c r="L9" i="5"/>
  <c r="Q9" i="5"/>
  <c r="N9" i="5"/>
  <c r="X9" i="5"/>
  <c r="R9" i="5"/>
  <c r="V9" i="5"/>
  <c r="P9" i="5"/>
  <c r="F9" i="5"/>
  <c r="O9" i="5"/>
  <c r="AB9" i="5"/>
  <c r="Z9" i="5"/>
  <c r="W9" i="5"/>
  <c r="I9" i="5"/>
  <c r="E9" i="5"/>
  <c r="G9" i="5"/>
  <c r="R1194" i="5"/>
  <c r="W1194" i="5"/>
  <c r="T1194" i="5"/>
  <c r="M1194" i="5"/>
  <c r="N1194" i="5"/>
  <c r="E1194" i="5"/>
  <c r="V1194" i="5"/>
  <c r="AA1194" i="5"/>
  <c r="AB1194" i="5"/>
  <c r="Q1194" i="5"/>
  <c r="G1194" i="5"/>
  <c r="H1194" i="5"/>
  <c r="Z1194" i="5"/>
  <c r="X1194" i="5"/>
  <c r="U1194" i="5"/>
  <c r="F1194" i="5"/>
  <c r="K1194" i="5"/>
  <c r="L1194" i="5"/>
  <c r="S1194" i="5"/>
  <c r="Y1194" i="5"/>
  <c r="I1194" i="5"/>
  <c r="J1194" i="5"/>
  <c r="O1194" i="5"/>
  <c r="P1194" i="5"/>
  <c r="V830" i="5"/>
  <c r="AA830" i="5"/>
  <c r="T830" i="5"/>
  <c r="Q830" i="5"/>
  <c r="G830" i="5"/>
  <c r="P830" i="5"/>
  <c r="E830" i="5"/>
  <c r="Y830" i="5"/>
  <c r="O830" i="5"/>
  <c r="Z830" i="5"/>
  <c r="X830" i="5"/>
  <c r="U830" i="5"/>
  <c r="F830" i="5"/>
  <c r="K830" i="5"/>
  <c r="L830" i="5"/>
  <c r="S830" i="5"/>
  <c r="I830" i="5"/>
  <c r="J830" i="5"/>
  <c r="M830" i="5"/>
  <c r="R830" i="5"/>
  <c r="N830" i="5"/>
  <c r="W830" i="5"/>
  <c r="H830" i="5"/>
  <c r="AB830" i="5"/>
  <c r="E907" i="5"/>
  <c r="V907" i="5"/>
  <c r="Y907" i="5"/>
  <c r="I907" i="5"/>
  <c r="J907" i="5"/>
  <c r="O907" i="5"/>
  <c r="T907" i="5"/>
  <c r="AA907" i="5"/>
  <c r="Z907" i="5"/>
  <c r="M907" i="5"/>
  <c r="N907" i="5"/>
  <c r="H907" i="5"/>
  <c r="W907" i="5"/>
  <c r="F907" i="5"/>
  <c r="P907" i="5"/>
  <c r="X907" i="5"/>
  <c r="S907" i="5"/>
  <c r="G907" i="5"/>
  <c r="AB907" i="5"/>
  <c r="U907" i="5"/>
  <c r="K907" i="5"/>
  <c r="R907" i="5"/>
  <c r="Q907" i="5"/>
  <c r="L907" i="5"/>
  <c r="Y1633" i="5"/>
  <c r="S1633" i="5"/>
  <c r="W1633" i="5"/>
  <c r="O1633" i="5"/>
  <c r="I1633" i="5"/>
  <c r="J1633" i="5"/>
  <c r="E1633" i="5"/>
  <c r="T1633" i="5"/>
  <c r="L1633" i="5"/>
  <c r="R1633" i="5"/>
  <c r="AA1633" i="5"/>
  <c r="X1633" i="5"/>
  <c r="H1633" i="5"/>
  <c r="M1633" i="5"/>
  <c r="N1633" i="5"/>
  <c r="V1633" i="5"/>
  <c r="G1633" i="5"/>
  <c r="Q1633" i="5"/>
  <c r="K1633" i="5"/>
  <c r="U1633" i="5"/>
  <c r="P1633" i="5"/>
  <c r="Z1633" i="5"/>
  <c r="F1633" i="5"/>
  <c r="AB1633" i="5"/>
  <c r="X1848" i="5"/>
  <c r="W1848" i="5"/>
  <c r="S1848" i="5"/>
  <c r="H1848" i="5"/>
  <c r="M1848" i="5"/>
  <c r="N1848" i="5"/>
  <c r="U1848" i="5"/>
  <c r="K1848" i="5"/>
  <c r="V1848" i="5"/>
  <c r="AB1848" i="5"/>
  <c r="Z1848" i="5"/>
  <c r="G1848" i="5"/>
  <c r="L1848" i="5"/>
  <c r="Q1848" i="5"/>
  <c r="F1848" i="5"/>
  <c r="E1848" i="5"/>
  <c r="R1848" i="5"/>
  <c r="P1848" i="5"/>
  <c r="Y1848" i="5"/>
  <c r="J1848" i="5"/>
  <c r="AA1848" i="5"/>
  <c r="T1848" i="5"/>
  <c r="I1848" i="5"/>
  <c r="O1848" i="5"/>
  <c r="X401" i="5"/>
  <c r="R401" i="5"/>
  <c r="V401" i="5"/>
  <c r="P401" i="5"/>
  <c r="F401" i="5"/>
  <c r="K401" i="5"/>
  <c r="H401" i="5"/>
  <c r="T401" i="5"/>
  <c r="AA401" i="5"/>
  <c r="Q401" i="5"/>
  <c r="AB401" i="5"/>
  <c r="Z401" i="5"/>
  <c r="W401" i="5"/>
  <c r="I401" i="5"/>
  <c r="J401" i="5"/>
  <c r="O401" i="5"/>
  <c r="S401" i="5"/>
  <c r="Y401" i="5"/>
  <c r="L401" i="5"/>
  <c r="G401" i="5"/>
  <c r="E401" i="5"/>
  <c r="U401" i="5"/>
  <c r="M401" i="5"/>
  <c r="N401" i="5"/>
  <c r="R1901" i="5"/>
  <c r="S1901" i="5"/>
  <c r="AA1901" i="5"/>
  <c r="H1901" i="5"/>
  <c r="M1901" i="5"/>
  <c r="J1901" i="5"/>
  <c r="E1901" i="5"/>
  <c r="V1901" i="5"/>
  <c r="AB1901" i="5"/>
  <c r="G1901" i="5"/>
  <c r="L1901" i="5"/>
  <c r="Q1901" i="5"/>
  <c r="U1901" i="5"/>
  <c r="Z1901" i="5"/>
  <c r="T1901" i="5"/>
  <c r="K1901" i="5"/>
  <c r="P1901" i="5"/>
  <c r="N1901" i="5"/>
  <c r="Y1901" i="5"/>
  <c r="X1901" i="5"/>
  <c r="W1901" i="5"/>
  <c r="O1901" i="5"/>
  <c r="I1901" i="5"/>
  <c r="F1901" i="5"/>
  <c r="AB325" i="5"/>
  <c r="W325" i="5"/>
  <c r="R325" i="5"/>
  <c r="I325" i="5"/>
  <c r="J325" i="5"/>
  <c r="G325" i="5"/>
  <c r="E325" i="5"/>
  <c r="U325" i="5"/>
  <c r="Z325" i="5"/>
  <c r="H325" i="5"/>
  <c r="M325" i="5"/>
  <c r="N325" i="5"/>
  <c r="T325" i="5"/>
  <c r="Y325" i="5"/>
  <c r="S325" i="5"/>
  <c r="L325" i="5"/>
  <c r="Q325" i="5"/>
  <c r="K325" i="5"/>
  <c r="X325" i="5"/>
  <c r="V325" i="5"/>
  <c r="AA325" i="5"/>
  <c r="P325" i="5"/>
  <c r="F325" i="5"/>
  <c r="O325" i="5"/>
  <c r="Z786" i="5"/>
  <c r="T786" i="5"/>
  <c r="Y786" i="5"/>
  <c r="F786" i="5"/>
  <c r="K786" i="5"/>
  <c r="P786" i="5"/>
  <c r="R786" i="5"/>
  <c r="W786" i="5"/>
  <c r="U786" i="5"/>
  <c r="M786" i="5"/>
  <c r="N786" i="5"/>
  <c r="H786" i="5"/>
  <c r="V786" i="5"/>
  <c r="AA786" i="5"/>
  <c r="X786" i="5"/>
  <c r="Q786" i="5"/>
  <c r="G786" i="5"/>
  <c r="L786" i="5"/>
  <c r="S786" i="5"/>
  <c r="O786" i="5"/>
  <c r="AB786" i="5"/>
  <c r="I786" i="5"/>
  <c r="E786" i="5"/>
  <c r="J786" i="5"/>
  <c r="Y1309" i="5"/>
  <c r="W1309" i="5"/>
  <c r="X1309" i="5"/>
  <c r="O1309" i="5"/>
  <c r="I1309" i="5"/>
  <c r="J1309" i="5"/>
  <c r="R1309" i="5"/>
  <c r="S1309" i="5"/>
  <c r="AB1309" i="5"/>
  <c r="H1309" i="5"/>
  <c r="M1309" i="5"/>
  <c r="N1309" i="5"/>
  <c r="E1309" i="5"/>
  <c r="V1309" i="5"/>
  <c r="AA1309" i="5"/>
  <c r="G1309" i="5"/>
  <c r="L1309" i="5"/>
  <c r="Q1309" i="5"/>
  <c r="U1309" i="5"/>
  <c r="Z1309" i="5"/>
  <c r="T1309" i="5"/>
  <c r="K1309" i="5"/>
  <c r="P1309" i="5"/>
  <c r="F1309" i="5"/>
  <c r="S734" i="5"/>
  <c r="Y734" i="5"/>
  <c r="I734" i="5"/>
  <c r="J734" i="5"/>
  <c r="O734" i="5"/>
  <c r="L734" i="5"/>
  <c r="V734" i="5"/>
  <c r="AA734" i="5"/>
  <c r="T734" i="5"/>
  <c r="Q734" i="5"/>
  <c r="G734" i="5"/>
  <c r="H734" i="5"/>
  <c r="Z734" i="5"/>
  <c r="X734" i="5"/>
  <c r="U734" i="5"/>
  <c r="F734" i="5"/>
  <c r="K734" i="5"/>
  <c r="P734" i="5"/>
  <c r="W734" i="5"/>
  <c r="E734" i="5"/>
  <c r="AB734" i="5"/>
  <c r="M734" i="5"/>
  <c r="R734" i="5"/>
  <c r="N734" i="5"/>
  <c r="S232" i="5"/>
  <c r="X232" i="5"/>
  <c r="R232" i="5"/>
  <c r="K232" i="5"/>
  <c r="L232" i="5"/>
  <c r="Q232" i="5"/>
  <c r="W232" i="5"/>
  <c r="AB232" i="5"/>
  <c r="Z232" i="5"/>
  <c r="O232" i="5"/>
  <c r="P232" i="5"/>
  <c r="J232" i="5"/>
  <c r="U232" i="5"/>
  <c r="F232" i="5"/>
  <c r="N232" i="5"/>
  <c r="E232" i="5"/>
  <c r="V232" i="5"/>
  <c r="H232" i="5"/>
  <c r="AA232" i="5"/>
  <c r="Y232" i="5"/>
  <c r="I232" i="5"/>
  <c r="T232" i="5"/>
  <c r="G232" i="5"/>
  <c r="M232" i="5"/>
  <c r="Z1906" i="5"/>
  <c r="Y1906" i="5"/>
  <c r="G1906" i="5"/>
  <c r="L1906" i="5"/>
  <c r="M1906" i="5"/>
  <c r="N1906" i="5"/>
  <c r="E1906" i="5"/>
  <c r="S1906" i="5"/>
  <c r="AB1906" i="5"/>
  <c r="K1906" i="5"/>
  <c r="P1906" i="5"/>
  <c r="Q1906" i="5"/>
  <c r="R1906" i="5"/>
  <c r="W1906" i="5"/>
  <c r="T1906" i="5"/>
  <c r="O1906" i="5"/>
  <c r="X1906" i="5"/>
  <c r="F1906" i="5"/>
  <c r="V1906" i="5"/>
  <c r="AA1906" i="5"/>
  <c r="U1906" i="5"/>
  <c r="H1906" i="5"/>
  <c r="I1906" i="5"/>
  <c r="J1906" i="5"/>
  <c r="R441" i="5"/>
  <c r="X441" i="5"/>
  <c r="Z441" i="5"/>
  <c r="I441" i="5"/>
  <c r="J441" i="5"/>
  <c r="K441" i="5"/>
  <c r="E441" i="5"/>
  <c r="W441" i="5"/>
  <c r="AA441" i="5"/>
  <c r="H441" i="5"/>
  <c r="M441" i="5"/>
  <c r="N441" i="5"/>
  <c r="U441" i="5"/>
  <c r="AB441" i="5"/>
  <c r="T441" i="5"/>
  <c r="L441" i="5"/>
  <c r="Q441" i="5"/>
  <c r="O441" i="5"/>
  <c r="Y441" i="5"/>
  <c r="S441" i="5"/>
  <c r="V441" i="5"/>
  <c r="P441" i="5"/>
  <c r="F441" i="5"/>
  <c r="G441" i="5"/>
  <c r="U293" i="5"/>
  <c r="Z293" i="5"/>
  <c r="H293" i="5"/>
  <c r="M293" i="5"/>
  <c r="N293" i="5"/>
  <c r="G293" i="5"/>
  <c r="T293" i="5"/>
  <c r="Y293" i="5"/>
  <c r="R293" i="5"/>
  <c r="L293" i="5"/>
  <c r="Q293" i="5"/>
  <c r="E293" i="5"/>
  <c r="X293" i="5"/>
  <c r="V293" i="5"/>
  <c r="S293" i="5"/>
  <c r="P293" i="5"/>
  <c r="F293" i="5"/>
  <c r="K293" i="5"/>
  <c r="AB293" i="5"/>
  <c r="W293" i="5"/>
  <c r="AA293" i="5"/>
  <c r="I293" i="5"/>
  <c r="J293" i="5"/>
  <c r="O293" i="5"/>
  <c r="S20" i="5"/>
  <c r="X20" i="5"/>
  <c r="Z20" i="5"/>
  <c r="K20" i="5"/>
  <c r="L20" i="5"/>
  <c r="Q20" i="5"/>
  <c r="W20" i="5"/>
  <c r="AB20" i="5"/>
  <c r="U20" i="5"/>
  <c r="O20" i="5"/>
  <c r="P20" i="5"/>
  <c r="J20" i="5"/>
  <c r="AA20" i="5"/>
  <c r="Y20" i="5"/>
  <c r="V20" i="5"/>
  <c r="F20" i="5"/>
  <c r="I20" i="5"/>
  <c r="N20" i="5"/>
  <c r="E20" i="5"/>
  <c r="T20" i="5"/>
  <c r="R20" i="5"/>
  <c r="G20" i="5"/>
  <c r="H20" i="5"/>
  <c r="M20" i="5"/>
  <c r="V921" i="5"/>
  <c r="S921" i="5"/>
  <c r="Y921" i="5"/>
  <c r="Q921" i="5"/>
  <c r="E921" i="5"/>
  <c r="P921" i="5"/>
  <c r="Z921" i="5"/>
  <c r="X921" i="5"/>
  <c r="AA921" i="5"/>
  <c r="F921" i="5"/>
  <c r="G921" i="5"/>
  <c r="L921" i="5"/>
  <c r="W921" i="5"/>
  <c r="T921" i="5"/>
  <c r="I921" i="5"/>
  <c r="J921" i="5"/>
  <c r="K921" i="5"/>
  <c r="H921" i="5"/>
  <c r="R921" i="5"/>
  <c r="AB921" i="5"/>
  <c r="U921" i="5"/>
  <c r="M921" i="5"/>
  <c r="N921" i="5"/>
  <c r="O921" i="5"/>
  <c r="E813" i="5"/>
  <c r="V813" i="5"/>
  <c r="T813" i="5"/>
  <c r="I813" i="5"/>
  <c r="J813" i="5"/>
  <c r="O813" i="5"/>
  <c r="U813" i="5"/>
  <c r="Z813" i="5"/>
  <c r="AB813" i="5"/>
  <c r="M813" i="5"/>
  <c r="N813" i="5"/>
  <c r="P813" i="5"/>
  <c r="Y813" i="5"/>
  <c r="S813" i="5"/>
  <c r="W813" i="5"/>
  <c r="Q813" i="5"/>
  <c r="G813" i="5"/>
  <c r="L813" i="5"/>
  <c r="R813" i="5"/>
  <c r="AA813" i="5"/>
  <c r="X813" i="5"/>
  <c r="F813" i="5"/>
  <c r="K813" i="5"/>
  <c r="H813" i="5"/>
  <c r="Y50" i="5"/>
  <c r="S50" i="5"/>
  <c r="W50" i="5"/>
  <c r="Q50" i="5"/>
  <c r="K50" i="5"/>
  <c r="P50" i="5"/>
  <c r="Z50" i="5"/>
  <c r="M50" i="5"/>
  <c r="G50" i="5"/>
  <c r="R50" i="5"/>
  <c r="AA50" i="5"/>
  <c r="X50" i="5"/>
  <c r="J50" i="5"/>
  <c r="O50" i="5"/>
  <c r="H50" i="5"/>
  <c r="U50" i="5"/>
  <c r="AB50" i="5"/>
  <c r="L50" i="5"/>
  <c r="E50" i="5"/>
  <c r="V50" i="5"/>
  <c r="T50" i="5"/>
  <c r="I50" i="5"/>
  <c r="N50" i="5"/>
  <c r="F50" i="5"/>
  <c r="W719" i="5"/>
  <c r="AB719" i="5"/>
  <c r="Y719" i="5"/>
  <c r="Q719" i="5"/>
  <c r="E719" i="5"/>
  <c r="H719" i="5"/>
  <c r="AA719" i="5"/>
  <c r="U719" i="5"/>
  <c r="Z719" i="5"/>
  <c r="F719" i="5"/>
  <c r="G719" i="5"/>
  <c r="L719" i="5"/>
  <c r="T719" i="5"/>
  <c r="V719" i="5"/>
  <c r="I719" i="5"/>
  <c r="J719" i="5"/>
  <c r="K719" i="5"/>
  <c r="P719" i="5"/>
  <c r="S719" i="5"/>
  <c r="X719" i="5"/>
  <c r="R719" i="5"/>
  <c r="M719" i="5"/>
  <c r="N719" i="5"/>
  <c r="O719" i="5"/>
  <c r="R79" i="5"/>
  <c r="W79" i="5"/>
  <c r="U79" i="5"/>
  <c r="N79" i="5"/>
  <c r="H79" i="5"/>
  <c r="Q79" i="5"/>
  <c r="V79" i="5"/>
  <c r="AA79" i="5"/>
  <c r="X79" i="5"/>
  <c r="G79" i="5"/>
  <c r="L79" i="5"/>
  <c r="I79" i="5"/>
  <c r="Z79" i="5"/>
  <c r="T79" i="5"/>
  <c r="Y79" i="5"/>
  <c r="K79" i="5"/>
  <c r="P79" i="5"/>
  <c r="F79" i="5"/>
  <c r="E79" i="5"/>
  <c r="S79" i="5"/>
  <c r="AB79" i="5"/>
  <c r="J79" i="5"/>
  <c r="O79" i="5"/>
  <c r="M79" i="5"/>
  <c r="E923" i="5"/>
  <c r="V923" i="5"/>
  <c r="S923" i="5"/>
  <c r="I923" i="5"/>
  <c r="J923" i="5"/>
  <c r="O923" i="5"/>
  <c r="T923" i="5"/>
  <c r="AA923" i="5"/>
  <c r="U923" i="5"/>
  <c r="M923" i="5"/>
  <c r="N923" i="5"/>
  <c r="H923" i="5"/>
  <c r="W923" i="5"/>
  <c r="F923" i="5"/>
  <c r="P923" i="5"/>
  <c r="X923" i="5"/>
  <c r="Y923" i="5"/>
  <c r="G923" i="5"/>
  <c r="AB923" i="5"/>
  <c r="Z923" i="5"/>
  <c r="K923" i="5"/>
  <c r="R923" i="5"/>
  <c r="Q923" i="5"/>
  <c r="L923" i="5"/>
  <c r="V475" i="5"/>
  <c r="AA475" i="5"/>
  <c r="I475" i="5"/>
  <c r="J475" i="5"/>
  <c r="O475" i="5"/>
  <c r="H475" i="5"/>
  <c r="U475" i="5"/>
  <c r="Z475" i="5"/>
  <c r="AB475" i="5"/>
  <c r="M475" i="5"/>
  <c r="N475" i="5"/>
  <c r="P475" i="5"/>
  <c r="Y475" i="5"/>
  <c r="X475" i="5"/>
  <c r="T475" i="5"/>
  <c r="Q475" i="5"/>
  <c r="G475" i="5"/>
  <c r="E475" i="5"/>
  <c r="R475" i="5"/>
  <c r="S475" i="5"/>
  <c r="W475" i="5"/>
  <c r="F475" i="5"/>
  <c r="K475" i="5"/>
  <c r="L475" i="5"/>
  <c r="U143" i="5"/>
  <c r="V143" i="5"/>
  <c r="S143" i="5"/>
  <c r="N143" i="5"/>
  <c r="H143" i="5"/>
  <c r="Q143" i="5"/>
  <c r="Y143" i="5"/>
  <c r="AA143" i="5"/>
  <c r="W143" i="5"/>
  <c r="G143" i="5"/>
  <c r="L143" i="5"/>
  <c r="F143" i="5"/>
  <c r="T143" i="5"/>
  <c r="R143" i="5"/>
  <c r="X143" i="5"/>
  <c r="K143" i="5"/>
  <c r="P143" i="5"/>
  <c r="I143" i="5"/>
  <c r="E143" i="5"/>
  <c r="Z143" i="5"/>
  <c r="AB143" i="5"/>
  <c r="J143" i="5"/>
  <c r="O143" i="5"/>
  <c r="M143" i="5"/>
  <c r="T173" i="5"/>
  <c r="Y173" i="5"/>
  <c r="AA173" i="5"/>
  <c r="L173" i="5"/>
  <c r="Q173" i="5"/>
  <c r="G173" i="5"/>
  <c r="X173" i="5"/>
  <c r="V173" i="5"/>
  <c r="R173" i="5"/>
  <c r="P173" i="5"/>
  <c r="F173" i="5"/>
  <c r="O173" i="5"/>
  <c r="AB173" i="5"/>
  <c r="W173" i="5"/>
  <c r="S173" i="5"/>
  <c r="I173" i="5"/>
  <c r="J173" i="5"/>
  <c r="K173" i="5"/>
  <c r="E173" i="5"/>
  <c r="U173" i="5"/>
  <c r="Z173" i="5"/>
  <c r="H173" i="5"/>
  <c r="M173" i="5"/>
  <c r="N173" i="5"/>
  <c r="I1958" i="5"/>
  <c r="W1958" i="5"/>
  <c r="G1958" i="5"/>
  <c r="E1958" i="5"/>
  <c r="P1958" i="5"/>
  <c r="J1958" i="5"/>
  <c r="X1958" i="5"/>
  <c r="L1958" i="5"/>
  <c r="F1958" i="5"/>
  <c r="T1958" i="5"/>
  <c r="AA1958" i="5"/>
  <c r="M1958" i="5"/>
  <c r="Y1958" i="5"/>
  <c r="AB1958" i="5"/>
  <c r="Z1958" i="5"/>
  <c r="R1958" i="5"/>
  <c r="S1958" i="5"/>
  <c r="U1958" i="5"/>
  <c r="N1958" i="5"/>
  <c r="K1958" i="5"/>
  <c r="H1958" i="5"/>
  <c r="V1958" i="5"/>
  <c r="O1958" i="5"/>
  <c r="Q1958" i="5"/>
  <c r="X99" i="5"/>
  <c r="R99" i="5"/>
  <c r="V99" i="5"/>
  <c r="G99" i="5"/>
  <c r="L99" i="5"/>
  <c r="F99" i="5"/>
  <c r="E99" i="5"/>
  <c r="U99" i="5"/>
  <c r="S99" i="5"/>
  <c r="J99" i="5"/>
  <c r="O99" i="5"/>
  <c r="Q99" i="5"/>
  <c r="Z99" i="5"/>
  <c r="K99" i="5"/>
  <c r="I99" i="5"/>
  <c r="Y99" i="5"/>
  <c r="M99" i="5"/>
  <c r="T99" i="5"/>
  <c r="AA99" i="5"/>
  <c r="H99" i="5"/>
  <c r="N99" i="5"/>
  <c r="AB99" i="5"/>
  <c r="W99" i="5"/>
  <c r="P99" i="5"/>
  <c r="W565" i="5"/>
  <c r="AB565" i="5"/>
  <c r="V565" i="5"/>
  <c r="Q565" i="5"/>
  <c r="G565" i="5"/>
  <c r="H565" i="5"/>
  <c r="E565" i="5"/>
  <c r="T565" i="5"/>
  <c r="Z565" i="5"/>
  <c r="I565" i="5"/>
  <c r="J565" i="5"/>
  <c r="O565" i="5"/>
  <c r="R565" i="5"/>
  <c r="F565" i="5"/>
  <c r="L565" i="5"/>
  <c r="M565" i="5"/>
  <c r="S565" i="5"/>
  <c r="U565" i="5"/>
  <c r="N565" i="5"/>
  <c r="X565" i="5"/>
  <c r="P565" i="5"/>
  <c r="AA565" i="5"/>
  <c r="Y565" i="5"/>
  <c r="K565" i="5"/>
  <c r="V446" i="5"/>
  <c r="W446" i="5"/>
  <c r="T446" i="5"/>
  <c r="Q446" i="5"/>
  <c r="K446" i="5"/>
  <c r="L446" i="5"/>
  <c r="Z446" i="5"/>
  <c r="AB446" i="5"/>
  <c r="X446" i="5"/>
  <c r="J446" i="5"/>
  <c r="O446" i="5"/>
  <c r="P446" i="5"/>
  <c r="E446" i="5"/>
  <c r="U446" i="5"/>
  <c r="Y446" i="5"/>
  <c r="I446" i="5"/>
  <c r="N446" i="5"/>
  <c r="F446" i="5"/>
  <c r="R446" i="5"/>
  <c r="AA446" i="5"/>
  <c r="S446" i="5"/>
  <c r="M446" i="5"/>
  <c r="G446" i="5"/>
  <c r="H446" i="5"/>
  <c r="Z23" i="5"/>
  <c r="X23" i="5"/>
  <c r="U23" i="5"/>
  <c r="K23" i="5"/>
  <c r="P23" i="5"/>
  <c r="Q23" i="5"/>
  <c r="V23" i="5"/>
  <c r="AA23" i="5"/>
  <c r="T23" i="5"/>
  <c r="G23" i="5"/>
  <c r="L23" i="5"/>
  <c r="M23" i="5"/>
  <c r="E23" i="5"/>
  <c r="Y23" i="5"/>
  <c r="O23" i="5"/>
  <c r="R23" i="5"/>
  <c r="AB23" i="5"/>
  <c r="H23" i="5"/>
  <c r="S23" i="5"/>
  <c r="J23" i="5"/>
  <c r="F23" i="5"/>
  <c r="N23" i="5"/>
  <c r="I23" i="5"/>
  <c r="W23" i="5"/>
  <c r="E621" i="5"/>
  <c r="V621" i="5"/>
  <c r="Y621" i="5"/>
  <c r="I621" i="5"/>
  <c r="J621" i="5"/>
  <c r="O621" i="5"/>
  <c r="T621" i="5"/>
  <c r="AA621" i="5"/>
  <c r="Z621" i="5"/>
  <c r="M621" i="5"/>
  <c r="N621" i="5"/>
  <c r="P621" i="5"/>
  <c r="X621" i="5"/>
  <c r="R621" i="5"/>
  <c r="S621" i="5"/>
  <c r="Q621" i="5"/>
  <c r="G621" i="5"/>
  <c r="H621" i="5"/>
  <c r="AB621" i="5"/>
  <c r="W621" i="5"/>
  <c r="U621" i="5"/>
  <c r="F621" i="5"/>
  <c r="K621" i="5"/>
  <c r="L621" i="5"/>
  <c r="W1147" i="5"/>
  <c r="AB1147" i="5"/>
  <c r="R1147" i="5"/>
  <c r="Q1147" i="5"/>
  <c r="N1147" i="5"/>
  <c r="H1147" i="5"/>
  <c r="AA1147" i="5"/>
  <c r="U1147" i="5"/>
  <c r="Z1147" i="5"/>
  <c r="E1147" i="5"/>
  <c r="G1147" i="5"/>
  <c r="L1147" i="5"/>
  <c r="T1147" i="5"/>
  <c r="V1147" i="5"/>
  <c r="I1147" i="5"/>
  <c r="F1147" i="5"/>
  <c r="K1147" i="5"/>
  <c r="P1147" i="5"/>
  <c r="S1147" i="5"/>
  <c r="X1147" i="5"/>
  <c r="Y1147" i="5"/>
  <c r="M1147" i="5"/>
  <c r="J1147" i="5"/>
  <c r="O1147" i="5"/>
  <c r="Y1569" i="5"/>
  <c r="S1569" i="5"/>
  <c r="W1569" i="5"/>
  <c r="O1569" i="5"/>
  <c r="I1569" i="5"/>
  <c r="J1569" i="5"/>
  <c r="V1569" i="5"/>
  <c r="G1569" i="5"/>
  <c r="Q1569" i="5"/>
  <c r="R1569" i="5"/>
  <c r="AA1569" i="5"/>
  <c r="X1569" i="5"/>
  <c r="H1569" i="5"/>
  <c r="M1569" i="5"/>
  <c r="N1569" i="5"/>
  <c r="E1569" i="5"/>
  <c r="T1569" i="5"/>
  <c r="L1569" i="5"/>
  <c r="K1569" i="5"/>
  <c r="U1569" i="5"/>
  <c r="P1569" i="5"/>
  <c r="Z1569" i="5"/>
  <c r="F1569" i="5"/>
  <c r="AB1569" i="5"/>
  <c r="R524" i="5"/>
  <c r="W524" i="5"/>
  <c r="T524" i="5"/>
  <c r="M524" i="5"/>
  <c r="N524" i="5"/>
  <c r="O524" i="5"/>
  <c r="V524" i="5"/>
  <c r="AA524" i="5"/>
  <c r="Y524" i="5"/>
  <c r="Q524" i="5"/>
  <c r="H524" i="5"/>
  <c r="L524" i="5"/>
  <c r="Z524" i="5"/>
  <c r="U524" i="5"/>
  <c r="AB524" i="5"/>
  <c r="F524" i="5"/>
  <c r="G524" i="5"/>
  <c r="P524" i="5"/>
  <c r="E524" i="5"/>
  <c r="S524" i="5"/>
  <c r="X524" i="5"/>
  <c r="I524" i="5"/>
  <c r="J524" i="5"/>
  <c r="K524" i="5"/>
  <c r="X911" i="5"/>
  <c r="V911" i="5"/>
  <c r="R911" i="5"/>
  <c r="Q911" i="5"/>
  <c r="G911" i="5"/>
  <c r="L911" i="5"/>
  <c r="Z911" i="5"/>
  <c r="M911" i="5"/>
  <c r="AB911" i="5"/>
  <c r="AA911" i="5"/>
  <c r="S911" i="5"/>
  <c r="F911" i="5"/>
  <c r="K911" i="5"/>
  <c r="P911" i="5"/>
  <c r="T911" i="5"/>
  <c r="Y911" i="5"/>
  <c r="N911" i="5"/>
  <c r="H911" i="5"/>
  <c r="E911" i="5"/>
  <c r="U911" i="5"/>
  <c r="W911" i="5"/>
  <c r="I911" i="5"/>
  <c r="J911" i="5"/>
  <c r="O911" i="5"/>
  <c r="V1306" i="5"/>
  <c r="AA1306" i="5"/>
  <c r="U1306" i="5"/>
  <c r="O1306" i="5"/>
  <c r="I1306" i="5"/>
  <c r="N1306" i="5"/>
  <c r="Z1306" i="5"/>
  <c r="X1306" i="5"/>
  <c r="Y1306" i="5"/>
  <c r="H1306" i="5"/>
  <c r="M1306" i="5"/>
  <c r="F1306" i="5"/>
  <c r="E1306" i="5"/>
  <c r="S1306" i="5"/>
  <c r="T1306" i="5"/>
  <c r="G1306" i="5"/>
  <c r="L1306" i="5"/>
  <c r="Q1306" i="5"/>
  <c r="R1306" i="5"/>
  <c r="W1306" i="5"/>
  <c r="AB1306" i="5"/>
  <c r="K1306" i="5"/>
  <c r="P1306" i="5"/>
  <c r="J1306" i="5"/>
  <c r="Z834" i="5"/>
  <c r="T834" i="5"/>
  <c r="Y834" i="5"/>
  <c r="F834" i="5"/>
  <c r="K834" i="5"/>
  <c r="P834" i="5"/>
  <c r="E834" i="5"/>
  <c r="S834" i="5"/>
  <c r="AB834" i="5"/>
  <c r="I834" i="5"/>
  <c r="J834" i="5"/>
  <c r="O834" i="5"/>
  <c r="R834" i="5"/>
  <c r="W834" i="5"/>
  <c r="U834" i="5"/>
  <c r="M834" i="5"/>
  <c r="N834" i="5"/>
  <c r="H834" i="5"/>
  <c r="V834" i="5"/>
  <c r="AA834" i="5"/>
  <c r="X834" i="5"/>
  <c r="Q834" i="5"/>
  <c r="G834" i="5"/>
  <c r="L834" i="5"/>
  <c r="V290" i="5"/>
  <c r="Z290" i="5"/>
  <c r="S290" i="5"/>
  <c r="Q290" i="5"/>
  <c r="K290" i="5"/>
  <c r="P290" i="5"/>
  <c r="R290" i="5"/>
  <c r="AA290" i="5"/>
  <c r="G290" i="5"/>
  <c r="T290" i="5"/>
  <c r="W290" i="5"/>
  <c r="AB290" i="5"/>
  <c r="J290" i="5"/>
  <c r="O290" i="5"/>
  <c r="H290" i="5"/>
  <c r="U290" i="5"/>
  <c r="M290" i="5"/>
  <c r="L290" i="5"/>
  <c r="E290" i="5"/>
  <c r="Y290" i="5"/>
  <c r="X290" i="5"/>
  <c r="I290" i="5"/>
  <c r="N290" i="5"/>
  <c r="F290" i="5"/>
  <c r="U297" i="5"/>
  <c r="S297" i="5"/>
  <c r="H297" i="5"/>
  <c r="M297" i="5"/>
  <c r="N297" i="5"/>
  <c r="K297" i="5"/>
  <c r="T297" i="5"/>
  <c r="Y297" i="5"/>
  <c r="AA297" i="5"/>
  <c r="L297" i="5"/>
  <c r="Q297" i="5"/>
  <c r="O297" i="5"/>
  <c r="X297" i="5"/>
  <c r="R297" i="5"/>
  <c r="V297" i="5"/>
  <c r="P297" i="5"/>
  <c r="F297" i="5"/>
  <c r="E297" i="5"/>
  <c r="AB297" i="5"/>
  <c r="Z297" i="5"/>
  <c r="W297" i="5"/>
  <c r="I297" i="5"/>
  <c r="J297" i="5"/>
  <c r="G297" i="5"/>
  <c r="Y1265" i="5"/>
  <c r="S1265" i="5"/>
  <c r="T1265" i="5"/>
  <c r="O1265" i="5"/>
  <c r="I1265" i="5"/>
  <c r="J1265" i="5"/>
  <c r="Z1265" i="5"/>
  <c r="P1265" i="5"/>
  <c r="R1265" i="5"/>
  <c r="AA1265" i="5"/>
  <c r="W1265" i="5"/>
  <c r="H1265" i="5"/>
  <c r="M1265" i="5"/>
  <c r="N1265" i="5"/>
  <c r="U1265" i="5"/>
  <c r="AB1265" i="5"/>
  <c r="K1265" i="5"/>
  <c r="F1265" i="5"/>
  <c r="E1265" i="5"/>
  <c r="V1265" i="5"/>
  <c r="X1265" i="5"/>
  <c r="G1265" i="5"/>
  <c r="L1265" i="5"/>
  <c r="Q1265" i="5"/>
  <c r="T1328" i="5"/>
  <c r="Y1328" i="5"/>
  <c r="S1328" i="5"/>
  <c r="K1328" i="5"/>
  <c r="P1328" i="5"/>
  <c r="F1328" i="5"/>
  <c r="X1328" i="5"/>
  <c r="V1328" i="5"/>
  <c r="W1328" i="5"/>
  <c r="O1328" i="5"/>
  <c r="I1328" i="5"/>
  <c r="J1328" i="5"/>
  <c r="AB1328" i="5"/>
  <c r="R1328" i="5"/>
  <c r="AA1328" i="5"/>
  <c r="H1328" i="5"/>
  <c r="M1328" i="5"/>
  <c r="N1328" i="5"/>
  <c r="E1328" i="5"/>
  <c r="U1328" i="5"/>
  <c r="Z1328" i="5"/>
  <c r="G1328" i="5"/>
  <c r="L1328" i="5"/>
  <c r="Q1328" i="5"/>
  <c r="V1158" i="5"/>
  <c r="AA1158" i="5"/>
  <c r="X1158" i="5"/>
  <c r="Q1158" i="5"/>
  <c r="G1158" i="5"/>
  <c r="P1158" i="5"/>
  <c r="Z1158" i="5"/>
  <c r="T1158" i="5"/>
  <c r="Y1158" i="5"/>
  <c r="F1158" i="5"/>
  <c r="K1158" i="5"/>
  <c r="L1158" i="5"/>
  <c r="E1158" i="5"/>
  <c r="S1158" i="5"/>
  <c r="AB1158" i="5"/>
  <c r="I1158" i="5"/>
  <c r="J1158" i="5"/>
  <c r="O1158" i="5"/>
  <c r="U1158" i="5"/>
  <c r="M1158" i="5"/>
  <c r="R1158" i="5"/>
  <c r="N1158" i="5"/>
  <c r="W1158" i="5"/>
  <c r="H1158" i="5"/>
  <c r="Z1574" i="5"/>
  <c r="T1574" i="5"/>
  <c r="Y1574" i="5"/>
  <c r="H1574" i="5"/>
  <c r="M1574" i="5"/>
  <c r="F1574" i="5"/>
  <c r="E1574" i="5"/>
  <c r="S1574" i="5"/>
  <c r="AB1574" i="5"/>
  <c r="G1574" i="5"/>
  <c r="L1574" i="5"/>
  <c r="Q1574" i="5"/>
  <c r="R1574" i="5"/>
  <c r="W1574" i="5"/>
  <c r="U1574" i="5"/>
  <c r="K1574" i="5"/>
  <c r="P1574" i="5"/>
  <c r="J1574" i="5"/>
  <c r="V1574" i="5"/>
  <c r="AA1574" i="5"/>
  <c r="X1574" i="5"/>
  <c r="O1574" i="5"/>
  <c r="I1574" i="5"/>
  <c r="N1574" i="5"/>
  <c r="X772" i="5"/>
  <c r="V772" i="5"/>
  <c r="R772" i="5"/>
  <c r="Q772" i="5"/>
  <c r="G772" i="5"/>
  <c r="P772" i="5"/>
  <c r="Y772" i="5"/>
  <c r="M772" i="5"/>
  <c r="N772" i="5"/>
  <c r="AB772" i="5"/>
  <c r="W772" i="5"/>
  <c r="S772" i="5"/>
  <c r="F772" i="5"/>
  <c r="K772" i="5"/>
  <c r="H772" i="5"/>
  <c r="T772" i="5"/>
  <c r="AA772" i="5"/>
  <c r="L772" i="5"/>
  <c r="E772" i="5"/>
  <c r="U772" i="5"/>
  <c r="Z772" i="5"/>
  <c r="I772" i="5"/>
  <c r="J772" i="5"/>
  <c r="O772" i="5"/>
  <c r="E1629" i="5"/>
  <c r="V1629" i="5"/>
  <c r="S1629" i="5"/>
  <c r="G1629" i="5"/>
  <c r="L1629" i="5"/>
  <c r="Q1629" i="5"/>
  <c r="U1629" i="5"/>
  <c r="Z1629" i="5"/>
  <c r="AA1629" i="5"/>
  <c r="K1629" i="5"/>
  <c r="P1629" i="5"/>
  <c r="F1629" i="5"/>
  <c r="Y1629" i="5"/>
  <c r="W1629" i="5"/>
  <c r="AB1629" i="5"/>
  <c r="O1629" i="5"/>
  <c r="I1629" i="5"/>
  <c r="J1629" i="5"/>
  <c r="R1629" i="5"/>
  <c r="X1629" i="5"/>
  <c r="T1629" i="5"/>
  <c r="H1629" i="5"/>
  <c r="M1629" i="5"/>
  <c r="N1629" i="5"/>
  <c r="Y158" i="5"/>
  <c r="S158" i="5"/>
  <c r="X158" i="5"/>
  <c r="Q158" i="5"/>
  <c r="K158" i="5"/>
  <c r="L158" i="5"/>
  <c r="R158" i="5"/>
  <c r="AA158" i="5"/>
  <c r="W158" i="5"/>
  <c r="J158" i="5"/>
  <c r="O158" i="5"/>
  <c r="P158" i="5"/>
  <c r="E158" i="5"/>
  <c r="V158" i="5"/>
  <c r="T158" i="5"/>
  <c r="I158" i="5"/>
  <c r="N158" i="5"/>
  <c r="F158" i="5"/>
  <c r="U158" i="5"/>
  <c r="Z158" i="5"/>
  <c r="AB158" i="5"/>
  <c r="M158" i="5"/>
  <c r="G158" i="5"/>
  <c r="H158" i="5"/>
  <c r="W549" i="5"/>
  <c r="AB549" i="5"/>
  <c r="V549" i="5"/>
  <c r="Q549" i="5"/>
  <c r="G549" i="5"/>
  <c r="L549" i="5"/>
  <c r="E549" i="5"/>
  <c r="T549" i="5"/>
  <c r="Z549" i="5"/>
  <c r="I549" i="5"/>
  <c r="J549" i="5"/>
  <c r="O549" i="5"/>
  <c r="R549" i="5"/>
  <c r="F549" i="5"/>
  <c r="H549" i="5"/>
  <c r="X549" i="5"/>
  <c r="P549" i="5"/>
  <c r="S549" i="5"/>
  <c r="U549" i="5"/>
  <c r="N549" i="5"/>
  <c r="M549" i="5"/>
  <c r="AA549" i="5"/>
  <c r="Y549" i="5"/>
  <c r="K549" i="5"/>
  <c r="V516" i="5"/>
  <c r="AA516" i="5"/>
  <c r="AB516" i="5"/>
  <c r="Q516" i="5"/>
  <c r="L516" i="5"/>
  <c r="H516" i="5"/>
  <c r="R516" i="5"/>
  <c r="Y516" i="5"/>
  <c r="N516" i="5"/>
  <c r="Z516" i="5"/>
  <c r="U516" i="5"/>
  <c r="T516" i="5"/>
  <c r="F516" i="5"/>
  <c r="G516" i="5"/>
  <c r="P516" i="5"/>
  <c r="W516" i="5"/>
  <c r="M516" i="5"/>
  <c r="O516" i="5"/>
  <c r="E516" i="5"/>
  <c r="S516" i="5"/>
  <c r="X516" i="5"/>
  <c r="I516" i="5"/>
  <c r="J516" i="5"/>
  <c r="K516" i="5"/>
  <c r="AA1535" i="5"/>
  <c r="Y1535" i="5"/>
  <c r="V1535" i="5"/>
  <c r="H1535" i="5"/>
  <c r="M1535" i="5"/>
  <c r="J1535" i="5"/>
  <c r="E1535" i="5"/>
  <c r="T1535" i="5"/>
  <c r="R1535" i="5"/>
  <c r="G1535" i="5"/>
  <c r="L1535" i="5"/>
  <c r="Q1535" i="5"/>
  <c r="S1535" i="5"/>
  <c r="X1535" i="5"/>
  <c r="Z1535" i="5"/>
  <c r="K1535" i="5"/>
  <c r="P1535" i="5"/>
  <c r="N1535" i="5"/>
  <c r="W1535" i="5"/>
  <c r="AB1535" i="5"/>
  <c r="U1535" i="5"/>
  <c r="O1535" i="5"/>
  <c r="I1535" i="5"/>
  <c r="F1535" i="5"/>
  <c r="V714" i="5"/>
  <c r="AA714" i="5"/>
  <c r="X714" i="5"/>
  <c r="Q714" i="5"/>
  <c r="N714" i="5"/>
  <c r="H714" i="5"/>
  <c r="S714" i="5"/>
  <c r="AB714" i="5"/>
  <c r="I714" i="5"/>
  <c r="F714" i="5"/>
  <c r="K714" i="5"/>
  <c r="P714" i="5"/>
  <c r="R714" i="5"/>
  <c r="U714" i="5"/>
  <c r="J714" i="5"/>
  <c r="Z714" i="5"/>
  <c r="Y714" i="5"/>
  <c r="G714" i="5"/>
  <c r="W714" i="5"/>
  <c r="M714" i="5"/>
  <c r="O714" i="5"/>
  <c r="T714" i="5"/>
  <c r="E714" i="5"/>
  <c r="L714" i="5"/>
  <c r="W580" i="5"/>
  <c r="U580" i="5"/>
  <c r="V580" i="5"/>
  <c r="Q580" i="5"/>
  <c r="G580" i="5"/>
  <c r="P580" i="5"/>
  <c r="S580" i="5"/>
  <c r="R580" i="5"/>
  <c r="N580" i="5"/>
  <c r="AA580" i="5"/>
  <c r="Z580" i="5"/>
  <c r="X580" i="5"/>
  <c r="F580" i="5"/>
  <c r="K580" i="5"/>
  <c r="H580" i="5"/>
  <c r="Y580" i="5"/>
  <c r="M580" i="5"/>
  <c r="L580" i="5"/>
  <c r="E580" i="5"/>
  <c r="T580" i="5"/>
  <c r="AB580" i="5"/>
  <c r="I580" i="5"/>
  <c r="J580" i="5"/>
  <c r="O580" i="5"/>
  <c r="V3" i="5"/>
  <c r="AA3" i="5"/>
  <c r="X3" i="5"/>
  <c r="G3" i="5"/>
  <c r="L3" i="5"/>
  <c r="M3" i="5"/>
  <c r="E3" i="5"/>
  <c r="S3" i="5"/>
  <c r="AB3" i="5"/>
  <c r="J3" i="5"/>
  <c r="O3" i="5"/>
  <c r="Q3" i="5"/>
  <c r="T3" i="5"/>
  <c r="K3" i="5"/>
  <c r="F3" i="5"/>
  <c r="N3" i="5"/>
  <c r="R3" i="5"/>
  <c r="U3" i="5"/>
  <c r="H3" i="5"/>
  <c r="W3" i="5"/>
  <c r="I3" i="5"/>
  <c r="Z3" i="5"/>
  <c r="Y3" i="5"/>
  <c r="P3" i="5"/>
  <c r="X1951" i="5"/>
  <c r="R1951" i="5"/>
  <c r="U1951" i="5"/>
  <c r="O1951" i="5"/>
  <c r="I1951" i="5"/>
  <c r="J1951" i="5"/>
  <c r="AB1951" i="5"/>
  <c r="W1951" i="5"/>
  <c r="Z1951" i="5"/>
  <c r="H1951" i="5"/>
  <c r="M1951" i="5"/>
  <c r="N1951" i="5"/>
  <c r="E1951" i="5"/>
  <c r="V1951" i="5"/>
  <c r="S1951" i="5"/>
  <c r="G1951" i="5"/>
  <c r="L1951" i="5"/>
  <c r="Q1951" i="5"/>
  <c r="T1951" i="5"/>
  <c r="AA1951" i="5"/>
  <c r="Y1951" i="5"/>
  <c r="K1951" i="5"/>
  <c r="P1951" i="5"/>
  <c r="F1951" i="5"/>
  <c r="W628" i="5"/>
  <c r="U628" i="5"/>
  <c r="R628" i="5"/>
  <c r="Q628" i="5"/>
  <c r="G628" i="5"/>
  <c r="P628" i="5"/>
  <c r="Y628" i="5"/>
  <c r="X628" i="5"/>
  <c r="N628" i="5"/>
  <c r="AA628" i="5"/>
  <c r="Z628" i="5"/>
  <c r="AB628" i="5"/>
  <c r="F628" i="5"/>
  <c r="K628" i="5"/>
  <c r="H628" i="5"/>
  <c r="S628" i="5"/>
  <c r="M628" i="5"/>
  <c r="L628" i="5"/>
  <c r="E628" i="5"/>
  <c r="T628" i="5"/>
  <c r="V628" i="5"/>
  <c r="I628" i="5"/>
  <c r="J628" i="5"/>
  <c r="O628" i="5"/>
  <c r="S790" i="5"/>
  <c r="Y790" i="5"/>
  <c r="I790" i="5"/>
  <c r="J790" i="5"/>
  <c r="O790" i="5"/>
  <c r="P790" i="5"/>
  <c r="V790" i="5"/>
  <c r="AA790" i="5"/>
  <c r="U790" i="5"/>
  <c r="Q790" i="5"/>
  <c r="G790" i="5"/>
  <c r="H790" i="5"/>
  <c r="Z790" i="5"/>
  <c r="X790" i="5"/>
  <c r="AB790" i="5"/>
  <c r="F790" i="5"/>
  <c r="K790" i="5"/>
  <c r="L790" i="5"/>
  <c r="W790" i="5"/>
  <c r="E790" i="5"/>
  <c r="T790" i="5"/>
  <c r="M790" i="5"/>
  <c r="R790" i="5"/>
  <c r="N790" i="5"/>
  <c r="S1214" i="5"/>
  <c r="Y1214" i="5"/>
  <c r="R1214" i="5"/>
  <c r="M1214" i="5"/>
  <c r="N1214" i="5"/>
  <c r="H1214" i="5"/>
  <c r="AA1214" i="5"/>
  <c r="Z1214" i="5"/>
  <c r="AB1214" i="5"/>
  <c r="F1214" i="5"/>
  <c r="K1214" i="5"/>
  <c r="P1214" i="5"/>
  <c r="E1214" i="5"/>
  <c r="V1214" i="5"/>
  <c r="J1214" i="5"/>
  <c r="W1214" i="5"/>
  <c r="X1214" i="5"/>
  <c r="G1214" i="5"/>
  <c r="T1214" i="5"/>
  <c r="I1214" i="5"/>
  <c r="O1214" i="5"/>
  <c r="U1214" i="5"/>
  <c r="Q1214" i="5"/>
  <c r="L1214" i="5"/>
  <c r="R1177" i="5"/>
  <c r="AA1177" i="5"/>
  <c r="X1177" i="5"/>
  <c r="F1177" i="5"/>
  <c r="K1177" i="5"/>
  <c r="H1177" i="5"/>
  <c r="E1177" i="5"/>
  <c r="V1177" i="5"/>
  <c r="T1177" i="5"/>
  <c r="I1177" i="5"/>
  <c r="J1177" i="5"/>
  <c r="O1177" i="5"/>
  <c r="U1177" i="5"/>
  <c r="Z1177" i="5"/>
  <c r="AB1177" i="5"/>
  <c r="M1177" i="5"/>
  <c r="N1177" i="5"/>
  <c r="P1177" i="5"/>
  <c r="Y1177" i="5"/>
  <c r="S1177" i="5"/>
  <c r="W1177" i="5"/>
  <c r="Q1177" i="5"/>
  <c r="G1177" i="5"/>
  <c r="L1177" i="5"/>
  <c r="R1593" i="5"/>
  <c r="AA1593" i="5"/>
  <c r="X1593" i="5"/>
  <c r="H1593" i="5"/>
  <c r="M1593" i="5"/>
  <c r="N1593" i="5"/>
  <c r="U1593" i="5"/>
  <c r="Z1593" i="5"/>
  <c r="AB1593" i="5"/>
  <c r="K1593" i="5"/>
  <c r="P1593" i="5"/>
  <c r="F1593" i="5"/>
  <c r="Y1593" i="5"/>
  <c r="S1593" i="5"/>
  <c r="W1593" i="5"/>
  <c r="O1593" i="5"/>
  <c r="I1593" i="5"/>
  <c r="J1593" i="5"/>
  <c r="V1593" i="5"/>
  <c r="Q1593" i="5"/>
  <c r="T1593" i="5"/>
  <c r="G1593" i="5"/>
  <c r="E1593" i="5"/>
  <c r="L1593" i="5"/>
  <c r="E64" i="5"/>
  <c r="S64" i="5"/>
  <c r="X64" i="5"/>
  <c r="Z64" i="5"/>
  <c r="K64" i="5"/>
  <c r="L64" i="5"/>
  <c r="Q64" i="5"/>
  <c r="W64" i="5"/>
  <c r="AB64" i="5"/>
  <c r="U64" i="5"/>
  <c r="O64" i="5"/>
  <c r="P64" i="5"/>
  <c r="N64" i="5"/>
  <c r="AA64" i="5"/>
  <c r="Y64" i="5"/>
  <c r="V64" i="5"/>
  <c r="F64" i="5"/>
  <c r="I64" i="5"/>
  <c r="J64" i="5"/>
  <c r="T64" i="5"/>
  <c r="R64" i="5"/>
  <c r="G64" i="5"/>
  <c r="H64" i="5"/>
  <c r="M64" i="5"/>
  <c r="R754" i="5"/>
  <c r="W754" i="5"/>
  <c r="U754" i="5"/>
  <c r="M754" i="5"/>
  <c r="N754" i="5"/>
  <c r="H754" i="5"/>
  <c r="V754" i="5"/>
  <c r="AA754" i="5"/>
  <c r="X754" i="5"/>
  <c r="Q754" i="5"/>
  <c r="G754" i="5"/>
  <c r="L754" i="5"/>
  <c r="Z754" i="5"/>
  <c r="T754" i="5"/>
  <c r="Y754" i="5"/>
  <c r="F754" i="5"/>
  <c r="K754" i="5"/>
  <c r="P754" i="5"/>
  <c r="E754" i="5"/>
  <c r="S754" i="5"/>
  <c r="AB754" i="5"/>
  <c r="I754" i="5"/>
  <c r="J754" i="5"/>
  <c r="O754" i="5"/>
  <c r="E27" i="5"/>
  <c r="S27" i="5"/>
  <c r="AB27" i="5"/>
  <c r="J27" i="5"/>
  <c r="O27" i="5"/>
  <c r="I27" i="5"/>
  <c r="R27" i="5"/>
  <c r="W27" i="5"/>
  <c r="U27" i="5"/>
  <c r="N27" i="5"/>
  <c r="H27" i="5"/>
  <c r="M27" i="5"/>
  <c r="V27" i="5"/>
  <c r="AA27" i="5"/>
  <c r="X27" i="5"/>
  <c r="G27" i="5"/>
  <c r="L27" i="5"/>
  <c r="F27" i="5"/>
  <c r="Z27" i="5"/>
  <c r="T27" i="5"/>
  <c r="Y27" i="5"/>
  <c r="K27" i="5"/>
  <c r="P27" i="5"/>
  <c r="Q27" i="5"/>
  <c r="T811" i="5"/>
  <c r="R811" i="5"/>
  <c r="I811" i="5"/>
  <c r="J811" i="5"/>
  <c r="O811" i="5"/>
  <c r="P811" i="5"/>
  <c r="S811" i="5"/>
  <c r="X811" i="5"/>
  <c r="Z811" i="5"/>
  <c r="M811" i="5"/>
  <c r="N811" i="5"/>
  <c r="E811" i="5"/>
  <c r="W811" i="5"/>
  <c r="AB811" i="5"/>
  <c r="U811" i="5"/>
  <c r="Q811" i="5"/>
  <c r="G811" i="5"/>
  <c r="H811" i="5"/>
  <c r="AA811" i="5"/>
  <c r="Y811" i="5"/>
  <c r="V811" i="5"/>
  <c r="F811" i="5"/>
  <c r="K811" i="5"/>
  <c r="L811" i="5"/>
  <c r="E128" i="5"/>
  <c r="T128" i="5"/>
  <c r="W128" i="5"/>
  <c r="G128" i="5"/>
  <c r="H128" i="5"/>
  <c r="M128" i="5"/>
  <c r="Z128" i="5"/>
  <c r="X128" i="5"/>
  <c r="O128" i="5"/>
  <c r="I128" i="5"/>
  <c r="Y128" i="5"/>
  <c r="AB128" i="5"/>
  <c r="F128" i="5"/>
  <c r="Q128" i="5"/>
  <c r="R128" i="5"/>
  <c r="U128" i="5"/>
  <c r="S128" i="5"/>
  <c r="L128" i="5"/>
  <c r="N128" i="5"/>
  <c r="V128" i="5"/>
  <c r="AA128" i="5"/>
  <c r="K128" i="5"/>
  <c r="P128" i="5"/>
  <c r="J128" i="5"/>
  <c r="T1504" i="5"/>
  <c r="Y1504" i="5"/>
  <c r="Z1504" i="5"/>
  <c r="O1504" i="5"/>
  <c r="P1504" i="5"/>
  <c r="F1504" i="5"/>
  <c r="X1504" i="5"/>
  <c r="V1504" i="5"/>
  <c r="AA1504" i="5"/>
  <c r="R1504" i="5"/>
  <c r="I1504" i="5"/>
  <c r="J1504" i="5"/>
  <c r="AB1504" i="5"/>
  <c r="S1504" i="5"/>
  <c r="G1504" i="5"/>
  <c r="H1504" i="5"/>
  <c r="M1504" i="5"/>
  <c r="N1504" i="5"/>
  <c r="E1504" i="5"/>
  <c r="U1504" i="5"/>
  <c r="W1504" i="5"/>
  <c r="K1504" i="5"/>
  <c r="L1504" i="5"/>
  <c r="Q1504" i="5"/>
  <c r="E589" i="5"/>
  <c r="V589" i="5"/>
  <c r="Y589" i="5"/>
  <c r="I589" i="5"/>
  <c r="J589" i="5"/>
  <c r="O589" i="5"/>
  <c r="T589" i="5"/>
  <c r="AA589" i="5"/>
  <c r="Z589" i="5"/>
  <c r="M589" i="5"/>
  <c r="N589" i="5"/>
  <c r="P589" i="5"/>
  <c r="X589" i="5"/>
  <c r="R589" i="5"/>
  <c r="S589" i="5"/>
  <c r="Q589" i="5"/>
  <c r="G589" i="5"/>
  <c r="H589" i="5"/>
  <c r="AB589" i="5"/>
  <c r="W589" i="5"/>
  <c r="U589" i="5"/>
  <c r="F589" i="5"/>
  <c r="K589" i="5"/>
  <c r="L589" i="5"/>
  <c r="V555" i="5"/>
  <c r="AA555" i="5"/>
  <c r="I555" i="5"/>
  <c r="J555" i="5"/>
  <c r="O555" i="5"/>
  <c r="E555" i="5"/>
  <c r="U555" i="5"/>
  <c r="Z555" i="5"/>
  <c r="AB555" i="5"/>
  <c r="M555" i="5"/>
  <c r="N555" i="5"/>
  <c r="H555" i="5"/>
  <c r="Y555" i="5"/>
  <c r="X555" i="5"/>
  <c r="T555" i="5"/>
  <c r="Q555" i="5"/>
  <c r="G555" i="5"/>
  <c r="L555" i="5"/>
  <c r="R555" i="5"/>
  <c r="S555" i="5"/>
  <c r="W555" i="5"/>
  <c r="F555" i="5"/>
  <c r="K555" i="5"/>
  <c r="P555" i="5"/>
  <c r="S1135" i="5"/>
  <c r="X1135" i="5"/>
  <c r="Z1135" i="5"/>
  <c r="M1135" i="5"/>
  <c r="N1135" i="5"/>
  <c r="H1135" i="5"/>
  <c r="W1135" i="5"/>
  <c r="AB1135" i="5"/>
  <c r="U1135" i="5"/>
  <c r="Q1135" i="5"/>
  <c r="G1135" i="5"/>
  <c r="L1135" i="5"/>
  <c r="AA1135" i="5"/>
  <c r="Y1135" i="5"/>
  <c r="V1135" i="5"/>
  <c r="F1135" i="5"/>
  <c r="K1135" i="5"/>
  <c r="P1135" i="5"/>
  <c r="E1135" i="5"/>
  <c r="T1135" i="5"/>
  <c r="R1135" i="5"/>
  <c r="I1135" i="5"/>
  <c r="J1135" i="5"/>
  <c r="O1135" i="5"/>
  <c r="R387" i="5"/>
  <c r="W387" i="5"/>
  <c r="U387" i="5"/>
  <c r="N387" i="5"/>
  <c r="H387" i="5"/>
  <c r="I387" i="5"/>
  <c r="V387" i="5"/>
  <c r="AA387" i="5"/>
  <c r="Y387" i="5"/>
  <c r="G387" i="5"/>
  <c r="L387" i="5"/>
  <c r="M387" i="5"/>
  <c r="E387" i="5"/>
  <c r="S387" i="5"/>
  <c r="AB387" i="5"/>
  <c r="J387" i="5"/>
  <c r="O387" i="5"/>
  <c r="Q387" i="5"/>
  <c r="T387" i="5"/>
  <c r="F387" i="5"/>
  <c r="P387" i="5"/>
  <c r="X387" i="5"/>
  <c r="Z387" i="5"/>
  <c r="K387" i="5"/>
  <c r="T1584" i="5"/>
  <c r="Y1584" i="5"/>
  <c r="Z1584" i="5"/>
  <c r="K1584" i="5"/>
  <c r="P1584" i="5"/>
  <c r="F1584" i="5"/>
  <c r="X1584" i="5"/>
  <c r="V1584" i="5"/>
  <c r="S1584" i="5"/>
  <c r="O1584" i="5"/>
  <c r="I1584" i="5"/>
  <c r="J1584" i="5"/>
  <c r="AB1584" i="5"/>
  <c r="W1584" i="5"/>
  <c r="AA1584" i="5"/>
  <c r="H1584" i="5"/>
  <c r="M1584" i="5"/>
  <c r="N1584" i="5"/>
  <c r="E1584" i="5"/>
  <c r="U1584" i="5"/>
  <c r="R1584" i="5"/>
  <c r="G1584" i="5"/>
  <c r="L1584" i="5"/>
  <c r="Q1584" i="5"/>
  <c r="W1930" i="5"/>
  <c r="T1930" i="5"/>
  <c r="V1930" i="5"/>
  <c r="O1930" i="5"/>
  <c r="I1930" i="5"/>
  <c r="J1930" i="5"/>
  <c r="E1930" i="5"/>
  <c r="R1930" i="5"/>
  <c r="U1930" i="5"/>
  <c r="G1930" i="5"/>
  <c r="L1930" i="5"/>
  <c r="Q1930" i="5"/>
  <c r="Y1930" i="5"/>
  <c r="H1930" i="5"/>
  <c r="N1930" i="5"/>
  <c r="K1930" i="5"/>
  <c r="S1930" i="5"/>
  <c r="Z1930" i="5"/>
  <c r="P1930" i="5"/>
  <c r="X1930" i="5"/>
  <c r="F1930" i="5"/>
  <c r="AA1930" i="5"/>
  <c r="AB1930" i="5"/>
  <c r="M1930" i="5"/>
  <c r="AB542" i="5"/>
  <c r="R542" i="5"/>
  <c r="V542" i="5"/>
  <c r="F542" i="5"/>
  <c r="K542" i="5"/>
  <c r="P542" i="5"/>
  <c r="T542" i="5"/>
  <c r="Y542" i="5"/>
  <c r="AA542" i="5"/>
  <c r="M542" i="5"/>
  <c r="N542" i="5"/>
  <c r="H542" i="5"/>
  <c r="X542" i="5"/>
  <c r="W542" i="5"/>
  <c r="S542" i="5"/>
  <c r="Q542" i="5"/>
  <c r="G542" i="5"/>
  <c r="L542" i="5"/>
  <c r="I542" i="5"/>
  <c r="E542" i="5"/>
  <c r="J542" i="5"/>
  <c r="U542" i="5"/>
  <c r="O542" i="5"/>
  <c r="Z542" i="5"/>
  <c r="E856" i="5"/>
  <c r="U856" i="5"/>
  <c r="S856" i="5"/>
  <c r="I856" i="5"/>
  <c r="J856" i="5"/>
  <c r="O856" i="5"/>
  <c r="T856" i="5"/>
  <c r="Y856" i="5"/>
  <c r="AA856" i="5"/>
  <c r="M856" i="5"/>
  <c r="N856" i="5"/>
  <c r="L856" i="5"/>
  <c r="X856" i="5"/>
  <c r="R856" i="5"/>
  <c r="V856" i="5"/>
  <c r="Q856" i="5"/>
  <c r="G856" i="5"/>
  <c r="P856" i="5"/>
  <c r="AB856" i="5"/>
  <c r="Z856" i="5"/>
  <c r="W856" i="5"/>
  <c r="F856" i="5"/>
  <c r="K856" i="5"/>
  <c r="H856" i="5"/>
  <c r="Z1610" i="5"/>
  <c r="X1610" i="5"/>
  <c r="U1610" i="5"/>
  <c r="H1610" i="5"/>
  <c r="M1610" i="5"/>
  <c r="F1610" i="5"/>
  <c r="E1610" i="5"/>
  <c r="S1610" i="5"/>
  <c r="Y1610" i="5"/>
  <c r="G1610" i="5"/>
  <c r="L1610" i="5"/>
  <c r="Q1610" i="5"/>
  <c r="R1610" i="5"/>
  <c r="W1610" i="5"/>
  <c r="T1610" i="5"/>
  <c r="K1610" i="5"/>
  <c r="P1610" i="5"/>
  <c r="J1610" i="5"/>
  <c r="V1610" i="5"/>
  <c r="AA1610" i="5"/>
  <c r="AB1610" i="5"/>
  <c r="O1610" i="5"/>
  <c r="I1610" i="5"/>
  <c r="N1610" i="5"/>
  <c r="R415" i="5"/>
  <c r="W415" i="5"/>
  <c r="U415" i="5"/>
  <c r="N415" i="5"/>
  <c r="H415" i="5"/>
  <c r="Q415" i="5"/>
  <c r="V415" i="5"/>
  <c r="AA415" i="5"/>
  <c r="AB415" i="5"/>
  <c r="G415" i="5"/>
  <c r="L415" i="5"/>
  <c r="F415" i="5"/>
  <c r="Z415" i="5"/>
  <c r="X415" i="5"/>
  <c r="T415" i="5"/>
  <c r="K415" i="5"/>
  <c r="P415" i="5"/>
  <c r="I415" i="5"/>
  <c r="E415" i="5"/>
  <c r="S415" i="5"/>
  <c r="Y415" i="5"/>
  <c r="J415" i="5"/>
  <c r="O415" i="5"/>
  <c r="M415" i="5"/>
  <c r="V496" i="5"/>
  <c r="AA496" i="5"/>
  <c r="Z496" i="5"/>
  <c r="Y496" i="5"/>
  <c r="X496" i="5"/>
  <c r="F496" i="5"/>
  <c r="P496" i="5"/>
  <c r="L496" i="5"/>
  <c r="E496" i="5"/>
  <c r="S496" i="5"/>
  <c r="T496" i="5"/>
  <c r="I496" i="5"/>
  <c r="J496" i="5"/>
  <c r="G496" i="5"/>
  <c r="R496" i="5"/>
  <c r="W496" i="5"/>
  <c r="AB496" i="5"/>
  <c r="M496" i="5"/>
  <c r="N496" i="5"/>
  <c r="K496" i="5"/>
  <c r="O496" i="5"/>
  <c r="U496" i="5"/>
  <c r="Q496" i="5"/>
  <c r="H496" i="5"/>
  <c r="U285" i="5"/>
  <c r="R285" i="5"/>
  <c r="Z285" i="5"/>
  <c r="L285" i="5"/>
  <c r="Q285" i="5"/>
  <c r="G285" i="5"/>
  <c r="Y285" i="5"/>
  <c r="W285" i="5"/>
  <c r="S285" i="5"/>
  <c r="P285" i="5"/>
  <c r="F285" i="5"/>
  <c r="K285" i="5"/>
  <c r="V285" i="5"/>
  <c r="AB285" i="5"/>
  <c r="T285" i="5"/>
  <c r="I285" i="5"/>
  <c r="J285" i="5"/>
  <c r="O285" i="5"/>
  <c r="E285" i="5"/>
  <c r="AA285" i="5"/>
  <c r="X285" i="5"/>
  <c r="H285" i="5"/>
  <c r="M285" i="5"/>
  <c r="N285" i="5"/>
  <c r="Z201" i="5"/>
  <c r="AB201" i="5"/>
  <c r="H201" i="5"/>
  <c r="M201" i="5"/>
  <c r="J201" i="5"/>
  <c r="K201" i="5"/>
  <c r="U201" i="5"/>
  <c r="V201" i="5"/>
  <c r="S201" i="5"/>
  <c r="L201" i="5"/>
  <c r="Q201" i="5"/>
  <c r="N201" i="5"/>
  <c r="Y201" i="5"/>
  <c r="AA201" i="5"/>
  <c r="X201" i="5"/>
  <c r="P201" i="5"/>
  <c r="F201" i="5"/>
  <c r="O201" i="5"/>
  <c r="T201" i="5"/>
  <c r="R201" i="5"/>
  <c r="W201" i="5"/>
  <c r="I201" i="5"/>
  <c r="E201" i="5"/>
  <c r="G201" i="5"/>
  <c r="U1021" i="5"/>
  <c r="Z1021" i="5"/>
  <c r="AB1021" i="5"/>
  <c r="M1021" i="5"/>
  <c r="N1021" i="5"/>
  <c r="P1021" i="5"/>
  <c r="Y1021" i="5"/>
  <c r="W1021" i="5"/>
  <c r="T1021" i="5"/>
  <c r="Q1021" i="5"/>
  <c r="G1021" i="5"/>
  <c r="L1021" i="5"/>
  <c r="R1021" i="5"/>
  <c r="X1021" i="5"/>
  <c r="AA1021" i="5"/>
  <c r="F1021" i="5"/>
  <c r="K1021" i="5"/>
  <c r="H1021" i="5"/>
  <c r="E1021" i="5"/>
  <c r="V1021" i="5"/>
  <c r="S1021" i="5"/>
  <c r="I1021" i="5"/>
  <c r="J1021" i="5"/>
  <c r="O1021" i="5"/>
  <c r="AB1676" i="5"/>
  <c r="Z1676" i="5"/>
  <c r="W1676" i="5"/>
  <c r="H1676" i="5"/>
  <c r="M1676" i="5"/>
  <c r="N1676" i="5"/>
  <c r="T1676" i="5"/>
  <c r="Y1676" i="5"/>
  <c r="AA1676" i="5"/>
  <c r="K1676" i="5"/>
  <c r="P1676" i="5"/>
  <c r="F1676" i="5"/>
  <c r="X1676" i="5"/>
  <c r="R1676" i="5"/>
  <c r="V1676" i="5"/>
  <c r="O1676" i="5"/>
  <c r="I1676" i="5"/>
  <c r="J1676" i="5"/>
  <c r="G1676" i="5"/>
  <c r="E1676" i="5"/>
  <c r="L1676" i="5"/>
  <c r="U1676" i="5"/>
  <c r="Q1676" i="5"/>
  <c r="S1676" i="5"/>
  <c r="R929" i="5"/>
  <c r="Y929" i="5"/>
  <c r="S929" i="5"/>
  <c r="M929" i="5"/>
  <c r="N929" i="5"/>
  <c r="P929" i="5"/>
  <c r="V929" i="5"/>
  <c r="U929" i="5"/>
  <c r="W929" i="5"/>
  <c r="Q929" i="5"/>
  <c r="G929" i="5"/>
  <c r="L929" i="5"/>
  <c r="Z929" i="5"/>
  <c r="AA929" i="5"/>
  <c r="X929" i="5"/>
  <c r="F929" i="5"/>
  <c r="K929" i="5"/>
  <c r="H929" i="5"/>
  <c r="E929" i="5"/>
  <c r="T929" i="5"/>
  <c r="AB929" i="5"/>
  <c r="I929" i="5"/>
  <c r="J929" i="5"/>
  <c r="O929" i="5"/>
  <c r="S453" i="5"/>
  <c r="W453" i="5"/>
  <c r="V453" i="5"/>
  <c r="F453" i="5"/>
  <c r="K453" i="5"/>
  <c r="P453" i="5"/>
  <c r="E453" i="5"/>
  <c r="X453" i="5"/>
  <c r="AA453" i="5"/>
  <c r="I453" i="5"/>
  <c r="J453" i="5"/>
  <c r="O453" i="5"/>
  <c r="U453" i="5"/>
  <c r="T453" i="5"/>
  <c r="AB453" i="5"/>
  <c r="M453" i="5"/>
  <c r="N453" i="5"/>
  <c r="H453" i="5"/>
  <c r="Y453" i="5"/>
  <c r="Z453" i="5"/>
  <c r="R453" i="5"/>
  <c r="Q453" i="5"/>
  <c r="G453" i="5"/>
  <c r="L453" i="5"/>
  <c r="W106" i="5"/>
  <c r="AB106" i="5"/>
  <c r="Z106" i="5"/>
  <c r="Q106" i="5"/>
  <c r="G106" i="5"/>
  <c r="H106" i="5"/>
  <c r="AA106" i="5"/>
  <c r="U106" i="5"/>
  <c r="R106" i="5"/>
  <c r="E106" i="5"/>
  <c r="K106" i="5"/>
  <c r="P106" i="5"/>
  <c r="T106" i="5"/>
  <c r="V106" i="5"/>
  <c r="I106" i="5"/>
  <c r="J106" i="5"/>
  <c r="O106" i="5"/>
  <c r="L106" i="5"/>
  <c r="S106" i="5"/>
  <c r="X106" i="5"/>
  <c r="Y106" i="5"/>
  <c r="M106" i="5"/>
  <c r="N106" i="5"/>
  <c r="F106" i="5"/>
  <c r="S1079" i="5"/>
  <c r="X1079" i="5"/>
  <c r="Z1079" i="5"/>
  <c r="M1079" i="5"/>
  <c r="N1079" i="5"/>
  <c r="H1079" i="5"/>
  <c r="W1079" i="5"/>
  <c r="AB1079" i="5"/>
  <c r="U1079" i="5"/>
  <c r="Q1079" i="5"/>
  <c r="G1079" i="5"/>
  <c r="L1079" i="5"/>
  <c r="AA1079" i="5"/>
  <c r="Y1079" i="5"/>
  <c r="V1079" i="5"/>
  <c r="F1079" i="5"/>
  <c r="K1079" i="5"/>
  <c r="P1079" i="5"/>
  <c r="E1079" i="5"/>
  <c r="T1079" i="5"/>
  <c r="R1079" i="5"/>
  <c r="I1079" i="5"/>
  <c r="J1079" i="5"/>
  <c r="O1079" i="5"/>
  <c r="S1026" i="5"/>
  <c r="Y1026" i="5"/>
  <c r="I1026" i="5"/>
  <c r="F1026" i="5"/>
  <c r="K1026" i="5"/>
  <c r="L1026" i="5"/>
  <c r="R1026" i="5"/>
  <c r="W1026" i="5"/>
  <c r="AB1026" i="5"/>
  <c r="M1026" i="5"/>
  <c r="J1026" i="5"/>
  <c r="O1026" i="5"/>
  <c r="V1026" i="5"/>
  <c r="AA1026" i="5"/>
  <c r="T1026" i="5"/>
  <c r="Q1026" i="5"/>
  <c r="N1026" i="5"/>
  <c r="H1026" i="5"/>
  <c r="Z1026" i="5"/>
  <c r="X1026" i="5"/>
  <c r="U1026" i="5"/>
  <c r="E1026" i="5"/>
  <c r="G1026" i="5"/>
  <c r="P1026" i="5"/>
  <c r="R355" i="5"/>
  <c r="W355" i="5"/>
  <c r="U355" i="5"/>
  <c r="N355" i="5"/>
  <c r="H355" i="5"/>
  <c r="I355" i="5"/>
  <c r="V355" i="5"/>
  <c r="AA355" i="5"/>
  <c r="Y355" i="5"/>
  <c r="G355" i="5"/>
  <c r="L355" i="5"/>
  <c r="M355" i="5"/>
  <c r="E355" i="5"/>
  <c r="S355" i="5"/>
  <c r="AB355" i="5"/>
  <c r="J355" i="5"/>
  <c r="O355" i="5"/>
  <c r="Q355" i="5"/>
  <c r="T355" i="5"/>
  <c r="F355" i="5"/>
  <c r="Z355" i="5"/>
  <c r="P355" i="5"/>
  <c r="X355" i="5"/>
  <c r="K355" i="5"/>
  <c r="AB1176" i="5"/>
  <c r="W1176" i="5"/>
  <c r="AA1176" i="5"/>
  <c r="F1176" i="5"/>
  <c r="K1176" i="5"/>
  <c r="H1176" i="5"/>
  <c r="T1176" i="5"/>
  <c r="Y1176" i="5"/>
  <c r="R1176" i="5"/>
  <c r="M1176" i="5"/>
  <c r="N1176" i="5"/>
  <c r="L1176" i="5"/>
  <c r="X1176" i="5"/>
  <c r="V1176" i="5"/>
  <c r="S1176" i="5"/>
  <c r="Q1176" i="5"/>
  <c r="G1176" i="5"/>
  <c r="P1176" i="5"/>
  <c r="I1176" i="5"/>
  <c r="E1176" i="5"/>
  <c r="J1176" i="5"/>
  <c r="U1176" i="5"/>
  <c r="O1176" i="5"/>
  <c r="Z1176" i="5"/>
  <c r="Y1041" i="5"/>
  <c r="S1041" i="5"/>
  <c r="W1041" i="5"/>
  <c r="Q1041" i="5"/>
  <c r="G1041" i="5"/>
  <c r="H1041" i="5"/>
  <c r="R1041" i="5"/>
  <c r="AA1041" i="5"/>
  <c r="X1041" i="5"/>
  <c r="F1041" i="5"/>
  <c r="K1041" i="5"/>
  <c r="L1041" i="5"/>
  <c r="E1041" i="5"/>
  <c r="V1041" i="5"/>
  <c r="T1041" i="5"/>
  <c r="I1041" i="5"/>
  <c r="J1041" i="5"/>
  <c r="O1041" i="5"/>
  <c r="U1041" i="5"/>
  <c r="Z1041" i="5"/>
  <c r="AB1041" i="5"/>
  <c r="M1041" i="5"/>
  <c r="N1041" i="5"/>
  <c r="P1041" i="5"/>
  <c r="E219" i="5"/>
  <c r="T219" i="5"/>
  <c r="V219" i="5"/>
  <c r="J219" i="5"/>
  <c r="O219" i="5"/>
  <c r="I219" i="5"/>
  <c r="S219" i="5"/>
  <c r="Y219" i="5"/>
  <c r="X219" i="5"/>
  <c r="N219" i="5"/>
  <c r="H219" i="5"/>
  <c r="M219" i="5"/>
  <c r="W219" i="5"/>
  <c r="U219" i="5"/>
  <c r="AB219" i="5"/>
  <c r="G219" i="5"/>
  <c r="L219" i="5"/>
  <c r="F219" i="5"/>
  <c r="AA219" i="5"/>
  <c r="Z219" i="5"/>
  <c r="R219" i="5"/>
  <c r="K219" i="5"/>
  <c r="P219" i="5"/>
  <c r="Q219" i="5"/>
  <c r="R540" i="5"/>
  <c r="W540" i="5"/>
  <c r="T540" i="5"/>
  <c r="M540" i="5"/>
  <c r="N540" i="5"/>
  <c r="L540" i="5"/>
  <c r="V540" i="5"/>
  <c r="AA540" i="5"/>
  <c r="Y540" i="5"/>
  <c r="Q540" i="5"/>
  <c r="G540" i="5"/>
  <c r="P540" i="5"/>
  <c r="Z540" i="5"/>
  <c r="U540" i="5"/>
  <c r="AB540" i="5"/>
  <c r="F540" i="5"/>
  <c r="K540" i="5"/>
  <c r="H540" i="5"/>
  <c r="E540" i="5"/>
  <c r="S540" i="5"/>
  <c r="X540" i="5"/>
  <c r="I540" i="5"/>
  <c r="J540" i="5"/>
  <c r="O540" i="5"/>
  <c r="E765" i="5"/>
  <c r="V765" i="5"/>
  <c r="T765" i="5"/>
  <c r="I765" i="5"/>
  <c r="J765" i="5"/>
  <c r="O765" i="5"/>
  <c r="U765" i="5"/>
  <c r="Z765" i="5"/>
  <c r="AB765" i="5"/>
  <c r="M765" i="5"/>
  <c r="N765" i="5"/>
  <c r="P765" i="5"/>
  <c r="Y765" i="5"/>
  <c r="S765" i="5"/>
  <c r="W765" i="5"/>
  <c r="Q765" i="5"/>
  <c r="G765" i="5"/>
  <c r="L765" i="5"/>
  <c r="R765" i="5"/>
  <c r="AA765" i="5"/>
  <c r="X765" i="5"/>
  <c r="F765" i="5"/>
  <c r="K765" i="5"/>
  <c r="H765" i="5"/>
  <c r="AB393" i="5"/>
  <c r="Z393" i="5"/>
  <c r="V393" i="5"/>
  <c r="I393" i="5"/>
  <c r="J393" i="5"/>
  <c r="K393" i="5"/>
  <c r="E393" i="5"/>
  <c r="U393" i="5"/>
  <c r="S393" i="5"/>
  <c r="H393" i="5"/>
  <c r="M393" i="5"/>
  <c r="N393" i="5"/>
  <c r="T393" i="5"/>
  <c r="Y393" i="5"/>
  <c r="AA393" i="5"/>
  <c r="L393" i="5"/>
  <c r="Q393" i="5"/>
  <c r="O393" i="5"/>
  <c r="X393" i="5"/>
  <c r="R393" i="5"/>
  <c r="W393" i="5"/>
  <c r="P393" i="5"/>
  <c r="F393" i="5"/>
  <c r="G393" i="5"/>
  <c r="T860" i="5"/>
  <c r="Y860" i="5"/>
  <c r="S860" i="5"/>
  <c r="M860" i="5"/>
  <c r="N860" i="5"/>
  <c r="L860" i="5"/>
  <c r="AB860" i="5"/>
  <c r="W860" i="5"/>
  <c r="AA860" i="5"/>
  <c r="F860" i="5"/>
  <c r="K860" i="5"/>
  <c r="H860" i="5"/>
  <c r="E860" i="5"/>
  <c r="R860" i="5"/>
  <c r="J860" i="5"/>
  <c r="X860" i="5"/>
  <c r="Z860" i="5"/>
  <c r="G860" i="5"/>
  <c r="U860" i="5"/>
  <c r="I860" i="5"/>
  <c r="O860" i="5"/>
  <c r="V860" i="5"/>
  <c r="Q860" i="5"/>
  <c r="P860" i="5"/>
  <c r="Y26" i="5"/>
  <c r="W26" i="5"/>
  <c r="S26" i="5"/>
  <c r="Q26" i="5"/>
  <c r="G26" i="5"/>
  <c r="H26" i="5"/>
  <c r="R26" i="5"/>
  <c r="X26" i="5"/>
  <c r="T26" i="5"/>
  <c r="J26" i="5"/>
  <c r="K26" i="5"/>
  <c r="L26" i="5"/>
  <c r="V26" i="5"/>
  <c r="AA26" i="5"/>
  <c r="I26" i="5"/>
  <c r="N26" i="5"/>
  <c r="O26" i="5"/>
  <c r="P26" i="5"/>
  <c r="U26" i="5"/>
  <c r="Z26" i="5"/>
  <c r="AB26" i="5"/>
  <c r="M26" i="5"/>
  <c r="E26" i="5"/>
  <c r="F26" i="5"/>
  <c r="T1743" i="5"/>
  <c r="R1743" i="5"/>
  <c r="G1743" i="5"/>
  <c r="L1743" i="5"/>
  <c r="Q1743" i="5"/>
  <c r="E1743" i="5"/>
  <c r="AA1743" i="5"/>
  <c r="Y1743" i="5"/>
  <c r="V1743" i="5"/>
  <c r="H1743" i="5"/>
  <c r="M1743" i="5"/>
  <c r="J1743" i="5"/>
  <c r="S1743" i="5"/>
  <c r="Z1743" i="5"/>
  <c r="P1743" i="5"/>
  <c r="W1743" i="5"/>
  <c r="U1743" i="5"/>
  <c r="I1743" i="5"/>
  <c r="X1743" i="5"/>
  <c r="K1743" i="5"/>
  <c r="N1743" i="5"/>
  <c r="AB1743" i="5"/>
  <c r="O1743" i="5"/>
  <c r="F1743" i="5"/>
  <c r="Y868" i="5"/>
  <c r="Z868" i="5"/>
  <c r="V868" i="5"/>
  <c r="Q868" i="5"/>
  <c r="G868" i="5"/>
  <c r="P868" i="5"/>
  <c r="S868" i="5"/>
  <c r="AA868" i="5"/>
  <c r="W868" i="5"/>
  <c r="F868" i="5"/>
  <c r="K868" i="5"/>
  <c r="H868" i="5"/>
  <c r="E868" i="5"/>
  <c r="X868" i="5"/>
  <c r="R868" i="5"/>
  <c r="I868" i="5"/>
  <c r="J868" i="5"/>
  <c r="O868" i="5"/>
  <c r="U868" i="5"/>
  <c r="N868" i="5"/>
  <c r="T868" i="5"/>
  <c r="L868" i="5"/>
  <c r="AB868" i="5"/>
  <c r="M868" i="5"/>
  <c r="S703" i="5"/>
  <c r="X703" i="5"/>
  <c r="R703" i="5"/>
  <c r="M703" i="5"/>
  <c r="N703" i="5"/>
  <c r="H703" i="5"/>
  <c r="W703" i="5"/>
  <c r="AB703" i="5"/>
  <c r="Y703" i="5"/>
  <c r="Q703" i="5"/>
  <c r="G703" i="5"/>
  <c r="L703" i="5"/>
  <c r="AA703" i="5"/>
  <c r="U703" i="5"/>
  <c r="Z703" i="5"/>
  <c r="F703" i="5"/>
  <c r="K703" i="5"/>
  <c r="P703" i="5"/>
  <c r="E703" i="5"/>
  <c r="T703" i="5"/>
  <c r="V703" i="5"/>
  <c r="I703" i="5"/>
  <c r="J703" i="5"/>
  <c r="O703" i="5"/>
  <c r="V1038" i="5"/>
  <c r="AA1038" i="5"/>
  <c r="X1038" i="5"/>
  <c r="Q1038" i="5"/>
  <c r="G1038" i="5"/>
  <c r="L1038" i="5"/>
  <c r="S1038" i="5"/>
  <c r="I1038" i="5"/>
  <c r="J1038" i="5"/>
  <c r="Z1038" i="5"/>
  <c r="T1038" i="5"/>
  <c r="Y1038" i="5"/>
  <c r="F1038" i="5"/>
  <c r="K1038" i="5"/>
  <c r="P1038" i="5"/>
  <c r="E1038" i="5"/>
  <c r="AB1038" i="5"/>
  <c r="O1038" i="5"/>
  <c r="W1038" i="5"/>
  <c r="H1038" i="5"/>
  <c r="U1038" i="5"/>
  <c r="M1038" i="5"/>
  <c r="R1038" i="5"/>
  <c r="N1038" i="5"/>
  <c r="AB1492" i="5"/>
  <c r="Z1492" i="5"/>
  <c r="G1492" i="5"/>
  <c r="L1492" i="5"/>
  <c r="M1492" i="5"/>
  <c r="N1492" i="5"/>
  <c r="T1492" i="5"/>
  <c r="Y1492" i="5"/>
  <c r="AA1492" i="5"/>
  <c r="O1492" i="5"/>
  <c r="V1492" i="5"/>
  <c r="F1492" i="5"/>
  <c r="X1492" i="5"/>
  <c r="R1492" i="5"/>
  <c r="S1492" i="5"/>
  <c r="H1492" i="5"/>
  <c r="I1492" i="5"/>
  <c r="J1492" i="5"/>
  <c r="K1492" i="5"/>
  <c r="E1492" i="5"/>
  <c r="P1492" i="5"/>
  <c r="U1492" i="5"/>
  <c r="Q1492" i="5"/>
  <c r="W1492" i="5"/>
  <c r="W400" i="5"/>
  <c r="AB400" i="5"/>
  <c r="R400" i="5"/>
  <c r="O400" i="5"/>
  <c r="L400" i="5"/>
  <c r="Q400" i="5"/>
  <c r="AA400" i="5"/>
  <c r="U400" i="5"/>
  <c r="Y400" i="5"/>
  <c r="F400" i="5"/>
  <c r="P400" i="5"/>
  <c r="N400" i="5"/>
  <c r="T400" i="5"/>
  <c r="V400" i="5"/>
  <c r="G400" i="5"/>
  <c r="E400" i="5"/>
  <c r="I400" i="5"/>
  <c r="J400" i="5"/>
  <c r="S400" i="5"/>
  <c r="X400" i="5"/>
  <c r="Z400" i="5"/>
  <c r="K400" i="5"/>
  <c r="H400" i="5"/>
  <c r="M400" i="5"/>
  <c r="Z71" i="5"/>
  <c r="T71" i="5"/>
  <c r="Y71" i="5"/>
  <c r="K71" i="5"/>
  <c r="P71" i="5"/>
  <c r="Q71" i="5"/>
  <c r="V71" i="5"/>
  <c r="AA71" i="5"/>
  <c r="X71" i="5"/>
  <c r="G71" i="5"/>
  <c r="L71" i="5"/>
  <c r="M71" i="5"/>
  <c r="E71" i="5"/>
  <c r="AB71" i="5"/>
  <c r="O71" i="5"/>
  <c r="R71" i="5"/>
  <c r="U71" i="5"/>
  <c r="H71" i="5"/>
  <c r="S71" i="5"/>
  <c r="J71" i="5"/>
  <c r="F71" i="5"/>
  <c r="I71" i="5"/>
  <c r="W71" i="5"/>
  <c r="N71" i="5"/>
  <c r="Y358" i="5"/>
  <c r="S358" i="5"/>
  <c r="X358" i="5"/>
  <c r="Q358" i="5"/>
  <c r="K358" i="5"/>
  <c r="H358" i="5"/>
  <c r="R358" i="5"/>
  <c r="AA358" i="5"/>
  <c r="W358" i="5"/>
  <c r="J358" i="5"/>
  <c r="O358" i="5"/>
  <c r="L358" i="5"/>
  <c r="E358" i="5"/>
  <c r="V358" i="5"/>
  <c r="T358" i="5"/>
  <c r="I358" i="5"/>
  <c r="N358" i="5"/>
  <c r="F358" i="5"/>
  <c r="AB358" i="5"/>
  <c r="M358" i="5"/>
  <c r="U358" i="5"/>
  <c r="G358" i="5"/>
  <c r="Z358" i="5"/>
  <c r="P358" i="5"/>
  <c r="X353" i="5"/>
  <c r="R353" i="5"/>
  <c r="V353" i="5"/>
  <c r="P353" i="5"/>
  <c r="F353" i="5"/>
  <c r="K353" i="5"/>
  <c r="Y353" i="5"/>
  <c r="L353" i="5"/>
  <c r="G353" i="5"/>
  <c r="AB353" i="5"/>
  <c r="Z353" i="5"/>
  <c r="W353" i="5"/>
  <c r="I353" i="5"/>
  <c r="J353" i="5"/>
  <c r="O353" i="5"/>
  <c r="T353" i="5"/>
  <c r="AA353" i="5"/>
  <c r="Q353" i="5"/>
  <c r="E353" i="5"/>
  <c r="U353" i="5"/>
  <c r="S353" i="5"/>
  <c r="H353" i="5"/>
  <c r="M353" i="5"/>
  <c r="N353" i="5"/>
  <c r="U566" i="5"/>
  <c r="Z566" i="5"/>
  <c r="I566" i="5"/>
  <c r="J566" i="5"/>
  <c r="K566" i="5"/>
  <c r="L566" i="5"/>
  <c r="X566" i="5"/>
  <c r="W566" i="5"/>
  <c r="V566" i="5"/>
  <c r="Q566" i="5"/>
  <c r="E566" i="5"/>
  <c r="H566" i="5"/>
  <c r="AB566" i="5"/>
  <c r="R566" i="5"/>
  <c r="AA566" i="5"/>
  <c r="F566" i="5"/>
  <c r="G566" i="5"/>
  <c r="P566" i="5"/>
  <c r="Y566" i="5"/>
  <c r="O566" i="5"/>
  <c r="S566" i="5"/>
  <c r="M566" i="5"/>
  <c r="T566" i="5"/>
  <c r="N566" i="5"/>
  <c r="R1321" i="5"/>
  <c r="AA1321" i="5"/>
  <c r="X1321" i="5"/>
  <c r="H1321" i="5"/>
  <c r="M1321" i="5"/>
  <c r="N1321" i="5"/>
  <c r="U1321" i="5"/>
  <c r="Z1321" i="5"/>
  <c r="AB1321" i="5"/>
  <c r="K1321" i="5"/>
  <c r="P1321" i="5"/>
  <c r="F1321" i="5"/>
  <c r="Y1321" i="5"/>
  <c r="S1321" i="5"/>
  <c r="T1321" i="5"/>
  <c r="O1321" i="5"/>
  <c r="I1321" i="5"/>
  <c r="J1321" i="5"/>
  <c r="V1321" i="5"/>
  <c r="Q1321" i="5"/>
  <c r="W1321" i="5"/>
  <c r="G1321" i="5"/>
  <c r="E1321" i="5"/>
  <c r="L1321" i="5"/>
  <c r="E936" i="5"/>
  <c r="W936" i="5"/>
  <c r="Z936" i="5"/>
  <c r="I936" i="5"/>
  <c r="J936" i="5"/>
  <c r="O936" i="5"/>
  <c r="U936" i="5"/>
  <c r="AB936" i="5"/>
  <c r="AA936" i="5"/>
  <c r="M936" i="5"/>
  <c r="N936" i="5"/>
  <c r="L936" i="5"/>
  <c r="Y936" i="5"/>
  <c r="S936" i="5"/>
  <c r="T936" i="5"/>
  <c r="Q936" i="5"/>
  <c r="G936" i="5"/>
  <c r="P936" i="5"/>
  <c r="R936" i="5"/>
  <c r="X936" i="5"/>
  <c r="V936" i="5"/>
  <c r="F936" i="5"/>
  <c r="K936" i="5"/>
  <c r="H936" i="5"/>
  <c r="W1103" i="5"/>
  <c r="AB1103" i="5"/>
  <c r="V1103" i="5"/>
  <c r="Q1103" i="5"/>
  <c r="G1103" i="5"/>
  <c r="L1103" i="5"/>
  <c r="S1103" i="5"/>
  <c r="Z1103" i="5"/>
  <c r="N1103" i="5"/>
  <c r="AA1103" i="5"/>
  <c r="Y1103" i="5"/>
  <c r="U1103" i="5"/>
  <c r="F1103" i="5"/>
  <c r="K1103" i="5"/>
  <c r="P1103" i="5"/>
  <c r="X1103" i="5"/>
  <c r="M1103" i="5"/>
  <c r="H1103" i="5"/>
  <c r="E1103" i="5"/>
  <c r="T1103" i="5"/>
  <c r="R1103" i="5"/>
  <c r="I1103" i="5"/>
  <c r="J1103" i="5"/>
  <c r="O1103" i="5"/>
  <c r="AB1448" i="5"/>
  <c r="R1448" i="5"/>
  <c r="Z1448" i="5"/>
  <c r="H1448" i="5"/>
  <c r="M1448" i="5"/>
  <c r="N1448" i="5"/>
  <c r="T1448" i="5"/>
  <c r="Y1448" i="5"/>
  <c r="S1448" i="5"/>
  <c r="K1448" i="5"/>
  <c r="P1448" i="5"/>
  <c r="F1448" i="5"/>
  <c r="X1448" i="5"/>
  <c r="V1448" i="5"/>
  <c r="W1448" i="5"/>
  <c r="O1448" i="5"/>
  <c r="I1448" i="5"/>
  <c r="J1448" i="5"/>
  <c r="U1448" i="5"/>
  <c r="Q1448" i="5"/>
  <c r="AA1448" i="5"/>
  <c r="G1448" i="5"/>
  <c r="E1448" i="5"/>
  <c r="L1448" i="5"/>
  <c r="V227" i="5"/>
  <c r="AA227" i="5"/>
  <c r="X227" i="5"/>
  <c r="G227" i="5"/>
  <c r="L227" i="5"/>
  <c r="M227" i="5"/>
  <c r="E227" i="5"/>
  <c r="S227" i="5"/>
  <c r="AB227" i="5"/>
  <c r="J227" i="5"/>
  <c r="O227" i="5"/>
  <c r="Q227" i="5"/>
  <c r="T227" i="5"/>
  <c r="K227" i="5"/>
  <c r="F227" i="5"/>
  <c r="W227" i="5"/>
  <c r="I227" i="5"/>
  <c r="R227" i="5"/>
  <c r="U227" i="5"/>
  <c r="H227" i="5"/>
  <c r="N227" i="5"/>
  <c r="Z227" i="5"/>
  <c r="Y227" i="5"/>
  <c r="P227" i="5"/>
  <c r="AA264" i="5"/>
  <c r="U264" i="5"/>
  <c r="Y264" i="5"/>
  <c r="F264" i="5"/>
  <c r="I264" i="5"/>
  <c r="N264" i="5"/>
  <c r="S264" i="5"/>
  <c r="X264" i="5"/>
  <c r="R264" i="5"/>
  <c r="K264" i="5"/>
  <c r="L264" i="5"/>
  <c r="Q264" i="5"/>
  <c r="W264" i="5"/>
  <c r="AB264" i="5"/>
  <c r="Z264" i="5"/>
  <c r="O264" i="5"/>
  <c r="P264" i="5"/>
  <c r="J264" i="5"/>
  <c r="T264" i="5"/>
  <c r="M264" i="5"/>
  <c r="V264" i="5"/>
  <c r="G264" i="5"/>
  <c r="E264" i="5"/>
  <c r="H264" i="5"/>
  <c r="Y1232" i="5"/>
  <c r="Z1232" i="5"/>
  <c r="AB1232" i="5"/>
  <c r="O1232" i="5"/>
  <c r="I1232" i="5"/>
  <c r="J1232" i="5"/>
  <c r="E1232" i="5"/>
  <c r="V1232" i="5"/>
  <c r="L1232" i="5"/>
  <c r="Q1232" i="5"/>
  <c r="S1232" i="5"/>
  <c r="AA1232" i="5"/>
  <c r="R1232" i="5"/>
  <c r="H1232" i="5"/>
  <c r="M1232" i="5"/>
  <c r="N1232" i="5"/>
  <c r="X1232" i="5"/>
  <c r="G1232" i="5"/>
  <c r="K1232" i="5"/>
  <c r="U1232" i="5"/>
  <c r="P1232" i="5"/>
  <c r="T1232" i="5"/>
  <c r="F1232" i="5"/>
  <c r="W1232" i="5"/>
  <c r="X470" i="5"/>
  <c r="W470" i="5"/>
  <c r="V470" i="5"/>
  <c r="Q470" i="5"/>
  <c r="E470" i="5"/>
  <c r="L470" i="5"/>
  <c r="AB470" i="5"/>
  <c r="R470" i="5"/>
  <c r="AA470" i="5"/>
  <c r="F470" i="5"/>
  <c r="G470" i="5"/>
  <c r="P470" i="5"/>
  <c r="U470" i="5"/>
  <c r="Z470" i="5"/>
  <c r="I470" i="5"/>
  <c r="J470" i="5"/>
  <c r="K470" i="5"/>
  <c r="H470" i="5"/>
  <c r="T470" i="5"/>
  <c r="Y470" i="5"/>
  <c r="S470" i="5"/>
  <c r="M470" i="5"/>
  <c r="N470" i="5"/>
  <c r="O470" i="5"/>
  <c r="V214" i="5"/>
  <c r="W214" i="5"/>
  <c r="S214" i="5"/>
  <c r="Q214" i="5"/>
  <c r="K214" i="5"/>
  <c r="L214" i="5"/>
  <c r="Z214" i="5"/>
  <c r="AB214" i="5"/>
  <c r="T214" i="5"/>
  <c r="J214" i="5"/>
  <c r="O214" i="5"/>
  <c r="H214" i="5"/>
  <c r="E214" i="5"/>
  <c r="U214" i="5"/>
  <c r="X214" i="5"/>
  <c r="I214" i="5"/>
  <c r="N214" i="5"/>
  <c r="F214" i="5"/>
  <c r="R214" i="5"/>
  <c r="G214" i="5"/>
  <c r="AA214" i="5"/>
  <c r="P214" i="5"/>
  <c r="Y214" i="5"/>
  <c r="M214" i="5"/>
  <c r="W388" i="5"/>
  <c r="AA388" i="5"/>
  <c r="Y388" i="5"/>
  <c r="V388" i="5"/>
  <c r="F388" i="5"/>
  <c r="E388" i="5"/>
  <c r="J388" i="5"/>
  <c r="T388" i="5"/>
  <c r="R388" i="5"/>
  <c r="G388" i="5"/>
  <c r="H388" i="5"/>
  <c r="I388" i="5"/>
  <c r="N388" i="5"/>
  <c r="S388" i="5"/>
  <c r="X388" i="5"/>
  <c r="Z388" i="5"/>
  <c r="K388" i="5"/>
  <c r="L388" i="5"/>
  <c r="AB388" i="5"/>
  <c r="P388" i="5"/>
  <c r="U388" i="5"/>
  <c r="M388" i="5"/>
  <c r="O388" i="5"/>
  <c r="Q388" i="5"/>
  <c r="AA1222" i="5"/>
  <c r="X1222" i="5"/>
  <c r="Z1222" i="5"/>
  <c r="E1222" i="5"/>
  <c r="G1222" i="5"/>
  <c r="P1222" i="5"/>
  <c r="V1222" i="5"/>
  <c r="T1222" i="5"/>
  <c r="I1222" i="5"/>
  <c r="F1222" i="5"/>
  <c r="K1222" i="5"/>
  <c r="L1222" i="5"/>
  <c r="S1222" i="5"/>
  <c r="AB1222" i="5"/>
  <c r="U1222" i="5"/>
  <c r="M1222" i="5"/>
  <c r="J1222" i="5"/>
  <c r="O1222" i="5"/>
  <c r="Y1222" i="5"/>
  <c r="Q1222" i="5"/>
  <c r="W1222" i="5"/>
  <c r="N1222" i="5"/>
  <c r="R1222" i="5"/>
  <c r="H1222" i="5"/>
  <c r="R1273" i="5"/>
  <c r="AA1273" i="5"/>
  <c r="X1273" i="5"/>
  <c r="H1273" i="5"/>
  <c r="M1273" i="5"/>
  <c r="N1273" i="5"/>
  <c r="E1273" i="5"/>
  <c r="V1273" i="5"/>
  <c r="T1273" i="5"/>
  <c r="G1273" i="5"/>
  <c r="L1273" i="5"/>
  <c r="Q1273" i="5"/>
  <c r="U1273" i="5"/>
  <c r="Z1273" i="5"/>
  <c r="AB1273" i="5"/>
  <c r="K1273" i="5"/>
  <c r="P1273" i="5"/>
  <c r="F1273" i="5"/>
  <c r="Y1273" i="5"/>
  <c r="S1273" i="5"/>
  <c r="W1273" i="5"/>
  <c r="O1273" i="5"/>
  <c r="I1273" i="5"/>
  <c r="J1273" i="5"/>
  <c r="Z1241" i="5"/>
  <c r="AB1241" i="5"/>
  <c r="S1241" i="5"/>
  <c r="H1241" i="5"/>
  <c r="M1241" i="5"/>
  <c r="N1241" i="5"/>
  <c r="E1241" i="5"/>
  <c r="U1241" i="5"/>
  <c r="X1241" i="5"/>
  <c r="G1241" i="5"/>
  <c r="L1241" i="5"/>
  <c r="Q1241" i="5"/>
  <c r="R1241" i="5"/>
  <c r="AA1241" i="5"/>
  <c r="T1241" i="5"/>
  <c r="K1241" i="5"/>
  <c r="P1241" i="5"/>
  <c r="F1241" i="5"/>
  <c r="V1241" i="5"/>
  <c r="W1241" i="5"/>
  <c r="Y1241" i="5"/>
  <c r="O1241" i="5"/>
  <c r="I1241" i="5"/>
  <c r="J1241" i="5"/>
  <c r="K1860" i="5"/>
  <c r="E1860" i="5"/>
  <c r="P1860" i="5"/>
  <c r="U1860" i="5"/>
  <c r="Q1860" i="5"/>
  <c r="V1860" i="5"/>
  <c r="T1860" i="5"/>
  <c r="R1860" i="5"/>
  <c r="Z1860" i="5"/>
  <c r="AB1860" i="5"/>
  <c r="M1860" i="5"/>
  <c r="AA1860" i="5"/>
  <c r="J1860" i="5"/>
  <c r="W1860" i="5"/>
  <c r="X1860" i="5"/>
  <c r="I1860" i="5"/>
  <c r="G1860" i="5"/>
  <c r="H1860" i="5"/>
  <c r="O1860" i="5"/>
  <c r="S1860" i="5"/>
  <c r="N1860" i="5"/>
  <c r="L1860" i="5"/>
  <c r="Y1860" i="5"/>
  <c r="F1860" i="5"/>
  <c r="W1411" i="5"/>
  <c r="AB1411" i="5"/>
  <c r="Y1411" i="5"/>
  <c r="O1411" i="5"/>
  <c r="I1411" i="5"/>
  <c r="F1411" i="5"/>
  <c r="T1411" i="5"/>
  <c r="G1411" i="5"/>
  <c r="Q1411" i="5"/>
  <c r="AA1411" i="5"/>
  <c r="U1411" i="5"/>
  <c r="Z1411" i="5"/>
  <c r="H1411" i="5"/>
  <c r="M1411" i="5"/>
  <c r="J1411" i="5"/>
  <c r="E1411" i="5"/>
  <c r="R1411" i="5"/>
  <c r="L1411" i="5"/>
  <c r="X1411" i="5"/>
  <c r="N1411" i="5"/>
  <c r="V1411" i="5"/>
  <c r="K1411" i="5"/>
  <c r="S1411" i="5"/>
  <c r="P1411" i="5"/>
  <c r="V1718" i="5"/>
  <c r="AA1718" i="5"/>
  <c r="X1718" i="5"/>
  <c r="O1718" i="5"/>
  <c r="I1718" i="5"/>
  <c r="N1718" i="5"/>
  <c r="Z1718" i="5"/>
  <c r="T1718" i="5"/>
  <c r="Y1718" i="5"/>
  <c r="H1718" i="5"/>
  <c r="M1718" i="5"/>
  <c r="F1718" i="5"/>
  <c r="E1718" i="5"/>
  <c r="S1718" i="5"/>
  <c r="AB1718" i="5"/>
  <c r="G1718" i="5"/>
  <c r="L1718" i="5"/>
  <c r="Q1718" i="5"/>
  <c r="R1718" i="5"/>
  <c r="W1718" i="5"/>
  <c r="U1718" i="5"/>
  <c r="K1718" i="5"/>
  <c r="P1718" i="5"/>
  <c r="J1718" i="5"/>
  <c r="AA791" i="5"/>
  <c r="U791" i="5"/>
  <c r="R791" i="5"/>
  <c r="F791" i="5"/>
  <c r="K791" i="5"/>
  <c r="P791" i="5"/>
  <c r="E791" i="5"/>
  <c r="T791" i="5"/>
  <c r="V791" i="5"/>
  <c r="I791" i="5"/>
  <c r="J791" i="5"/>
  <c r="O791" i="5"/>
  <c r="S791" i="5"/>
  <c r="X791" i="5"/>
  <c r="Y791" i="5"/>
  <c r="M791" i="5"/>
  <c r="N791" i="5"/>
  <c r="H791" i="5"/>
  <c r="W791" i="5"/>
  <c r="AB791" i="5"/>
  <c r="Z791" i="5"/>
  <c r="Q791" i="5"/>
  <c r="G791" i="5"/>
  <c r="L791" i="5"/>
  <c r="S1230" i="5"/>
  <c r="Y1230" i="5"/>
  <c r="R1230" i="5"/>
  <c r="K1230" i="5"/>
  <c r="P1230" i="5"/>
  <c r="J1230" i="5"/>
  <c r="AA1230" i="5"/>
  <c r="Z1230" i="5"/>
  <c r="X1230" i="5"/>
  <c r="H1230" i="5"/>
  <c r="M1230" i="5"/>
  <c r="F1230" i="5"/>
  <c r="E1230" i="5"/>
  <c r="AB1230" i="5"/>
  <c r="L1230" i="5"/>
  <c r="W1230" i="5"/>
  <c r="V1230" i="5"/>
  <c r="I1230" i="5"/>
  <c r="T1230" i="5"/>
  <c r="G1230" i="5"/>
  <c r="Q1230" i="5"/>
  <c r="U1230" i="5"/>
  <c r="O1230" i="5"/>
  <c r="N1230" i="5"/>
  <c r="W569" i="5"/>
  <c r="AB569" i="5"/>
  <c r="U569" i="5"/>
  <c r="Q569" i="5"/>
  <c r="G569" i="5"/>
  <c r="L569" i="5"/>
  <c r="AA569" i="5"/>
  <c r="V569" i="5"/>
  <c r="Z569" i="5"/>
  <c r="F569" i="5"/>
  <c r="K569" i="5"/>
  <c r="H569" i="5"/>
  <c r="E569" i="5"/>
  <c r="T569" i="5"/>
  <c r="Y569" i="5"/>
  <c r="I569" i="5"/>
  <c r="J569" i="5"/>
  <c r="O569" i="5"/>
  <c r="S569" i="5"/>
  <c r="N569" i="5"/>
  <c r="X569" i="5"/>
  <c r="P569" i="5"/>
  <c r="R569" i="5"/>
  <c r="M569" i="5"/>
  <c r="Z1462" i="5"/>
  <c r="T1462" i="5"/>
  <c r="U1462" i="5"/>
  <c r="H1462" i="5"/>
  <c r="M1462" i="5"/>
  <c r="F1462" i="5"/>
  <c r="E1462" i="5"/>
  <c r="S1462" i="5"/>
  <c r="AB1462" i="5"/>
  <c r="G1462" i="5"/>
  <c r="L1462" i="5"/>
  <c r="Q1462" i="5"/>
  <c r="R1462" i="5"/>
  <c r="W1462" i="5"/>
  <c r="X1462" i="5"/>
  <c r="K1462" i="5"/>
  <c r="P1462" i="5"/>
  <c r="J1462" i="5"/>
  <c r="V1462" i="5"/>
  <c r="AA1462" i="5"/>
  <c r="Y1462" i="5"/>
  <c r="O1462" i="5"/>
  <c r="I1462" i="5"/>
  <c r="N1462" i="5"/>
  <c r="R1294" i="5"/>
  <c r="W1294" i="5"/>
  <c r="U1294" i="5"/>
  <c r="K1294" i="5"/>
  <c r="P1294" i="5"/>
  <c r="J1294" i="5"/>
  <c r="Z1294" i="5"/>
  <c r="T1294" i="5"/>
  <c r="Y1294" i="5"/>
  <c r="H1294" i="5"/>
  <c r="M1294" i="5"/>
  <c r="F1294" i="5"/>
  <c r="E1294" i="5"/>
  <c r="AB1294" i="5"/>
  <c r="L1294" i="5"/>
  <c r="V1294" i="5"/>
  <c r="X1294" i="5"/>
  <c r="I1294" i="5"/>
  <c r="S1294" i="5"/>
  <c r="G1294" i="5"/>
  <c r="Q1294" i="5"/>
  <c r="AA1294" i="5"/>
  <c r="O1294" i="5"/>
  <c r="N1294" i="5"/>
  <c r="R1329" i="5"/>
  <c r="AA1329" i="5"/>
  <c r="AB1329" i="5"/>
  <c r="H1329" i="5"/>
  <c r="M1329" i="5"/>
  <c r="N1329" i="5"/>
  <c r="E1329" i="5"/>
  <c r="V1329" i="5"/>
  <c r="W1329" i="5"/>
  <c r="G1329" i="5"/>
  <c r="L1329" i="5"/>
  <c r="Q1329" i="5"/>
  <c r="U1329" i="5"/>
  <c r="Z1329" i="5"/>
  <c r="T1329" i="5"/>
  <c r="K1329" i="5"/>
  <c r="P1329" i="5"/>
  <c r="F1329" i="5"/>
  <c r="Y1329" i="5"/>
  <c r="S1329" i="5"/>
  <c r="X1329" i="5"/>
  <c r="O1329" i="5"/>
  <c r="I1329" i="5"/>
  <c r="J1329" i="5"/>
  <c r="X736" i="5"/>
  <c r="R736" i="5"/>
  <c r="V736" i="5"/>
  <c r="Q736" i="5"/>
  <c r="G736" i="5"/>
  <c r="P736" i="5"/>
  <c r="AB736" i="5"/>
  <c r="Z736" i="5"/>
  <c r="W736" i="5"/>
  <c r="F736" i="5"/>
  <c r="K736" i="5"/>
  <c r="H736" i="5"/>
  <c r="E736" i="5"/>
  <c r="U736" i="5"/>
  <c r="S736" i="5"/>
  <c r="I736" i="5"/>
  <c r="J736" i="5"/>
  <c r="O736" i="5"/>
  <c r="T736" i="5"/>
  <c r="Y736" i="5"/>
  <c r="AA736" i="5"/>
  <c r="M736" i="5"/>
  <c r="N736" i="5"/>
  <c r="L736" i="5"/>
  <c r="V97" i="5"/>
  <c r="AA97" i="5"/>
  <c r="T97" i="5"/>
  <c r="P97" i="5"/>
  <c r="F97" i="5"/>
  <c r="K97" i="5"/>
  <c r="E97" i="5"/>
  <c r="Y97" i="5"/>
  <c r="M97" i="5"/>
  <c r="Z97" i="5"/>
  <c r="X97" i="5"/>
  <c r="U97" i="5"/>
  <c r="I97" i="5"/>
  <c r="J97" i="5"/>
  <c r="O97" i="5"/>
  <c r="S97" i="5"/>
  <c r="H97" i="5"/>
  <c r="N97" i="5"/>
  <c r="L97" i="5"/>
  <c r="R97" i="5"/>
  <c r="Q97" i="5"/>
  <c r="W97" i="5"/>
  <c r="G97" i="5"/>
  <c r="AB97" i="5"/>
  <c r="R917" i="5"/>
  <c r="X917" i="5"/>
  <c r="W917" i="5"/>
  <c r="M917" i="5"/>
  <c r="N917" i="5"/>
  <c r="P917" i="5"/>
  <c r="Z917" i="5"/>
  <c r="Y917" i="5"/>
  <c r="AB917" i="5"/>
  <c r="F917" i="5"/>
  <c r="K917" i="5"/>
  <c r="L917" i="5"/>
  <c r="E917" i="5"/>
  <c r="U917" i="5"/>
  <c r="J917" i="5"/>
  <c r="V917" i="5"/>
  <c r="AA917" i="5"/>
  <c r="G917" i="5"/>
  <c r="S917" i="5"/>
  <c r="I917" i="5"/>
  <c r="O917" i="5"/>
  <c r="T917" i="5"/>
  <c r="Q917" i="5"/>
  <c r="H917" i="5"/>
  <c r="AA930" i="5"/>
  <c r="Z930" i="5"/>
  <c r="X930" i="5"/>
  <c r="F930" i="5"/>
  <c r="K930" i="5"/>
  <c r="P930" i="5"/>
  <c r="E930" i="5"/>
  <c r="T930" i="5"/>
  <c r="AB930" i="5"/>
  <c r="I930" i="5"/>
  <c r="J930" i="5"/>
  <c r="O930" i="5"/>
  <c r="S930" i="5"/>
  <c r="Y930" i="5"/>
  <c r="R930" i="5"/>
  <c r="M930" i="5"/>
  <c r="N930" i="5"/>
  <c r="H930" i="5"/>
  <c r="W930" i="5"/>
  <c r="U930" i="5"/>
  <c r="V930" i="5"/>
  <c r="Q930" i="5"/>
  <c r="G930" i="5"/>
  <c r="L930" i="5"/>
  <c r="Y382" i="5"/>
  <c r="S382" i="5"/>
  <c r="W382" i="5"/>
  <c r="Q382" i="5"/>
  <c r="K382" i="5"/>
  <c r="L382" i="5"/>
  <c r="R382" i="5"/>
  <c r="AA382" i="5"/>
  <c r="X382" i="5"/>
  <c r="J382" i="5"/>
  <c r="O382" i="5"/>
  <c r="P382" i="5"/>
  <c r="E382" i="5"/>
  <c r="V382" i="5"/>
  <c r="T382" i="5"/>
  <c r="I382" i="5"/>
  <c r="N382" i="5"/>
  <c r="F382" i="5"/>
  <c r="U382" i="5"/>
  <c r="Z382" i="5"/>
  <c r="AB382" i="5"/>
  <c r="M382" i="5"/>
  <c r="G382" i="5"/>
  <c r="H382" i="5"/>
  <c r="W1234" i="5"/>
  <c r="T1234" i="5"/>
  <c r="U1234" i="5"/>
  <c r="O1234" i="5"/>
  <c r="I1234" i="5"/>
  <c r="N1234" i="5"/>
  <c r="E1234" i="5"/>
  <c r="R1234" i="5"/>
  <c r="Z1234" i="5"/>
  <c r="G1234" i="5"/>
  <c r="L1234" i="5"/>
  <c r="Q1234" i="5"/>
  <c r="Y1234" i="5"/>
  <c r="H1234" i="5"/>
  <c r="F1234" i="5"/>
  <c r="S1234" i="5"/>
  <c r="AB1234" i="5"/>
  <c r="P1234" i="5"/>
  <c r="X1234" i="5"/>
  <c r="K1234" i="5"/>
  <c r="J1234" i="5"/>
  <c r="AA1234" i="5"/>
  <c r="V1234" i="5"/>
  <c r="M1234" i="5"/>
  <c r="X17" i="5"/>
  <c r="R17" i="5"/>
  <c r="V17" i="5"/>
  <c r="P17" i="5"/>
  <c r="F17" i="5"/>
  <c r="K17" i="5"/>
  <c r="E17" i="5"/>
  <c r="S17" i="5"/>
  <c r="M17" i="5"/>
  <c r="AB17" i="5"/>
  <c r="Z17" i="5"/>
  <c r="W17" i="5"/>
  <c r="I17" i="5"/>
  <c r="J17" i="5"/>
  <c r="O17" i="5"/>
  <c r="U17" i="5"/>
  <c r="H17" i="5"/>
  <c r="N17" i="5"/>
  <c r="Y17" i="5"/>
  <c r="G17" i="5"/>
  <c r="AA17" i="5"/>
  <c r="L17" i="5"/>
  <c r="T17" i="5"/>
  <c r="Q17" i="5"/>
  <c r="U45" i="5"/>
  <c r="Z45" i="5"/>
  <c r="AB45" i="5"/>
  <c r="L45" i="5"/>
  <c r="Q45" i="5"/>
  <c r="G45" i="5"/>
  <c r="Y45" i="5"/>
  <c r="S45" i="5"/>
  <c r="W45" i="5"/>
  <c r="P45" i="5"/>
  <c r="F45" i="5"/>
  <c r="O45" i="5"/>
  <c r="R45" i="5"/>
  <c r="AA45" i="5"/>
  <c r="X45" i="5"/>
  <c r="I45" i="5"/>
  <c r="J45" i="5"/>
  <c r="K45" i="5"/>
  <c r="E45" i="5"/>
  <c r="V45" i="5"/>
  <c r="T45" i="5"/>
  <c r="H45" i="5"/>
  <c r="M45" i="5"/>
  <c r="N45" i="5"/>
  <c r="AA1319" i="5"/>
  <c r="Y1319" i="5"/>
  <c r="Z1319" i="5"/>
  <c r="H1319" i="5"/>
  <c r="M1319" i="5"/>
  <c r="J1319" i="5"/>
  <c r="S1319" i="5"/>
  <c r="X1319" i="5"/>
  <c r="R1319" i="5"/>
  <c r="K1319" i="5"/>
  <c r="P1319" i="5"/>
  <c r="N1319" i="5"/>
  <c r="AB1319" i="5"/>
  <c r="O1319" i="5"/>
  <c r="F1319" i="5"/>
  <c r="E1319" i="5"/>
  <c r="U1319" i="5"/>
  <c r="L1319" i="5"/>
  <c r="W1319" i="5"/>
  <c r="V1319" i="5"/>
  <c r="I1319" i="5"/>
  <c r="T1319" i="5"/>
  <c r="G1319" i="5"/>
  <c r="Q1319" i="5"/>
  <c r="R1414" i="5"/>
  <c r="W1414" i="5"/>
  <c r="U1414" i="5"/>
  <c r="O1414" i="5"/>
  <c r="Y1414" i="5"/>
  <c r="J1414" i="5"/>
  <c r="V1414" i="5"/>
  <c r="AA1414" i="5"/>
  <c r="X1414" i="5"/>
  <c r="H1414" i="5"/>
  <c r="I1414" i="5"/>
  <c r="N1414" i="5"/>
  <c r="Z1414" i="5"/>
  <c r="T1414" i="5"/>
  <c r="G1414" i="5"/>
  <c r="L1414" i="5"/>
  <c r="M1414" i="5"/>
  <c r="F1414" i="5"/>
  <c r="E1414" i="5"/>
  <c r="S1414" i="5"/>
  <c r="AB1414" i="5"/>
  <c r="K1414" i="5"/>
  <c r="P1414" i="5"/>
  <c r="Q1414" i="5"/>
  <c r="W671" i="5"/>
  <c r="AB671" i="5"/>
  <c r="Y671" i="5"/>
  <c r="Q671" i="5"/>
  <c r="N671" i="5"/>
  <c r="H671" i="5"/>
  <c r="AA671" i="5"/>
  <c r="U671" i="5"/>
  <c r="Z671" i="5"/>
  <c r="E671" i="5"/>
  <c r="G671" i="5"/>
  <c r="L671" i="5"/>
  <c r="T671" i="5"/>
  <c r="V671" i="5"/>
  <c r="I671" i="5"/>
  <c r="F671" i="5"/>
  <c r="K671" i="5"/>
  <c r="P671" i="5"/>
  <c r="S671" i="5"/>
  <c r="X671" i="5"/>
  <c r="R671" i="5"/>
  <c r="M671" i="5"/>
  <c r="J671" i="5"/>
  <c r="O671" i="5"/>
  <c r="R223" i="5"/>
  <c r="W223" i="5"/>
  <c r="T223" i="5"/>
  <c r="N223" i="5"/>
  <c r="H223" i="5"/>
  <c r="Q223" i="5"/>
  <c r="V223" i="5"/>
  <c r="AA223" i="5"/>
  <c r="U223" i="5"/>
  <c r="G223" i="5"/>
  <c r="L223" i="5"/>
  <c r="F223" i="5"/>
  <c r="Z223" i="5"/>
  <c r="X223" i="5"/>
  <c r="AB223" i="5"/>
  <c r="K223" i="5"/>
  <c r="P223" i="5"/>
  <c r="I223" i="5"/>
  <c r="E223" i="5"/>
  <c r="S223" i="5"/>
  <c r="Y223" i="5"/>
  <c r="J223" i="5"/>
  <c r="O223" i="5"/>
  <c r="M223" i="5"/>
  <c r="E955" i="5"/>
  <c r="V955" i="5"/>
  <c r="S955" i="5"/>
  <c r="I955" i="5"/>
  <c r="J955" i="5"/>
  <c r="O955" i="5"/>
  <c r="T955" i="5"/>
  <c r="AA955" i="5"/>
  <c r="U955" i="5"/>
  <c r="M955" i="5"/>
  <c r="N955" i="5"/>
  <c r="H955" i="5"/>
  <c r="W955" i="5"/>
  <c r="F955" i="5"/>
  <c r="P955" i="5"/>
  <c r="X955" i="5"/>
  <c r="Y955" i="5"/>
  <c r="G955" i="5"/>
  <c r="AB955" i="5"/>
  <c r="Z955" i="5"/>
  <c r="K955" i="5"/>
  <c r="R955" i="5"/>
  <c r="Q955" i="5"/>
  <c r="L955" i="5"/>
  <c r="T1579" i="5"/>
  <c r="K1579" i="5"/>
  <c r="N1579" i="5"/>
  <c r="X1579" i="5"/>
  <c r="O1579" i="5"/>
  <c r="Z1579" i="5"/>
  <c r="S1579" i="5"/>
  <c r="I1579" i="5"/>
  <c r="V1579" i="5"/>
  <c r="Y1579" i="5"/>
  <c r="E1579" i="5"/>
  <c r="P1579" i="5"/>
  <c r="R1579" i="5"/>
  <c r="AA1579" i="5"/>
  <c r="Q1579" i="5"/>
  <c r="H1579" i="5"/>
  <c r="W1579" i="5"/>
  <c r="M1579" i="5"/>
  <c r="G1579" i="5"/>
  <c r="J1579" i="5"/>
  <c r="AB1579" i="5"/>
  <c r="F1579" i="5"/>
  <c r="L1579" i="5"/>
  <c r="U1579" i="5"/>
  <c r="R271" i="5"/>
  <c r="W271" i="5"/>
  <c r="T271" i="5"/>
  <c r="N271" i="5"/>
  <c r="H271" i="5"/>
  <c r="Q271" i="5"/>
  <c r="V271" i="5"/>
  <c r="AA271" i="5"/>
  <c r="U271" i="5"/>
  <c r="G271" i="5"/>
  <c r="L271" i="5"/>
  <c r="F271" i="5"/>
  <c r="Z271" i="5"/>
  <c r="X271" i="5"/>
  <c r="AB271" i="5"/>
  <c r="K271" i="5"/>
  <c r="P271" i="5"/>
  <c r="I271" i="5"/>
  <c r="E271" i="5"/>
  <c r="S271" i="5"/>
  <c r="Y271" i="5"/>
  <c r="J271" i="5"/>
  <c r="O271" i="5"/>
  <c r="M271" i="5"/>
  <c r="S80" i="5"/>
  <c r="X80" i="5"/>
  <c r="Z80" i="5"/>
  <c r="K80" i="5"/>
  <c r="L80" i="5"/>
  <c r="Q80" i="5"/>
  <c r="W80" i="5"/>
  <c r="AB80" i="5"/>
  <c r="U80" i="5"/>
  <c r="O80" i="5"/>
  <c r="P80" i="5"/>
  <c r="N80" i="5"/>
  <c r="AA80" i="5"/>
  <c r="Y80" i="5"/>
  <c r="V80" i="5"/>
  <c r="F80" i="5"/>
  <c r="I80" i="5"/>
  <c r="J80" i="5"/>
  <c r="E80" i="5"/>
  <c r="T80" i="5"/>
  <c r="R80" i="5"/>
  <c r="G80" i="5"/>
  <c r="H80" i="5"/>
  <c r="M80" i="5"/>
  <c r="Y1341" i="5"/>
  <c r="W1341" i="5"/>
  <c r="X1341" i="5"/>
  <c r="O1341" i="5"/>
  <c r="I1341" i="5"/>
  <c r="J1341" i="5"/>
  <c r="E1341" i="5"/>
  <c r="V1341" i="5"/>
  <c r="AA1341" i="5"/>
  <c r="G1341" i="5"/>
  <c r="L1341" i="5"/>
  <c r="Q1341" i="5"/>
  <c r="S1341" i="5"/>
  <c r="H1341" i="5"/>
  <c r="N1341" i="5"/>
  <c r="Z1341" i="5"/>
  <c r="F1341" i="5"/>
  <c r="U1341" i="5"/>
  <c r="T1341" i="5"/>
  <c r="P1341" i="5"/>
  <c r="K1341" i="5"/>
  <c r="R1341" i="5"/>
  <c r="AB1341" i="5"/>
  <c r="M1341" i="5"/>
  <c r="Y725" i="5"/>
  <c r="S725" i="5"/>
  <c r="W725" i="5"/>
  <c r="Q725" i="5"/>
  <c r="G725" i="5"/>
  <c r="L725" i="5"/>
  <c r="E725" i="5"/>
  <c r="V725" i="5"/>
  <c r="T725" i="5"/>
  <c r="I725" i="5"/>
  <c r="J725" i="5"/>
  <c r="O725" i="5"/>
  <c r="AA725" i="5"/>
  <c r="F725" i="5"/>
  <c r="H725" i="5"/>
  <c r="Z725" i="5"/>
  <c r="P725" i="5"/>
  <c r="U725" i="5"/>
  <c r="AB725" i="5"/>
  <c r="N725" i="5"/>
  <c r="M725" i="5"/>
  <c r="R725" i="5"/>
  <c r="X725" i="5"/>
  <c r="K725" i="5"/>
  <c r="E477" i="5"/>
  <c r="T477" i="5"/>
  <c r="Z477" i="5"/>
  <c r="I477" i="5"/>
  <c r="J477" i="5"/>
  <c r="O477" i="5"/>
  <c r="S477" i="5"/>
  <c r="X477" i="5"/>
  <c r="U477" i="5"/>
  <c r="M477" i="5"/>
  <c r="N477" i="5"/>
  <c r="H477" i="5"/>
  <c r="W477" i="5"/>
  <c r="AB477" i="5"/>
  <c r="V477" i="5"/>
  <c r="Q477" i="5"/>
  <c r="G477" i="5"/>
  <c r="L477" i="5"/>
  <c r="AA477" i="5"/>
  <c r="R477" i="5"/>
  <c r="Y477" i="5"/>
  <c r="F477" i="5"/>
  <c r="K477" i="5"/>
  <c r="P477" i="5"/>
  <c r="U997" i="5"/>
  <c r="Z997" i="5"/>
  <c r="S997" i="5"/>
  <c r="M997" i="5"/>
  <c r="N997" i="5"/>
  <c r="P997" i="5"/>
  <c r="Y997" i="5"/>
  <c r="W997" i="5"/>
  <c r="T997" i="5"/>
  <c r="Q997" i="5"/>
  <c r="G997" i="5"/>
  <c r="L997" i="5"/>
  <c r="X997" i="5"/>
  <c r="F997" i="5"/>
  <c r="H997" i="5"/>
  <c r="E997" i="5"/>
  <c r="AA997" i="5"/>
  <c r="J997" i="5"/>
  <c r="R997" i="5"/>
  <c r="AB997" i="5"/>
  <c r="K997" i="5"/>
  <c r="V997" i="5"/>
  <c r="I997" i="5"/>
  <c r="O997" i="5"/>
  <c r="AA691" i="5"/>
  <c r="Y691" i="5"/>
  <c r="V691" i="5"/>
  <c r="E691" i="5"/>
  <c r="G691" i="5"/>
  <c r="L691" i="5"/>
  <c r="S691" i="5"/>
  <c r="Z691" i="5"/>
  <c r="J691" i="5"/>
  <c r="T691" i="5"/>
  <c r="R691" i="5"/>
  <c r="I691" i="5"/>
  <c r="F691" i="5"/>
  <c r="K691" i="5"/>
  <c r="P691" i="5"/>
  <c r="X691" i="5"/>
  <c r="M691" i="5"/>
  <c r="O691" i="5"/>
  <c r="Q691" i="5"/>
  <c r="W691" i="5"/>
  <c r="N691" i="5"/>
  <c r="AB691" i="5"/>
  <c r="H691" i="5"/>
  <c r="U691" i="5"/>
  <c r="Y6" i="5"/>
  <c r="S6" i="5"/>
  <c r="W6" i="5"/>
  <c r="Q6" i="5"/>
  <c r="K6" i="5"/>
  <c r="H6" i="5"/>
  <c r="R6" i="5"/>
  <c r="AA6" i="5"/>
  <c r="X6" i="5"/>
  <c r="J6" i="5"/>
  <c r="O6" i="5"/>
  <c r="L6" i="5"/>
  <c r="E6" i="5"/>
  <c r="V6" i="5"/>
  <c r="T6" i="5"/>
  <c r="I6" i="5"/>
  <c r="N6" i="5"/>
  <c r="F6" i="5"/>
  <c r="AB6" i="5"/>
  <c r="M6" i="5"/>
  <c r="U6" i="5"/>
  <c r="G6" i="5"/>
  <c r="Z6" i="5"/>
  <c r="P6" i="5"/>
  <c r="U265" i="5"/>
  <c r="S265" i="5"/>
  <c r="H265" i="5"/>
  <c r="M265" i="5"/>
  <c r="J265" i="5"/>
  <c r="K265" i="5"/>
  <c r="T265" i="5"/>
  <c r="Y265" i="5"/>
  <c r="AA265" i="5"/>
  <c r="L265" i="5"/>
  <c r="Q265" i="5"/>
  <c r="N265" i="5"/>
  <c r="X265" i="5"/>
  <c r="R265" i="5"/>
  <c r="V265" i="5"/>
  <c r="P265" i="5"/>
  <c r="F265" i="5"/>
  <c r="O265" i="5"/>
  <c r="AB265" i="5"/>
  <c r="Z265" i="5"/>
  <c r="W265" i="5"/>
  <c r="I265" i="5"/>
  <c r="E265" i="5"/>
  <c r="G265" i="5"/>
  <c r="Y22" i="5"/>
  <c r="S22" i="5"/>
  <c r="W22" i="5"/>
  <c r="Q22" i="5"/>
  <c r="K22" i="5"/>
  <c r="L22" i="5"/>
  <c r="R22" i="5"/>
  <c r="AA22" i="5"/>
  <c r="X22" i="5"/>
  <c r="J22" i="5"/>
  <c r="O22" i="5"/>
  <c r="H22" i="5"/>
  <c r="E22" i="5"/>
  <c r="V22" i="5"/>
  <c r="T22" i="5"/>
  <c r="I22" i="5"/>
  <c r="N22" i="5"/>
  <c r="F22" i="5"/>
  <c r="U22" i="5"/>
  <c r="G22" i="5"/>
  <c r="Z22" i="5"/>
  <c r="P22" i="5"/>
  <c r="AB22" i="5"/>
  <c r="M22" i="5"/>
  <c r="AA707" i="5"/>
  <c r="Y707" i="5"/>
  <c r="V707" i="5"/>
  <c r="F707" i="5"/>
  <c r="K707" i="5"/>
  <c r="P707" i="5"/>
  <c r="S707" i="5"/>
  <c r="Z707" i="5"/>
  <c r="N707" i="5"/>
  <c r="T707" i="5"/>
  <c r="R707" i="5"/>
  <c r="I707" i="5"/>
  <c r="J707" i="5"/>
  <c r="O707" i="5"/>
  <c r="E707" i="5"/>
  <c r="X707" i="5"/>
  <c r="M707" i="5"/>
  <c r="H707" i="5"/>
  <c r="AB707" i="5"/>
  <c r="L707" i="5"/>
  <c r="U707" i="5"/>
  <c r="Q707" i="5"/>
  <c r="W707" i="5"/>
  <c r="G707" i="5"/>
  <c r="Y302" i="5"/>
  <c r="S302" i="5"/>
  <c r="W302" i="5"/>
  <c r="Q302" i="5"/>
  <c r="K302" i="5"/>
  <c r="L302" i="5"/>
  <c r="R302" i="5"/>
  <c r="AA302" i="5"/>
  <c r="X302" i="5"/>
  <c r="J302" i="5"/>
  <c r="O302" i="5"/>
  <c r="P302" i="5"/>
  <c r="E302" i="5"/>
  <c r="V302" i="5"/>
  <c r="T302" i="5"/>
  <c r="I302" i="5"/>
  <c r="N302" i="5"/>
  <c r="F302" i="5"/>
  <c r="U302" i="5"/>
  <c r="Z302" i="5"/>
  <c r="AB302" i="5"/>
  <c r="M302" i="5"/>
  <c r="G302" i="5"/>
  <c r="H302" i="5"/>
  <c r="V1266" i="5"/>
  <c r="AA1266" i="5"/>
  <c r="AB1266" i="5"/>
  <c r="O1266" i="5"/>
  <c r="I1266" i="5"/>
  <c r="N1266" i="5"/>
  <c r="E1266" i="5"/>
  <c r="S1266" i="5"/>
  <c r="Y1266" i="5"/>
  <c r="G1266" i="5"/>
  <c r="L1266" i="5"/>
  <c r="Q1266" i="5"/>
  <c r="X1266" i="5"/>
  <c r="H1266" i="5"/>
  <c r="F1266" i="5"/>
  <c r="W1266" i="5"/>
  <c r="J1266" i="5"/>
  <c r="R1266" i="5"/>
  <c r="T1266" i="5"/>
  <c r="P1266" i="5"/>
  <c r="K1266" i="5"/>
  <c r="Z1266" i="5"/>
  <c r="U1266" i="5"/>
  <c r="M1266" i="5"/>
  <c r="Y575" i="5"/>
  <c r="T575" i="5"/>
  <c r="X575" i="5"/>
  <c r="Q575" i="5"/>
  <c r="G575" i="5"/>
  <c r="H575" i="5"/>
  <c r="R575" i="5"/>
  <c r="AB575" i="5"/>
  <c r="AA575" i="5"/>
  <c r="F575" i="5"/>
  <c r="K575" i="5"/>
  <c r="L575" i="5"/>
  <c r="V575" i="5"/>
  <c r="W575" i="5"/>
  <c r="I575" i="5"/>
  <c r="J575" i="5"/>
  <c r="O575" i="5"/>
  <c r="P575" i="5"/>
  <c r="U575" i="5"/>
  <c r="Z575" i="5"/>
  <c r="S575" i="5"/>
  <c r="M575" i="5"/>
  <c r="N575" i="5"/>
  <c r="E575" i="5"/>
  <c r="V1102" i="5"/>
  <c r="AA1102" i="5"/>
  <c r="X1102" i="5"/>
  <c r="Q1102" i="5"/>
  <c r="G1102" i="5"/>
  <c r="P1102" i="5"/>
  <c r="E1102" i="5"/>
  <c r="I1102" i="5"/>
  <c r="O1102" i="5"/>
  <c r="Z1102" i="5"/>
  <c r="T1102" i="5"/>
  <c r="Y1102" i="5"/>
  <c r="F1102" i="5"/>
  <c r="K1102" i="5"/>
  <c r="L1102" i="5"/>
  <c r="S1102" i="5"/>
  <c r="AB1102" i="5"/>
  <c r="J1102" i="5"/>
  <c r="W1102" i="5"/>
  <c r="H1102" i="5"/>
  <c r="U1102" i="5"/>
  <c r="M1102" i="5"/>
  <c r="R1102" i="5"/>
  <c r="N1102" i="5"/>
  <c r="W600" i="5"/>
  <c r="T600" i="5"/>
  <c r="Z600" i="5"/>
  <c r="Q600" i="5"/>
  <c r="G600" i="5"/>
  <c r="P600" i="5"/>
  <c r="AA600" i="5"/>
  <c r="Y600" i="5"/>
  <c r="AB600" i="5"/>
  <c r="F600" i="5"/>
  <c r="K600" i="5"/>
  <c r="H600" i="5"/>
  <c r="E600" i="5"/>
  <c r="R600" i="5"/>
  <c r="U600" i="5"/>
  <c r="I600" i="5"/>
  <c r="J600" i="5"/>
  <c r="O600" i="5"/>
  <c r="V600" i="5"/>
  <c r="M600" i="5"/>
  <c r="S600" i="5"/>
  <c r="N600" i="5"/>
  <c r="X600" i="5"/>
  <c r="L600" i="5"/>
  <c r="X708" i="5"/>
  <c r="V708" i="5"/>
  <c r="R708" i="5"/>
  <c r="Q708" i="5"/>
  <c r="G708" i="5"/>
  <c r="P708" i="5"/>
  <c r="T708" i="5"/>
  <c r="AA708" i="5"/>
  <c r="N708" i="5"/>
  <c r="AB708" i="5"/>
  <c r="W708" i="5"/>
  <c r="S708" i="5"/>
  <c r="F708" i="5"/>
  <c r="K708" i="5"/>
  <c r="H708" i="5"/>
  <c r="Y708" i="5"/>
  <c r="M708" i="5"/>
  <c r="L708" i="5"/>
  <c r="E708" i="5"/>
  <c r="U708" i="5"/>
  <c r="Z708" i="5"/>
  <c r="I708" i="5"/>
  <c r="J708" i="5"/>
  <c r="O708" i="5"/>
  <c r="R1465" i="5"/>
  <c r="AA1465" i="5"/>
  <c r="G1465" i="5"/>
  <c r="L1465" i="5"/>
  <c r="Q1465" i="5"/>
  <c r="N1465" i="5"/>
  <c r="U1465" i="5"/>
  <c r="Z1465" i="5"/>
  <c r="X1465" i="5"/>
  <c r="O1465" i="5"/>
  <c r="I1465" i="5"/>
  <c r="T1465" i="5"/>
  <c r="Y1465" i="5"/>
  <c r="S1465" i="5"/>
  <c r="AB1465" i="5"/>
  <c r="H1465" i="5"/>
  <c r="M1465" i="5"/>
  <c r="J1465" i="5"/>
  <c r="V1465" i="5"/>
  <c r="F1465" i="5"/>
  <c r="W1465" i="5"/>
  <c r="K1465" i="5"/>
  <c r="E1465" i="5"/>
  <c r="P1465" i="5"/>
  <c r="E605" i="5"/>
  <c r="V605" i="5"/>
  <c r="S605" i="5"/>
  <c r="I605" i="5"/>
  <c r="J605" i="5"/>
  <c r="O605" i="5"/>
  <c r="T605" i="5"/>
  <c r="AA605" i="5"/>
  <c r="U605" i="5"/>
  <c r="M605" i="5"/>
  <c r="N605" i="5"/>
  <c r="P605" i="5"/>
  <c r="X605" i="5"/>
  <c r="R605" i="5"/>
  <c r="Y605" i="5"/>
  <c r="Q605" i="5"/>
  <c r="G605" i="5"/>
  <c r="H605" i="5"/>
  <c r="AB605" i="5"/>
  <c r="W605" i="5"/>
  <c r="Z605" i="5"/>
  <c r="F605" i="5"/>
  <c r="K605" i="5"/>
  <c r="L605" i="5"/>
  <c r="AA866" i="5"/>
  <c r="Z866" i="5"/>
  <c r="X866" i="5"/>
  <c r="F866" i="5"/>
  <c r="K866" i="5"/>
  <c r="P866" i="5"/>
  <c r="E866" i="5"/>
  <c r="T866" i="5"/>
  <c r="AB866" i="5"/>
  <c r="I866" i="5"/>
  <c r="J866" i="5"/>
  <c r="O866" i="5"/>
  <c r="S866" i="5"/>
  <c r="Y866" i="5"/>
  <c r="R866" i="5"/>
  <c r="M866" i="5"/>
  <c r="N866" i="5"/>
  <c r="H866" i="5"/>
  <c r="W866" i="5"/>
  <c r="U866" i="5"/>
  <c r="V866" i="5"/>
  <c r="Q866" i="5"/>
  <c r="G866" i="5"/>
  <c r="L866" i="5"/>
  <c r="T324" i="5"/>
  <c r="R324" i="5"/>
  <c r="G324" i="5"/>
  <c r="H324" i="5"/>
  <c r="I324" i="5"/>
  <c r="N324" i="5"/>
  <c r="W324" i="5"/>
  <c r="AB324" i="5"/>
  <c r="U324" i="5"/>
  <c r="O324" i="5"/>
  <c r="P324" i="5"/>
  <c r="Q324" i="5"/>
  <c r="AA324" i="5"/>
  <c r="Y324" i="5"/>
  <c r="V324" i="5"/>
  <c r="F324" i="5"/>
  <c r="E324" i="5"/>
  <c r="J324" i="5"/>
  <c r="K324" i="5"/>
  <c r="S324" i="5"/>
  <c r="L324" i="5"/>
  <c r="X324" i="5"/>
  <c r="M324" i="5"/>
  <c r="Z324" i="5"/>
  <c r="S561" i="5"/>
  <c r="X561" i="5"/>
  <c r="Z561" i="5"/>
  <c r="M561" i="5"/>
  <c r="N561" i="5"/>
  <c r="P561" i="5"/>
  <c r="W561" i="5"/>
  <c r="AB561" i="5"/>
  <c r="R561" i="5"/>
  <c r="Q561" i="5"/>
  <c r="G561" i="5"/>
  <c r="H561" i="5"/>
  <c r="AA561" i="5"/>
  <c r="V561" i="5"/>
  <c r="U561" i="5"/>
  <c r="F561" i="5"/>
  <c r="K561" i="5"/>
  <c r="L561" i="5"/>
  <c r="E561" i="5"/>
  <c r="T561" i="5"/>
  <c r="Y561" i="5"/>
  <c r="I561" i="5"/>
  <c r="J561" i="5"/>
  <c r="O561" i="5"/>
  <c r="E904" i="5"/>
  <c r="W904" i="5"/>
  <c r="Z904" i="5"/>
  <c r="I904" i="5"/>
  <c r="J904" i="5"/>
  <c r="O904" i="5"/>
  <c r="U904" i="5"/>
  <c r="AB904" i="5"/>
  <c r="AA904" i="5"/>
  <c r="M904" i="5"/>
  <c r="N904" i="5"/>
  <c r="L904" i="5"/>
  <c r="Y904" i="5"/>
  <c r="S904" i="5"/>
  <c r="T904" i="5"/>
  <c r="Q904" i="5"/>
  <c r="G904" i="5"/>
  <c r="P904" i="5"/>
  <c r="R904" i="5"/>
  <c r="X904" i="5"/>
  <c r="V904" i="5"/>
  <c r="F904" i="5"/>
  <c r="K904" i="5"/>
  <c r="H904" i="5"/>
  <c r="V46" i="5"/>
  <c r="AA46" i="5"/>
  <c r="T46" i="5"/>
  <c r="Q46" i="5"/>
  <c r="K46" i="5"/>
  <c r="L46" i="5"/>
  <c r="Z46" i="5"/>
  <c r="X46" i="5"/>
  <c r="U46" i="5"/>
  <c r="J46" i="5"/>
  <c r="O46" i="5"/>
  <c r="P46" i="5"/>
  <c r="E46" i="5"/>
  <c r="S46" i="5"/>
  <c r="Y46" i="5"/>
  <c r="I46" i="5"/>
  <c r="N46" i="5"/>
  <c r="F46" i="5"/>
  <c r="R46" i="5"/>
  <c r="W46" i="5"/>
  <c r="AB46" i="5"/>
  <c r="M46" i="5"/>
  <c r="G46" i="5"/>
  <c r="H46" i="5"/>
  <c r="Z359" i="5"/>
  <c r="X359" i="5"/>
  <c r="AB359" i="5"/>
  <c r="K359" i="5"/>
  <c r="P359" i="5"/>
  <c r="M359" i="5"/>
  <c r="V359" i="5"/>
  <c r="AA359" i="5"/>
  <c r="U359" i="5"/>
  <c r="G359" i="5"/>
  <c r="L359" i="5"/>
  <c r="Q359" i="5"/>
  <c r="E359" i="5"/>
  <c r="Y359" i="5"/>
  <c r="O359" i="5"/>
  <c r="R359" i="5"/>
  <c r="T359" i="5"/>
  <c r="H359" i="5"/>
  <c r="S359" i="5"/>
  <c r="J359" i="5"/>
  <c r="F359" i="5"/>
  <c r="W359" i="5"/>
  <c r="N359" i="5"/>
  <c r="I359" i="5"/>
  <c r="V1022" i="5"/>
  <c r="AA1022" i="5"/>
  <c r="X1022" i="5"/>
  <c r="Q1022" i="5"/>
  <c r="G1022" i="5"/>
  <c r="L1022" i="5"/>
  <c r="E1022" i="5"/>
  <c r="AB1022" i="5"/>
  <c r="O1022" i="5"/>
  <c r="Z1022" i="5"/>
  <c r="T1022" i="5"/>
  <c r="Y1022" i="5"/>
  <c r="F1022" i="5"/>
  <c r="K1022" i="5"/>
  <c r="P1022" i="5"/>
  <c r="S1022" i="5"/>
  <c r="I1022" i="5"/>
  <c r="J1022" i="5"/>
  <c r="M1022" i="5"/>
  <c r="R1022" i="5"/>
  <c r="N1022" i="5"/>
  <c r="W1022" i="5"/>
  <c r="H1022" i="5"/>
  <c r="U1022" i="5"/>
  <c r="T352" i="5"/>
  <c r="V352" i="5"/>
  <c r="G352" i="5"/>
  <c r="E352" i="5"/>
  <c r="I352" i="5"/>
  <c r="N352" i="5"/>
  <c r="W352" i="5"/>
  <c r="AB352" i="5"/>
  <c r="R352" i="5"/>
  <c r="O352" i="5"/>
  <c r="L352" i="5"/>
  <c r="Q352" i="5"/>
  <c r="AA352" i="5"/>
  <c r="U352" i="5"/>
  <c r="Y352" i="5"/>
  <c r="F352" i="5"/>
  <c r="P352" i="5"/>
  <c r="J352" i="5"/>
  <c r="X352" i="5"/>
  <c r="M352" i="5"/>
  <c r="Z352" i="5"/>
  <c r="K352" i="5"/>
  <c r="S352" i="5"/>
  <c r="H352" i="5"/>
  <c r="R1350" i="5"/>
  <c r="W1350" i="5"/>
  <c r="U1350" i="5"/>
  <c r="K1350" i="5"/>
  <c r="P1350" i="5"/>
  <c r="J1350" i="5"/>
  <c r="V1350" i="5"/>
  <c r="AA1350" i="5"/>
  <c r="X1350" i="5"/>
  <c r="O1350" i="5"/>
  <c r="I1350" i="5"/>
  <c r="N1350" i="5"/>
  <c r="Z1350" i="5"/>
  <c r="T1350" i="5"/>
  <c r="Y1350" i="5"/>
  <c r="H1350" i="5"/>
  <c r="M1350" i="5"/>
  <c r="F1350" i="5"/>
  <c r="E1350" i="5"/>
  <c r="S1350" i="5"/>
  <c r="AB1350" i="5"/>
  <c r="G1350" i="5"/>
  <c r="L1350" i="5"/>
  <c r="Q1350" i="5"/>
  <c r="T828" i="5"/>
  <c r="Y828" i="5"/>
  <c r="S828" i="5"/>
  <c r="M828" i="5"/>
  <c r="N828" i="5"/>
  <c r="L828" i="5"/>
  <c r="AB828" i="5"/>
  <c r="W828" i="5"/>
  <c r="AA828" i="5"/>
  <c r="F828" i="5"/>
  <c r="K828" i="5"/>
  <c r="H828" i="5"/>
  <c r="E828" i="5"/>
  <c r="R828" i="5"/>
  <c r="J828" i="5"/>
  <c r="X828" i="5"/>
  <c r="Z828" i="5"/>
  <c r="G828" i="5"/>
  <c r="U828" i="5"/>
  <c r="I828" i="5"/>
  <c r="O828" i="5"/>
  <c r="V828" i="5"/>
  <c r="Q828" i="5"/>
  <c r="P828" i="5"/>
  <c r="R335" i="5"/>
  <c r="W335" i="5"/>
  <c r="AB335" i="5"/>
  <c r="N335" i="5"/>
  <c r="H335" i="5"/>
  <c r="Q335" i="5"/>
  <c r="V335" i="5"/>
  <c r="AA335" i="5"/>
  <c r="T335" i="5"/>
  <c r="G335" i="5"/>
  <c r="L335" i="5"/>
  <c r="I335" i="5"/>
  <c r="Z335" i="5"/>
  <c r="X335" i="5"/>
  <c r="U335" i="5"/>
  <c r="K335" i="5"/>
  <c r="P335" i="5"/>
  <c r="F335" i="5"/>
  <c r="E335" i="5"/>
  <c r="S335" i="5"/>
  <c r="Y335" i="5"/>
  <c r="J335" i="5"/>
  <c r="O335" i="5"/>
  <c r="M335" i="5"/>
  <c r="Z1670" i="5"/>
  <c r="T1670" i="5"/>
  <c r="Y1670" i="5"/>
  <c r="H1670" i="5"/>
  <c r="M1670" i="5"/>
  <c r="F1670" i="5"/>
  <c r="E1670" i="5"/>
  <c r="S1670" i="5"/>
  <c r="AB1670" i="5"/>
  <c r="G1670" i="5"/>
  <c r="L1670" i="5"/>
  <c r="Q1670" i="5"/>
  <c r="R1670" i="5"/>
  <c r="W1670" i="5"/>
  <c r="U1670" i="5"/>
  <c r="K1670" i="5"/>
  <c r="P1670" i="5"/>
  <c r="J1670" i="5"/>
  <c r="V1670" i="5"/>
  <c r="AA1670" i="5"/>
  <c r="X1670" i="5"/>
  <c r="O1670" i="5"/>
  <c r="I1670" i="5"/>
  <c r="N1670" i="5"/>
  <c r="X1248" i="5"/>
  <c r="V1248" i="5"/>
  <c r="R1248" i="5"/>
  <c r="O1248" i="5"/>
  <c r="I1248" i="5"/>
  <c r="J1248" i="5"/>
  <c r="U1248" i="5"/>
  <c r="G1248" i="5"/>
  <c r="AB1248" i="5"/>
  <c r="S1248" i="5"/>
  <c r="AA1248" i="5"/>
  <c r="H1248" i="5"/>
  <c r="M1248" i="5"/>
  <c r="N1248" i="5"/>
  <c r="E1248" i="5"/>
  <c r="W1248" i="5"/>
  <c r="L1248" i="5"/>
  <c r="Q1248" i="5"/>
  <c r="Y1248" i="5"/>
  <c r="F1248" i="5"/>
  <c r="Z1248" i="5"/>
  <c r="K1248" i="5"/>
  <c r="T1248" i="5"/>
  <c r="P1248" i="5"/>
  <c r="T574" i="5"/>
  <c r="Y574" i="5"/>
  <c r="AA574" i="5"/>
  <c r="M574" i="5"/>
  <c r="N574" i="5"/>
  <c r="H574" i="5"/>
  <c r="X574" i="5"/>
  <c r="W574" i="5"/>
  <c r="S574" i="5"/>
  <c r="Q574" i="5"/>
  <c r="G574" i="5"/>
  <c r="P574" i="5"/>
  <c r="AB574" i="5"/>
  <c r="R574" i="5"/>
  <c r="V574" i="5"/>
  <c r="F574" i="5"/>
  <c r="K574" i="5"/>
  <c r="L574" i="5"/>
  <c r="E574" i="5"/>
  <c r="U574" i="5"/>
  <c r="Z574" i="5"/>
  <c r="I574" i="5"/>
  <c r="J574" i="5"/>
  <c r="O574" i="5"/>
  <c r="Z806" i="5"/>
  <c r="X806" i="5"/>
  <c r="AB806" i="5"/>
  <c r="F806" i="5"/>
  <c r="G806" i="5"/>
  <c r="L806" i="5"/>
  <c r="S806" i="5"/>
  <c r="T806" i="5"/>
  <c r="Q806" i="5"/>
  <c r="K806" i="5"/>
  <c r="W806" i="5"/>
  <c r="U806" i="5"/>
  <c r="J806" i="5"/>
  <c r="O806" i="5"/>
  <c r="R806" i="5"/>
  <c r="AA806" i="5"/>
  <c r="I806" i="5"/>
  <c r="N806" i="5"/>
  <c r="H806" i="5"/>
  <c r="V806" i="5"/>
  <c r="Y806" i="5"/>
  <c r="M806" i="5"/>
  <c r="E806" i="5"/>
  <c r="P806" i="5"/>
  <c r="W656" i="5"/>
  <c r="V656" i="5"/>
  <c r="R656" i="5"/>
  <c r="Q656" i="5"/>
  <c r="G656" i="5"/>
  <c r="P656" i="5"/>
  <c r="AA656" i="5"/>
  <c r="AB656" i="5"/>
  <c r="T656" i="5"/>
  <c r="F656" i="5"/>
  <c r="K656" i="5"/>
  <c r="H656" i="5"/>
  <c r="E656" i="5"/>
  <c r="U656" i="5"/>
  <c r="X656" i="5"/>
  <c r="I656" i="5"/>
  <c r="J656" i="5"/>
  <c r="O656" i="5"/>
  <c r="S656" i="5"/>
  <c r="Z656" i="5"/>
  <c r="Y656" i="5"/>
  <c r="M656" i="5"/>
  <c r="N656" i="5"/>
  <c r="L656" i="5"/>
  <c r="V1870" i="5"/>
  <c r="AA1870" i="5"/>
  <c r="X1870" i="5"/>
  <c r="O1870" i="5"/>
  <c r="I1870" i="5"/>
  <c r="J1870" i="5"/>
  <c r="Z1870" i="5"/>
  <c r="U1870" i="5"/>
  <c r="Y1870" i="5"/>
  <c r="H1870" i="5"/>
  <c r="M1870" i="5"/>
  <c r="N1870" i="5"/>
  <c r="E1870" i="5"/>
  <c r="S1870" i="5"/>
  <c r="AB1870" i="5"/>
  <c r="G1870" i="5"/>
  <c r="L1870" i="5"/>
  <c r="Q1870" i="5"/>
  <c r="R1870" i="5"/>
  <c r="P1870" i="5"/>
  <c r="W1870" i="5"/>
  <c r="F1870" i="5"/>
  <c r="T1870" i="5"/>
  <c r="K1870" i="5"/>
  <c r="V1973" i="5"/>
  <c r="AA1973" i="5"/>
  <c r="U1973" i="5"/>
  <c r="O1973" i="5"/>
  <c r="I1973" i="5"/>
  <c r="J1973" i="5"/>
  <c r="Z1973" i="5"/>
  <c r="X1973" i="5"/>
  <c r="K1973" i="5"/>
  <c r="M1973" i="5"/>
  <c r="S1973" i="5"/>
  <c r="AB1973" i="5"/>
  <c r="H1973" i="5"/>
  <c r="Q1973" i="5"/>
  <c r="E1973" i="5"/>
  <c r="W1973" i="5"/>
  <c r="Y1973" i="5"/>
  <c r="L1973" i="5"/>
  <c r="N1973" i="5"/>
  <c r="R1973" i="5"/>
  <c r="T1973" i="5"/>
  <c r="G1973" i="5"/>
  <c r="P1973" i="5"/>
  <c r="F1973" i="5"/>
  <c r="AA1167" i="5"/>
  <c r="Y1167" i="5"/>
  <c r="U1167" i="5"/>
  <c r="F1167" i="5"/>
  <c r="K1167" i="5"/>
  <c r="P1167" i="5"/>
  <c r="S1167" i="5"/>
  <c r="X1167" i="5"/>
  <c r="Z1167" i="5"/>
  <c r="M1167" i="5"/>
  <c r="N1167" i="5"/>
  <c r="H1167" i="5"/>
  <c r="W1167" i="5"/>
  <c r="AB1167" i="5"/>
  <c r="V1167" i="5"/>
  <c r="Q1167" i="5"/>
  <c r="G1167" i="5"/>
  <c r="L1167" i="5"/>
  <c r="I1167" i="5"/>
  <c r="E1167" i="5"/>
  <c r="J1167" i="5"/>
  <c r="T1167" i="5"/>
  <c r="O1167" i="5"/>
  <c r="R1167" i="5"/>
  <c r="AA320" i="5"/>
  <c r="U320" i="5"/>
  <c r="Z320" i="5"/>
  <c r="F320" i="5"/>
  <c r="P320" i="5"/>
  <c r="N320" i="5"/>
  <c r="T320" i="5"/>
  <c r="V320" i="5"/>
  <c r="G320" i="5"/>
  <c r="E320" i="5"/>
  <c r="I320" i="5"/>
  <c r="J320" i="5"/>
  <c r="S320" i="5"/>
  <c r="X320" i="5"/>
  <c r="R320" i="5"/>
  <c r="K320" i="5"/>
  <c r="H320" i="5"/>
  <c r="M320" i="5"/>
  <c r="AB320" i="5"/>
  <c r="Q320" i="5"/>
  <c r="Y320" i="5"/>
  <c r="O320" i="5"/>
  <c r="W320" i="5"/>
  <c r="L320" i="5"/>
  <c r="W1447" i="5"/>
  <c r="AB1447" i="5"/>
  <c r="V1447" i="5"/>
  <c r="O1447" i="5"/>
  <c r="I1447" i="5"/>
  <c r="F1447" i="5"/>
  <c r="AA1447" i="5"/>
  <c r="Y1447" i="5"/>
  <c r="Z1447" i="5"/>
  <c r="H1447" i="5"/>
  <c r="M1447" i="5"/>
  <c r="J1447" i="5"/>
  <c r="E1447" i="5"/>
  <c r="T1447" i="5"/>
  <c r="R1447" i="5"/>
  <c r="G1447" i="5"/>
  <c r="L1447" i="5"/>
  <c r="Q1447" i="5"/>
  <c r="S1447" i="5"/>
  <c r="P1447" i="5"/>
  <c r="X1447" i="5"/>
  <c r="N1447" i="5"/>
  <c r="U1447" i="5"/>
  <c r="K1447" i="5"/>
  <c r="U205" i="5"/>
  <c r="T205" i="5"/>
  <c r="AB205" i="5"/>
  <c r="L205" i="5"/>
  <c r="Q205" i="5"/>
  <c r="G205" i="5"/>
  <c r="Y205" i="5"/>
  <c r="Z205" i="5"/>
  <c r="W205" i="5"/>
  <c r="P205" i="5"/>
  <c r="F205" i="5"/>
  <c r="O205" i="5"/>
  <c r="S205" i="5"/>
  <c r="AA205" i="5"/>
  <c r="V205" i="5"/>
  <c r="I205" i="5"/>
  <c r="J205" i="5"/>
  <c r="K205" i="5"/>
  <c r="E205" i="5"/>
  <c r="X205" i="5"/>
  <c r="R205" i="5"/>
  <c r="H205" i="5"/>
  <c r="M205" i="5"/>
  <c r="N205" i="5"/>
  <c r="AA1895" i="5"/>
  <c r="R1895" i="5"/>
  <c r="Y1895" i="5"/>
  <c r="H1895" i="5"/>
  <c r="M1895" i="5"/>
  <c r="N1895" i="5"/>
  <c r="S1895" i="5"/>
  <c r="X1895" i="5"/>
  <c r="U1895" i="5"/>
  <c r="K1895" i="5"/>
  <c r="P1895" i="5"/>
  <c r="F1895" i="5"/>
  <c r="W1895" i="5"/>
  <c r="AB1895" i="5"/>
  <c r="V1895" i="5"/>
  <c r="O1895" i="5"/>
  <c r="I1895" i="5"/>
  <c r="J1895" i="5"/>
  <c r="G1895" i="5"/>
  <c r="E1895" i="5"/>
  <c r="L1895" i="5"/>
  <c r="T1895" i="5"/>
  <c r="Q1895" i="5"/>
  <c r="Z1895" i="5"/>
  <c r="Y174" i="5"/>
  <c r="S174" i="5"/>
  <c r="W174" i="5"/>
  <c r="Q174" i="5"/>
  <c r="K174" i="5"/>
  <c r="L174" i="5"/>
  <c r="R174" i="5"/>
  <c r="AA174" i="5"/>
  <c r="X174" i="5"/>
  <c r="J174" i="5"/>
  <c r="O174" i="5"/>
  <c r="P174" i="5"/>
  <c r="E174" i="5"/>
  <c r="V174" i="5"/>
  <c r="T174" i="5"/>
  <c r="I174" i="5"/>
  <c r="N174" i="5"/>
  <c r="F174" i="5"/>
  <c r="U174" i="5"/>
  <c r="Z174" i="5"/>
  <c r="AB174" i="5"/>
  <c r="M174" i="5"/>
  <c r="G174" i="5"/>
  <c r="H174" i="5"/>
  <c r="AA1581" i="5"/>
  <c r="E1581" i="5"/>
  <c r="L1581" i="5"/>
  <c r="K1581" i="5"/>
  <c r="AB1581" i="5"/>
  <c r="F1581" i="5"/>
  <c r="M1581" i="5"/>
  <c r="V1581" i="5"/>
  <c r="X1581" i="5"/>
  <c r="W1581" i="5"/>
  <c r="S1581" i="5"/>
  <c r="N1581" i="5"/>
  <c r="Y1581" i="5"/>
  <c r="J1581" i="5"/>
  <c r="U1581" i="5"/>
  <c r="T1581" i="5"/>
  <c r="H1581" i="5"/>
  <c r="R1581" i="5"/>
  <c r="O1581" i="5"/>
  <c r="G1581" i="5"/>
  <c r="I1581" i="5"/>
  <c r="P1581" i="5"/>
  <c r="Z1581" i="5"/>
  <c r="Q1581" i="5"/>
  <c r="W1107" i="5"/>
  <c r="AB1107" i="5"/>
  <c r="Z1107" i="5"/>
  <c r="Q1107" i="5"/>
  <c r="G1107" i="5"/>
  <c r="L1107" i="5"/>
  <c r="AA1107" i="5"/>
  <c r="U1107" i="5"/>
  <c r="R1107" i="5"/>
  <c r="F1107" i="5"/>
  <c r="K1107" i="5"/>
  <c r="P1107" i="5"/>
  <c r="E1107" i="5"/>
  <c r="T1107" i="5"/>
  <c r="V1107" i="5"/>
  <c r="I1107" i="5"/>
  <c r="J1107" i="5"/>
  <c r="O1107" i="5"/>
  <c r="S1107" i="5"/>
  <c r="N1107" i="5"/>
  <c r="X1107" i="5"/>
  <c r="H1107" i="5"/>
  <c r="Y1107" i="5"/>
  <c r="M1107" i="5"/>
  <c r="AB1508" i="5"/>
  <c r="Z1508" i="5"/>
  <c r="W1508" i="5"/>
  <c r="H1508" i="5"/>
  <c r="M1508" i="5"/>
  <c r="N1508" i="5"/>
  <c r="T1508" i="5"/>
  <c r="Y1508" i="5"/>
  <c r="AA1508" i="5"/>
  <c r="K1508" i="5"/>
  <c r="P1508" i="5"/>
  <c r="F1508" i="5"/>
  <c r="X1508" i="5"/>
  <c r="R1508" i="5"/>
  <c r="V1508" i="5"/>
  <c r="O1508" i="5"/>
  <c r="I1508" i="5"/>
  <c r="J1508" i="5"/>
  <c r="G1508" i="5"/>
  <c r="E1508" i="5"/>
  <c r="L1508" i="5"/>
  <c r="U1508" i="5"/>
  <c r="Q1508" i="5"/>
  <c r="S1508" i="5"/>
  <c r="X424" i="5"/>
  <c r="S424" i="5"/>
  <c r="AA424" i="5"/>
  <c r="O424" i="5"/>
  <c r="P424" i="5"/>
  <c r="E424" i="5"/>
  <c r="AB424" i="5"/>
  <c r="Y424" i="5"/>
  <c r="U424" i="5"/>
  <c r="F424" i="5"/>
  <c r="I424" i="5"/>
  <c r="J424" i="5"/>
  <c r="V424" i="5"/>
  <c r="H424" i="5"/>
  <c r="N424" i="5"/>
  <c r="T424" i="5"/>
  <c r="Z424" i="5"/>
  <c r="L424" i="5"/>
  <c r="R424" i="5"/>
  <c r="G424" i="5"/>
  <c r="M424" i="5"/>
  <c r="W424" i="5"/>
  <c r="K424" i="5"/>
  <c r="Q424" i="5"/>
  <c r="T301" i="5"/>
  <c r="Y301" i="5"/>
  <c r="AA301" i="5"/>
  <c r="L301" i="5"/>
  <c r="Q301" i="5"/>
  <c r="G301" i="5"/>
  <c r="X301" i="5"/>
  <c r="V301" i="5"/>
  <c r="S301" i="5"/>
  <c r="P301" i="5"/>
  <c r="F301" i="5"/>
  <c r="O301" i="5"/>
  <c r="AB301" i="5"/>
  <c r="W301" i="5"/>
  <c r="Z301" i="5"/>
  <c r="I301" i="5"/>
  <c r="J301" i="5"/>
  <c r="K301" i="5"/>
  <c r="E301" i="5"/>
  <c r="U301" i="5"/>
  <c r="R301" i="5"/>
  <c r="H301" i="5"/>
  <c r="M301" i="5"/>
  <c r="N301" i="5"/>
  <c r="Y1801" i="5"/>
  <c r="S1801" i="5"/>
  <c r="W1801" i="5"/>
  <c r="P1801" i="5"/>
  <c r="K1801" i="5"/>
  <c r="O1801" i="5"/>
  <c r="Z1801" i="5"/>
  <c r="L1801" i="5"/>
  <c r="R1801" i="5"/>
  <c r="AA1801" i="5"/>
  <c r="X1801" i="5"/>
  <c r="I1801" i="5"/>
  <c r="F1801" i="5"/>
  <c r="J1801" i="5"/>
  <c r="U1801" i="5"/>
  <c r="AB1801" i="5"/>
  <c r="Q1801" i="5"/>
  <c r="G1801" i="5"/>
  <c r="E1801" i="5"/>
  <c r="V1801" i="5"/>
  <c r="T1801" i="5"/>
  <c r="H1801" i="5"/>
  <c r="M1801" i="5"/>
  <c r="N1801" i="5"/>
  <c r="T1164" i="5"/>
  <c r="Y1164" i="5"/>
  <c r="AA1164" i="5"/>
  <c r="M1164" i="5"/>
  <c r="N1164" i="5"/>
  <c r="L1164" i="5"/>
  <c r="X1164" i="5"/>
  <c r="R1164" i="5"/>
  <c r="V1164" i="5"/>
  <c r="Q1164" i="5"/>
  <c r="G1164" i="5"/>
  <c r="P1164" i="5"/>
  <c r="AB1164" i="5"/>
  <c r="Z1164" i="5"/>
  <c r="W1164" i="5"/>
  <c r="F1164" i="5"/>
  <c r="K1164" i="5"/>
  <c r="H1164" i="5"/>
  <c r="E1164" i="5"/>
  <c r="U1164" i="5"/>
  <c r="S1164" i="5"/>
  <c r="I1164" i="5"/>
  <c r="J1164" i="5"/>
  <c r="O1164" i="5"/>
  <c r="AB1252" i="5"/>
  <c r="Z1252" i="5"/>
  <c r="AA1252" i="5"/>
  <c r="H1252" i="5"/>
  <c r="M1252" i="5"/>
  <c r="N1252" i="5"/>
  <c r="E1252" i="5"/>
  <c r="U1252" i="5"/>
  <c r="S1252" i="5"/>
  <c r="G1252" i="5"/>
  <c r="L1252" i="5"/>
  <c r="Q1252" i="5"/>
  <c r="T1252" i="5"/>
  <c r="Y1252" i="5"/>
  <c r="V1252" i="5"/>
  <c r="K1252" i="5"/>
  <c r="P1252" i="5"/>
  <c r="F1252" i="5"/>
  <c r="X1252" i="5"/>
  <c r="R1252" i="5"/>
  <c r="W1252" i="5"/>
  <c r="O1252" i="5"/>
  <c r="I1252" i="5"/>
  <c r="J1252" i="5"/>
  <c r="Z994" i="5"/>
  <c r="X994" i="5"/>
  <c r="U994" i="5"/>
  <c r="F994" i="5"/>
  <c r="K994" i="5"/>
  <c r="L994" i="5"/>
  <c r="E994" i="5"/>
  <c r="S994" i="5"/>
  <c r="Y994" i="5"/>
  <c r="I994" i="5"/>
  <c r="J994" i="5"/>
  <c r="O994" i="5"/>
  <c r="R994" i="5"/>
  <c r="W994" i="5"/>
  <c r="AB994" i="5"/>
  <c r="M994" i="5"/>
  <c r="N994" i="5"/>
  <c r="H994" i="5"/>
  <c r="V994" i="5"/>
  <c r="AA994" i="5"/>
  <c r="T994" i="5"/>
  <c r="Q994" i="5"/>
  <c r="G994" i="5"/>
  <c r="P994" i="5"/>
  <c r="X1008" i="5"/>
  <c r="V1008" i="5"/>
  <c r="AA1008" i="5"/>
  <c r="Q1008" i="5"/>
  <c r="G1008" i="5"/>
  <c r="P1008" i="5"/>
  <c r="E1008" i="5"/>
  <c r="U1008" i="5"/>
  <c r="R1008" i="5"/>
  <c r="I1008" i="5"/>
  <c r="J1008" i="5"/>
  <c r="O1008" i="5"/>
  <c r="W1008" i="5"/>
  <c r="F1008" i="5"/>
  <c r="H1008" i="5"/>
  <c r="Y1008" i="5"/>
  <c r="L1008" i="5"/>
  <c r="T1008" i="5"/>
  <c r="Z1008" i="5"/>
  <c r="N1008" i="5"/>
  <c r="M1008" i="5"/>
  <c r="AB1008" i="5"/>
  <c r="S1008" i="5"/>
  <c r="K1008" i="5"/>
  <c r="E107" i="5"/>
  <c r="U107" i="5"/>
  <c r="S107" i="5"/>
  <c r="J107" i="5"/>
  <c r="O107" i="5"/>
  <c r="I107" i="5"/>
  <c r="T107" i="5"/>
  <c r="Y107" i="5"/>
  <c r="AA107" i="5"/>
  <c r="N107" i="5"/>
  <c r="H107" i="5"/>
  <c r="M107" i="5"/>
  <c r="X107" i="5"/>
  <c r="R107" i="5"/>
  <c r="V107" i="5"/>
  <c r="G107" i="5"/>
  <c r="L107" i="5"/>
  <c r="F107" i="5"/>
  <c r="AB107" i="5"/>
  <c r="Z107" i="5"/>
  <c r="W107" i="5"/>
  <c r="K107" i="5"/>
  <c r="P107" i="5"/>
  <c r="Q107" i="5"/>
  <c r="T1452" i="5"/>
  <c r="Y1452" i="5"/>
  <c r="S1452" i="5"/>
  <c r="K1452" i="5"/>
  <c r="P1452" i="5"/>
  <c r="F1452" i="5"/>
  <c r="X1452" i="5"/>
  <c r="R1452" i="5"/>
  <c r="V1452" i="5"/>
  <c r="O1452" i="5"/>
  <c r="I1452" i="5"/>
  <c r="J1452" i="5"/>
  <c r="AB1452" i="5"/>
  <c r="Z1452" i="5"/>
  <c r="W1452" i="5"/>
  <c r="H1452" i="5"/>
  <c r="M1452" i="5"/>
  <c r="N1452" i="5"/>
  <c r="E1452" i="5"/>
  <c r="U1452" i="5"/>
  <c r="AA1452" i="5"/>
  <c r="G1452" i="5"/>
  <c r="L1452" i="5"/>
  <c r="Q1452" i="5"/>
  <c r="W1039" i="5"/>
  <c r="AB1039" i="5"/>
  <c r="V1039" i="5"/>
  <c r="Q1039" i="5"/>
  <c r="G1039" i="5"/>
  <c r="L1039" i="5"/>
  <c r="S1039" i="5"/>
  <c r="Z1039" i="5"/>
  <c r="H1039" i="5"/>
  <c r="AA1039" i="5"/>
  <c r="Y1039" i="5"/>
  <c r="U1039" i="5"/>
  <c r="F1039" i="5"/>
  <c r="K1039" i="5"/>
  <c r="P1039" i="5"/>
  <c r="X1039" i="5"/>
  <c r="M1039" i="5"/>
  <c r="N1039" i="5"/>
  <c r="E1039" i="5"/>
  <c r="T1039" i="5"/>
  <c r="R1039" i="5"/>
  <c r="I1039" i="5"/>
  <c r="J1039" i="5"/>
  <c r="O1039" i="5"/>
  <c r="V472" i="5"/>
  <c r="AA472" i="5"/>
  <c r="U472" i="5"/>
  <c r="Q472" i="5"/>
  <c r="G472" i="5"/>
  <c r="P472" i="5"/>
  <c r="Z472" i="5"/>
  <c r="Y472" i="5"/>
  <c r="X472" i="5"/>
  <c r="F472" i="5"/>
  <c r="K472" i="5"/>
  <c r="L472" i="5"/>
  <c r="E472" i="5"/>
  <c r="S472" i="5"/>
  <c r="T472" i="5"/>
  <c r="I472" i="5"/>
  <c r="J472" i="5"/>
  <c r="O472" i="5"/>
  <c r="AB472" i="5"/>
  <c r="M472" i="5"/>
  <c r="R472" i="5"/>
  <c r="N472" i="5"/>
  <c r="W472" i="5"/>
  <c r="H472" i="5"/>
  <c r="S121" i="5"/>
  <c r="Y121" i="5"/>
  <c r="H121" i="5"/>
  <c r="M121" i="5"/>
  <c r="N121" i="5"/>
  <c r="K121" i="5"/>
  <c r="R121" i="5"/>
  <c r="W121" i="5"/>
  <c r="T121" i="5"/>
  <c r="L121" i="5"/>
  <c r="Q121" i="5"/>
  <c r="E121" i="5"/>
  <c r="V121" i="5"/>
  <c r="AA121" i="5"/>
  <c r="U121" i="5"/>
  <c r="P121" i="5"/>
  <c r="F121" i="5"/>
  <c r="O121" i="5"/>
  <c r="Z121" i="5"/>
  <c r="X121" i="5"/>
  <c r="AB121" i="5"/>
  <c r="I121" i="5"/>
  <c r="J121" i="5"/>
  <c r="G121" i="5"/>
  <c r="R1513" i="5"/>
  <c r="AA1513" i="5"/>
  <c r="X1513" i="5"/>
  <c r="H1513" i="5"/>
  <c r="M1513" i="5"/>
  <c r="N1513" i="5"/>
  <c r="U1513" i="5"/>
  <c r="Z1513" i="5"/>
  <c r="AB1513" i="5"/>
  <c r="K1513" i="5"/>
  <c r="P1513" i="5"/>
  <c r="F1513" i="5"/>
  <c r="Y1513" i="5"/>
  <c r="S1513" i="5"/>
  <c r="W1513" i="5"/>
  <c r="O1513" i="5"/>
  <c r="I1513" i="5"/>
  <c r="J1513" i="5"/>
  <c r="G1513" i="5"/>
  <c r="E1513" i="5"/>
  <c r="L1513" i="5"/>
  <c r="V1513" i="5"/>
  <c r="Q1513" i="5"/>
  <c r="T1513" i="5"/>
  <c r="S1111" i="5"/>
  <c r="X1111" i="5"/>
  <c r="Z1111" i="5"/>
  <c r="M1111" i="5"/>
  <c r="N1111" i="5"/>
  <c r="H1111" i="5"/>
  <c r="W1111" i="5"/>
  <c r="AB1111" i="5"/>
  <c r="U1111" i="5"/>
  <c r="Q1111" i="5"/>
  <c r="G1111" i="5"/>
  <c r="L1111" i="5"/>
  <c r="AA1111" i="5"/>
  <c r="Y1111" i="5"/>
  <c r="V1111" i="5"/>
  <c r="F1111" i="5"/>
  <c r="K1111" i="5"/>
  <c r="P1111" i="5"/>
  <c r="E1111" i="5"/>
  <c r="T1111" i="5"/>
  <c r="R1111" i="5"/>
  <c r="I1111" i="5"/>
  <c r="J1111" i="5"/>
  <c r="O1111" i="5"/>
  <c r="V869" i="5"/>
  <c r="T869" i="5"/>
  <c r="U869" i="5"/>
  <c r="Q869" i="5"/>
  <c r="E869" i="5"/>
  <c r="P869" i="5"/>
  <c r="Z869" i="5"/>
  <c r="Y869" i="5"/>
  <c r="W869" i="5"/>
  <c r="AA869" i="5"/>
  <c r="F869" i="5"/>
  <c r="K869" i="5"/>
  <c r="R869" i="5"/>
  <c r="AB869" i="5"/>
  <c r="J869" i="5"/>
  <c r="O869" i="5"/>
  <c r="S869" i="5"/>
  <c r="I869" i="5"/>
  <c r="N869" i="5"/>
  <c r="H869" i="5"/>
  <c r="X869" i="5"/>
  <c r="M869" i="5"/>
  <c r="G869" i="5"/>
  <c r="L869" i="5"/>
  <c r="U753" i="5"/>
  <c r="Z753" i="5"/>
  <c r="AB753" i="5"/>
  <c r="M753" i="5"/>
  <c r="N753" i="5"/>
  <c r="P753" i="5"/>
  <c r="Y753" i="5"/>
  <c r="W753" i="5"/>
  <c r="S753" i="5"/>
  <c r="Q753" i="5"/>
  <c r="G753" i="5"/>
  <c r="L753" i="5"/>
  <c r="R753" i="5"/>
  <c r="X753" i="5"/>
  <c r="T753" i="5"/>
  <c r="F753" i="5"/>
  <c r="K753" i="5"/>
  <c r="H753" i="5"/>
  <c r="E753" i="5"/>
  <c r="V753" i="5"/>
  <c r="AA753" i="5"/>
  <c r="I753" i="5"/>
  <c r="J753" i="5"/>
  <c r="O753" i="5"/>
  <c r="R135" i="5"/>
  <c r="X135" i="5"/>
  <c r="AA135" i="5"/>
  <c r="K135" i="5"/>
  <c r="P135" i="5"/>
  <c r="Q135" i="5"/>
  <c r="Y135" i="5"/>
  <c r="S135" i="5"/>
  <c r="Z135" i="5"/>
  <c r="G135" i="5"/>
  <c r="L135" i="5"/>
  <c r="M135" i="5"/>
  <c r="E135" i="5"/>
  <c r="T135" i="5"/>
  <c r="O135" i="5"/>
  <c r="U135" i="5"/>
  <c r="V135" i="5"/>
  <c r="H135" i="5"/>
  <c r="W135" i="5"/>
  <c r="J135" i="5"/>
  <c r="F135" i="5"/>
  <c r="I135" i="5"/>
  <c r="AB135" i="5"/>
  <c r="N135" i="5"/>
  <c r="X1088" i="5"/>
  <c r="V1088" i="5"/>
  <c r="Z1088" i="5"/>
  <c r="Q1088" i="5"/>
  <c r="G1088" i="5"/>
  <c r="P1088" i="5"/>
  <c r="E1088" i="5"/>
  <c r="U1088" i="5"/>
  <c r="R1088" i="5"/>
  <c r="I1088" i="5"/>
  <c r="J1088" i="5"/>
  <c r="O1088" i="5"/>
  <c r="W1088" i="5"/>
  <c r="F1088" i="5"/>
  <c r="H1088" i="5"/>
  <c r="M1088" i="5"/>
  <c r="T1088" i="5"/>
  <c r="S1088" i="5"/>
  <c r="N1088" i="5"/>
  <c r="Y1088" i="5"/>
  <c r="L1088" i="5"/>
  <c r="AB1088" i="5"/>
  <c r="AA1088" i="5"/>
  <c r="K1088" i="5"/>
  <c r="Y1897" i="5"/>
  <c r="T1897" i="5"/>
  <c r="X1897" i="5"/>
  <c r="O1897" i="5"/>
  <c r="I1897" i="5"/>
  <c r="J1897" i="5"/>
  <c r="Z1897" i="5"/>
  <c r="K1897" i="5"/>
  <c r="P1897" i="5"/>
  <c r="R1897" i="5"/>
  <c r="AB1897" i="5"/>
  <c r="AA1897" i="5"/>
  <c r="H1897" i="5"/>
  <c r="M1897" i="5"/>
  <c r="F1897" i="5"/>
  <c r="U1897" i="5"/>
  <c r="W1897" i="5"/>
  <c r="N1897" i="5"/>
  <c r="E1897" i="5"/>
  <c r="V1897" i="5"/>
  <c r="S1897" i="5"/>
  <c r="G1897" i="5"/>
  <c r="L1897" i="5"/>
  <c r="Q1897" i="5"/>
  <c r="Z1318" i="5"/>
  <c r="T1318" i="5"/>
  <c r="Y1318" i="5"/>
  <c r="H1318" i="5"/>
  <c r="M1318" i="5"/>
  <c r="F1318" i="5"/>
  <c r="R1318" i="5"/>
  <c r="W1318" i="5"/>
  <c r="X1318" i="5"/>
  <c r="K1318" i="5"/>
  <c r="P1318" i="5"/>
  <c r="J1318" i="5"/>
  <c r="V1318" i="5"/>
  <c r="AA1318" i="5"/>
  <c r="U1318" i="5"/>
  <c r="O1318" i="5"/>
  <c r="I1318" i="5"/>
  <c r="N1318" i="5"/>
  <c r="G1318" i="5"/>
  <c r="E1318" i="5"/>
  <c r="L1318" i="5"/>
  <c r="S1318" i="5"/>
  <c r="Q1318" i="5"/>
  <c r="AB1318" i="5"/>
  <c r="Z1326" i="5"/>
  <c r="T1326" i="5"/>
  <c r="Y1326" i="5"/>
  <c r="H1326" i="5"/>
  <c r="M1326" i="5"/>
  <c r="F1326" i="5"/>
  <c r="R1326" i="5"/>
  <c r="W1326" i="5"/>
  <c r="X1326" i="5"/>
  <c r="K1326" i="5"/>
  <c r="P1326" i="5"/>
  <c r="J1326" i="5"/>
  <c r="V1326" i="5"/>
  <c r="AA1326" i="5"/>
  <c r="U1326" i="5"/>
  <c r="O1326" i="5"/>
  <c r="I1326" i="5"/>
  <c r="N1326" i="5"/>
  <c r="S1326" i="5"/>
  <c r="Q1326" i="5"/>
  <c r="AB1326" i="5"/>
  <c r="G1326" i="5"/>
  <c r="L1326" i="5"/>
  <c r="E1326" i="5"/>
  <c r="AA1399" i="5"/>
  <c r="Y1399" i="5"/>
  <c r="G1399" i="5"/>
  <c r="L1399" i="5"/>
  <c r="M1399" i="5"/>
  <c r="J1399" i="5"/>
  <c r="E1399" i="5"/>
  <c r="T1399" i="5"/>
  <c r="V1399" i="5"/>
  <c r="K1399" i="5"/>
  <c r="P1399" i="5"/>
  <c r="Q1399" i="5"/>
  <c r="S1399" i="5"/>
  <c r="X1399" i="5"/>
  <c r="Z1399" i="5"/>
  <c r="O1399" i="5"/>
  <c r="U1399" i="5"/>
  <c r="N1399" i="5"/>
  <c r="W1399" i="5"/>
  <c r="AB1399" i="5"/>
  <c r="R1399" i="5"/>
  <c r="H1399" i="5"/>
  <c r="I1399" i="5"/>
  <c r="F1399" i="5"/>
  <c r="R1789" i="5"/>
  <c r="X1789" i="5"/>
  <c r="H1789" i="5"/>
  <c r="M1789" i="5"/>
  <c r="F1789" i="5"/>
  <c r="J1789" i="5"/>
  <c r="E1789" i="5"/>
  <c r="V1789" i="5"/>
  <c r="S1789" i="5"/>
  <c r="L1789" i="5"/>
  <c r="Q1789" i="5"/>
  <c r="N1789" i="5"/>
  <c r="U1789" i="5"/>
  <c r="Z1789" i="5"/>
  <c r="AA1789" i="5"/>
  <c r="P1789" i="5"/>
  <c r="T1789" i="5"/>
  <c r="G1789" i="5"/>
  <c r="Y1789" i="5"/>
  <c r="W1789" i="5"/>
  <c r="AB1789" i="5"/>
  <c r="I1789" i="5"/>
  <c r="K1789" i="5"/>
  <c r="O1789" i="5"/>
  <c r="Z1078" i="5"/>
  <c r="T1078" i="5"/>
  <c r="Y1078" i="5"/>
  <c r="F1078" i="5"/>
  <c r="K1078" i="5"/>
  <c r="P1078" i="5"/>
  <c r="E1078" i="5"/>
  <c r="S1078" i="5"/>
  <c r="AB1078" i="5"/>
  <c r="I1078" i="5"/>
  <c r="J1078" i="5"/>
  <c r="O1078" i="5"/>
  <c r="V1078" i="5"/>
  <c r="X1078" i="5"/>
  <c r="G1078" i="5"/>
  <c r="AA1078" i="5"/>
  <c r="Q1078" i="5"/>
  <c r="L1078" i="5"/>
  <c r="R1078" i="5"/>
  <c r="U1078" i="5"/>
  <c r="N1078" i="5"/>
  <c r="W1078" i="5"/>
  <c r="M1078" i="5"/>
  <c r="H1078" i="5"/>
  <c r="Z1062" i="5"/>
  <c r="T1062" i="5"/>
  <c r="X1062" i="5"/>
  <c r="F1062" i="5"/>
  <c r="K1062" i="5"/>
  <c r="L1062" i="5"/>
  <c r="E1062" i="5"/>
  <c r="S1062" i="5"/>
  <c r="AB1062" i="5"/>
  <c r="I1062" i="5"/>
  <c r="J1062" i="5"/>
  <c r="O1062" i="5"/>
  <c r="V1062" i="5"/>
  <c r="Y1062" i="5"/>
  <c r="G1062" i="5"/>
  <c r="AA1062" i="5"/>
  <c r="Q1062" i="5"/>
  <c r="P1062" i="5"/>
  <c r="R1062" i="5"/>
  <c r="U1062" i="5"/>
  <c r="N1062" i="5"/>
  <c r="M1062" i="5"/>
  <c r="H1062" i="5"/>
  <c r="W1062" i="5"/>
  <c r="E859" i="5"/>
  <c r="T859" i="5"/>
  <c r="R859" i="5"/>
  <c r="I859" i="5"/>
  <c r="J859" i="5"/>
  <c r="O859" i="5"/>
  <c r="S859" i="5"/>
  <c r="X859" i="5"/>
  <c r="Z859" i="5"/>
  <c r="M859" i="5"/>
  <c r="N859" i="5"/>
  <c r="H859" i="5"/>
  <c r="Y859" i="5"/>
  <c r="F859" i="5"/>
  <c r="P859" i="5"/>
  <c r="W859" i="5"/>
  <c r="U859" i="5"/>
  <c r="G859" i="5"/>
  <c r="AA859" i="5"/>
  <c r="V859" i="5"/>
  <c r="K859" i="5"/>
  <c r="AB859" i="5"/>
  <c r="Q859" i="5"/>
  <c r="L859" i="5"/>
  <c r="V990" i="5"/>
  <c r="AA990" i="5"/>
  <c r="X990" i="5"/>
  <c r="Q990" i="5"/>
  <c r="G990" i="5"/>
  <c r="L990" i="5"/>
  <c r="E990" i="5"/>
  <c r="AB990" i="5"/>
  <c r="J990" i="5"/>
  <c r="Z990" i="5"/>
  <c r="T990" i="5"/>
  <c r="Y990" i="5"/>
  <c r="F990" i="5"/>
  <c r="K990" i="5"/>
  <c r="P990" i="5"/>
  <c r="S990" i="5"/>
  <c r="I990" i="5"/>
  <c r="O990" i="5"/>
  <c r="M990" i="5"/>
  <c r="R990" i="5"/>
  <c r="N990" i="5"/>
  <c r="W990" i="5"/>
  <c r="H990" i="5"/>
  <c r="U990" i="5"/>
  <c r="E867" i="5"/>
  <c r="S867" i="5"/>
  <c r="AA867" i="5"/>
  <c r="I867" i="5"/>
  <c r="J867" i="5"/>
  <c r="O867" i="5"/>
  <c r="Y867" i="5"/>
  <c r="V867" i="5"/>
  <c r="F867" i="5"/>
  <c r="H867" i="5"/>
  <c r="T867" i="5"/>
  <c r="U867" i="5"/>
  <c r="W867" i="5"/>
  <c r="N867" i="5"/>
  <c r="L867" i="5"/>
  <c r="X867" i="5"/>
  <c r="Z867" i="5"/>
  <c r="M867" i="5"/>
  <c r="G867" i="5"/>
  <c r="P867" i="5"/>
  <c r="AB867" i="5"/>
  <c r="R867" i="5"/>
  <c r="Q867" i="5"/>
  <c r="K867" i="5"/>
  <c r="E851" i="5"/>
  <c r="T851" i="5"/>
  <c r="R851" i="5"/>
  <c r="I851" i="5"/>
  <c r="J851" i="5"/>
  <c r="O851" i="5"/>
  <c r="W851" i="5"/>
  <c r="Y851" i="5"/>
  <c r="M851" i="5"/>
  <c r="G851" i="5"/>
  <c r="P851" i="5"/>
  <c r="AA851" i="5"/>
  <c r="Z851" i="5"/>
  <c r="Q851" i="5"/>
  <c r="K851" i="5"/>
  <c r="X851" i="5"/>
  <c r="U851" i="5"/>
  <c r="F851" i="5"/>
  <c r="H851" i="5"/>
  <c r="S851" i="5"/>
  <c r="AB851" i="5"/>
  <c r="V851" i="5"/>
  <c r="N851" i="5"/>
  <c r="L851" i="5"/>
  <c r="U1077" i="5"/>
  <c r="Z1077" i="5"/>
  <c r="S1077" i="5"/>
  <c r="M1077" i="5"/>
  <c r="N1077" i="5"/>
  <c r="P1077" i="5"/>
  <c r="Y1077" i="5"/>
  <c r="W1077" i="5"/>
  <c r="T1077" i="5"/>
  <c r="Q1077" i="5"/>
  <c r="G1077" i="5"/>
  <c r="L1077" i="5"/>
  <c r="R1077" i="5"/>
  <c r="X1077" i="5"/>
  <c r="AB1077" i="5"/>
  <c r="F1077" i="5"/>
  <c r="K1077" i="5"/>
  <c r="H1077" i="5"/>
  <c r="E1077" i="5"/>
  <c r="V1077" i="5"/>
  <c r="AA1077" i="5"/>
  <c r="I1077" i="5"/>
  <c r="J1077" i="5"/>
  <c r="O1077" i="5"/>
  <c r="R1322" i="5"/>
  <c r="W1322" i="5"/>
  <c r="AB1322" i="5"/>
  <c r="K1322" i="5"/>
  <c r="P1322" i="5"/>
  <c r="J1322" i="5"/>
  <c r="V1322" i="5"/>
  <c r="AA1322" i="5"/>
  <c r="U1322" i="5"/>
  <c r="O1322" i="5"/>
  <c r="I1322" i="5"/>
  <c r="N1322" i="5"/>
  <c r="Z1322" i="5"/>
  <c r="X1322" i="5"/>
  <c r="Y1322" i="5"/>
  <c r="H1322" i="5"/>
  <c r="M1322" i="5"/>
  <c r="F1322" i="5"/>
  <c r="E1322" i="5"/>
  <c r="S1322" i="5"/>
  <c r="T1322" i="5"/>
  <c r="G1322" i="5"/>
  <c r="L1322" i="5"/>
  <c r="Q1322" i="5"/>
  <c r="T1660" i="5"/>
  <c r="Y1660" i="5"/>
  <c r="AA1660" i="5"/>
  <c r="K1660" i="5"/>
  <c r="P1660" i="5"/>
  <c r="F1660" i="5"/>
  <c r="X1660" i="5"/>
  <c r="R1660" i="5"/>
  <c r="V1660" i="5"/>
  <c r="O1660" i="5"/>
  <c r="I1660" i="5"/>
  <c r="J1660" i="5"/>
  <c r="AB1660" i="5"/>
  <c r="Z1660" i="5"/>
  <c r="W1660" i="5"/>
  <c r="H1660" i="5"/>
  <c r="M1660" i="5"/>
  <c r="N1660" i="5"/>
  <c r="E1660" i="5"/>
  <c r="U1660" i="5"/>
  <c r="S1660" i="5"/>
  <c r="G1660" i="5"/>
  <c r="L1660" i="5"/>
  <c r="Q1660" i="5"/>
  <c r="Y1137" i="5"/>
  <c r="S1137" i="5"/>
  <c r="W1137" i="5"/>
  <c r="Q1137" i="5"/>
  <c r="G1137" i="5"/>
  <c r="L1137" i="5"/>
  <c r="Z1137" i="5"/>
  <c r="M1137" i="5"/>
  <c r="P1137" i="5"/>
  <c r="R1137" i="5"/>
  <c r="AA1137" i="5"/>
  <c r="X1137" i="5"/>
  <c r="F1137" i="5"/>
  <c r="K1137" i="5"/>
  <c r="H1137" i="5"/>
  <c r="U1137" i="5"/>
  <c r="AB1137" i="5"/>
  <c r="N1137" i="5"/>
  <c r="E1137" i="5"/>
  <c r="V1137" i="5"/>
  <c r="T1137" i="5"/>
  <c r="I1137" i="5"/>
  <c r="J1137" i="5"/>
  <c r="O1137" i="5"/>
  <c r="V1878" i="5"/>
  <c r="AA1878" i="5"/>
  <c r="T1878" i="5"/>
  <c r="O1878" i="5"/>
  <c r="I1878" i="5"/>
  <c r="J1878" i="5"/>
  <c r="Z1878" i="5"/>
  <c r="U1878" i="5"/>
  <c r="X1878" i="5"/>
  <c r="H1878" i="5"/>
  <c r="M1878" i="5"/>
  <c r="N1878" i="5"/>
  <c r="E1878" i="5"/>
  <c r="S1878" i="5"/>
  <c r="Y1878" i="5"/>
  <c r="G1878" i="5"/>
  <c r="L1878" i="5"/>
  <c r="Q1878" i="5"/>
  <c r="R1878" i="5"/>
  <c r="W1878" i="5"/>
  <c r="AB1878" i="5"/>
  <c r="K1878" i="5"/>
  <c r="P1878" i="5"/>
  <c r="F1878" i="5"/>
  <c r="AA172" i="5"/>
  <c r="Y172" i="5"/>
  <c r="V172" i="5"/>
  <c r="F172" i="5"/>
  <c r="I172" i="5"/>
  <c r="J172" i="5"/>
  <c r="S172" i="5"/>
  <c r="X172" i="5"/>
  <c r="Z172" i="5"/>
  <c r="K172" i="5"/>
  <c r="L172" i="5"/>
  <c r="Q172" i="5"/>
  <c r="W172" i="5"/>
  <c r="AB172" i="5"/>
  <c r="U172" i="5"/>
  <c r="O172" i="5"/>
  <c r="P172" i="5"/>
  <c r="N172" i="5"/>
  <c r="T172" i="5"/>
  <c r="M172" i="5"/>
  <c r="R172" i="5"/>
  <c r="G172" i="5"/>
  <c r="E172" i="5"/>
  <c r="H172" i="5"/>
  <c r="R108" i="5"/>
  <c r="X108" i="5"/>
  <c r="AB108" i="5"/>
  <c r="F108" i="5"/>
  <c r="I108" i="5"/>
  <c r="J108" i="5"/>
  <c r="U108" i="5"/>
  <c r="Z108" i="5"/>
  <c r="T108" i="5"/>
  <c r="K108" i="5"/>
  <c r="L108" i="5"/>
  <c r="Q108" i="5"/>
  <c r="Y108" i="5"/>
  <c r="W108" i="5"/>
  <c r="AA108" i="5"/>
  <c r="O108" i="5"/>
  <c r="P108" i="5"/>
  <c r="N108" i="5"/>
  <c r="G108" i="5"/>
  <c r="E108" i="5"/>
  <c r="H108" i="5"/>
  <c r="V108" i="5"/>
  <c r="M108" i="5"/>
  <c r="S108" i="5"/>
  <c r="U1924" i="5"/>
  <c r="G1924" i="5"/>
  <c r="Z1924" i="5"/>
  <c r="H1924" i="5"/>
  <c r="N1924" i="5"/>
  <c r="AA1924" i="5"/>
  <c r="K1924" i="5"/>
  <c r="X1924" i="5"/>
  <c r="Y1924" i="5"/>
  <c r="AB1924" i="5"/>
  <c r="I1924" i="5"/>
  <c r="L1924" i="5"/>
  <c r="F1924" i="5"/>
  <c r="R1924" i="5"/>
  <c r="O1924" i="5"/>
  <c r="J1924" i="5"/>
  <c r="V1924" i="5"/>
  <c r="W1924" i="5"/>
  <c r="Q1924" i="5"/>
  <c r="E1924" i="5"/>
  <c r="M1924" i="5"/>
  <c r="T1924" i="5"/>
  <c r="S1924" i="5"/>
  <c r="P1924" i="5"/>
  <c r="Y82" i="5"/>
  <c r="S82" i="5"/>
  <c r="W82" i="5"/>
  <c r="Q82" i="5"/>
  <c r="K82" i="5"/>
  <c r="P82" i="5"/>
  <c r="U82" i="5"/>
  <c r="AB82" i="5"/>
  <c r="G82" i="5"/>
  <c r="R82" i="5"/>
  <c r="AA82" i="5"/>
  <c r="X82" i="5"/>
  <c r="J82" i="5"/>
  <c r="O82" i="5"/>
  <c r="H82" i="5"/>
  <c r="Z82" i="5"/>
  <c r="M82" i="5"/>
  <c r="L82" i="5"/>
  <c r="E82" i="5"/>
  <c r="V82" i="5"/>
  <c r="T82" i="5"/>
  <c r="I82" i="5"/>
  <c r="N82" i="5"/>
  <c r="F82" i="5"/>
  <c r="U330" i="5"/>
  <c r="Z330" i="5"/>
  <c r="AB330" i="5"/>
  <c r="M330" i="5"/>
  <c r="G330" i="5"/>
  <c r="H330" i="5"/>
  <c r="Y330" i="5"/>
  <c r="W330" i="5"/>
  <c r="T330" i="5"/>
  <c r="Q330" i="5"/>
  <c r="K330" i="5"/>
  <c r="L330" i="5"/>
  <c r="R330" i="5"/>
  <c r="X330" i="5"/>
  <c r="AA330" i="5"/>
  <c r="J330" i="5"/>
  <c r="O330" i="5"/>
  <c r="P330" i="5"/>
  <c r="E330" i="5"/>
  <c r="V330" i="5"/>
  <c r="S330" i="5"/>
  <c r="I330" i="5"/>
  <c r="N330" i="5"/>
  <c r="F330" i="5"/>
  <c r="E1301" i="5"/>
  <c r="V1301" i="5"/>
  <c r="AA1301" i="5"/>
  <c r="G1301" i="5"/>
  <c r="L1301" i="5"/>
  <c r="Q1301" i="5"/>
  <c r="Z1301" i="5"/>
  <c r="AB1301" i="5"/>
  <c r="H1301" i="5"/>
  <c r="F1301" i="5"/>
  <c r="U1301" i="5"/>
  <c r="W1301" i="5"/>
  <c r="T1301" i="5"/>
  <c r="P1301" i="5"/>
  <c r="J1301" i="5"/>
  <c r="Y1301" i="5"/>
  <c r="S1301" i="5"/>
  <c r="K1301" i="5"/>
  <c r="I1301" i="5"/>
  <c r="N1301" i="5"/>
  <c r="R1301" i="5"/>
  <c r="X1301" i="5"/>
  <c r="O1301" i="5"/>
  <c r="M1301" i="5"/>
  <c r="E1069" i="5"/>
  <c r="V1069" i="5"/>
  <c r="S1069" i="5"/>
  <c r="I1069" i="5"/>
  <c r="J1069" i="5"/>
  <c r="O1069" i="5"/>
  <c r="Y1069" i="5"/>
  <c r="W1069" i="5"/>
  <c r="AA1069" i="5"/>
  <c r="Q1069" i="5"/>
  <c r="G1069" i="5"/>
  <c r="H1069" i="5"/>
  <c r="R1069" i="5"/>
  <c r="X1069" i="5"/>
  <c r="AB1069" i="5"/>
  <c r="F1069" i="5"/>
  <c r="K1069" i="5"/>
  <c r="L1069" i="5"/>
  <c r="M1069" i="5"/>
  <c r="U1069" i="5"/>
  <c r="N1069" i="5"/>
  <c r="Z1069" i="5"/>
  <c r="P1069" i="5"/>
  <c r="T1069" i="5"/>
  <c r="W894" i="5"/>
  <c r="V894" i="5"/>
  <c r="X894" i="5"/>
  <c r="Q894" i="5"/>
  <c r="G894" i="5"/>
  <c r="P894" i="5"/>
  <c r="U894" i="5"/>
  <c r="I894" i="5"/>
  <c r="O894" i="5"/>
  <c r="AA894" i="5"/>
  <c r="AB894" i="5"/>
  <c r="Y894" i="5"/>
  <c r="F894" i="5"/>
  <c r="K894" i="5"/>
  <c r="L894" i="5"/>
  <c r="E894" i="5"/>
  <c r="R894" i="5"/>
  <c r="J894" i="5"/>
  <c r="M894" i="5"/>
  <c r="S894" i="5"/>
  <c r="N894" i="5"/>
  <c r="Z894" i="5"/>
  <c r="H894" i="5"/>
  <c r="T894" i="5"/>
  <c r="Z231" i="5"/>
  <c r="X231" i="5"/>
  <c r="U231" i="5"/>
  <c r="K231" i="5"/>
  <c r="P231" i="5"/>
  <c r="Q231" i="5"/>
  <c r="V231" i="5"/>
  <c r="AA231" i="5"/>
  <c r="T231" i="5"/>
  <c r="G231" i="5"/>
  <c r="L231" i="5"/>
  <c r="M231" i="5"/>
  <c r="E231" i="5"/>
  <c r="Y231" i="5"/>
  <c r="O231" i="5"/>
  <c r="R231" i="5"/>
  <c r="AB231" i="5"/>
  <c r="H231" i="5"/>
  <c r="S231" i="5"/>
  <c r="J231" i="5"/>
  <c r="F231" i="5"/>
  <c r="W231" i="5"/>
  <c r="N231" i="5"/>
  <c r="I231" i="5"/>
  <c r="R1378" i="5"/>
  <c r="W1378" i="5"/>
  <c r="U1378" i="5"/>
  <c r="K1378" i="5"/>
  <c r="P1378" i="5"/>
  <c r="J1378" i="5"/>
  <c r="V1378" i="5"/>
  <c r="AA1378" i="5"/>
  <c r="Y1378" i="5"/>
  <c r="O1378" i="5"/>
  <c r="I1378" i="5"/>
  <c r="N1378" i="5"/>
  <c r="Z1378" i="5"/>
  <c r="X1378" i="5"/>
  <c r="AB1378" i="5"/>
  <c r="H1378" i="5"/>
  <c r="M1378" i="5"/>
  <c r="F1378" i="5"/>
  <c r="E1378" i="5"/>
  <c r="S1378" i="5"/>
  <c r="T1378" i="5"/>
  <c r="G1378" i="5"/>
  <c r="L1378" i="5"/>
  <c r="Q1378" i="5"/>
  <c r="W1279" i="5"/>
  <c r="AB1279" i="5"/>
  <c r="U1279" i="5"/>
  <c r="O1279" i="5"/>
  <c r="I1279" i="5"/>
  <c r="F1279" i="5"/>
  <c r="AA1279" i="5"/>
  <c r="Y1279" i="5"/>
  <c r="V1279" i="5"/>
  <c r="H1279" i="5"/>
  <c r="M1279" i="5"/>
  <c r="J1279" i="5"/>
  <c r="T1279" i="5"/>
  <c r="R1279" i="5"/>
  <c r="G1279" i="5"/>
  <c r="L1279" i="5"/>
  <c r="Q1279" i="5"/>
  <c r="E1279" i="5"/>
  <c r="S1279" i="5"/>
  <c r="X1279" i="5"/>
  <c r="Z1279" i="5"/>
  <c r="K1279" i="5"/>
  <c r="P1279" i="5"/>
  <c r="N1279" i="5"/>
  <c r="AA759" i="5"/>
  <c r="U759" i="5"/>
  <c r="R759" i="5"/>
  <c r="F759" i="5"/>
  <c r="K759" i="5"/>
  <c r="P759" i="5"/>
  <c r="E759" i="5"/>
  <c r="T759" i="5"/>
  <c r="V759" i="5"/>
  <c r="I759" i="5"/>
  <c r="J759" i="5"/>
  <c r="O759" i="5"/>
  <c r="S759" i="5"/>
  <c r="X759" i="5"/>
  <c r="Y759" i="5"/>
  <c r="M759" i="5"/>
  <c r="N759" i="5"/>
  <c r="H759" i="5"/>
  <c r="W759" i="5"/>
  <c r="AB759" i="5"/>
  <c r="Z759" i="5"/>
  <c r="Q759" i="5"/>
  <c r="G759" i="5"/>
  <c r="L759" i="5"/>
  <c r="T812" i="5"/>
  <c r="Y812" i="5"/>
  <c r="S812" i="5"/>
  <c r="M812" i="5"/>
  <c r="N812" i="5"/>
  <c r="L812" i="5"/>
  <c r="X812" i="5"/>
  <c r="V812" i="5"/>
  <c r="Z812" i="5"/>
  <c r="Q812" i="5"/>
  <c r="G812" i="5"/>
  <c r="P812" i="5"/>
  <c r="AB812" i="5"/>
  <c r="W812" i="5"/>
  <c r="AA812" i="5"/>
  <c r="F812" i="5"/>
  <c r="K812" i="5"/>
  <c r="H812" i="5"/>
  <c r="E812" i="5"/>
  <c r="U812" i="5"/>
  <c r="R812" i="5"/>
  <c r="I812" i="5"/>
  <c r="J812" i="5"/>
  <c r="O812" i="5"/>
  <c r="R1117" i="5"/>
  <c r="X1117" i="5"/>
  <c r="AB1117" i="5"/>
  <c r="F1117" i="5"/>
  <c r="K1117" i="5"/>
  <c r="L1117" i="5"/>
  <c r="E1117" i="5"/>
  <c r="V1117" i="5"/>
  <c r="S1117" i="5"/>
  <c r="I1117" i="5"/>
  <c r="J1117" i="5"/>
  <c r="O1117" i="5"/>
  <c r="U1117" i="5"/>
  <c r="Z1117" i="5"/>
  <c r="T1117" i="5"/>
  <c r="M1117" i="5"/>
  <c r="N1117" i="5"/>
  <c r="P1117" i="5"/>
  <c r="Y1117" i="5"/>
  <c r="W1117" i="5"/>
  <c r="AA1117" i="5"/>
  <c r="Q1117" i="5"/>
  <c r="G1117" i="5"/>
  <c r="H1117" i="5"/>
  <c r="W443" i="5"/>
  <c r="R443" i="5"/>
  <c r="U443" i="5"/>
  <c r="G443" i="5"/>
  <c r="L443" i="5"/>
  <c r="F443" i="5"/>
  <c r="AA443" i="5"/>
  <c r="X443" i="5"/>
  <c r="Y443" i="5"/>
  <c r="K443" i="5"/>
  <c r="P443" i="5"/>
  <c r="Q443" i="5"/>
  <c r="E443" i="5"/>
  <c r="V443" i="5"/>
  <c r="Z443" i="5"/>
  <c r="J443" i="5"/>
  <c r="O443" i="5"/>
  <c r="I443" i="5"/>
  <c r="S443" i="5"/>
  <c r="AB443" i="5"/>
  <c r="T443" i="5"/>
  <c r="N443" i="5"/>
  <c r="H443" i="5"/>
  <c r="M443" i="5"/>
  <c r="V507" i="5"/>
  <c r="AA507" i="5"/>
  <c r="I507" i="5"/>
  <c r="J507" i="5"/>
  <c r="G507" i="5"/>
  <c r="E507" i="5"/>
  <c r="U507" i="5"/>
  <c r="Z507" i="5"/>
  <c r="AB507" i="5"/>
  <c r="M507" i="5"/>
  <c r="N507" i="5"/>
  <c r="K507" i="5"/>
  <c r="Y507" i="5"/>
  <c r="X507" i="5"/>
  <c r="T507" i="5"/>
  <c r="Q507" i="5"/>
  <c r="H507" i="5"/>
  <c r="O507" i="5"/>
  <c r="R507" i="5"/>
  <c r="S507" i="5"/>
  <c r="W507" i="5"/>
  <c r="F507" i="5"/>
  <c r="P507" i="5"/>
  <c r="L507" i="5"/>
  <c r="X852" i="5"/>
  <c r="V852" i="5"/>
  <c r="R852" i="5"/>
  <c r="Q852" i="5"/>
  <c r="G852" i="5"/>
  <c r="P852" i="5"/>
  <c r="AB852" i="5"/>
  <c r="W852" i="5"/>
  <c r="S852" i="5"/>
  <c r="F852" i="5"/>
  <c r="K852" i="5"/>
  <c r="H852" i="5"/>
  <c r="E852" i="5"/>
  <c r="U852" i="5"/>
  <c r="Z852" i="5"/>
  <c r="I852" i="5"/>
  <c r="J852" i="5"/>
  <c r="O852" i="5"/>
  <c r="AA852" i="5"/>
  <c r="M852" i="5"/>
  <c r="T852" i="5"/>
  <c r="N852" i="5"/>
  <c r="Y852" i="5"/>
  <c r="L852" i="5"/>
  <c r="E1813" i="5"/>
  <c r="V1813" i="5"/>
  <c r="AA1813" i="5"/>
  <c r="H1813" i="5"/>
  <c r="M1813" i="5"/>
  <c r="N1813" i="5"/>
  <c r="U1813" i="5"/>
  <c r="Z1813" i="5"/>
  <c r="AB1813" i="5"/>
  <c r="L1813" i="5"/>
  <c r="Q1813" i="5"/>
  <c r="G1813" i="5"/>
  <c r="Y1813" i="5"/>
  <c r="W1813" i="5"/>
  <c r="S1813" i="5"/>
  <c r="P1813" i="5"/>
  <c r="K1813" i="5"/>
  <c r="O1813" i="5"/>
  <c r="R1813" i="5"/>
  <c r="X1813" i="5"/>
  <c r="T1813" i="5"/>
  <c r="I1813" i="5"/>
  <c r="F1813" i="5"/>
  <c r="J1813" i="5"/>
  <c r="V1442" i="5"/>
  <c r="AA1442" i="5"/>
  <c r="Y1442" i="5"/>
  <c r="O1442" i="5"/>
  <c r="I1442" i="5"/>
  <c r="N1442" i="5"/>
  <c r="W1442" i="5"/>
  <c r="P1442" i="5"/>
  <c r="J1442" i="5"/>
  <c r="Z1442" i="5"/>
  <c r="X1442" i="5"/>
  <c r="AB1442" i="5"/>
  <c r="H1442" i="5"/>
  <c r="M1442" i="5"/>
  <c r="F1442" i="5"/>
  <c r="R1442" i="5"/>
  <c r="U1442" i="5"/>
  <c r="K1442" i="5"/>
  <c r="E1442" i="5"/>
  <c r="S1442" i="5"/>
  <c r="T1442" i="5"/>
  <c r="G1442" i="5"/>
  <c r="L1442" i="5"/>
  <c r="Q1442" i="5"/>
  <c r="T593" i="5"/>
  <c r="Z593" i="5"/>
  <c r="Y593" i="5"/>
  <c r="M593" i="5"/>
  <c r="N593" i="5"/>
  <c r="P593" i="5"/>
  <c r="X593" i="5"/>
  <c r="V593" i="5"/>
  <c r="R593" i="5"/>
  <c r="Q593" i="5"/>
  <c r="G593" i="5"/>
  <c r="L593" i="5"/>
  <c r="AB593" i="5"/>
  <c r="AA593" i="5"/>
  <c r="S593" i="5"/>
  <c r="F593" i="5"/>
  <c r="K593" i="5"/>
  <c r="H593" i="5"/>
  <c r="E593" i="5"/>
  <c r="U593" i="5"/>
  <c r="W593" i="5"/>
  <c r="I593" i="5"/>
  <c r="J593" i="5"/>
  <c r="O593" i="5"/>
  <c r="V1240" i="5"/>
  <c r="AB1240" i="5"/>
  <c r="Z1240" i="5"/>
  <c r="H1240" i="5"/>
  <c r="M1240" i="5"/>
  <c r="N1240" i="5"/>
  <c r="U1240" i="5"/>
  <c r="R1240" i="5"/>
  <c r="S1240" i="5"/>
  <c r="K1240" i="5"/>
  <c r="P1240" i="5"/>
  <c r="F1240" i="5"/>
  <c r="Y1240" i="5"/>
  <c r="W1240" i="5"/>
  <c r="T1240" i="5"/>
  <c r="O1240" i="5"/>
  <c r="I1240" i="5"/>
  <c r="J1240" i="5"/>
  <c r="G1240" i="5"/>
  <c r="E1240" i="5"/>
  <c r="L1240" i="5"/>
  <c r="AA1240" i="5"/>
  <c r="Q1240" i="5"/>
  <c r="X1240" i="5"/>
  <c r="Y1913" i="5"/>
  <c r="T1913" i="5"/>
  <c r="S1913" i="5"/>
  <c r="O1913" i="5"/>
  <c r="I1913" i="5"/>
  <c r="J1913" i="5"/>
  <c r="U1913" i="5"/>
  <c r="AA1913" i="5"/>
  <c r="P1913" i="5"/>
  <c r="R1913" i="5"/>
  <c r="AB1913" i="5"/>
  <c r="W1913" i="5"/>
  <c r="H1913" i="5"/>
  <c r="M1913" i="5"/>
  <c r="F1913" i="5"/>
  <c r="Z1913" i="5"/>
  <c r="K1913" i="5"/>
  <c r="N1913" i="5"/>
  <c r="E1913" i="5"/>
  <c r="V1913" i="5"/>
  <c r="X1913" i="5"/>
  <c r="G1913" i="5"/>
  <c r="L1913" i="5"/>
  <c r="Q1913" i="5"/>
  <c r="S1171" i="5"/>
  <c r="X1171" i="5"/>
  <c r="Y1171" i="5"/>
  <c r="M1171" i="5"/>
  <c r="N1171" i="5"/>
  <c r="H1171" i="5"/>
  <c r="W1171" i="5"/>
  <c r="AB1171" i="5"/>
  <c r="Z1171" i="5"/>
  <c r="Q1171" i="5"/>
  <c r="G1171" i="5"/>
  <c r="L1171" i="5"/>
  <c r="AA1171" i="5"/>
  <c r="U1171" i="5"/>
  <c r="R1171" i="5"/>
  <c r="F1171" i="5"/>
  <c r="K1171" i="5"/>
  <c r="P1171" i="5"/>
  <c r="E1171" i="5"/>
  <c r="T1171" i="5"/>
  <c r="V1171" i="5"/>
  <c r="I1171" i="5"/>
  <c r="J1171" i="5"/>
  <c r="O1171" i="5"/>
  <c r="V1758" i="5"/>
  <c r="AA1758" i="5"/>
  <c r="X1758" i="5"/>
  <c r="O1758" i="5"/>
  <c r="I1758" i="5"/>
  <c r="N1758" i="5"/>
  <c r="Z1758" i="5"/>
  <c r="T1758" i="5"/>
  <c r="Y1758" i="5"/>
  <c r="H1758" i="5"/>
  <c r="M1758" i="5"/>
  <c r="F1758" i="5"/>
  <c r="E1758" i="5"/>
  <c r="S1758" i="5"/>
  <c r="AB1758" i="5"/>
  <c r="G1758" i="5"/>
  <c r="L1758" i="5"/>
  <c r="Q1758" i="5"/>
  <c r="U1758" i="5"/>
  <c r="K1758" i="5"/>
  <c r="R1758" i="5"/>
  <c r="P1758" i="5"/>
  <c r="W1758" i="5"/>
  <c r="J1758" i="5"/>
  <c r="Y1333" i="5"/>
  <c r="W1333" i="5"/>
  <c r="AB1333" i="5"/>
  <c r="O1333" i="5"/>
  <c r="I1333" i="5"/>
  <c r="J1333" i="5"/>
  <c r="R1333" i="5"/>
  <c r="S1333" i="5"/>
  <c r="T1333" i="5"/>
  <c r="H1333" i="5"/>
  <c r="M1333" i="5"/>
  <c r="N1333" i="5"/>
  <c r="E1333" i="5"/>
  <c r="V1333" i="5"/>
  <c r="AA1333" i="5"/>
  <c r="G1333" i="5"/>
  <c r="L1333" i="5"/>
  <c r="Q1333" i="5"/>
  <c r="U1333" i="5"/>
  <c r="Z1333" i="5"/>
  <c r="F1333" i="5"/>
  <c r="X1333" i="5"/>
  <c r="K1333" i="5"/>
  <c r="P1333" i="5"/>
  <c r="Y1865" i="5"/>
  <c r="T1865" i="5"/>
  <c r="X1865" i="5"/>
  <c r="O1865" i="5"/>
  <c r="I1865" i="5"/>
  <c r="F1865" i="5"/>
  <c r="U1865" i="5"/>
  <c r="K1865" i="5"/>
  <c r="N1865" i="5"/>
  <c r="R1865" i="5"/>
  <c r="AB1865" i="5"/>
  <c r="AA1865" i="5"/>
  <c r="H1865" i="5"/>
  <c r="M1865" i="5"/>
  <c r="J1865" i="5"/>
  <c r="Z1865" i="5"/>
  <c r="W1865" i="5"/>
  <c r="P1865" i="5"/>
  <c r="E1865" i="5"/>
  <c r="V1865" i="5"/>
  <c r="S1865" i="5"/>
  <c r="G1865" i="5"/>
  <c r="L1865" i="5"/>
  <c r="Q1865" i="5"/>
  <c r="V1886" i="5"/>
  <c r="AA1886" i="5"/>
  <c r="AB1886" i="5"/>
  <c r="O1886" i="5"/>
  <c r="I1886" i="5"/>
  <c r="N1886" i="5"/>
  <c r="Z1886" i="5"/>
  <c r="U1886" i="5"/>
  <c r="T1886" i="5"/>
  <c r="H1886" i="5"/>
  <c r="M1886" i="5"/>
  <c r="J1886" i="5"/>
  <c r="E1886" i="5"/>
  <c r="S1886" i="5"/>
  <c r="X1886" i="5"/>
  <c r="G1886" i="5"/>
  <c r="L1886" i="5"/>
  <c r="Q1886" i="5"/>
  <c r="Y1886" i="5"/>
  <c r="K1886" i="5"/>
  <c r="R1886" i="5"/>
  <c r="P1886" i="5"/>
  <c r="W1886" i="5"/>
  <c r="F1886" i="5"/>
  <c r="Z1858" i="5"/>
  <c r="Y1858" i="5"/>
  <c r="T1858" i="5"/>
  <c r="H1858" i="5"/>
  <c r="M1858" i="5"/>
  <c r="N1858" i="5"/>
  <c r="E1858" i="5"/>
  <c r="S1858" i="5"/>
  <c r="U1858" i="5"/>
  <c r="G1858" i="5"/>
  <c r="L1858" i="5"/>
  <c r="Q1858" i="5"/>
  <c r="R1858" i="5"/>
  <c r="W1858" i="5"/>
  <c r="X1858" i="5"/>
  <c r="K1858" i="5"/>
  <c r="P1858" i="5"/>
  <c r="F1858" i="5"/>
  <c r="V1858" i="5"/>
  <c r="AA1858" i="5"/>
  <c r="AB1858" i="5"/>
  <c r="O1858" i="5"/>
  <c r="I1858" i="5"/>
  <c r="J1858" i="5"/>
  <c r="AA1659" i="5"/>
  <c r="U1659" i="5"/>
  <c r="Z1659" i="5"/>
  <c r="H1659" i="5"/>
  <c r="M1659" i="5"/>
  <c r="E1659" i="5"/>
  <c r="T1659" i="5"/>
  <c r="V1659" i="5"/>
  <c r="G1659" i="5"/>
  <c r="L1659" i="5"/>
  <c r="Q1659" i="5"/>
  <c r="J1659" i="5"/>
  <c r="W1659" i="5"/>
  <c r="R1659" i="5"/>
  <c r="I1659" i="5"/>
  <c r="X1659" i="5"/>
  <c r="K1659" i="5"/>
  <c r="N1659" i="5"/>
  <c r="AB1659" i="5"/>
  <c r="O1659" i="5"/>
  <c r="F1659" i="5"/>
  <c r="S1659" i="5"/>
  <c r="Y1659" i="5"/>
  <c r="P1659" i="5"/>
  <c r="Y222" i="5"/>
  <c r="S222" i="5"/>
  <c r="W222" i="5"/>
  <c r="Q222" i="5"/>
  <c r="K222" i="5"/>
  <c r="L222" i="5"/>
  <c r="R222" i="5"/>
  <c r="AA222" i="5"/>
  <c r="X222" i="5"/>
  <c r="J222" i="5"/>
  <c r="O222" i="5"/>
  <c r="P222" i="5"/>
  <c r="E222" i="5"/>
  <c r="V222" i="5"/>
  <c r="T222" i="5"/>
  <c r="I222" i="5"/>
  <c r="N222" i="5"/>
  <c r="F222" i="5"/>
  <c r="U222" i="5"/>
  <c r="Z222" i="5"/>
  <c r="AB222" i="5"/>
  <c r="M222" i="5"/>
  <c r="G222" i="5"/>
  <c r="H222" i="5"/>
  <c r="Y262" i="5"/>
  <c r="S262" i="5"/>
  <c r="W262" i="5"/>
  <c r="Q262" i="5"/>
  <c r="K262" i="5"/>
  <c r="H262" i="5"/>
  <c r="R262" i="5"/>
  <c r="AA262" i="5"/>
  <c r="X262" i="5"/>
  <c r="J262" i="5"/>
  <c r="O262" i="5"/>
  <c r="L262" i="5"/>
  <c r="E262" i="5"/>
  <c r="V262" i="5"/>
  <c r="T262" i="5"/>
  <c r="I262" i="5"/>
  <c r="N262" i="5"/>
  <c r="F262" i="5"/>
  <c r="AB262" i="5"/>
  <c r="M262" i="5"/>
  <c r="U262" i="5"/>
  <c r="G262" i="5"/>
  <c r="Z262" i="5"/>
  <c r="P262" i="5"/>
  <c r="R1641" i="5"/>
  <c r="AA1641" i="5"/>
  <c r="X1641" i="5"/>
  <c r="H1641" i="5"/>
  <c r="M1641" i="5"/>
  <c r="N1641" i="5"/>
  <c r="U1641" i="5"/>
  <c r="Z1641" i="5"/>
  <c r="AB1641" i="5"/>
  <c r="K1641" i="5"/>
  <c r="P1641" i="5"/>
  <c r="F1641" i="5"/>
  <c r="Y1641" i="5"/>
  <c r="S1641" i="5"/>
  <c r="W1641" i="5"/>
  <c r="O1641" i="5"/>
  <c r="I1641" i="5"/>
  <c r="J1641" i="5"/>
  <c r="G1641" i="5"/>
  <c r="E1641" i="5"/>
  <c r="L1641" i="5"/>
  <c r="V1641" i="5"/>
  <c r="Q1641" i="5"/>
  <c r="T1641" i="5"/>
  <c r="AB1188" i="5"/>
  <c r="Z1188" i="5"/>
  <c r="W1188" i="5"/>
  <c r="F1188" i="5"/>
  <c r="K1188" i="5"/>
  <c r="H1188" i="5"/>
  <c r="E1188" i="5"/>
  <c r="U1188" i="5"/>
  <c r="S1188" i="5"/>
  <c r="I1188" i="5"/>
  <c r="J1188" i="5"/>
  <c r="O1188" i="5"/>
  <c r="T1188" i="5"/>
  <c r="Y1188" i="5"/>
  <c r="AA1188" i="5"/>
  <c r="M1188" i="5"/>
  <c r="N1188" i="5"/>
  <c r="L1188" i="5"/>
  <c r="X1188" i="5"/>
  <c r="R1188" i="5"/>
  <c r="V1188" i="5"/>
  <c r="Q1188" i="5"/>
  <c r="G1188" i="5"/>
  <c r="P1188" i="5"/>
  <c r="T871" i="5"/>
  <c r="W871" i="5"/>
  <c r="AA871" i="5"/>
  <c r="M871" i="5"/>
  <c r="N871" i="5"/>
  <c r="H871" i="5"/>
  <c r="X871" i="5"/>
  <c r="S871" i="5"/>
  <c r="U871" i="5"/>
  <c r="Q871" i="5"/>
  <c r="G871" i="5"/>
  <c r="L871" i="5"/>
  <c r="AB871" i="5"/>
  <c r="Y871" i="5"/>
  <c r="V871" i="5"/>
  <c r="F871" i="5"/>
  <c r="K871" i="5"/>
  <c r="P871" i="5"/>
  <c r="E871" i="5"/>
  <c r="R871" i="5"/>
  <c r="Z871" i="5"/>
  <c r="I871" i="5"/>
  <c r="J871" i="5"/>
  <c r="O871" i="5"/>
  <c r="X959" i="5"/>
  <c r="V959" i="5"/>
  <c r="W959" i="5"/>
  <c r="Q959" i="5"/>
  <c r="G959" i="5"/>
  <c r="L959" i="5"/>
  <c r="Z959" i="5"/>
  <c r="M959" i="5"/>
  <c r="H959" i="5"/>
  <c r="AB959" i="5"/>
  <c r="AA959" i="5"/>
  <c r="Y959" i="5"/>
  <c r="F959" i="5"/>
  <c r="K959" i="5"/>
  <c r="P959" i="5"/>
  <c r="T959" i="5"/>
  <c r="S959" i="5"/>
  <c r="N959" i="5"/>
  <c r="E959" i="5"/>
  <c r="U959" i="5"/>
  <c r="R959" i="5"/>
  <c r="I959" i="5"/>
  <c r="J959" i="5"/>
  <c r="O959" i="5"/>
  <c r="E1502" i="5"/>
  <c r="S1502" i="5"/>
  <c r="AB1502" i="5"/>
  <c r="G1502" i="5"/>
  <c r="L1502" i="5"/>
  <c r="Q1502" i="5"/>
  <c r="R1502" i="5"/>
  <c r="W1502" i="5"/>
  <c r="U1502" i="5"/>
  <c r="K1502" i="5"/>
  <c r="P1502" i="5"/>
  <c r="J1502" i="5"/>
  <c r="V1502" i="5"/>
  <c r="AA1502" i="5"/>
  <c r="X1502" i="5"/>
  <c r="O1502" i="5"/>
  <c r="I1502" i="5"/>
  <c r="N1502" i="5"/>
  <c r="Z1502" i="5"/>
  <c r="T1502" i="5"/>
  <c r="Y1502" i="5"/>
  <c r="H1502" i="5"/>
  <c r="M1502" i="5"/>
  <c r="F1502" i="5"/>
  <c r="X1136" i="5"/>
  <c r="V1136" i="5"/>
  <c r="AA1136" i="5"/>
  <c r="Q1136" i="5"/>
  <c r="G1136" i="5"/>
  <c r="P1136" i="5"/>
  <c r="E1136" i="5"/>
  <c r="R1136" i="5"/>
  <c r="J1136" i="5"/>
  <c r="AB1136" i="5"/>
  <c r="W1136" i="5"/>
  <c r="S1136" i="5"/>
  <c r="F1136" i="5"/>
  <c r="K1136" i="5"/>
  <c r="H1136" i="5"/>
  <c r="U1136" i="5"/>
  <c r="I1136" i="5"/>
  <c r="O1136" i="5"/>
  <c r="M1136" i="5"/>
  <c r="T1136" i="5"/>
  <c r="N1136" i="5"/>
  <c r="Y1136" i="5"/>
  <c r="L1136" i="5"/>
  <c r="Z1136" i="5"/>
  <c r="U892" i="5"/>
  <c r="R892" i="5"/>
  <c r="T892" i="5"/>
  <c r="M892" i="5"/>
  <c r="N892" i="5"/>
  <c r="L892" i="5"/>
  <c r="V892" i="5"/>
  <c r="AB892" i="5"/>
  <c r="Z892" i="5"/>
  <c r="F892" i="5"/>
  <c r="K892" i="5"/>
  <c r="H892" i="5"/>
  <c r="E892" i="5"/>
  <c r="S892" i="5"/>
  <c r="J892" i="5"/>
  <c r="Y892" i="5"/>
  <c r="X892" i="5"/>
  <c r="G892" i="5"/>
  <c r="AA892" i="5"/>
  <c r="I892" i="5"/>
  <c r="O892" i="5"/>
  <c r="W892" i="5"/>
  <c r="Q892" i="5"/>
  <c r="P892" i="5"/>
  <c r="E91" i="5"/>
  <c r="T91" i="5"/>
  <c r="AB91" i="5"/>
  <c r="J91" i="5"/>
  <c r="O91" i="5"/>
  <c r="I91" i="5"/>
  <c r="S91" i="5"/>
  <c r="Y91" i="5"/>
  <c r="R91" i="5"/>
  <c r="N91" i="5"/>
  <c r="H91" i="5"/>
  <c r="M91" i="5"/>
  <c r="W91" i="5"/>
  <c r="U91" i="5"/>
  <c r="V91" i="5"/>
  <c r="G91" i="5"/>
  <c r="L91" i="5"/>
  <c r="F91" i="5"/>
  <c r="AA91" i="5"/>
  <c r="Z91" i="5"/>
  <c r="X91" i="5"/>
  <c r="K91" i="5"/>
  <c r="P91" i="5"/>
  <c r="Q91" i="5"/>
  <c r="T1148" i="5"/>
  <c r="Y1148" i="5"/>
  <c r="AA1148" i="5"/>
  <c r="M1148" i="5"/>
  <c r="N1148" i="5"/>
  <c r="L1148" i="5"/>
  <c r="X1148" i="5"/>
  <c r="R1148" i="5"/>
  <c r="V1148" i="5"/>
  <c r="Q1148" i="5"/>
  <c r="G1148" i="5"/>
  <c r="P1148" i="5"/>
  <c r="AB1148" i="5"/>
  <c r="Z1148" i="5"/>
  <c r="W1148" i="5"/>
  <c r="F1148" i="5"/>
  <c r="K1148" i="5"/>
  <c r="H1148" i="5"/>
  <c r="E1148" i="5"/>
  <c r="U1148" i="5"/>
  <c r="S1148" i="5"/>
  <c r="I1148" i="5"/>
  <c r="J1148" i="5"/>
  <c r="O1148" i="5"/>
  <c r="Y1473" i="5"/>
  <c r="S1473" i="5"/>
  <c r="X1473" i="5"/>
  <c r="O1473" i="5"/>
  <c r="I1473" i="5"/>
  <c r="J1473" i="5"/>
  <c r="E1473" i="5"/>
  <c r="V1473" i="5"/>
  <c r="T1473" i="5"/>
  <c r="G1473" i="5"/>
  <c r="L1473" i="5"/>
  <c r="Q1473" i="5"/>
  <c r="R1473" i="5"/>
  <c r="AA1473" i="5"/>
  <c r="AB1473" i="5"/>
  <c r="H1473" i="5"/>
  <c r="M1473" i="5"/>
  <c r="N1473" i="5"/>
  <c r="K1473" i="5"/>
  <c r="U1473" i="5"/>
  <c r="F1473" i="5"/>
  <c r="W1473" i="5"/>
  <c r="P1473" i="5"/>
  <c r="Z1473" i="5"/>
  <c r="V363" i="5"/>
  <c r="AA363" i="5"/>
  <c r="X363" i="5"/>
  <c r="G363" i="5"/>
  <c r="L363" i="5"/>
  <c r="F363" i="5"/>
  <c r="Z363" i="5"/>
  <c r="T363" i="5"/>
  <c r="Y363" i="5"/>
  <c r="K363" i="5"/>
  <c r="P363" i="5"/>
  <c r="Q363" i="5"/>
  <c r="E363" i="5"/>
  <c r="S363" i="5"/>
  <c r="AB363" i="5"/>
  <c r="J363" i="5"/>
  <c r="O363" i="5"/>
  <c r="I363" i="5"/>
  <c r="R363" i="5"/>
  <c r="W363" i="5"/>
  <c r="U363" i="5"/>
  <c r="N363" i="5"/>
  <c r="H363" i="5"/>
  <c r="M363" i="5"/>
  <c r="AA914" i="5"/>
  <c r="Z914" i="5"/>
  <c r="R914" i="5"/>
  <c r="F914" i="5"/>
  <c r="K914" i="5"/>
  <c r="P914" i="5"/>
  <c r="E914" i="5"/>
  <c r="T914" i="5"/>
  <c r="V914" i="5"/>
  <c r="I914" i="5"/>
  <c r="J914" i="5"/>
  <c r="O914" i="5"/>
  <c r="S914" i="5"/>
  <c r="Y914" i="5"/>
  <c r="X914" i="5"/>
  <c r="M914" i="5"/>
  <c r="N914" i="5"/>
  <c r="H914" i="5"/>
  <c r="W914" i="5"/>
  <c r="U914" i="5"/>
  <c r="AB914" i="5"/>
  <c r="Q914" i="5"/>
  <c r="G914" i="5"/>
  <c r="L914" i="5"/>
  <c r="R1220" i="5"/>
  <c r="X1220" i="5"/>
  <c r="V1220" i="5"/>
  <c r="F1220" i="5"/>
  <c r="K1220" i="5"/>
  <c r="H1220" i="5"/>
  <c r="E1220" i="5"/>
  <c r="W1220" i="5"/>
  <c r="T1220" i="5"/>
  <c r="I1220" i="5"/>
  <c r="J1220" i="5"/>
  <c r="O1220" i="5"/>
  <c r="U1220" i="5"/>
  <c r="AB1220" i="5"/>
  <c r="Z1220" i="5"/>
  <c r="M1220" i="5"/>
  <c r="N1220" i="5"/>
  <c r="L1220" i="5"/>
  <c r="Y1220" i="5"/>
  <c r="S1220" i="5"/>
  <c r="AA1220" i="5"/>
  <c r="Q1220" i="5"/>
  <c r="G1220" i="5"/>
  <c r="P1220" i="5"/>
  <c r="V933" i="5"/>
  <c r="T933" i="5"/>
  <c r="U933" i="5"/>
  <c r="Q933" i="5"/>
  <c r="N933" i="5"/>
  <c r="P933" i="5"/>
  <c r="Z933" i="5"/>
  <c r="Y933" i="5"/>
  <c r="W933" i="5"/>
  <c r="E933" i="5"/>
  <c r="G933" i="5"/>
  <c r="H933" i="5"/>
  <c r="AA933" i="5"/>
  <c r="F933" i="5"/>
  <c r="L933" i="5"/>
  <c r="R933" i="5"/>
  <c r="AB933" i="5"/>
  <c r="J933" i="5"/>
  <c r="S933" i="5"/>
  <c r="I933" i="5"/>
  <c r="K933" i="5"/>
  <c r="X933" i="5"/>
  <c r="M933" i="5"/>
  <c r="O933" i="5"/>
  <c r="V1754" i="5"/>
  <c r="AA1754" i="5"/>
  <c r="AB1754" i="5"/>
  <c r="H1754" i="5"/>
  <c r="M1754" i="5"/>
  <c r="N1754" i="5"/>
  <c r="E1754" i="5"/>
  <c r="S1754" i="5"/>
  <c r="Y1754" i="5"/>
  <c r="K1754" i="5"/>
  <c r="P1754" i="5"/>
  <c r="J1754" i="5"/>
  <c r="X1754" i="5"/>
  <c r="L1754" i="5"/>
  <c r="F1754" i="5"/>
  <c r="O1754" i="5"/>
  <c r="R1754" i="5"/>
  <c r="T1754" i="5"/>
  <c r="I1754" i="5"/>
  <c r="W1754" i="5"/>
  <c r="U1754" i="5"/>
  <c r="Z1754" i="5"/>
  <c r="G1754" i="5"/>
  <c r="Q1754" i="5"/>
  <c r="X1168" i="5"/>
  <c r="V1168" i="5"/>
  <c r="Z1168" i="5"/>
  <c r="Q1168" i="5"/>
  <c r="G1168" i="5"/>
  <c r="P1168" i="5"/>
  <c r="U1168" i="5"/>
  <c r="I1168" i="5"/>
  <c r="O1168" i="5"/>
  <c r="AB1168" i="5"/>
  <c r="W1168" i="5"/>
  <c r="AA1168" i="5"/>
  <c r="F1168" i="5"/>
  <c r="K1168" i="5"/>
  <c r="H1168" i="5"/>
  <c r="E1168" i="5"/>
  <c r="R1168" i="5"/>
  <c r="J1168" i="5"/>
  <c r="M1168" i="5"/>
  <c r="T1168" i="5"/>
  <c r="N1168" i="5"/>
  <c r="Y1168" i="5"/>
  <c r="L1168" i="5"/>
  <c r="S1168" i="5"/>
  <c r="L2144" i="5"/>
  <c r="S2144" i="5"/>
  <c r="Y2144" i="5"/>
  <c r="V2144" i="5"/>
  <c r="E2144" i="5"/>
  <c r="J2144" i="5"/>
  <c r="R2144" i="5"/>
  <c r="M2144" i="5"/>
  <c r="K2144" i="5"/>
  <c r="AA2144" i="5"/>
  <c r="AB2144" i="5"/>
  <c r="Z2144" i="5"/>
  <c r="W2144" i="5"/>
  <c r="F2144" i="5"/>
  <c r="X2144" i="5"/>
  <c r="O2144" i="5"/>
  <c r="H2144" i="5"/>
  <c r="T2144" i="5"/>
  <c r="G2144" i="5"/>
  <c r="U2144" i="5"/>
  <c r="N2144" i="5"/>
  <c r="I2144" i="5"/>
  <c r="Q2144" i="5"/>
  <c r="P2144" i="5"/>
  <c r="L2173" i="5"/>
  <c r="S2173" i="5"/>
  <c r="Q2173" i="5"/>
  <c r="O2173" i="5"/>
  <c r="V2173" i="5"/>
  <c r="U2173" i="5"/>
  <c r="Z2173" i="5"/>
  <c r="M2173" i="5"/>
  <c r="X2173" i="5"/>
  <c r="R2173" i="5"/>
  <c r="Y2173" i="5"/>
  <c r="I2173" i="5"/>
  <c r="T2173" i="5"/>
  <c r="J2173" i="5"/>
  <c r="K2173" i="5"/>
  <c r="W2173" i="5"/>
  <c r="N2173" i="5"/>
  <c r="AA2173" i="5"/>
  <c r="G2173" i="5"/>
  <c r="E2173" i="5"/>
  <c r="P2173" i="5"/>
  <c r="AB2173" i="5"/>
  <c r="H2173" i="5"/>
  <c r="F2173" i="5"/>
  <c r="Z2012" i="5"/>
  <c r="N2012" i="5"/>
  <c r="H2012" i="5"/>
  <c r="L2012" i="5"/>
  <c r="P2012" i="5"/>
  <c r="V2012" i="5"/>
  <c r="X2012" i="5"/>
  <c r="Y2012" i="5"/>
  <c r="M2012" i="5"/>
  <c r="F2012" i="5"/>
  <c r="R2012" i="5"/>
  <c r="K2012" i="5"/>
  <c r="O2012" i="5"/>
  <c r="S2012" i="5"/>
  <c r="T2012" i="5"/>
  <c r="E2012" i="5"/>
  <c r="G2012" i="5"/>
  <c r="J2012" i="5"/>
  <c r="U2012" i="5"/>
  <c r="I2012" i="5"/>
  <c r="AB2012" i="5"/>
  <c r="W2012" i="5"/>
  <c r="AA2012" i="5"/>
  <c r="Q2012" i="5"/>
  <c r="W2492" i="5"/>
  <c r="J2492" i="5"/>
  <c r="H2492" i="5"/>
  <c r="S2492" i="5"/>
  <c r="U2492" i="5"/>
  <c r="L2492" i="5"/>
  <c r="AB2492" i="5"/>
  <c r="V2492" i="5"/>
  <c r="F2492" i="5"/>
  <c r="X2492" i="5"/>
  <c r="T2492" i="5"/>
  <c r="Z2492" i="5"/>
  <c r="O2492" i="5"/>
  <c r="AA2492" i="5"/>
  <c r="I2492" i="5"/>
  <c r="K2492" i="5"/>
  <c r="Q2492" i="5"/>
  <c r="N2492" i="5"/>
  <c r="R2492" i="5"/>
  <c r="M2492" i="5"/>
  <c r="Y2492" i="5"/>
  <c r="E2492" i="5"/>
  <c r="P2492" i="5"/>
  <c r="G2492" i="5"/>
  <c r="L2470" i="5"/>
  <c r="Y2470" i="5"/>
  <c r="AB2470" i="5"/>
  <c r="O2470" i="5"/>
  <c r="W2470" i="5"/>
  <c r="N2470" i="5"/>
  <c r="X2470" i="5"/>
  <c r="M2470" i="5"/>
  <c r="K2470" i="5"/>
  <c r="AA2470" i="5"/>
  <c r="Q2470" i="5"/>
  <c r="T2470" i="5"/>
  <c r="R2470" i="5"/>
  <c r="J2470" i="5"/>
  <c r="S2470" i="5"/>
  <c r="I2470" i="5"/>
  <c r="V2470" i="5"/>
  <c r="Z2470" i="5"/>
  <c r="G2470" i="5"/>
  <c r="E2470" i="5"/>
  <c r="F2470" i="5"/>
  <c r="U2470" i="5"/>
  <c r="H2470" i="5"/>
  <c r="P2470" i="5"/>
  <c r="R2430" i="5"/>
  <c r="J2430" i="5"/>
  <c r="L2430" i="5"/>
  <c r="U2430" i="5"/>
  <c r="Q2430" i="5"/>
  <c r="W2430" i="5"/>
  <c r="G2430" i="5"/>
  <c r="AB2430" i="5"/>
  <c r="M2430" i="5"/>
  <c r="Z2430" i="5"/>
  <c r="T2430" i="5"/>
  <c r="AA2430" i="5"/>
  <c r="H2430" i="5"/>
  <c r="V2430" i="5"/>
  <c r="N2430" i="5"/>
  <c r="O2430" i="5"/>
  <c r="Y2430" i="5"/>
  <c r="F2430" i="5"/>
  <c r="X2430" i="5"/>
  <c r="I2430" i="5"/>
  <c r="K2430" i="5"/>
  <c r="E2430" i="5"/>
  <c r="P2430" i="5"/>
  <c r="S2430" i="5"/>
  <c r="K2194" i="5"/>
  <c r="AB2194" i="5"/>
  <c r="W2194" i="5"/>
  <c r="N2194" i="5"/>
  <c r="M2194" i="5"/>
  <c r="Q2194" i="5"/>
  <c r="S2194" i="5"/>
  <c r="P2194" i="5"/>
  <c r="R2194" i="5"/>
  <c r="U2194" i="5"/>
  <c r="AA2194" i="5"/>
  <c r="T2194" i="5"/>
  <c r="X2194" i="5"/>
  <c r="F2194" i="5"/>
  <c r="L2194" i="5"/>
  <c r="G2194" i="5"/>
  <c r="Y2194" i="5"/>
  <c r="Z2194" i="5"/>
  <c r="V2194" i="5"/>
  <c r="E2194" i="5"/>
  <c r="J2194" i="5"/>
  <c r="I2194" i="5"/>
  <c r="O2194" i="5"/>
  <c r="H2194" i="5"/>
  <c r="O2182" i="5"/>
  <c r="X2182" i="5"/>
  <c r="T2182" i="5"/>
  <c r="K2182" i="5"/>
  <c r="H2182" i="5"/>
  <c r="P2182" i="5"/>
  <c r="W2182" i="5"/>
  <c r="I2182" i="5"/>
  <c r="V2182" i="5"/>
  <c r="G2182" i="5"/>
  <c r="Q2182" i="5"/>
  <c r="J2182" i="5"/>
  <c r="AB2182" i="5"/>
  <c r="N2182" i="5"/>
  <c r="L2182" i="5"/>
  <c r="M2182" i="5"/>
  <c r="S2182" i="5"/>
  <c r="AA2182" i="5"/>
  <c r="R2182" i="5"/>
  <c r="E2182" i="5"/>
  <c r="F2182" i="5"/>
  <c r="U2182" i="5"/>
  <c r="Y2182" i="5"/>
  <c r="Z2182" i="5"/>
  <c r="O2076" i="5"/>
  <c r="S2076" i="5"/>
  <c r="T2076" i="5"/>
  <c r="E2076" i="5"/>
  <c r="G2076" i="5"/>
  <c r="J2076" i="5"/>
  <c r="U2076" i="5"/>
  <c r="I2076" i="5"/>
  <c r="AB2076" i="5"/>
  <c r="W2076" i="5"/>
  <c r="AA2076" i="5"/>
  <c r="Q2076" i="5"/>
  <c r="Z2076" i="5"/>
  <c r="N2076" i="5"/>
  <c r="H2076" i="5"/>
  <c r="L2076" i="5"/>
  <c r="P2076" i="5"/>
  <c r="V2076" i="5"/>
  <c r="X2076" i="5"/>
  <c r="Y2076" i="5"/>
  <c r="M2076" i="5"/>
  <c r="F2076" i="5"/>
  <c r="R2076" i="5"/>
  <c r="K2076" i="5"/>
  <c r="K2107" i="5"/>
  <c r="R2107" i="5"/>
  <c r="J2107" i="5"/>
  <c r="AB2107" i="5"/>
  <c r="G2107" i="5"/>
  <c r="N2107" i="5"/>
  <c r="T2107" i="5"/>
  <c r="P2107" i="5"/>
  <c r="W2107" i="5"/>
  <c r="E2107" i="5"/>
  <c r="AA2107" i="5"/>
  <c r="Q2107" i="5"/>
  <c r="Y2107" i="5"/>
  <c r="F2107" i="5"/>
  <c r="O2107" i="5"/>
  <c r="Z2107" i="5"/>
  <c r="M2107" i="5"/>
  <c r="V2107" i="5"/>
  <c r="S2107" i="5"/>
  <c r="X2107" i="5"/>
  <c r="I2107" i="5"/>
  <c r="L2107" i="5"/>
  <c r="U2107" i="5"/>
  <c r="H2107" i="5"/>
  <c r="U2443" i="5"/>
  <c r="AB2443" i="5"/>
  <c r="G2443" i="5"/>
  <c r="E2443" i="5"/>
  <c r="K2443" i="5"/>
  <c r="Q2443" i="5"/>
  <c r="Z2443" i="5"/>
  <c r="F2443" i="5"/>
  <c r="H2443" i="5"/>
  <c r="AA2443" i="5"/>
  <c r="M2443" i="5"/>
  <c r="W2443" i="5"/>
  <c r="T2443" i="5"/>
  <c r="Y2443" i="5"/>
  <c r="I2443" i="5"/>
  <c r="P2443" i="5"/>
  <c r="V2443" i="5"/>
  <c r="L2443" i="5"/>
  <c r="X2443" i="5"/>
  <c r="S2443" i="5"/>
  <c r="J2443" i="5"/>
  <c r="R2443" i="5"/>
  <c r="O2443" i="5"/>
  <c r="N2443" i="5"/>
  <c r="T2010" i="5"/>
  <c r="F2010" i="5"/>
  <c r="S2010" i="5"/>
  <c r="AB2010" i="5"/>
  <c r="N2010" i="5"/>
  <c r="Z2010" i="5"/>
  <c r="AA2010" i="5"/>
  <c r="K2010" i="5"/>
  <c r="E2010" i="5"/>
  <c r="O2010" i="5"/>
  <c r="V2010" i="5"/>
  <c r="U2010" i="5"/>
  <c r="G2010" i="5"/>
  <c r="Q2010" i="5"/>
  <c r="Y2010" i="5"/>
  <c r="R2010" i="5"/>
  <c r="H2010" i="5"/>
  <c r="L2010" i="5"/>
  <c r="M2010" i="5"/>
  <c r="X2010" i="5"/>
  <c r="P2010" i="5"/>
  <c r="W2010" i="5"/>
  <c r="I2010" i="5"/>
  <c r="J2010" i="5"/>
  <c r="O2172" i="5"/>
  <c r="S2172" i="5"/>
  <c r="N2172" i="5"/>
  <c r="E2172" i="5"/>
  <c r="G2172" i="5"/>
  <c r="Q2172" i="5"/>
  <c r="U2172" i="5"/>
  <c r="P2172" i="5"/>
  <c r="AB2172" i="5"/>
  <c r="W2172" i="5"/>
  <c r="AA2172" i="5"/>
  <c r="M2172" i="5"/>
  <c r="Z2172" i="5"/>
  <c r="J2172" i="5"/>
  <c r="T2172" i="5"/>
  <c r="H2172" i="5"/>
  <c r="L2172" i="5"/>
  <c r="V2172" i="5"/>
  <c r="X2172" i="5"/>
  <c r="Y2172" i="5"/>
  <c r="I2172" i="5"/>
  <c r="F2172" i="5"/>
  <c r="R2172" i="5"/>
  <c r="K2172" i="5"/>
  <c r="K2233" i="5"/>
  <c r="P2233" i="5"/>
  <c r="O2233" i="5"/>
  <c r="AB2233" i="5"/>
  <c r="W2233" i="5"/>
  <c r="F2233" i="5"/>
  <c r="E2233" i="5"/>
  <c r="R2233" i="5"/>
  <c r="N2233" i="5"/>
  <c r="I2233" i="5"/>
  <c r="H2233" i="5"/>
  <c r="Y2233" i="5"/>
  <c r="S2233" i="5"/>
  <c r="AA2233" i="5"/>
  <c r="V2233" i="5"/>
  <c r="U2233" i="5"/>
  <c r="M2233" i="5"/>
  <c r="L2233" i="5"/>
  <c r="X2233" i="5"/>
  <c r="G2233" i="5"/>
  <c r="T2233" i="5"/>
  <c r="Z2233" i="5"/>
  <c r="J2233" i="5"/>
  <c r="Q2233" i="5"/>
  <c r="K2095" i="5"/>
  <c r="R2095" i="5"/>
  <c r="J2095" i="5"/>
  <c r="H2095" i="5"/>
  <c r="U2095" i="5"/>
  <c r="Q2095" i="5"/>
  <c r="T2095" i="5"/>
  <c r="P2095" i="5"/>
  <c r="AA2095" i="5"/>
  <c r="AB2095" i="5"/>
  <c r="M2095" i="5"/>
  <c r="Z2095" i="5"/>
  <c r="Y2095" i="5"/>
  <c r="F2095" i="5"/>
  <c r="O2095" i="5"/>
  <c r="V2095" i="5"/>
  <c r="N2095" i="5"/>
  <c r="G2095" i="5"/>
  <c r="W2095" i="5"/>
  <c r="X2095" i="5"/>
  <c r="I2095" i="5"/>
  <c r="S2095" i="5"/>
  <c r="E2095" i="5"/>
  <c r="L2095" i="5"/>
  <c r="L2286" i="5"/>
  <c r="W2286" i="5"/>
  <c r="J2286" i="5"/>
  <c r="O2286" i="5"/>
  <c r="Y2286" i="5"/>
  <c r="N2286" i="5"/>
  <c r="X2286" i="5"/>
  <c r="M2286" i="5"/>
  <c r="K2286" i="5"/>
  <c r="E2286" i="5"/>
  <c r="S2286" i="5"/>
  <c r="Z2286" i="5"/>
  <c r="V2286" i="5"/>
  <c r="AA2286" i="5"/>
  <c r="P2286" i="5"/>
  <c r="U2286" i="5"/>
  <c r="F2286" i="5"/>
  <c r="H2286" i="5"/>
  <c r="G2286" i="5"/>
  <c r="AB2286" i="5"/>
  <c r="Q2286" i="5"/>
  <c r="R2286" i="5"/>
  <c r="T2286" i="5"/>
  <c r="I2286" i="5"/>
  <c r="R2050" i="5"/>
  <c r="U2050" i="5"/>
  <c r="J2050" i="5"/>
  <c r="K2050" i="5"/>
  <c r="X2050" i="5"/>
  <c r="F2050" i="5"/>
  <c r="W2050" i="5"/>
  <c r="I2050" i="5"/>
  <c r="G2050" i="5"/>
  <c r="E2050" i="5"/>
  <c r="L2050" i="5"/>
  <c r="V2050" i="5"/>
  <c r="AB2050" i="5"/>
  <c r="N2050" i="5"/>
  <c r="H2050" i="5"/>
  <c r="T2050" i="5"/>
  <c r="Q2050" i="5"/>
  <c r="O2050" i="5"/>
  <c r="Z2050" i="5"/>
  <c r="AA2050" i="5"/>
  <c r="M2050" i="5"/>
  <c r="Y2050" i="5"/>
  <c r="S2050" i="5"/>
  <c r="P2050" i="5"/>
  <c r="AA2128" i="5"/>
  <c r="E2128" i="5"/>
  <c r="N2128" i="5"/>
  <c r="I2128" i="5"/>
  <c r="O2128" i="5"/>
  <c r="AB2128" i="5"/>
  <c r="K2128" i="5"/>
  <c r="Z2128" i="5"/>
  <c r="U2128" i="5"/>
  <c r="F2128" i="5"/>
  <c r="M2128" i="5"/>
  <c r="H2128" i="5"/>
  <c r="P2128" i="5"/>
  <c r="T2128" i="5"/>
  <c r="S2128" i="5"/>
  <c r="Y2128" i="5"/>
  <c r="X2128" i="5"/>
  <c r="Q2128" i="5"/>
  <c r="V2128" i="5"/>
  <c r="J2128" i="5"/>
  <c r="L2128" i="5"/>
  <c r="G2128" i="5"/>
  <c r="W2128" i="5"/>
  <c r="R2128" i="5"/>
  <c r="Z2263" i="5"/>
  <c r="J2263" i="5"/>
  <c r="M2263" i="5"/>
  <c r="L2263" i="5"/>
  <c r="V2263" i="5"/>
  <c r="S2263" i="5"/>
  <c r="AB2263" i="5"/>
  <c r="Y2263" i="5"/>
  <c r="N2263" i="5"/>
  <c r="X2263" i="5"/>
  <c r="H2263" i="5"/>
  <c r="G2263" i="5"/>
  <c r="O2263" i="5"/>
  <c r="AA2263" i="5"/>
  <c r="E2263" i="5"/>
  <c r="W2263" i="5"/>
  <c r="R2263" i="5"/>
  <c r="P2263" i="5"/>
  <c r="U2263" i="5"/>
  <c r="I2263" i="5"/>
  <c r="K2263" i="5"/>
  <c r="T2263" i="5"/>
  <c r="Q2263" i="5"/>
  <c r="F2263" i="5"/>
  <c r="L2473" i="5"/>
  <c r="X2473" i="5"/>
  <c r="S2473" i="5"/>
  <c r="J2473" i="5"/>
  <c r="Q2473" i="5"/>
  <c r="Z2473" i="5"/>
  <c r="W2473" i="5"/>
  <c r="M2473" i="5"/>
  <c r="K2473" i="5"/>
  <c r="U2473" i="5"/>
  <c r="T2473" i="5"/>
  <c r="AA2473" i="5"/>
  <c r="AB2473" i="5"/>
  <c r="F2473" i="5"/>
  <c r="R2473" i="5"/>
  <c r="O2473" i="5"/>
  <c r="P2473" i="5"/>
  <c r="H2473" i="5"/>
  <c r="G2473" i="5"/>
  <c r="E2473" i="5"/>
  <c r="V2473" i="5"/>
  <c r="I2473" i="5"/>
  <c r="Y2473" i="5"/>
  <c r="N2473" i="5"/>
  <c r="O2260" i="5"/>
  <c r="AA2260" i="5"/>
  <c r="N2260" i="5"/>
  <c r="L2260" i="5"/>
  <c r="P2260" i="5"/>
  <c r="K2260" i="5"/>
  <c r="R2260" i="5"/>
  <c r="I2260" i="5"/>
  <c r="X2260" i="5"/>
  <c r="Z2260" i="5"/>
  <c r="Q2260" i="5"/>
  <c r="S2260" i="5"/>
  <c r="W2260" i="5"/>
  <c r="Y2260" i="5"/>
  <c r="H2260" i="5"/>
  <c r="T2260" i="5"/>
  <c r="F2260" i="5"/>
  <c r="J2260" i="5"/>
  <c r="U2260" i="5"/>
  <c r="V2260" i="5"/>
  <c r="M2260" i="5"/>
  <c r="G2260" i="5"/>
  <c r="E2260" i="5"/>
  <c r="AB2260" i="5"/>
  <c r="O2348" i="5"/>
  <c r="AA2348" i="5"/>
  <c r="N2348" i="5"/>
  <c r="K2348" i="5"/>
  <c r="Z2348" i="5"/>
  <c r="G2348" i="5"/>
  <c r="R2348" i="5"/>
  <c r="I2348" i="5"/>
  <c r="Y2348" i="5"/>
  <c r="E2348" i="5"/>
  <c r="P2348" i="5"/>
  <c r="Q2348" i="5"/>
  <c r="W2348" i="5"/>
  <c r="J2348" i="5"/>
  <c r="H2348" i="5"/>
  <c r="S2348" i="5"/>
  <c r="U2348" i="5"/>
  <c r="T2348" i="5"/>
  <c r="AB2348" i="5"/>
  <c r="V2348" i="5"/>
  <c r="M2348" i="5"/>
  <c r="X2348" i="5"/>
  <c r="L2348" i="5"/>
  <c r="F2348" i="5"/>
  <c r="Z2459" i="5"/>
  <c r="F2459" i="5"/>
  <c r="H2459" i="5"/>
  <c r="AA2459" i="5"/>
  <c r="M2459" i="5"/>
  <c r="W2459" i="5"/>
  <c r="T2459" i="5"/>
  <c r="Y2459" i="5"/>
  <c r="I2459" i="5"/>
  <c r="P2459" i="5"/>
  <c r="V2459" i="5"/>
  <c r="L2459" i="5"/>
  <c r="X2459" i="5"/>
  <c r="S2459" i="5"/>
  <c r="J2459" i="5"/>
  <c r="R2459" i="5"/>
  <c r="O2459" i="5"/>
  <c r="N2459" i="5"/>
  <c r="U2459" i="5"/>
  <c r="AB2459" i="5"/>
  <c r="G2459" i="5"/>
  <c r="E2459" i="5"/>
  <c r="K2459" i="5"/>
  <c r="Q2459" i="5"/>
  <c r="K2237" i="5"/>
  <c r="W2237" i="5"/>
  <c r="N2237" i="5"/>
  <c r="H2237" i="5"/>
  <c r="T2237" i="5"/>
  <c r="J2237" i="5"/>
  <c r="E2237" i="5"/>
  <c r="P2237" i="5"/>
  <c r="AB2237" i="5"/>
  <c r="V2237" i="5"/>
  <c r="I2237" i="5"/>
  <c r="G2237" i="5"/>
  <c r="S2237" i="5"/>
  <c r="Q2237" i="5"/>
  <c r="O2237" i="5"/>
  <c r="AA2237" i="5"/>
  <c r="F2237" i="5"/>
  <c r="L2237" i="5"/>
  <c r="X2237" i="5"/>
  <c r="R2237" i="5"/>
  <c r="Y2237" i="5"/>
  <c r="U2237" i="5"/>
  <c r="Z2237" i="5"/>
  <c r="M2237" i="5"/>
  <c r="K2130" i="5"/>
  <c r="AB2130" i="5"/>
  <c r="W2130" i="5"/>
  <c r="J2130" i="5"/>
  <c r="M2130" i="5"/>
  <c r="Q2130" i="5"/>
  <c r="S2130" i="5"/>
  <c r="P2130" i="5"/>
  <c r="R2130" i="5"/>
  <c r="U2130" i="5"/>
  <c r="AA2130" i="5"/>
  <c r="T2130" i="5"/>
  <c r="X2130" i="5"/>
  <c r="F2130" i="5"/>
  <c r="L2130" i="5"/>
  <c r="G2130" i="5"/>
  <c r="Y2130" i="5"/>
  <c r="Z2130" i="5"/>
  <c r="V2130" i="5"/>
  <c r="E2130" i="5"/>
  <c r="N2130" i="5"/>
  <c r="I2130" i="5"/>
  <c r="O2130" i="5"/>
  <c r="H2130" i="5"/>
  <c r="X2475" i="5"/>
  <c r="S2475" i="5"/>
  <c r="J2475" i="5"/>
  <c r="R2475" i="5"/>
  <c r="O2475" i="5"/>
  <c r="N2475" i="5"/>
  <c r="U2475" i="5"/>
  <c r="AB2475" i="5"/>
  <c r="G2475" i="5"/>
  <c r="E2475" i="5"/>
  <c r="K2475" i="5"/>
  <c r="Q2475" i="5"/>
  <c r="Z2475" i="5"/>
  <c r="F2475" i="5"/>
  <c r="H2475" i="5"/>
  <c r="AA2475" i="5"/>
  <c r="M2475" i="5"/>
  <c r="W2475" i="5"/>
  <c r="T2475" i="5"/>
  <c r="Y2475" i="5"/>
  <c r="I2475" i="5"/>
  <c r="P2475" i="5"/>
  <c r="V2475" i="5"/>
  <c r="L2475" i="5"/>
  <c r="O1998" i="5"/>
  <c r="U1998" i="5"/>
  <c r="N1998" i="5"/>
  <c r="G1998" i="5"/>
  <c r="X1998" i="5"/>
  <c r="F1998" i="5"/>
  <c r="W1998" i="5"/>
  <c r="I1998" i="5"/>
  <c r="Z1998" i="5"/>
  <c r="E1998" i="5"/>
  <c r="L1998" i="5"/>
  <c r="R1998" i="5"/>
  <c r="AB1998" i="5"/>
  <c r="J1998" i="5"/>
  <c r="H1998" i="5"/>
  <c r="T1998" i="5"/>
  <c r="Q1998" i="5"/>
  <c r="K1998" i="5"/>
  <c r="V1998" i="5"/>
  <c r="AA1998" i="5"/>
  <c r="M1998" i="5"/>
  <c r="Y1998" i="5"/>
  <c r="S1998" i="5"/>
  <c r="P1998" i="5"/>
  <c r="Y2151" i="5"/>
  <c r="J2151" i="5"/>
  <c r="P2151" i="5"/>
  <c r="Q2151" i="5"/>
  <c r="N2151" i="5"/>
  <c r="V2151" i="5"/>
  <c r="S2151" i="5"/>
  <c r="E2151" i="5"/>
  <c r="AA2151" i="5"/>
  <c r="X2151" i="5"/>
  <c r="H2151" i="5"/>
  <c r="F2151" i="5"/>
  <c r="O2151" i="5"/>
  <c r="R2151" i="5"/>
  <c r="U2151" i="5"/>
  <c r="Z2151" i="5"/>
  <c r="AB2151" i="5"/>
  <c r="W2151" i="5"/>
  <c r="T2151" i="5"/>
  <c r="I2151" i="5"/>
  <c r="G2151" i="5"/>
  <c r="K2151" i="5"/>
  <c r="L2151" i="5"/>
  <c r="M2151" i="5"/>
  <c r="X2491" i="5"/>
  <c r="S2491" i="5"/>
  <c r="M2491" i="5"/>
  <c r="R2491" i="5"/>
  <c r="O2491" i="5"/>
  <c r="N2491" i="5"/>
  <c r="U2491" i="5"/>
  <c r="AB2491" i="5"/>
  <c r="G2491" i="5"/>
  <c r="E2491" i="5"/>
  <c r="K2491" i="5"/>
  <c r="J2491" i="5"/>
  <c r="Z2491" i="5"/>
  <c r="F2491" i="5"/>
  <c r="H2491" i="5"/>
  <c r="AA2491" i="5"/>
  <c r="Q2491" i="5"/>
  <c r="W2491" i="5"/>
  <c r="T2491" i="5"/>
  <c r="Y2491" i="5"/>
  <c r="I2491" i="5"/>
  <c r="P2491" i="5"/>
  <c r="V2491" i="5"/>
  <c r="L2491" i="5"/>
  <c r="L2326" i="5"/>
  <c r="Z2326" i="5"/>
  <c r="V2326" i="5"/>
  <c r="AA2326" i="5"/>
  <c r="K2326" i="5"/>
  <c r="W2326" i="5"/>
  <c r="X2326" i="5"/>
  <c r="M2326" i="5"/>
  <c r="H2326" i="5"/>
  <c r="P2326" i="5"/>
  <c r="S2326" i="5"/>
  <c r="I2326" i="5"/>
  <c r="R2326" i="5"/>
  <c r="N2326" i="5"/>
  <c r="Q2326" i="5"/>
  <c r="F2326" i="5"/>
  <c r="J2326" i="5"/>
  <c r="Y2326" i="5"/>
  <c r="G2326" i="5"/>
  <c r="AB2326" i="5"/>
  <c r="E2326" i="5"/>
  <c r="T2326" i="5"/>
  <c r="U2326" i="5"/>
  <c r="O2326" i="5"/>
  <c r="R2438" i="5"/>
  <c r="J2438" i="5"/>
  <c r="S2438" i="5"/>
  <c r="Q2438" i="5"/>
  <c r="T2438" i="5"/>
  <c r="AB2438" i="5"/>
  <c r="G2438" i="5"/>
  <c r="E2438" i="5"/>
  <c r="W2438" i="5"/>
  <c r="V2438" i="5"/>
  <c r="Z2438" i="5"/>
  <c r="AA2438" i="5"/>
  <c r="L2438" i="5"/>
  <c r="Y2438" i="5"/>
  <c r="U2438" i="5"/>
  <c r="H2438" i="5"/>
  <c r="P2438" i="5"/>
  <c r="I2438" i="5"/>
  <c r="X2438" i="5"/>
  <c r="M2438" i="5"/>
  <c r="K2438" i="5"/>
  <c r="O2438" i="5"/>
  <c r="F2438" i="5"/>
  <c r="N2438" i="5"/>
  <c r="O2207" i="5"/>
  <c r="R2207" i="5"/>
  <c r="J2207" i="5"/>
  <c r="H2207" i="5"/>
  <c r="U2207" i="5"/>
  <c r="Q2207" i="5"/>
  <c r="T2207" i="5"/>
  <c r="P2207" i="5"/>
  <c r="AA2207" i="5"/>
  <c r="AB2207" i="5"/>
  <c r="M2207" i="5"/>
  <c r="Z2207" i="5"/>
  <c r="Y2207" i="5"/>
  <c r="F2207" i="5"/>
  <c r="S2207" i="5"/>
  <c r="V2207" i="5"/>
  <c r="N2207" i="5"/>
  <c r="K2207" i="5"/>
  <c r="W2207" i="5"/>
  <c r="X2207" i="5"/>
  <c r="I2207" i="5"/>
  <c r="G2207" i="5"/>
  <c r="E2207" i="5"/>
  <c r="L2207" i="5"/>
  <c r="H2467" i="5"/>
  <c r="S2467" i="5"/>
  <c r="X2467" i="5"/>
  <c r="R2467" i="5"/>
  <c r="O2467" i="5"/>
  <c r="N2467" i="5"/>
  <c r="U2467" i="5"/>
  <c r="I2467" i="5"/>
  <c r="G2467" i="5"/>
  <c r="E2467" i="5"/>
  <c r="K2467" i="5"/>
  <c r="F2467" i="5"/>
  <c r="Z2467" i="5"/>
  <c r="J2467" i="5"/>
  <c r="L2467" i="5"/>
  <c r="AA2467" i="5"/>
  <c r="Q2467" i="5"/>
  <c r="W2467" i="5"/>
  <c r="AB2467" i="5"/>
  <c r="Y2467" i="5"/>
  <c r="M2467" i="5"/>
  <c r="T2467" i="5"/>
  <c r="V2467" i="5"/>
  <c r="P2467" i="5"/>
  <c r="K2203" i="5"/>
  <c r="R2203" i="5"/>
  <c r="J2203" i="5"/>
  <c r="AB2203" i="5"/>
  <c r="G2203" i="5"/>
  <c r="N2203" i="5"/>
  <c r="T2203" i="5"/>
  <c r="P2203" i="5"/>
  <c r="W2203" i="5"/>
  <c r="E2203" i="5"/>
  <c r="AA2203" i="5"/>
  <c r="Q2203" i="5"/>
  <c r="Y2203" i="5"/>
  <c r="F2203" i="5"/>
  <c r="O2203" i="5"/>
  <c r="Z2203" i="5"/>
  <c r="M2203" i="5"/>
  <c r="V2203" i="5"/>
  <c r="S2203" i="5"/>
  <c r="X2203" i="5"/>
  <c r="I2203" i="5"/>
  <c r="L2203" i="5"/>
  <c r="U2203" i="5"/>
  <c r="H2203" i="5"/>
  <c r="P2400" i="5"/>
  <c r="AA2400" i="5"/>
  <c r="V2400" i="5"/>
  <c r="S2400" i="5"/>
  <c r="E2400" i="5"/>
  <c r="J2400" i="5"/>
  <c r="Z2400" i="5"/>
  <c r="Q2400" i="5"/>
  <c r="O2400" i="5"/>
  <c r="X2400" i="5"/>
  <c r="AB2400" i="5"/>
  <c r="W2400" i="5"/>
  <c r="T2400" i="5"/>
  <c r="F2400" i="5"/>
  <c r="I2400" i="5"/>
  <c r="H2400" i="5"/>
  <c r="L2400" i="5"/>
  <c r="G2400" i="5"/>
  <c r="K2400" i="5"/>
  <c r="R2400" i="5"/>
  <c r="N2400" i="5"/>
  <c r="M2400" i="5"/>
  <c r="Y2400" i="5"/>
  <c r="U2400" i="5"/>
  <c r="K2153" i="5"/>
  <c r="AA2153" i="5"/>
  <c r="J2153" i="5"/>
  <c r="Z2153" i="5"/>
  <c r="H2153" i="5"/>
  <c r="S2153" i="5"/>
  <c r="R2153" i="5"/>
  <c r="P2153" i="5"/>
  <c r="Y2153" i="5"/>
  <c r="E2153" i="5"/>
  <c r="U2153" i="5"/>
  <c r="F2153" i="5"/>
  <c r="W2153" i="5"/>
  <c r="N2153" i="5"/>
  <c r="O2153" i="5"/>
  <c r="X2153" i="5"/>
  <c r="M2153" i="5"/>
  <c r="G2153" i="5"/>
  <c r="AB2153" i="5"/>
  <c r="V2153" i="5"/>
  <c r="I2153" i="5"/>
  <c r="L2153" i="5"/>
  <c r="T2153" i="5"/>
  <c r="Q2153" i="5"/>
  <c r="Z2028" i="5"/>
  <c r="J2028" i="5"/>
  <c r="H2028" i="5"/>
  <c r="L2028" i="5"/>
  <c r="P2028" i="5"/>
  <c r="V2028" i="5"/>
  <c r="X2028" i="5"/>
  <c r="Y2028" i="5"/>
  <c r="I2028" i="5"/>
  <c r="F2028" i="5"/>
  <c r="R2028" i="5"/>
  <c r="K2028" i="5"/>
  <c r="O2028" i="5"/>
  <c r="S2028" i="5"/>
  <c r="N2028" i="5"/>
  <c r="E2028" i="5"/>
  <c r="G2028" i="5"/>
  <c r="Q2028" i="5"/>
  <c r="U2028" i="5"/>
  <c r="T2028" i="5"/>
  <c r="AB2028" i="5"/>
  <c r="W2028" i="5"/>
  <c r="AA2028" i="5"/>
  <c r="M2028" i="5"/>
  <c r="X2485" i="5"/>
  <c r="J2485" i="5"/>
  <c r="H2485" i="5"/>
  <c r="Y2485" i="5"/>
  <c r="Q2485" i="5"/>
  <c r="N2485" i="5"/>
  <c r="Z2485" i="5"/>
  <c r="AB2485" i="5"/>
  <c r="R2485" i="5"/>
  <c r="AA2485" i="5"/>
  <c r="L2485" i="5"/>
  <c r="O2485" i="5"/>
  <c r="V2485" i="5"/>
  <c r="M2485" i="5"/>
  <c r="U2485" i="5"/>
  <c r="I2485" i="5"/>
  <c r="E2485" i="5"/>
  <c r="F2485" i="5"/>
  <c r="W2485" i="5"/>
  <c r="P2485" i="5"/>
  <c r="T2485" i="5"/>
  <c r="S2485" i="5"/>
  <c r="G2485" i="5"/>
  <c r="K2485" i="5"/>
  <c r="K1995" i="5"/>
  <c r="R1995" i="5"/>
  <c r="J1995" i="5"/>
  <c r="AB1995" i="5"/>
  <c r="G1995" i="5"/>
  <c r="N1995" i="5"/>
  <c r="T1995" i="5"/>
  <c r="P1995" i="5"/>
  <c r="W1995" i="5"/>
  <c r="E1995" i="5"/>
  <c r="AA1995" i="5"/>
  <c r="Q1995" i="5"/>
  <c r="Y1995" i="5"/>
  <c r="F1995" i="5"/>
  <c r="O1995" i="5"/>
  <c r="Z1995" i="5"/>
  <c r="M1995" i="5"/>
  <c r="V1995" i="5"/>
  <c r="S1995" i="5"/>
  <c r="X1995" i="5"/>
  <c r="I1995" i="5"/>
  <c r="L1995" i="5"/>
  <c r="U1995" i="5"/>
  <c r="H1995" i="5"/>
  <c r="O2332" i="5"/>
  <c r="AA2332" i="5"/>
  <c r="N2332" i="5"/>
  <c r="K2332" i="5"/>
  <c r="F2332" i="5"/>
  <c r="Q2332" i="5"/>
  <c r="R2332" i="5"/>
  <c r="I2332" i="5"/>
  <c r="Y2332" i="5"/>
  <c r="E2332" i="5"/>
  <c r="P2332" i="5"/>
  <c r="G2332" i="5"/>
  <c r="W2332" i="5"/>
  <c r="U2332" i="5"/>
  <c r="H2332" i="5"/>
  <c r="S2332" i="5"/>
  <c r="J2332" i="5"/>
  <c r="L2332" i="5"/>
  <c r="AB2332" i="5"/>
  <c r="V2332" i="5"/>
  <c r="M2332" i="5"/>
  <c r="X2332" i="5"/>
  <c r="T2332" i="5"/>
  <c r="Z2332" i="5"/>
  <c r="H2214" i="5"/>
  <c r="X2214" i="5"/>
  <c r="AA2214" i="5"/>
  <c r="K2214" i="5"/>
  <c r="Q2214" i="5"/>
  <c r="J2214" i="5"/>
  <c r="W2214" i="5"/>
  <c r="I2214" i="5"/>
  <c r="G2214" i="5"/>
  <c r="Z2214" i="5"/>
  <c r="M2214" i="5"/>
  <c r="S2214" i="5"/>
  <c r="AB2214" i="5"/>
  <c r="N2214" i="5"/>
  <c r="P2214" i="5"/>
  <c r="V2214" i="5"/>
  <c r="U2214" i="5"/>
  <c r="Y2214" i="5"/>
  <c r="R2214" i="5"/>
  <c r="E2214" i="5"/>
  <c r="F2214" i="5"/>
  <c r="T2214" i="5"/>
  <c r="O2214" i="5"/>
  <c r="L2214" i="5"/>
  <c r="O2489" i="5"/>
  <c r="AB2489" i="5"/>
  <c r="W2489" i="5"/>
  <c r="F2489" i="5"/>
  <c r="V2489" i="5"/>
  <c r="N2489" i="5"/>
  <c r="E2489" i="5"/>
  <c r="R2489" i="5"/>
  <c r="K2489" i="5"/>
  <c r="U2489" i="5"/>
  <c r="AA2489" i="5"/>
  <c r="X2489" i="5"/>
  <c r="T2489" i="5"/>
  <c r="J2489" i="5"/>
  <c r="I2489" i="5"/>
  <c r="H2489" i="5"/>
  <c r="Z2489" i="5"/>
  <c r="G2489" i="5"/>
  <c r="Y2489" i="5"/>
  <c r="S2489" i="5"/>
  <c r="M2489" i="5"/>
  <c r="Q2489" i="5"/>
  <c r="L2489" i="5"/>
  <c r="P2489" i="5"/>
  <c r="Z2357" i="5"/>
  <c r="AB2357" i="5"/>
  <c r="R2357" i="5"/>
  <c r="AA2357" i="5"/>
  <c r="L2357" i="5"/>
  <c r="N2357" i="5"/>
  <c r="S2357" i="5"/>
  <c r="I2357" i="5"/>
  <c r="G2357" i="5"/>
  <c r="E2357" i="5"/>
  <c r="K2357" i="5"/>
  <c r="F2357" i="5"/>
  <c r="X2357" i="5"/>
  <c r="J2357" i="5"/>
  <c r="H2357" i="5"/>
  <c r="Y2357" i="5"/>
  <c r="Q2357" i="5"/>
  <c r="T2357" i="5"/>
  <c r="V2357" i="5"/>
  <c r="W2357" i="5"/>
  <c r="M2357" i="5"/>
  <c r="P2357" i="5"/>
  <c r="U2357" i="5"/>
  <c r="O2357" i="5"/>
  <c r="K2025" i="5"/>
  <c r="AA2025" i="5"/>
  <c r="F2025" i="5"/>
  <c r="Z2025" i="5"/>
  <c r="H2025" i="5"/>
  <c r="Q2025" i="5"/>
  <c r="R2025" i="5"/>
  <c r="P2025" i="5"/>
  <c r="Y2025" i="5"/>
  <c r="E2025" i="5"/>
  <c r="U2025" i="5"/>
  <c r="J2025" i="5"/>
  <c r="W2025" i="5"/>
  <c r="N2025" i="5"/>
  <c r="O2025" i="5"/>
  <c r="X2025" i="5"/>
  <c r="M2025" i="5"/>
  <c r="S2025" i="5"/>
  <c r="AB2025" i="5"/>
  <c r="V2025" i="5"/>
  <c r="I2025" i="5"/>
  <c r="L2025" i="5"/>
  <c r="T2025" i="5"/>
  <c r="G2025" i="5"/>
  <c r="X2304" i="5"/>
  <c r="F2304" i="5"/>
  <c r="I2304" i="5"/>
  <c r="O2304" i="5"/>
  <c r="H2304" i="5"/>
  <c r="AB2304" i="5"/>
  <c r="G2304" i="5"/>
  <c r="R2304" i="5"/>
  <c r="N2304" i="5"/>
  <c r="M2304" i="5"/>
  <c r="U2304" i="5"/>
  <c r="P2304" i="5"/>
  <c r="L2304" i="5"/>
  <c r="AA2304" i="5"/>
  <c r="V2304" i="5"/>
  <c r="S2304" i="5"/>
  <c r="E2304" i="5"/>
  <c r="J2304" i="5"/>
  <c r="Z2304" i="5"/>
  <c r="Q2304" i="5"/>
  <c r="K2304" i="5"/>
  <c r="Y2304" i="5"/>
  <c r="T2304" i="5"/>
  <c r="W2304" i="5"/>
  <c r="O2311" i="5"/>
  <c r="W2311" i="5"/>
  <c r="T2311" i="5"/>
  <c r="X2311" i="5"/>
  <c r="I2311" i="5"/>
  <c r="K2311" i="5"/>
  <c r="U2311" i="5"/>
  <c r="P2311" i="5"/>
  <c r="H2311" i="5"/>
  <c r="L2311" i="5"/>
  <c r="E2311" i="5"/>
  <c r="R2311" i="5"/>
  <c r="Z2311" i="5"/>
  <c r="F2311" i="5"/>
  <c r="Q2311" i="5"/>
  <c r="N2311" i="5"/>
  <c r="G2311" i="5"/>
  <c r="J2311" i="5"/>
  <c r="AB2311" i="5"/>
  <c r="V2311" i="5"/>
  <c r="Y2311" i="5"/>
  <c r="S2311" i="5"/>
  <c r="M2311" i="5"/>
  <c r="AA2311" i="5"/>
  <c r="P2448" i="5"/>
  <c r="AB2448" i="5"/>
  <c r="W2448" i="5"/>
  <c r="R2448" i="5"/>
  <c r="N2448" i="5"/>
  <c r="M2448" i="5"/>
  <c r="Z2448" i="5"/>
  <c r="Q2448" i="5"/>
  <c r="L2448" i="5"/>
  <c r="G2448" i="5"/>
  <c r="AA2448" i="5"/>
  <c r="V2448" i="5"/>
  <c r="T2448" i="5"/>
  <c r="F2448" i="5"/>
  <c r="J2448" i="5"/>
  <c r="U2448" i="5"/>
  <c r="O2448" i="5"/>
  <c r="X2448" i="5"/>
  <c r="K2448" i="5"/>
  <c r="S2448" i="5"/>
  <c r="E2448" i="5"/>
  <c r="Y2448" i="5"/>
  <c r="I2448" i="5"/>
  <c r="H2448" i="5"/>
  <c r="U2468" i="5"/>
  <c r="G2468" i="5"/>
  <c r="AA2468" i="5"/>
  <c r="V2468" i="5"/>
  <c r="F2468" i="5"/>
  <c r="X2468" i="5"/>
  <c r="R2468" i="5"/>
  <c r="Y2468" i="5"/>
  <c r="L2468" i="5"/>
  <c r="K2468" i="5"/>
  <c r="T2468" i="5"/>
  <c r="H2468" i="5"/>
  <c r="W2468" i="5"/>
  <c r="J2468" i="5"/>
  <c r="Q2468" i="5"/>
  <c r="P2468" i="5"/>
  <c r="O2468" i="5"/>
  <c r="M2468" i="5"/>
  <c r="AB2468" i="5"/>
  <c r="S2468" i="5"/>
  <c r="E2468" i="5"/>
  <c r="N2468" i="5"/>
  <c r="I2468" i="5"/>
  <c r="Z2468" i="5"/>
  <c r="Y2115" i="5"/>
  <c r="F2115" i="5"/>
  <c r="H2115" i="5"/>
  <c r="Z2115" i="5"/>
  <c r="M2115" i="5"/>
  <c r="V2115" i="5"/>
  <c r="AA2115" i="5"/>
  <c r="X2115" i="5"/>
  <c r="I2115" i="5"/>
  <c r="P2115" i="5"/>
  <c r="U2115" i="5"/>
  <c r="L2115" i="5"/>
  <c r="O2115" i="5"/>
  <c r="R2115" i="5"/>
  <c r="J2115" i="5"/>
  <c r="AB2115" i="5"/>
  <c r="K2115" i="5"/>
  <c r="N2115" i="5"/>
  <c r="T2115" i="5"/>
  <c r="W2115" i="5"/>
  <c r="S2115" i="5"/>
  <c r="E2115" i="5"/>
  <c r="G2115" i="5"/>
  <c r="Q2115" i="5"/>
  <c r="O2030" i="5"/>
  <c r="U2030" i="5"/>
  <c r="N2030" i="5"/>
  <c r="G2030" i="5"/>
  <c r="X2030" i="5"/>
  <c r="AB2030" i="5"/>
  <c r="J2030" i="5"/>
  <c r="H2030" i="5"/>
  <c r="T2030" i="5"/>
  <c r="Q2030" i="5"/>
  <c r="K2030" i="5"/>
  <c r="W2030" i="5"/>
  <c r="Z2030" i="5"/>
  <c r="L2030" i="5"/>
  <c r="F2030" i="5"/>
  <c r="V2030" i="5"/>
  <c r="M2030" i="5"/>
  <c r="S2030" i="5"/>
  <c r="I2030" i="5"/>
  <c r="E2030" i="5"/>
  <c r="R2030" i="5"/>
  <c r="AA2030" i="5"/>
  <c r="Y2030" i="5"/>
  <c r="P2030" i="5"/>
  <c r="O2131" i="5"/>
  <c r="R2131" i="5"/>
  <c r="J2131" i="5"/>
  <c r="AB2131" i="5"/>
  <c r="K2131" i="5"/>
  <c r="N2131" i="5"/>
  <c r="T2131" i="5"/>
  <c r="P2131" i="5"/>
  <c r="S2131" i="5"/>
  <c r="E2131" i="5"/>
  <c r="G2131" i="5"/>
  <c r="Q2131" i="5"/>
  <c r="Y2131" i="5"/>
  <c r="F2131" i="5"/>
  <c r="W2131" i="5"/>
  <c r="Z2131" i="5"/>
  <c r="M2131" i="5"/>
  <c r="V2131" i="5"/>
  <c r="AA2131" i="5"/>
  <c r="X2131" i="5"/>
  <c r="I2131" i="5"/>
  <c r="L2131" i="5"/>
  <c r="U2131" i="5"/>
  <c r="H2131" i="5"/>
  <c r="X2347" i="5"/>
  <c r="S2347" i="5"/>
  <c r="J2347" i="5"/>
  <c r="R2347" i="5"/>
  <c r="O2347" i="5"/>
  <c r="N2347" i="5"/>
  <c r="U2347" i="5"/>
  <c r="AB2347" i="5"/>
  <c r="G2347" i="5"/>
  <c r="E2347" i="5"/>
  <c r="K2347" i="5"/>
  <c r="Q2347" i="5"/>
  <c r="Z2347" i="5"/>
  <c r="F2347" i="5"/>
  <c r="H2347" i="5"/>
  <c r="AA2347" i="5"/>
  <c r="M2347" i="5"/>
  <c r="W2347" i="5"/>
  <c r="T2347" i="5"/>
  <c r="Y2347" i="5"/>
  <c r="I2347" i="5"/>
  <c r="P2347" i="5"/>
  <c r="V2347" i="5"/>
  <c r="L2347" i="5"/>
  <c r="U2365" i="5"/>
  <c r="F2365" i="5"/>
  <c r="R2365" i="5"/>
  <c r="X2365" i="5"/>
  <c r="N2365" i="5"/>
  <c r="AB2365" i="5"/>
  <c r="O2365" i="5"/>
  <c r="E2365" i="5"/>
  <c r="V2365" i="5"/>
  <c r="G2365" i="5"/>
  <c r="L2365" i="5"/>
  <c r="J2365" i="5"/>
  <c r="P2365" i="5"/>
  <c r="T2365" i="5"/>
  <c r="Z2365" i="5"/>
  <c r="H2365" i="5"/>
  <c r="W2365" i="5"/>
  <c r="K2365" i="5"/>
  <c r="AA2365" i="5"/>
  <c r="Q2365" i="5"/>
  <c r="Y2365" i="5"/>
  <c r="S2365" i="5"/>
  <c r="I2365" i="5"/>
  <c r="M2365" i="5"/>
  <c r="U2324" i="5"/>
  <c r="T2324" i="5"/>
  <c r="Z2324" i="5"/>
  <c r="S2324" i="5"/>
  <c r="K2324" i="5"/>
  <c r="AA2324" i="5"/>
  <c r="R2324" i="5"/>
  <c r="Y2324" i="5"/>
  <c r="O2324" i="5"/>
  <c r="X2324" i="5"/>
  <c r="G2324" i="5"/>
  <c r="P2324" i="5"/>
  <c r="W2324" i="5"/>
  <c r="J2324" i="5"/>
  <c r="I2324" i="5"/>
  <c r="H2324" i="5"/>
  <c r="L2324" i="5"/>
  <c r="E2324" i="5"/>
  <c r="AB2324" i="5"/>
  <c r="V2324" i="5"/>
  <c r="F2324" i="5"/>
  <c r="M2324" i="5"/>
  <c r="Q2324" i="5"/>
  <c r="N2324" i="5"/>
  <c r="AA2482" i="5"/>
  <c r="R2482" i="5"/>
  <c r="X2482" i="5"/>
  <c r="J2482" i="5"/>
  <c r="Q2482" i="5"/>
  <c r="S2482" i="5"/>
  <c r="T2482" i="5"/>
  <c r="I2482" i="5"/>
  <c r="K2482" i="5"/>
  <c r="V2482" i="5"/>
  <c r="AB2482" i="5"/>
  <c r="U2482" i="5"/>
  <c r="Y2482" i="5"/>
  <c r="F2482" i="5"/>
  <c r="P2482" i="5"/>
  <c r="O2482" i="5"/>
  <c r="Z2482" i="5"/>
  <c r="G2482" i="5"/>
  <c r="W2482" i="5"/>
  <c r="E2482" i="5"/>
  <c r="N2482" i="5"/>
  <c r="M2482" i="5"/>
  <c r="H2482" i="5"/>
  <c r="L2482" i="5"/>
  <c r="AA2370" i="5"/>
  <c r="Z2370" i="5"/>
  <c r="G2370" i="5"/>
  <c r="R2370" i="5"/>
  <c r="X2370" i="5"/>
  <c r="S2370" i="5"/>
  <c r="T2370" i="5"/>
  <c r="I2370" i="5"/>
  <c r="H2370" i="5"/>
  <c r="L2370" i="5"/>
  <c r="K2370" i="5"/>
  <c r="V2370" i="5"/>
  <c r="Y2370" i="5"/>
  <c r="N2370" i="5"/>
  <c r="Q2370" i="5"/>
  <c r="F2370" i="5"/>
  <c r="P2370" i="5"/>
  <c r="O2370" i="5"/>
  <c r="W2370" i="5"/>
  <c r="AB2370" i="5"/>
  <c r="U2370" i="5"/>
  <c r="E2370" i="5"/>
  <c r="J2370" i="5"/>
  <c r="M2370" i="5"/>
  <c r="U2250" i="5"/>
  <c r="O2250" i="5"/>
  <c r="T2250" i="5"/>
  <c r="R2250" i="5"/>
  <c r="J2250" i="5"/>
  <c r="F2250" i="5"/>
  <c r="AB2250" i="5"/>
  <c r="K2250" i="5"/>
  <c r="E2250" i="5"/>
  <c r="AA2250" i="5"/>
  <c r="V2250" i="5"/>
  <c r="Z2250" i="5"/>
  <c r="G2250" i="5"/>
  <c r="L2250" i="5"/>
  <c r="S2250" i="5"/>
  <c r="P2250" i="5"/>
  <c r="W2250" i="5"/>
  <c r="H2250" i="5"/>
  <c r="M2250" i="5"/>
  <c r="Y2250" i="5"/>
  <c r="Q2250" i="5"/>
  <c r="X2250" i="5"/>
  <c r="I2250" i="5"/>
  <c r="N2250" i="5"/>
  <c r="G2141" i="5"/>
  <c r="W2141" i="5"/>
  <c r="N2141" i="5"/>
  <c r="O2141" i="5"/>
  <c r="T2141" i="5"/>
  <c r="J2141" i="5"/>
  <c r="E2141" i="5"/>
  <c r="L2141" i="5"/>
  <c r="AB2141" i="5"/>
  <c r="V2141" i="5"/>
  <c r="I2141" i="5"/>
  <c r="Y2141" i="5"/>
  <c r="S2141" i="5"/>
  <c r="Q2141" i="5"/>
  <c r="K2141" i="5"/>
  <c r="AA2141" i="5"/>
  <c r="F2141" i="5"/>
  <c r="H2141" i="5"/>
  <c r="X2141" i="5"/>
  <c r="R2141" i="5"/>
  <c r="P2141" i="5"/>
  <c r="U2141" i="5"/>
  <c r="Z2141" i="5"/>
  <c r="M2141" i="5"/>
  <c r="X2477" i="5"/>
  <c r="Z2477" i="5"/>
  <c r="L2477" i="5"/>
  <c r="U2477" i="5"/>
  <c r="F2477" i="5"/>
  <c r="R2477" i="5"/>
  <c r="G2477" i="5"/>
  <c r="W2477" i="5"/>
  <c r="M2477" i="5"/>
  <c r="O2477" i="5"/>
  <c r="E2477" i="5"/>
  <c r="V2477" i="5"/>
  <c r="H2477" i="5"/>
  <c r="AB2477" i="5"/>
  <c r="J2477" i="5"/>
  <c r="P2477" i="5"/>
  <c r="T2477" i="5"/>
  <c r="N2477" i="5"/>
  <c r="S2477" i="5"/>
  <c r="I2477" i="5"/>
  <c r="K2477" i="5"/>
  <c r="AA2477" i="5"/>
  <c r="Q2477" i="5"/>
  <c r="Y2477" i="5"/>
  <c r="H2120" i="5"/>
  <c r="Z2120" i="5"/>
  <c r="J2120" i="5"/>
  <c r="V2120" i="5"/>
  <c r="O2120" i="5"/>
  <c r="E2120" i="5"/>
  <c r="R2120" i="5"/>
  <c r="M2120" i="5"/>
  <c r="T2120" i="5"/>
  <c r="Y2120" i="5"/>
  <c r="G2120" i="5"/>
  <c r="S2120" i="5"/>
  <c r="W2120" i="5"/>
  <c r="F2120" i="5"/>
  <c r="K2120" i="5"/>
  <c r="X2120" i="5"/>
  <c r="Q2120" i="5"/>
  <c r="L2120" i="5"/>
  <c r="AB2120" i="5"/>
  <c r="U2120" i="5"/>
  <c r="P2120" i="5"/>
  <c r="I2120" i="5"/>
  <c r="AA2120" i="5"/>
  <c r="N2120" i="5"/>
  <c r="O2264" i="5"/>
  <c r="W2264" i="5"/>
  <c r="Z2264" i="5"/>
  <c r="S2264" i="5"/>
  <c r="G2264" i="5"/>
  <c r="F2264" i="5"/>
  <c r="V2264" i="5"/>
  <c r="I2264" i="5"/>
  <c r="U2264" i="5"/>
  <c r="Y2264" i="5"/>
  <c r="H2264" i="5"/>
  <c r="Q2264" i="5"/>
  <c r="AA2264" i="5"/>
  <c r="N2264" i="5"/>
  <c r="L2264" i="5"/>
  <c r="K2264" i="5"/>
  <c r="X2264" i="5"/>
  <c r="R2264" i="5"/>
  <c r="AB2264" i="5"/>
  <c r="E2264" i="5"/>
  <c r="J2264" i="5"/>
  <c r="M2264" i="5"/>
  <c r="P2264" i="5"/>
  <c r="T2264" i="5"/>
  <c r="K2309" i="5"/>
  <c r="X2309" i="5"/>
  <c r="N2309" i="5"/>
  <c r="H2309" i="5"/>
  <c r="Y2309" i="5"/>
  <c r="J2309" i="5"/>
  <c r="E2309" i="5"/>
  <c r="P2309" i="5"/>
  <c r="Z2309" i="5"/>
  <c r="W2309" i="5"/>
  <c r="I2309" i="5"/>
  <c r="G2309" i="5"/>
  <c r="T2309" i="5"/>
  <c r="Q2309" i="5"/>
  <c r="O2309" i="5"/>
  <c r="AB2309" i="5"/>
  <c r="F2309" i="5"/>
  <c r="L2309" i="5"/>
  <c r="R2309" i="5"/>
  <c r="S2309" i="5"/>
  <c r="V2309" i="5"/>
  <c r="U2309" i="5"/>
  <c r="AA2309" i="5"/>
  <c r="M2309" i="5"/>
  <c r="O2002" i="5"/>
  <c r="U2002" i="5"/>
  <c r="J2002" i="5"/>
  <c r="G2002" i="5"/>
  <c r="X2002" i="5"/>
  <c r="F2002" i="5"/>
  <c r="W2002" i="5"/>
  <c r="I2002" i="5"/>
  <c r="R2002" i="5"/>
  <c r="E2002" i="5"/>
  <c r="L2002" i="5"/>
  <c r="V2002" i="5"/>
  <c r="AB2002" i="5"/>
  <c r="N2002" i="5"/>
  <c r="H2002" i="5"/>
  <c r="T2002" i="5"/>
  <c r="Q2002" i="5"/>
  <c r="K2002" i="5"/>
  <c r="Z2002" i="5"/>
  <c r="AA2002" i="5"/>
  <c r="M2002" i="5"/>
  <c r="Y2002" i="5"/>
  <c r="S2002" i="5"/>
  <c r="P2002" i="5"/>
  <c r="H2048" i="5"/>
  <c r="S2048" i="5"/>
  <c r="Y2048" i="5"/>
  <c r="V2048" i="5"/>
  <c r="E2048" i="5"/>
  <c r="J2048" i="5"/>
  <c r="R2048" i="5"/>
  <c r="M2048" i="5"/>
  <c r="G2048" i="5"/>
  <c r="AA2048" i="5"/>
  <c r="AB2048" i="5"/>
  <c r="Z2048" i="5"/>
  <c r="W2048" i="5"/>
  <c r="F2048" i="5"/>
  <c r="P2048" i="5"/>
  <c r="K2048" i="5"/>
  <c r="O2048" i="5"/>
  <c r="T2048" i="5"/>
  <c r="X2048" i="5"/>
  <c r="U2048" i="5"/>
  <c r="N2048" i="5"/>
  <c r="I2048" i="5"/>
  <c r="Q2048" i="5"/>
  <c r="L2048" i="5"/>
  <c r="H2423" i="5"/>
  <c r="W2423" i="5"/>
  <c r="S2423" i="5"/>
  <c r="O2423" i="5"/>
  <c r="P2423" i="5"/>
  <c r="K2423" i="5"/>
  <c r="U2423" i="5"/>
  <c r="I2423" i="5"/>
  <c r="T2423" i="5"/>
  <c r="L2423" i="5"/>
  <c r="J2423" i="5"/>
  <c r="E2423" i="5"/>
  <c r="Z2423" i="5"/>
  <c r="F2423" i="5"/>
  <c r="M2423" i="5"/>
  <c r="AB2423" i="5"/>
  <c r="AA2423" i="5"/>
  <c r="Q2423" i="5"/>
  <c r="G2423" i="5"/>
  <c r="Y2423" i="5"/>
  <c r="N2423" i="5"/>
  <c r="R2423" i="5"/>
  <c r="X2423" i="5"/>
  <c r="V2423" i="5"/>
  <c r="O2179" i="5"/>
  <c r="R2179" i="5"/>
  <c r="J2179" i="5"/>
  <c r="AB2179" i="5"/>
  <c r="K2179" i="5"/>
  <c r="N2179" i="5"/>
  <c r="T2179" i="5"/>
  <c r="W2179" i="5"/>
  <c r="S2179" i="5"/>
  <c r="E2179" i="5"/>
  <c r="G2179" i="5"/>
  <c r="Q2179" i="5"/>
  <c r="Y2179" i="5"/>
  <c r="F2179" i="5"/>
  <c r="H2179" i="5"/>
  <c r="Z2179" i="5"/>
  <c r="M2179" i="5"/>
  <c r="V2179" i="5"/>
  <c r="AA2179" i="5"/>
  <c r="X2179" i="5"/>
  <c r="I2179" i="5"/>
  <c r="P2179" i="5"/>
  <c r="U2179" i="5"/>
  <c r="L2179" i="5"/>
  <c r="P2336" i="5"/>
  <c r="AA2336" i="5"/>
  <c r="V2336" i="5"/>
  <c r="S2336" i="5"/>
  <c r="E2336" i="5"/>
  <c r="J2336" i="5"/>
  <c r="Z2336" i="5"/>
  <c r="Q2336" i="5"/>
  <c r="O2336" i="5"/>
  <c r="X2336" i="5"/>
  <c r="AB2336" i="5"/>
  <c r="W2336" i="5"/>
  <c r="T2336" i="5"/>
  <c r="F2336" i="5"/>
  <c r="I2336" i="5"/>
  <c r="H2336" i="5"/>
  <c r="L2336" i="5"/>
  <c r="G2336" i="5"/>
  <c r="K2336" i="5"/>
  <c r="R2336" i="5"/>
  <c r="N2336" i="5"/>
  <c r="M2336" i="5"/>
  <c r="Y2336" i="5"/>
  <c r="U2336" i="5"/>
  <c r="O2210" i="5"/>
  <c r="Y2210" i="5"/>
  <c r="Z2210" i="5"/>
  <c r="AB2210" i="5"/>
  <c r="W2210" i="5"/>
  <c r="N2210" i="5"/>
  <c r="S2210" i="5"/>
  <c r="I2210" i="5"/>
  <c r="H2210" i="5"/>
  <c r="L2210" i="5"/>
  <c r="G2210" i="5"/>
  <c r="U2210" i="5"/>
  <c r="X2210" i="5"/>
  <c r="F2210" i="5"/>
  <c r="Q2210" i="5"/>
  <c r="R2210" i="5"/>
  <c r="P2210" i="5"/>
  <c r="K2210" i="5"/>
  <c r="V2210" i="5"/>
  <c r="AA2210" i="5"/>
  <c r="T2210" i="5"/>
  <c r="E2210" i="5"/>
  <c r="J2210" i="5"/>
  <c r="M2210" i="5"/>
  <c r="H2113" i="5"/>
  <c r="S2113" i="5"/>
  <c r="Q2113" i="5"/>
  <c r="K2113" i="5"/>
  <c r="F2113" i="5"/>
  <c r="I2113" i="5"/>
  <c r="Z2113" i="5"/>
  <c r="M2113" i="5"/>
  <c r="X2113" i="5"/>
  <c r="R2113" i="5"/>
  <c r="P2113" i="5"/>
  <c r="U2113" i="5"/>
  <c r="T2113" i="5"/>
  <c r="J2113" i="5"/>
  <c r="G2113" i="5"/>
  <c r="W2113" i="5"/>
  <c r="N2113" i="5"/>
  <c r="O2113" i="5"/>
  <c r="Y2113" i="5"/>
  <c r="E2113" i="5"/>
  <c r="L2113" i="5"/>
  <c r="AB2113" i="5"/>
  <c r="AA2113" i="5"/>
  <c r="V2113" i="5"/>
  <c r="Z2315" i="5"/>
  <c r="F2315" i="5"/>
  <c r="L2315" i="5"/>
  <c r="S2315" i="5"/>
  <c r="Q2315" i="5"/>
  <c r="X2315" i="5"/>
  <c r="AA2315" i="5"/>
  <c r="Y2315" i="5"/>
  <c r="M2315" i="5"/>
  <c r="T2315" i="5"/>
  <c r="V2315" i="5"/>
  <c r="P2315" i="5"/>
  <c r="H2315" i="5"/>
  <c r="W2315" i="5"/>
  <c r="J2315" i="5"/>
  <c r="R2315" i="5"/>
  <c r="O2315" i="5"/>
  <c r="N2315" i="5"/>
  <c r="U2315" i="5"/>
  <c r="I2315" i="5"/>
  <c r="G2315" i="5"/>
  <c r="E2315" i="5"/>
  <c r="K2315" i="5"/>
  <c r="AB2315" i="5"/>
  <c r="H2371" i="5"/>
  <c r="S2371" i="5"/>
  <c r="J2371" i="5"/>
  <c r="R2371" i="5"/>
  <c r="O2371" i="5"/>
  <c r="N2371" i="5"/>
  <c r="U2371" i="5"/>
  <c r="I2371" i="5"/>
  <c r="G2371" i="5"/>
  <c r="E2371" i="5"/>
  <c r="K2371" i="5"/>
  <c r="X2371" i="5"/>
  <c r="Z2371" i="5"/>
  <c r="F2371" i="5"/>
  <c r="L2371" i="5"/>
  <c r="AA2371" i="5"/>
  <c r="Q2371" i="5"/>
  <c r="W2371" i="5"/>
  <c r="AB2371" i="5"/>
  <c r="Y2371" i="5"/>
  <c r="M2371" i="5"/>
  <c r="T2371" i="5"/>
  <c r="V2371" i="5"/>
  <c r="P2371" i="5"/>
  <c r="U2452" i="5"/>
  <c r="T2452" i="5"/>
  <c r="Z2452" i="5"/>
  <c r="S2452" i="5"/>
  <c r="K2452" i="5"/>
  <c r="AA2452" i="5"/>
  <c r="R2452" i="5"/>
  <c r="Y2452" i="5"/>
  <c r="O2452" i="5"/>
  <c r="X2452" i="5"/>
  <c r="G2452" i="5"/>
  <c r="P2452" i="5"/>
  <c r="W2452" i="5"/>
  <c r="J2452" i="5"/>
  <c r="I2452" i="5"/>
  <c r="H2452" i="5"/>
  <c r="L2452" i="5"/>
  <c r="E2452" i="5"/>
  <c r="AB2452" i="5"/>
  <c r="V2452" i="5"/>
  <c r="F2452" i="5"/>
  <c r="M2452" i="5"/>
  <c r="Q2452" i="5"/>
  <c r="N2452" i="5"/>
  <c r="O1993" i="5"/>
  <c r="AA1993" i="5"/>
  <c r="F1993" i="5"/>
  <c r="L1993" i="5"/>
  <c r="S1993" i="5"/>
  <c r="Q1993" i="5"/>
  <c r="R1993" i="5"/>
  <c r="U1993" i="5"/>
  <c r="Y1993" i="5"/>
  <c r="Z1993" i="5"/>
  <c r="M1993" i="5"/>
  <c r="X1993" i="5"/>
  <c r="W1993" i="5"/>
  <c r="N1993" i="5"/>
  <c r="H1993" i="5"/>
  <c r="T1993" i="5"/>
  <c r="J1993" i="5"/>
  <c r="K1993" i="5"/>
  <c r="AB1993" i="5"/>
  <c r="V1993" i="5"/>
  <c r="I1993" i="5"/>
  <c r="G1993" i="5"/>
  <c r="E1993" i="5"/>
  <c r="P1993" i="5"/>
  <c r="O2093" i="5"/>
  <c r="AA2093" i="5"/>
  <c r="J2093" i="5"/>
  <c r="Z2093" i="5"/>
  <c r="L2093" i="5"/>
  <c r="S2093" i="5"/>
  <c r="R2093" i="5"/>
  <c r="I2093" i="5"/>
  <c r="U2093" i="5"/>
  <c r="E2093" i="5"/>
  <c r="G2093" i="5"/>
  <c r="F2093" i="5"/>
  <c r="W2093" i="5"/>
  <c r="Y2093" i="5"/>
  <c r="H2093" i="5"/>
  <c r="X2093" i="5"/>
  <c r="Q2093" i="5"/>
  <c r="K2093" i="5"/>
  <c r="AB2093" i="5"/>
  <c r="V2093" i="5"/>
  <c r="M2093" i="5"/>
  <c r="P2093" i="5"/>
  <c r="T2093" i="5"/>
  <c r="N2093" i="5"/>
  <c r="T2177" i="5"/>
  <c r="F2177" i="5"/>
  <c r="G2177" i="5"/>
  <c r="W2177" i="5"/>
  <c r="N2177" i="5"/>
  <c r="AA2177" i="5"/>
  <c r="Y2177" i="5"/>
  <c r="E2177" i="5"/>
  <c r="L2177" i="5"/>
  <c r="AB2177" i="5"/>
  <c r="O2177" i="5"/>
  <c r="J2177" i="5"/>
  <c r="H2177" i="5"/>
  <c r="S2177" i="5"/>
  <c r="Q2177" i="5"/>
  <c r="K2177" i="5"/>
  <c r="V2177" i="5"/>
  <c r="U2177" i="5"/>
  <c r="Z2177" i="5"/>
  <c r="M2177" i="5"/>
  <c r="X2177" i="5"/>
  <c r="R2177" i="5"/>
  <c r="P2177" i="5"/>
  <c r="I2177" i="5"/>
  <c r="L2318" i="5"/>
  <c r="W2318" i="5"/>
  <c r="J2318" i="5"/>
  <c r="O2318" i="5"/>
  <c r="Y2318" i="5"/>
  <c r="F2318" i="5"/>
  <c r="X2318" i="5"/>
  <c r="M2318" i="5"/>
  <c r="K2318" i="5"/>
  <c r="E2318" i="5"/>
  <c r="S2318" i="5"/>
  <c r="Z2318" i="5"/>
  <c r="V2318" i="5"/>
  <c r="N2318" i="5"/>
  <c r="P2318" i="5"/>
  <c r="U2318" i="5"/>
  <c r="AA2318" i="5"/>
  <c r="H2318" i="5"/>
  <c r="G2318" i="5"/>
  <c r="AB2318" i="5"/>
  <c r="Q2318" i="5"/>
  <c r="R2318" i="5"/>
  <c r="T2318" i="5"/>
  <c r="I2318" i="5"/>
  <c r="T2049" i="5"/>
  <c r="J2049" i="5"/>
  <c r="G2049" i="5"/>
  <c r="W2049" i="5"/>
  <c r="N2049" i="5"/>
  <c r="AA2049" i="5"/>
  <c r="Y2049" i="5"/>
  <c r="E2049" i="5"/>
  <c r="L2049" i="5"/>
  <c r="AB2049" i="5"/>
  <c r="O2049" i="5"/>
  <c r="F2049" i="5"/>
  <c r="H2049" i="5"/>
  <c r="S2049" i="5"/>
  <c r="Q2049" i="5"/>
  <c r="K2049" i="5"/>
  <c r="V2049" i="5"/>
  <c r="U2049" i="5"/>
  <c r="Z2049" i="5"/>
  <c r="M2049" i="5"/>
  <c r="X2049" i="5"/>
  <c r="R2049" i="5"/>
  <c r="P2049" i="5"/>
  <c r="I2049" i="5"/>
  <c r="P2480" i="5"/>
  <c r="AB2480" i="5"/>
  <c r="W2480" i="5"/>
  <c r="R2480" i="5"/>
  <c r="Y2480" i="5"/>
  <c r="M2480" i="5"/>
  <c r="Z2480" i="5"/>
  <c r="Q2480" i="5"/>
  <c r="L2480" i="5"/>
  <c r="G2480" i="5"/>
  <c r="AA2480" i="5"/>
  <c r="V2480" i="5"/>
  <c r="T2480" i="5"/>
  <c r="F2480" i="5"/>
  <c r="J2480" i="5"/>
  <c r="U2480" i="5"/>
  <c r="O2480" i="5"/>
  <c r="X2480" i="5"/>
  <c r="K2480" i="5"/>
  <c r="S2480" i="5"/>
  <c r="E2480" i="5"/>
  <c r="N2480" i="5"/>
  <c r="I2480" i="5"/>
  <c r="H2480" i="5"/>
  <c r="P2413" i="5"/>
  <c r="T2413" i="5"/>
  <c r="N2413" i="5"/>
  <c r="H2413" i="5"/>
  <c r="W2413" i="5"/>
  <c r="K2413" i="5"/>
  <c r="AA2413" i="5"/>
  <c r="Q2413" i="5"/>
  <c r="Y2413" i="5"/>
  <c r="S2413" i="5"/>
  <c r="I2413" i="5"/>
  <c r="M2413" i="5"/>
  <c r="U2413" i="5"/>
  <c r="J2413" i="5"/>
  <c r="R2413" i="5"/>
  <c r="X2413" i="5"/>
  <c r="Z2413" i="5"/>
  <c r="AB2413" i="5"/>
  <c r="O2413" i="5"/>
  <c r="E2413" i="5"/>
  <c r="V2413" i="5"/>
  <c r="G2413" i="5"/>
  <c r="L2413" i="5"/>
  <c r="F2413" i="5"/>
  <c r="Z1996" i="5"/>
  <c r="J1996" i="5"/>
  <c r="O1996" i="5"/>
  <c r="H1996" i="5"/>
  <c r="L1996" i="5"/>
  <c r="V1996" i="5"/>
  <c r="X1996" i="5"/>
  <c r="Y1996" i="5"/>
  <c r="I1996" i="5"/>
  <c r="F1996" i="5"/>
  <c r="R1996" i="5"/>
  <c r="G1996" i="5"/>
  <c r="K1996" i="5"/>
  <c r="S1996" i="5"/>
  <c r="N1996" i="5"/>
  <c r="E1996" i="5"/>
  <c r="T1996" i="5"/>
  <c r="Q1996" i="5"/>
  <c r="U1996" i="5"/>
  <c r="P1996" i="5"/>
  <c r="AB1996" i="5"/>
  <c r="W1996" i="5"/>
  <c r="AA1996" i="5"/>
  <c r="M1996" i="5"/>
  <c r="H2455" i="5"/>
  <c r="W2455" i="5"/>
  <c r="V2455" i="5"/>
  <c r="L2455" i="5"/>
  <c r="S2455" i="5"/>
  <c r="F2455" i="5"/>
  <c r="U2455" i="5"/>
  <c r="I2455" i="5"/>
  <c r="T2455" i="5"/>
  <c r="O2455" i="5"/>
  <c r="AB2455" i="5"/>
  <c r="K2455" i="5"/>
  <c r="Z2455" i="5"/>
  <c r="J2455" i="5"/>
  <c r="M2455" i="5"/>
  <c r="Q2455" i="5"/>
  <c r="AA2455" i="5"/>
  <c r="P2455" i="5"/>
  <c r="G2455" i="5"/>
  <c r="Y2455" i="5"/>
  <c r="N2455" i="5"/>
  <c r="R2455" i="5"/>
  <c r="X2455" i="5"/>
  <c r="E2455" i="5"/>
  <c r="Y1999" i="5"/>
  <c r="F1999" i="5"/>
  <c r="H1999" i="5"/>
  <c r="V1999" i="5"/>
  <c r="N1999" i="5"/>
  <c r="K1999" i="5"/>
  <c r="W1999" i="5"/>
  <c r="X1999" i="5"/>
  <c r="I1999" i="5"/>
  <c r="G1999" i="5"/>
  <c r="E1999" i="5"/>
  <c r="P1999" i="5"/>
  <c r="O1999" i="5"/>
  <c r="R1999" i="5"/>
  <c r="J1999" i="5"/>
  <c r="L1999" i="5"/>
  <c r="U1999" i="5"/>
  <c r="Q1999" i="5"/>
  <c r="T1999" i="5"/>
  <c r="S1999" i="5"/>
  <c r="AA1999" i="5"/>
  <c r="AB1999" i="5"/>
  <c r="M1999" i="5"/>
  <c r="Z1999" i="5"/>
  <c r="H2398" i="5"/>
  <c r="V2398" i="5"/>
  <c r="J2398" i="5"/>
  <c r="O2398" i="5"/>
  <c r="Y2398" i="5"/>
  <c r="F2398" i="5"/>
  <c r="X2398" i="5"/>
  <c r="I2398" i="5"/>
  <c r="K2398" i="5"/>
  <c r="E2398" i="5"/>
  <c r="P2398" i="5"/>
  <c r="S2398" i="5"/>
  <c r="R2398" i="5"/>
  <c r="N2398" i="5"/>
  <c r="L2398" i="5"/>
  <c r="U2398" i="5"/>
  <c r="Q2398" i="5"/>
  <c r="W2398" i="5"/>
  <c r="G2398" i="5"/>
  <c r="AB2398" i="5"/>
  <c r="M2398" i="5"/>
  <c r="Z2398" i="5"/>
  <c r="T2398" i="5"/>
  <c r="AA2398" i="5"/>
  <c r="O2078" i="5"/>
  <c r="U2078" i="5"/>
  <c r="N2078" i="5"/>
  <c r="G2078" i="5"/>
  <c r="X2078" i="5"/>
  <c r="F2078" i="5"/>
  <c r="AB2078" i="5"/>
  <c r="J2078" i="5"/>
  <c r="H2078" i="5"/>
  <c r="T2078" i="5"/>
  <c r="Q2078" i="5"/>
  <c r="K2078" i="5"/>
  <c r="W2078" i="5"/>
  <c r="Z2078" i="5"/>
  <c r="L2078" i="5"/>
  <c r="V2078" i="5"/>
  <c r="M2078" i="5"/>
  <c r="S2078" i="5"/>
  <c r="I2078" i="5"/>
  <c r="E2078" i="5"/>
  <c r="R2078" i="5"/>
  <c r="AA2078" i="5"/>
  <c r="Y2078" i="5"/>
  <c r="P2078" i="5"/>
  <c r="T2202" i="5"/>
  <c r="O2202" i="5"/>
  <c r="P2202" i="5"/>
  <c r="W2202" i="5"/>
  <c r="I2202" i="5"/>
  <c r="N2202" i="5"/>
  <c r="AA2202" i="5"/>
  <c r="K2202" i="5"/>
  <c r="F2202" i="5"/>
  <c r="S2202" i="5"/>
  <c r="AB2202" i="5"/>
  <c r="J2202" i="5"/>
  <c r="G2202" i="5"/>
  <c r="Q2202" i="5"/>
  <c r="E2202" i="5"/>
  <c r="R2202" i="5"/>
  <c r="V2202" i="5"/>
  <c r="U2202" i="5"/>
  <c r="M2202" i="5"/>
  <c r="X2202" i="5"/>
  <c r="Y2202" i="5"/>
  <c r="Z2202" i="5"/>
  <c r="H2202" i="5"/>
  <c r="L2202" i="5"/>
  <c r="R2382" i="5"/>
  <c r="J2382" i="5"/>
  <c r="L2382" i="5"/>
  <c r="U2382" i="5"/>
  <c r="Q2382" i="5"/>
  <c r="W2382" i="5"/>
  <c r="G2382" i="5"/>
  <c r="AB2382" i="5"/>
  <c r="M2382" i="5"/>
  <c r="Z2382" i="5"/>
  <c r="T2382" i="5"/>
  <c r="AA2382" i="5"/>
  <c r="H2382" i="5"/>
  <c r="V2382" i="5"/>
  <c r="N2382" i="5"/>
  <c r="O2382" i="5"/>
  <c r="Y2382" i="5"/>
  <c r="F2382" i="5"/>
  <c r="X2382" i="5"/>
  <c r="I2382" i="5"/>
  <c r="K2382" i="5"/>
  <c r="E2382" i="5"/>
  <c r="P2382" i="5"/>
  <c r="S2382" i="5"/>
  <c r="H2021" i="5"/>
  <c r="S2021" i="5"/>
  <c r="Q2021" i="5"/>
  <c r="K2021" i="5"/>
  <c r="J2021" i="5"/>
  <c r="I2021" i="5"/>
  <c r="Z2021" i="5"/>
  <c r="M2021" i="5"/>
  <c r="X2021" i="5"/>
  <c r="R2021" i="5"/>
  <c r="P2021" i="5"/>
  <c r="U2021" i="5"/>
  <c r="T2021" i="5"/>
  <c r="F2021" i="5"/>
  <c r="G2021" i="5"/>
  <c r="W2021" i="5"/>
  <c r="N2021" i="5"/>
  <c r="O2021" i="5"/>
  <c r="Y2021" i="5"/>
  <c r="E2021" i="5"/>
  <c r="L2021" i="5"/>
  <c r="AB2021" i="5"/>
  <c r="AA2021" i="5"/>
  <c r="V2021" i="5"/>
  <c r="O2276" i="5"/>
  <c r="AA2276" i="5"/>
  <c r="N2276" i="5"/>
  <c r="H2276" i="5"/>
  <c r="K2276" i="5"/>
  <c r="Q2276" i="5"/>
  <c r="R2276" i="5"/>
  <c r="P2276" i="5"/>
  <c r="X2276" i="5"/>
  <c r="Z2276" i="5"/>
  <c r="M2276" i="5"/>
  <c r="E2276" i="5"/>
  <c r="W2276" i="5"/>
  <c r="J2276" i="5"/>
  <c r="Y2276" i="5"/>
  <c r="T2276" i="5"/>
  <c r="F2276" i="5"/>
  <c r="L2276" i="5"/>
  <c r="U2276" i="5"/>
  <c r="V2276" i="5"/>
  <c r="I2276" i="5"/>
  <c r="G2276" i="5"/>
  <c r="AB2276" i="5"/>
  <c r="S2276" i="5"/>
  <c r="O1980" i="5"/>
  <c r="S1980" i="5"/>
  <c r="N1980" i="5"/>
  <c r="E1980" i="5"/>
  <c r="G1980" i="5"/>
  <c r="Q1980" i="5"/>
  <c r="U1980" i="5"/>
  <c r="P1980" i="5"/>
  <c r="AB1980" i="5"/>
  <c r="W1980" i="5"/>
  <c r="AA1980" i="5"/>
  <c r="M1980" i="5"/>
  <c r="Z1980" i="5"/>
  <c r="J1980" i="5"/>
  <c r="T1980" i="5"/>
  <c r="H1980" i="5"/>
  <c r="L1980" i="5"/>
  <c r="V1980" i="5"/>
  <c r="X1980" i="5"/>
  <c r="Y1980" i="5"/>
  <c r="I1980" i="5"/>
  <c r="F1980" i="5"/>
  <c r="R1980" i="5"/>
  <c r="K1980" i="5"/>
  <c r="L2369" i="5"/>
  <c r="T2369" i="5"/>
  <c r="Q2369" i="5"/>
  <c r="V2369" i="5"/>
  <c r="F2369" i="5"/>
  <c r="I2369" i="5"/>
  <c r="AA2369" i="5"/>
  <c r="M2369" i="5"/>
  <c r="Y2369" i="5"/>
  <c r="S2369" i="5"/>
  <c r="Z2369" i="5"/>
  <c r="G2369" i="5"/>
  <c r="U2369" i="5"/>
  <c r="J2369" i="5"/>
  <c r="O2369" i="5"/>
  <c r="X2369" i="5"/>
  <c r="N2369" i="5"/>
  <c r="H2369" i="5"/>
  <c r="K2369" i="5"/>
  <c r="E2369" i="5"/>
  <c r="P2369" i="5"/>
  <c r="R2369" i="5"/>
  <c r="AB2369" i="5"/>
  <c r="W2369" i="5"/>
  <c r="K2133" i="5"/>
  <c r="AA2133" i="5"/>
  <c r="J2133" i="5"/>
  <c r="H2133" i="5"/>
  <c r="S2133" i="5"/>
  <c r="Q2133" i="5"/>
  <c r="R2133" i="5"/>
  <c r="P2133" i="5"/>
  <c r="U2133" i="5"/>
  <c r="Z2133" i="5"/>
  <c r="M2133" i="5"/>
  <c r="X2133" i="5"/>
  <c r="W2133" i="5"/>
  <c r="N2133" i="5"/>
  <c r="O2133" i="5"/>
  <c r="T2133" i="5"/>
  <c r="F2133" i="5"/>
  <c r="G2133" i="5"/>
  <c r="AB2133" i="5"/>
  <c r="V2133" i="5"/>
  <c r="I2133" i="5"/>
  <c r="Y2133" i="5"/>
  <c r="E2133" i="5"/>
  <c r="L2133" i="5"/>
  <c r="X2241" i="5"/>
  <c r="F2241" i="5"/>
  <c r="K2241" i="5"/>
  <c r="AA2241" i="5"/>
  <c r="N2241" i="5"/>
  <c r="Z2241" i="5"/>
  <c r="G2241" i="5"/>
  <c r="E2241" i="5"/>
  <c r="L2241" i="5"/>
  <c r="U2241" i="5"/>
  <c r="T2241" i="5"/>
  <c r="V2241" i="5"/>
  <c r="H2241" i="5"/>
  <c r="W2241" i="5"/>
  <c r="Q2241" i="5"/>
  <c r="O2241" i="5"/>
  <c r="J2241" i="5"/>
  <c r="I2241" i="5"/>
  <c r="S2241" i="5"/>
  <c r="M2241" i="5"/>
  <c r="AB2241" i="5"/>
  <c r="R2241" i="5"/>
  <c r="P2241" i="5"/>
  <c r="Y2241" i="5"/>
  <c r="K2041" i="5"/>
  <c r="W2041" i="5"/>
  <c r="N2041" i="5"/>
  <c r="H2041" i="5"/>
  <c r="T2041" i="5"/>
  <c r="J2041" i="5"/>
  <c r="E2041" i="5"/>
  <c r="P2041" i="5"/>
  <c r="AB2041" i="5"/>
  <c r="V2041" i="5"/>
  <c r="M2041" i="5"/>
  <c r="G2041" i="5"/>
  <c r="S2041" i="5"/>
  <c r="U2041" i="5"/>
  <c r="O2041" i="5"/>
  <c r="AA2041" i="5"/>
  <c r="F2041" i="5"/>
  <c r="L2041" i="5"/>
  <c r="X2041" i="5"/>
  <c r="R2041" i="5"/>
  <c r="I2041" i="5"/>
  <c r="Y2041" i="5"/>
  <c r="Z2041" i="5"/>
  <c r="Q2041" i="5"/>
  <c r="O2216" i="5"/>
  <c r="AA2216" i="5"/>
  <c r="Z2216" i="5"/>
  <c r="W2216" i="5"/>
  <c r="V2216" i="5"/>
  <c r="F2216" i="5"/>
  <c r="Y2216" i="5"/>
  <c r="I2216" i="5"/>
  <c r="K2216" i="5"/>
  <c r="AB2216" i="5"/>
  <c r="P2216" i="5"/>
  <c r="G2216" i="5"/>
  <c r="S2216" i="5"/>
  <c r="N2216" i="5"/>
  <c r="M2216" i="5"/>
  <c r="L2216" i="5"/>
  <c r="T2216" i="5"/>
  <c r="U2216" i="5"/>
  <c r="X2216" i="5"/>
  <c r="R2216" i="5"/>
  <c r="E2216" i="5"/>
  <c r="J2216" i="5"/>
  <c r="Q2216" i="5"/>
  <c r="H2216" i="5"/>
  <c r="K2159" i="5"/>
  <c r="R2159" i="5"/>
  <c r="J2159" i="5"/>
  <c r="H2159" i="5"/>
  <c r="U2159" i="5"/>
  <c r="Q2159" i="5"/>
  <c r="T2159" i="5"/>
  <c r="P2159" i="5"/>
  <c r="AA2159" i="5"/>
  <c r="AB2159" i="5"/>
  <c r="M2159" i="5"/>
  <c r="Z2159" i="5"/>
  <c r="Y2159" i="5"/>
  <c r="F2159" i="5"/>
  <c r="O2159" i="5"/>
  <c r="V2159" i="5"/>
  <c r="N2159" i="5"/>
  <c r="G2159" i="5"/>
  <c r="W2159" i="5"/>
  <c r="X2159" i="5"/>
  <c r="I2159" i="5"/>
  <c r="S2159" i="5"/>
  <c r="E2159" i="5"/>
  <c r="L2159" i="5"/>
  <c r="K2223" i="5"/>
  <c r="R2223" i="5"/>
  <c r="J2223" i="5"/>
  <c r="H2223" i="5"/>
  <c r="U2223" i="5"/>
  <c r="Q2223" i="5"/>
  <c r="T2223" i="5"/>
  <c r="P2223" i="5"/>
  <c r="AA2223" i="5"/>
  <c r="AB2223" i="5"/>
  <c r="M2223" i="5"/>
  <c r="Z2223" i="5"/>
  <c r="Y2223" i="5"/>
  <c r="F2223" i="5"/>
  <c r="O2223" i="5"/>
  <c r="V2223" i="5"/>
  <c r="N2223" i="5"/>
  <c r="G2223" i="5"/>
  <c r="W2223" i="5"/>
  <c r="X2223" i="5"/>
  <c r="I2223" i="5"/>
  <c r="S2223" i="5"/>
  <c r="E2223" i="5"/>
  <c r="L2223" i="5"/>
  <c r="Z2291" i="5"/>
  <c r="F2291" i="5"/>
  <c r="H2291" i="5"/>
  <c r="S2291" i="5"/>
  <c r="M2291" i="5"/>
  <c r="X2291" i="5"/>
  <c r="AA2291" i="5"/>
  <c r="Y2291" i="5"/>
  <c r="I2291" i="5"/>
  <c r="P2291" i="5"/>
  <c r="V2291" i="5"/>
  <c r="L2291" i="5"/>
  <c r="T2291" i="5"/>
  <c r="W2291" i="5"/>
  <c r="J2291" i="5"/>
  <c r="R2291" i="5"/>
  <c r="O2291" i="5"/>
  <c r="N2291" i="5"/>
  <c r="U2291" i="5"/>
  <c r="AB2291" i="5"/>
  <c r="G2291" i="5"/>
  <c r="E2291" i="5"/>
  <c r="K2291" i="5"/>
  <c r="Q2291" i="5"/>
  <c r="O2226" i="5"/>
  <c r="AB2226" i="5"/>
  <c r="W2226" i="5"/>
  <c r="N2226" i="5"/>
  <c r="M2226" i="5"/>
  <c r="Q2226" i="5"/>
  <c r="S2226" i="5"/>
  <c r="R2226" i="5"/>
  <c r="G2226" i="5"/>
  <c r="U2226" i="5"/>
  <c r="AA2226" i="5"/>
  <c r="T2226" i="5"/>
  <c r="X2226" i="5"/>
  <c r="F2226" i="5"/>
  <c r="P2226" i="5"/>
  <c r="K2226" i="5"/>
  <c r="Y2226" i="5"/>
  <c r="Z2226" i="5"/>
  <c r="V2226" i="5"/>
  <c r="E2226" i="5"/>
  <c r="J2226" i="5"/>
  <c r="I2226" i="5"/>
  <c r="H2226" i="5"/>
  <c r="L2226" i="5"/>
  <c r="H2320" i="5"/>
  <c r="T2320" i="5"/>
  <c r="W2320" i="5"/>
  <c r="R2320" i="5"/>
  <c r="N2320" i="5"/>
  <c r="I2320" i="5"/>
  <c r="Z2320" i="5"/>
  <c r="M2320" i="5"/>
  <c r="U2320" i="5"/>
  <c r="AB2320" i="5"/>
  <c r="AA2320" i="5"/>
  <c r="V2320" i="5"/>
  <c r="X2320" i="5"/>
  <c r="F2320" i="5"/>
  <c r="Q2320" i="5"/>
  <c r="L2320" i="5"/>
  <c r="K2320" i="5"/>
  <c r="Y2320" i="5"/>
  <c r="G2320" i="5"/>
  <c r="S2320" i="5"/>
  <c r="E2320" i="5"/>
  <c r="J2320" i="5"/>
  <c r="P2320" i="5"/>
  <c r="O2320" i="5"/>
  <c r="Y2290" i="5"/>
  <c r="F2290" i="5"/>
  <c r="L2290" i="5"/>
  <c r="G2290" i="5"/>
  <c r="S2290" i="5"/>
  <c r="V2290" i="5"/>
  <c r="AA2290" i="5"/>
  <c r="E2290" i="5"/>
  <c r="J2290" i="5"/>
  <c r="I2290" i="5"/>
  <c r="O2290" i="5"/>
  <c r="H2290" i="5"/>
  <c r="K2290" i="5"/>
  <c r="R2290" i="5"/>
  <c r="X2290" i="5"/>
  <c r="N2290" i="5"/>
  <c r="M2290" i="5"/>
  <c r="Q2290" i="5"/>
  <c r="T2290" i="5"/>
  <c r="P2290" i="5"/>
  <c r="W2290" i="5"/>
  <c r="Z2290" i="5"/>
  <c r="AB2290" i="5"/>
  <c r="U2290" i="5"/>
  <c r="K2319" i="5"/>
  <c r="S2319" i="5"/>
  <c r="J2319" i="5"/>
  <c r="H2319" i="5"/>
  <c r="V2319" i="5"/>
  <c r="Q2319" i="5"/>
  <c r="U2319" i="5"/>
  <c r="P2319" i="5"/>
  <c r="W2319" i="5"/>
  <c r="R2319" i="5"/>
  <c r="M2319" i="5"/>
  <c r="T2319" i="5"/>
  <c r="Z2319" i="5"/>
  <c r="F2319" i="5"/>
  <c r="O2319" i="5"/>
  <c r="AA2319" i="5"/>
  <c r="N2319" i="5"/>
  <c r="G2319" i="5"/>
  <c r="AB2319" i="5"/>
  <c r="Y2319" i="5"/>
  <c r="I2319" i="5"/>
  <c r="X2319" i="5"/>
  <c r="E2319" i="5"/>
  <c r="L2319" i="5"/>
  <c r="E2378" i="5"/>
  <c r="G2378" i="5"/>
  <c r="AA2378" i="5"/>
  <c r="X2378" i="5"/>
  <c r="M2378" i="5"/>
  <c r="J2378" i="5"/>
  <c r="AB2378" i="5"/>
  <c r="Z2378" i="5"/>
  <c r="I2378" i="5"/>
  <c r="Y2378" i="5"/>
  <c r="R2378" i="5"/>
  <c r="N2378" i="5"/>
  <c r="O2378" i="5"/>
  <c r="W2378" i="5"/>
  <c r="U2378" i="5"/>
  <c r="H2378" i="5"/>
  <c r="K2378" i="5"/>
  <c r="V2378" i="5"/>
  <c r="Q2378" i="5"/>
  <c r="T2378" i="5"/>
  <c r="S2378" i="5"/>
  <c r="F2378" i="5"/>
  <c r="L2378" i="5"/>
  <c r="P2378" i="5"/>
  <c r="H2435" i="5"/>
  <c r="S2435" i="5"/>
  <c r="J2435" i="5"/>
  <c r="R2435" i="5"/>
  <c r="O2435" i="5"/>
  <c r="N2435" i="5"/>
  <c r="U2435" i="5"/>
  <c r="I2435" i="5"/>
  <c r="G2435" i="5"/>
  <c r="E2435" i="5"/>
  <c r="K2435" i="5"/>
  <c r="X2435" i="5"/>
  <c r="Z2435" i="5"/>
  <c r="F2435" i="5"/>
  <c r="L2435" i="5"/>
  <c r="AA2435" i="5"/>
  <c r="Q2435" i="5"/>
  <c r="W2435" i="5"/>
  <c r="AB2435" i="5"/>
  <c r="Y2435" i="5"/>
  <c r="M2435" i="5"/>
  <c r="T2435" i="5"/>
  <c r="V2435" i="5"/>
  <c r="P2435" i="5"/>
  <c r="K2188" i="5"/>
  <c r="S2188" i="5"/>
  <c r="N2188" i="5"/>
  <c r="E2188" i="5"/>
  <c r="T2188" i="5"/>
  <c r="Q2188" i="5"/>
  <c r="U2188" i="5"/>
  <c r="P2188" i="5"/>
  <c r="AB2188" i="5"/>
  <c r="W2188" i="5"/>
  <c r="AA2188" i="5"/>
  <c r="M2188" i="5"/>
  <c r="Z2188" i="5"/>
  <c r="J2188" i="5"/>
  <c r="O2188" i="5"/>
  <c r="H2188" i="5"/>
  <c r="L2188" i="5"/>
  <c r="V2188" i="5"/>
  <c r="X2188" i="5"/>
  <c r="Y2188" i="5"/>
  <c r="I2188" i="5"/>
  <c r="F2188" i="5"/>
  <c r="R2188" i="5"/>
  <c r="G2188" i="5"/>
  <c r="K2129" i="5"/>
  <c r="AA2129" i="5"/>
  <c r="F2129" i="5"/>
  <c r="G2129" i="5"/>
  <c r="H2129" i="5"/>
  <c r="J2129" i="5"/>
  <c r="R2129" i="5"/>
  <c r="P2129" i="5"/>
  <c r="U2129" i="5"/>
  <c r="E2129" i="5"/>
  <c r="L2129" i="5"/>
  <c r="Z2129" i="5"/>
  <c r="W2129" i="5"/>
  <c r="N2129" i="5"/>
  <c r="O2129" i="5"/>
  <c r="S2129" i="5"/>
  <c r="Q2129" i="5"/>
  <c r="M2129" i="5"/>
  <c r="AB2129" i="5"/>
  <c r="V2129" i="5"/>
  <c r="I2129" i="5"/>
  <c r="X2129" i="5"/>
  <c r="Y2129" i="5"/>
  <c r="T2129" i="5"/>
  <c r="K2019" i="5"/>
  <c r="R2019" i="5"/>
  <c r="J2019" i="5"/>
  <c r="AB2019" i="5"/>
  <c r="G2019" i="5"/>
  <c r="N2019" i="5"/>
  <c r="T2019" i="5"/>
  <c r="P2019" i="5"/>
  <c r="S2019" i="5"/>
  <c r="E2019" i="5"/>
  <c r="W2019" i="5"/>
  <c r="Q2019" i="5"/>
  <c r="Y2019" i="5"/>
  <c r="F2019" i="5"/>
  <c r="O2019" i="5"/>
  <c r="Z2019" i="5"/>
  <c r="M2019" i="5"/>
  <c r="V2019" i="5"/>
  <c r="AA2019" i="5"/>
  <c r="X2019" i="5"/>
  <c r="I2019" i="5"/>
  <c r="L2019" i="5"/>
  <c r="U2019" i="5"/>
  <c r="H2019" i="5"/>
  <c r="AB2499" i="5"/>
  <c r="E2499" i="5"/>
  <c r="I2499" i="5"/>
  <c r="K2499" i="5"/>
  <c r="Y2499" i="5"/>
  <c r="J2499" i="5"/>
  <c r="R2499" i="5"/>
  <c r="H2499" i="5"/>
  <c r="Z2499" i="5"/>
  <c r="M2499" i="5"/>
  <c r="P2499" i="5"/>
  <c r="AA2499" i="5"/>
  <c r="W2499" i="5"/>
  <c r="X2499" i="5"/>
  <c r="G2499" i="5"/>
  <c r="U2499" i="5"/>
  <c r="Q2499" i="5"/>
  <c r="O2499" i="5"/>
  <c r="V2499" i="5"/>
  <c r="F2499" i="5"/>
  <c r="L2499" i="5"/>
  <c r="S2499" i="5"/>
  <c r="N2499" i="5"/>
  <c r="T2499" i="5"/>
  <c r="O2285" i="5"/>
  <c r="AB2285" i="5"/>
  <c r="F2285" i="5"/>
  <c r="H2285" i="5"/>
  <c r="T2285" i="5"/>
  <c r="Q2285" i="5"/>
  <c r="S2285" i="5"/>
  <c r="P2285" i="5"/>
  <c r="U2285" i="5"/>
  <c r="AA2285" i="5"/>
  <c r="M2285" i="5"/>
  <c r="R2285" i="5"/>
  <c r="X2285" i="5"/>
  <c r="N2285" i="5"/>
  <c r="V2285" i="5"/>
  <c r="Y2285" i="5"/>
  <c r="J2285" i="5"/>
  <c r="K2285" i="5"/>
  <c r="Z2285" i="5"/>
  <c r="W2285" i="5"/>
  <c r="I2285" i="5"/>
  <c r="G2285" i="5"/>
  <c r="E2285" i="5"/>
  <c r="L2285" i="5"/>
  <c r="S2117" i="5"/>
  <c r="Q2117" i="5"/>
  <c r="K2117" i="5"/>
  <c r="AA2117" i="5"/>
  <c r="J2117" i="5"/>
  <c r="H2117" i="5"/>
  <c r="X2117" i="5"/>
  <c r="R2117" i="5"/>
  <c r="P2117" i="5"/>
  <c r="U2117" i="5"/>
  <c r="Z2117" i="5"/>
  <c r="M2117" i="5"/>
  <c r="G2117" i="5"/>
  <c r="W2117" i="5"/>
  <c r="N2117" i="5"/>
  <c r="O2117" i="5"/>
  <c r="T2117" i="5"/>
  <c r="F2117" i="5"/>
  <c r="E2117" i="5"/>
  <c r="L2117" i="5"/>
  <c r="AB2117" i="5"/>
  <c r="V2117" i="5"/>
  <c r="I2117" i="5"/>
  <c r="Y2117" i="5"/>
  <c r="Z2389" i="5"/>
  <c r="AB2389" i="5"/>
  <c r="J2389" i="5"/>
  <c r="L2389" i="5"/>
  <c r="T2389" i="5"/>
  <c r="R2389" i="5"/>
  <c r="S2389" i="5"/>
  <c r="I2389" i="5"/>
  <c r="G2389" i="5"/>
  <c r="AA2389" i="5"/>
  <c r="Q2389" i="5"/>
  <c r="Y2389" i="5"/>
  <c r="X2389" i="5"/>
  <c r="N2389" i="5"/>
  <c r="H2389" i="5"/>
  <c r="U2389" i="5"/>
  <c r="F2389" i="5"/>
  <c r="O2389" i="5"/>
  <c r="V2389" i="5"/>
  <c r="W2389" i="5"/>
  <c r="M2389" i="5"/>
  <c r="K2389" i="5"/>
  <c r="E2389" i="5"/>
  <c r="P2389" i="5"/>
  <c r="K2069" i="5"/>
  <c r="AA2069" i="5"/>
  <c r="J2069" i="5"/>
  <c r="H2069" i="5"/>
  <c r="S2069" i="5"/>
  <c r="Q2069" i="5"/>
  <c r="R2069" i="5"/>
  <c r="P2069" i="5"/>
  <c r="U2069" i="5"/>
  <c r="Z2069" i="5"/>
  <c r="M2069" i="5"/>
  <c r="X2069" i="5"/>
  <c r="W2069" i="5"/>
  <c r="N2069" i="5"/>
  <c r="O2069" i="5"/>
  <c r="T2069" i="5"/>
  <c r="F2069" i="5"/>
  <c r="G2069" i="5"/>
  <c r="AB2069" i="5"/>
  <c r="V2069" i="5"/>
  <c r="I2069" i="5"/>
  <c r="Y2069" i="5"/>
  <c r="E2069" i="5"/>
  <c r="L2069" i="5"/>
  <c r="L2374" i="5"/>
  <c r="Y2374" i="5"/>
  <c r="T2374" i="5"/>
  <c r="AB2374" i="5"/>
  <c r="O2374" i="5"/>
  <c r="F2374" i="5"/>
  <c r="X2374" i="5"/>
  <c r="M2374" i="5"/>
  <c r="K2374" i="5"/>
  <c r="Z2374" i="5"/>
  <c r="AA2374" i="5"/>
  <c r="Q2374" i="5"/>
  <c r="R2374" i="5"/>
  <c r="J2374" i="5"/>
  <c r="S2374" i="5"/>
  <c r="P2374" i="5"/>
  <c r="I2374" i="5"/>
  <c r="V2374" i="5"/>
  <c r="G2374" i="5"/>
  <c r="E2374" i="5"/>
  <c r="W2374" i="5"/>
  <c r="N2374" i="5"/>
  <c r="U2374" i="5"/>
  <c r="H2374" i="5"/>
  <c r="O2362" i="5"/>
  <c r="W2362" i="5"/>
  <c r="U2362" i="5"/>
  <c r="H2362" i="5"/>
  <c r="K2362" i="5"/>
  <c r="V2362" i="5"/>
  <c r="J2362" i="5"/>
  <c r="T2362" i="5"/>
  <c r="S2362" i="5"/>
  <c r="N2362" i="5"/>
  <c r="L2362" i="5"/>
  <c r="P2362" i="5"/>
  <c r="E2362" i="5"/>
  <c r="G2362" i="5"/>
  <c r="F2362" i="5"/>
  <c r="X2362" i="5"/>
  <c r="M2362" i="5"/>
  <c r="Q2362" i="5"/>
  <c r="AB2362" i="5"/>
  <c r="Z2362" i="5"/>
  <c r="I2362" i="5"/>
  <c r="Y2362" i="5"/>
  <c r="R2362" i="5"/>
  <c r="AA2362" i="5"/>
  <c r="H2251" i="5"/>
  <c r="W2251" i="5"/>
  <c r="AB2251" i="5"/>
  <c r="R2251" i="5"/>
  <c r="O2251" i="5"/>
  <c r="N2251" i="5"/>
  <c r="U2251" i="5"/>
  <c r="I2251" i="5"/>
  <c r="G2251" i="5"/>
  <c r="E2251" i="5"/>
  <c r="K2251" i="5"/>
  <c r="F2251" i="5"/>
  <c r="Z2251" i="5"/>
  <c r="J2251" i="5"/>
  <c r="L2251" i="5"/>
  <c r="S2251" i="5"/>
  <c r="Q2251" i="5"/>
  <c r="X2251" i="5"/>
  <c r="AA2251" i="5"/>
  <c r="Y2251" i="5"/>
  <c r="M2251" i="5"/>
  <c r="T2251" i="5"/>
  <c r="V2251" i="5"/>
  <c r="P2251" i="5"/>
  <c r="O2196" i="5"/>
  <c r="S2196" i="5"/>
  <c r="N2196" i="5"/>
  <c r="L2196" i="5"/>
  <c r="P2196" i="5"/>
  <c r="K2196" i="5"/>
  <c r="U2196" i="5"/>
  <c r="AB2196" i="5"/>
  <c r="X2196" i="5"/>
  <c r="R2196" i="5"/>
  <c r="M2196" i="5"/>
  <c r="V2196" i="5"/>
  <c r="Z2196" i="5"/>
  <c r="J2196" i="5"/>
  <c r="H2196" i="5"/>
  <c r="W2196" i="5"/>
  <c r="F2196" i="5"/>
  <c r="Q2196" i="5"/>
  <c r="T2196" i="5"/>
  <c r="Y2196" i="5"/>
  <c r="I2196" i="5"/>
  <c r="G2196" i="5"/>
  <c r="E2196" i="5"/>
  <c r="AA2196" i="5"/>
  <c r="U2388" i="5"/>
  <c r="T2388" i="5"/>
  <c r="Z2388" i="5"/>
  <c r="S2388" i="5"/>
  <c r="E2388" i="5"/>
  <c r="P2388" i="5"/>
  <c r="R2388" i="5"/>
  <c r="Y2388" i="5"/>
  <c r="O2388" i="5"/>
  <c r="X2388" i="5"/>
  <c r="G2388" i="5"/>
  <c r="N2388" i="5"/>
  <c r="W2388" i="5"/>
  <c r="J2388" i="5"/>
  <c r="I2388" i="5"/>
  <c r="H2388" i="5"/>
  <c r="L2388" i="5"/>
  <c r="AA2388" i="5"/>
  <c r="AB2388" i="5"/>
  <c r="V2388" i="5"/>
  <c r="F2388" i="5"/>
  <c r="M2388" i="5"/>
  <c r="Q2388" i="5"/>
  <c r="K2388" i="5"/>
  <c r="H2305" i="5"/>
  <c r="T2305" i="5"/>
  <c r="Q2305" i="5"/>
  <c r="O2305" i="5"/>
  <c r="W2305" i="5"/>
  <c r="R2305" i="5"/>
  <c r="AA2305" i="5"/>
  <c r="M2305" i="5"/>
  <c r="V2305" i="5"/>
  <c r="S2305" i="5"/>
  <c r="P2305" i="5"/>
  <c r="I2305" i="5"/>
  <c r="U2305" i="5"/>
  <c r="F2305" i="5"/>
  <c r="K2305" i="5"/>
  <c r="X2305" i="5"/>
  <c r="N2305" i="5"/>
  <c r="AB2305" i="5"/>
  <c r="G2305" i="5"/>
  <c r="E2305" i="5"/>
  <c r="L2305" i="5"/>
  <c r="Y2305" i="5"/>
  <c r="Z2305" i="5"/>
  <c r="J2305" i="5"/>
  <c r="Y2328" i="5"/>
  <c r="W2328" i="5"/>
  <c r="Z2328" i="5"/>
  <c r="S2328" i="5"/>
  <c r="R2328" i="5"/>
  <c r="Q2328" i="5"/>
  <c r="V2328" i="5"/>
  <c r="I2328" i="5"/>
  <c r="G2328" i="5"/>
  <c r="X2328" i="5"/>
  <c r="H2328" i="5"/>
  <c r="F2328" i="5"/>
  <c r="AA2328" i="5"/>
  <c r="N2328" i="5"/>
  <c r="L2328" i="5"/>
  <c r="O2328" i="5"/>
  <c r="T2328" i="5"/>
  <c r="AB2328" i="5"/>
  <c r="U2328" i="5"/>
  <c r="E2328" i="5"/>
  <c r="J2328" i="5"/>
  <c r="M2328" i="5"/>
  <c r="P2328" i="5"/>
  <c r="K2328" i="5"/>
  <c r="T2234" i="5"/>
  <c r="K2234" i="5"/>
  <c r="L2234" i="5"/>
  <c r="W2234" i="5"/>
  <c r="I2234" i="5"/>
  <c r="N2234" i="5"/>
  <c r="AA2234" i="5"/>
  <c r="G2234" i="5"/>
  <c r="F2234" i="5"/>
  <c r="X2234" i="5"/>
  <c r="AB2234" i="5"/>
  <c r="J2234" i="5"/>
  <c r="Z2234" i="5"/>
  <c r="Q2234" i="5"/>
  <c r="E2234" i="5"/>
  <c r="R2234" i="5"/>
  <c r="V2234" i="5"/>
  <c r="U2234" i="5"/>
  <c r="M2234" i="5"/>
  <c r="S2234" i="5"/>
  <c r="Y2234" i="5"/>
  <c r="P2234" i="5"/>
  <c r="O2234" i="5"/>
  <c r="H2234" i="5"/>
  <c r="AB2335" i="5"/>
  <c r="S2335" i="5"/>
  <c r="N2335" i="5"/>
  <c r="L2335" i="5"/>
  <c r="V2335" i="5"/>
  <c r="F2335" i="5"/>
  <c r="U2335" i="5"/>
  <c r="I2335" i="5"/>
  <c r="G2335" i="5"/>
  <c r="R2335" i="5"/>
  <c r="Q2335" i="5"/>
  <c r="AA2335" i="5"/>
  <c r="Z2335" i="5"/>
  <c r="J2335" i="5"/>
  <c r="H2335" i="5"/>
  <c r="W2335" i="5"/>
  <c r="T2335" i="5"/>
  <c r="O2335" i="5"/>
  <c r="X2335" i="5"/>
  <c r="Y2335" i="5"/>
  <c r="M2335" i="5"/>
  <c r="K2335" i="5"/>
  <c r="E2335" i="5"/>
  <c r="P2335" i="5"/>
  <c r="W2268" i="5"/>
  <c r="J2268" i="5"/>
  <c r="H2268" i="5"/>
  <c r="S2268" i="5"/>
  <c r="Q2268" i="5"/>
  <c r="L2268" i="5"/>
  <c r="U2268" i="5"/>
  <c r="V2268" i="5"/>
  <c r="I2268" i="5"/>
  <c r="AB2268" i="5"/>
  <c r="T2268" i="5"/>
  <c r="Z2268" i="5"/>
  <c r="O2268" i="5"/>
  <c r="AA2268" i="5"/>
  <c r="N2268" i="5"/>
  <c r="K2268" i="5"/>
  <c r="F2268" i="5"/>
  <c r="M2268" i="5"/>
  <c r="R2268" i="5"/>
  <c r="Y2268" i="5"/>
  <c r="X2268" i="5"/>
  <c r="E2268" i="5"/>
  <c r="P2268" i="5"/>
  <c r="G2268" i="5"/>
  <c r="O2269" i="5"/>
  <c r="AB2269" i="5"/>
  <c r="J2269" i="5"/>
  <c r="L2269" i="5"/>
  <c r="T2269" i="5"/>
  <c r="V2269" i="5"/>
  <c r="S2269" i="5"/>
  <c r="I2269" i="5"/>
  <c r="U2269" i="5"/>
  <c r="AA2269" i="5"/>
  <c r="Q2269" i="5"/>
  <c r="R2269" i="5"/>
  <c r="X2269" i="5"/>
  <c r="N2269" i="5"/>
  <c r="H2269" i="5"/>
  <c r="Y2269" i="5"/>
  <c r="F2269" i="5"/>
  <c r="K2269" i="5"/>
  <c r="Z2269" i="5"/>
  <c r="W2269" i="5"/>
  <c r="M2269" i="5"/>
  <c r="G2269" i="5"/>
  <c r="E2269" i="5"/>
  <c r="P2269" i="5"/>
  <c r="Y2408" i="5"/>
  <c r="X2408" i="5"/>
  <c r="W2408" i="5"/>
  <c r="T2408" i="5"/>
  <c r="H2408" i="5"/>
  <c r="K2408" i="5"/>
  <c r="V2408" i="5"/>
  <c r="I2408" i="5"/>
  <c r="O2408" i="5"/>
  <c r="G2408" i="5"/>
  <c r="P2408" i="5"/>
  <c r="R2408" i="5"/>
  <c r="AA2408" i="5"/>
  <c r="N2408" i="5"/>
  <c r="M2408" i="5"/>
  <c r="L2408" i="5"/>
  <c r="AB2408" i="5"/>
  <c r="F2408" i="5"/>
  <c r="U2408" i="5"/>
  <c r="Z2408" i="5"/>
  <c r="E2408" i="5"/>
  <c r="J2408" i="5"/>
  <c r="Q2408" i="5"/>
  <c r="S2408" i="5"/>
  <c r="W2308" i="5"/>
  <c r="P2308" i="5"/>
  <c r="X2308" i="5"/>
  <c r="V2308" i="5"/>
  <c r="M2308" i="5"/>
  <c r="L2308" i="5"/>
  <c r="U2308" i="5"/>
  <c r="E2308" i="5"/>
  <c r="I2308" i="5"/>
  <c r="G2308" i="5"/>
  <c r="AB2308" i="5"/>
  <c r="Q2308" i="5"/>
  <c r="S2308" i="5"/>
  <c r="Y2308" i="5"/>
  <c r="F2308" i="5"/>
  <c r="O2308" i="5"/>
  <c r="N2308" i="5"/>
  <c r="K2308" i="5"/>
  <c r="J2308" i="5"/>
  <c r="T2308" i="5"/>
  <c r="Z2308" i="5"/>
  <c r="R2308" i="5"/>
  <c r="AA2308" i="5"/>
  <c r="H2308" i="5"/>
  <c r="H1976" i="5"/>
  <c r="V1976" i="5"/>
  <c r="Q1976" i="5"/>
  <c r="K1976" i="5"/>
  <c r="S1976" i="5"/>
  <c r="N1976" i="5"/>
  <c r="R1976" i="5"/>
  <c r="M1976" i="5"/>
  <c r="AA1976" i="5"/>
  <c r="U1976" i="5"/>
  <c r="P1976" i="5"/>
  <c r="X1976" i="5"/>
  <c r="W1976" i="5"/>
  <c r="F1976" i="5"/>
  <c r="G1976" i="5"/>
  <c r="Z1976" i="5"/>
  <c r="J1976" i="5"/>
  <c r="O1976" i="5"/>
  <c r="AB1976" i="5"/>
  <c r="E1976" i="5"/>
  <c r="L1976" i="5"/>
  <c r="T1976" i="5"/>
  <c r="Y1976" i="5"/>
  <c r="I1976" i="5"/>
  <c r="O2243" i="5"/>
  <c r="W2243" i="5"/>
  <c r="T2243" i="5"/>
  <c r="R2243" i="5"/>
  <c r="K2243" i="5"/>
  <c r="N2243" i="5"/>
  <c r="U2243" i="5"/>
  <c r="I2243" i="5"/>
  <c r="AB2243" i="5"/>
  <c r="E2243" i="5"/>
  <c r="G2243" i="5"/>
  <c r="F2243" i="5"/>
  <c r="Z2243" i="5"/>
  <c r="J2243" i="5"/>
  <c r="H2243" i="5"/>
  <c r="S2243" i="5"/>
  <c r="Q2243" i="5"/>
  <c r="X2243" i="5"/>
  <c r="AA2243" i="5"/>
  <c r="Y2243" i="5"/>
  <c r="M2243" i="5"/>
  <c r="P2243" i="5"/>
  <c r="V2243" i="5"/>
  <c r="L2243" i="5"/>
  <c r="U2356" i="5"/>
  <c r="T2356" i="5"/>
  <c r="Z2356" i="5"/>
  <c r="S2356" i="5"/>
  <c r="P2356" i="5"/>
  <c r="K2356" i="5"/>
  <c r="R2356" i="5"/>
  <c r="Y2356" i="5"/>
  <c r="O2356" i="5"/>
  <c r="X2356" i="5"/>
  <c r="G2356" i="5"/>
  <c r="E2356" i="5"/>
  <c r="W2356" i="5"/>
  <c r="J2356" i="5"/>
  <c r="I2356" i="5"/>
  <c r="H2356" i="5"/>
  <c r="L2356" i="5"/>
  <c r="N2356" i="5"/>
  <c r="AB2356" i="5"/>
  <c r="V2356" i="5"/>
  <c r="F2356" i="5"/>
  <c r="M2356" i="5"/>
  <c r="Q2356" i="5"/>
  <c r="AA2356" i="5"/>
  <c r="L2000" i="5"/>
  <c r="AB2000" i="5"/>
  <c r="Z2000" i="5"/>
  <c r="U2000" i="5"/>
  <c r="N2000" i="5"/>
  <c r="M2000" i="5"/>
  <c r="R2000" i="5"/>
  <c r="Q2000" i="5"/>
  <c r="H2000" i="5"/>
  <c r="T2000" i="5"/>
  <c r="S2000" i="5"/>
  <c r="Y2000" i="5"/>
  <c r="W2000" i="5"/>
  <c r="F2000" i="5"/>
  <c r="J2000" i="5"/>
  <c r="P2000" i="5"/>
  <c r="K2000" i="5"/>
  <c r="AA2000" i="5"/>
  <c r="G2000" i="5"/>
  <c r="V2000" i="5"/>
  <c r="E2000" i="5"/>
  <c r="X2000" i="5"/>
  <c r="I2000" i="5"/>
  <c r="O2000" i="5"/>
  <c r="G2181" i="5"/>
  <c r="W2181" i="5"/>
  <c r="N2181" i="5"/>
  <c r="O2181" i="5"/>
  <c r="T2181" i="5"/>
  <c r="J2181" i="5"/>
  <c r="E2181" i="5"/>
  <c r="L2181" i="5"/>
  <c r="AB2181" i="5"/>
  <c r="V2181" i="5"/>
  <c r="I2181" i="5"/>
  <c r="Y2181" i="5"/>
  <c r="S2181" i="5"/>
  <c r="Q2181" i="5"/>
  <c r="K2181" i="5"/>
  <c r="AA2181" i="5"/>
  <c r="F2181" i="5"/>
  <c r="H2181" i="5"/>
  <c r="X2181" i="5"/>
  <c r="R2181" i="5"/>
  <c r="P2181" i="5"/>
  <c r="U2181" i="5"/>
  <c r="Z2181" i="5"/>
  <c r="M2181" i="5"/>
  <c r="H2387" i="5"/>
  <c r="S2387" i="5"/>
  <c r="X2387" i="5"/>
  <c r="R2387" i="5"/>
  <c r="O2387" i="5"/>
  <c r="N2387" i="5"/>
  <c r="U2387" i="5"/>
  <c r="I2387" i="5"/>
  <c r="G2387" i="5"/>
  <c r="E2387" i="5"/>
  <c r="K2387" i="5"/>
  <c r="F2387" i="5"/>
  <c r="Z2387" i="5"/>
  <c r="J2387" i="5"/>
  <c r="L2387" i="5"/>
  <c r="AA2387" i="5"/>
  <c r="Q2387" i="5"/>
  <c r="W2387" i="5"/>
  <c r="AB2387" i="5"/>
  <c r="Y2387" i="5"/>
  <c r="M2387" i="5"/>
  <c r="T2387" i="5"/>
  <c r="V2387" i="5"/>
  <c r="P2387" i="5"/>
  <c r="T2259" i="5"/>
  <c r="W2259" i="5"/>
  <c r="J2259" i="5"/>
  <c r="R2259" i="5"/>
  <c r="O2259" i="5"/>
  <c r="N2259" i="5"/>
  <c r="U2259" i="5"/>
  <c r="AB2259" i="5"/>
  <c r="G2259" i="5"/>
  <c r="E2259" i="5"/>
  <c r="K2259" i="5"/>
  <c r="Q2259" i="5"/>
  <c r="Z2259" i="5"/>
  <c r="F2259" i="5"/>
  <c r="H2259" i="5"/>
  <c r="S2259" i="5"/>
  <c r="M2259" i="5"/>
  <c r="X2259" i="5"/>
  <c r="AA2259" i="5"/>
  <c r="Y2259" i="5"/>
  <c r="I2259" i="5"/>
  <c r="P2259" i="5"/>
  <c r="V2259" i="5"/>
  <c r="L2259" i="5"/>
  <c r="H2327" i="5"/>
  <c r="W2327" i="5"/>
  <c r="V2327" i="5"/>
  <c r="K2327" i="5"/>
  <c r="R2327" i="5"/>
  <c r="X2327" i="5"/>
  <c r="U2327" i="5"/>
  <c r="I2327" i="5"/>
  <c r="T2327" i="5"/>
  <c r="O2327" i="5"/>
  <c r="F2327" i="5"/>
  <c r="AB2327" i="5"/>
  <c r="Z2327" i="5"/>
  <c r="J2327" i="5"/>
  <c r="M2327" i="5"/>
  <c r="Q2327" i="5"/>
  <c r="S2327" i="5"/>
  <c r="AA2327" i="5"/>
  <c r="G2327" i="5"/>
  <c r="Y2327" i="5"/>
  <c r="N2327" i="5"/>
  <c r="E2327" i="5"/>
  <c r="P2327" i="5"/>
  <c r="L2327" i="5"/>
  <c r="H2009" i="5"/>
  <c r="S2009" i="5"/>
  <c r="Q2009" i="5"/>
  <c r="O2009" i="5"/>
  <c r="F2009" i="5"/>
  <c r="I2009" i="5"/>
  <c r="Z2009" i="5"/>
  <c r="M2009" i="5"/>
  <c r="X2009" i="5"/>
  <c r="R2009" i="5"/>
  <c r="P2009" i="5"/>
  <c r="Y2009" i="5"/>
  <c r="T2009" i="5"/>
  <c r="J2009" i="5"/>
  <c r="K2009" i="5"/>
  <c r="W2009" i="5"/>
  <c r="N2009" i="5"/>
  <c r="U2009" i="5"/>
  <c r="G2009" i="5"/>
  <c r="E2009" i="5"/>
  <c r="L2009" i="5"/>
  <c r="AB2009" i="5"/>
  <c r="AA2009" i="5"/>
  <c r="V2009" i="5"/>
  <c r="H1985" i="5"/>
  <c r="S1985" i="5"/>
  <c r="Q1985" i="5"/>
  <c r="K1985" i="5"/>
  <c r="F1985" i="5"/>
  <c r="I1985" i="5"/>
  <c r="Z1985" i="5"/>
  <c r="M1985" i="5"/>
  <c r="X1985" i="5"/>
  <c r="R1985" i="5"/>
  <c r="P1985" i="5"/>
  <c r="U1985" i="5"/>
  <c r="T1985" i="5"/>
  <c r="J1985" i="5"/>
  <c r="G1985" i="5"/>
  <c r="W1985" i="5"/>
  <c r="N1985" i="5"/>
  <c r="O1985" i="5"/>
  <c r="Y1985" i="5"/>
  <c r="E1985" i="5"/>
  <c r="L1985" i="5"/>
  <c r="AB1985" i="5"/>
  <c r="AA1985" i="5"/>
  <c r="V1985" i="5"/>
  <c r="AB2014" i="5"/>
  <c r="J2014" i="5"/>
  <c r="H2014" i="5"/>
  <c r="T2014" i="5"/>
  <c r="Q2014" i="5"/>
  <c r="K2014" i="5"/>
  <c r="V2014" i="5"/>
  <c r="AA2014" i="5"/>
  <c r="M2014" i="5"/>
  <c r="Y2014" i="5"/>
  <c r="S2014" i="5"/>
  <c r="P2014" i="5"/>
  <c r="O2014" i="5"/>
  <c r="U2014" i="5"/>
  <c r="N2014" i="5"/>
  <c r="G2014" i="5"/>
  <c r="X2014" i="5"/>
  <c r="F2014" i="5"/>
  <c r="W2014" i="5"/>
  <c r="I2014" i="5"/>
  <c r="Z2014" i="5"/>
  <c r="E2014" i="5"/>
  <c r="L2014" i="5"/>
  <c r="R2014" i="5"/>
  <c r="O2292" i="5"/>
  <c r="AA2292" i="5"/>
  <c r="N2292" i="5"/>
  <c r="L2292" i="5"/>
  <c r="P2292" i="5"/>
  <c r="K2292" i="5"/>
  <c r="R2292" i="5"/>
  <c r="I2292" i="5"/>
  <c r="X2292" i="5"/>
  <c r="Z2292" i="5"/>
  <c r="Q2292" i="5"/>
  <c r="S2292" i="5"/>
  <c r="W2292" i="5"/>
  <c r="J2292" i="5"/>
  <c r="H2292" i="5"/>
  <c r="T2292" i="5"/>
  <c r="F2292" i="5"/>
  <c r="Y2292" i="5"/>
  <c r="U2292" i="5"/>
  <c r="V2292" i="5"/>
  <c r="M2292" i="5"/>
  <c r="G2292" i="5"/>
  <c r="E2292" i="5"/>
  <c r="AB2292" i="5"/>
  <c r="O1988" i="5"/>
  <c r="S1988" i="5"/>
  <c r="AB1988" i="5"/>
  <c r="L1988" i="5"/>
  <c r="K1988" i="5"/>
  <c r="J1988" i="5"/>
  <c r="U1988" i="5"/>
  <c r="I1988" i="5"/>
  <c r="X1988" i="5"/>
  <c r="R1988" i="5"/>
  <c r="Q1988" i="5"/>
  <c r="E1988" i="5"/>
  <c r="Z1988" i="5"/>
  <c r="N1988" i="5"/>
  <c r="H1988" i="5"/>
  <c r="W1988" i="5"/>
  <c r="F1988" i="5"/>
  <c r="P1988" i="5"/>
  <c r="T1988" i="5"/>
  <c r="Y1988" i="5"/>
  <c r="M1988" i="5"/>
  <c r="G1988" i="5"/>
  <c r="AA1988" i="5"/>
  <c r="V1988" i="5"/>
  <c r="R1525" i="5"/>
  <c r="X1525" i="5"/>
  <c r="AB1525" i="5"/>
  <c r="H1525" i="5"/>
  <c r="M1525" i="5"/>
  <c r="N1525" i="5"/>
  <c r="E1525" i="5"/>
  <c r="L1525" i="5"/>
  <c r="S1525" i="5"/>
  <c r="U1525" i="5"/>
  <c r="Z1525" i="5"/>
  <c r="AA1525" i="5"/>
  <c r="K1525" i="5"/>
  <c r="P1525" i="5"/>
  <c r="F1525" i="5"/>
  <c r="Y1525" i="5"/>
  <c r="W1525" i="5"/>
  <c r="T1525" i="5"/>
  <c r="O1525" i="5"/>
  <c r="I1525" i="5"/>
  <c r="J1525" i="5"/>
  <c r="V1525" i="5"/>
  <c r="Q1525" i="5"/>
  <c r="G1525" i="5"/>
  <c r="AB1712" i="5"/>
  <c r="W1712" i="5"/>
  <c r="AA1712" i="5"/>
  <c r="H1712" i="5"/>
  <c r="M1712" i="5"/>
  <c r="N1712" i="5"/>
  <c r="T1712" i="5"/>
  <c r="Y1712" i="5"/>
  <c r="Z1712" i="5"/>
  <c r="K1712" i="5"/>
  <c r="P1712" i="5"/>
  <c r="F1712" i="5"/>
  <c r="X1712" i="5"/>
  <c r="V1712" i="5"/>
  <c r="S1712" i="5"/>
  <c r="O1712" i="5"/>
  <c r="I1712" i="5"/>
  <c r="J1712" i="5"/>
  <c r="G1712" i="5"/>
  <c r="E1712" i="5"/>
  <c r="L1712" i="5"/>
  <c r="U1712" i="5"/>
  <c r="Q1712" i="5"/>
  <c r="R1712" i="5"/>
  <c r="Y1553" i="5"/>
  <c r="S1553" i="5"/>
  <c r="W1553" i="5"/>
  <c r="H1553" i="5"/>
  <c r="I1553" i="5"/>
  <c r="J1553" i="5"/>
  <c r="V1553" i="5"/>
  <c r="K1553" i="5"/>
  <c r="Q1553" i="5"/>
  <c r="R1553" i="5"/>
  <c r="AA1553" i="5"/>
  <c r="G1553" i="5"/>
  <c r="L1553" i="5"/>
  <c r="M1553" i="5"/>
  <c r="N1553" i="5"/>
  <c r="E1553" i="5"/>
  <c r="T1553" i="5"/>
  <c r="P1553" i="5"/>
  <c r="Z1553" i="5"/>
  <c r="F1553" i="5"/>
  <c r="AB1553" i="5"/>
  <c r="O1553" i="5"/>
  <c r="U1553" i="5"/>
  <c r="X1553" i="5"/>
  <c r="R1445" i="5"/>
  <c r="S1445" i="5"/>
  <c r="G1445" i="5"/>
  <c r="L1445" i="5"/>
  <c r="M1445" i="5"/>
  <c r="N1445" i="5"/>
  <c r="E1445" i="5"/>
  <c r="P1445" i="5"/>
  <c r="Q1445" i="5"/>
  <c r="V1445" i="5"/>
  <c r="U1445" i="5"/>
  <c r="Z1445" i="5"/>
  <c r="T1445" i="5"/>
  <c r="O1445" i="5"/>
  <c r="AA1445" i="5"/>
  <c r="F1445" i="5"/>
  <c r="Y1445" i="5"/>
  <c r="W1445" i="5"/>
  <c r="X1445" i="5"/>
  <c r="H1445" i="5"/>
  <c r="I1445" i="5"/>
  <c r="J1445" i="5"/>
  <c r="K1445" i="5"/>
  <c r="AB1445" i="5"/>
  <c r="X1912" i="5"/>
  <c r="W1912" i="5"/>
  <c r="S1912" i="5"/>
  <c r="O1912" i="5"/>
  <c r="I1912" i="5"/>
  <c r="N1912" i="5"/>
  <c r="U1912" i="5"/>
  <c r="G1912" i="5"/>
  <c r="Q1912" i="5"/>
  <c r="AB1912" i="5"/>
  <c r="Z1912" i="5"/>
  <c r="V1912" i="5"/>
  <c r="H1912" i="5"/>
  <c r="M1912" i="5"/>
  <c r="F1912" i="5"/>
  <c r="E1912" i="5"/>
  <c r="R1912" i="5"/>
  <c r="L1912" i="5"/>
  <c r="Y1912" i="5"/>
  <c r="J1912" i="5"/>
  <c r="AA1912" i="5"/>
  <c r="K1912" i="5"/>
  <c r="T1912" i="5"/>
  <c r="P1912" i="5"/>
  <c r="AA1970" i="5"/>
  <c r="U1970" i="5"/>
  <c r="G1970" i="5"/>
  <c r="L1970" i="5"/>
  <c r="M1970" i="5"/>
  <c r="J1970" i="5"/>
  <c r="S1970" i="5"/>
  <c r="X1970" i="5"/>
  <c r="V1970" i="5"/>
  <c r="O1970" i="5"/>
  <c r="R1970" i="5"/>
  <c r="F1970" i="5"/>
  <c r="W1970" i="5"/>
  <c r="AB1970" i="5"/>
  <c r="Z1970" i="5"/>
  <c r="H1970" i="5"/>
  <c r="I1970" i="5"/>
  <c r="N1970" i="5"/>
  <c r="T1970" i="5"/>
  <c r="Q1970" i="5"/>
  <c r="Y1970" i="5"/>
  <c r="K1970" i="5"/>
  <c r="E1970" i="5"/>
  <c r="P1970" i="5"/>
  <c r="R1932" i="5"/>
  <c r="X1932" i="5"/>
  <c r="AA1932" i="5"/>
  <c r="H1932" i="5"/>
  <c r="M1932" i="5"/>
  <c r="F1932" i="5"/>
  <c r="E1932" i="5"/>
  <c r="L1932" i="5"/>
  <c r="G1932" i="5"/>
  <c r="U1932" i="5"/>
  <c r="AB1932" i="5"/>
  <c r="Z1932" i="5"/>
  <c r="K1932" i="5"/>
  <c r="P1932" i="5"/>
  <c r="J1932" i="5"/>
  <c r="Y1932" i="5"/>
  <c r="S1932" i="5"/>
  <c r="V1932" i="5"/>
  <c r="O1932" i="5"/>
  <c r="I1932" i="5"/>
  <c r="N1932" i="5"/>
  <c r="W1932" i="5"/>
  <c r="Q1932" i="5"/>
  <c r="T1932" i="5"/>
  <c r="U1820" i="5"/>
  <c r="W1820" i="5"/>
  <c r="L1820" i="5"/>
  <c r="M1820" i="5"/>
  <c r="J1820" i="5"/>
  <c r="N1820" i="5"/>
  <c r="T1820" i="5"/>
  <c r="Q1820" i="5"/>
  <c r="Y1820" i="5"/>
  <c r="K1820" i="5"/>
  <c r="X1820" i="5"/>
  <c r="S1820" i="5"/>
  <c r="R1820" i="5"/>
  <c r="V1820" i="5"/>
  <c r="G1820" i="5"/>
  <c r="F1820" i="5"/>
  <c r="I1820" i="5"/>
  <c r="Z1820" i="5"/>
  <c r="AB1820" i="5"/>
  <c r="AA1820" i="5"/>
  <c r="H1820" i="5"/>
  <c r="O1820" i="5"/>
  <c r="E1820" i="5"/>
  <c r="P1820" i="5"/>
  <c r="R1916" i="5"/>
  <c r="X1916" i="5"/>
  <c r="G1916" i="5"/>
  <c r="H1916" i="5"/>
  <c r="M1916" i="5"/>
  <c r="F1916" i="5"/>
  <c r="W1916" i="5"/>
  <c r="S1916" i="5"/>
  <c r="Q1916" i="5"/>
  <c r="U1916" i="5"/>
  <c r="AB1916" i="5"/>
  <c r="Z1916" i="5"/>
  <c r="O1916" i="5"/>
  <c r="P1916" i="5"/>
  <c r="J1916" i="5"/>
  <c r="Y1916" i="5"/>
  <c r="V1916" i="5"/>
  <c r="T1916" i="5"/>
  <c r="I1916" i="5"/>
  <c r="N1916" i="5"/>
  <c r="E1916" i="5"/>
  <c r="K1916" i="5"/>
  <c r="AA1916" i="5"/>
  <c r="L1916" i="5"/>
  <c r="E1974" i="5"/>
  <c r="Y1974" i="5"/>
  <c r="L1974" i="5"/>
  <c r="S1974" i="5"/>
  <c r="Z1974" i="5"/>
  <c r="P1974" i="5"/>
  <c r="T1974" i="5"/>
  <c r="K1974" i="5"/>
  <c r="Q1974" i="5"/>
  <c r="X1974" i="5"/>
  <c r="O1974" i="5"/>
  <c r="F1974" i="5"/>
  <c r="V1974" i="5"/>
  <c r="U1974" i="5"/>
  <c r="N1974" i="5"/>
  <c r="G1974" i="5"/>
  <c r="I1974" i="5"/>
  <c r="AB1974" i="5"/>
  <c r="J1974" i="5"/>
  <c r="H1974" i="5"/>
  <c r="W1974" i="5"/>
  <c r="R1974" i="5"/>
  <c r="AA1974" i="5"/>
  <c r="M1974" i="5"/>
  <c r="R1637" i="5"/>
  <c r="X1637" i="5"/>
  <c r="G1637" i="5"/>
  <c r="L1637" i="5"/>
  <c r="Q1637" i="5"/>
  <c r="AB1637" i="5"/>
  <c r="E1637" i="5"/>
  <c r="V1637" i="5"/>
  <c r="S1637" i="5"/>
  <c r="K1637" i="5"/>
  <c r="P1637" i="5"/>
  <c r="F1637" i="5"/>
  <c r="U1637" i="5"/>
  <c r="Z1637" i="5"/>
  <c r="AA1637" i="5"/>
  <c r="O1637" i="5"/>
  <c r="I1637" i="5"/>
  <c r="J1637" i="5"/>
  <c r="Y1637" i="5"/>
  <c r="W1637" i="5"/>
  <c r="T1637" i="5"/>
  <c r="H1637" i="5"/>
  <c r="M1637" i="5"/>
  <c r="N1637" i="5"/>
  <c r="E1684" i="5"/>
  <c r="U1684" i="5"/>
  <c r="S1684" i="5"/>
  <c r="K1684" i="5"/>
  <c r="P1684" i="5"/>
  <c r="F1684" i="5"/>
  <c r="T1684" i="5"/>
  <c r="Y1684" i="5"/>
  <c r="AA1684" i="5"/>
  <c r="O1684" i="5"/>
  <c r="I1684" i="5"/>
  <c r="J1684" i="5"/>
  <c r="X1684" i="5"/>
  <c r="R1684" i="5"/>
  <c r="V1684" i="5"/>
  <c r="H1684" i="5"/>
  <c r="M1684" i="5"/>
  <c r="N1684" i="5"/>
  <c r="AB1684" i="5"/>
  <c r="Z1684" i="5"/>
  <c r="G1684" i="5"/>
  <c r="L1684" i="5"/>
  <c r="Q1684" i="5"/>
  <c r="W1684" i="5"/>
  <c r="X1768" i="5"/>
  <c r="V1768" i="5"/>
  <c r="S1768" i="5"/>
  <c r="P1768" i="5"/>
  <c r="G1768" i="5"/>
  <c r="N1768" i="5"/>
  <c r="U1768" i="5"/>
  <c r="M1768" i="5"/>
  <c r="J1768" i="5"/>
  <c r="AB1768" i="5"/>
  <c r="W1768" i="5"/>
  <c r="AA1768" i="5"/>
  <c r="I1768" i="5"/>
  <c r="O1768" i="5"/>
  <c r="F1768" i="5"/>
  <c r="E1768" i="5"/>
  <c r="H1768" i="5"/>
  <c r="R1768" i="5"/>
  <c r="L1768" i="5"/>
  <c r="Q1768" i="5"/>
  <c r="Y1768" i="5"/>
  <c r="Z1768" i="5"/>
  <c r="T1768" i="5"/>
  <c r="K1768" i="5"/>
  <c r="R1677" i="5"/>
  <c r="X1677" i="5"/>
  <c r="AB1677" i="5"/>
  <c r="H1677" i="5"/>
  <c r="M1677" i="5"/>
  <c r="N1677" i="5"/>
  <c r="E1677" i="5"/>
  <c r="V1677" i="5"/>
  <c r="S1677" i="5"/>
  <c r="G1677" i="5"/>
  <c r="L1677" i="5"/>
  <c r="Q1677" i="5"/>
  <c r="U1677" i="5"/>
  <c r="Z1677" i="5"/>
  <c r="AA1677" i="5"/>
  <c r="K1677" i="5"/>
  <c r="P1677" i="5"/>
  <c r="F1677" i="5"/>
  <c r="Y1677" i="5"/>
  <c r="W1677" i="5"/>
  <c r="T1677" i="5"/>
  <c r="O1677" i="5"/>
  <c r="I1677" i="5"/>
  <c r="J1677" i="5"/>
  <c r="Z1921" i="5"/>
  <c r="AB1921" i="5"/>
  <c r="G1921" i="5"/>
  <c r="L1921" i="5"/>
  <c r="Q1921" i="5"/>
  <c r="F1921" i="5"/>
  <c r="E1921" i="5"/>
  <c r="U1921" i="5"/>
  <c r="S1921" i="5"/>
  <c r="K1921" i="5"/>
  <c r="P1921" i="5"/>
  <c r="N1921" i="5"/>
  <c r="R1921" i="5"/>
  <c r="AA1921" i="5"/>
  <c r="X1921" i="5"/>
  <c r="O1921" i="5"/>
  <c r="I1921" i="5"/>
  <c r="Y1921" i="5"/>
  <c r="V1921" i="5"/>
  <c r="W1921" i="5"/>
  <c r="T1921" i="5"/>
  <c r="H1921" i="5"/>
  <c r="M1921" i="5"/>
  <c r="J1921" i="5"/>
  <c r="X1752" i="5"/>
  <c r="V1752" i="5"/>
  <c r="S1752" i="5"/>
  <c r="O1752" i="5"/>
  <c r="I1752" i="5"/>
  <c r="J1752" i="5"/>
  <c r="U1752" i="5"/>
  <c r="G1752" i="5"/>
  <c r="L1752" i="5"/>
  <c r="AB1752" i="5"/>
  <c r="W1752" i="5"/>
  <c r="AA1752" i="5"/>
  <c r="H1752" i="5"/>
  <c r="M1752" i="5"/>
  <c r="N1752" i="5"/>
  <c r="E1752" i="5"/>
  <c r="R1752" i="5"/>
  <c r="Q1752" i="5"/>
  <c r="Y1752" i="5"/>
  <c r="F1752" i="5"/>
  <c r="Z1752" i="5"/>
  <c r="K1752" i="5"/>
  <c r="T1752" i="5"/>
  <c r="P1752" i="5"/>
  <c r="E1470" i="5"/>
  <c r="AB1470" i="5"/>
  <c r="L1470" i="5"/>
  <c r="AA1470" i="5"/>
  <c r="N1470" i="5"/>
  <c r="H1470" i="5"/>
  <c r="U1470" i="5"/>
  <c r="Q1470" i="5"/>
  <c r="Z1470" i="5"/>
  <c r="P1470" i="5"/>
  <c r="O1470" i="5"/>
  <c r="T1470" i="5"/>
  <c r="F1470" i="5"/>
  <c r="S1470" i="5"/>
  <c r="K1470" i="5"/>
  <c r="X1470" i="5"/>
  <c r="V1470" i="5"/>
  <c r="I1470" i="5"/>
  <c r="Y1470" i="5"/>
  <c r="R1470" i="5"/>
  <c r="G1470" i="5"/>
  <c r="J1470" i="5"/>
  <c r="M1470" i="5"/>
  <c r="W1470" i="5"/>
  <c r="W1559" i="5"/>
  <c r="AB1559" i="5"/>
  <c r="U1559" i="5"/>
  <c r="O1559" i="5"/>
  <c r="I1559" i="5"/>
  <c r="F1559" i="5"/>
  <c r="AA1559" i="5"/>
  <c r="Y1559" i="5"/>
  <c r="V1559" i="5"/>
  <c r="H1559" i="5"/>
  <c r="M1559" i="5"/>
  <c r="J1559" i="5"/>
  <c r="E1559" i="5"/>
  <c r="T1559" i="5"/>
  <c r="R1559" i="5"/>
  <c r="G1559" i="5"/>
  <c r="L1559" i="5"/>
  <c r="Q1559" i="5"/>
  <c r="Z1559" i="5"/>
  <c r="K1559" i="5"/>
  <c r="S1559" i="5"/>
  <c r="P1559" i="5"/>
  <c r="X1559" i="5"/>
  <c r="N1559" i="5"/>
  <c r="AB1512" i="5"/>
  <c r="W1512" i="5"/>
  <c r="AA1512" i="5"/>
  <c r="H1512" i="5"/>
  <c r="M1512" i="5"/>
  <c r="N1512" i="5"/>
  <c r="T1512" i="5"/>
  <c r="Y1512" i="5"/>
  <c r="Z1512" i="5"/>
  <c r="K1512" i="5"/>
  <c r="P1512" i="5"/>
  <c r="F1512" i="5"/>
  <c r="X1512" i="5"/>
  <c r="V1512" i="5"/>
  <c r="S1512" i="5"/>
  <c r="O1512" i="5"/>
  <c r="I1512" i="5"/>
  <c r="J1512" i="5"/>
  <c r="G1512" i="5"/>
  <c r="E1512" i="5"/>
  <c r="L1512" i="5"/>
  <c r="U1512" i="5"/>
  <c r="Q1512" i="5"/>
  <c r="R1512" i="5"/>
  <c r="R1481" i="5"/>
  <c r="AA1481" i="5"/>
  <c r="X1481" i="5"/>
  <c r="H1481" i="5"/>
  <c r="M1481" i="5"/>
  <c r="N1481" i="5"/>
  <c r="U1481" i="5"/>
  <c r="Z1481" i="5"/>
  <c r="T1481" i="5"/>
  <c r="K1481" i="5"/>
  <c r="P1481" i="5"/>
  <c r="F1481" i="5"/>
  <c r="Y1481" i="5"/>
  <c r="S1481" i="5"/>
  <c r="W1481" i="5"/>
  <c r="O1481" i="5"/>
  <c r="I1481" i="5"/>
  <c r="J1481" i="5"/>
  <c r="G1481" i="5"/>
  <c r="E1481" i="5"/>
  <c r="L1481" i="5"/>
  <c r="V1481" i="5"/>
  <c r="Q1481" i="5"/>
  <c r="AB1481" i="5"/>
  <c r="V1866" i="5"/>
  <c r="AA1866" i="5"/>
  <c r="X1866" i="5"/>
  <c r="O1866" i="5"/>
  <c r="I1866" i="5"/>
  <c r="N1866" i="5"/>
  <c r="E1866" i="5"/>
  <c r="S1866" i="5"/>
  <c r="T1866" i="5"/>
  <c r="G1866" i="5"/>
  <c r="L1866" i="5"/>
  <c r="Q1866" i="5"/>
  <c r="Y1866" i="5"/>
  <c r="H1866" i="5"/>
  <c r="J1866" i="5"/>
  <c r="K1866" i="5"/>
  <c r="R1866" i="5"/>
  <c r="U1866" i="5"/>
  <c r="P1866" i="5"/>
  <c r="W1866" i="5"/>
  <c r="F1866" i="5"/>
  <c r="Z1866" i="5"/>
  <c r="AB1866" i="5"/>
  <c r="M1866" i="5"/>
  <c r="E1781" i="5"/>
  <c r="S1781" i="5"/>
  <c r="M1781" i="5"/>
  <c r="Y1781" i="5"/>
  <c r="K1781" i="5"/>
  <c r="AB1781" i="5"/>
  <c r="U1781" i="5"/>
  <c r="H1781" i="5"/>
  <c r="G1781" i="5"/>
  <c r="W1781" i="5"/>
  <c r="N1781" i="5"/>
  <c r="I1781" i="5"/>
  <c r="T1781" i="5"/>
  <c r="R1781" i="5"/>
  <c r="F1781" i="5"/>
  <c r="Q1781" i="5"/>
  <c r="Z1781" i="5"/>
  <c r="AA1781" i="5"/>
  <c r="P1781" i="5"/>
  <c r="X1781" i="5"/>
  <c r="J1781" i="5"/>
  <c r="V1781" i="5"/>
  <c r="L1781" i="5"/>
  <c r="O1781" i="5"/>
  <c r="AB1792" i="5"/>
  <c r="W1792" i="5"/>
  <c r="S1792" i="5"/>
  <c r="I1792" i="5"/>
  <c r="O1792" i="5"/>
  <c r="F1792" i="5"/>
  <c r="T1792" i="5"/>
  <c r="Y1792" i="5"/>
  <c r="Z1792" i="5"/>
  <c r="L1792" i="5"/>
  <c r="Q1792" i="5"/>
  <c r="K1792" i="5"/>
  <c r="X1792" i="5"/>
  <c r="V1792" i="5"/>
  <c r="AA1792" i="5"/>
  <c r="P1792" i="5"/>
  <c r="G1792" i="5"/>
  <c r="N1792" i="5"/>
  <c r="U1792" i="5"/>
  <c r="J1792" i="5"/>
  <c r="R1792" i="5"/>
  <c r="H1792" i="5"/>
  <c r="E1792" i="5"/>
  <c r="M1792" i="5"/>
  <c r="R1885" i="5"/>
  <c r="W1885" i="5"/>
  <c r="T1885" i="5"/>
  <c r="H1885" i="5"/>
  <c r="M1885" i="5"/>
  <c r="J1885" i="5"/>
  <c r="E1885" i="5"/>
  <c r="V1885" i="5"/>
  <c r="AA1885" i="5"/>
  <c r="G1885" i="5"/>
  <c r="L1885" i="5"/>
  <c r="Q1885" i="5"/>
  <c r="U1885" i="5"/>
  <c r="Z1885" i="5"/>
  <c r="S1885" i="5"/>
  <c r="K1885" i="5"/>
  <c r="P1885" i="5"/>
  <c r="N1885" i="5"/>
  <c r="Y1885" i="5"/>
  <c r="X1885" i="5"/>
  <c r="AB1885" i="5"/>
  <c r="O1885" i="5"/>
  <c r="I1885" i="5"/>
  <c r="F1885" i="5"/>
  <c r="V1474" i="5"/>
  <c r="AA1474" i="5"/>
  <c r="Y1474" i="5"/>
  <c r="O1474" i="5"/>
  <c r="I1474" i="5"/>
  <c r="N1474" i="5"/>
  <c r="R1474" i="5"/>
  <c r="U1474" i="5"/>
  <c r="P1474" i="5"/>
  <c r="J1474" i="5"/>
  <c r="Z1474" i="5"/>
  <c r="X1474" i="5"/>
  <c r="AB1474" i="5"/>
  <c r="H1474" i="5"/>
  <c r="M1474" i="5"/>
  <c r="F1474" i="5"/>
  <c r="W1474" i="5"/>
  <c r="K1474" i="5"/>
  <c r="E1474" i="5"/>
  <c r="S1474" i="5"/>
  <c r="T1474" i="5"/>
  <c r="G1474" i="5"/>
  <c r="L1474" i="5"/>
  <c r="Q1474" i="5"/>
  <c r="AA1954" i="5"/>
  <c r="AB1954" i="5"/>
  <c r="Y1954" i="5"/>
  <c r="H1954" i="5"/>
  <c r="M1954" i="5"/>
  <c r="J1954" i="5"/>
  <c r="E1954" i="5"/>
  <c r="U1954" i="5"/>
  <c r="R1954" i="5"/>
  <c r="G1954" i="5"/>
  <c r="L1954" i="5"/>
  <c r="Q1954" i="5"/>
  <c r="S1954" i="5"/>
  <c r="Z1954" i="5"/>
  <c r="X1954" i="5"/>
  <c r="K1954" i="5"/>
  <c r="P1954" i="5"/>
  <c r="F1954" i="5"/>
  <c r="W1954" i="5"/>
  <c r="V1954" i="5"/>
  <c r="T1954" i="5"/>
  <c r="O1954" i="5"/>
  <c r="I1954" i="5"/>
  <c r="N1954" i="5"/>
  <c r="W281" i="5"/>
  <c r="Z281" i="5"/>
  <c r="H281" i="5"/>
  <c r="I281" i="5"/>
  <c r="J281" i="5"/>
  <c r="G281" i="5"/>
  <c r="U281" i="5"/>
  <c r="AB281" i="5"/>
  <c r="AA281" i="5"/>
  <c r="L281" i="5"/>
  <c r="M281" i="5"/>
  <c r="N281" i="5"/>
  <c r="Y281" i="5"/>
  <c r="S281" i="5"/>
  <c r="T281" i="5"/>
  <c r="P281" i="5"/>
  <c r="Q281" i="5"/>
  <c r="O281" i="5"/>
  <c r="R281" i="5"/>
  <c r="X281" i="5"/>
  <c r="V281" i="5"/>
  <c r="E281" i="5"/>
  <c r="F281" i="5"/>
  <c r="K281" i="5"/>
  <c r="V34" i="5"/>
  <c r="AA34" i="5"/>
  <c r="X34" i="5"/>
  <c r="Q34" i="5"/>
  <c r="K34" i="5"/>
  <c r="P34" i="5"/>
  <c r="R34" i="5"/>
  <c r="M34" i="5"/>
  <c r="L34" i="5"/>
  <c r="Z34" i="5"/>
  <c r="T34" i="5"/>
  <c r="Y34" i="5"/>
  <c r="J34" i="5"/>
  <c r="O34" i="5"/>
  <c r="H34" i="5"/>
  <c r="W34" i="5"/>
  <c r="U34" i="5"/>
  <c r="G34" i="5"/>
  <c r="E34" i="5"/>
  <c r="S34" i="5"/>
  <c r="AB34" i="5"/>
  <c r="I34" i="5"/>
  <c r="N34" i="5"/>
  <c r="F34" i="5"/>
  <c r="W1603" i="5"/>
  <c r="AB1603" i="5"/>
  <c r="Z1603" i="5"/>
  <c r="H1603" i="5"/>
  <c r="M1603" i="5"/>
  <c r="F1603" i="5"/>
  <c r="E1603" i="5"/>
  <c r="T1603" i="5"/>
  <c r="V1603" i="5"/>
  <c r="K1603" i="5"/>
  <c r="P1603" i="5"/>
  <c r="R1603" i="5"/>
  <c r="U1603" i="5"/>
  <c r="L1603" i="5"/>
  <c r="J1603" i="5"/>
  <c r="O1603" i="5"/>
  <c r="S1603" i="5"/>
  <c r="Y1603" i="5"/>
  <c r="I1603" i="5"/>
  <c r="X1603" i="5"/>
  <c r="N1603" i="5"/>
  <c r="AA1603" i="5"/>
  <c r="G1603" i="5"/>
  <c r="Q1603" i="5"/>
  <c r="X417" i="5"/>
  <c r="R417" i="5"/>
  <c r="V417" i="5"/>
  <c r="P417" i="5"/>
  <c r="F417" i="5"/>
  <c r="K417" i="5"/>
  <c r="T417" i="5"/>
  <c r="AA417" i="5"/>
  <c r="Q417" i="5"/>
  <c r="AB417" i="5"/>
  <c r="Z417" i="5"/>
  <c r="W417" i="5"/>
  <c r="I417" i="5"/>
  <c r="J417" i="5"/>
  <c r="O417" i="5"/>
  <c r="Y417" i="5"/>
  <c r="L417" i="5"/>
  <c r="G417" i="5"/>
  <c r="E417" i="5"/>
  <c r="U417" i="5"/>
  <c r="S417" i="5"/>
  <c r="H417" i="5"/>
  <c r="M417" i="5"/>
  <c r="N417" i="5"/>
  <c r="AA1615" i="5"/>
  <c r="Y1615" i="5"/>
  <c r="V1615" i="5"/>
  <c r="H1615" i="5"/>
  <c r="M1615" i="5"/>
  <c r="J1615" i="5"/>
  <c r="E1615" i="5"/>
  <c r="T1615" i="5"/>
  <c r="R1615" i="5"/>
  <c r="G1615" i="5"/>
  <c r="L1615" i="5"/>
  <c r="Q1615" i="5"/>
  <c r="S1615" i="5"/>
  <c r="X1615" i="5"/>
  <c r="Z1615" i="5"/>
  <c r="K1615" i="5"/>
  <c r="P1615" i="5"/>
  <c r="N1615" i="5"/>
  <c r="W1615" i="5"/>
  <c r="AB1615" i="5"/>
  <c r="U1615" i="5"/>
  <c r="O1615" i="5"/>
  <c r="I1615" i="5"/>
  <c r="F1615" i="5"/>
  <c r="AA1567" i="5"/>
  <c r="Y1567" i="5"/>
  <c r="V1567" i="5"/>
  <c r="H1567" i="5"/>
  <c r="M1567" i="5"/>
  <c r="J1567" i="5"/>
  <c r="E1567" i="5"/>
  <c r="T1567" i="5"/>
  <c r="R1567" i="5"/>
  <c r="G1567" i="5"/>
  <c r="L1567" i="5"/>
  <c r="Q1567" i="5"/>
  <c r="S1567" i="5"/>
  <c r="X1567" i="5"/>
  <c r="Z1567" i="5"/>
  <c r="K1567" i="5"/>
  <c r="P1567" i="5"/>
  <c r="N1567" i="5"/>
  <c r="W1567" i="5"/>
  <c r="AB1567" i="5"/>
  <c r="U1567" i="5"/>
  <c r="O1567" i="5"/>
  <c r="I1567" i="5"/>
  <c r="F1567" i="5"/>
  <c r="X1076" i="5"/>
  <c r="R1076" i="5"/>
  <c r="V1076" i="5"/>
  <c r="Q1076" i="5"/>
  <c r="G1076" i="5"/>
  <c r="P1076" i="5"/>
  <c r="AB1076" i="5"/>
  <c r="Z1076" i="5"/>
  <c r="W1076" i="5"/>
  <c r="F1076" i="5"/>
  <c r="K1076" i="5"/>
  <c r="H1076" i="5"/>
  <c r="E1076" i="5"/>
  <c r="U1076" i="5"/>
  <c r="S1076" i="5"/>
  <c r="I1076" i="5"/>
  <c r="J1076" i="5"/>
  <c r="O1076" i="5"/>
  <c r="AA1076" i="5"/>
  <c r="M1076" i="5"/>
  <c r="T1076" i="5"/>
  <c r="N1076" i="5"/>
  <c r="Y1076" i="5"/>
  <c r="L1076" i="5"/>
  <c r="Z1933" i="5"/>
  <c r="X1933" i="5"/>
  <c r="G1933" i="5"/>
  <c r="H1933" i="5"/>
  <c r="M1933" i="5"/>
  <c r="J1933" i="5"/>
  <c r="E1933" i="5"/>
  <c r="W1933" i="5"/>
  <c r="T1933" i="5"/>
  <c r="K1933" i="5"/>
  <c r="L1933" i="5"/>
  <c r="Q1933" i="5"/>
  <c r="R1933" i="5"/>
  <c r="AB1933" i="5"/>
  <c r="Y1933" i="5"/>
  <c r="O1933" i="5"/>
  <c r="P1933" i="5"/>
  <c r="N1933" i="5"/>
  <c r="V1933" i="5"/>
  <c r="S1933" i="5"/>
  <c r="AA1933" i="5"/>
  <c r="U1933" i="5"/>
  <c r="I1933" i="5"/>
  <c r="F1933" i="5"/>
  <c r="V1602" i="5"/>
  <c r="AA1602" i="5"/>
  <c r="AB1602" i="5"/>
  <c r="O1602" i="5"/>
  <c r="I1602" i="5"/>
  <c r="N1602" i="5"/>
  <c r="R1602" i="5"/>
  <c r="T1602" i="5"/>
  <c r="P1602" i="5"/>
  <c r="Z1602" i="5"/>
  <c r="X1602" i="5"/>
  <c r="U1602" i="5"/>
  <c r="H1602" i="5"/>
  <c r="M1602" i="5"/>
  <c r="F1602" i="5"/>
  <c r="W1602" i="5"/>
  <c r="K1602" i="5"/>
  <c r="J1602" i="5"/>
  <c r="E1602" i="5"/>
  <c r="S1602" i="5"/>
  <c r="Y1602" i="5"/>
  <c r="G1602" i="5"/>
  <c r="L1602" i="5"/>
  <c r="Q1602" i="5"/>
  <c r="T328" i="5"/>
  <c r="V328" i="5"/>
  <c r="G328" i="5"/>
  <c r="H328" i="5"/>
  <c r="M328" i="5"/>
  <c r="N328" i="5"/>
  <c r="W328" i="5"/>
  <c r="AB328" i="5"/>
  <c r="R328" i="5"/>
  <c r="O328" i="5"/>
  <c r="P328" i="5"/>
  <c r="E328" i="5"/>
  <c r="AA328" i="5"/>
  <c r="U328" i="5"/>
  <c r="Z328" i="5"/>
  <c r="F328" i="5"/>
  <c r="I328" i="5"/>
  <c r="J328" i="5"/>
  <c r="K328" i="5"/>
  <c r="S328" i="5"/>
  <c r="L328" i="5"/>
  <c r="X328" i="5"/>
  <c r="Q328" i="5"/>
  <c r="Y328" i="5"/>
  <c r="AB1472" i="5"/>
  <c r="S1472" i="5"/>
  <c r="G1472" i="5"/>
  <c r="H1472" i="5"/>
  <c r="M1472" i="5"/>
  <c r="N1472" i="5"/>
  <c r="T1472" i="5"/>
  <c r="Y1472" i="5"/>
  <c r="Z1472" i="5"/>
  <c r="O1472" i="5"/>
  <c r="P1472" i="5"/>
  <c r="F1472" i="5"/>
  <c r="X1472" i="5"/>
  <c r="V1472" i="5"/>
  <c r="R1472" i="5"/>
  <c r="AA1472" i="5"/>
  <c r="I1472" i="5"/>
  <c r="J1472" i="5"/>
  <c r="K1472" i="5"/>
  <c r="E1472" i="5"/>
  <c r="L1472" i="5"/>
  <c r="U1472" i="5"/>
  <c r="Q1472" i="5"/>
  <c r="W1472" i="5"/>
  <c r="Y226" i="5"/>
  <c r="W226" i="5"/>
  <c r="AB226" i="5"/>
  <c r="Q226" i="5"/>
  <c r="K226" i="5"/>
  <c r="P226" i="5"/>
  <c r="U226" i="5"/>
  <c r="T226" i="5"/>
  <c r="G226" i="5"/>
  <c r="R226" i="5"/>
  <c r="X226" i="5"/>
  <c r="AA226" i="5"/>
  <c r="J226" i="5"/>
  <c r="O226" i="5"/>
  <c r="H226" i="5"/>
  <c r="Z226" i="5"/>
  <c r="M226" i="5"/>
  <c r="L226" i="5"/>
  <c r="E226" i="5"/>
  <c r="V226" i="5"/>
  <c r="S226" i="5"/>
  <c r="I226" i="5"/>
  <c r="N226" i="5"/>
  <c r="F226" i="5"/>
  <c r="V1818" i="5"/>
  <c r="AA1818" i="5"/>
  <c r="U1818" i="5"/>
  <c r="P1818" i="5"/>
  <c r="G1818" i="5"/>
  <c r="N1818" i="5"/>
  <c r="E1818" i="5"/>
  <c r="S1818" i="5"/>
  <c r="Y1818" i="5"/>
  <c r="H1818" i="5"/>
  <c r="M1818" i="5"/>
  <c r="J1818" i="5"/>
  <c r="X1818" i="5"/>
  <c r="I1818" i="5"/>
  <c r="F1818" i="5"/>
  <c r="W1818" i="5"/>
  <c r="K1818" i="5"/>
  <c r="R1818" i="5"/>
  <c r="T1818" i="5"/>
  <c r="Q1818" i="5"/>
  <c r="L1818" i="5"/>
  <c r="Z1818" i="5"/>
  <c r="AB1818" i="5"/>
  <c r="O1818" i="5"/>
  <c r="R1402" i="5"/>
  <c r="E1402" i="5"/>
  <c r="W1402" i="5"/>
  <c r="Y1402" i="5"/>
  <c r="K1402" i="5"/>
  <c r="P1402" i="5"/>
  <c r="J1402" i="5"/>
  <c r="V1402" i="5"/>
  <c r="AA1402" i="5"/>
  <c r="AB1402" i="5"/>
  <c r="O1402" i="5"/>
  <c r="I1402" i="5"/>
  <c r="N1402" i="5"/>
  <c r="Z1402" i="5"/>
  <c r="X1402" i="5"/>
  <c r="T1402" i="5"/>
  <c r="H1402" i="5"/>
  <c r="M1402" i="5"/>
  <c r="F1402" i="5"/>
  <c r="S1402" i="5"/>
  <c r="U1402" i="5"/>
  <c r="G1402" i="5"/>
  <c r="L1402" i="5"/>
  <c r="Q1402" i="5"/>
  <c r="Y1749" i="5"/>
  <c r="W1749" i="5"/>
  <c r="T1749" i="5"/>
  <c r="O1749" i="5"/>
  <c r="I1749" i="5"/>
  <c r="J1749" i="5"/>
  <c r="R1749" i="5"/>
  <c r="X1749" i="5"/>
  <c r="AB1749" i="5"/>
  <c r="H1749" i="5"/>
  <c r="M1749" i="5"/>
  <c r="N1749" i="5"/>
  <c r="E1749" i="5"/>
  <c r="V1749" i="5"/>
  <c r="S1749" i="5"/>
  <c r="G1749" i="5"/>
  <c r="L1749" i="5"/>
  <c r="Q1749" i="5"/>
  <c r="U1749" i="5"/>
  <c r="Z1749" i="5"/>
  <c r="AA1749" i="5"/>
  <c r="K1749" i="5"/>
  <c r="P1749" i="5"/>
  <c r="F1749" i="5"/>
  <c r="R572" i="5"/>
  <c r="W572" i="5"/>
  <c r="T572" i="5"/>
  <c r="M572" i="5"/>
  <c r="N572" i="5"/>
  <c r="L572" i="5"/>
  <c r="V572" i="5"/>
  <c r="AA572" i="5"/>
  <c r="Y572" i="5"/>
  <c r="Q572" i="5"/>
  <c r="G572" i="5"/>
  <c r="P572" i="5"/>
  <c r="Z572" i="5"/>
  <c r="U572" i="5"/>
  <c r="AB572" i="5"/>
  <c r="F572" i="5"/>
  <c r="K572" i="5"/>
  <c r="H572" i="5"/>
  <c r="E572" i="5"/>
  <c r="S572" i="5"/>
  <c r="X572" i="5"/>
  <c r="I572" i="5"/>
  <c r="J572" i="5"/>
  <c r="O572" i="5"/>
  <c r="V454" i="5"/>
  <c r="T454" i="5"/>
  <c r="U454" i="5"/>
  <c r="Q454" i="5"/>
  <c r="G454" i="5"/>
  <c r="P454" i="5"/>
  <c r="Z454" i="5"/>
  <c r="Y454" i="5"/>
  <c r="AB454" i="5"/>
  <c r="F454" i="5"/>
  <c r="K454" i="5"/>
  <c r="H454" i="5"/>
  <c r="E454" i="5"/>
  <c r="S454" i="5"/>
  <c r="W454" i="5"/>
  <c r="I454" i="5"/>
  <c r="J454" i="5"/>
  <c r="O454" i="5"/>
  <c r="AA454" i="5"/>
  <c r="M454" i="5"/>
  <c r="R454" i="5"/>
  <c r="N454" i="5"/>
  <c r="X454" i="5"/>
  <c r="L454" i="5"/>
  <c r="E939" i="5"/>
  <c r="V939" i="5"/>
  <c r="Y939" i="5"/>
  <c r="I939" i="5"/>
  <c r="J939" i="5"/>
  <c r="O939" i="5"/>
  <c r="T939" i="5"/>
  <c r="AA939" i="5"/>
  <c r="Z939" i="5"/>
  <c r="M939" i="5"/>
  <c r="N939" i="5"/>
  <c r="H939" i="5"/>
  <c r="W939" i="5"/>
  <c r="F939" i="5"/>
  <c r="P939" i="5"/>
  <c r="X939" i="5"/>
  <c r="S939" i="5"/>
  <c r="G939" i="5"/>
  <c r="AB939" i="5"/>
  <c r="U939" i="5"/>
  <c r="K939" i="5"/>
  <c r="R939" i="5"/>
  <c r="Q939" i="5"/>
  <c r="L939" i="5"/>
  <c r="S545" i="5"/>
  <c r="X545" i="5"/>
  <c r="Z545" i="5"/>
  <c r="M545" i="5"/>
  <c r="N545" i="5"/>
  <c r="P545" i="5"/>
  <c r="W545" i="5"/>
  <c r="AB545" i="5"/>
  <c r="R545" i="5"/>
  <c r="Q545" i="5"/>
  <c r="G545" i="5"/>
  <c r="H545" i="5"/>
  <c r="AA545" i="5"/>
  <c r="V545" i="5"/>
  <c r="U545" i="5"/>
  <c r="F545" i="5"/>
  <c r="K545" i="5"/>
  <c r="L545" i="5"/>
  <c r="E545" i="5"/>
  <c r="T545" i="5"/>
  <c r="Y545" i="5"/>
  <c r="I545" i="5"/>
  <c r="J545" i="5"/>
  <c r="O545" i="5"/>
  <c r="W739" i="5"/>
  <c r="AB739" i="5"/>
  <c r="U739" i="5"/>
  <c r="Q739" i="5"/>
  <c r="G739" i="5"/>
  <c r="L739" i="5"/>
  <c r="T739" i="5"/>
  <c r="I739" i="5"/>
  <c r="AA739" i="5"/>
  <c r="Y739" i="5"/>
  <c r="V739" i="5"/>
  <c r="F739" i="5"/>
  <c r="K739" i="5"/>
  <c r="P739" i="5"/>
  <c r="E739" i="5"/>
  <c r="R739" i="5"/>
  <c r="J739" i="5"/>
  <c r="O739" i="5"/>
  <c r="X739" i="5"/>
  <c r="H739" i="5"/>
  <c r="Z739" i="5"/>
  <c r="M739" i="5"/>
  <c r="S739" i="5"/>
  <c r="N739" i="5"/>
  <c r="E1909" i="5"/>
  <c r="V1909" i="5"/>
  <c r="S1909" i="5"/>
  <c r="G1909" i="5"/>
  <c r="L1909" i="5"/>
  <c r="Q1909" i="5"/>
  <c r="U1909" i="5"/>
  <c r="Z1909" i="5"/>
  <c r="AB1909" i="5"/>
  <c r="K1909" i="5"/>
  <c r="P1909" i="5"/>
  <c r="N1909" i="5"/>
  <c r="Y1909" i="5"/>
  <c r="X1909" i="5"/>
  <c r="T1909" i="5"/>
  <c r="O1909" i="5"/>
  <c r="I1909" i="5"/>
  <c r="F1909" i="5"/>
  <c r="R1909" i="5"/>
  <c r="AA1909" i="5"/>
  <c r="W1909" i="5"/>
  <c r="H1909" i="5"/>
  <c r="M1909" i="5"/>
  <c r="J1909" i="5"/>
  <c r="AB1692" i="5"/>
  <c r="Z1692" i="5"/>
  <c r="W1692" i="5"/>
  <c r="H1692" i="5"/>
  <c r="M1692" i="5"/>
  <c r="N1692" i="5"/>
  <c r="U1692" i="5"/>
  <c r="Q1692" i="5"/>
  <c r="S1692" i="5"/>
  <c r="T1692" i="5"/>
  <c r="Y1692" i="5"/>
  <c r="AA1692" i="5"/>
  <c r="K1692" i="5"/>
  <c r="P1692" i="5"/>
  <c r="F1692" i="5"/>
  <c r="E1692" i="5"/>
  <c r="L1692" i="5"/>
  <c r="X1692" i="5"/>
  <c r="R1692" i="5"/>
  <c r="V1692" i="5"/>
  <c r="O1692" i="5"/>
  <c r="I1692" i="5"/>
  <c r="J1692" i="5"/>
  <c r="G1692" i="5"/>
  <c r="E139" i="5"/>
  <c r="AA139" i="5"/>
  <c r="S139" i="5"/>
  <c r="J139" i="5"/>
  <c r="O139" i="5"/>
  <c r="I139" i="5"/>
  <c r="U139" i="5"/>
  <c r="R139" i="5"/>
  <c r="T139" i="5"/>
  <c r="N139" i="5"/>
  <c r="H139" i="5"/>
  <c r="M139" i="5"/>
  <c r="Y139" i="5"/>
  <c r="W139" i="5"/>
  <c r="Z139" i="5"/>
  <c r="G139" i="5"/>
  <c r="L139" i="5"/>
  <c r="F139" i="5"/>
  <c r="V139" i="5"/>
  <c r="AB139" i="5"/>
  <c r="X139" i="5"/>
  <c r="K139" i="5"/>
  <c r="P139" i="5"/>
  <c r="Q139" i="5"/>
  <c r="S431" i="5"/>
  <c r="Z431" i="5"/>
  <c r="X431" i="5"/>
  <c r="N431" i="5"/>
  <c r="H431" i="5"/>
  <c r="Q431" i="5"/>
  <c r="W431" i="5"/>
  <c r="V431" i="5"/>
  <c r="R431" i="5"/>
  <c r="G431" i="5"/>
  <c r="L431" i="5"/>
  <c r="I431" i="5"/>
  <c r="AA431" i="5"/>
  <c r="AB431" i="5"/>
  <c r="Y431" i="5"/>
  <c r="K431" i="5"/>
  <c r="P431" i="5"/>
  <c r="F431" i="5"/>
  <c r="E431" i="5"/>
  <c r="U431" i="5"/>
  <c r="T431" i="5"/>
  <c r="J431" i="5"/>
  <c r="O431" i="5"/>
  <c r="M431" i="5"/>
  <c r="Z1478" i="5"/>
  <c r="T1478" i="5"/>
  <c r="Y1478" i="5"/>
  <c r="H1478" i="5"/>
  <c r="M1478" i="5"/>
  <c r="F1478" i="5"/>
  <c r="E1478" i="5"/>
  <c r="S1478" i="5"/>
  <c r="AB1478" i="5"/>
  <c r="G1478" i="5"/>
  <c r="L1478" i="5"/>
  <c r="Q1478" i="5"/>
  <c r="R1478" i="5"/>
  <c r="W1478" i="5"/>
  <c r="U1478" i="5"/>
  <c r="K1478" i="5"/>
  <c r="P1478" i="5"/>
  <c r="J1478" i="5"/>
  <c r="V1478" i="5"/>
  <c r="AA1478" i="5"/>
  <c r="X1478" i="5"/>
  <c r="O1478" i="5"/>
  <c r="I1478" i="5"/>
  <c r="N1478" i="5"/>
  <c r="Y1537" i="5"/>
  <c r="S1537" i="5"/>
  <c r="W1537" i="5"/>
  <c r="O1537" i="5"/>
  <c r="I1537" i="5"/>
  <c r="J1537" i="5"/>
  <c r="V1537" i="5"/>
  <c r="G1537" i="5"/>
  <c r="Q1537" i="5"/>
  <c r="R1537" i="5"/>
  <c r="AA1537" i="5"/>
  <c r="X1537" i="5"/>
  <c r="H1537" i="5"/>
  <c r="M1537" i="5"/>
  <c r="N1537" i="5"/>
  <c r="E1537" i="5"/>
  <c r="T1537" i="5"/>
  <c r="L1537" i="5"/>
  <c r="K1537" i="5"/>
  <c r="P1537" i="5"/>
  <c r="Z1537" i="5"/>
  <c r="F1537" i="5"/>
  <c r="AB1537" i="5"/>
  <c r="U1537" i="5"/>
  <c r="T514" i="5"/>
  <c r="Y514" i="5"/>
  <c r="R514" i="5"/>
  <c r="M514" i="5"/>
  <c r="N514" i="5"/>
  <c r="O514" i="5"/>
  <c r="X514" i="5"/>
  <c r="S514" i="5"/>
  <c r="W514" i="5"/>
  <c r="Q514" i="5"/>
  <c r="L514" i="5"/>
  <c r="H514" i="5"/>
  <c r="AB514" i="5"/>
  <c r="AA514" i="5"/>
  <c r="Z514" i="5"/>
  <c r="F514" i="5"/>
  <c r="G514" i="5"/>
  <c r="P514" i="5"/>
  <c r="E514" i="5"/>
  <c r="U514" i="5"/>
  <c r="V514" i="5"/>
  <c r="I514" i="5"/>
  <c r="J514" i="5"/>
  <c r="K514" i="5"/>
  <c r="Y884" i="5"/>
  <c r="Z884" i="5"/>
  <c r="AA884" i="5"/>
  <c r="Q884" i="5"/>
  <c r="G884" i="5"/>
  <c r="P884" i="5"/>
  <c r="S884" i="5"/>
  <c r="V884" i="5"/>
  <c r="AB884" i="5"/>
  <c r="F884" i="5"/>
  <c r="K884" i="5"/>
  <c r="H884" i="5"/>
  <c r="E884" i="5"/>
  <c r="X884" i="5"/>
  <c r="W884" i="5"/>
  <c r="I884" i="5"/>
  <c r="J884" i="5"/>
  <c r="O884" i="5"/>
  <c r="R884" i="5"/>
  <c r="M884" i="5"/>
  <c r="U884" i="5"/>
  <c r="N884" i="5"/>
  <c r="T884" i="5"/>
  <c r="L884" i="5"/>
  <c r="R1969" i="5"/>
  <c r="W1969" i="5"/>
  <c r="AB1969" i="5"/>
  <c r="K1969" i="5"/>
  <c r="P1969" i="5"/>
  <c r="N1969" i="5"/>
  <c r="V1969" i="5"/>
  <c r="AA1969" i="5"/>
  <c r="U1969" i="5"/>
  <c r="O1969" i="5"/>
  <c r="I1969" i="5"/>
  <c r="F1969" i="5"/>
  <c r="E1969" i="5"/>
  <c r="S1969" i="5"/>
  <c r="X1969" i="5"/>
  <c r="G1969" i="5"/>
  <c r="L1969" i="5"/>
  <c r="Q1969" i="5"/>
  <c r="H1969" i="5"/>
  <c r="Z1969" i="5"/>
  <c r="M1969" i="5"/>
  <c r="Y1969" i="5"/>
  <c r="T1969" i="5"/>
  <c r="J1969" i="5"/>
  <c r="R758" i="5"/>
  <c r="W758" i="5"/>
  <c r="T758" i="5"/>
  <c r="M758" i="5"/>
  <c r="N758" i="5"/>
  <c r="H758" i="5"/>
  <c r="V758" i="5"/>
  <c r="AA758" i="5"/>
  <c r="U758" i="5"/>
  <c r="Q758" i="5"/>
  <c r="G758" i="5"/>
  <c r="L758" i="5"/>
  <c r="Z758" i="5"/>
  <c r="X758" i="5"/>
  <c r="AB758" i="5"/>
  <c r="F758" i="5"/>
  <c r="K758" i="5"/>
  <c r="P758" i="5"/>
  <c r="E758" i="5"/>
  <c r="S758" i="5"/>
  <c r="Y758" i="5"/>
  <c r="I758" i="5"/>
  <c r="J758" i="5"/>
  <c r="O758" i="5"/>
  <c r="R1374" i="5"/>
  <c r="W1374" i="5"/>
  <c r="U1374" i="5"/>
  <c r="K1374" i="5"/>
  <c r="P1374" i="5"/>
  <c r="J1374" i="5"/>
  <c r="V1374" i="5"/>
  <c r="AA1374" i="5"/>
  <c r="X1374" i="5"/>
  <c r="O1374" i="5"/>
  <c r="I1374" i="5"/>
  <c r="N1374" i="5"/>
  <c r="Z1374" i="5"/>
  <c r="T1374" i="5"/>
  <c r="Y1374" i="5"/>
  <c r="H1374" i="5"/>
  <c r="M1374" i="5"/>
  <c r="F1374" i="5"/>
  <c r="E1374" i="5"/>
  <c r="S1374" i="5"/>
  <c r="AB1374" i="5"/>
  <c r="G1374" i="5"/>
  <c r="L1374" i="5"/>
  <c r="Q1374" i="5"/>
  <c r="Y1944" i="5"/>
  <c r="Z1944" i="5"/>
  <c r="W1944" i="5"/>
  <c r="H1944" i="5"/>
  <c r="M1944" i="5"/>
  <c r="N1944" i="5"/>
  <c r="E1944" i="5"/>
  <c r="AA1944" i="5"/>
  <c r="AB1944" i="5"/>
  <c r="S1944" i="5"/>
  <c r="V1944" i="5"/>
  <c r="G1944" i="5"/>
  <c r="L1944" i="5"/>
  <c r="Q1944" i="5"/>
  <c r="F1944" i="5"/>
  <c r="X1944" i="5"/>
  <c r="K1944" i="5"/>
  <c r="P1944" i="5"/>
  <c r="T1944" i="5"/>
  <c r="J1944" i="5"/>
  <c r="O1944" i="5"/>
  <c r="U1944" i="5"/>
  <c r="I1944" i="5"/>
  <c r="R1944" i="5"/>
  <c r="Y559" i="5"/>
  <c r="T559" i="5"/>
  <c r="X559" i="5"/>
  <c r="Q559" i="5"/>
  <c r="N559" i="5"/>
  <c r="H559" i="5"/>
  <c r="R559" i="5"/>
  <c r="V559" i="5"/>
  <c r="U559" i="5"/>
  <c r="Z559" i="5"/>
  <c r="S559" i="5"/>
  <c r="M559" i="5"/>
  <c r="J559" i="5"/>
  <c r="O559" i="5"/>
  <c r="I559" i="5"/>
  <c r="K559" i="5"/>
  <c r="AB559" i="5"/>
  <c r="E559" i="5"/>
  <c r="L559" i="5"/>
  <c r="W559" i="5"/>
  <c r="F559" i="5"/>
  <c r="P559" i="5"/>
  <c r="AA559" i="5"/>
  <c r="G559" i="5"/>
  <c r="V113" i="5"/>
  <c r="AA113" i="5"/>
  <c r="U113" i="5"/>
  <c r="P113" i="5"/>
  <c r="F113" i="5"/>
  <c r="K113" i="5"/>
  <c r="S113" i="5"/>
  <c r="H113" i="5"/>
  <c r="M113" i="5"/>
  <c r="Z113" i="5"/>
  <c r="X113" i="5"/>
  <c r="T113" i="5"/>
  <c r="I113" i="5"/>
  <c r="J113" i="5"/>
  <c r="O113" i="5"/>
  <c r="E113" i="5"/>
  <c r="Y113" i="5"/>
  <c r="N113" i="5"/>
  <c r="W113" i="5"/>
  <c r="G113" i="5"/>
  <c r="AB113" i="5"/>
  <c r="L113" i="5"/>
  <c r="R113" i="5"/>
  <c r="Q113" i="5"/>
  <c r="Y1833" i="5"/>
  <c r="T1833" i="5"/>
  <c r="X1833" i="5"/>
  <c r="P1833" i="5"/>
  <c r="K1833" i="5"/>
  <c r="O1833" i="5"/>
  <c r="Z1833" i="5"/>
  <c r="L1833" i="5"/>
  <c r="G1833" i="5"/>
  <c r="R1833" i="5"/>
  <c r="AB1833" i="5"/>
  <c r="AA1833" i="5"/>
  <c r="I1833" i="5"/>
  <c r="F1833" i="5"/>
  <c r="J1833" i="5"/>
  <c r="U1833" i="5"/>
  <c r="W1833" i="5"/>
  <c r="Q1833" i="5"/>
  <c r="E1833" i="5"/>
  <c r="V1833" i="5"/>
  <c r="S1833" i="5"/>
  <c r="H1833" i="5"/>
  <c r="M1833" i="5"/>
  <c r="N1833" i="5"/>
  <c r="Z1546" i="5"/>
  <c r="X1546" i="5"/>
  <c r="U1546" i="5"/>
  <c r="H1546" i="5"/>
  <c r="M1546" i="5"/>
  <c r="F1546" i="5"/>
  <c r="E1546" i="5"/>
  <c r="S1546" i="5"/>
  <c r="Y1546" i="5"/>
  <c r="G1546" i="5"/>
  <c r="L1546" i="5"/>
  <c r="Q1546" i="5"/>
  <c r="R1546" i="5"/>
  <c r="W1546" i="5"/>
  <c r="T1546" i="5"/>
  <c r="K1546" i="5"/>
  <c r="P1546" i="5"/>
  <c r="J1546" i="5"/>
  <c r="V1546" i="5"/>
  <c r="AA1546" i="5"/>
  <c r="AB1546" i="5"/>
  <c r="O1546" i="5"/>
  <c r="I1546" i="5"/>
  <c r="N1546" i="5"/>
  <c r="Y709" i="5"/>
  <c r="S709" i="5"/>
  <c r="W709" i="5"/>
  <c r="Q709" i="5"/>
  <c r="G709" i="5"/>
  <c r="H709" i="5"/>
  <c r="E709" i="5"/>
  <c r="V709" i="5"/>
  <c r="T709" i="5"/>
  <c r="I709" i="5"/>
  <c r="J709" i="5"/>
  <c r="O709" i="5"/>
  <c r="AA709" i="5"/>
  <c r="F709" i="5"/>
  <c r="L709" i="5"/>
  <c r="M709" i="5"/>
  <c r="U709" i="5"/>
  <c r="AB709" i="5"/>
  <c r="N709" i="5"/>
  <c r="Z709" i="5"/>
  <c r="P709" i="5"/>
  <c r="R709" i="5"/>
  <c r="X709" i="5"/>
  <c r="K709" i="5"/>
  <c r="Y238" i="5"/>
  <c r="S238" i="5"/>
  <c r="X238" i="5"/>
  <c r="Q238" i="5"/>
  <c r="K238" i="5"/>
  <c r="L238" i="5"/>
  <c r="R238" i="5"/>
  <c r="AA238" i="5"/>
  <c r="W238" i="5"/>
  <c r="J238" i="5"/>
  <c r="O238" i="5"/>
  <c r="P238" i="5"/>
  <c r="E238" i="5"/>
  <c r="V238" i="5"/>
  <c r="T238" i="5"/>
  <c r="I238" i="5"/>
  <c r="N238" i="5"/>
  <c r="F238" i="5"/>
  <c r="U238" i="5"/>
  <c r="Z238" i="5"/>
  <c r="AB238" i="5"/>
  <c r="M238" i="5"/>
  <c r="G238" i="5"/>
  <c r="H238" i="5"/>
  <c r="W890" i="5"/>
  <c r="R890" i="5"/>
  <c r="Y890" i="5"/>
  <c r="Q890" i="5"/>
  <c r="E890" i="5"/>
  <c r="H890" i="5"/>
  <c r="S890" i="5"/>
  <c r="AB890" i="5"/>
  <c r="U890" i="5"/>
  <c r="M890" i="5"/>
  <c r="N890" i="5"/>
  <c r="O890" i="5"/>
  <c r="V890" i="5"/>
  <c r="I890" i="5"/>
  <c r="K890" i="5"/>
  <c r="X890" i="5"/>
  <c r="F890" i="5"/>
  <c r="L890" i="5"/>
  <c r="T890" i="5"/>
  <c r="J890" i="5"/>
  <c r="P890" i="5"/>
  <c r="AA890" i="5"/>
  <c r="Z890" i="5"/>
  <c r="G890" i="5"/>
  <c r="Y326" i="5"/>
  <c r="S326" i="5"/>
  <c r="W326" i="5"/>
  <c r="Q326" i="5"/>
  <c r="K326" i="5"/>
  <c r="L326" i="5"/>
  <c r="R326" i="5"/>
  <c r="AA326" i="5"/>
  <c r="X326" i="5"/>
  <c r="J326" i="5"/>
  <c r="O326" i="5"/>
  <c r="H326" i="5"/>
  <c r="E326" i="5"/>
  <c r="V326" i="5"/>
  <c r="T326" i="5"/>
  <c r="I326" i="5"/>
  <c r="N326" i="5"/>
  <c r="F326" i="5"/>
  <c r="AB326" i="5"/>
  <c r="M326" i="5"/>
  <c r="U326" i="5"/>
  <c r="G326" i="5"/>
  <c r="Z326" i="5"/>
  <c r="P326" i="5"/>
  <c r="R175" i="5"/>
  <c r="W175" i="5"/>
  <c r="T175" i="5"/>
  <c r="N175" i="5"/>
  <c r="H175" i="5"/>
  <c r="Q175" i="5"/>
  <c r="V175" i="5"/>
  <c r="AA175" i="5"/>
  <c r="U175" i="5"/>
  <c r="G175" i="5"/>
  <c r="L175" i="5"/>
  <c r="F175" i="5"/>
  <c r="Z175" i="5"/>
  <c r="X175" i="5"/>
  <c r="AB175" i="5"/>
  <c r="K175" i="5"/>
  <c r="P175" i="5"/>
  <c r="I175" i="5"/>
  <c r="E175" i="5"/>
  <c r="S175" i="5"/>
  <c r="Y175" i="5"/>
  <c r="J175" i="5"/>
  <c r="O175" i="5"/>
  <c r="M175" i="5"/>
  <c r="S751" i="5"/>
  <c r="X751" i="5"/>
  <c r="R751" i="5"/>
  <c r="M751" i="5"/>
  <c r="N751" i="5"/>
  <c r="H751" i="5"/>
  <c r="W751" i="5"/>
  <c r="AB751" i="5"/>
  <c r="Y751" i="5"/>
  <c r="Q751" i="5"/>
  <c r="G751" i="5"/>
  <c r="L751" i="5"/>
  <c r="AA751" i="5"/>
  <c r="U751" i="5"/>
  <c r="Z751" i="5"/>
  <c r="F751" i="5"/>
  <c r="K751" i="5"/>
  <c r="P751" i="5"/>
  <c r="E751" i="5"/>
  <c r="T751" i="5"/>
  <c r="V751" i="5"/>
  <c r="I751" i="5"/>
  <c r="J751" i="5"/>
  <c r="O751" i="5"/>
  <c r="R1577" i="5"/>
  <c r="AA1577" i="5"/>
  <c r="X1577" i="5"/>
  <c r="H1577" i="5"/>
  <c r="M1577" i="5"/>
  <c r="N1577" i="5"/>
  <c r="U1577" i="5"/>
  <c r="Z1577" i="5"/>
  <c r="AB1577" i="5"/>
  <c r="K1577" i="5"/>
  <c r="P1577" i="5"/>
  <c r="F1577" i="5"/>
  <c r="Y1577" i="5"/>
  <c r="S1577" i="5"/>
  <c r="W1577" i="5"/>
  <c r="O1577" i="5"/>
  <c r="I1577" i="5"/>
  <c r="J1577" i="5"/>
  <c r="G1577" i="5"/>
  <c r="E1577" i="5"/>
  <c r="L1577" i="5"/>
  <c r="V1577" i="5"/>
  <c r="Q1577" i="5"/>
  <c r="T1577" i="5"/>
  <c r="V1945" i="5"/>
  <c r="T1945" i="5"/>
  <c r="W1945" i="5"/>
  <c r="O1945" i="5"/>
  <c r="I1945" i="5"/>
  <c r="J1945" i="5"/>
  <c r="X1945" i="5"/>
  <c r="K1945" i="5"/>
  <c r="N1945" i="5"/>
  <c r="Z1945" i="5"/>
  <c r="Y1945" i="5"/>
  <c r="AB1945" i="5"/>
  <c r="H1945" i="5"/>
  <c r="M1945" i="5"/>
  <c r="F1945" i="5"/>
  <c r="R1945" i="5"/>
  <c r="AA1945" i="5"/>
  <c r="P1945" i="5"/>
  <c r="E1945" i="5"/>
  <c r="S1945" i="5"/>
  <c r="U1945" i="5"/>
  <c r="G1945" i="5"/>
  <c r="L1945" i="5"/>
  <c r="Q1945" i="5"/>
  <c r="AA1067" i="5"/>
  <c r="U1067" i="5"/>
  <c r="Z1067" i="5"/>
  <c r="F1067" i="5"/>
  <c r="K1067" i="5"/>
  <c r="P1067" i="5"/>
  <c r="E1067" i="5"/>
  <c r="T1067" i="5"/>
  <c r="V1067" i="5"/>
  <c r="I1067" i="5"/>
  <c r="J1067" i="5"/>
  <c r="O1067" i="5"/>
  <c r="S1067" i="5"/>
  <c r="X1067" i="5"/>
  <c r="Y1067" i="5"/>
  <c r="M1067" i="5"/>
  <c r="N1067" i="5"/>
  <c r="H1067" i="5"/>
  <c r="Q1067" i="5"/>
  <c r="W1067" i="5"/>
  <c r="G1067" i="5"/>
  <c r="AB1067" i="5"/>
  <c r="L1067" i="5"/>
  <c r="R1067" i="5"/>
  <c r="V1830" i="5"/>
  <c r="AA1830" i="5"/>
  <c r="Y1830" i="5"/>
  <c r="P1830" i="5"/>
  <c r="G1830" i="5"/>
  <c r="F1830" i="5"/>
  <c r="Z1830" i="5"/>
  <c r="U1830" i="5"/>
  <c r="AB1830" i="5"/>
  <c r="I1830" i="5"/>
  <c r="O1830" i="5"/>
  <c r="N1830" i="5"/>
  <c r="E1830" i="5"/>
  <c r="S1830" i="5"/>
  <c r="T1830" i="5"/>
  <c r="H1830" i="5"/>
  <c r="M1830" i="5"/>
  <c r="J1830" i="5"/>
  <c r="R1830" i="5"/>
  <c r="W1830" i="5"/>
  <c r="X1830" i="5"/>
  <c r="L1830" i="5"/>
  <c r="Q1830" i="5"/>
  <c r="K1830" i="5"/>
  <c r="U245" i="5"/>
  <c r="R245" i="5"/>
  <c r="H245" i="5"/>
  <c r="M245" i="5"/>
  <c r="J245" i="5"/>
  <c r="G245" i="5"/>
  <c r="T245" i="5"/>
  <c r="Y245" i="5"/>
  <c r="S245" i="5"/>
  <c r="L245" i="5"/>
  <c r="Q245" i="5"/>
  <c r="N245" i="5"/>
  <c r="X245" i="5"/>
  <c r="V245" i="5"/>
  <c r="Z245" i="5"/>
  <c r="P245" i="5"/>
  <c r="F245" i="5"/>
  <c r="K245" i="5"/>
  <c r="AB245" i="5"/>
  <c r="W245" i="5"/>
  <c r="AA245" i="5"/>
  <c r="I245" i="5"/>
  <c r="E245" i="5"/>
  <c r="O245" i="5"/>
  <c r="T562" i="5"/>
  <c r="Y562" i="5"/>
  <c r="R562" i="5"/>
  <c r="M562" i="5"/>
  <c r="N562" i="5"/>
  <c r="H562" i="5"/>
  <c r="X562" i="5"/>
  <c r="S562" i="5"/>
  <c r="W562" i="5"/>
  <c r="Q562" i="5"/>
  <c r="G562" i="5"/>
  <c r="P562" i="5"/>
  <c r="AB562" i="5"/>
  <c r="AA562" i="5"/>
  <c r="Z562" i="5"/>
  <c r="F562" i="5"/>
  <c r="K562" i="5"/>
  <c r="L562" i="5"/>
  <c r="E562" i="5"/>
  <c r="U562" i="5"/>
  <c r="V562" i="5"/>
  <c r="I562" i="5"/>
  <c r="J562" i="5"/>
  <c r="O562" i="5"/>
  <c r="AB1780" i="5"/>
  <c r="Z1780" i="5"/>
  <c r="W1780" i="5"/>
  <c r="I1780" i="5"/>
  <c r="O1780" i="5"/>
  <c r="N1780" i="5"/>
  <c r="E1780" i="5"/>
  <c r="U1780" i="5"/>
  <c r="S1780" i="5"/>
  <c r="H1780" i="5"/>
  <c r="M1780" i="5"/>
  <c r="J1780" i="5"/>
  <c r="T1780" i="5"/>
  <c r="Y1780" i="5"/>
  <c r="AA1780" i="5"/>
  <c r="L1780" i="5"/>
  <c r="Q1780" i="5"/>
  <c r="K1780" i="5"/>
  <c r="X1780" i="5"/>
  <c r="R1780" i="5"/>
  <c r="V1780" i="5"/>
  <c r="P1780" i="5"/>
  <c r="G1780" i="5"/>
  <c r="F1780" i="5"/>
  <c r="V885" i="5"/>
  <c r="T885" i="5"/>
  <c r="AA885" i="5"/>
  <c r="Q885" i="5"/>
  <c r="N885" i="5"/>
  <c r="P885" i="5"/>
  <c r="Z885" i="5"/>
  <c r="Y885" i="5"/>
  <c r="AB885" i="5"/>
  <c r="E885" i="5"/>
  <c r="G885" i="5"/>
  <c r="H885" i="5"/>
  <c r="S885" i="5"/>
  <c r="U885" i="5"/>
  <c r="I885" i="5"/>
  <c r="F885" i="5"/>
  <c r="K885" i="5"/>
  <c r="L885" i="5"/>
  <c r="R885" i="5"/>
  <c r="X885" i="5"/>
  <c r="W885" i="5"/>
  <c r="M885" i="5"/>
  <c r="J885" i="5"/>
  <c r="O885" i="5"/>
  <c r="W1027" i="5"/>
  <c r="AB1027" i="5"/>
  <c r="R1027" i="5"/>
  <c r="Q1027" i="5"/>
  <c r="G1027" i="5"/>
  <c r="L1027" i="5"/>
  <c r="AA1027" i="5"/>
  <c r="U1027" i="5"/>
  <c r="Y1027" i="5"/>
  <c r="F1027" i="5"/>
  <c r="K1027" i="5"/>
  <c r="P1027" i="5"/>
  <c r="E1027" i="5"/>
  <c r="T1027" i="5"/>
  <c r="V1027" i="5"/>
  <c r="I1027" i="5"/>
  <c r="J1027" i="5"/>
  <c r="O1027" i="5"/>
  <c r="Z1027" i="5"/>
  <c r="M1027" i="5"/>
  <c r="S1027" i="5"/>
  <c r="N1027" i="5"/>
  <c r="X1027" i="5"/>
  <c r="H1027" i="5"/>
  <c r="F1867" i="5"/>
  <c r="V1867" i="5"/>
  <c r="N1867" i="5"/>
  <c r="G1867" i="5"/>
  <c r="O1867" i="5"/>
  <c r="P1867" i="5"/>
  <c r="X1867" i="5"/>
  <c r="W1867" i="5"/>
  <c r="E1867" i="5"/>
  <c r="H1867" i="5"/>
  <c r="T1867" i="5"/>
  <c r="Q1867" i="5"/>
  <c r="S1867" i="5"/>
  <c r="Y1867" i="5"/>
  <c r="L1867" i="5"/>
  <c r="J1867" i="5"/>
  <c r="K1867" i="5"/>
  <c r="AA1867" i="5"/>
  <c r="M1867" i="5"/>
  <c r="R1867" i="5"/>
  <c r="AB1867" i="5"/>
  <c r="U1867" i="5"/>
  <c r="I1867" i="5"/>
  <c r="Z1867" i="5"/>
  <c r="AB345" i="5"/>
  <c r="Z345" i="5"/>
  <c r="V345" i="5"/>
  <c r="I345" i="5"/>
  <c r="J345" i="5"/>
  <c r="K345" i="5"/>
  <c r="E345" i="5"/>
  <c r="U345" i="5"/>
  <c r="S345" i="5"/>
  <c r="H345" i="5"/>
  <c r="M345" i="5"/>
  <c r="N345" i="5"/>
  <c r="T345" i="5"/>
  <c r="Y345" i="5"/>
  <c r="AA345" i="5"/>
  <c r="L345" i="5"/>
  <c r="Q345" i="5"/>
  <c r="O345" i="5"/>
  <c r="X345" i="5"/>
  <c r="R345" i="5"/>
  <c r="W345" i="5"/>
  <c r="P345" i="5"/>
  <c r="F345" i="5"/>
  <c r="G345" i="5"/>
  <c r="Y70" i="5"/>
  <c r="W70" i="5"/>
  <c r="S70" i="5"/>
  <c r="Q70" i="5"/>
  <c r="K70" i="5"/>
  <c r="L70" i="5"/>
  <c r="R70" i="5"/>
  <c r="X70" i="5"/>
  <c r="T70" i="5"/>
  <c r="J70" i="5"/>
  <c r="O70" i="5"/>
  <c r="H70" i="5"/>
  <c r="E70" i="5"/>
  <c r="V70" i="5"/>
  <c r="AA70" i="5"/>
  <c r="I70" i="5"/>
  <c r="N70" i="5"/>
  <c r="F70" i="5"/>
  <c r="AB70" i="5"/>
  <c r="M70" i="5"/>
  <c r="U70" i="5"/>
  <c r="G70" i="5"/>
  <c r="Z70" i="5"/>
  <c r="P70" i="5"/>
  <c r="R1730" i="5"/>
  <c r="W1730" i="5"/>
  <c r="T1730" i="5"/>
  <c r="K1730" i="5"/>
  <c r="P1730" i="5"/>
  <c r="J1730" i="5"/>
  <c r="V1730" i="5"/>
  <c r="AA1730" i="5"/>
  <c r="AB1730" i="5"/>
  <c r="O1730" i="5"/>
  <c r="I1730" i="5"/>
  <c r="N1730" i="5"/>
  <c r="Z1730" i="5"/>
  <c r="X1730" i="5"/>
  <c r="U1730" i="5"/>
  <c r="H1730" i="5"/>
  <c r="M1730" i="5"/>
  <c r="F1730" i="5"/>
  <c r="E1730" i="5"/>
  <c r="S1730" i="5"/>
  <c r="Y1730" i="5"/>
  <c r="G1730" i="5"/>
  <c r="L1730" i="5"/>
  <c r="Q1730" i="5"/>
  <c r="R1018" i="5"/>
  <c r="W1018" i="5"/>
  <c r="T1018" i="5"/>
  <c r="M1018" i="5"/>
  <c r="N1018" i="5"/>
  <c r="H1018" i="5"/>
  <c r="E1018" i="5"/>
  <c r="S1018" i="5"/>
  <c r="Y1018" i="5"/>
  <c r="I1018" i="5"/>
  <c r="J1018" i="5"/>
  <c r="O1018" i="5"/>
  <c r="Z1018" i="5"/>
  <c r="AB1018" i="5"/>
  <c r="K1018" i="5"/>
  <c r="AA1018" i="5"/>
  <c r="Q1018" i="5"/>
  <c r="P1018" i="5"/>
  <c r="X1018" i="5"/>
  <c r="F1018" i="5"/>
  <c r="L1018" i="5"/>
  <c r="V1018" i="5"/>
  <c r="U1018" i="5"/>
  <c r="G1018" i="5"/>
  <c r="X1464" i="5"/>
  <c r="V1464" i="5"/>
  <c r="AA1464" i="5"/>
  <c r="O1464" i="5"/>
  <c r="I1464" i="5"/>
  <c r="J1464" i="5"/>
  <c r="AB1464" i="5"/>
  <c r="W1464" i="5"/>
  <c r="S1464" i="5"/>
  <c r="H1464" i="5"/>
  <c r="M1464" i="5"/>
  <c r="N1464" i="5"/>
  <c r="E1464" i="5"/>
  <c r="U1464" i="5"/>
  <c r="Z1464" i="5"/>
  <c r="G1464" i="5"/>
  <c r="L1464" i="5"/>
  <c r="Q1464" i="5"/>
  <c r="T1464" i="5"/>
  <c r="Y1464" i="5"/>
  <c r="R1464" i="5"/>
  <c r="K1464" i="5"/>
  <c r="P1464" i="5"/>
  <c r="F1464" i="5"/>
  <c r="S636" i="5"/>
  <c r="AB636" i="5"/>
  <c r="U636" i="5"/>
  <c r="M636" i="5"/>
  <c r="N636" i="5"/>
  <c r="L636" i="5"/>
  <c r="W636" i="5"/>
  <c r="R636" i="5"/>
  <c r="Y636" i="5"/>
  <c r="Q636" i="5"/>
  <c r="G636" i="5"/>
  <c r="P636" i="5"/>
  <c r="AA636" i="5"/>
  <c r="X636" i="5"/>
  <c r="Z636" i="5"/>
  <c r="F636" i="5"/>
  <c r="K636" i="5"/>
  <c r="H636" i="5"/>
  <c r="E636" i="5"/>
  <c r="V636" i="5"/>
  <c r="T636" i="5"/>
  <c r="I636" i="5"/>
  <c r="J636" i="5"/>
  <c r="O636" i="5"/>
  <c r="AB1566" i="5"/>
  <c r="L1566" i="5"/>
  <c r="X1566" i="5"/>
  <c r="V1566" i="5"/>
  <c r="M1566" i="5"/>
  <c r="P1566" i="5"/>
  <c r="W1566" i="5"/>
  <c r="T1566" i="5"/>
  <c r="O1566" i="5"/>
  <c r="K1566" i="5"/>
  <c r="R1566" i="5"/>
  <c r="I1566" i="5"/>
  <c r="Y1566" i="5"/>
  <c r="E1566" i="5"/>
  <c r="G1566" i="5"/>
  <c r="J1566" i="5"/>
  <c r="F1566" i="5"/>
  <c r="AA1566" i="5"/>
  <c r="N1566" i="5"/>
  <c r="H1566" i="5"/>
  <c r="U1566" i="5"/>
  <c r="Q1566" i="5"/>
  <c r="Z1566" i="5"/>
  <c r="S1566" i="5"/>
  <c r="T189" i="5"/>
  <c r="Y189" i="5"/>
  <c r="AA189" i="5"/>
  <c r="L189" i="5"/>
  <c r="Q189" i="5"/>
  <c r="G189" i="5"/>
  <c r="X189" i="5"/>
  <c r="V189" i="5"/>
  <c r="R189" i="5"/>
  <c r="P189" i="5"/>
  <c r="F189" i="5"/>
  <c r="K189" i="5"/>
  <c r="AB189" i="5"/>
  <c r="W189" i="5"/>
  <c r="S189" i="5"/>
  <c r="I189" i="5"/>
  <c r="J189" i="5"/>
  <c r="O189" i="5"/>
  <c r="E189" i="5"/>
  <c r="U189" i="5"/>
  <c r="Z189" i="5"/>
  <c r="H189" i="5"/>
  <c r="M189" i="5"/>
  <c r="N189" i="5"/>
  <c r="V267" i="5"/>
  <c r="AA267" i="5"/>
  <c r="Y267" i="5"/>
  <c r="G267" i="5"/>
  <c r="L267" i="5"/>
  <c r="F267" i="5"/>
  <c r="Z267" i="5"/>
  <c r="T267" i="5"/>
  <c r="X267" i="5"/>
  <c r="K267" i="5"/>
  <c r="P267" i="5"/>
  <c r="Q267" i="5"/>
  <c r="E267" i="5"/>
  <c r="S267" i="5"/>
  <c r="AB267" i="5"/>
  <c r="J267" i="5"/>
  <c r="O267" i="5"/>
  <c r="I267" i="5"/>
  <c r="R267" i="5"/>
  <c r="W267" i="5"/>
  <c r="U267" i="5"/>
  <c r="N267" i="5"/>
  <c r="H267" i="5"/>
  <c r="M267" i="5"/>
  <c r="S835" i="5"/>
  <c r="X835" i="5"/>
  <c r="Z835" i="5"/>
  <c r="M835" i="5"/>
  <c r="N835" i="5"/>
  <c r="O835" i="5"/>
  <c r="AB835" i="5"/>
  <c r="V835" i="5"/>
  <c r="J835" i="5"/>
  <c r="H835" i="5"/>
  <c r="W835" i="5"/>
  <c r="Y835" i="5"/>
  <c r="I835" i="5"/>
  <c r="E835" i="5"/>
  <c r="L835" i="5"/>
  <c r="AA835" i="5"/>
  <c r="R835" i="5"/>
  <c r="Q835" i="5"/>
  <c r="G835" i="5"/>
  <c r="P835" i="5"/>
  <c r="T835" i="5"/>
  <c r="U835" i="5"/>
  <c r="F835" i="5"/>
  <c r="K835" i="5"/>
  <c r="S1515" i="5"/>
  <c r="V1515" i="5"/>
  <c r="I1515" i="5"/>
  <c r="L1515" i="5"/>
  <c r="R1515" i="5"/>
  <c r="K1515" i="5"/>
  <c r="H1515" i="5"/>
  <c r="P1515" i="5"/>
  <c r="Z1515" i="5"/>
  <c r="E1515" i="5"/>
  <c r="G1515" i="5"/>
  <c r="AB1515" i="5"/>
  <c r="T1515" i="5"/>
  <c r="W1515" i="5"/>
  <c r="J1515" i="5"/>
  <c r="U1515" i="5"/>
  <c r="Y1515" i="5"/>
  <c r="O1515" i="5"/>
  <c r="F1515" i="5"/>
  <c r="Q1515" i="5"/>
  <c r="M1515" i="5"/>
  <c r="AA1515" i="5"/>
  <c r="N1515" i="5"/>
  <c r="X1515" i="5"/>
  <c r="W1863" i="5"/>
  <c r="AB1863" i="5"/>
  <c r="V1863" i="5"/>
  <c r="O1863" i="5"/>
  <c r="I1863" i="5"/>
  <c r="J1863" i="5"/>
  <c r="AA1863" i="5"/>
  <c r="R1863" i="5"/>
  <c r="Y1863" i="5"/>
  <c r="H1863" i="5"/>
  <c r="M1863" i="5"/>
  <c r="N1863" i="5"/>
  <c r="E1863" i="5"/>
  <c r="T1863" i="5"/>
  <c r="Z1863" i="5"/>
  <c r="G1863" i="5"/>
  <c r="L1863" i="5"/>
  <c r="Q1863" i="5"/>
  <c r="S1863" i="5"/>
  <c r="X1863" i="5"/>
  <c r="U1863" i="5"/>
  <c r="K1863" i="5"/>
  <c r="P1863" i="5"/>
  <c r="F1863" i="5"/>
  <c r="X688" i="5"/>
  <c r="R688" i="5"/>
  <c r="V688" i="5"/>
  <c r="Q688" i="5"/>
  <c r="G688" i="5"/>
  <c r="P688" i="5"/>
  <c r="AB688" i="5"/>
  <c r="Z688" i="5"/>
  <c r="W688" i="5"/>
  <c r="F688" i="5"/>
  <c r="K688" i="5"/>
  <c r="H688" i="5"/>
  <c r="E688" i="5"/>
  <c r="U688" i="5"/>
  <c r="S688" i="5"/>
  <c r="I688" i="5"/>
  <c r="J688" i="5"/>
  <c r="O688" i="5"/>
  <c r="T688" i="5"/>
  <c r="Y688" i="5"/>
  <c r="AA688" i="5"/>
  <c r="M688" i="5"/>
  <c r="N688" i="5"/>
  <c r="L688" i="5"/>
  <c r="Z722" i="5"/>
  <c r="T722" i="5"/>
  <c r="Y722" i="5"/>
  <c r="F722" i="5"/>
  <c r="K722" i="5"/>
  <c r="L722" i="5"/>
  <c r="R722" i="5"/>
  <c r="W722" i="5"/>
  <c r="U722" i="5"/>
  <c r="M722" i="5"/>
  <c r="N722" i="5"/>
  <c r="H722" i="5"/>
  <c r="V722" i="5"/>
  <c r="AA722" i="5"/>
  <c r="X722" i="5"/>
  <c r="Q722" i="5"/>
  <c r="G722" i="5"/>
  <c r="P722" i="5"/>
  <c r="I722" i="5"/>
  <c r="E722" i="5"/>
  <c r="J722" i="5"/>
  <c r="S722" i="5"/>
  <c r="O722" i="5"/>
  <c r="AB722" i="5"/>
  <c r="R1330" i="5"/>
  <c r="W1330" i="5"/>
  <c r="AB1330" i="5"/>
  <c r="K1330" i="5"/>
  <c r="P1330" i="5"/>
  <c r="J1330" i="5"/>
  <c r="V1330" i="5"/>
  <c r="AA1330" i="5"/>
  <c r="Y1330" i="5"/>
  <c r="O1330" i="5"/>
  <c r="I1330" i="5"/>
  <c r="N1330" i="5"/>
  <c r="Z1330" i="5"/>
  <c r="X1330" i="5"/>
  <c r="U1330" i="5"/>
  <c r="H1330" i="5"/>
  <c r="M1330" i="5"/>
  <c r="F1330" i="5"/>
  <c r="E1330" i="5"/>
  <c r="S1330" i="5"/>
  <c r="T1330" i="5"/>
  <c r="G1330" i="5"/>
  <c r="L1330" i="5"/>
  <c r="Q1330" i="5"/>
  <c r="E701" i="5"/>
  <c r="V701" i="5"/>
  <c r="T701" i="5"/>
  <c r="I701" i="5"/>
  <c r="J701" i="5"/>
  <c r="O701" i="5"/>
  <c r="U701" i="5"/>
  <c r="Z701" i="5"/>
  <c r="AB701" i="5"/>
  <c r="M701" i="5"/>
  <c r="N701" i="5"/>
  <c r="P701" i="5"/>
  <c r="Y701" i="5"/>
  <c r="S701" i="5"/>
  <c r="W701" i="5"/>
  <c r="Q701" i="5"/>
  <c r="G701" i="5"/>
  <c r="H701" i="5"/>
  <c r="R701" i="5"/>
  <c r="AA701" i="5"/>
  <c r="X701" i="5"/>
  <c r="F701" i="5"/>
  <c r="K701" i="5"/>
  <c r="L701" i="5"/>
  <c r="W211" i="5"/>
  <c r="R211" i="5"/>
  <c r="T211" i="5"/>
  <c r="G211" i="5"/>
  <c r="L211" i="5"/>
  <c r="I211" i="5"/>
  <c r="E211" i="5"/>
  <c r="V211" i="5"/>
  <c r="Y211" i="5"/>
  <c r="J211" i="5"/>
  <c r="O211" i="5"/>
  <c r="Q211" i="5"/>
  <c r="X211" i="5"/>
  <c r="K211" i="5"/>
  <c r="F211" i="5"/>
  <c r="N211" i="5"/>
  <c r="S211" i="5"/>
  <c r="Z211" i="5"/>
  <c r="H211" i="5"/>
  <c r="AB211" i="5"/>
  <c r="M211" i="5"/>
  <c r="AA211" i="5"/>
  <c r="U211" i="5"/>
  <c r="P211" i="5"/>
  <c r="E558" i="5"/>
  <c r="U558" i="5"/>
  <c r="Z558" i="5"/>
  <c r="I558" i="5"/>
  <c r="J558" i="5"/>
  <c r="O558" i="5"/>
  <c r="X558" i="5"/>
  <c r="W558" i="5"/>
  <c r="S558" i="5"/>
  <c r="Q558" i="5"/>
  <c r="G558" i="5"/>
  <c r="L558" i="5"/>
  <c r="T558" i="5"/>
  <c r="AA558" i="5"/>
  <c r="N558" i="5"/>
  <c r="AB558" i="5"/>
  <c r="V558" i="5"/>
  <c r="K558" i="5"/>
  <c r="Y558" i="5"/>
  <c r="M558" i="5"/>
  <c r="H558" i="5"/>
  <c r="R558" i="5"/>
  <c r="F558" i="5"/>
  <c r="P558" i="5"/>
  <c r="X138" i="5"/>
  <c r="R138" i="5"/>
  <c r="Y138" i="5"/>
  <c r="Q138" i="5"/>
  <c r="K138" i="5"/>
  <c r="H138" i="5"/>
  <c r="AB138" i="5"/>
  <c r="W138" i="5"/>
  <c r="Z138" i="5"/>
  <c r="J138" i="5"/>
  <c r="O138" i="5"/>
  <c r="L138" i="5"/>
  <c r="V138" i="5"/>
  <c r="S138" i="5"/>
  <c r="I138" i="5"/>
  <c r="N138" i="5"/>
  <c r="F138" i="5"/>
  <c r="P138" i="5"/>
  <c r="T138" i="5"/>
  <c r="AA138" i="5"/>
  <c r="U138" i="5"/>
  <c r="M138" i="5"/>
  <c r="G138" i="5"/>
  <c r="E138" i="5"/>
  <c r="T1260" i="5"/>
  <c r="Y1260" i="5"/>
  <c r="S1260" i="5"/>
  <c r="K1260" i="5"/>
  <c r="P1260" i="5"/>
  <c r="F1260" i="5"/>
  <c r="X1260" i="5"/>
  <c r="R1260" i="5"/>
  <c r="V1260" i="5"/>
  <c r="O1260" i="5"/>
  <c r="I1260" i="5"/>
  <c r="J1260" i="5"/>
  <c r="AB1260" i="5"/>
  <c r="Z1260" i="5"/>
  <c r="W1260" i="5"/>
  <c r="H1260" i="5"/>
  <c r="M1260" i="5"/>
  <c r="N1260" i="5"/>
  <c r="E1260" i="5"/>
  <c r="U1260" i="5"/>
  <c r="AA1260" i="5"/>
  <c r="G1260" i="5"/>
  <c r="L1260" i="5"/>
  <c r="Q1260" i="5"/>
  <c r="AB927" i="5"/>
  <c r="AA927" i="5"/>
  <c r="Y927" i="5"/>
  <c r="F927" i="5"/>
  <c r="K927" i="5"/>
  <c r="E927" i="5"/>
  <c r="V927" i="5"/>
  <c r="Q927" i="5"/>
  <c r="L927" i="5"/>
  <c r="U927" i="5"/>
  <c r="R927" i="5"/>
  <c r="I927" i="5"/>
  <c r="J927" i="5"/>
  <c r="O927" i="5"/>
  <c r="P927" i="5"/>
  <c r="X927" i="5"/>
  <c r="W927" i="5"/>
  <c r="G927" i="5"/>
  <c r="T927" i="5"/>
  <c r="Z927" i="5"/>
  <c r="S927" i="5"/>
  <c r="M927" i="5"/>
  <c r="N927" i="5"/>
  <c r="H927" i="5"/>
  <c r="X474" i="5"/>
  <c r="S474" i="5"/>
  <c r="Z474" i="5"/>
  <c r="Q474" i="5"/>
  <c r="G474" i="5"/>
  <c r="L474" i="5"/>
  <c r="AB474" i="5"/>
  <c r="AA474" i="5"/>
  <c r="R474" i="5"/>
  <c r="F474" i="5"/>
  <c r="K474" i="5"/>
  <c r="P474" i="5"/>
  <c r="V474" i="5"/>
  <c r="J474" i="5"/>
  <c r="H474" i="5"/>
  <c r="T474" i="5"/>
  <c r="W474" i="5"/>
  <c r="N474" i="5"/>
  <c r="U474" i="5"/>
  <c r="I474" i="5"/>
  <c r="O474" i="5"/>
  <c r="Y474" i="5"/>
  <c r="M474" i="5"/>
  <c r="E474" i="5"/>
  <c r="E1391" i="5"/>
  <c r="T1391" i="5"/>
  <c r="Z1391" i="5"/>
  <c r="G1391" i="5"/>
  <c r="L1391" i="5"/>
  <c r="Q1391" i="5"/>
  <c r="S1391" i="5"/>
  <c r="X1391" i="5"/>
  <c r="R1391" i="5"/>
  <c r="K1391" i="5"/>
  <c r="P1391" i="5"/>
  <c r="N1391" i="5"/>
  <c r="W1391" i="5"/>
  <c r="AB1391" i="5"/>
  <c r="U1391" i="5"/>
  <c r="O1391" i="5"/>
  <c r="I1391" i="5"/>
  <c r="F1391" i="5"/>
  <c r="AA1391" i="5"/>
  <c r="Y1391" i="5"/>
  <c r="V1391" i="5"/>
  <c r="H1391" i="5"/>
  <c r="M1391" i="5"/>
  <c r="J1391" i="5"/>
  <c r="AB1868" i="5"/>
  <c r="AA1868" i="5"/>
  <c r="Z1868" i="5"/>
  <c r="H1868" i="5"/>
  <c r="M1868" i="5"/>
  <c r="F1868" i="5"/>
  <c r="R1868" i="5"/>
  <c r="Q1868" i="5"/>
  <c r="T1868" i="5"/>
  <c r="Y1868" i="5"/>
  <c r="V1868" i="5"/>
  <c r="K1868" i="5"/>
  <c r="P1868" i="5"/>
  <c r="J1868" i="5"/>
  <c r="S1868" i="5"/>
  <c r="W1868" i="5"/>
  <c r="O1868" i="5"/>
  <c r="I1868" i="5"/>
  <c r="E1868" i="5"/>
  <c r="G1868" i="5"/>
  <c r="X1868" i="5"/>
  <c r="N1868" i="5"/>
  <c r="U1868" i="5"/>
  <c r="L1868" i="5"/>
  <c r="X177" i="5"/>
  <c r="R177" i="5"/>
  <c r="V177" i="5"/>
  <c r="P177" i="5"/>
  <c r="F177" i="5"/>
  <c r="K177" i="5"/>
  <c r="U177" i="5"/>
  <c r="M177" i="5"/>
  <c r="T177" i="5"/>
  <c r="AA177" i="5"/>
  <c r="Q177" i="5"/>
  <c r="AB177" i="5"/>
  <c r="Z177" i="5"/>
  <c r="W177" i="5"/>
  <c r="I177" i="5"/>
  <c r="J177" i="5"/>
  <c r="O177" i="5"/>
  <c r="E177" i="5"/>
  <c r="S177" i="5"/>
  <c r="N177" i="5"/>
  <c r="Y177" i="5"/>
  <c r="L177" i="5"/>
  <c r="G177" i="5"/>
  <c r="H177" i="5"/>
  <c r="X490" i="5"/>
  <c r="S490" i="5"/>
  <c r="Z490" i="5"/>
  <c r="Q490" i="5"/>
  <c r="L490" i="5"/>
  <c r="E490" i="5"/>
  <c r="AB490" i="5"/>
  <c r="AA490" i="5"/>
  <c r="R490" i="5"/>
  <c r="F490" i="5"/>
  <c r="G490" i="5"/>
  <c r="H490" i="5"/>
  <c r="U490" i="5"/>
  <c r="V490" i="5"/>
  <c r="I490" i="5"/>
  <c r="J490" i="5"/>
  <c r="K490" i="5"/>
  <c r="P490" i="5"/>
  <c r="T490" i="5"/>
  <c r="Y490" i="5"/>
  <c r="W490" i="5"/>
  <c r="M490" i="5"/>
  <c r="N490" i="5"/>
  <c r="O490" i="5"/>
  <c r="Y976" i="5"/>
  <c r="AA976" i="5"/>
  <c r="R976" i="5"/>
  <c r="Q976" i="5"/>
  <c r="G976" i="5"/>
  <c r="P976" i="5"/>
  <c r="E976" i="5"/>
  <c r="Z976" i="5"/>
  <c r="X976" i="5"/>
  <c r="I976" i="5"/>
  <c r="J976" i="5"/>
  <c r="O976" i="5"/>
  <c r="W976" i="5"/>
  <c r="F976" i="5"/>
  <c r="H976" i="5"/>
  <c r="M976" i="5"/>
  <c r="U976" i="5"/>
  <c r="AB976" i="5"/>
  <c r="N976" i="5"/>
  <c r="V976" i="5"/>
  <c r="L976" i="5"/>
  <c r="T976" i="5"/>
  <c r="S976" i="5"/>
  <c r="K976" i="5"/>
  <c r="AB1888" i="5"/>
  <c r="V1888" i="5"/>
  <c r="S1888" i="5"/>
  <c r="H1888" i="5"/>
  <c r="M1888" i="5"/>
  <c r="F1888" i="5"/>
  <c r="T1888" i="5"/>
  <c r="Y1888" i="5"/>
  <c r="R1888" i="5"/>
  <c r="K1888" i="5"/>
  <c r="P1888" i="5"/>
  <c r="J1888" i="5"/>
  <c r="X1888" i="5"/>
  <c r="W1888" i="5"/>
  <c r="AA1888" i="5"/>
  <c r="O1888" i="5"/>
  <c r="I1888" i="5"/>
  <c r="N1888" i="5"/>
  <c r="U1888" i="5"/>
  <c r="Q1888" i="5"/>
  <c r="Z1888" i="5"/>
  <c r="G1888" i="5"/>
  <c r="E1888" i="5"/>
  <c r="L1888" i="5"/>
  <c r="V395" i="5"/>
  <c r="AA395" i="5"/>
  <c r="X395" i="5"/>
  <c r="G395" i="5"/>
  <c r="L395" i="5"/>
  <c r="F395" i="5"/>
  <c r="Z395" i="5"/>
  <c r="T395" i="5"/>
  <c r="Y395" i="5"/>
  <c r="K395" i="5"/>
  <c r="P395" i="5"/>
  <c r="Q395" i="5"/>
  <c r="E395" i="5"/>
  <c r="S395" i="5"/>
  <c r="AB395" i="5"/>
  <c r="J395" i="5"/>
  <c r="O395" i="5"/>
  <c r="I395" i="5"/>
  <c r="R395" i="5"/>
  <c r="W395" i="5"/>
  <c r="U395" i="5"/>
  <c r="N395" i="5"/>
  <c r="H395" i="5"/>
  <c r="M395" i="5"/>
  <c r="Z1642" i="5"/>
  <c r="X1642" i="5"/>
  <c r="U1642" i="5"/>
  <c r="H1642" i="5"/>
  <c r="M1642" i="5"/>
  <c r="F1642" i="5"/>
  <c r="E1642" i="5"/>
  <c r="S1642" i="5"/>
  <c r="Y1642" i="5"/>
  <c r="G1642" i="5"/>
  <c r="L1642" i="5"/>
  <c r="Q1642" i="5"/>
  <c r="R1642" i="5"/>
  <c r="W1642" i="5"/>
  <c r="T1642" i="5"/>
  <c r="K1642" i="5"/>
  <c r="P1642" i="5"/>
  <c r="J1642" i="5"/>
  <c r="V1642" i="5"/>
  <c r="AA1642" i="5"/>
  <c r="AB1642" i="5"/>
  <c r="O1642" i="5"/>
  <c r="I1642" i="5"/>
  <c r="N1642" i="5"/>
  <c r="E252" i="5"/>
  <c r="T252" i="5"/>
  <c r="R252" i="5"/>
  <c r="G252" i="5"/>
  <c r="H252" i="5"/>
  <c r="M252" i="5"/>
  <c r="S252" i="5"/>
  <c r="X252" i="5"/>
  <c r="Z252" i="5"/>
  <c r="K252" i="5"/>
  <c r="L252" i="5"/>
  <c r="Q252" i="5"/>
  <c r="W252" i="5"/>
  <c r="AB252" i="5"/>
  <c r="U252" i="5"/>
  <c r="O252" i="5"/>
  <c r="P252" i="5"/>
  <c r="N252" i="5"/>
  <c r="F252" i="5"/>
  <c r="AA252" i="5"/>
  <c r="I252" i="5"/>
  <c r="Y252" i="5"/>
  <c r="J252" i="5"/>
  <c r="V252" i="5"/>
  <c r="Z183" i="5"/>
  <c r="X183" i="5"/>
  <c r="U183" i="5"/>
  <c r="K183" i="5"/>
  <c r="P183" i="5"/>
  <c r="M183" i="5"/>
  <c r="V183" i="5"/>
  <c r="AA183" i="5"/>
  <c r="T183" i="5"/>
  <c r="G183" i="5"/>
  <c r="L183" i="5"/>
  <c r="Q183" i="5"/>
  <c r="E183" i="5"/>
  <c r="Y183" i="5"/>
  <c r="O183" i="5"/>
  <c r="R183" i="5"/>
  <c r="AB183" i="5"/>
  <c r="H183" i="5"/>
  <c r="S183" i="5"/>
  <c r="J183" i="5"/>
  <c r="F183" i="5"/>
  <c r="W183" i="5"/>
  <c r="N183" i="5"/>
  <c r="I183" i="5"/>
  <c r="E968" i="5"/>
  <c r="W968" i="5"/>
  <c r="Z968" i="5"/>
  <c r="I968" i="5"/>
  <c r="J968" i="5"/>
  <c r="O968" i="5"/>
  <c r="U968" i="5"/>
  <c r="AB968" i="5"/>
  <c r="AA968" i="5"/>
  <c r="M968" i="5"/>
  <c r="N968" i="5"/>
  <c r="L968" i="5"/>
  <c r="Y968" i="5"/>
  <c r="S968" i="5"/>
  <c r="T968" i="5"/>
  <c r="Q968" i="5"/>
  <c r="G968" i="5"/>
  <c r="P968" i="5"/>
  <c r="R968" i="5"/>
  <c r="X968" i="5"/>
  <c r="V968" i="5"/>
  <c r="F968" i="5"/>
  <c r="K968" i="5"/>
  <c r="H968" i="5"/>
  <c r="Z897" i="5"/>
  <c r="AA897" i="5"/>
  <c r="X897" i="5"/>
  <c r="F897" i="5"/>
  <c r="K897" i="5"/>
  <c r="L897" i="5"/>
  <c r="T897" i="5"/>
  <c r="AB897" i="5"/>
  <c r="I897" i="5"/>
  <c r="J897" i="5"/>
  <c r="O897" i="5"/>
  <c r="H897" i="5"/>
  <c r="R897" i="5"/>
  <c r="S897" i="5"/>
  <c r="N897" i="5"/>
  <c r="V897" i="5"/>
  <c r="W897" i="5"/>
  <c r="G897" i="5"/>
  <c r="Y897" i="5"/>
  <c r="M897" i="5"/>
  <c r="P897" i="5"/>
  <c r="U897" i="5"/>
  <c r="Q897" i="5"/>
  <c r="E897" i="5"/>
  <c r="Z89" i="5"/>
  <c r="AB89" i="5"/>
  <c r="H89" i="5"/>
  <c r="I89" i="5"/>
  <c r="J89" i="5"/>
  <c r="G89" i="5"/>
  <c r="U89" i="5"/>
  <c r="V89" i="5"/>
  <c r="S89" i="5"/>
  <c r="L89" i="5"/>
  <c r="M89" i="5"/>
  <c r="N89" i="5"/>
  <c r="Y89" i="5"/>
  <c r="AA89" i="5"/>
  <c r="W89" i="5"/>
  <c r="P89" i="5"/>
  <c r="Q89" i="5"/>
  <c r="O89" i="5"/>
  <c r="T89" i="5"/>
  <c r="R89" i="5"/>
  <c r="X89" i="5"/>
  <c r="E89" i="5"/>
  <c r="F89" i="5"/>
  <c r="K89" i="5"/>
  <c r="Y948" i="5"/>
  <c r="Z948" i="5"/>
  <c r="R948" i="5"/>
  <c r="Q948" i="5"/>
  <c r="G948" i="5"/>
  <c r="P948" i="5"/>
  <c r="S948" i="5"/>
  <c r="V948" i="5"/>
  <c r="AA948" i="5"/>
  <c r="F948" i="5"/>
  <c r="K948" i="5"/>
  <c r="H948" i="5"/>
  <c r="E948" i="5"/>
  <c r="X948" i="5"/>
  <c r="W948" i="5"/>
  <c r="I948" i="5"/>
  <c r="J948" i="5"/>
  <c r="O948" i="5"/>
  <c r="AB948" i="5"/>
  <c r="M948" i="5"/>
  <c r="U948" i="5"/>
  <c r="N948" i="5"/>
  <c r="T948" i="5"/>
  <c r="L948" i="5"/>
  <c r="X466" i="5"/>
  <c r="S466" i="5"/>
  <c r="Z466" i="5"/>
  <c r="F466" i="5"/>
  <c r="K466" i="5"/>
  <c r="H466" i="5"/>
  <c r="R466" i="5"/>
  <c r="U466" i="5"/>
  <c r="V466" i="5"/>
  <c r="M466" i="5"/>
  <c r="N466" i="5"/>
  <c r="L466" i="5"/>
  <c r="T466" i="5"/>
  <c r="Y466" i="5"/>
  <c r="W466" i="5"/>
  <c r="Q466" i="5"/>
  <c r="G466" i="5"/>
  <c r="P466" i="5"/>
  <c r="I466" i="5"/>
  <c r="E466" i="5"/>
  <c r="J466" i="5"/>
  <c r="AB466" i="5"/>
  <c r="O466" i="5"/>
  <c r="AA466" i="5"/>
  <c r="W675" i="5"/>
  <c r="AB675" i="5"/>
  <c r="U675" i="5"/>
  <c r="Q675" i="5"/>
  <c r="G675" i="5"/>
  <c r="L675" i="5"/>
  <c r="E675" i="5"/>
  <c r="R675" i="5"/>
  <c r="O675" i="5"/>
  <c r="AA675" i="5"/>
  <c r="Y675" i="5"/>
  <c r="V675" i="5"/>
  <c r="F675" i="5"/>
  <c r="K675" i="5"/>
  <c r="P675" i="5"/>
  <c r="T675" i="5"/>
  <c r="I675" i="5"/>
  <c r="J675" i="5"/>
  <c r="X675" i="5"/>
  <c r="H675" i="5"/>
  <c r="Z675" i="5"/>
  <c r="M675" i="5"/>
  <c r="S675" i="5"/>
  <c r="N675" i="5"/>
  <c r="T764" i="5"/>
  <c r="Y764" i="5"/>
  <c r="S764" i="5"/>
  <c r="M764" i="5"/>
  <c r="N764" i="5"/>
  <c r="L764" i="5"/>
  <c r="X764" i="5"/>
  <c r="V764" i="5"/>
  <c r="Z764" i="5"/>
  <c r="Q764" i="5"/>
  <c r="G764" i="5"/>
  <c r="P764" i="5"/>
  <c r="AB764" i="5"/>
  <c r="W764" i="5"/>
  <c r="AA764" i="5"/>
  <c r="F764" i="5"/>
  <c r="K764" i="5"/>
  <c r="H764" i="5"/>
  <c r="E764" i="5"/>
  <c r="U764" i="5"/>
  <c r="R764" i="5"/>
  <c r="I764" i="5"/>
  <c r="J764" i="5"/>
  <c r="O764" i="5"/>
  <c r="AA982" i="5"/>
  <c r="Y982" i="5"/>
  <c r="AB982" i="5"/>
  <c r="F982" i="5"/>
  <c r="K982" i="5"/>
  <c r="P982" i="5"/>
  <c r="E982" i="5"/>
  <c r="R982" i="5"/>
  <c r="U982" i="5"/>
  <c r="I982" i="5"/>
  <c r="J982" i="5"/>
  <c r="O982" i="5"/>
  <c r="W982" i="5"/>
  <c r="Z982" i="5"/>
  <c r="G982" i="5"/>
  <c r="T982" i="5"/>
  <c r="Q982" i="5"/>
  <c r="L982" i="5"/>
  <c r="S982" i="5"/>
  <c r="V982" i="5"/>
  <c r="N982" i="5"/>
  <c r="H982" i="5"/>
  <c r="X982" i="5"/>
  <c r="M982" i="5"/>
  <c r="Y547" i="5"/>
  <c r="X547" i="5"/>
  <c r="W547" i="5"/>
  <c r="Q547" i="5"/>
  <c r="G547" i="5"/>
  <c r="L547" i="5"/>
  <c r="E547" i="5"/>
  <c r="AA547" i="5"/>
  <c r="J547" i="5"/>
  <c r="R547" i="5"/>
  <c r="S547" i="5"/>
  <c r="AB547" i="5"/>
  <c r="F547" i="5"/>
  <c r="K547" i="5"/>
  <c r="P547" i="5"/>
  <c r="V547" i="5"/>
  <c r="I547" i="5"/>
  <c r="O547" i="5"/>
  <c r="Z547" i="5"/>
  <c r="H547" i="5"/>
  <c r="T547" i="5"/>
  <c r="M547" i="5"/>
  <c r="U547" i="5"/>
  <c r="N547" i="5"/>
  <c r="AA1267" i="5"/>
  <c r="U1267" i="5"/>
  <c r="Z1267" i="5"/>
  <c r="H1267" i="5"/>
  <c r="M1267" i="5"/>
  <c r="J1267" i="5"/>
  <c r="S1267" i="5"/>
  <c r="X1267" i="5"/>
  <c r="Y1267" i="5"/>
  <c r="K1267" i="5"/>
  <c r="P1267" i="5"/>
  <c r="N1267" i="5"/>
  <c r="W1267" i="5"/>
  <c r="AB1267" i="5"/>
  <c r="R1267" i="5"/>
  <c r="O1267" i="5"/>
  <c r="I1267" i="5"/>
  <c r="F1267" i="5"/>
  <c r="T1267" i="5"/>
  <c r="Q1267" i="5"/>
  <c r="V1267" i="5"/>
  <c r="G1267" i="5"/>
  <c r="E1267" i="5"/>
  <c r="L1267" i="5"/>
  <c r="Y1337" i="5"/>
  <c r="S1337" i="5"/>
  <c r="T1337" i="5"/>
  <c r="H1337" i="5"/>
  <c r="M1337" i="5"/>
  <c r="J1337" i="5"/>
  <c r="Z1337" i="5"/>
  <c r="O1337" i="5"/>
  <c r="X1337" i="5"/>
  <c r="R1337" i="5"/>
  <c r="AA1337" i="5"/>
  <c r="G1337" i="5"/>
  <c r="L1337" i="5"/>
  <c r="Q1337" i="5"/>
  <c r="N1337" i="5"/>
  <c r="U1337" i="5"/>
  <c r="AB1337" i="5"/>
  <c r="I1337" i="5"/>
  <c r="E1337" i="5"/>
  <c r="V1337" i="5"/>
  <c r="W1337" i="5"/>
  <c r="K1337" i="5"/>
  <c r="P1337" i="5"/>
  <c r="F1337" i="5"/>
  <c r="E1096" i="5"/>
  <c r="U1096" i="5"/>
  <c r="Z1096" i="5"/>
  <c r="I1096" i="5"/>
  <c r="J1096" i="5"/>
  <c r="O1096" i="5"/>
  <c r="T1096" i="5"/>
  <c r="Y1096" i="5"/>
  <c r="R1096" i="5"/>
  <c r="M1096" i="5"/>
  <c r="N1096" i="5"/>
  <c r="L1096" i="5"/>
  <c r="X1096" i="5"/>
  <c r="V1096" i="5"/>
  <c r="S1096" i="5"/>
  <c r="Q1096" i="5"/>
  <c r="G1096" i="5"/>
  <c r="P1096" i="5"/>
  <c r="AB1096" i="5"/>
  <c r="W1096" i="5"/>
  <c r="AA1096" i="5"/>
  <c r="F1096" i="5"/>
  <c r="K1096" i="5"/>
  <c r="H1096" i="5"/>
  <c r="X1720" i="5"/>
  <c r="V1720" i="5"/>
  <c r="S1720" i="5"/>
  <c r="O1720" i="5"/>
  <c r="I1720" i="5"/>
  <c r="J1720" i="5"/>
  <c r="E1720" i="5"/>
  <c r="R1720" i="5"/>
  <c r="L1720" i="5"/>
  <c r="AB1720" i="5"/>
  <c r="W1720" i="5"/>
  <c r="AA1720" i="5"/>
  <c r="H1720" i="5"/>
  <c r="M1720" i="5"/>
  <c r="N1720" i="5"/>
  <c r="U1720" i="5"/>
  <c r="G1720" i="5"/>
  <c r="Q1720" i="5"/>
  <c r="Y1720" i="5"/>
  <c r="F1720" i="5"/>
  <c r="K1720" i="5"/>
  <c r="T1720" i="5"/>
  <c r="P1720" i="5"/>
  <c r="Z1720" i="5"/>
  <c r="W616" i="5"/>
  <c r="T616" i="5"/>
  <c r="U616" i="5"/>
  <c r="Q616" i="5"/>
  <c r="G616" i="5"/>
  <c r="P616" i="5"/>
  <c r="AA616" i="5"/>
  <c r="Y616" i="5"/>
  <c r="V616" i="5"/>
  <c r="F616" i="5"/>
  <c r="K616" i="5"/>
  <c r="H616" i="5"/>
  <c r="E616" i="5"/>
  <c r="R616" i="5"/>
  <c r="Z616" i="5"/>
  <c r="I616" i="5"/>
  <c r="J616" i="5"/>
  <c r="O616" i="5"/>
  <c r="S616" i="5"/>
  <c r="N616" i="5"/>
  <c r="X616" i="5"/>
  <c r="L616" i="5"/>
  <c r="AB616" i="5"/>
  <c r="M616" i="5"/>
  <c r="R770" i="5"/>
  <c r="W770" i="5"/>
  <c r="U770" i="5"/>
  <c r="M770" i="5"/>
  <c r="N770" i="5"/>
  <c r="H770" i="5"/>
  <c r="V770" i="5"/>
  <c r="AA770" i="5"/>
  <c r="X770" i="5"/>
  <c r="Q770" i="5"/>
  <c r="G770" i="5"/>
  <c r="P770" i="5"/>
  <c r="Z770" i="5"/>
  <c r="T770" i="5"/>
  <c r="Y770" i="5"/>
  <c r="F770" i="5"/>
  <c r="K770" i="5"/>
  <c r="L770" i="5"/>
  <c r="E770" i="5"/>
  <c r="S770" i="5"/>
  <c r="AB770" i="5"/>
  <c r="I770" i="5"/>
  <c r="J770" i="5"/>
  <c r="O770" i="5"/>
  <c r="V611" i="5"/>
  <c r="U611" i="5"/>
  <c r="W611" i="5"/>
  <c r="Q611" i="5"/>
  <c r="G611" i="5"/>
  <c r="L611" i="5"/>
  <c r="T611" i="5"/>
  <c r="I611" i="5"/>
  <c r="O611" i="5"/>
  <c r="Z611" i="5"/>
  <c r="AA611" i="5"/>
  <c r="X611" i="5"/>
  <c r="F611" i="5"/>
  <c r="K611" i="5"/>
  <c r="P611" i="5"/>
  <c r="E611" i="5"/>
  <c r="AB611" i="5"/>
  <c r="J611" i="5"/>
  <c r="Y611" i="5"/>
  <c r="H611" i="5"/>
  <c r="S611" i="5"/>
  <c r="M611" i="5"/>
  <c r="R611" i="5"/>
  <c r="N611" i="5"/>
  <c r="V198" i="5"/>
  <c r="W198" i="5"/>
  <c r="X198" i="5"/>
  <c r="Q198" i="5"/>
  <c r="K198" i="5"/>
  <c r="H198" i="5"/>
  <c r="Z198" i="5"/>
  <c r="AB198" i="5"/>
  <c r="Y198" i="5"/>
  <c r="J198" i="5"/>
  <c r="O198" i="5"/>
  <c r="L198" i="5"/>
  <c r="E198" i="5"/>
  <c r="U198" i="5"/>
  <c r="S198" i="5"/>
  <c r="I198" i="5"/>
  <c r="N198" i="5"/>
  <c r="F198" i="5"/>
  <c r="T198" i="5"/>
  <c r="M198" i="5"/>
  <c r="R198" i="5"/>
  <c r="G198" i="5"/>
  <c r="AA198" i="5"/>
  <c r="P198" i="5"/>
  <c r="W1543" i="5"/>
  <c r="AB1543" i="5"/>
  <c r="U1543" i="5"/>
  <c r="O1543" i="5"/>
  <c r="I1543" i="5"/>
  <c r="F1543" i="5"/>
  <c r="AA1543" i="5"/>
  <c r="Y1543" i="5"/>
  <c r="V1543" i="5"/>
  <c r="H1543" i="5"/>
  <c r="M1543" i="5"/>
  <c r="J1543" i="5"/>
  <c r="E1543" i="5"/>
  <c r="T1543" i="5"/>
  <c r="R1543" i="5"/>
  <c r="G1543" i="5"/>
  <c r="L1543" i="5"/>
  <c r="Q1543" i="5"/>
  <c r="S1543" i="5"/>
  <c r="P1543" i="5"/>
  <c r="X1543" i="5"/>
  <c r="N1543" i="5"/>
  <c r="Z1543" i="5"/>
  <c r="K1543" i="5"/>
  <c r="W1023" i="5"/>
  <c r="AB1023" i="5"/>
  <c r="U1023" i="5"/>
  <c r="Q1023" i="5"/>
  <c r="G1023" i="5"/>
  <c r="L1023" i="5"/>
  <c r="X1023" i="5"/>
  <c r="M1023" i="5"/>
  <c r="H1023" i="5"/>
  <c r="AA1023" i="5"/>
  <c r="Y1023" i="5"/>
  <c r="V1023" i="5"/>
  <c r="F1023" i="5"/>
  <c r="K1023" i="5"/>
  <c r="P1023" i="5"/>
  <c r="S1023" i="5"/>
  <c r="Z1023" i="5"/>
  <c r="N1023" i="5"/>
  <c r="E1023" i="5"/>
  <c r="T1023" i="5"/>
  <c r="R1023" i="5"/>
  <c r="I1023" i="5"/>
  <c r="J1023" i="5"/>
  <c r="O1023" i="5"/>
  <c r="U120" i="5"/>
  <c r="Z120" i="5"/>
  <c r="AB120" i="5"/>
  <c r="K120" i="5"/>
  <c r="L120" i="5"/>
  <c r="Q120" i="5"/>
  <c r="Y120" i="5"/>
  <c r="S120" i="5"/>
  <c r="W120" i="5"/>
  <c r="O120" i="5"/>
  <c r="P120" i="5"/>
  <c r="J120" i="5"/>
  <c r="R120" i="5"/>
  <c r="AA120" i="5"/>
  <c r="X120" i="5"/>
  <c r="F120" i="5"/>
  <c r="I120" i="5"/>
  <c r="N120" i="5"/>
  <c r="E120" i="5"/>
  <c r="V120" i="5"/>
  <c r="T120" i="5"/>
  <c r="G120" i="5"/>
  <c r="H120" i="5"/>
  <c r="M120" i="5"/>
  <c r="R1529" i="5"/>
  <c r="AA1529" i="5"/>
  <c r="X1529" i="5"/>
  <c r="H1529" i="5"/>
  <c r="M1529" i="5"/>
  <c r="N1529" i="5"/>
  <c r="U1529" i="5"/>
  <c r="Z1529" i="5"/>
  <c r="AB1529" i="5"/>
  <c r="K1529" i="5"/>
  <c r="P1529" i="5"/>
  <c r="F1529" i="5"/>
  <c r="Y1529" i="5"/>
  <c r="S1529" i="5"/>
  <c r="W1529" i="5"/>
  <c r="O1529" i="5"/>
  <c r="I1529" i="5"/>
  <c r="J1529" i="5"/>
  <c r="V1529" i="5"/>
  <c r="Q1529" i="5"/>
  <c r="T1529" i="5"/>
  <c r="G1529" i="5"/>
  <c r="E1529" i="5"/>
  <c r="L1529" i="5"/>
  <c r="R100" i="5"/>
  <c r="X100" i="5"/>
  <c r="T100" i="5"/>
  <c r="F100" i="5"/>
  <c r="I100" i="5"/>
  <c r="N100" i="5"/>
  <c r="U100" i="5"/>
  <c r="Z100" i="5"/>
  <c r="AB100" i="5"/>
  <c r="K100" i="5"/>
  <c r="L100" i="5"/>
  <c r="Q100" i="5"/>
  <c r="Y100" i="5"/>
  <c r="W100" i="5"/>
  <c r="S100" i="5"/>
  <c r="O100" i="5"/>
  <c r="P100" i="5"/>
  <c r="J100" i="5"/>
  <c r="G100" i="5"/>
  <c r="E100" i="5"/>
  <c r="H100" i="5"/>
  <c r="V100" i="5"/>
  <c r="M100" i="5"/>
  <c r="AA100" i="5"/>
  <c r="AA87" i="5"/>
  <c r="AB87" i="5"/>
  <c r="Y87" i="5"/>
  <c r="K87" i="5"/>
  <c r="P87" i="5"/>
  <c r="Q87" i="5"/>
  <c r="W87" i="5"/>
  <c r="V87" i="5"/>
  <c r="X87" i="5"/>
  <c r="G87" i="5"/>
  <c r="L87" i="5"/>
  <c r="M87" i="5"/>
  <c r="E87" i="5"/>
  <c r="R87" i="5"/>
  <c r="O87" i="5"/>
  <c r="S87" i="5"/>
  <c r="T87" i="5"/>
  <c r="H87" i="5"/>
  <c r="U87" i="5"/>
  <c r="J87" i="5"/>
  <c r="F87" i="5"/>
  <c r="N87" i="5"/>
  <c r="I87" i="5"/>
  <c r="Z87" i="5"/>
  <c r="T988" i="5"/>
  <c r="Y988" i="5"/>
  <c r="AA988" i="5"/>
  <c r="M988" i="5"/>
  <c r="N988" i="5"/>
  <c r="L988" i="5"/>
  <c r="X988" i="5"/>
  <c r="R988" i="5"/>
  <c r="V988" i="5"/>
  <c r="Q988" i="5"/>
  <c r="G988" i="5"/>
  <c r="P988" i="5"/>
  <c r="AB988" i="5"/>
  <c r="Z988" i="5"/>
  <c r="W988" i="5"/>
  <c r="F988" i="5"/>
  <c r="K988" i="5"/>
  <c r="H988" i="5"/>
  <c r="E988" i="5"/>
  <c r="U988" i="5"/>
  <c r="S988" i="5"/>
  <c r="I988" i="5"/>
  <c r="J988" i="5"/>
  <c r="O988" i="5"/>
  <c r="U69" i="5"/>
  <c r="S69" i="5"/>
  <c r="H69" i="5"/>
  <c r="I69" i="5"/>
  <c r="J69" i="5"/>
  <c r="G69" i="5"/>
  <c r="T69" i="5"/>
  <c r="Y69" i="5"/>
  <c r="AA69" i="5"/>
  <c r="L69" i="5"/>
  <c r="M69" i="5"/>
  <c r="N69" i="5"/>
  <c r="X69" i="5"/>
  <c r="R69" i="5"/>
  <c r="V69" i="5"/>
  <c r="P69" i="5"/>
  <c r="Q69" i="5"/>
  <c r="K69" i="5"/>
  <c r="AB69" i="5"/>
  <c r="Z69" i="5"/>
  <c r="W69" i="5"/>
  <c r="E69" i="5"/>
  <c r="F69" i="5"/>
  <c r="O69" i="5"/>
  <c r="AB1536" i="5"/>
  <c r="W1536" i="5"/>
  <c r="S1536" i="5"/>
  <c r="H1536" i="5"/>
  <c r="M1536" i="5"/>
  <c r="N1536" i="5"/>
  <c r="T1536" i="5"/>
  <c r="Y1536" i="5"/>
  <c r="Z1536" i="5"/>
  <c r="K1536" i="5"/>
  <c r="P1536" i="5"/>
  <c r="F1536" i="5"/>
  <c r="X1536" i="5"/>
  <c r="V1536" i="5"/>
  <c r="AA1536" i="5"/>
  <c r="O1536" i="5"/>
  <c r="I1536" i="5"/>
  <c r="J1536" i="5"/>
  <c r="U1536" i="5"/>
  <c r="Q1536" i="5"/>
  <c r="R1536" i="5"/>
  <c r="G1536" i="5"/>
  <c r="E1536" i="5"/>
  <c r="L1536" i="5"/>
  <c r="S1187" i="5"/>
  <c r="X1187" i="5"/>
  <c r="R1187" i="5"/>
  <c r="M1187" i="5"/>
  <c r="N1187" i="5"/>
  <c r="H1187" i="5"/>
  <c r="W1187" i="5"/>
  <c r="AB1187" i="5"/>
  <c r="Y1187" i="5"/>
  <c r="Q1187" i="5"/>
  <c r="G1187" i="5"/>
  <c r="L1187" i="5"/>
  <c r="AA1187" i="5"/>
  <c r="U1187" i="5"/>
  <c r="Z1187" i="5"/>
  <c r="F1187" i="5"/>
  <c r="K1187" i="5"/>
  <c r="P1187" i="5"/>
  <c r="E1187" i="5"/>
  <c r="T1187" i="5"/>
  <c r="V1187" i="5"/>
  <c r="I1187" i="5"/>
  <c r="J1187" i="5"/>
  <c r="O1187" i="5"/>
  <c r="AA1467" i="5"/>
  <c r="U1467" i="5"/>
  <c r="R1467" i="5"/>
  <c r="H1467" i="5"/>
  <c r="M1467" i="5"/>
  <c r="J1467" i="5"/>
  <c r="E1467" i="5"/>
  <c r="T1467" i="5"/>
  <c r="V1467" i="5"/>
  <c r="G1467" i="5"/>
  <c r="L1467" i="5"/>
  <c r="Q1467" i="5"/>
  <c r="S1467" i="5"/>
  <c r="X1467" i="5"/>
  <c r="Y1467" i="5"/>
  <c r="K1467" i="5"/>
  <c r="P1467" i="5"/>
  <c r="N1467" i="5"/>
  <c r="W1467" i="5"/>
  <c r="AB1467" i="5"/>
  <c r="Z1467" i="5"/>
  <c r="O1467" i="5"/>
  <c r="I1467" i="5"/>
  <c r="F1467" i="5"/>
  <c r="E112" i="5"/>
  <c r="V112" i="5"/>
  <c r="T112" i="5"/>
  <c r="G112" i="5"/>
  <c r="H112" i="5"/>
  <c r="M112" i="5"/>
  <c r="Y112" i="5"/>
  <c r="S112" i="5"/>
  <c r="W112" i="5"/>
  <c r="O112" i="5"/>
  <c r="P112" i="5"/>
  <c r="N112" i="5"/>
  <c r="R112" i="5"/>
  <c r="AA112" i="5"/>
  <c r="X112" i="5"/>
  <c r="F112" i="5"/>
  <c r="I112" i="5"/>
  <c r="J112" i="5"/>
  <c r="K112" i="5"/>
  <c r="U112" i="5"/>
  <c r="L112" i="5"/>
  <c r="Z112" i="5"/>
  <c r="Q112" i="5"/>
  <c r="AB112" i="5"/>
  <c r="Z726" i="5"/>
  <c r="X726" i="5"/>
  <c r="AB726" i="5"/>
  <c r="F726" i="5"/>
  <c r="K726" i="5"/>
  <c r="L726" i="5"/>
  <c r="S726" i="5"/>
  <c r="Y726" i="5"/>
  <c r="I726" i="5"/>
  <c r="J726" i="5"/>
  <c r="O726" i="5"/>
  <c r="P726" i="5"/>
  <c r="R726" i="5"/>
  <c r="T726" i="5"/>
  <c r="N726" i="5"/>
  <c r="V726" i="5"/>
  <c r="U726" i="5"/>
  <c r="G726" i="5"/>
  <c r="W726" i="5"/>
  <c r="M726" i="5"/>
  <c r="E726" i="5"/>
  <c r="AA726" i="5"/>
  <c r="Q726" i="5"/>
  <c r="H726" i="5"/>
  <c r="T1143" i="5"/>
  <c r="R1143" i="5"/>
  <c r="I1143" i="5"/>
  <c r="J1143" i="5"/>
  <c r="O1143" i="5"/>
  <c r="E1143" i="5"/>
  <c r="W1143" i="5"/>
  <c r="AB1143" i="5"/>
  <c r="U1143" i="5"/>
  <c r="Q1143" i="5"/>
  <c r="G1143" i="5"/>
  <c r="L1143" i="5"/>
  <c r="AA1143" i="5"/>
  <c r="Y1143" i="5"/>
  <c r="V1143" i="5"/>
  <c r="F1143" i="5"/>
  <c r="K1143" i="5"/>
  <c r="P1143" i="5"/>
  <c r="X1143" i="5"/>
  <c r="H1143" i="5"/>
  <c r="Z1143" i="5"/>
  <c r="M1143" i="5"/>
  <c r="S1143" i="5"/>
  <c r="N1143" i="5"/>
  <c r="S652" i="5"/>
  <c r="AB652" i="5"/>
  <c r="Z652" i="5"/>
  <c r="M652" i="5"/>
  <c r="N652" i="5"/>
  <c r="L652" i="5"/>
  <c r="W652" i="5"/>
  <c r="R652" i="5"/>
  <c r="T652" i="5"/>
  <c r="Q652" i="5"/>
  <c r="G652" i="5"/>
  <c r="P652" i="5"/>
  <c r="AA652" i="5"/>
  <c r="X652" i="5"/>
  <c r="U652" i="5"/>
  <c r="F652" i="5"/>
  <c r="K652" i="5"/>
  <c r="H652" i="5"/>
  <c r="E652" i="5"/>
  <c r="V652" i="5"/>
  <c r="Y652" i="5"/>
  <c r="I652" i="5"/>
  <c r="J652" i="5"/>
  <c r="O652" i="5"/>
  <c r="E1119" i="5"/>
  <c r="T1119" i="5"/>
  <c r="R1119" i="5"/>
  <c r="I1119" i="5"/>
  <c r="J1119" i="5"/>
  <c r="O1119" i="5"/>
  <c r="W1119" i="5"/>
  <c r="AB1119" i="5"/>
  <c r="U1119" i="5"/>
  <c r="Q1119" i="5"/>
  <c r="G1119" i="5"/>
  <c r="L1119" i="5"/>
  <c r="X1119" i="5"/>
  <c r="M1119" i="5"/>
  <c r="H1119" i="5"/>
  <c r="Y1119" i="5"/>
  <c r="F1119" i="5"/>
  <c r="P1119" i="5"/>
  <c r="S1119" i="5"/>
  <c r="Z1119" i="5"/>
  <c r="N1119" i="5"/>
  <c r="AA1119" i="5"/>
  <c r="V1119" i="5"/>
  <c r="K1119" i="5"/>
  <c r="S1242" i="5"/>
  <c r="Z1242" i="5"/>
  <c r="Y1242" i="5"/>
  <c r="K1242" i="5"/>
  <c r="P1242" i="5"/>
  <c r="J1242" i="5"/>
  <c r="W1242" i="5"/>
  <c r="V1242" i="5"/>
  <c r="R1242" i="5"/>
  <c r="O1242" i="5"/>
  <c r="I1242" i="5"/>
  <c r="N1242" i="5"/>
  <c r="AA1242" i="5"/>
  <c r="AB1242" i="5"/>
  <c r="T1242" i="5"/>
  <c r="H1242" i="5"/>
  <c r="M1242" i="5"/>
  <c r="F1242" i="5"/>
  <c r="U1242" i="5"/>
  <c r="X1242" i="5"/>
  <c r="G1242" i="5"/>
  <c r="L1242" i="5"/>
  <c r="Q1242" i="5"/>
  <c r="E1242" i="5"/>
  <c r="T432" i="5"/>
  <c r="Z432" i="5"/>
  <c r="W432" i="5"/>
  <c r="K432" i="5"/>
  <c r="H432" i="5"/>
  <c r="M432" i="5"/>
  <c r="AB432" i="5"/>
  <c r="AA432" i="5"/>
  <c r="R432" i="5"/>
  <c r="F432" i="5"/>
  <c r="P432" i="5"/>
  <c r="J432" i="5"/>
  <c r="U432" i="5"/>
  <c r="S432" i="5"/>
  <c r="G432" i="5"/>
  <c r="E432" i="5"/>
  <c r="I432" i="5"/>
  <c r="N432" i="5"/>
  <c r="V432" i="5"/>
  <c r="Q432" i="5"/>
  <c r="Y432" i="5"/>
  <c r="O432" i="5"/>
  <c r="X432" i="5"/>
  <c r="L432" i="5"/>
  <c r="W348" i="5"/>
  <c r="AB348" i="5"/>
  <c r="V348" i="5"/>
  <c r="O348" i="5"/>
  <c r="P348" i="5"/>
  <c r="N348" i="5"/>
  <c r="AA348" i="5"/>
  <c r="Y348" i="5"/>
  <c r="U348" i="5"/>
  <c r="F348" i="5"/>
  <c r="I348" i="5"/>
  <c r="E348" i="5"/>
  <c r="T348" i="5"/>
  <c r="R348" i="5"/>
  <c r="G348" i="5"/>
  <c r="H348" i="5"/>
  <c r="M348" i="5"/>
  <c r="J348" i="5"/>
  <c r="S348" i="5"/>
  <c r="X348" i="5"/>
  <c r="Z348" i="5"/>
  <c r="K348" i="5"/>
  <c r="L348" i="5"/>
  <c r="Q348" i="5"/>
  <c r="E60" i="5"/>
  <c r="T60" i="5"/>
  <c r="V60" i="5"/>
  <c r="G60" i="5"/>
  <c r="H60" i="5"/>
  <c r="M60" i="5"/>
  <c r="W60" i="5"/>
  <c r="AB60" i="5"/>
  <c r="Z60" i="5"/>
  <c r="O60" i="5"/>
  <c r="P60" i="5"/>
  <c r="N60" i="5"/>
  <c r="S60" i="5"/>
  <c r="Y60" i="5"/>
  <c r="L60" i="5"/>
  <c r="AA60" i="5"/>
  <c r="R60" i="5"/>
  <c r="I60" i="5"/>
  <c r="X60" i="5"/>
  <c r="K60" i="5"/>
  <c r="Q60" i="5"/>
  <c r="U60" i="5"/>
  <c r="F60" i="5"/>
  <c r="J60" i="5"/>
  <c r="R15" i="5"/>
  <c r="W15" i="5"/>
  <c r="T15" i="5"/>
  <c r="N15" i="5"/>
  <c r="H15" i="5"/>
  <c r="Q15" i="5"/>
  <c r="V15" i="5"/>
  <c r="AA15" i="5"/>
  <c r="U15" i="5"/>
  <c r="G15" i="5"/>
  <c r="L15" i="5"/>
  <c r="F15" i="5"/>
  <c r="Z15" i="5"/>
  <c r="X15" i="5"/>
  <c r="AB15" i="5"/>
  <c r="K15" i="5"/>
  <c r="P15" i="5"/>
  <c r="I15" i="5"/>
  <c r="E15" i="5"/>
  <c r="S15" i="5"/>
  <c r="Y15" i="5"/>
  <c r="J15" i="5"/>
  <c r="O15" i="5"/>
  <c r="M15" i="5"/>
  <c r="AB1696" i="5"/>
  <c r="W1696" i="5"/>
  <c r="G1696" i="5"/>
  <c r="L1696" i="5"/>
  <c r="Q1696" i="5"/>
  <c r="N1696" i="5"/>
  <c r="T1696" i="5"/>
  <c r="Y1696" i="5"/>
  <c r="Z1696" i="5"/>
  <c r="O1696" i="5"/>
  <c r="I1696" i="5"/>
  <c r="F1696" i="5"/>
  <c r="X1696" i="5"/>
  <c r="V1696" i="5"/>
  <c r="AA1696" i="5"/>
  <c r="H1696" i="5"/>
  <c r="M1696" i="5"/>
  <c r="J1696" i="5"/>
  <c r="U1696" i="5"/>
  <c r="S1696" i="5"/>
  <c r="R1696" i="5"/>
  <c r="K1696" i="5"/>
  <c r="E1696" i="5"/>
  <c r="P1696" i="5"/>
  <c r="X522" i="5"/>
  <c r="S522" i="5"/>
  <c r="Z522" i="5"/>
  <c r="Q522" i="5"/>
  <c r="H522" i="5"/>
  <c r="O522" i="5"/>
  <c r="U522" i="5"/>
  <c r="V522" i="5"/>
  <c r="I522" i="5"/>
  <c r="J522" i="5"/>
  <c r="G522" i="5"/>
  <c r="L522" i="5"/>
  <c r="T522" i="5"/>
  <c r="W522" i="5"/>
  <c r="N522" i="5"/>
  <c r="AB522" i="5"/>
  <c r="R522" i="5"/>
  <c r="P522" i="5"/>
  <c r="Y522" i="5"/>
  <c r="M522" i="5"/>
  <c r="K522" i="5"/>
  <c r="AA522" i="5"/>
  <c r="F522" i="5"/>
  <c r="E522" i="5"/>
  <c r="AA1703" i="5"/>
  <c r="Y1703" i="5"/>
  <c r="V1703" i="5"/>
  <c r="H1703" i="5"/>
  <c r="M1703" i="5"/>
  <c r="J1703" i="5"/>
  <c r="S1703" i="5"/>
  <c r="X1703" i="5"/>
  <c r="Z1703" i="5"/>
  <c r="K1703" i="5"/>
  <c r="P1703" i="5"/>
  <c r="N1703" i="5"/>
  <c r="W1703" i="5"/>
  <c r="AB1703" i="5"/>
  <c r="U1703" i="5"/>
  <c r="O1703" i="5"/>
  <c r="I1703" i="5"/>
  <c r="F1703" i="5"/>
  <c r="T1703" i="5"/>
  <c r="Q1703" i="5"/>
  <c r="R1703" i="5"/>
  <c r="G1703" i="5"/>
  <c r="E1703" i="5"/>
  <c r="L1703" i="5"/>
  <c r="R319" i="5"/>
  <c r="W319" i="5"/>
  <c r="AB319" i="5"/>
  <c r="N319" i="5"/>
  <c r="H319" i="5"/>
  <c r="Q319" i="5"/>
  <c r="V319" i="5"/>
  <c r="AA319" i="5"/>
  <c r="U319" i="5"/>
  <c r="G319" i="5"/>
  <c r="L319" i="5"/>
  <c r="F319" i="5"/>
  <c r="Z319" i="5"/>
  <c r="X319" i="5"/>
  <c r="T319" i="5"/>
  <c r="K319" i="5"/>
  <c r="P319" i="5"/>
  <c r="I319" i="5"/>
  <c r="E319" i="5"/>
  <c r="S319" i="5"/>
  <c r="Y319" i="5"/>
  <c r="J319" i="5"/>
  <c r="O319" i="5"/>
  <c r="M319" i="5"/>
  <c r="R1197" i="5"/>
  <c r="X1197" i="5"/>
  <c r="AB1197" i="5"/>
  <c r="F1197" i="5"/>
  <c r="K1197" i="5"/>
  <c r="L1197" i="5"/>
  <c r="E1197" i="5"/>
  <c r="V1197" i="5"/>
  <c r="S1197" i="5"/>
  <c r="I1197" i="5"/>
  <c r="J1197" i="5"/>
  <c r="O1197" i="5"/>
  <c r="U1197" i="5"/>
  <c r="Z1197" i="5"/>
  <c r="T1197" i="5"/>
  <c r="M1197" i="5"/>
  <c r="N1197" i="5"/>
  <c r="P1197" i="5"/>
  <c r="Y1197" i="5"/>
  <c r="W1197" i="5"/>
  <c r="AA1197" i="5"/>
  <c r="Q1197" i="5"/>
  <c r="G1197" i="5"/>
  <c r="H1197" i="5"/>
  <c r="AB1312" i="5"/>
  <c r="R1312" i="5"/>
  <c r="AA1312" i="5"/>
  <c r="H1312" i="5"/>
  <c r="M1312" i="5"/>
  <c r="N1312" i="5"/>
  <c r="E1312" i="5"/>
  <c r="U1312" i="5"/>
  <c r="Z1312" i="5"/>
  <c r="G1312" i="5"/>
  <c r="L1312" i="5"/>
  <c r="Q1312" i="5"/>
  <c r="T1312" i="5"/>
  <c r="Y1312" i="5"/>
  <c r="S1312" i="5"/>
  <c r="K1312" i="5"/>
  <c r="P1312" i="5"/>
  <c r="F1312" i="5"/>
  <c r="X1312" i="5"/>
  <c r="V1312" i="5"/>
  <c r="W1312" i="5"/>
  <c r="O1312" i="5"/>
  <c r="I1312" i="5"/>
  <c r="J1312" i="5"/>
  <c r="R1669" i="5"/>
  <c r="X1669" i="5"/>
  <c r="G1669" i="5"/>
  <c r="L1669" i="5"/>
  <c r="M1669" i="5"/>
  <c r="N1669" i="5"/>
  <c r="E1669" i="5"/>
  <c r="V1669" i="5"/>
  <c r="S1669" i="5"/>
  <c r="K1669" i="5"/>
  <c r="P1669" i="5"/>
  <c r="Q1669" i="5"/>
  <c r="U1669" i="5"/>
  <c r="Z1669" i="5"/>
  <c r="AA1669" i="5"/>
  <c r="O1669" i="5"/>
  <c r="AB1669" i="5"/>
  <c r="F1669" i="5"/>
  <c r="Y1669" i="5"/>
  <c r="W1669" i="5"/>
  <c r="T1669" i="5"/>
  <c r="H1669" i="5"/>
  <c r="I1669" i="5"/>
  <c r="J1669" i="5"/>
  <c r="W1934" i="5"/>
  <c r="R1934" i="5"/>
  <c r="U1934" i="5"/>
  <c r="O1934" i="5"/>
  <c r="I1934" i="5"/>
  <c r="N1934" i="5"/>
  <c r="AA1934" i="5"/>
  <c r="X1934" i="5"/>
  <c r="Z1934" i="5"/>
  <c r="H1934" i="5"/>
  <c r="M1934" i="5"/>
  <c r="J1934" i="5"/>
  <c r="E1934" i="5"/>
  <c r="V1934" i="5"/>
  <c r="T1934" i="5"/>
  <c r="G1934" i="5"/>
  <c r="L1934" i="5"/>
  <c r="Q1934" i="5"/>
  <c r="S1934" i="5"/>
  <c r="P1934" i="5"/>
  <c r="AB1934" i="5"/>
  <c r="F1934" i="5"/>
  <c r="Y1934" i="5"/>
  <c r="K1934" i="5"/>
  <c r="S101" i="5"/>
  <c r="AB101" i="5"/>
  <c r="H101" i="5"/>
  <c r="M101" i="5"/>
  <c r="N101" i="5"/>
  <c r="G101" i="5"/>
  <c r="R101" i="5"/>
  <c r="W101" i="5"/>
  <c r="U101" i="5"/>
  <c r="L101" i="5"/>
  <c r="Q101" i="5"/>
  <c r="E101" i="5"/>
  <c r="V101" i="5"/>
  <c r="AA101" i="5"/>
  <c r="Y101" i="5"/>
  <c r="P101" i="5"/>
  <c r="F101" i="5"/>
  <c r="K101" i="5"/>
  <c r="Z101" i="5"/>
  <c r="T101" i="5"/>
  <c r="X101" i="5"/>
  <c r="I101" i="5"/>
  <c r="J101" i="5"/>
  <c r="O101" i="5"/>
  <c r="W376" i="5"/>
  <c r="AB376" i="5"/>
  <c r="Y376" i="5"/>
  <c r="O376" i="5"/>
  <c r="P376" i="5"/>
  <c r="E376" i="5"/>
  <c r="AA376" i="5"/>
  <c r="U376" i="5"/>
  <c r="Z376" i="5"/>
  <c r="F376" i="5"/>
  <c r="I376" i="5"/>
  <c r="J376" i="5"/>
  <c r="T376" i="5"/>
  <c r="V376" i="5"/>
  <c r="G376" i="5"/>
  <c r="H376" i="5"/>
  <c r="M376" i="5"/>
  <c r="N376" i="5"/>
  <c r="S376" i="5"/>
  <c r="X376" i="5"/>
  <c r="R376" i="5"/>
  <c r="K376" i="5"/>
  <c r="L376" i="5"/>
  <c r="Q376" i="5"/>
  <c r="R1098" i="5"/>
  <c r="W1098" i="5"/>
  <c r="T1098" i="5"/>
  <c r="M1098" i="5"/>
  <c r="N1098" i="5"/>
  <c r="H1098" i="5"/>
  <c r="E1098" i="5"/>
  <c r="S1098" i="5"/>
  <c r="Y1098" i="5"/>
  <c r="I1098" i="5"/>
  <c r="J1098" i="5"/>
  <c r="O1098" i="5"/>
  <c r="Z1098" i="5"/>
  <c r="AB1098" i="5"/>
  <c r="K1098" i="5"/>
  <c r="AA1098" i="5"/>
  <c r="Q1098" i="5"/>
  <c r="L1098" i="5"/>
  <c r="X1098" i="5"/>
  <c r="F1098" i="5"/>
  <c r="P1098" i="5"/>
  <c r="V1098" i="5"/>
  <c r="U1098" i="5"/>
  <c r="G1098" i="5"/>
  <c r="U1288" i="5"/>
  <c r="R1288" i="5"/>
  <c r="G1288" i="5"/>
  <c r="L1288" i="5"/>
  <c r="Q1288" i="5"/>
  <c r="E1288" i="5"/>
  <c r="T1288" i="5"/>
  <c r="Y1288" i="5"/>
  <c r="Z1288" i="5"/>
  <c r="K1288" i="5"/>
  <c r="P1288" i="5"/>
  <c r="F1288" i="5"/>
  <c r="AB1288" i="5"/>
  <c r="AA1288" i="5"/>
  <c r="M1288" i="5"/>
  <c r="W1288" i="5"/>
  <c r="H1288" i="5"/>
  <c r="N1288" i="5"/>
  <c r="X1288" i="5"/>
  <c r="S1288" i="5"/>
  <c r="I1288" i="5"/>
  <c r="J1288" i="5"/>
  <c r="V1288" i="5"/>
  <c r="O1288" i="5"/>
  <c r="V1570" i="5"/>
  <c r="AA1570" i="5"/>
  <c r="AB1570" i="5"/>
  <c r="O1570" i="5"/>
  <c r="I1570" i="5"/>
  <c r="N1570" i="5"/>
  <c r="W1570" i="5"/>
  <c r="K1570" i="5"/>
  <c r="J1570" i="5"/>
  <c r="Z1570" i="5"/>
  <c r="X1570" i="5"/>
  <c r="U1570" i="5"/>
  <c r="H1570" i="5"/>
  <c r="M1570" i="5"/>
  <c r="F1570" i="5"/>
  <c r="R1570" i="5"/>
  <c r="T1570" i="5"/>
  <c r="P1570" i="5"/>
  <c r="E1570" i="5"/>
  <c r="S1570" i="5"/>
  <c r="Y1570" i="5"/>
  <c r="G1570" i="5"/>
  <c r="L1570" i="5"/>
  <c r="Q1570" i="5"/>
  <c r="E802" i="5"/>
  <c r="S802" i="5"/>
  <c r="AB802" i="5"/>
  <c r="I802" i="5"/>
  <c r="J802" i="5"/>
  <c r="O802" i="5"/>
  <c r="V802" i="5"/>
  <c r="AA802" i="5"/>
  <c r="X802" i="5"/>
  <c r="Q802" i="5"/>
  <c r="G802" i="5"/>
  <c r="P802" i="5"/>
  <c r="Z802" i="5"/>
  <c r="T802" i="5"/>
  <c r="Y802" i="5"/>
  <c r="F802" i="5"/>
  <c r="K802" i="5"/>
  <c r="L802" i="5"/>
  <c r="M802" i="5"/>
  <c r="R802" i="5"/>
  <c r="N802" i="5"/>
  <c r="W802" i="5"/>
  <c r="H802" i="5"/>
  <c r="U802" i="5"/>
  <c r="V846" i="5"/>
  <c r="AA846" i="5"/>
  <c r="T846" i="5"/>
  <c r="Q846" i="5"/>
  <c r="G846" i="5"/>
  <c r="P846" i="5"/>
  <c r="E846" i="5"/>
  <c r="Y846" i="5"/>
  <c r="J846" i="5"/>
  <c r="Z846" i="5"/>
  <c r="X846" i="5"/>
  <c r="U846" i="5"/>
  <c r="F846" i="5"/>
  <c r="K846" i="5"/>
  <c r="L846" i="5"/>
  <c r="S846" i="5"/>
  <c r="I846" i="5"/>
  <c r="O846" i="5"/>
  <c r="W846" i="5"/>
  <c r="H846" i="5"/>
  <c r="AB846" i="5"/>
  <c r="M846" i="5"/>
  <c r="R846" i="5"/>
  <c r="N846" i="5"/>
  <c r="S823" i="5"/>
  <c r="X823" i="5"/>
  <c r="Y823" i="5"/>
  <c r="M823" i="5"/>
  <c r="N823" i="5"/>
  <c r="H823" i="5"/>
  <c r="W823" i="5"/>
  <c r="AB823" i="5"/>
  <c r="Z823" i="5"/>
  <c r="Q823" i="5"/>
  <c r="G823" i="5"/>
  <c r="L823" i="5"/>
  <c r="AA823" i="5"/>
  <c r="U823" i="5"/>
  <c r="R823" i="5"/>
  <c r="F823" i="5"/>
  <c r="K823" i="5"/>
  <c r="P823" i="5"/>
  <c r="E823" i="5"/>
  <c r="T823" i="5"/>
  <c r="V823" i="5"/>
  <c r="I823" i="5"/>
  <c r="J823" i="5"/>
  <c r="O823" i="5"/>
  <c r="T1276" i="5"/>
  <c r="Y1276" i="5"/>
  <c r="AA1276" i="5"/>
  <c r="K1276" i="5"/>
  <c r="P1276" i="5"/>
  <c r="F1276" i="5"/>
  <c r="X1276" i="5"/>
  <c r="R1276" i="5"/>
  <c r="V1276" i="5"/>
  <c r="O1276" i="5"/>
  <c r="I1276" i="5"/>
  <c r="J1276" i="5"/>
  <c r="AB1276" i="5"/>
  <c r="Z1276" i="5"/>
  <c r="W1276" i="5"/>
  <c r="H1276" i="5"/>
  <c r="M1276" i="5"/>
  <c r="N1276" i="5"/>
  <c r="E1276" i="5"/>
  <c r="U1276" i="5"/>
  <c r="S1276" i="5"/>
  <c r="G1276" i="5"/>
  <c r="L1276" i="5"/>
  <c r="Q1276" i="5"/>
  <c r="T1348" i="5"/>
  <c r="Y1348" i="5"/>
  <c r="V1348" i="5"/>
  <c r="O1348" i="5"/>
  <c r="P1348" i="5"/>
  <c r="F1348" i="5"/>
  <c r="X1348" i="5"/>
  <c r="R1348" i="5"/>
  <c r="W1348" i="5"/>
  <c r="AA1348" i="5"/>
  <c r="I1348" i="5"/>
  <c r="J1348" i="5"/>
  <c r="AB1348" i="5"/>
  <c r="Z1348" i="5"/>
  <c r="G1348" i="5"/>
  <c r="H1348" i="5"/>
  <c r="M1348" i="5"/>
  <c r="N1348" i="5"/>
  <c r="E1348" i="5"/>
  <c r="U1348" i="5"/>
  <c r="S1348" i="5"/>
  <c r="K1348" i="5"/>
  <c r="L1348" i="5"/>
  <c r="Q1348" i="5"/>
  <c r="Z838" i="5"/>
  <c r="X838" i="5"/>
  <c r="AB838" i="5"/>
  <c r="F838" i="5"/>
  <c r="K838" i="5"/>
  <c r="P838" i="5"/>
  <c r="E838" i="5"/>
  <c r="S838" i="5"/>
  <c r="Y838" i="5"/>
  <c r="I838" i="5"/>
  <c r="J838" i="5"/>
  <c r="O838" i="5"/>
  <c r="V838" i="5"/>
  <c r="U838" i="5"/>
  <c r="G838" i="5"/>
  <c r="AA838" i="5"/>
  <c r="Q838" i="5"/>
  <c r="L838" i="5"/>
  <c r="R838" i="5"/>
  <c r="T838" i="5"/>
  <c r="N838" i="5"/>
  <c r="W838" i="5"/>
  <c r="M838" i="5"/>
  <c r="H838" i="5"/>
  <c r="S1687" i="5"/>
  <c r="X1687" i="5"/>
  <c r="Z1687" i="5"/>
  <c r="K1687" i="5"/>
  <c r="P1687" i="5"/>
  <c r="N1687" i="5"/>
  <c r="W1687" i="5"/>
  <c r="AB1687" i="5"/>
  <c r="U1687" i="5"/>
  <c r="O1687" i="5"/>
  <c r="I1687" i="5"/>
  <c r="F1687" i="5"/>
  <c r="AA1687" i="5"/>
  <c r="Y1687" i="5"/>
  <c r="V1687" i="5"/>
  <c r="H1687" i="5"/>
  <c r="M1687" i="5"/>
  <c r="J1687" i="5"/>
  <c r="E1687" i="5"/>
  <c r="T1687" i="5"/>
  <c r="R1687" i="5"/>
  <c r="G1687" i="5"/>
  <c r="L1687" i="5"/>
  <c r="Q1687" i="5"/>
  <c r="R1968" i="5"/>
  <c r="W1968" i="5"/>
  <c r="G1968" i="5"/>
  <c r="H1968" i="5"/>
  <c r="M1968" i="5"/>
  <c r="F1968" i="5"/>
  <c r="U1968" i="5"/>
  <c r="Z1968" i="5"/>
  <c r="AB1968" i="5"/>
  <c r="O1968" i="5"/>
  <c r="P1968" i="5"/>
  <c r="J1968" i="5"/>
  <c r="Y1968" i="5"/>
  <c r="S1968" i="5"/>
  <c r="T1968" i="5"/>
  <c r="X1968" i="5"/>
  <c r="I1968" i="5"/>
  <c r="N1968" i="5"/>
  <c r="K1968" i="5"/>
  <c r="E1968" i="5"/>
  <c r="L1968" i="5"/>
  <c r="V1968" i="5"/>
  <c r="Q1968" i="5"/>
  <c r="AA1968" i="5"/>
  <c r="E685" i="5"/>
  <c r="V685" i="5"/>
  <c r="T685" i="5"/>
  <c r="I685" i="5"/>
  <c r="J685" i="5"/>
  <c r="O685" i="5"/>
  <c r="U685" i="5"/>
  <c r="Z685" i="5"/>
  <c r="AB685" i="5"/>
  <c r="M685" i="5"/>
  <c r="N685" i="5"/>
  <c r="P685" i="5"/>
  <c r="Y685" i="5"/>
  <c r="S685" i="5"/>
  <c r="W685" i="5"/>
  <c r="Q685" i="5"/>
  <c r="G685" i="5"/>
  <c r="H685" i="5"/>
  <c r="R685" i="5"/>
  <c r="AA685" i="5"/>
  <c r="X685" i="5"/>
  <c r="F685" i="5"/>
  <c r="K685" i="5"/>
  <c r="L685" i="5"/>
  <c r="T1245" i="5"/>
  <c r="W1245" i="5"/>
  <c r="AB1245" i="5"/>
  <c r="H1245" i="5"/>
  <c r="M1245" i="5"/>
  <c r="N1245" i="5"/>
  <c r="E1245" i="5"/>
  <c r="Y1245" i="5"/>
  <c r="S1245" i="5"/>
  <c r="G1245" i="5"/>
  <c r="L1245" i="5"/>
  <c r="Q1245" i="5"/>
  <c r="R1245" i="5"/>
  <c r="U1245" i="5"/>
  <c r="X1245" i="5"/>
  <c r="K1245" i="5"/>
  <c r="P1245" i="5"/>
  <c r="F1245" i="5"/>
  <c r="V1245" i="5"/>
  <c r="Z1245" i="5"/>
  <c r="AA1245" i="5"/>
  <c r="O1245" i="5"/>
  <c r="I1245" i="5"/>
  <c r="J1245" i="5"/>
  <c r="V1613" i="5"/>
  <c r="AA1613" i="5"/>
  <c r="O1613" i="5"/>
  <c r="Q1613" i="5"/>
  <c r="R1613" i="5"/>
  <c r="M1613" i="5"/>
  <c r="K1613" i="5"/>
  <c r="P1613" i="5"/>
  <c r="F1613" i="5"/>
  <c r="E1613" i="5"/>
  <c r="N1613" i="5"/>
  <c r="S1613" i="5"/>
  <c r="L1613" i="5"/>
  <c r="X1613" i="5"/>
  <c r="AB1613" i="5"/>
  <c r="Y1613" i="5"/>
  <c r="W1613" i="5"/>
  <c r="T1613" i="5"/>
  <c r="G1613" i="5"/>
  <c r="H1613" i="5"/>
  <c r="I1613" i="5"/>
  <c r="J1613" i="5"/>
  <c r="U1613" i="5"/>
  <c r="Z1613" i="5"/>
  <c r="E824" i="5"/>
  <c r="U824" i="5"/>
  <c r="S824" i="5"/>
  <c r="I824" i="5"/>
  <c r="J824" i="5"/>
  <c r="O824" i="5"/>
  <c r="T824" i="5"/>
  <c r="Y824" i="5"/>
  <c r="AA824" i="5"/>
  <c r="M824" i="5"/>
  <c r="N824" i="5"/>
  <c r="L824" i="5"/>
  <c r="X824" i="5"/>
  <c r="R824" i="5"/>
  <c r="V824" i="5"/>
  <c r="Q824" i="5"/>
  <c r="G824" i="5"/>
  <c r="P824" i="5"/>
  <c r="AB824" i="5"/>
  <c r="Z824" i="5"/>
  <c r="W824" i="5"/>
  <c r="F824" i="5"/>
  <c r="K824" i="5"/>
  <c r="H824" i="5"/>
  <c r="Z1338" i="5"/>
  <c r="X1338" i="5"/>
  <c r="Y1338" i="5"/>
  <c r="H1338" i="5"/>
  <c r="M1338" i="5"/>
  <c r="F1338" i="5"/>
  <c r="R1338" i="5"/>
  <c r="W1338" i="5"/>
  <c r="AB1338" i="5"/>
  <c r="K1338" i="5"/>
  <c r="P1338" i="5"/>
  <c r="J1338" i="5"/>
  <c r="AA1338" i="5"/>
  <c r="O1338" i="5"/>
  <c r="N1338" i="5"/>
  <c r="V1338" i="5"/>
  <c r="U1338" i="5"/>
  <c r="I1338" i="5"/>
  <c r="S1338" i="5"/>
  <c r="G1338" i="5"/>
  <c r="Q1338" i="5"/>
  <c r="L1338" i="5"/>
  <c r="E1338" i="5"/>
  <c r="T1338" i="5"/>
  <c r="V742" i="5"/>
  <c r="AA742" i="5"/>
  <c r="U742" i="5"/>
  <c r="Q742" i="5"/>
  <c r="E742" i="5"/>
  <c r="H742" i="5"/>
  <c r="Z742" i="5"/>
  <c r="X742" i="5"/>
  <c r="AB742" i="5"/>
  <c r="F742" i="5"/>
  <c r="G742" i="5"/>
  <c r="P742" i="5"/>
  <c r="S742" i="5"/>
  <c r="Y742" i="5"/>
  <c r="I742" i="5"/>
  <c r="J742" i="5"/>
  <c r="K742" i="5"/>
  <c r="L742" i="5"/>
  <c r="R742" i="5"/>
  <c r="W742" i="5"/>
  <c r="T742" i="5"/>
  <c r="M742" i="5"/>
  <c r="N742" i="5"/>
  <c r="O742" i="5"/>
  <c r="T978" i="5"/>
  <c r="V978" i="5"/>
  <c r="I978" i="5"/>
  <c r="J978" i="5"/>
  <c r="O978" i="5"/>
  <c r="E978" i="5"/>
  <c r="S978" i="5"/>
  <c r="Y978" i="5"/>
  <c r="X978" i="5"/>
  <c r="M978" i="5"/>
  <c r="N978" i="5"/>
  <c r="H978" i="5"/>
  <c r="W978" i="5"/>
  <c r="U978" i="5"/>
  <c r="AB978" i="5"/>
  <c r="Q978" i="5"/>
  <c r="G978" i="5"/>
  <c r="P978" i="5"/>
  <c r="AA978" i="5"/>
  <c r="Z978" i="5"/>
  <c r="R978" i="5"/>
  <c r="F978" i="5"/>
  <c r="K978" i="5"/>
  <c r="L978" i="5"/>
  <c r="E48" i="5"/>
  <c r="T48" i="5"/>
  <c r="R48" i="5"/>
  <c r="G48" i="5"/>
  <c r="H48" i="5"/>
  <c r="M48" i="5"/>
  <c r="W48" i="5"/>
  <c r="AB48" i="5"/>
  <c r="U48" i="5"/>
  <c r="O48" i="5"/>
  <c r="P48" i="5"/>
  <c r="J48" i="5"/>
  <c r="AA48" i="5"/>
  <c r="Y48" i="5"/>
  <c r="V48" i="5"/>
  <c r="F48" i="5"/>
  <c r="I48" i="5"/>
  <c r="N48" i="5"/>
  <c r="X48" i="5"/>
  <c r="Q48" i="5"/>
  <c r="Z48" i="5"/>
  <c r="K48" i="5"/>
  <c r="L48" i="5"/>
  <c r="S48" i="5"/>
  <c r="V1142" i="5"/>
  <c r="AA1142" i="5"/>
  <c r="X1142" i="5"/>
  <c r="Q1142" i="5"/>
  <c r="G1142" i="5"/>
  <c r="P1142" i="5"/>
  <c r="Z1142" i="5"/>
  <c r="T1142" i="5"/>
  <c r="Y1142" i="5"/>
  <c r="F1142" i="5"/>
  <c r="K1142" i="5"/>
  <c r="L1142" i="5"/>
  <c r="E1142" i="5"/>
  <c r="S1142" i="5"/>
  <c r="AB1142" i="5"/>
  <c r="I1142" i="5"/>
  <c r="J1142" i="5"/>
  <c r="O1142" i="5"/>
  <c r="R1142" i="5"/>
  <c r="N1142" i="5"/>
  <c r="W1142" i="5"/>
  <c r="H1142" i="5"/>
  <c r="U1142" i="5"/>
  <c r="M1142" i="5"/>
  <c r="X385" i="5"/>
  <c r="R385" i="5"/>
  <c r="V385" i="5"/>
  <c r="P385" i="5"/>
  <c r="F385" i="5"/>
  <c r="K385" i="5"/>
  <c r="T385" i="5"/>
  <c r="L385" i="5"/>
  <c r="G385" i="5"/>
  <c r="AB385" i="5"/>
  <c r="Z385" i="5"/>
  <c r="W385" i="5"/>
  <c r="I385" i="5"/>
  <c r="J385" i="5"/>
  <c r="O385" i="5"/>
  <c r="Y385" i="5"/>
  <c r="AA385" i="5"/>
  <c r="Q385" i="5"/>
  <c r="E385" i="5"/>
  <c r="U385" i="5"/>
  <c r="S385" i="5"/>
  <c r="H385" i="5"/>
  <c r="M385" i="5"/>
  <c r="N385" i="5"/>
  <c r="R1066" i="5"/>
  <c r="W1066" i="5"/>
  <c r="T1066" i="5"/>
  <c r="M1066" i="5"/>
  <c r="N1066" i="5"/>
  <c r="H1066" i="5"/>
  <c r="E1066" i="5"/>
  <c r="S1066" i="5"/>
  <c r="Y1066" i="5"/>
  <c r="I1066" i="5"/>
  <c r="J1066" i="5"/>
  <c r="O1066" i="5"/>
  <c r="Z1066" i="5"/>
  <c r="U1066" i="5"/>
  <c r="K1066" i="5"/>
  <c r="AA1066" i="5"/>
  <c r="Q1066" i="5"/>
  <c r="L1066" i="5"/>
  <c r="X1066" i="5"/>
  <c r="F1066" i="5"/>
  <c r="P1066" i="5"/>
  <c r="V1066" i="5"/>
  <c r="AB1066" i="5"/>
  <c r="G1066" i="5"/>
  <c r="Z619" i="5"/>
  <c r="X619" i="5"/>
  <c r="U619" i="5"/>
  <c r="F619" i="5"/>
  <c r="K619" i="5"/>
  <c r="P619" i="5"/>
  <c r="E619" i="5"/>
  <c r="W619" i="5"/>
  <c r="Y619" i="5"/>
  <c r="I619" i="5"/>
  <c r="J619" i="5"/>
  <c r="O619" i="5"/>
  <c r="R619" i="5"/>
  <c r="AB619" i="5"/>
  <c r="AA619" i="5"/>
  <c r="M619" i="5"/>
  <c r="N619" i="5"/>
  <c r="H619" i="5"/>
  <c r="V619" i="5"/>
  <c r="S619" i="5"/>
  <c r="T619" i="5"/>
  <c r="Q619" i="5"/>
  <c r="G619" i="5"/>
  <c r="L619" i="5"/>
  <c r="X768" i="5"/>
  <c r="R768" i="5"/>
  <c r="V768" i="5"/>
  <c r="Q768" i="5"/>
  <c r="G768" i="5"/>
  <c r="P768" i="5"/>
  <c r="AB768" i="5"/>
  <c r="Z768" i="5"/>
  <c r="W768" i="5"/>
  <c r="F768" i="5"/>
  <c r="K768" i="5"/>
  <c r="H768" i="5"/>
  <c r="E768" i="5"/>
  <c r="U768" i="5"/>
  <c r="S768" i="5"/>
  <c r="I768" i="5"/>
  <c r="J768" i="5"/>
  <c r="O768" i="5"/>
  <c r="T768" i="5"/>
  <c r="Y768" i="5"/>
  <c r="AA768" i="5"/>
  <c r="M768" i="5"/>
  <c r="N768" i="5"/>
  <c r="L768" i="5"/>
  <c r="T887" i="5"/>
  <c r="W887" i="5"/>
  <c r="V887" i="5"/>
  <c r="M887" i="5"/>
  <c r="N887" i="5"/>
  <c r="H887" i="5"/>
  <c r="X887" i="5"/>
  <c r="S887" i="5"/>
  <c r="Z887" i="5"/>
  <c r="Q887" i="5"/>
  <c r="G887" i="5"/>
  <c r="L887" i="5"/>
  <c r="AB887" i="5"/>
  <c r="Y887" i="5"/>
  <c r="AA887" i="5"/>
  <c r="F887" i="5"/>
  <c r="K887" i="5"/>
  <c r="P887" i="5"/>
  <c r="E887" i="5"/>
  <c r="R887" i="5"/>
  <c r="U887" i="5"/>
  <c r="I887" i="5"/>
  <c r="J887" i="5"/>
  <c r="O887" i="5"/>
  <c r="T609" i="5"/>
  <c r="Z609" i="5"/>
  <c r="S609" i="5"/>
  <c r="M609" i="5"/>
  <c r="N609" i="5"/>
  <c r="P609" i="5"/>
  <c r="X609" i="5"/>
  <c r="V609" i="5"/>
  <c r="W609" i="5"/>
  <c r="Q609" i="5"/>
  <c r="G609" i="5"/>
  <c r="L609" i="5"/>
  <c r="AB609" i="5"/>
  <c r="AA609" i="5"/>
  <c r="Y609" i="5"/>
  <c r="F609" i="5"/>
  <c r="K609" i="5"/>
  <c r="H609" i="5"/>
  <c r="E609" i="5"/>
  <c r="U609" i="5"/>
  <c r="R609" i="5"/>
  <c r="I609" i="5"/>
  <c r="J609" i="5"/>
  <c r="O609" i="5"/>
  <c r="AB649" i="5"/>
  <c r="X649" i="5"/>
  <c r="E649" i="5"/>
  <c r="S649" i="5"/>
  <c r="U649" i="5"/>
  <c r="Q649" i="5"/>
  <c r="G649" i="5"/>
  <c r="H649" i="5"/>
  <c r="T649" i="5"/>
  <c r="Y649" i="5"/>
  <c r="V649" i="5"/>
  <c r="F649" i="5"/>
  <c r="K649" i="5"/>
  <c r="L649" i="5"/>
  <c r="R649" i="5"/>
  <c r="Z649" i="5"/>
  <c r="I649" i="5"/>
  <c r="J649" i="5"/>
  <c r="O649" i="5"/>
  <c r="AA649" i="5"/>
  <c r="M649" i="5"/>
  <c r="N649" i="5"/>
  <c r="W649" i="5"/>
  <c r="P649" i="5"/>
  <c r="V520" i="5"/>
  <c r="AA520" i="5"/>
  <c r="U520" i="5"/>
  <c r="Q520" i="5"/>
  <c r="H520" i="5"/>
  <c r="O520" i="5"/>
  <c r="Z520" i="5"/>
  <c r="Y520" i="5"/>
  <c r="X520" i="5"/>
  <c r="F520" i="5"/>
  <c r="P520" i="5"/>
  <c r="L520" i="5"/>
  <c r="E520" i="5"/>
  <c r="S520" i="5"/>
  <c r="T520" i="5"/>
  <c r="I520" i="5"/>
  <c r="J520" i="5"/>
  <c r="G520" i="5"/>
  <c r="R520" i="5"/>
  <c r="N520" i="5"/>
  <c r="W520" i="5"/>
  <c r="K520" i="5"/>
  <c r="AB520" i="5"/>
  <c r="M520" i="5"/>
  <c r="Y1881" i="5"/>
  <c r="T1881" i="5"/>
  <c r="S1881" i="5"/>
  <c r="O1881" i="5"/>
  <c r="I1881" i="5"/>
  <c r="F1881" i="5"/>
  <c r="U1881" i="5"/>
  <c r="AA1881" i="5"/>
  <c r="P1881" i="5"/>
  <c r="R1881" i="5"/>
  <c r="AB1881" i="5"/>
  <c r="W1881" i="5"/>
  <c r="H1881" i="5"/>
  <c r="M1881" i="5"/>
  <c r="J1881" i="5"/>
  <c r="Z1881" i="5"/>
  <c r="K1881" i="5"/>
  <c r="N1881" i="5"/>
  <c r="E1881" i="5"/>
  <c r="V1881" i="5"/>
  <c r="X1881" i="5"/>
  <c r="G1881" i="5"/>
  <c r="L1881" i="5"/>
  <c r="Q1881" i="5"/>
  <c r="AA886" i="5"/>
  <c r="Y886" i="5"/>
  <c r="AB886" i="5"/>
  <c r="F886" i="5"/>
  <c r="K886" i="5"/>
  <c r="L886" i="5"/>
  <c r="E886" i="5"/>
  <c r="R886" i="5"/>
  <c r="U886" i="5"/>
  <c r="I886" i="5"/>
  <c r="J886" i="5"/>
  <c r="O886" i="5"/>
  <c r="W886" i="5"/>
  <c r="Z886" i="5"/>
  <c r="G886" i="5"/>
  <c r="T886" i="5"/>
  <c r="Q886" i="5"/>
  <c r="P886" i="5"/>
  <c r="S886" i="5"/>
  <c r="V886" i="5"/>
  <c r="N886" i="5"/>
  <c r="X886" i="5"/>
  <c r="M886" i="5"/>
  <c r="H886" i="5"/>
  <c r="E123" i="5"/>
  <c r="AA123" i="5"/>
  <c r="X123" i="5"/>
  <c r="J123" i="5"/>
  <c r="O123" i="5"/>
  <c r="I123" i="5"/>
  <c r="U123" i="5"/>
  <c r="R123" i="5"/>
  <c r="Z123" i="5"/>
  <c r="N123" i="5"/>
  <c r="H123" i="5"/>
  <c r="M123" i="5"/>
  <c r="Y123" i="5"/>
  <c r="W123" i="5"/>
  <c r="S123" i="5"/>
  <c r="G123" i="5"/>
  <c r="L123" i="5"/>
  <c r="F123" i="5"/>
  <c r="V123" i="5"/>
  <c r="AB123" i="5"/>
  <c r="T123" i="5"/>
  <c r="K123" i="5"/>
  <c r="P123" i="5"/>
  <c r="Q123" i="5"/>
  <c r="Y178" i="5"/>
  <c r="W178" i="5"/>
  <c r="AA178" i="5"/>
  <c r="Q178" i="5"/>
  <c r="K178" i="5"/>
  <c r="P178" i="5"/>
  <c r="U178" i="5"/>
  <c r="T178" i="5"/>
  <c r="G178" i="5"/>
  <c r="R178" i="5"/>
  <c r="X178" i="5"/>
  <c r="AB178" i="5"/>
  <c r="J178" i="5"/>
  <c r="O178" i="5"/>
  <c r="H178" i="5"/>
  <c r="Z178" i="5"/>
  <c r="M178" i="5"/>
  <c r="L178" i="5"/>
  <c r="E178" i="5"/>
  <c r="V178" i="5"/>
  <c r="S178" i="5"/>
  <c r="I178" i="5"/>
  <c r="N178" i="5"/>
  <c r="F178" i="5"/>
  <c r="E1941" i="5"/>
  <c r="T1941" i="5"/>
  <c r="W1941" i="5"/>
  <c r="K1941" i="5"/>
  <c r="L1941" i="5"/>
  <c r="Q1941" i="5"/>
  <c r="R1941" i="5"/>
  <c r="Y1941" i="5"/>
  <c r="AB1941" i="5"/>
  <c r="O1941" i="5"/>
  <c r="P1941" i="5"/>
  <c r="N1941" i="5"/>
  <c r="V1941" i="5"/>
  <c r="U1941" i="5"/>
  <c r="X1941" i="5"/>
  <c r="S1941" i="5"/>
  <c r="I1941" i="5"/>
  <c r="F1941" i="5"/>
  <c r="Z1941" i="5"/>
  <c r="AA1941" i="5"/>
  <c r="G1941" i="5"/>
  <c r="H1941" i="5"/>
  <c r="M1941" i="5"/>
  <c r="J1941" i="5"/>
  <c r="E1384" i="5"/>
  <c r="U1384" i="5"/>
  <c r="AA1384" i="5"/>
  <c r="G1384" i="5"/>
  <c r="L1384" i="5"/>
  <c r="Q1384" i="5"/>
  <c r="X1384" i="5"/>
  <c r="R1384" i="5"/>
  <c r="K1384" i="5"/>
  <c r="I1384" i="5"/>
  <c r="N1384" i="5"/>
  <c r="AB1384" i="5"/>
  <c r="S1384" i="5"/>
  <c r="O1384" i="5"/>
  <c r="M1384" i="5"/>
  <c r="Y1384" i="5"/>
  <c r="W1384" i="5"/>
  <c r="H1384" i="5"/>
  <c r="F1384" i="5"/>
  <c r="T1384" i="5"/>
  <c r="V1384" i="5"/>
  <c r="Z1384" i="5"/>
  <c r="P1384" i="5"/>
  <c r="J1384" i="5"/>
  <c r="S582" i="5"/>
  <c r="AA582" i="5"/>
  <c r="W582" i="5"/>
  <c r="F582" i="5"/>
  <c r="K582" i="5"/>
  <c r="L582" i="5"/>
  <c r="U582" i="5"/>
  <c r="T582" i="5"/>
  <c r="AB582" i="5"/>
  <c r="M582" i="5"/>
  <c r="N582" i="5"/>
  <c r="H582" i="5"/>
  <c r="Z582" i="5"/>
  <c r="Q582" i="5"/>
  <c r="P582" i="5"/>
  <c r="Y582" i="5"/>
  <c r="V582" i="5"/>
  <c r="G582" i="5"/>
  <c r="X582" i="5"/>
  <c r="I582" i="5"/>
  <c r="O582" i="5"/>
  <c r="E582" i="5"/>
  <c r="R582" i="5"/>
  <c r="J582" i="5"/>
  <c r="Y928" i="5"/>
  <c r="AA928" i="5"/>
  <c r="W928" i="5"/>
  <c r="Q928" i="5"/>
  <c r="G928" i="5"/>
  <c r="P928" i="5"/>
  <c r="E928" i="5"/>
  <c r="Z928" i="5"/>
  <c r="AB928" i="5"/>
  <c r="I928" i="5"/>
  <c r="J928" i="5"/>
  <c r="O928" i="5"/>
  <c r="R928" i="5"/>
  <c r="F928" i="5"/>
  <c r="H928" i="5"/>
  <c r="V928" i="5"/>
  <c r="L928" i="5"/>
  <c r="U928" i="5"/>
  <c r="S928" i="5"/>
  <c r="N928" i="5"/>
  <c r="M928" i="5"/>
  <c r="T928" i="5"/>
  <c r="X928" i="5"/>
  <c r="K928" i="5"/>
  <c r="Y1033" i="5"/>
  <c r="S1033" i="5"/>
  <c r="X1033" i="5"/>
  <c r="Q1033" i="5"/>
  <c r="E1033" i="5"/>
  <c r="P1033" i="5"/>
  <c r="R1033" i="5"/>
  <c r="AA1033" i="5"/>
  <c r="W1033" i="5"/>
  <c r="F1033" i="5"/>
  <c r="G1033" i="5"/>
  <c r="H1033" i="5"/>
  <c r="V1033" i="5"/>
  <c r="T1033" i="5"/>
  <c r="I1033" i="5"/>
  <c r="J1033" i="5"/>
  <c r="K1033" i="5"/>
  <c r="L1033" i="5"/>
  <c r="U1033" i="5"/>
  <c r="Z1033" i="5"/>
  <c r="AB1033" i="5"/>
  <c r="M1033" i="5"/>
  <c r="N1033" i="5"/>
  <c r="O1033" i="5"/>
  <c r="T95" i="5"/>
  <c r="Y95" i="5"/>
  <c r="S95" i="5"/>
  <c r="N95" i="5"/>
  <c r="H95" i="5"/>
  <c r="Q95" i="5"/>
  <c r="X95" i="5"/>
  <c r="V95" i="5"/>
  <c r="Z95" i="5"/>
  <c r="G95" i="5"/>
  <c r="L95" i="5"/>
  <c r="F95" i="5"/>
  <c r="AB95" i="5"/>
  <c r="W95" i="5"/>
  <c r="AA95" i="5"/>
  <c r="K95" i="5"/>
  <c r="P95" i="5"/>
  <c r="I95" i="5"/>
  <c r="E95" i="5"/>
  <c r="U95" i="5"/>
  <c r="R95" i="5"/>
  <c r="J95" i="5"/>
  <c r="O95" i="5"/>
  <c r="M95" i="5"/>
  <c r="S827" i="5"/>
  <c r="X827" i="5"/>
  <c r="Z827" i="5"/>
  <c r="M827" i="5"/>
  <c r="N827" i="5"/>
  <c r="H827" i="5"/>
  <c r="W827" i="5"/>
  <c r="AB827" i="5"/>
  <c r="U827" i="5"/>
  <c r="Q827" i="5"/>
  <c r="G827" i="5"/>
  <c r="L827" i="5"/>
  <c r="R827" i="5"/>
  <c r="J827" i="5"/>
  <c r="P827" i="5"/>
  <c r="AA827" i="5"/>
  <c r="V827" i="5"/>
  <c r="K827" i="5"/>
  <c r="T827" i="5"/>
  <c r="I827" i="5"/>
  <c r="O827" i="5"/>
  <c r="Y827" i="5"/>
  <c r="F827" i="5"/>
  <c r="E827" i="5"/>
  <c r="U638" i="5"/>
  <c r="R638" i="5"/>
  <c r="T638" i="5"/>
  <c r="M638" i="5"/>
  <c r="N638" i="5"/>
  <c r="H638" i="5"/>
  <c r="Y638" i="5"/>
  <c r="W638" i="5"/>
  <c r="X638" i="5"/>
  <c r="Q638" i="5"/>
  <c r="G638" i="5"/>
  <c r="L638" i="5"/>
  <c r="V638" i="5"/>
  <c r="AB638" i="5"/>
  <c r="Z638" i="5"/>
  <c r="F638" i="5"/>
  <c r="K638" i="5"/>
  <c r="P638" i="5"/>
  <c r="E638" i="5"/>
  <c r="AA638" i="5"/>
  <c r="S638" i="5"/>
  <c r="I638" i="5"/>
  <c r="J638" i="5"/>
  <c r="O638" i="5"/>
  <c r="T40" i="5"/>
  <c r="Y40" i="5"/>
  <c r="AA40" i="5"/>
  <c r="K40" i="5"/>
  <c r="L40" i="5"/>
  <c r="Q40" i="5"/>
  <c r="X40" i="5"/>
  <c r="R40" i="5"/>
  <c r="W40" i="5"/>
  <c r="O40" i="5"/>
  <c r="P40" i="5"/>
  <c r="J40" i="5"/>
  <c r="Z40" i="5"/>
  <c r="F40" i="5"/>
  <c r="N40" i="5"/>
  <c r="E40" i="5"/>
  <c r="S40" i="5"/>
  <c r="H40" i="5"/>
  <c r="AB40" i="5"/>
  <c r="V40" i="5"/>
  <c r="I40" i="5"/>
  <c r="U40" i="5"/>
  <c r="G40" i="5"/>
  <c r="M40" i="5"/>
  <c r="T1020" i="5"/>
  <c r="Y1020" i="5"/>
  <c r="AA1020" i="5"/>
  <c r="M1020" i="5"/>
  <c r="N1020" i="5"/>
  <c r="L1020" i="5"/>
  <c r="X1020" i="5"/>
  <c r="R1020" i="5"/>
  <c r="V1020" i="5"/>
  <c r="Q1020" i="5"/>
  <c r="G1020" i="5"/>
  <c r="P1020" i="5"/>
  <c r="AB1020" i="5"/>
  <c r="Z1020" i="5"/>
  <c r="W1020" i="5"/>
  <c r="F1020" i="5"/>
  <c r="K1020" i="5"/>
  <c r="H1020" i="5"/>
  <c r="E1020" i="5"/>
  <c r="U1020" i="5"/>
  <c r="S1020" i="5"/>
  <c r="I1020" i="5"/>
  <c r="J1020" i="5"/>
  <c r="O1020" i="5"/>
  <c r="V1902" i="5"/>
  <c r="AA1902" i="5"/>
  <c r="X1902" i="5"/>
  <c r="Y1902" i="5"/>
  <c r="I1902" i="5"/>
  <c r="N1902" i="5"/>
  <c r="Z1902" i="5"/>
  <c r="U1902" i="5"/>
  <c r="G1902" i="5"/>
  <c r="H1902" i="5"/>
  <c r="M1902" i="5"/>
  <c r="J1902" i="5"/>
  <c r="E1902" i="5"/>
  <c r="S1902" i="5"/>
  <c r="AB1902" i="5"/>
  <c r="K1902" i="5"/>
  <c r="L1902" i="5"/>
  <c r="Q1902" i="5"/>
  <c r="R1902" i="5"/>
  <c r="P1902" i="5"/>
  <c r="W1902" i="5"/>
  <c r="F1902" i="5"/>
  <c r="T1902" i="5"/>
  <c r="O1902" i="5"/>
  <c r="Z247" i="5"/>
  <c r="X247" i="5"/>
  <c r="T247" i="5"/>
  <c r="K247" i="5"/>
  <c r="P247" i="5"/>
  <c r="Q247" i="5"/>
  <c r="V247" i="5"/>
  <c r="AA247" i="5"/>
  <c r="U247" i="5"/>
  <c r="G247" i="5"/>
  <c r="L247" i="5"/>
  <c r="M247" i="5"/>
  <c r="E247" i="5"/>
  <c r="Y247" i="5"/>
  <c r="O247" i="5"/>
  <c r="R247" i="5"/>
  <c r="AB247" i="5"/>
  <c r="H247" i="5"/>
  <c r="S247" i="5"/>
  <c r="J247" i="5"/>
  <c r="F247" i="5"/>
  <c r="W247" i="5"/>
  <c r="N247" i="5"/>
  <c r="I247" i="5"/>
  <c r="T1648" i="5"/>
  <c r="Y1648" i="5"/>
  <c r="Z1648" i="5"/>
  <c r="K1648" i="5"/>
  <c r="P1648" i="5"/>
  <c r="F1648" i="5"/>
  <c r="X1648" i="5"/>
  <c r="V1648" i="5"/>
  <c r="S1648" i="5"/>
  <c r="O1648" i="5"/>
  <c r="I1648" i="5"/>
  <c r="J1648" i="5"/>
  <c r="AB1648" i="5"/>
  <c r="W1648" i="5"/>
  <c r="AA1648" i="5"/>
  <c r="H1648" i="5"/>
  <c r="M1648" i="5"/>
  <c r="N1648" i="5"/>
  <c r="E1648" i="5"/>
  <c r="U1648" i="5"/>
  <c r="R1648" i="5"/>
  <c r="G1648" i="5"/>
  <c r="L1648" i="5"/>
  <c r="Q1648" i="5"/>
  <c r="Y1585" i="5"/>
  <c r="S1585" i="5"/>
  <c r="W1585" i="5"/>
  <c r="X1585" i="5"/>
  <c r="I1585" i="5"/>
  <c r="J1585" i="5"/>
  <c r="V1585" i="5"/>
  <c r="K1585" i="5"/>
  <c r="Q1585" i="5"/>
  <c r="R1585" i="5"/>
  <c r="AA1585" i="5"/>
  <c r="G1585" i="5"/>
  <c r="H1585" i="5"/>
  <c r="M1585" i="5"/>
  <c r="N1585" i="5"/>
  <c r="E1585" i="5"/>
  <c r="T1585" i="5"/>
  <c r="L1585" i="5"/>
  <c r="Z1585" i="5"/>
  <c r="F1585" i="5"/>
  <c r="O1585" i="5"/>
  <c r="U1585" i="5"/>
  <c r="P1585" i="5"/>
  <c r="AB1585" i="5"/>
  <c r="W469" i="5"/>
  <c r="AB469" i="5"/>
  <c r="V469" i="5"/>
  <c r="Q469" i="5"/>
  <c r="G469" i="5"/>
  <c r="L469" i="5"/>
  <c r="E469" i="5"/>
  <c r="T469" i="5"/>
  <c r="Z469" i="5"/>
  <c r="I469" i="5"/>
  <c r="J469" i="5"/>
  <c r="O469" i="5"/>
  <c r="R469" i="5"/>
  <c r="F469" i="5"/>
  <c r="P469" i="5"/>
  <c r="M469" i="5"/>
  <c r="S469" i="5"/>
  <c r="U469" i="5"/>
  <c r="N469" i="5"/>
  <c r="X469" i="5"/>
  <c r="H469" i="5"/>
  <c r="AA469" i="5"/>
  <c r="Y469" i="5"/>
  <c r="K469" i="5"/>
  <c r="E872" i="5"/>
  <c r="W872" i="5"/>
  <c r="Z872" i="5"/>
  <c r="I872" i="5"/>
  <c r="J872" i="5"/>
  <c r="O872" i="5"/>
  <c r="U872" i="5"/>
  <c r="AB872" i="5"/>
  <c r="AA872" i="5"/>
  <c r="M872" i="5"/>
  <c r="N872" i="5"/>
  <c r="L872" i="5"/>
  <c r="Y872" i="5"/>
  <c r="S872" i="5"/>
  <c r="T872" i="5"/>
  <c r="Q872" i="5"/>
  <c r="G872" i="5"/>
  <c r="P872" i="5"/>
  <c r="R872" i="5"/>
  <c r="X872" i="5"/>
  <c r="V872" i="5"/>
  <c r="F872" i="5"/>
  <c r="K872" i="5"/>
  <c r="H872" i="5"/>
  <c r="S28" i="5"/>
  <c r="X28" i="5"/>
  <c r="Z28" i="5"/>
  <c r="K28" i="5"/>
  <c r="L28" i="5"/>
  <c r="Q28" i="5"/>
  <c r="W28" i="5"/>
  <c r="AB28" i="5"/>
  <c r="U28" i="5"/>
  <c r="O28" i="5"/>
  <c r="P28" i="5"/>
  <c r="N28" i="5"/>
  <c r="AA28" i="5"/>
  <c r="Y28" i="5"/>
  <c r="V28" i="5"/>
  <c r="F28" i="5"/>
  <c r="I28" i="5"/>
  <c r="J28" i="5"/>
  <c r="E28" i="5"/>
  <c r="T28" i="5"/>
  <c r="R28" i="5"/>
  <c r="G28" i="5"/>
  <c r="H28" i="5"/>
  <c r="M28" i="5"/>
  <c r="Y350" i="5"/>
  <c r="S350" i="5"/>
  <c r="W350" i="5"/>
  <c r="Q350" i="5"/>
  <c r="K350" i="5"/>
  <c r="L350" i="5"/>
  <c r="R350" i="5"/>
  <c r="AA350" i="5"/>
  <c r="X350" i="5"/>
  <c r="J350" i="5"/>
  <c r="O350" i="5"/>
  <c r="P350" i="5"/>
  <c r="E350" i="5"/>
  <c r="V350" i="5"/>
  <c r="T350" i="5"/>
  <c r="I350" i="5"/>
  <c r="N350" i="5"/>
  <c r="F350" i="5"/>
  <c r="U350" i="5"/>
  <c r="Z350" i="5"/>
  <c r="AB350" i="5"/>
  <c r="M350" i="5"/>
  <c r="G350" i="5"/>
  <c r="H350" i="5"/>
  <c r="S228" i="5"/>
  <c r="X228" i="5"/>
  <c r="Z228" i="5"/>
  <c r="K228" i="5"/>
  <c r="L228" i="5"/>
  <c r="Q228" i="5"/>
  <c r="W228" i="5"/>
  <c r="AB228" i="5"/>
  <c r="U228" i="5"/>
  <c r="O228" i="5"/>
  <c r="P228" i="5"/>
  <c r="J228" i="5"/>
  <c r="AA228" i="5"/>
  <c r="Y228" i="5"/>
  <c r="V228" i="5"/>
  <c r="F228" i="5"/>
  <c r="I228" i="5"/>
  <c r="N228" i="5"/>
  <c r="E228" i="5"/>
  <c r="T228" i="5"/>
  <c r="R228" i="5"/>
  <c r="G228" i="5"/>
  <c r="H228" i="5"/>
  <c r="M228" i="5"/>
  <c r="Z295" i="5"/>
  <c r="X295" i="5"/>
  <c r="AB295" i="5"/>
  <c r="K295" i="5"/>
  <c r="P295" i="5"/>
  <c r="M295" i="5"/>
  <c r="V295" i="5"/>
  <c r="AA295" i="5"/>
  <c r="U295" i="5"/>
  <c r="G295" i="5"/>
  <c r="L295" i="5"/>
  <c r="Q295" i="5"/>
  <c r="E295" i="5"/>
  <c r="Y295" i="5"/>
  <c r="O295" i="5"/>
  <c r="R295" i="5"/>
  <c r="T295" i="5"/>
  <c r="H295" i="5"/>
  <c r="S295" i="5"/>
  <c r="J295" i="5"/>
  <c r="F295" i="5"/>
  <c r="W295" i="5"/>
  <c r="N295" i="5"/>
  <c r="I295" i="5"/>
  <c r="W958" i="5"/>
  <c r="V958" i="5"/>
  <c r="X958" i="5"/>
  <c r="Q958" i="5"/>
  <c r="G958" i="5"/>
  <c r="P958" i="5"/>
  <c r="R958" i="5"/>
  <c r="J958" i="5"/>
  <c r="AA958" i="5"/>
  <c r="AB958" i="5"/>
  <c r="Y958" i="5"/>
  <c r="F958" i="5"/>
  <c r="K958" i="5"/>
  <c r="L958" i="5"/>
  <c r="E958" i="5"/>
  <c r="U958" i="5"/>
  <c r="I958" i="5"/>
  <c r="O958" i="5"/>
  <c r="M958" i="5"/>
  <c r="S958" i="5"/>
  <c r="N958" i="5"/>
  <c r="Z958" i="5"/>
  <c r="H958" i="5"/>
  <c r="T958" i="5"/>
  <c r="R1161" i="5"/>
  <c r="AA1161" i="5"/>
  <c r="W1161" i="5"/>
  <c r="F1161" i="5"/>
  <c r="K1161" i="5"/>
  <c r="H1161" i="5"/>
  <c r="E1161" i="5"/>
  <c r="V1161" i="5"/>
  <c r="T1161" i="5"/>
  <c r="I1161" i="5"/>
  <c r="J1161" i="5"/>
  <c r="O1161" i="5"/>
  <c r="U1161" i="5"/>
  <c r="Z1161" i="5"/>
  <c r="AB1161" i="5"/>
  <c r="M1161" i="5"/>
  <c r="N1161" i="5"/>
  <c r="P1161" i="5"/>
  <c r="Y1161" i="5"/>
  <c r="S1161" i="5"/>
  <c r="X1161" i="5"/>
  <c r="Q1161" i="5"/>
  <c r="G1161" i="5"/>
  <c r="L1161" i="5"/>
  <c r="E1253" i="5"/>
  <c r="V1253" i="5"/>
  <c r="AB1253" i="5"/>
  <c r="G1253" i="5"/>
  <c r="L1253" i="5"/>
  <c r="Q1253" i="5"/>
  <c r="Y1253" i="5"/>
  <c r="S1253" i="5"/>
  <c r="K1253" i="5"/>
  <c r="I1253" i="5"/>
  <c r="N1253" i="5"/>
  <c r="R1253" i="5"/>
  <c r="T1253" i="5"/>
  <c r="O1253" i="5"/>
  <c r="M1253" i="5"/>
  <c r="Z1253" i="5"/>
  <c r="X1253" i="5"/>
  <c r="H1253" i="5"/>
  <c r="F1253" i="5"/>
  <c r="U1253" i="5"/>
  <c r="W1253" i="5"/>
  <c r="AA1253" i="5"/>
  <c r="P1253" i="5"/>
  <c r="J1253" i="5"/>
  <c r="R934" i="5"/>
  <c r="Z934" i="5"/>
  <c r="I934" i="5"/>
  <c r="J934" i="5"/>
  <c r="K934" i="5"/>
  <c r="P934" i="5"/>
  <c r="S934" i="5"/>
  <c r="X934" i="5"/>
  <c r="AB934" i="5"/>
  <c r="M934" i="5"/>
  <c r="N934" i="5"/>
  <c r="O934" i="5"/>
  <c r="AA934" i="5"/>
  <c r="V934" i="5"/>
  <c r="G934" i="5"/>
  <c r="Y934" i="5"/>
  <c r="F934" i="5"/>
  <c r="L934" i="5"/>
  <c r="W934" i="5"/>
  <c r="U934" i="5"/>
  <c r="E934" i="5"/>
  <c r="Q934" i="5"/>
  <c r="H934" i="5"/>
  <c r="T934" i="5"/>
  <c r="T364" i="5"/>
  <c r="R364" i="5"/>
  <c r="G364" i="5"/>
  <c r="H364" i="5"/>
  <c r="M364" i="5"/>
  <c r="J364" i="5"/>
  <c r="W364" i="5"/>
  <c r="AB364" i="5"/>
  <c r="V364" i="5"/>
  <c r="O364" i="5"/>
  <c r="P364" i="5"/>
  <c r="N364" i="5"/>
  <c r="AA364" i="5"/>
  <c r="Y364" i="5"/>
  <c r="U364" i="5"/>
  <c r="F364" i="5"/>
  <c r="I364" i="5"/>
  <c r="E364" i="5"/>
  <c r="K364" i="5"/>
  <c r="S364" i="5"/>
  <c r="L364" i="5"/>
  <c r="X364" i="5"/>
  <c r="Q364" i="5"/>
  <c r="Z364" i="5"/>
  <c r="X225" i="5"/>
  <c r="R225" i="5"/>
  <c r="V225" i="5"/>
  <c r="P225" i="5"/>
  <c r="F225" i="5"/>
  <c r="K225" i="5"/>
  <c r="E225" i="5"/>
  <c r="S225" i="5"/>
  <c r="M225" i="5"/>
  <c r="T225" i="5"/>
  <c r="AA225" i="5"/>
  <c r="Q225" i="5"/>
  <c r="AB225" i="5"/>
  <c r="Z225" i="5"/>
  <c r="W225" i="5"/>
  <c r="I225" i="5"/>
  <c r="J225" i="5"/>
  <c r="O225" i="5"/>
  <c r="U225" i="5"/>
  <c r="H225" i="5"/>
  <c r="N225" i="5"/>
  <c r="Y225" i="5"/>
  <c r="L225" i="5"/>
  <c r="G225" i="5"/>
  <c r="AA1423" i="5"/>
  <c r="Y1423" i="5"/>
  <c r="V1423" i="5"/>
  <c r="H1423" i="5"/>
  <c r="M1423" i="5"/>
  <c r="J1423" i="5"/>
  <c r="E1423" i="5"/>
  <c r="T1423" i="5"/>
  <c r="Z1423" i="5"/>
  <c r="G1423" i="5"/>
  <c r="L1423" i="5"/>
  <c r="Q1423" i="5"/>
  <c r="S1423" i="5"/>
  <c r="X1423" i="5"/>
  <c r="R1423" i="5"/>
  <c r="K1423" i="5"/>
  <c r="P1423" i="5"/>
  <c r="N1423" i="5"/>
  <c r="W1423" i="5"/>
  <c r="AB1423" i="5"/>
  <c r="U1423" i="5"/>
  <c r="O1423" i="5"/>
  <c r="I1423" i="5"/>
  <c r="F1423" i="5"/>
  <c r="Y964" i="5"/>
  <c r="Z964" i="5"/>
  <c r="W964" i="5"/>
  <c r="Q964" i="5"/>
  <c r="G964" i="5"/>
  <c r="P964" i="5"/>
  <c r="S964" i="5"/>
  <c r="AA964" i="5"/>
  <c r="V964" i="5"/>
  <c r="F964" i="5"/>
  <c r="K964" i="5"/>
  <c r="H964" i="5"/>
  <c r="E964" i="5"/>
  <c r="X964" i="5"/>
  <c r="R964" i="5"/>
  <c r="I964" i="5"/>
  <c r="J964" i="5"/>
  <c r="O964" i="5"/>
  <c r="U964" i="5"/>
  <c r="N964" i="5"/>
  <c r="T964" i="5"/>
  <c r="L964" i="5"/>
  <c r="AB964" i="5"/>
  <c r="M964" i="5"/>
  <c r="X273" i="5"/>
  <c r="R273" i="5"/>
  <c r="W273" i="5"/>
  <c r="P273" i="5"/>
  <c r="F273" i="5"/>
  <c r="K273" i="5"/>
  <c r="E273" i="5"/>
  <c r="H273" i="5"/>
  <c r="M273" i="5"/>
  <c r="Y273" i="5"/>
  <c r="Q273" i="5"/>
  <c r="AB273" i="5"/>
  <c r="Z273" i="5"/>
  <c r="V273" i="5"/>
  <c r="I273" i="5"/>
  <c r="J273" i="5"/>
  <c r="O273" i="5"/>
  <c r="U273" i="5"/>
  <c r="N273" i="5"/>
  <c r="T273" i="5"/>
  <c r="AA273" i="5"/>
  <c r="L273" i="5"/>
  <c r="G273" i="5"/>
  <c r="S273" i="5"/>
  <c r="W1055" i="5"/>
  <c r="AB1055" i="5"/>
  <c r="U1055" i="5"/>
  <c r="Q1055" i="5"/>
  <c r="G1055" i="5"/>
  <c r="L1055" i="5"/>
  <c r="S1055" i="5"/>
  <c r="Z1055" i="5"/>
  <c r="N1055" i="5"/>
  <c r="AA1055" i="5"/>
  <c r="Y1055" i="5"/>
  <c r="V1055" i="5"/>
  <c r="F1055" i="5"/>
  <c r="K1055" i="5"/>
  <c r="P1055" i="5"/>
  <c r="X1055" i="5"/>
  <c r="M1055" i="5"/>
  <c r="H1055" i="5"/>
  <c r="E1055" i="5"/>
  <c r="T1055" i="5"/>
  <c r="R1055" i="5"/>
  <c r="I1055" i="5"/>
  <c r="J1055" i="5"/>
  <c r="O1055" i="5"/>
  <c r="Z1106" i="5"/>
  <c r="X1106" i="5"/>
  <c r="U1106" i="5"/>
  <c r="F1106" i="5"/>
  <c r="K1106" i="5"/>
  <c r="P1106" i="5"/>
  <c r="E1106" i="5"/>
  <c r="S1106" i="5"/>
  <c r="Y1106" i="5"/>
  <c r="I1106" i="5"/>
  <c r="J1106" i="5"/>
  <c r="O1106" i="5"/>
  <c r="R1106" i="5"/>
  <c r="W1106" i="5"/>
  <c r="AB1106" i="5"/>
  <c r="M1106" i="5"/>
  <c r="N1106" i="5"/>
  <c r="H1106" i="5"/>
  <c r="V1106" i="5"/>
  <c r="AA1106" i="5"/>
  <c r="T1106" i="5"/>
  <c r="Q1106" i="5"/>
  <c r="G1106" i="5"/>
  <c r="L1106" i="5"/>
  <c r="V1838" i="5"/>
  <c r="AA1838" i="5"/>
  <c r="X1838" i="5"/>
  <c r="P1838" i="5"/>
  <c r="G1838" i="5"/>
  <c r="F1838" i="5"/>
  <c r="Z1838" i="5"/>
  <c r="U1838" i="5"/>
  <c r="Y1838" i="5"/>
  <c r="I1838" i="5"/>
  <c r="O1838" i="5"/>
  <c r="N1838" i="5"/>
  <c r="E1838" i="5"/>
  <c r="S1838" i="5"/>
  <c r="AB1838" i="5"/>
  <c r="H1838" i="5"/>
  <c r="M1838" i="5"/>
  <c r="J1838" i="5"/>
  <c r="R1838" i="5"/>
  <c r="Q1838" i="5"/>
  <c r="W1838" i="5"/>
  <c r="K1838" i="5"/>
  <c r="T1838" i="5"/>
  <c r="L1838" i="5"/>
  <c r="X996" i="5"/>
  <c r="R996" i="5"/>
  <c r="V996" i="5"/>
  <c r="Q996" i="5"/>
  <c r="G996" i="5"/>
  <c r="P996" i="5"/>
  <c r="AB996" i="5"/>
  <c r="Z996" i="5"/>
  <c r="W996" i="5"/>
  <c r="F996" i="5"/>
  <c r="K996" i="5"/>
  <c r="H996" i="5"/>
  <c r="E996" i="5"/>
  <c r="U996" i="5"/>
  <c r="S996" i="5"/>
  <c r="I996" i="5"/>
  <c r="J996" i="5"/>
  <c r="O996" i="5"/>
  <c r="T996" i="5"/>
  <c r="N996" i="5"/>
  <c r="Y996" i="5"/>
  <c r="L996" i="5"/>
  <c r="AA996" i="5"/>
  <c r="M996" i="5"/>
  <c r="T13" i="5"/>
  <c r="Y13" i="5"/>
  <c r="AA13" i="5"/>
  <c r="L13" i="5"/>
  <c r="Q13" i="5"/>
  <c r="G13" i="5"/>
  <c r="X13" i="5"/>
  <c r="V13" i="5"/>
  <c r="R13" i="5"/>
  <c r="P13" i="5"/>
  <c r="F13" i="5"/>
  <c r="O13" i="5"/>
  <c r="AB13" i="5"/>
  <c r="W13" i="5"/>
  <c r="S13" i="5"/>
  <c r="I13" i="5"/>
  <c r="J13" i="5"/>
  <c r="K13" i="5"/>
  <c r="E13" i="5"/>
  <c r="U13" i="5"/>
  <c r="Z13" i="5"/>
  <c r="H13" i="5"/>
  <c r="M13" i="5"/>
  <c r="N13" i="5"/>
  <c r="R1809" i="5"/>
  <c r="AA1809" i="5"/>
  <c r="X1809" i="5"/>
  <c r="I1809" i="5"/>
  <c r="F1809" i="5"/>
  <c r="J1809" i="5"/>
  <c r="E1809" i="5"/>
  <c r="V1809" i="5"/>
  <c r="T1809" i="5"/>
  <c r="H1809" i="5"/>
  <c r="M1809" i="5"/>
  <c r="N1809" i="5"/>
  <c r="U1809" i="5"/>
  <c r="Z1809" i="5"/>
  <c r="AB1809" i="5"/>
  <c r="L1809" i="5"/>
  <c r="Q1809" i="5"/>
  <c r="G1809" i="5"/>
  <c r="Y1809" i="5"/>
  <c r="S1809" i="5"/>
  <c r="W1809" i="5"/>
  <c r="P1809" i="5"/>
  <c r="K1809" i="5"/>
  <c r="O1809" i="5"/>
  <c r="X486" i="5"/>
  <c r="W486" i="5"/>
  <c r="V486" i="5"/>
  <c r="Q486" i="5"/>
  <c r="E486" i="5"/>
  <c r="K486" i="5"/>
  <c r="AB486" i="5"/>
  <c r="R486" i="5"/>
  <c r="AA486" i="5"/>
  <c r="F486" i="5"/>
  <c r="H486" i="5"/>
  <c r="O486" i="5"/>
  <c r="U486" i="5"/>
  <c r="Z486" i="5"/>
  <c r="I486" i="5"/>
  <c r="J486" i="5"/>
  <c r="P486" i="5"/>
  <c r="L486" i="5"/>
  <c r="T486" i="5"/>
  <c r="Y486" i="5"/>
  <c r="S486" i="5"/>
  <c r="M486" i="5"/>
  <c r="N486" i="5"/>
  <c r="G486" i="5"/>
  <c r="W408" i="5"/>
  <c r="AB408" i="5"/>
  <c r="Y408" i="5"/>
  <c r="O408" i="5"/>
  <c r="P408" i="5"/>
  <c r="E408" i="5"/>
  <c r="AA408" i="5"/>
  <c r="U408" i="5"/>
  <c r="Z408" i="5"/>
  <c r="F408" i="5"/>
  <c r="I408" i="5"/>
  <c r="J408" i="5"/>
  <c r="T408" i="5"/>
  <c r="V408" i="5"/>
  <c r="G408" i="5"/>
  <c r="H408" i="5"/>
  <c r="M408" i="5"/>
  <c r="N408" i="5"/>
  <c r="R408" i="5"/>
  <c r="K408" i="5"/>
  <c r="S408" i="5"/>
  <c r="L408" i="5"/>
  <c r="X408" i="5"/>
  <c r="Q408" i="5"/>
  <c r="U972" i="5"/>
  <c r="R972" i="5"/>
  <c r="Z972" i="5"/>
  <c r="M972" i="5"/>
  <c r="N972" i="5"/>
  <c r="L972" i="5"/>
  <c r="Y972" i="5"/>
  <c r="W972" i="5"/>
  <c r="T972" i="5"/>
  <c r="Q972" i="5"/>
  <c r="G972" i="5"/>
  <c r="P972" i="5"/>
  <c r="V972" i="5"/>
  <c r="AB972" i="5"/>
  <c r="S972" i="5"/>
  <c r="F972" i="5"/>
  <c r="K972" i="5"/>
  <c r="H972" i="5"/>
  <c r="E972" i="5"/>
  <c r="AA972" i="5"/>
  <c r="X972" i="5"/>
  <c r="I972" i="5"/>
  <c r="J972" i="5"/>
  <c r="O972" i="5"/>
  <c r="V1666" i="5"/>
  <c r="AA1666" i="5"/>
  <c r="AB1666" i="5"/>
  <c r="O1666" i="5"/>
  <c r="I1666" i="5"/>
  <c r="N1666" i="5"/>
  <c r="W1666" i="5"/>
  <c r="K1666" i="5"/>
  <c r="J1666" i="5"/>
  <c r="Z1666" i="5"/>
  <c r="X1666" i="5"/>
  <c r="U1666" i="5"/>
  <c r="H1666" i="5"/>
  <c r="M1666" i="5"/>
  <c r="F1666" i="5"/>
  <c r="R1666" i="5"/>
  <c r="T1666" i="5"/>
  <c r="P1666" i="5"/>
  <c r="E1666" i="5"/>
  <c r="S1666" i="5"/>
  <c r="Y1666" i="5"/>
  <c r="G1666" i="5"/>
  <c r="L1666" i="5"/>
  <c r="Q1666" i="5"/>
  <c r="AB288" i="5"/>
  <c r="AA288" i="5"/>
  <c r="S288" i="5"/>
  <c r="F288" i="5"/>
  <c r="I288" i="5"/>
  <c r="N288" i="5"/>
  <c r="T288" i="5"/>
  <c r="Z288" i="5"/>
  <c r="Y288" i="5"/>
  <c r="K288" i="5"/>
  <c r="L288" i="5"/>
  <c r="Q288" i="5"/>
  <c r="X288" i="5"/>
  <c r="V288" i="5"/>
  <c r="R288" i="5"/>
  <c r="O288" i="5"/>
  <c r="P288" i="5"/>
  <c r="J288" i="5"/>
  <c r="G288" i="5"/>
  <c r="E288" i="5"/>
  <c r="H288" i="5"/>
  <c r="U288" i="5"/>
  <c r="M288" i="5"/>
  <c r="W288" i="5"/>
  <c r="X1340" i="5"/>
  <c r="R1340" i="5"/>
  <c r="S1340" i="5"/>
  <c r="O1340" i="5"/>
  <c r="I1340" i="5"/>
  <c r="J1340" i="5"/>
  <c r="AB1340" i="5"/>
  <c r="Z1340" i="5"/>
  <c r="W1340" i="5"/>
  <c r="H1340" i="5"/>
  <c r="M1340" i="5"/>
  <c r="N1340" i="5"/>
  <c r="E1340" i="5"/>
  <c r="U1340" i="5"/>
  <c r="V1340" i="5"/>
  <c r="G1340" i="5"/>
  <c r="L1340" i="5"/>
  <c r="Q1340" i="5"/>
  <c r="T1340" i="5"/>
  <c r="Y1340" i="5"/>
  <c r="AA1340" i="5"/>
  <c r="K1340" i="5"/>
  <c r="P1340" i="5"/>
  <c r="F1340" i="5"/>
  <c r="AA215" i="5"/>
  <c r="AB215" i="5"/>
  <c r="T215" i="5"/>
  <c r="K215" i="5"/>
  <c r="P215" i="5"/>
  <c r="M215" i="5"/>
  <c r="W215" i="5"/>
  <c r="V215" i="5"/>
  <c r="R215" i="5"/>
  <c r="G215" i="5"/>
  <c r="L215" i="5"/>
  <c r="Q215" i="5"/>
  <c r="E215" i="5"/>
  <c r="X215" i="5"/>
  <c r="O215" i="5"/>
  <c r="S215" i="5"/>
  <c r="Y215" i="5"/>
  <c r="H215" i="5"/>
  <c r="U215" i="5"/>
  <c r="J215" i="5"/>
  <c r="F215" i="5"/>
  <c r="N215" i="5"/>
  <c r="I215" i="5"/>
  <c r="Z215" i="5"/>
  <c r="W344" i="5"/>
  <c r="AB344" i="5"/>
  <c r="Y344" i="5"/>
  <c r="O344" i="5"/>
  <c r="P344" i="5"/>
  <c r="E344" i="5"/>
  <c r="AA344" i="5"/>
  <c r="U344" i="5"/>
  <c r="Z344" i="5"/>
  <c r="F344" i="5"/>
  <c r="I344" i="5"/>
  <c r="J344" i="5"/>
  <c r="T344" i="5"/>
  <c r="V344" i="5"/>
  <c r="G344" i="5"/>
  <c r="H344" i="5"/>
  <c r="M344" i="5"/>
  <c r="N344" i="5"/>
  <c r="S344" i="5"/>
  <c r="L344" i="5"/>
  <c r="X344" i="5"/>
  <c r="Q344" i="5"/>
  <c r="R344" i="5"/>
  <c r="K344" i="5"/>
  <c r="T392" i="5"/>
  <c r="V392" i="5"/>
  <c r="G392" i="5"/>
  <c r="H392" i="5"/>
  <c r="M392" i="5"/>
  <c r="N392" i="5"/>
  <c r="W392" i="5"/>
  <c r="AB392" i="5"/>
  <c r="Y392" i="5"/>
  <c r="O392" i="5"/>
  <c r="P392" i="5"/>
  <c r="E392" i="5"/>
  <c r="AA392" i="5"/>
  <c r="U392" i="5"/>
  <c r="Z392" i="5"/>
  <c r="F392" i="5"/>
  <c r="I392" i="5"/>
  <c r="J392" i="5"/>
  <c r="X392" i="5"/>
  <c r="Q392" i="5"/>
  <c r="R392" i="5"/>
  <c r="K392" i="5"/>
  <c r="S392" i="5"/>
  <c r="L392" i="5"/>
  <c r="T1943" i="5"/>
  <c r="Y1943" i="5"/>
  <c r="AA1943" i="5"/>
  <c r="O1943" i="5"/>
  <c r="R1943" i="5"/>
  <c r="F1943" i="5"/>
  <c r="X1943" i="5"/>
  <c r="U1943" i="5"/>
  <c r="W1943" i="5"/>
  <c r="H1943" i="5"/>
  <c r="I1943" i="5"/>
  <c r="J1943" i="5"/>
  <c r="AB1943" i="5"/>
  <c r="Z1943" i="5"/>
  <c r="G1943" i="5"/>
  <c r="L1943" i="5"/>
  <c r="M1943" i="5"/>
  <c r="N1943" i="5"/>
  <c r="E1943" i="5"/>
  <c r="S1943" i="5"/>
  <c r="V1943" i="5"/>
  <c r="K1943" i="5"/>
  <c r="P1943" i="5"/>
  <c r="Q1943" i="5"/>
  <c r="V1686" i="5"/>
  <c r="AA1686" i="5"/>
  <c r="X1686" i="5"/>
  <c r="O1686" i="5"/>
  <c r="I1686" i="5"/>
  <c r="N1686" i="5"/>
  <c r="Z1686" i="5"/>
  <c r="T1686" i="5"/>
  <c r="Y1686" i="5"/>
  <c r="H1686" i="5"/>
  <c r="M1686" i="5"/>
  <c r="F1686" i="5"/>
  <c r="E1686" i="5"/>
  <c r="S1686" i="5"/>
  <c r="AB1686" i="5"/>
  <c r="G1686" i="5"/>
  <c r="L1686" i="5"/>
  <c r="Q1686" i="5"/>
  <c r="R1686" i="5"/>
  <c r="W1686" i="5"/>
  <c r="U1686" i="5"/>
  <c r="K1686" i="5"/>
  <c r="P1686" i="5"/>
  <c r="J1686" i="5"/>
  <c r="T919" i="5"/>
  <c r="W919" i="5"/>
  <c r="V919" i="5"/>
  <c r="M919" i="5"/>
  <c r="N919" i="5"/>
  <c r="H919" i="5"/>
  <c r="X919" i="5"/>
  <c r="S919" i="5"/>
  <c r="Z919" i="5"/>
  <c r="Q919" i="5"/>
  <c r="G919" i="5"/>
  <c r="L919" i="5"/>
  <c r="AB919" i="5"/>
  <c r="Y919" i="5"/>
  <c r="AA919" i="5"/>
  <c r="F919" i="5"/>
  <c r="K919" i="5"/>
  <c r="P919" i="5"/>
  <c r="E919" i="5"/>
  <c r="R919" i="5"/>
  <c r="U919" i="5"/>
  <c r="I919" i="5"/>
  <c r="J919" i="5"/>
  <c r="O919" i="5"/>
  <c r="X49" i="5"/>
  <c r="V49" i="5"/>
  <c r="Z49" i="5"/>
  <c r="P49" i="5"/>
  <c r="F49" i="5"/>
  <c r="K49" i="5"/>
  <c r="E49" i="5"/>
  <c r="H49" i="5"/>
  <c r="N49" i="5"/>
  <c r="AB49" i="5"/>
  <c r="W49" i="5"/>
  <c r="AA49" i="5"/>
  <c r="I49" i="5"/>
  <c r="J49" i="5"/>
  <c r="O49" i="5"/>
  <c r="U49" i="5"/>
  <c r="M49" i="5"/>
  <c r="R49" i="5"/>
  <c r="Y49" i="5"/>
  <c r="G49" i="5"/>
  <c r="S49" i="5"/>
  <c r="L49" i="5"/>
  <c r="T49" i="5"/>
  <c r="Q49" i="5"/>
  <c r="T413" i="5"/>
  <c r="Y413" i="5"/>
  <c r="R413" i="5"/>
  <c r="L413" i="5"/>
  <c r="Q413" i="5"/>
  <c r="G413" i="5"/>
  <c r="X413" i="5"/>
  <c r="V413" i="5"/>
  <c r="S413" i="5"/>
  <c r="P413" i="5"/>
  <c r="F413" i="5"/>
  <c r="O413" i="5"/>
  <c r="AB413" i="5"/>
  <c r="W413" i="5"/>
  <c r="Z413" i="5"/>
  <c r="I413" i="5"/>
  <c r="J413" i="5"/>
  <c r="K413" i="5"/>
  <c r="E413" i="5"/>
  <c r="U413" i="5"/>
  <c r="AA413" i="5"/>
  <c r="H413" i="5"/>
  <c r="M413" i="5"/>
  <c r="N413" i="5"/>
  <c r="W735" i="5"/>
  <c r="AB735" i="5"/>
  <c r="Y735" i="5"/>
  <c r="Q735" i="5"/>
  <c r="N735" i="5"/>
  <c r="H735" i="5"/>
  <c r="AA735" i="5"/>
  <c r="U735" i="5"/>
  <c r="Z735" i="5"/>
  <c r="E735" i="5"/>
  <c r="G735" i="5"/>
  <c r="L735" i="5"/>
  <c r="T735" i="5"/>
  <c r="V735" i="5"/>
  <c r="I735" i="5"/>
  <c r="F735" i="5"/>
  <c r="K735" i="5"/>
  <c r="P735" i="5"/>
  <c r="S735" i="5"/>
  <c r="X735" i="5"/>
  <c r="R735" i="5"/>
  <c r="M735" i="5"/>
  <c r="J735" i="5"/>
  <c r="O735" i="5"/>
  <c r="E188" i="5"/>
  <c r="T188" i="5"/>
  <c r="R188" i="5"/>
  <c r="G188" i="5"/>
  <c r="H188" i="5"/>
  <c r="M188" i="5"/>
  <c r="S188" i="5"/>
  <c r="X188" i="5"/>
  <c r="Z188" i="5"/>
  <c r="K188" i="5"/>
  <c r="L188" i="5"/>
  <c r="Q188" i="5"/>
  <c r="W188" i="5"/>
  <c r="AB188" i="5"/>
  <c r="U188" i="5"/>
  <c r="O188" i="5"/>
  <c r="P188" i="5"/>
  <c r="N188" i="5"/>
  <c r="Y188" i="5"/>
  <c r="J188" i="5"/>
  <c r="V188" i="5"/>
  <c r="F188" i="5"/>
  <c r="AA188" i="5"/>
  <c r="I188" i="5"/>
  <c r="X776" i="5"/>
  <c r="R776" i="5"/>
  <c r="V776" i="5"/>
  <c r="Q776" i="5"/>
  <c r="G776" i="5"/>
  <c r="P776" i="5"/>
  <c r="AB776" i="5"/>
  <c r="Z776" i="5"/>
  <c r="W776" i="5"/>
  <c r="F776" i="5"/>
  <c r="K776" i="5"/>
  <c r="H776" i="5"/>
  <c r="E776" i="5"/>
  <c r="U776" i="5"/>
  <c r="S776" i="5"/>
  <c r="I776" i="5"/>
  <c r="J776" i="5"/>
  <c r="O776" i="5"/>
  <c r="T776" i="5"/>
  <c r="N776" i="5"/>
  <c r="Y776" i="5"/>
  <c r="L776" i="5"/>
  <c r="AA776" i="5"/>
  <c r="M776" i="5"/>
  <c r="X712" i="5"/>
  <c r="R712" i="5"/>
  <c r="V712" i="5"/>
  <c r="Q712" i="5"/>
  <c r="G712" i="5"/>
  <c r="P712" i="5"/>
  <c r="AB712" i="5"/>
  <c r="Z712" i="5"/>
  <c r="W712" i="5"/>
  <c r="F712" i="5"/>
  <c r="K712" i="5"/>
  <c r="H712" i="5"/>
  <c r="E712" i="5"/>
  <c r="U712" i="5"/>
  <c r="S712" i="5"/>
  <c r="I712" i="5"/>
  <c r="J712" i="5"/>
  <c r="O712" i="5"/>
  <c r="T712" i="5"/>
  <c r="N712" i="5"/>
  <c r="Y712" i="5"/>
  <c r="L712" i="5"/>
  <c r="AA712" i="5"/>
  <c r="M712" i="5"/>
  <c r="V1538" i="5"/>
  <c r="AA1538" i="5"/>
  <c r="AB1538" i="5"/>
  <c r="O1538" i="5"/>
  <c r="I1538" i="5"/>
  <c r="N1538" i="5"/>
  <c r="W1538" i="5"/>
  <c r="K1538" i="5"/>
  <c r="J1538" i="5"/>
  <c r="Z1538" i="5"/>
  <c r="X1538" i="5"/>
  <c r="U1538" i="5"/>
  <c r="H1538" i="5"/>
  <c r="M1538" i="5"/>
  <c r="F1538" i="5"/>
  <c r="R1538" i="5"/>
  <c r="T1538" i="5"/>
  <c r="P1538" i="5"/>
  <c r="E1538" i="5"/>
  <c r="S1538" i="5"/>
  <c r="Y1538" i="5"/>
  <c r="G1538" i="5"/>
  <c r="L1538" i="5"/>
  <c r="Q1538" i="5"/>
  <c r="V42" i="5"/>
  <c r="AA42" i="5"/>
  <c r="X42" i="5"/>
  <c r="Q42" i="5"/>
  <c r="G42" i="5"/>
  <c r="H42" i="5"/>
  <c r="Z42" i="5"/>
  <c r="T42" i="5"/>
  <c r="Y42" i="5"/>
  <c r="E42" i="5"/>
  <c r="K42" i="5"/>
  <c r="L42" i="5"/>
  <c r="S42" i="5"/>
  <c r="AB42" i="5"/>
  <c r="I42" i="5"/>
  <c r="J42" i="5"/>
  <c r="O42" i="5"/>
  <c r="P42" i="5"/>
  <c r="R42" i="5"/>
  <c r="W42" i="5"/>
  <c r="U42" i="5"/>
  <c r="M42" i="5"/>
  <c r="N42" i="5"/>
  <c r="F42" i="5"/>
  <c r="R1713" i="5"/>
  <c r="AA1713" i="5"/>
  <c r="G1713" i="5"/>
  <c r="H1713" i="5"/>
  <c r="M1713" i="5"/>
  <c r="N1713" i="5"/>
  <c r="E1713" i="5"/>
  <c r="V1713" i="5"/>
  <c r="T1713" i="5"/>
  <c r="K1713" i="5"/>
  <c r="L1713" i="5"/>
  <c r="Q1713" i="5"/>
  <c r="U1713" i="5"/>
  <c r="Z1713" i="5"/>
  <c r="AB1713" i="5"/>
  <c r="O1713" i="5"/>
  <c r="P1713" i="5"/>
  <c r="F1713" i="5"/>
  <c r="Y1713" i="5"/>
  <c r="S1713" i="5"/>
  <c r="W1713" i="5"/>
  <c r="X1713" i="5"/>
  <c r="I1713" i="5"/>
  <c r="J1713" i="5"/>
  <c r="U1421" i="5"/>
  <c r="T1421" i="5"/>
  <c r="O1421" i="5"/>
  <c r="Y1421" i="5"/>
  <c r="I1421" i="5"/>
  <c r="W1421" i="5"/>
  <c r="J1421" i="5"/>
  <c r="F1421" i="5"/>
  <c r="Z1421" i="5"/>
  <c r="Q1421" i="5"/>
  <c r="V1421" i="5"/>
  <c r="N1421" i="5"/>
  <c r="AA1421" i="5"/>
  <c r="P1421" i="5"/>
  <c r="E1421" i="5"/>
  <c r="L1421" i="5"/>
  <c r="R1421" i="5"/>
  <c r="K1421" i="5"/>
  <c r="G1421" i="5"/>
  <c r="H1421" i="5"/>
  <c r="M1421" i="5"/>
  <c r="AB1421" i="5"/>
  <c r="S1421" i="5"/>
  <c r="X1421" i="5"/>
  <c r="AA1647" i="5"/>
  <c r="Y1647" i="5"/>
  <c r="V1647" i="5"/>
  <c r="H1647" i="5"/>
  <c r="M1647" i="5"/>
  <c r="J1647" i="5"/>
  <c r="E1647" i="5"/>
  <c r="T1647" i="5"/>
  <c r="R1647" i="5"/>
  <c r="G1647" i="5"/>
  <c r="L1647" i="5"/>
  <c r="Q1647" i="5"/>
  <c r="S1647" i="5"/>
  <c r="X1647" i="5"/>
  <c r="Z1647" i="5"/>
  <c r="K1647" i="5"/>
  <c r="P1647" i="5"/>
  <c r="N1647" i="5"/>
  <c r="W1647" i="5"/>
  <c r="AB1647" i="5"/>
  <c r="U1647" i="5"/>
  <c r="O1647" i="5"/>
  <c r="I1647" i="5"/>
  <c r="F1647" i="5"/>
  <c r="O1894" i="5"/>
  <c r="Y1894" i="5"/>
  <c r="Z1894" i="5"/>
  <c r="Q1894" i="5"/>
  <c r="T1894" i="5"/>
  <c r="X1894" i="5"/>
  <c r="AB1894" i="5"/>
  <c r="R1894" i="5"/>
  <c r="U1894" i="5"/>
  <c r="K1894" i="5"/>
  <c r="H1894" i="5"/>
  <c r="V1894" i="5"/>
  <c r="M1894" i="5"/>
  <c r="G1894" i="5"/>
  <c r="E1894" i="5"/>
  <c r="P1894" i="5"/>
  <c r="J1894" i="5"/>
  <c r="W1894" i="5"/>
  <c r="AA1894" i="5"/>
  <c r="N1894" i="5"/>
  <c r="L1894" i="5"/>
  <c r="S1894" i="5"/>
  <c r="F1894" i="5"/>
  <c r="I1894" i="5"/>
  <c r="S1155" i="5"/>
  <c r="X1155" i="5"/>
  <c r="Z1155" i="5"/>
  <c r="M1155" i="5"/>
  <c r="N1155" i="5"/>
  <c r="H1155" i="5"/>
  <c r="W1155" i="5"/>
  <c r="AB1155" i="5"/>
  <c r="R1155" i="5"/>
  <c r="Q1155" i="5"/>
  <c r="G1155" i="5"/>
  <c r="L1155" i="5"/>
  <c r="AA1155" i="5"/>
  <c r="U1155" i="5"/>
  <c r="Y1155" i="5"/>
  <c r="F1155" i="5"/>
  <c r="K1155" i="5"/>
  <c r="P1155" i="5"/>
  <c r="E1155" i="5"/>
  <c r="T1155" i="5"/>
  <c r="V1155" i="5"/>
  <c r="I1155" i="5"/>
  <c r="J1155" i="5"/>
  <c r="O1155" i="5"/>
  <c r="S152" i="5"/>
  <c r="X152" i="5"/>
  <c r="R152" i="5"/>
  <c r="K152" i="5"/>
  <c r="L152" i="5"/>
  <c r="Q152" i="5"/>
  <c r="W152" i="5"/>
  <c r="AB152" i="5"/>
  <c r="Z152" i="5"/>
  <c r="O152" i="5"/>
  <c r="P152" i="5"/>
  <c r="J152" i="5"/>
  <c r="AA152" i="5"/>
  <c r="U152" i="5"/>
  <c r="Y152" i="5"/>
  <c r="F152" i="5"/>
  <c r="I152" i="5"/>
  <c r="N152" i="5"/>
  <c r="V152" i="5"/>
  <c r="G152" i="5"/>
  <c r="E152" i="5"/>
  <c r="H152" i="5"/>
  <c r="T152" i="5"/>
  <c r="M152" i="5"/>
  <c r="Z1562" i="5"/>
  <c r="X1562" i="5"/>
  <c r="G1562" i="5"/>
  <c r="H1562" i="5"/>
  <c r="M1562" i="5"/>
  <c r="F1562" i="5"/>
  <c r="E1562" i="5"/>
  <c r="S1562" i="5"/>
  <c r="Y1562" i="5"/>
  <c r="K1562" i="5"/>
  <c r="L1562" i="5"/>
  <c r="Q1562" i="5"/>
  <c r="R1562" i="5"/>
  <c r="W1562" i="5"/>
  <c r="T1562" i="5"/>
  <c r="O1562" i="5"/>
  <c r="P1562" i="5"/>
  <c r="J1562" i="5"/>
  <c r="V1562" i="5"/>
  <c r="AA1562" i="5"/>
  <c r="AB1562" i="5"/>
  <c r="U1562" i="5"/>
  <c r="I1562" i="5"/>
  <c r="N1562" i="5"/>
  <c r="AB200" i="5"/>
  <c r="AA200" i="5"/>
  <c r="Y200" i="5"/>
  <c r="F200" i="5"/>
  <c r="I200" i="5"/>
  <c r="N200" i="5"/>
  <c r="T200" i="5"/>
  <c r="Z200" i="5"/>
  <c r="S200" i="5"/>
  <c r="K200" i="5"/>
  <c r="L200" i="5"/>
  <c r="Q200" i="5"/>
  <c r="X200" i="5"/>
  <c r="V200" i="5"/>
  <c r="W200" i="5"/>
  <c r="O200" i="5"/>
  <c r="P200" i="5"/>
  <c r="J200" i="5"/>
  <c r="G200" i="5"/>
  <c r="E200" i="5"/>
  <c r="H200" i="5"/>
  <c r="U200" i="5"/>
  <c r="M200" i="5"/>
  <c r="R200" i="5"/>
  <c r="Y418" i="5"/>
  <c r="W418" i="5"/>
  <c r="AB418" i="5"/>
  <c r="Q418" i="5"/>
  <c r="K418" i="5"/>
  <c r="P418" i="5"/>
  <c r="Z418" i="5"/>
  <c r="G418" i="5"/>
  <c r="R418" i="5"/>
  <c r="X418" i="5"/>
  <c r="S418" i="5"/>
  <c r="J418" i="5"/>
  <c r="O418" i="5"/>
  <c r="H418" i="5"/>
  <c r="U418" i="5"/>
  <c r="AA418" i="5"/>
  <c r="M418" i="5"/>
  <c r="L418" i="5"/>
  <c r="E418" i="5"/>
  <c r="V418" i="5"/>
  <c r="T418" i="5"/>
  <c r="I418" i="5"/>
  <c r="N418" i="5"/>
  <c r="F418" i="5"/>
  <c r="R425" i="5"/>
  <c r="X425" i="5"/>
  <c r="AA425" i="5"/>
  <c r="I425" i="5"/>
  <c r="J425" i="5"/>
  <c r="G425" i="5"/>
  <c r="E425" i="5"/>
  <c r="W425" i="5"/>
  <c r="V425" i="5"/>
  <c r="H425" i="5"/>
  <c r="M425" i="5"/>
  <c r="N425" i="5"/>
  <c r="U425" i="5"/>
  <c r="AB425" i="5"/>
  <c r="Z425" i="5"/>
  <c r="L425" i="5"/>
  <c r="Q425" i="5"/>
  <c r="O425" i="5"/>
  <c r="Y425" i="5"/>
  <c r="S425" i="5"/>
  <c r="T425" i="5"/>
  <c r="P425" i="5"/>
  <c r="F425" i="5"/>
  <c r="K425" i="5"/>
  <c r="Y1960" i="5"/>
  <c r="S1960" i="5"/>
  <c r="X1960" i="5"/>
  <c r="O1960" i="5"/>
  <c r="I1960" i="5"/>
  <c r="N1960" i="5"/>
  <c r="E1960" i="5"/>
  <c r="AA1960" i="5"/>
  <c r="L1960" i="5"/>
  <c r="R1960" i="5"/>
  <c r="W1960" i="5"/>
  <c r="AB1960" i="5"/>
  <c r="H1960" i="5"/>
  <c r="M1960" i="5"/>
  <c r="F1960" i="5"/>
  <c r="V1960" i="5"/>
  <c r="G1960" i="5"/>
  <c r="Q1960" i="5"/>
  <c r="K1960" i="5"/>
  <c r="P1960" i="5"/>
  <c r="Z1960" i="5"/>
  <c r="U1960" i="5"/>
  <c r="T1960" i="5"/>
  <c r="J1960" i="5"/>
  <c r="W1651" i="5"/>
  <c r="AB1651" i="5"/>
  <c r="R1651" i="5"/>
  <c r="O1651" i="5"/>
  <c r="I1651" i="5"/>
  <c r="F1651" i="5"/>
  <c r="E1651" i="5"/>
  <c r="T1651" i="5"/>
  <c r="V1651" i="5"/>
  <c r="G1651" i="5"/>
  <c r="L1651" i="5"/>
  <c r="Q1651" i="5"/>
  <c r="U1651" i="5"/>
  <c r="H1651" i="5"/>
  <c r="J1651" i="5"/>
  <c r="K1651" i="5"/>
  <c r="S1651" i="5"/>
  <c r="Y1651" i="5"/>
  <c r="P1651" i="5"/>
  <c r="X1651" i="5"/>
  <c r="N1651" i="5"/>
  <c r="AA1651" i="5"/>
  <c r="Z1651" i="5"/>
  <c r="M1651" i="5"/>
  <c r="W1639" i="5"/>
  <c r="AB1639" i="5"/>
  <c r="U1639" i="5"/>
  <c r="O1639" i="5"/>
  <c r="I1639" i="5"/>
  <c r="F1639" i="5"/>
  <c r="AA1639" i="5"/>
  <c r="Y1639" i="5"/>
  <c r="V1639" i="5"/>
  <c r="H1639" i="5"/>
  <c r="M1639" i="5"/>
  <c r="J1639" i="5"/>
  <c r="E1639" i="5"/>
  <c r="T1639" i="5"/>
  <c r="R1639" i="5"/>
  <c r="G1639" i="5"/>
  <c r="L1639" i="5"/>
  <c r="Q1639" i="5"/>
  <c r="S1639" i="5"/>
  <c r="P1639" i="5"/>
  <c r="X1639" i="5"/>
  <c r="N1639" i="5"/>
  <c r="Z1639" i="5"/>
  <c r="K1639" i="5"/>
  <c r="Y1785" i="5"/>
  <c r="S1785" i="5"/>
  <c r="W1785" i="5"/>
  <c r="P1785" i="5"/>
  <c r="K1785" i="5"/>
  <c r="O1785" i="5"/>
  <c r="U1785" i="5"/>
  <c r="AB1785" i="5"/>
  <c r="R1785" i="5"/>
  <c r="AA1785" i="5"/>
  <c r="X1785" i="5"/>
  <c r="I1785" i="5"/>
  <c r="F1785" i="5"/>
  <c r="J1785" i="5"/>
  <c r="Z1785" i="5"/>
  <c r="L1785" i="5"/>
  <c r="Q1785" i="5"/>
  <c r="G1785" i="5"/>
  <c r="E1785" i="5"/>
  <c r="V1785" i="5"/>
  <c r="T1785" i="5"/>
  <c r="H1785" i="5"/>
  <c r="M1785" i="5"/>
  <c r="N1785" i="5"/>
  <c r="R1449" i="5"/>
  <c r="AA1449" i="5"/>
  <c r="G1449" i="5"/>
  <c r="L1449" i="5"/>
  <c r="Q1449" i="5"/>
  <c r="N1449" i="5"/>
  <c r="U1449" i="5"/>
  <c r="Z1449" i="5"/>
  <c r="T1449" i="5"/>
  <c r="O1449" i="5"/>
  <c r="I1449" i="5"/>
  <c r="F1449" i="5"/>
  <c r="Y1449" i="5"/>
  <c r="S1449" i="5"/>
  <c r="W1449" i="5"/>
  <c r="H1449" i="5"/>
  <c r="M1449" i="5"/>
  <c r="J1449" i="5"/>
  <c r="K1449" i="5"/>
  <c r="E1449" i="5"/>
  <c r="P1449" i="5"/>
  <c r="V1449" i="5"/>
  <c r="X1449" i="5"/>
  <c r="AB1449" i="5"/>
  <c r="S1879" i="5"/>
  <c r="X1879" i="5"/>
  <c r="Y1879" i="5"/>
  <c r="O1879" i="5"/>
  <c r="I1879" i="5"/>
  <c r="J1879" i="5"/>
  <c r="W1879" i="5"/>
  <c r="AB1879" i="5"/>
  <c r="U1879" i="5"/>
  <c r="H1879" i="5"/>
  <c r="M1879" i="5"/>
  <c r="V1879" i="5"/>
  <c r="AA1879" i="5"/>
  <c r="R1879" i="5"/>
  <c r="G1879" i="5"/>
  <c r="L1879" i="5"/>
  <c r="Q1879" i="5"/>
  <c r="N1879" i="5"/>
  <c r="E1879" i="5"/>
  <c r="T1879" i="5"/>
  <c r="Z1879" i="5"/>
  <c r="K1879" i="5"/>
  <c r="P1879" i="5"/>
  <c r="F1879" i="5"/>
  <c r="E546" i="5"/>
  <c r="U546" i="5"/>
  <c r="V546" i="5"/>
  <c r="I546" i="5"/>
  <c r="J546" i="5"/>
  <c r="O546" i="5"/>
  <c r="X546" i="5"/>
  <c r="S546" i="5"/>
  <c r="W546" i="5"/>
  <c r="Q546" i="5"/>
  <c r="G546" i="5"/>
  <c r="P546" i="5"/>
  <c r="AB546" i="5"/>
  <c r="AA546" i="5"/>
  <c r="Z546" i="5"/>
  <c r="F546" i="5"/>
  <c r="K546" i="5"/>
  <c r="L546" i="5"/>
  <c r="M546" i="5"/>
  <c r="T546" i="5"/>
  <c r="N546" i="5"/>
  <c r="Y546" i="5"/>
  <c r="H546" i="5"/>
  <c r="R546" i="5"/>
  <c r="AB1300" i="5"/>
  <c r="Z1300" i="5"/>
  <c r="AA1300" i="5"/>
  <c r="H1300" i="5"/>
  <c r="M1300" i="5"/>
  <c r="N1300" i="5"/>
  <c r="E1300" i="5"/>
  <c r="U1300" i="5"/>
  <c r="V1300" i="5"/>
  <c r="G1300" i="5"/>
  <c r="L1300" i="5"/>
  <c r="Q1300" i="5"/>
  <c r="T1300" i="5"/>
  <c r="Y1300" i="5"/>
  <c r="S1300" i="5"/>
  <c r="K1300" i="5"/>
  <c r="P1300" i="5"/>
  <c r="F1300" i="5"/>
  <c r="X1300" i="5"/>
  <c r="R1300" i="5"/>
  <c r="W1300" i="5"/>
  <c r="O1300" i="5"/>
  <c r="I1300" i="5"/>
  <c r="J1300" i="5"/>
  <c r="AA1355" i="5"/>
  <c r="U1355" i="5"/>
  <c r="Y1355" i="5"/>
  <c r="H1355" i="5"/>
  <c r="M1355" i="5"/>
  <c r="J1355" i="5"/>
  <c r="E1355" i="5"/>
  <c r="T1355" i="5"/>
  <c r="Z1355" i="5"/>
  <c r="G1355" i="5"/>
  <c r="L1355" i="5"/>
  <c r="Q1355" i="5"/>
  <c r="W1355" i="5"/>
  <c r="V1355" i="5"/>
  <c r="I1355" i="5"/>
  <c r="AB1355" i="5"/>
  <c r="O1355" i="5"/>
  <c r="F1355" i="5"/>
  <c r="S1355" i="5"/>
  <c r="R1355" i="5"/>
  <c r="P1355" i="5"/>
  <c r="X1355" i="5"/>
  <c r="K1355" i="5"/>
  <c r="N1355" i="5"/>
  <c r="W122" i="5"/>
  <c r="U122" i="5"/>
  <c r="Z122" i="5"/>
  <c r="Q122" i="5"/>
  <c r="K122" i="5"/>
  <c r="E122" i="5"/>
  <c r="T122" i="5"/>
  <c r="AA122" i="5"/>
  <c r="R122" i="5"/>
  <c r="J122" i="5"/>
  <c r="O122" i="5"/>
  <c r="P122" i="5"/>
  <c r="X122" i="5"/>
  <c r="V122" i="5"/>
  <c r="I122" i="5"/>
  <c r="N122" i="5"/>
  <c r="F122" i="5"/>
  <c r="L122" i="5"/>
  <c r="S122" i="5"/>
  <c r="AB122" i="5"/>
  <c r="Y122" i="5"/>
  <c r="M122" i="5"/>
  <c r="G122" i="5"/>
  <c r="H122" i="5"/>
  <c r="S1827" i="5"/>
  <c r="X1827" i="5"/>
  <c r="Y1827" i="5"/>
  <c r="L1827" i="5"/>
  <c r="Q1827" i="5"/>
  <c r="G1827" i="5"/>
  <c r="W1827" i="5"/>
  <c r="AB1827" i="5"/>
  <c r="Z1827" i="5"/>
  <c r="P1827" i="5"/>
  <c r="K1827" i="5"/>
  <c r="O1827" i="5"/>
  <c r="AA1827" i="5"/>
  <c r="V1827" i="5"/>
  <c r="R1827" i="5"/>
  <c r="I1827" i="5"/>
  <c r="F1827" i="5"/>
  <c r="J1827" i="5"/>
  <c r="E1827" i="5"/>
  <c r="T1827" i="5"/>
  <c r="U1827" i="5"/>
  <c r="H1827" i="5"/>
  <c r="M1827" i="5"/>
  <c r="N1827" i="5"/>
  <c r="T1956" i="5"/>
  <c r="Y1956" i="5"/>
  <c r="I1956" i="5"/>
  <c r="AA1956" i="5"/>
  <c r="N1956" i="5"/>
  <c r="S1956" i="5"/>
  <c r="X1956" i="5"/>
  <c r="O1956" i="5"/>
  <c r="K1956" i="5"/>
  <c r="M1956" i="5"/>
  <c r="AB1956" i="5"/>
  <c r="W1956" i="5"/>
  <c r="H1956" i="5"/>
  <c r="J1956" i="5"/>
  <c r="V1956" i="5"/>
  <c r="Q1956" i="5"/>
  <c r="Z1956" i="5"/>
  <c r="G1956" i="5"/>
  <c r="P1956" i="5"/>
  <c r="U1956" i="5"/>
  <c r="L1956" i="5"/>
  <c r="E1956" i="5"/>
  <c r="F1956" i="5"/>
  <c r="R1956" i="5"/>
  <c r="R981" i="5"/>
  <c r="X981" i="5"/>
  <c r="W981" i="5"/>
  <c r="M981" i="5"/>
  <c r="N981" i="5"/>
  <c r="P981" i="5"/>
  <c r="Z981" i="5"/>
  <c r="Y981" i="5"/>
  <c r="AB981" i="5"/>
  <c r="F981" i="5"/>
  <c r="K981" i="5"/>
  <c r="H981" i="5"/>
  <c r="E981" i="5"/>
  <c r="U981" i="5"/>
  <c r="J981" i="5"/>
  <c r="V981" i="5"/>
  <c r="AA981" i="5"/>
  <c r="G981" i="5"/>
  <c r="S981" i="5"/>
  <c r="I981" i="5"/>
  <c r="O981" i="5"/>
  <c r="T981" i="5"/>
  <c r="Q981" i="5"/>
  <c r="L981" i="5"/>
  <c r="W427" i="5"/>
  <c r="R427" i="5"/>
  <c r="T427" i="5"/>
  <c r="G427" i="5"/>
  <c r="L427" i="5"/>
  <c r="F427" i="5"/>
  <c r="AA427" i="5"/>
  <c r="X427" i="5"/>
  <c r="Z427" i="5"/>
  <c r="K427" i="5"/>
  <c r="P427" i="5"/>
  <c r="Q427" i="5"/>
  <c r="E427" i="5"/>
  <c r="V427" i="5"/>
  <c r="U427" i="5"/>
  <c r="J427" i="5"/>
  <c r="O427" i="5"/>
  <c r="I427" i="5"/>
  <c r="S427" i="5"/>
  <c r="AB427" i="5"/>
  <c r="Y427" i="5"/>
  <c r="N427" i="5"/>
  <c r="H427" i="5"/>
  <c r="M427" i="5"/>
  <c r="Z1430" i="5"/>
  <c r="T1430" i="5"/>
  <c r="G1430" i="5"/>
  <c r="L1430" i="5"/>
  <c r="M1430" i="5"/>
  <c r="F1430" i="5"/>
  <c r="E1430" i="5"/>
  <c r="S1430" i="5"/>
  <c r="AB1430" i="5"/>
  <c r="K1430" i="5"/>
  <c r="P1430" i="5"/>
  <c r="Q1430" i="5"/>
  <c r="R1430" i="5"/>
  <c r="W1430" i="5"/>
  <c r="X1430" i="5"/>
  <c r="O1430" i="5"/>
  <c r="U1430" i="5"/>
  <c r="J1430" i="5"/>
  <c r="V1430" i="5"/>
  <c r="AA1430" i="5"/>
  <c r="Y1430" i="5"/>
  <c r="H1430" i="5"/>
  <c r="I1430" i="5"/>
  <c r="N1430" i="5"/>
  <c r="W533" i="5"/>
  <c r="AB533" i="5"/>
  <c r="V533" i="5"/>
  <c r="Q533" i="5"/>
  <c r="G533" i="5"/>
  <c r="L533" i="5"/>
  <c r="E533" i="5"/>
  <c r="T533" i="5"/>
  <c r="Z533" i="5"/>
  <c r="I533" i="5"/>
  <c r="J533" i="5"/>
  <c r="O533" i="5"/>
  <c r="R533" i="5"/>
  <c r="F533" i="5"/>
  <c r="H533" i="5"/>
  <c r="M533" i="5"/>
  <c r="S533" i="5"/>
  <c r="U533" i="5"/>
  <c r="N533" i="5"/>
  <c r="X533" i="5"/>
  <c r="P533" i="5"/>
  <c r="AA533" i="5"/>
  <c r="Y533" i="5"/>
  <c r="K533" i="5"/>
  <c r="U1045" i="5"/>
  <c r="Z1045" i="5"/>
  <c r="T1045" i="5"/>
  <c r="M1045" i="5"/>
  <c r="N1045" i="5"/>
  <c r="P1045" i="5"/>
  <c r="R1045" i="5"/>
  <c r="X1045" i="5"/>
  <c r="S1045" i="5"/>
  <c r="F1045" i="5"/>
  <c r="K1045" i="5"/>
  <c r="H1045" i="5"/>
  <c r="E1045" i="5"/>
  <c r="AA1045" i="5"/>
  <c r="J1045" i="5"/>
  <c r="Y1045" i="5"/>
  <c r="AB1045" i="5"/>
  <c r="G1045" i="5"/>
  <c r="V1045" i="5"/>
  <c r="I1045" i="5"/>
  <c r="O1045" i="5"/>
  <c r="W1045" i="5"/>
  <c r="Q1045" i="5"/>
  <c r="L1045" i="5"/>
  <c r="W1966" i="5"/>
  <c r="AB1966" i="5"/>
  <c r="V1966" i="5"/>
  <c r="O1966" i="5"/>
  <c r="I1966" i="5"/>
  <c r="J1966" i="5"/>
  <c r="AA1966" i="5"/>
  <c r="U1966" i="5"/>
  <c r="Z1966" i="5"/>
  <c r="H1966" i="5"/>
  <c r="M1966" i="5"/>
  <c r="N1966" i="5"/>
  <c r="E1966" i="5"/>
  <c r="T1966" i="5"/>
  <c r="Y1966" i="5"/>
  <c r="G1966" i="5"/>
  <c r="L1966" i="5"/>
  <c r="Q1966" i="5"/>
  <c r="S1966" i="5"/>
  <c r="P1966" i="5"/>
  <c r="X1966" i="5"/>
  <c r="F1966" i="5"/>
  <c r="R1966" i="5"/>
  <c r="K1966" i="5"/>
  <c r="U5" i="5"/>
  <c r="R5" i="5"/>
  <c r="H5" i="5"/>
  <c r="I5" i="5"/>
  <c r="J5" i="5"/>
  <c r="G5" i="5"/>
  <c r="T5" i="5"/>
  <c r="Y5" i="5"/>
  <c r="S5" i="5"/>
  <c r="L5" i="5"/>
  <c r="M5" i="5"/>
  <c r="N5" i="5"/>
  <c r="X5" i="5"/>
  <c r="V5" i="5"/>
  <c r="Z5" i="5"/>
  <c r="P5" i="5"/>
  <c r="Q5" i="5"/>
  <c r="K5" i="5"/>
  <c r="AB5" i="5"/>
  <c r="W5" i="5"/>
  <c r="AA5" i="5"/>
  <c r="E5" i="5"/>
  <c r="F5" i="5"/>
  <c r="O5" i="5"/>
  <c r="U57" i="5"/>
  <c r="Z57" i="5"/>
  <c r="H57" i="5"/>
  <c r="M57" i="5"/>
  <c r="N57" i="5"/>
  <c r="K57" i="5"/>
  <c r="T57" i="5"/>
  <c r="Y57" i="5"/>
  <c r="AA57" i="5"/>
  <c r="L57" i="5"/>
  <c r="Q57" i="5"/>
  <c r="E57" i="5"/>
  <c r="X57" i="5"/>
  <c r="V57" i="5"/>
  <c r="R57" i="5"/>
  <c r="P57" i="5"/>
  <c r="F57" i="5"/>
  <c r="O57" i="5"/>
  <c r="AB57" i="5"/>
  <c r="W57" i="5"/>
  <c r="S57" i="5"/>
  <c r="I57" i="5"/>
  <c r="J57" i="5"/>
  <c r="G57" i="5"/>
  <c r="S435" i="5"/>
  <c r="Y435" i="5"/>
  <c r="V435" i="5"/>
  <c r="N435" i="5"/>
  <c r="H435" i="5"/>
  <c r="F435" i="5"/>
  <c r="W435" i="5"/>
  <c r="U435" i="5"/>
  <c r="X435" i="5"/>
  <c r="G435" i="5"/>
  <c r="L435" i="5"/>
  <c r="I435" i="5"/>
  <c r="E435" i="5"/>
  <c r="T435" i="5"/>
  <c r="R435" i="5"/>
  <c r="J435" i="5"/>
  <c r="O435" i="5"/>
  <c r="Q435" i="5"/>
  <c r="K435" i="5"/>
  <c r="AA435" i="5"/>
  <c r="P435" i="5"/>
  <c r="AB435" i="5"/>
  <c r="Z435" i="5"/>
  <c r="M435" i="5"/>
  <c r="Y374" i="5"/>
  <c r="S374" i="5"/>
  <c r="X374" i="5"/>
  <c r="Q374" i="5"/>
  <c r="K374" i="5"/>
  <c r="L374" i="5"/>
  <c r="R374" i="5"/>
  <c r="AA374" i="5"/>
  <c r="W374" i="5"/>
  <c r="J374" i="5"/>
  <c r="O374" i="5"/>
  <c r="H374" i="5"/>
  <c r="E374" i="5"/>
  <c r="V374" i="5"/>
  <c r="T374" i="5"/>
  <c r="I374" i="5"/>
  <c r="N374" i="5"/>
  <c r="F374" i="5"/>
  <c r="U374" i="5"/>
  <c r="G374" i="5"/>
  <c r="Z374" i="5"/>
  <c r="P374" i="5"/>
  <c r="AB374" i="5"/>
  <c r="M374" i="5"/>
  <c r="X257" i="5"/>
  <c r="R257" i="5"/>
  <c r="V257" i="5"/>
  <c r="P257" i="5"/>
  <c r="F257" i="5"/>
  <c r="K257" i="5"/>
  <c r="E257" i="5"/>
  <c r="S257" i="5"/>
  <c r="M257" i="5"/>
  <c r="T257" i="5"/>
  <c r="AA257" i="5"/>
  <c r="Q257" i="5"/>
  <c r="AB257" i="5"/>
  <c r="Z257" i="5"/>
  <c r="W257" i="5"/>
  <c r="I257" i="5"/>
  <c r="J257" i="5"/>
  <c r="O257" i="5"/>
  <c r="U257" i="5"/>
  <c r="H257" i="5"/>
  <c r="N257" i="5"/>
  <c r="Y257" i="5"/>
  <c r="L257" i="5"/>
  <c r="G257" i="5"/>
  <c r="S1839" i="5"/>
  <c r="X1839" i="5"/>
  <c r="U1839" i="5"/>
  <c r="P1839" i="5"/>
  <c r="Q1839" i="5"/>
  <c r="G1839" i="5"/>
  <c r="W1839" i="5"/>
  <c r="AB1839" i="5"/>
  <c r="V1839" i="5"/>
  <c r="Y1839" i="5"/>
  <c r="K1839" i="5"/>
  <c r="O1839" i="5"/>
  <c r="AA1839" i="5"/>
  <c r="R1839" i="5"/>
  <c r="H1839" i="5"/>
  <c r="I1839" i="5"/>
  <c r="F1839" i="5"/>
  <c r="J1839" i="5"/>
  <c r="E1839" i="5"/>
  <c r="T1839" i="5"/>
  <c r="Z1839" i="5"/>
  <c r="L1839" i="5"/>
  <c r="M1839" i="5"/>
  <c r="N1839" i="5"/>
  <c r="AB329" i="5"/>
  <c r="Z329" i="5"/>
  <c r="W329" i="5"/>
  <c r="I329" i="5"/>
  <c r="J329" i="5"/>
  <c r="G329" i="5"/>
  <c r="E329" i="5"/>
  <c r="U329" i="5"/>
  <c r="S329" i="5"/>
  <c r="H329" i="5"/>
  <c r="M329" i="5"/>
  <c r="N329" i="5"/>
  <c r="T329" i="5"/>
  <c r="Y329" i="5"/>
  <c r="AA329" i="5"/>
  <c r="L329" i="5"/>
  <c r="Q329" i="5"/>
  <c r="O329" i="5"/>
  <c r="X329" i="5"/>
  <c r="R329" i="5"/>
  <c r="V329" i="5"/>
  <c r="P329" i="5"/>
  <c r="F329" i="5"/>
  <c r="K329" i="5"/>
  <c r="W1247" i="5"/>
  <c r="AB1247" i="5"/>
  <c r="Z1247" i="5"/>
  <c r="O1247" i="5"/>
  <c r="I1247" i="5"/>
  <c r="F1247" i="5"/>
  <c r="AA1247" i="5"/>
  <c r="Y1247" i="5"/>
  <c r="R1247" i="5"/>
  <c r="H1247" i="5"/>
  <c r="M1247" i="5"/>
  <c r="J1247" i="5"/>
  <c r="E1247" i="5"/>
  <c r="T1247" i="5"/>
  <c r="U1247" i="5"/>
  <c r="G1247" i="5"/>
  <c r="L1247" i="5"/>
  <c r="Q1247" i="5"/>
  <c r="S1247" i="5"/>
  <c r="X1247" i="5"/>
  <c r="V1247" i="5"/>
  <c r="K1247" i="5"/>
  <c r="P1247" i="5"/>
  <c r="N1247" i="5"/>
  <c r="W1595" i="5"/>
  <c r="AB1595" i="5"/>
  <c r="R1595" i="5"/>
  <c r="O1595" i="5"/>
  <c r="I1595" i="5"/>
  <c r="F1595" i="5"/>
  <c r="AA1595" i="5"/>
  <c r="U1595" i="5"/>
  <c r="Z1595" i="5"/>
  <c r="H1595" i="5"/>
  <c r="M1595" i="5"/>
  <c r="J1595" i="5"/>
  <c r="S1595" i="5"/>
  <c r="Y1595" i="5"/>
  <c r="P1595" i="5"/>
  <c r="T1595" i="5"/>
  <c r="G1595" i="5"/>
  <c r="Q1595" i="5"/>
  <c r="X1595" i="5"/>
  <c r="K1595" i="5"/>
  <c r="N1595" i="5"/>
  <c r="E1595" i="5"/>
  <c r="V1595" i="5"/>
  <c r="L1595" i="5"/>
  <c r="Z1229" i="5"/>
  <c r="AA1229" i="5"/>
  <c r="W1229" i="5"/>
  <c r="H1229" i="5"/>
  <c r="M1229" i="5"/>
  <c r="N1229" i="5"/>
  <c r="E1229" i="5"/>
  <c r="T1229" i="5"/>
  <c r="AB1229" i="5"/>
  <c r="G1229" i="5"/>
  <c r="L1229" i="5"/>
  <c r="Q1229" i="5"/>
  <c r="R1229" i="5"/>
  <c r="Y1229" i="5"/>
  <c r="X1229" i="5"/>
  <c r="K1229" i="5"/>
  <c r="P1229" i="5"/>
  <c r="F1229" i="5"/>
  <c r="V1229" i="5"/>
  <c r="U1229" i="5"/>
  <c r="S1229" i="5"/>
  <c r="O1229" i="5"/>
  <c r="I1229" i="5"/>
  <c r="J1229" i="5"/>
  <c r="S1014" i="5"/>
  <c r="AB1014" i="5"/>
  <c r="I1014" i="5"/>
  <c r="J1014" i="5"/>
  <c r="K1014" i="5"/>
  <c r="P1014" i="5"/>
  <c r="R1014" i="5"/>
  <c r="W1014" i="5"/>
  <c r="U1014" i="5"/>
  <c r="M1014" i="5"/>
  <c r="N1014" i="5"/>
  <c r="O1014" i="5"/>
  <c r="Z1014" i="5"/>
  <c r="Y1014" i="5"/>
  <c r="G1014" i="5"/>
  <c r="T1014" i="5"/>
  <c r="F1014" i="5"/>
  <c r="L1014" i="5"/>
  <c r="V1014" i="5"/>
  <c r="X1014" i="5"/>
  <c r="E1014" i="5"/>
  <c r="AA1014" i="5"/>
  <c r="Q1014" i="5"/>
  <c r="H1014" i="5"/>
  <c r="Y741" i="5"/>
  <c r="S741" i="5"/>
  <c r="W741" i="5"/>
  <c r="Q741" i="5"/>
  <c r="G741" i="5"/>
  <c r="H741" i="5"/>
  <c r="E741" i="5"/>
  <c r="V741" i="5"/>
  <c r="T741" i="5"/>
  <c r="I741" i="5"/>
  <c r="J741" i="5"/>
  <c r="O741" i="5"/>
  <c r="AA741" i="5"/>
  <c r="F741" i="5"/>
  <c r="L741" i="5"/>
  <c r="Z741" i="5"/>
  <c r="P741" i="5"/>
  <c r="U741" i="5"/>
  <c r="AB741" i="5"/>
  <c r="N741" i="5"/>
  <c r="M741" i="5"/>
  <c r="R741" i="5"/>
  <c r="X741" i="5"/>
  <c r="K741" i="5"/>
  <c r="T1560" i="5"/>
  <c r="Y1560" i="5"/>
  <c r="Z1560" i="5"/>
  <c r="K1560" i="5"/>
  <c r="P1560" i="5"/>
  <c r="F1560" i="5"/>
  <c r="X1560" i="5"/>
  <c r="V1560" i="5"/>
  <c r="S1560" i="5"/>
  <c r="O1560" i="5"/>
  <c r="I1560" i="5"/>
  <c r="J1560" i="5"/>
  <c r="AB1560" i="5"/>
  <c r="W1560" i="5"/>
  <c r="AA1560" i="5"/>
  <c r="H1560" i="5"/>
  <c r="M1560" i="5"/>
  <c r="N1560" i="5"/>
  <c r="E1560" i="5"/>
  <c r="U1560" i="5"/>
  <c r="R1560" i="5"/>
  <c r="G1560" i="5"/>
  <c r="L1560" i="5"/>
  <c r="Q1560" i="5"/>
  <c r="Y563" i="5"/>
  <c r="X563" i="5"/>
  <c r="W563" i="5"/>
  <c r="Q563" i="5"/>
  <c r="G563" i="5"/>
  <c r="L563" i="5"/>
  <c r="E563" i="5"/>
  <c r="AA563" i="5"/>
  <c r="J563" i="5"/>
  <c r="R563" i="5"/>
  <c r="S563" i="5"/>
  <c r="AB563" i="5"/>
  <c r="F563" i="5"/>
  <c r="K563" i="5"/>
  <c r="P563" i="5"/>
  <c r="V563" i="5"/>
  <c r="I563" i="5"/>
  <c r="O563" i="5"/>
  <c r="M563" i="5"/>
  <c r="U563" i="5"/>
  <c r="N563" i="5"/>
  <c r="Z563" i="5"/>
  <c r="H563" i="5"/>
  <c r="T563" i="5"/>
  <c r="Y531" i="5"/>
  <c r="X531" i="5"/>
  <c r="W531" i="5"/>
  <c r="Q531" i="5"/>
  <c r="G531" i="5"/>
  <c r="L531" i="5"/>
  <c r="E531" i="5"/>
  <c r="AA531" i="5"/>
  <c r="J531" i="5"/>
  <c r="R531" i="5"/>
  <c r="S531" i="5"/>
  <c r="AB531" i="5"/>
  <c r="F531" i="5"/>
  <c r="K531" i="5"/>
  <c r="P531" i="5"/>
  <c r="V531" i="5"/>
  <c r="I531" i="5"/>
  <c r="O531" i="5"/>
  <c r="M531" i="5"/>
  <c r="U531" i="5"/>
  <c r="N531" i="5"/>
  <c r="Z531" i="5"/>
  <c r="H531" i="5"/>
  <c r="T531" i="5"/>
  <c r="R774" i="5"/>
  <c r="W774" i="5"/>
  <c r="T774" i="5"/>
  <c r="M774" i="5"/>
  <c r="N774" i="5"/>
  <c r="H774" i="5"/>
  <c r="V774" i="5"/>
  <c r="AA774" i="5"/>
  <c r="U774" i="5"/>
  <c r="Q774" i="5"/>
  <c r="G774" i="5"/>
  <c r="P774" i="5"/>
  <c r="Z774" i="5"/>
  <c r="X774" i="5"/>
  <c r="AB774" i="5"/>
  <c r="F774" i="5"/>
  <c r="K774" i="5"/>
  <c r="L774" i="5"/>
  <c r="E774" i="5"/>
  <c r="S774" i="5"/>
  <c r="Y774" i="5"/>
  <c r="I774" i="5"/>
  <c r="J774" i="5"/>
  <c r="O774" i="5"/>
  <c r="X554" i="5"/>
  <c r="S554" i="5"/>
  <c r="Z554" i="5"/>
  <c r="Q554" i="5"/>
  <c r="G554" i="5"/>
  <c r="H554" i="5"/>
  <c r="AB554" i="5"/>
  <c r="AA554" i="5"/>
  <c r="R554" i="5"/>
  <c r="F554" i="5"/>
  <c r="K554" i="5"/>
  <c r="P554" i="5"/>
  <c r="U554" i="5"/>
  <c r="V554" i="5"/>
  <c r="I554" i="5"/>
  <c r="J554" i="5"/>
  <c r="O554" i="5"/>
  <c r="L554" i="5"/>
  <c r="T554" i="5"/>
  <c r="Y554" i="5"/>
  <c r="W554" i="5"/>
  <c r="M554" i="5"/>
  <c r="N554" i="5"/>
  <c r="E554" i="5"/>
  <c r="Z579" i="5"/>
  <c r="AA579" i="5"/>
  <c r="X579" i="5"/>
  <c r="F579" i="5"/>
  <c r="K579" i="5"/>
  <c r="P579" i="5"/>
  <c r="Y579" i="5"/>
  <c r="N579" i="5"/>
  <c r="T579" i="5"/>
  <c r="AB579" i="5"/>
  <c r="I579" i="5"/>
  <c r="J579" i="5"/>
  <c r="O579" i="5"/>
  <c r="E579" i="5"/>
  <c r="R579" i="5"/>
  <c r="S579" i="5"/>
  <c r="M579" i="5"/>
  <c r="H579" i="5"/>
  <c r="U579" i="5"/>
  <c r="L579" i="5"/>
  <c r="W579" i="5"/>
  <c r="Q579" i="5"/>
  <c r="V579" i="5"/>
  <c r="G579" i="5"/>
  <c r="AA926" i="5"/>
  <c r="AB926" i="5"/>
  <c r="Y926" i="5"/>
  <c r="F926" i="5"/>
  <c r="K926" i="5"/>
  <c r="P926" i="5"/>
  <c r="S926" i="5"/>
  <c r="M926" i="5"/>
  <c r="E926" i="5"/>
  <c r="U926" i="5"/>
  <c r="R926" i="5"/>
  <c r="I926" i="5"/>
  <c r="J926" i="5"/>
  <c r="O926" i="5"/>
  <c r="L926" i="5"/>
  <c r="Z926" i="5"/>
  <c r="T926" i="5"/>
  <c r="N926" i="5"/>
  <c r="Q926" i="5"/>
  <c r="W926" i="5"/>
  <c r="G926" i="5"/>
  <c r="V926" i="5"/>
  <c r="H926" i="5"/>
  <c r="X926" i="5"/>
  <c r="AA1323" i="5"/>
  <c r="U1323" i="5"/>
  <c r="R1323" i="5"/>
  <c r="H1323" i="5"/>
  <c r="M1323" i="5"/>
  <c r="J1323" i="5"/>
  <c r="S1323" i="5"/>
  <c r="X1323" i="5"/>
  <c r="V1323" i="5"/>
  <c r="K1323" i="5"/>
  <c r="P1323" i="5"/>
  <c r="N1323" i="5"/>
  <c r="W1323" i="5"/>
  <c r="AB1323" i="5"/>
  <c r="Z1323" i="5"/>
  <c r="O1323" i="5"/>
  <c r="I1323" i="5"/>
  <c r="F1323" i="5"/>
  <c r="G1323" i="5"/>
  <c r="E1323" i="5"/>
  <c r="L1323" i="5"/>
  <c r="T1323" i="5"/>
  <c r="Q1323" i="5"/>
  <c r="Y1323" i="5"/>
  <c r="S1711" i="5"/>
  <c r="X1711" i="5"/>
  <c r="Z1711" i="5"/>
  <c r="K1711" i="5"/>
  <c r="P1711" i="5"/>
  <c r="N1711" i="5"/>
  <c r="W1711" i="5"/>
  <c r="AB1711" i="5"/>
  <c r="U1711" i="5"/>
  <c r="O1711" i="5"/>
  <c r="I1711" i="5"/>
  <c r="F1711" i="5"/>
  <c r="AA1711" i="5"/>
  <c r="Y1711" i="5"/>
  <c r="V1711" i="5"/>
  <c r="H1711" i="5"/>
  <c r="M1711" i="5"/>
  <c r="J1711" i="5"/>
  <c r="E1711" i="5"/>
  <c r="T1711" i="5"/>
  <c r="R1711" i="5"/>
  <c r="G1711" i="5"/>
  <c r="L1711" i="5"/>
  <c r="Q1711" i="5"/>
  <c r="W974" i="5"/>
  <c r="V974" i="5"/>
  <c r="R974" i="5"/>
  <c r="Q974" i="5"/>
  <c r="G974" i="5"/>
  <c r="L974" i="5"/>
  <c r="E974" i="5"/>
  <c r="X974" i="5"/>
  <c r="J974" i="5"/>
  <c r="O974" i="5"/>
  <c r="AA974" i="5"/>
  <c r="AB974" i="5"/>
  <c r="T974" i="5"/>
  <c r="F974" i="5"/>
  <c r="K974" i="5"/>
  <c r="P974" i="5"/>
  <c r="U974" i="5"/>
  <c r="I974" i="5"/>
  <c r="Z974" i="5"/>
  <c r="H974" i="5"/>
  <c r="Y974" i="5"/>
  <c r="M974" i="5"/>
  <c r="S974" i="5"/>
  <c r="N974" i="5"/>
  <c r="T1235" i="5"/>
  <c r="W1235" i="5"/>
  <c r="U1235" i="5"/>
  <c r="K1235" i="5"/>
  <c r="P1235" i="5"/>
  <c r="N1235" i="5"/>
  <c r="X1235" i="5"/>
  <c r="S1235" i="5"/>
  <c r="V1235" i="5"/>
  <c r="O1235" i="5"/>
  <c r="I1235" i="5"/>
  <c r="F1235" i="5"/>
  <c r="AB1235" i="5"/>
  <c r="Y1235" i="5"/>
  <c r="AA1235" i="5"/>
  <c r="H1235" i="5"/>
  <c r="M1235" i="5"/>
  <c r="J1235" i="5"/>
  <c r="E1235" i="5"/>
  <c r="R1235" i="5"/>
  <c r="Z1235" i="5"/>
  <c r="G1235" i="5"/>
  <c r="L1235" i="5"/>
  <c r="Q1235" i="5"/>
  <c r="V484" i="5"/>
  <c r="AA484" i="5"/>
  <c r="AB484" i="5"/>
  <c r="Q484" i="5"/>
  <c r="L484" i="5"/>
  <c r="H484" i="5"/>
  <c r="W484" i="5"/>
  <c r="N484" i="5"/>
  <c r="Z484" i="5"/>
  <c r="U484" i="5"/>
  <c r="T484" i="5"/>
  <c r="F484" i="5"/>
  <c r="G484" i="5"/>
  <c r="P484" i="5"/>
  <c r="R484" i="5"/>
  <c r="Y484" i="5"/>
  <c r="M484" i="5"/>
  <c r="O484" i="5"/>
  <c r="E484" i="5"/>
  <c r="S484" i="5"/>
  <c r="X484" i="5"/>
  <c r="I484" i="5"/>
  <c r="J484" i="5"/>
  <c r="K484" i="5"/>
  <c r="X585" i="5"/>
  <c r="S585" i="5"/>
  <c r="U585" i="5"/>
  <c r="Q585" i="5"/>
  <c r="G585" i="5"/>
  <c r="L585" i="5"/>
  <c r="AB585" i="5"/>
  <c r="Y585" i="5"/>
  <c r="V585" i="5"/>
  <c r="F585" i="5"/>
  <c r="K585" i="5"/>
  <c r="H585" i="5"/>
  <c r="E585" i="5"/>
  <c r="R585" i="5"/>
  <c r="Z585" i="5"/>
  <c r="I585" i="5"/>
  <c r="J585" i="5"/>
  <c r="O585" i="5"/>
  <c r="AA585" i="5"/>
  <c r="M585" i="5"/>
  <c r="T585" i="5"/>
  <c r="N585" i="5"/>
  <c r="W585" i="5"/>
  <c r="P585" i="5"/>
  <c r="T365" i="5"/>
  <c r="Y365" i="5"/>
  <c r="R365" i="5"/>
  <c r="L365" i="5"/>
  <c r="Q365" i="5"/>
  <c r="G365" i="5"/>
  <c r="X365" i="5"/>
  <c r="V365" i="5"/>
  <c r="S365" i="5"/>
  <c r="P365" i="5"/>
  <c r="F365" i="5"/>
  <c r="O365" i="5"/>
  <c r="AB365" i="5"/>
  <c r="W365" i="5"/>
  <c r="Z365" i="5"/>
  <c r="I365" i="5"/>
  <c r="J365" i="5"/>
  <c r="K365" i="5"/>
  <c r="E365" i="5"/>
  <c r="U365" i="5"/>
  <c r="AA365" i="5"/>
  <c r="H365" i="5"/>
  <c r="M365" i="5"/>
  <c r="N365" i="5"/>
  <c r="R1118" i="5"/>
  <c r="W1118" i="5"/>
  <c r="Z1118" i="5"/>
  <c r="E1118" i="5"/>
  <c r="T1118" i="5"/>
  <c r="Y1118" i="5"/>
  <c r="F1118" i="5"/>
  <c r="K1118" i="5"/>
  <c r="L1118" i="5"/>
  <c r="V1118" i="5"/>
  <c r="AB1118" i="5"/>
  <c r="I1118" i="5"/>
  <c r="J1118" i="5"/>
  <c r="O1118" i="5"/>
  <c r="S1118" i="5"/>
  <c r="U1118" i="5"/>
  <c r="M1118" i="5"/>
  <c r="N1118" i="5"/>
  <c r="H1118" i="5"/>
  <c r="AA1118" i="5"/>
  <c r="X1118" i="5"/>
  <c r="Q1118" i="5"/>
  <c r="G1118" i="5"/>
  <c r="P1118" i="5"/>
  <c r="E1000" i="5"/>
  <c r="U1000" i="5"/>
  <c r="Z1000" i="5"/>
  <c r="I1000" i="5"/>
  <c r="J1000" i="5"/>
  <c r="O1000" i="5"/>
  <c r="T1000" i="5"/>
  <c r="Y1000" i="5"/>
  <c r="AA1000" i="5"/>
  <c r="M1000" i="5"/>
  <c r="N1000" i="5"/>
  <c r="L1000" i="5"/>
  <c r="X1000" i="5"/>
  <c r="V1000" i="5"/>
  <c r="R1000" i="5"/>
  <c r="Q1000" i="5"/>
  <c r="G1000" i="5"/>
  <c r="P1000" i="5"/>
  <c r="AB1000" i="5"/>
  <c r="W1000" i="5"/>
  <c r="S1000" i="5"/>
  <c r="F1000" i="5"/>
  <c r="K1000" i="5"/>
  <c r="H1000" i="5"/>
  <c r="T1116" i="5"/>
  <c r="Y1116" i="5"/>
  <c r="AA1116" i="5"/>
  <c r="M1116" i="5"/>
  <c r="N1116" i="5"/>
  <c r="L1116" i="5"/>
  <c r="X1116" i="5"/>
  <c r="R1116" i="5"/>
  <c r="V1116" i="5"/>
  <c r="Q1116" i="5"/>
  <c r="G1116" i="5"/>
  <c r="P1116" i="5"/>
  <c r="AB1116" i="5"/>
  <c r="Z1116" i="5"/>
  <c r="W1116" i="5"/>
  <c r="F1116" i="5"/>
  <c r="K1116" i="5"/>
  <c r="H1116" i="5"/>
  <c r="E1116" i="5"/>
  <c r="U1116" i="5"/>
  <c r="S1116" i="5"/>
  <c r="I1116" i="5"/>
  <c r="J1116" i="5"/>
  <c r="O1116" i="5"/>
  <c r="AB1308" i="5"/>
  <c r="Z1308" i="5"/>
  <c r="G1308" i="5"/>
  <c r="L1308" i="5"/>
  <c r="M1308" i="5"/>
  <c r="N1308" i="5"/>
  <c r="T1308" i="5"/>
  <c r="Y1308" i="5"/>
  <c r="AA1308" i="5"/>
  <c r="O1308" i="5"/>
  <c r="W1308" i="5"/>
  <c r="F1308" i="5"/>
  <c r="R1308" i="5"/>
  <c r="H1308" i="5"/>
  <c r="J1308" i="5"/>
  <c r="E1308" i="5"/>
  <c r="V1308" i="5"/>
  <c r="P1308" i="5"/>
  <c r="X1308" i="5"/>
  <c r="S1308" i="5"/>
  <c r="I1308" i="5"/>
  <c r="U1308" i="5"/>
  <c r="K1308" i="5"/>
  <c r="Q1308" i="5"/>
  <c r="U956" i="5"/>
  <c r="R956" i="5"/>
  <c r="T956" i="5"/>
  <c r="M956" i="5"/>
  <c r="N956" i="5"/>
  <c r="L956" i="5"/>
  <c r="Y956" i="5"/>
  <c r="W956" i="5"/>
  <c r="Z956" i="5"/>
  <c r="Q956" i="5"/>
  <c r="G956" i="5"/>
  <c r="P956" i="5"/>
  <c r="V956" i="5"/>
  <c r="AB956" i="5"/>
  <c r="X956" i="5"/>
  <c r="F956" i="5"/>
  <c r="K956" i="5"/>
  <c r="H956" i="5"/>
  <c r="E956" i="5"/>
  <c r="AA956" i="5"/>
  <c r="S956" i="5"/>
  <c r="I956" i="5"/>
  <c r="J956" i="5"/>
  <c r="O956" i="5"/>
  <c r="AA423" i="5"/>
  <c r="Y423" i="5"/>
  <c r="AB423" i="5"/>
  <c r="K423" i="5"/>
  <c r="P423" i="5"/>
  <c r="Q423" i="5"/>
  <c r="W423" i="5"/>
  <c r="T423" i="5"/>
  <c r="U423" i="5"/>
  <c r="G423" i="5"/>
  <c r="L423" i="5"/>
  <c r="M423" i="5"/>
  <c r="E423" i="5"/>
  <c r="V423" i="5"/>
  <c r="O423" i="5"/>
  <c r="S423" i="5"/>
  <c r="Z423" i="5"/>
  <c r="H423" i="5"/>
  <c r="R423" i="5"/>
  <c r="J423" i="5"/>
  <c r="F423" i="5"/>
  <c r="X423" i="5"/>
  <c r="N423" i="5"/>
  <c r="I423" i="5"/>
  <c r="Z1086" i="5"/>
  <c r="T1086" i="5"/>
  <c r="Y1086" i="5"/>
  <c r="F1086" i="5"/>
  <c r="K1086" i="5"/>
  <c r="P1086" i="5"/>
  <c r="R1086" i="5"/>
  <c r="U1086" i="5"/>
  <c r="M1086" i="5"/>
  <c r="E1086" i="5"/>
  <c r="S1086" i="5"/>
  <c r="AB1086" i="5"/>
  <c r="I1086" i="5"/>
  <c r="J1086" i="5"/>
  <c r="O1086" i="5"/>
  <c r="L1086" i="5"/>
  <c r="W1086" i="5"/>
  <c r="N1086" i="5"/>
  <c r="Q1086" i="5"/>
  <c r="V1086" i="5"/>
  <c r="G1086" i="5"/>
  <c r="AA1086" i="5"/>
  <c r="H1086" i="5"/>
  <c r="X1086" i="5"/>
  <c r="Z1638" i="5"/>
  <c r="T1638" i="5"/>
  <c r="Y1638" i="5"/>
  <c r="H1638" i="5"/>
  <c r="M1638" i="5"/>
  <c r="F1638" i="5"/>
  <c r="E1638" i="5"/>
  <c r="S1638" i="5"/>
  <c r="AB1638" i="5"/>
  <c r="G1638" i="5"/>
  <c r="L1638" i="5"/>
  <c r="Q1638" i="5"/>
  <c r="R1638" i="5"/>
  <c r="W1638" i="5"/>
  <c r="U1638" i="5"/>
  <c r="K1638" i="5"/>
  <c r="P1638" i="5"/>
  <c r="J1638" i="5"/>
  <c r="V1638" i="5"/>
  <c r="AA1638" i="5"/>
  <c r="X1638" i="5"/>
  <c r="O1638" i="5"/>
  <c r="I1638" i="5"/>
  <c r="N1638" i="5"/>
  <c r="K1437" i="5"/>
  <c r="M1437" i="5"/>
  <c r="E1437" i="5"/>
  <c r="X1437" i="5"/>
  <c r="S1437" i="5"/>
  <c r="R1437" i="5"/>
  <c r="H1437" i="5"/>
  <c r="L1437" i="5"/>
  <c r="P1437" i="5"/>
  <c r="T1437" i="5"/>
  <c r="N1437" i="5"/>
  <c r="O1437" i="5"/>
  <c r="Y1437" i="5"/>
  <c r="I1437" i="5"/>
  <c r="U1437" i="5"/>
  <c r="V1437" i="5"/>
  <c r="Z1437" i="5"/>
  <c r="Q1437" i="5"/>
  <c r="W1437" i="5"/>
  <c r="J1437" i="5"/>
  <c r="AA1437" i="5"/>
  <c r="AB1437" i="5"/>
  <c r="G1437" i="5"/>
  <c r="F1437" i="5"/>
  <c r="R1653" i="5"/>
  <c r="X1653" i="5"/>
  <c r="AB1653" i="5"/>
  <c r="H1653" i="5"/>
  <c r="M1653" i="5"/>
  <c r="N1653" i="5"/>
  <c r="E1653" i="5"/>
  <c r="V1653" i="5"/>
  <c r="S1653" i="5"/>
  <c r="G1653" i="5"/>
  <c r="L1653" i="5"/>
  <c r="Q1653" i="5"/>
  <c r="U1653" i="5"/>
  <c r="Z1653" i="5"/>
  <c r="AA1653" i="5"/>
  <c r="K1653" i="5"/>
  <c r="P1653" i="5"/>
  <c r="F1653" i="5"/>
  <c r="Y1653" i="5"/>
  <c r="W1653" i="5"/>
  <c r="T1653" i="5"/>
  <c r="O1653" i="5"/>
  <c r="I1653" i="5"/>
  <c r="J1653" i="5"/>
  <c r="U127" i="5"/>
  <c r="V127" i="5"/>
  <c r="R127" i="5"/>
  <c r="N127" i="5"/>
  <c r="H127" i="5"/>
  <c r="Q127" i="5"/>
  <c r="Y127" i="5"/>
  <c r="AA127" i="5"/>
  <c r="S127" i="5"/>
  <c r="G127" i="5"/>
  <c r="L127" i="5"/>
  <c r="F127" i="5"/>
  <c r="T127" i="5"/>
  <c r="W127" i="5"/>
  <c r="AB127" i="5"/>
  <c r="K127" i="5"/>
  <c r="P127" i="5"/>
  <c r="I127" i="5"/>
  <c r="E127" i="5"/>
  <c r="Z127" i="5"/>
  <c r="X127" i="5"/>
  <c r="J127" i="5"/>
  <c r="O127" i="5"/>
  <c r="M127" i="5"/>
  <c r="AA1835" i="5"/>
  <c r="V1835" i="5"/>
  <c r="H1835" i="5"/>
  <c r="I1835" i="5"/>
  <c r="F1835" i="5"/>
  <c r="J1835" i="5"/>
  <c r="S1835" i="5"/>
  <c r="X1835" i="5"/>
  <c r="U1835" i="5"/>
  <c r="P1835" i="5"/>
  <c r="Q1835" i="5"/>
  <c r="G1835" i="5"/>
  <c r="W1835" i="5"/>
  <c r="AB1835" i="5"/>
  <c r="Y1835" i="5"/>
  <c r="Z1835" i="5"/>
  <c r="K1835" i="5"/>
  <c r="O1835" i="5"/>
  <c r="L1835" i="5"/>
  <c r="E1835" i="5"/>
  <c r="M1835" i="5"/>
  <c r="T1835" i="5"/>
  <c r="N1835" i="5"/>
  <c r="R1835" i="5"/>
  <c r="AA1487" i="5"/>
  <c r="Y1487" i="5"/>
  <c r="V1487" i="5"/>
  <c r="H1487" i="5"/>
  <c r="M1487" i="5"/>
  <c r="J1487" i="5"/>
  <c r="E1487" i="5"/>
  <c r="T1487" i="5"/>
  <c r="Z1487" i="5"/>
  <c r="G1487" i="5"/>
  <c r="L1487" i="5"/>
  <c r="Q1487" i="5"/>
  <c r="S1487" i="5"/>
  <c r="X1487" i="5"/>
  <c r="R1487" i="5"/>
  <c r="K1487" i="5"/>
  <c r="P1487" i="5"/>
  <c r="N1487" i="5"/>
  <c r="W1487" i="5"/>
  <c r="AB1487" i="5"/>
  <c r="U1487" i="5"/>
  <c r="O1487" i="5"/>
  <c r="I1487" i="5"/>
  <c r="F1487" i="5"/>
  <c r="S970" i="5"/>
  <c r="AB970" i="5"/>
  <c r="Z970" i="5"/>
  <c r="M970" i="5"/>
  <c r="N970" i="5"/>
  <c r="H970" i="5"/>
  <c r="E970" i="5"/>
  <c r="V970" i="5"/>
  <c r="Y970" i="5"/>
  <c r="I970" i="5"/>
  <c r="J970" i="5"/>
  <c r="O970" i="5"/>
  <c r="AA970" i="5"/>
  <c r="U970" i="5"/>
  <c r="K970" i="5"/>
  <c r="R970" i="5"/>
  <c r="Q970" i="5"/>
  <c r="P970" i="5"/>
  <c r="X970" i="5"/>
  <c r="F970" i="5"/>
  <c r="L970" i="5"/>
  <c r="W970" i="5"/>
  <c r="T970" i="5"/>
  <c r="G970" i="5"/>
  <c r="X752" i="5"/>
  <c r="R752" i="5"/>
  <c r="V752" i="5"/>
  <c r="Q752" i="5"/>
  <c r="G752" i="5"/>
  <c r="P752" i="5"/>
  <c r="AB752" i="5"/>
  <c r="Z752" i="5"/>
  <c r="W752" i="5"/>
  <c r="F752" i="5"/>
  <c r="K752" i="5"/>
  <c r="H752" i="5"/>
  <c r="E752" i="5"/>
  <c r="U752" i="5"/>
  <c r="S752" i="5"/>
  <c r="I752" i="5"/>
  <c r="J752" i="5"/>
  <c r="O752" i="5"/>
  <c r="T752" i="5"/>
  <c r="Y752" i="5"/>
  <c r="AA752" i="5"/>
  <c r="M752" i="5"/>
  <c r="N752" i="5"/>
  <c r="L752" i="5"/>
  <c r="W723" i="5"/>
  <c r="AB723" i="5"/>
  <c r="U723" i="5"/>
  <c r="Q723" i="5"/>
  <c r="G723" i="5"/>
  <c r="L723" i="5"/>
  <c r="E723" i="5"/>
  <c r="R723" i="5"/>
  <c r="I723" i="5"/>
  <c r="AA723" i="5"/>
  <c r="Y723" i="5"/>
  <c r="V723" i="5"/>
  <c r="F723" i="5"/>
  <c r="K723" i="5"/>
  <c r="P723" i="5"/>
  <c r="T723" i="5"/>
  <c r="J723" i="5"/>
  <c r="O723" i="5"/>
  <c r="M723" i="5"/>
  <c r="S723" i="5"/>
  <c r="N723" i="5"/>
  <c r="X723" i="5"/>
  <c r="H723" i="5"/>
  <c r="Z723" i="5"/>
  <c r="W1443" i="5"/>
  <c r="AB1443" i="5"/>
  <c r="Y1443" i="5"/>
  <c r="O1443" i="5"/>
  <c r="I1443" i="5"/>
  <c r="F1443" i="5"/>
  <c r="E1443" i="5"/>
  <c r="T1443" i="5"/>
  <c r="R1443" i="5"/>
  <c r="G1443" i="5"/>
  <c r="L1443" i="5"/>
  <c r="Q1443" i="5"/>
  <c r="U1443" i="5"/>
  <c r="H1443" i="5"/>
  <c r="J1443" i="5"/>
  <c r="K1443" i="5"/>
  <c r="S1443" i="5"/>
  <c r="V1443" i="5"/>
  <c r="P1443" i="5"/>
  <c r="X1443" i="5"/>
  <c r="N1443" i="5"/>
  <c r="AA1443" i="5"/>
  <c r="Z1443" i="5"/>
  <c r="M1443" i="5"/>
  <c r="Z1406" i="5"/>
  <c r="T1406" i="5"/>
  <c r="Y1406" i="5"/>
  <c r="H1406" i="5"/>
  <c r="M1406" i="5"/>
  <c r="F1406" i="5"/>
  <c r="R1406" i="5"/>
  <c r="W1406" i="5"/>
  <c r="U1406" i="5"/>
  <c r="K1406" i="5"/>
  <c r="P1406" i="5"/>
  <c r="J1406" i="5"/>
  <c r="V1406" i="5"/>
  <c r="AA1406" i="5"/>
  <c r="X1406" i="5"/>
  <c r="O1406" i="5"/>
  <c r="I1406" i="5"/>
  <c r="N1406" i="5"/>
  <c r="G1406" i="5"/>
  <c r="E1406" i="5"/>
  <c r="L1406" i="5"/>
  <c r="S1406" i="5"/>
  <c r="Q1406" i="5"/>
  <c r="AB1406" i="5"/>
  <c r="AA72" i="5"/>
  <c r="Y72" i="5"/>
  <c r="V72" i="5"/>
  <c r="F72" i="5"/>
  <c r="I72" i="5"/>
  <c r="N72" i="5"/>
  <c r="S72" i="5"/>
  <c r="X72" i="5"/>
  <c r="Z72" i="5"/>
  <c r="K72" i="5"/>
  <c r="L72" i="5"/>
  <c r="Q72" i="5"/>
  <c r="W72" i="5"/>
  <c r="AB72" i="5"/>
  <c r="U72" i="5"/>
  <c r="O72" i="5"/>
  <c r="P72" i="5"/>
  <c r="J72" i="5"/>
  <c r="G72" i="5"/>
  <c r="E72" i="5"/>
  <c r="H72" i="5"/>
  <c r="T72" i="5"/>
  <c r="M72" i="5"/>
  <c r="R72" i="5"/>
  <c r="U705" i="5"/>
  <c r="Z705" i="5"/>
  <c r="AB705" i="5"/>
  <c r="M705" i="5"/>
  <c r="N705" i="5"/>
  <c r="P705" i="5"/>
  <c r="Y705" i="5"/>
  <c r="W705" i="5"/>
  <c r="S705" i="5"/>
  <c r="Q705" i="5"/>
  <c r="G705" i="5"/>
  <c r="H705" i="5"/>
  <c r="R705" i="5"/>
  <c r="X705" i="5"/>
  <c r="T705" i="5"/>
  <c r="F705" i="5"/>
  <c r="K705" i="5"/>
  <c r="L705" i="5"/>
  <c r="E705" i="5"/>
  <c r="V705" i="5"/>
  <c r="AA705" i="5"/>
  <c r="I705" i="5"/>
  <c r="J705" i="5"/>
  <c r="O705" i="5"/>
  <c r="Z1514" i="5"/>
  <c r="X1514" i="5"/>
  <c r="U1514" i="5"/>
  <c r="H1514" i="5"/>
  <c r="M1514" i="5"/>
  <c r="F1514" i="5"/>
  <c r="E1514" i="5"/>
  <c r="S1514" i="5"/>
  <c r="Y1514" i="5"/>
  <c r="G1514" i="5"/>
  <c r="L1514" i="5"/>
  <c r="Q1514" i="5"/>
  <c r="R1514" i="5"/>
  <c r="W1514" i="5"/>
  <c r="T1514" i="5"/>
  <c r="K1514" i="5"/>
  <c r="P1514" i="5"/>
  <c r="J1514" i="5"/>
  <c r="V1514" i="5"/>
  <c r="AA1514" i="5"/>
  <c r="AB1514" i="5"/>
  <c r="O1514" i="5"/>
  <c r="I1514" i="5"/>
  <c r="N1514" i="5"/>
  <c r="V1862" i="5"/>
  <c r="AA1862" i="5"/>
  <c r="Y1862" i="5"/>
  <c r="O1862" i="5"/>
  <c r="I1862" i="5"/>
  <c r="J1862" i="5"/>
  <c r="Z1862" i="5"/>
  <c r="U1862" i="5"/>
  <c r="AB1862" i="5"/>
  <c r="H1862" i="5"/>
  <c r="M1862" i="5"/>
  <c r="N1862" i="5"/>
  <c r="E1862" i="5"/>
  <c r="S1862" i="5"/>
  <c r="T1862" i="5"/>
  <c r="G1862" i="5"/>
  <c r="L1862" i="5"/>
  <c r="Q1862" i="5"/>
  <c r="R1862" i="5"/>
  <c r="W1862" i="5"/>
  <c r="X1862" i="5"/>
  <c r="K1862" i="5"/>
  <c r="P1862" i="5"/>
  <c r="F1862" i="5"/>
  <c r="Y900" i="5"/>
  <c r="Z900" i="5"/>
  <c r="V900" i="5"/>
  <c r="Q900" i="5"/>
  <c r="G900" i="5"/>
  <c r="P900" i="5"/>
  <c r="S900" i="5"/>
  <c r="AA900" i="5"/>
  <c r="W900" i="5"/>
  <c r="F900" i="5"/>
  <c r="K900" i="5"/>
  <c r="H900" i="5"/>
  <c r="E900" i="5"/>
  <c r="X900" i="5"/>
  <c r="R900" i="5"/>
  <c r="I900" i="5"/>
  <c r="J900" i="5"/>
  <c r="O900" i="5"/>
  <c r="U900" i="5"/>
  <c r="N900" i="5"/>
  <c r="T900" i="5"/>
  <c r="L900" i="5"/>
  <c r="AB900" i="5"/>
  <c r="M900" i="5"/>
  <c r="V989" i="5"/>
  <c r="S989" i="5"/>
  <c r="I989" i="5"/>
  <c r="J989" i="5"/>
  <c r="K989" i="5"/>
  <c r="H989" i="5"/>
  <c r="Y989" i="5"/>
  <c r="W989" i="5"/>
  <c r="AA989" i="5"/>
  <c r="Q989" i="5"/>
  <c r="E989" i="5"/>
  <c r="P989" i="5"/>
  <c r="R989" i="5"/>
  <c r="X989" i="5"/>
  <c r="AB989" i="5"/>
  <c r="F989" i="5"/>
  <c r="G989" i="5"/>
  <c r="L989" i="5"/>
  <c r="M989" i="5"/>
  <c r="U989" i="5"/>
  <c r="N989" i="5"/>
  <c r="Z989" i="5"/>
  <c r="O989" i="5"/>
  <c r="T989" i="5"/>
  <c r="Z1622" i="5"/>
  <c r="T1622" i="5"/>
  <c r="Y1622" i="5"/>
  <c r="H1622" i="5"/>
  <c r="M1622" i="5"/>
  <c r="F1622" i="5"/>
  <c r="E1622" i="5"/>
  <c r="S1622" i="5"/>
  <c r="AB1622" i="5"/>
  <c r="G1622" i="5"/>
  <c r="L1622" i="5"/>
  <c r="Q1622" i="5"/>
  <c r="R1622" i="5"/>
  <c r="W1622" i="5"/>
  <c r="U1622" i="5"/>
  <c r="K1622" i="5"/>
  <c r="P1622" i="5"/>
  <c r="J1622" i="5"/>
  <c r="V1622" i="5"/>
  <c r="AA1622" i="5"/>
  <c r="X1622" i="5"/>
  <c r="O1622" i="5"/>
  <c r="I1622" i="5"/>
  <c r="N1622" i="5"/>
  <c r="Y342" i="5"/>
  <c r="S342" i="5"/>
  <c r="X342" i="5"/>
  <c r="Q342" i="5"/>
  <c r="K342" i="5"/>
  <c r="H342" i="5"/>
  <c r="R342" i="5"/>
  <c r="AA342" i="5"/>
  <c r="W342" i="5"/>
  <c r="J342" i="5"/>
  <c r="O342" i="5"/>
  <c r="L342" i="5"/>
  <c r="E342" i="5"/>
  <c r="V342" i="5"/>
  <c r="T342" i="5"/>
  <c r="I342" i="5"/>
  <c r="N342" i="5"/>
  <c r="F342" i="5"/>
  <c r="U342" i="5"/>
  <c r="G342" i="5"/>
  <c r="Z342" i="5"/>
  <c r="P342" i="5"/>
  <c r="AB342" i="5"/>
  <c r="M342" i="5"/>
  <c r="Y1717" i="5"/>
  <c r="W1717" i="5"/>
  <c r="T1717" i="5"/>
  <c r="O1717" i="5"/>
  <c r="I1717" i="5"/>
  <c r="J1717" i="5"/>
  <c r="R1717" i="5"/>
  <c r="X1717" i="5"/>
  <c r="AB1717" i="5"/>
  <c r="H1717" i="5"/>
  <c r="M1717" i="5"/>
  <c r="N1717" i="5"/>
  <c r="E1717" i="5"/>
  <c r="V1717" i="5"/>
  <c r="S1717" i="5"/>
  <c r="G1717" i="5"/>
  <c r="L1717" i="5"/>
  <c r="Q1717" i="5"/>
  <c r="U1717" i="5"/>
  <c r="Z1717" i="5"/>
  <c r="AA1717" i="5"/>
  <c r="K1717" i="5"/>
  <c r="P1717" i="5"/>
  <c r="F1717" i="5"/>
  <c r="Y18" i="5"/>
  <c r="W18" i="5"/>
  <c r="AA18" i="5"/>
  <c r="Q18" i="5"/>
  <c r="K18" i="5"/>
  <c r="P18" i="5"/>
  <c r="Z18" i="5"/>
  <c r="M18" i="5"/>
  <c r="L18" i="5"/>
  <c r="R18" i="5"/>
  <c r="X18" i="5"/>
  <c r="AB18" i="5"/>
  <c r="J18" i="5"/>
  <c r="O18" i="5"/>
  <c r="H18" i="5"/>
  <c r="U18" i="5"/>
  <c r="T18" i="5"/>
  <c r="G18" i="5"/>
  <c r="E18" i="5"/>
  <c r="V18" i="5"/>
  <c r="S18" i="5"/>
  <c r="I18" i="5"/>
  <c r="N18" i="5"/>
  <c r="F18" i="5"/>
  <c r="V1802" i="5"/>
  <c r="AA1802" i="5"/>
  <c r="AB1802" i="5"/>
  <c r="P1802" i="5"/>
  <c r="G1802" i="5"/>
  <c r="N1802" i="5"/>
  <c r="E1802" i="5"/>
  <c r="S1802" i="5"/>
  <c r="Y1802" i="5"/>
  <c r="H1802" i="5"/>
  <c r="M1802" i="5"/>
  <c r="J1802" i="5"/>
  <c r="X1802" i="5"/>
  <c r="I1802" i="5"/>
  <c r="F1802" i="5"/>
  <c r="L1802" i="5"/>
  <c r="R1802" i="5"/>
  <c r="T1802" i="5"/>
  <c r="Q1802" i="5"/>
  <c r="W1802" i="5"/>
  <c r="K1802" i="5"/>
  <c r="Z1802" i="5"/>
  <c r="U1802" i="5"/>
  <c r="O1802" i="5"/>
  <c r="T1723" i="5"/>
  <c r="V1723" i="5"/>
  <c r="G1723" i="5"/>
  <c r="L1723" i="5"/>
  <c r="Q1723" i="5"/>
  <c r="E1723" i="5"/>
  <c r="W1723" i="5"/>
  <c r="AB1723" i="5"/>
  <c r="R1723" i="5"/>
  <c r="O1723" i="5"/>
  <c r="I1723" i="5"/>
  <c r="F1723" i="5"/>
  <c r="AA1723" i="5"/>
  <c r="U1723" i="5"/>
  <c r="Z1723" i="5"/>
  <c r="H1723" i="5"/>
  <c r="M1723" i="5"/>
  <c r="J1723" i="5"/>
  <c r="X1723" i="5"/>
  <c r="N1723" i="5"/>
  <c r="Y1723" i="5"/>
  <c r="K1723" i="5"/>
  <c r="S1723" i="5"/>
  <c r="P1723" i="5"/>
  <c r="X1072" i="5"/>
  <c r="V1072" i="5"/>
  <c r="AA1072" i="5"/>
  <c r="Q1072" i="5"/>
  <c r="G1072" i="5"/>
  <c r="P1072" i="5"/>
  <c r="E1072" i="5"/>
  <c r="U1072" i="5"/>
  <c r="R1072" i="5"/>
  <c r="I1072" i="5"/>
  <c r="J1072" i="5"/>
  <c r="O1072" i="5"/>
  <c r="W1072" i="5"/>
  <c r="F1072" i="5"/>
  <c r="H1072" i="5"/>
  <c r="Y1072" i="5"/>
  <c r="L1072" i="5"/>
  <c r="T1072" i="5"/>
  <c r="Z1072" i="5"/>
  <c r="N1072" i="5"/>
  <c r="M1072" i="5"/>
  <c r="AB1072" i="5"/>
  <c r="S1072" i="5"/>
  <c r="K1072" i="5"/>
  <c r="V1910" i="5"/>
  <c r="AA1910" i="5"/>
  <c r="T1910" i="5"/>
  <c r="H1910" i="5"/>
  <c r="M1910" i="5"/>
  <c r="N1910" i="5"/>
  <c r="Z1910" i="5"/>
  <c r="U1910" i="5"/>
  <c r="G1910" i="5"/>
  <c r="L1910" i="5"/>
  <c r="Q1910" i="5"/>
  <c r="J1910" i="5"/>
  <c r="E1910" i="5"/>
  <c r="S1910" i="5"/>
  <c r="Y1910" i="5"/>
  <c r="K1910" i="5"/>
  <c r="P1910" i="5"/>
  <c r="X1910" i="5"/>
  <c r="R1910" i="5"/>
  <c r="W1910" i="5"/>
  <c r="AB1910" i="5"/>
  <c r="O1910" i="5"/>
  <c r="I1910" i="5"/>
  <c r="F1910" i="5"/>
  <c r="S1047" i="5"/>
  <c r="X1047" i="5"/>
  <c r="Z1047" i="5"/>
  <c r="M1047" i="5"/>
  <c r="N1047" i="5"/>
  <c r="H1047" i="5"/>
  <c r="W1047" i="5"/>
  <c r="AB1047" i="5"/>
  <c r="U1047" i="5"/>
  <c r="Q1047" i="5"/>
  <c r="G1047" i="5"/>
  <c r="L1047" i="5"/>
  <c r="AA1047" i="5"/>
  <c r="Y1047" i="5"/>
  <c r="V1047" i="5"/>
  <c r="F1047" i="5"/>
  <c r="K1047" i="5"/>
  <c r="P1047" i="5"/>
  <c r="E1047" i="5"/>
  <c r="T1047" i="5"/>
  <c r="R1047" i="5"/>
  <c r="I1047" i="5"/>
  <c r="J1047" i="5"/>
  <c r="O1047" i="5"/>
  <c r="W412" i="5"/>
  <c r="AB412" i="5"/>
  <c r="V412" i="5"/>
  <c r="O412" i="5"/>
  <c r="P412" i="5"/>
  <c r="N412" i="5"/>
  <c r="AA412" i="5"/>
  <c r="Y412" i="5"/>
  <c r="U412" i="5"/>
  <c r="F412" i="5"/>
  <c r="I412" i="5"/>
  <c r="E412" i="5"/>
  <c r="T412" i="5"/>
  <c r="R412" i="5"/>
  <c r="G412" i="5"/>
  <c r="H412" i="5"/>
  <c r="M412" i="5"/>
  <c r="J412" i="5"/>
  <c r="S412" i="5"/>
  <c r="X412" i="5"/>
  <c r="Z412" i="5"/>
  <c r="K412" i="5"/>
  <c r="L412" i="5"/>
  <c r="Q412" i="5"/>
  <c r="R371" i="5"/>
  <c r="W371" i="5"/>
  <c r="U371" i="5"/>
  <c r="N371" i="5"/>
  <c r="H371" i="5"/>
  <c r="M371" i="5"/>
  <c r="V371" i="5"/>
  <c r="AA371" i="5"/>
  <c r="Y371" i="5"/>
  <c r="G371" i="5"/>
  <c r="L371" i="5"/>
  <c r="F371" i="5"/>
  <c r="E371" i="5"/>
  <c r="S371" i="5"/>
  <c r="AB371" i="5"/>
  <c r="J371" i="5"/>
  <c r="O371" i="5"/>
  <c r="Q371" i="5"/>
  <c r="K371" i="5"/>
  <c r="Z371" i="5"/>
  <c r="P371" i="5"/>
  <c r="X371" i="5"/>
  <c r="T371" i="5"/>
  <c r="I371" i="5"/>
  <c r="W1623" i="5"/>
  <c r="AB1623" i="5"/>
  <c r="U1623" i="5"/>
  <c r="H1623" i="5"/>
  <c r="I1623" i="5"/>
  <c r="F1623" i="5"/>
  <c r="AA1623" i="5"/>
  <c r="Y1623" i="5"/>
  <c r="G1623" i="5"/>
  <c r="L1623" i="5"/>
  <c r="M1623" i="5"/>
  <c r="J1623" i="5"/>
  <c r="E1623" i="5"/>
  <c r="T1623" i="5"/>
  <c r="R1623" i="5"/>
  <c r="K1623" i="5"/>
  <c r="P1623" i="5"/>
  <c r="Q1623" i="5"/>
  <c r="Z1623" i="5"/>
  <c r="O1623" i="5"/>
  <c r="S1623" i="5"/>
  <c r="V1623" i="5"/>
  <c r="X1623" i="5"/>
  <c r="N1623" i="5"/>
  <c r="X1060" i="5"/>
  <c r="R1060" i="5"/>
  <c r="V1060" i="5"/>
  <c r="Q1060" i="5"/>
  <c r="G1060" i="5"/>
  <c r="P1060" i="5"/>
  <c r="AB1060" i="5"/>
  <c r="Z1060" i="5"/>
  <c r="W1060" i="5"/>
  <c r="F1060" i="5"/>
  <c r="K1060" i="5"/>
  <c r="H1060" i="5"/>
  <c r="E1060" i="5"/>
  <c r="U1060" i="5"/>
  <c r="S1060" i="5"/>
  <c r="I1060" i="5"/>
  <c r="J1060" i="5"/>
  <c r="O1060" i="5"/>
  <c r="T1060" i="5"/>
  <c r="N1060" i="5"/>
  <c r="Y1060" i="5"/>
  <c r="L1060" i="5"/>
  <c r="AA1060" i="5"/>
  <c r="M1060" i="5"/>
  <c r="U1013" i="5"/>
  <c r="Z1013" i="5"/>
  <c r="S1013" i="5"/>
  <c r="M1013" i="5"/>
  <c r="N1013" i="5"/>
  <c r="P1013" i="5"/>
  <c r="Y1013" i="5"/>
  <c r="W1013" i="5"/>
  <c r="T1013" i="5"/>
  <c r="Q1013" i="5"/>
  <c r="G1013" i="5"/>
  <c r="L1013" i="5"/>
  <c r="R1013" i="5"/>
  <c r="X1013" i="5"/>
  <c r="AB1013" i="5"/>
  <c r="F1013" i="5"/>
  <c r="K1013" i="5"/>
  <c r="H1013" i="5"/>
  <c r="E1013" i="5"/>
  <c r="V1013" i="5"/>
  <c r="AA1013" i="5"/>
  <c r="I1013" i="5"/>
  <c r="J1013" i="5"/>
  <c r="O1013" i="5"/>
  <c r="R426" i="5"/>
  <c r="AB426" i="5"/>
  <c r="Y426" i="5"/>
  <c r="M426" i="5"/>
  <c r="G426" i="5"/>
  <c r="H426" i="5"/>
  <c r="V426" i="5"/>
  <c r="S426" i="5"/>
  <c r="AA426" i="5"/>
  <c r="Q426" i="5"/>
  <c r="K426" i="5"/>
  <c r="L426" i="5"/>
  <c r="Z426" i="5"/>
  <c r="X426" i="5"/>
  <c r="T426" i="5"/>
  <c r="J426" i="5"/>
  <c r="O426" i="5"/>
  <c r="P426" i="5"/>
  <c r="E426" i="5"/>
  <c r="W426" i="5"/>
  <c r="U426" i="5"/>
  <c r="I426" i="5"/>
  <c r="N426" i="5"/>
  <c r="F426" i="5"/>
  <c r="X975" i="5"/>
  <c r="V975" i="5"/>
  <c r="R975" i="5"/>
  <c r="Q975" i="5"/>
  <c r="G975" i="5"/>
  <c r="L975" i="5"/>
  <c r="Z975" i="5"/>
  <c r="M975" i="5"/>
  <c r="H975" i="5"/>
  <c r="AB975" i="5"/>
  <c r="AA975" i="5"/>
  <c r="S975" i="5"/>
  <c r="F975" i="5"/>
  <c r="K975" i="5"/>
  <c r="P975" i="5"/>
  <c r="T975" i="5"/>
  <c r="Y975" i="5"/>
  <c r="N975" i="5"/>
  <c r="E975" i="5"/>
  <c r="U975" i="5"/>
  <c r="W975" i="5"/>
  <c r="I975" i="5"/>
  <c r="J975" i="5"/>
  <c r="O975" i="5"/>
  <c r="W1587" i="5"/>
  <c r="AB1587" i="5"/>
  <c r="R1587" i="5"/>
  <c r="O1587" i="5"/>
  <c r="I1587" i="5"/>
  <c r="F1587" i="5"/>
  <c r="E1587" i="5"/>
  <c r="T1587" i="5"/>
  <c r="V1587" i="5"/>
  <c r="G1587" i="5"/>
  <c r="L1587" i="5"/>
  <c r="Q1587" i="5"/>
  <c r="U1587" i="5"/>
  <c r="H1587" i="5"/>
  <c r="J1587" i="5"/>
  <c r="X1587" i="5"/>
  <c r="N1587" i="5"/>
  <c r="S1587" i="5"/>
  <c r="Y1587" i="5"/>
  <c r="P1587" i="5"/>
  <c r="K1587" i="5"/>
  <c r="AA1587" i="5"/>
  <c r="Z1587" i="5"/>
  <c r="M1587" i="5"/>
  <c r="U93" i="5"/>
  <c r="T93" i="5"/>
  <c r="AB93" i="5"/>
  <c r="L93" i="5"/>
  <c r="Q93" i="5"/>
  <c r="G93" i="5"/>
  <c r="Y93" i="5"/>
  <c r="Z93" i="5"/>
  <c r="V93" i="5"/>
  <c r="P93" i="5"/>
  <c r="F93" i="5"/>
  <c r="O93" i="5"/>
  <c r="S93" i="5"/>
  <c r="AA93" i="5"/>
  <c r="W93" i="5"/>
  <c r="I93" i="5"/>
  <c r="J93" i="5"/>
  <c r="K93" i="5"/>
  <c r="E93" i="5"/>
  <c r="X93" i="5"/>
  <c r="R93" i="5"/>
  <c r="H93" i="5"/>
  <c r="M93" i="5"/>
  <c r="N93" i="5"/>
  <c r="AA1871" i="5"/>
  <c r="R1871" i="5"/>
  <c r="G1871" i="5"/>
  <c r="H1871" i="5"/>
  <c r="M1871" i="5"/>
  <c r="N1871" i="5"/>
  <c r="W1871" i="5"/>
  <c r="AB1871" i="5"/>
  <c r="V1871" i="5"/>
  <c r="Y1871" i="5"/>
  <c r="I1871" i="5"/>
  <c r="J1871" i="5"/>
  <c r="E1871" i="5"/>
  <c r="Z1871" i="5"/>
  <c r="L1871" i="5"/>
  <c r="S1871" i="5"/>
  <c r="U1871" i="5"/>
  <c r="P1871" i="5"/>
  <c r="T1871" i="5"/>
  <c r="K1871" i="5"/>
  <c r="Q1871" i="5"/>
  <c r="F1871" i="5"/>
  <c r="X1871" i="5"/>
  <c r="O1871" i="5"/>
  <c r="T284" i="5"/>
  <c r="AA284" i="5"/>
  <c r="Z284" i="5"/>
  <c r="K284" i="5"/>
  <c r="L284" i="5"/>
  <c r="Q284" i="5"/>
  <c r="X284" i="5"/>
  <c r="R284" i="5"/>
  <c r="U284" i="5"/>
  <c r="O284" i="5"/>
  <c r="P284" i="5"/>
  <c r="N284" i="5"/>
  <c r="AB284" i="5"/>
  <c r="W284" i="5"/>
  <c r="S284" i="5"/>
  <c r="F284" i="5"/>
  <c r="I284" i="5"/>
  <c r="J284" i="5"/>
  <c r="E284" i="5"/>
  <c r="V284" i="5"/>
  <c r="Y284" i="5"/>
  <c r="G284" i="5"/>
  <c r="H284" i="5"/>
  <c r="M284" i="5"/>
  <c r="Y805" i="5"/>
  <c r="S805" i="5"/>
  <c r="W805" i="5"/>
  <c r="Q805" i="5"/>
  <c r="G805" i="5"/>
  <c r="L805" i="5"/>
  <c r="E805" i="5"/>
  <c r="V805" i="5"/>
  <c r="T805" i="5"/>
  <c r="I805" i="5"/>
  <c r="J805" i="5"/>
  <c r="O805" i="5"/>
  <c r="AA805" i="5"/>
  <c r="F805" i="5"/>
  <c r="H805" i="5"/>
  <c r="Z805" i="5"/>
  <c r="P805" i="5"/>
  <c r="U805" i="5"/>
  <c r="AB805" i="5"/>
  <c r="N805" i="5"/>
  <c r="M805" i="5"/>
  <c r="R805" i="5"/>
  <c r="X805" i="5"/>
  <c r="K805" i="5"/>
  <c r="Y960" i="5"/>
  <c r="AA960" i="5"/>
  <c r="W960" i="5"/>
  <c r="Q960" i="5"/>
  <c r="G960" i="5"/>
  <c r="P960" i="5"/>
  <c r="E960" i="5"/>
  <c r="Z960" i="5"/>
  <c r="AB960" i="5"/>
  <c r="I960" i="5"/>
  <c r="J960" i="5"/>
  <c r="O960" i="5"/>
  <c r="R960" i="5"/>
  <c r="F960" i="5"/>
  <c r="H960" i="5"/>
  <c r="V960" i="5"/>
  <c r="L960" i="5"/>
  <c r="U960" i="5"/>
  <c r="S960" i="5"/>
  <c r="N960" i="5"/>
  <c r="M960" i="5"/>
  <c r="T960" i="5"/>
  <c r="X960" i="5"/>
  <c r="K960" i="5"/>
  <c r="Z7" i="5"/>
  <c r="X7" i="5"/>
  <c r="U7" i="5"/>
  <c r="K7" i="5"/>
  <c r="P7" i="5"/>
  <c r="M7" i="5"/>
  <c r="V7" i="5"/>
  <c r="AA7" i="5"/>
  <c r="T7" i="5"/>
  <c r="G7" i="5"/>
  <c r="L7" i="5"/>
  <c r="Q7" i="5"/>
  <c r="E7" i="5"/>
  <c r="Y7" i="5"/>
  <c r="O7" i="5"/>
  <c r="R7" i="5"/>
  <c r="AB7" i="5"/>
  <c r="H7" i="5"/>
  <c r="S7" i="5"/>
  <c r="J7" i="5"/>
  <c r="F7" i="5"/>
  <c r="I7" i="5"/>
  <c r="W7" i="5"/>
  <c r="N7" i="5"/>
  <c r="X277" i="5"/>
  <c r="R277" i="5"/>
  <c r="H277" i="5"/>
  <c r="M277" i="5"/>
  <c r="N277" i="5"/>
  <c r="G277" i="5"/>
  <c r="U277" i="5"/>
  <c r="T277" i="5"/>
  <c r="AB277" i="5"/>
  <c r="L277" i="5"/>
  <c r="Q277" i="5"/>
  <c r="K277" i="5"/>
  <c r="Y277" i="5"/>
  <c r="Z277" i="5"/>
  <c r="V277" i="5"/>
  <c r="P277" i="5"/>
  <c r="F277" i="5"/>
  <c r="E277" i="5"/>
  <c r="S277" i="5"/>
  <c r="AA277" i="5"/>
  <c r="W277" i="5"/>
  <c r="I277" i="5"/>
  <c r="J277" i="5"/>
  <c r="O277" i="5"/>
  <c r="U646" i="5"/>
  <c r="T646" i="5"/>
  <c r="AB646" i="5"/>
  <c r="M646" i="5"/>
  <c r="N646" i="5"/>
  <c r="H646" i="5"/>
  <c r="Y646" i="5"/>
  <c r="Z646" i="5"/>
  <c r="V646" i="5"/>
  <c r="Q646" i="5"/>
  <c r="G646" i="5"/>
  <c r="L646" i="5"/>
  <c r="S646" i="5"/>
  <c r="AA646" i="5"/>
  <c r="W646" i="5"/>
  <c r="F646" i="5"/>
  <c r="K646" i="5"/>
  <c r="P646" i="5"/>
  <c r="E646" i="5"/>
  <c r="X646" i="5"/>
  <c r="R646" i="5"/>
  <c r="I646" i="5"/>
  <c r="J646" i="5"/>
  <c r="O646" i="5"/>
  <c r="Z1030" i="5"/>
  <c r="T1030" i="5"/>
  <c r="Y1030" i="5"/>
  <c r="F1030" i="5"/>
  <c r="K1030" i="5"/>
  <c r="P1030" i="5"/>
  <c r="E1030" i="5"/>
  <c r="S1030" i="5"/>
  <c r="AB1030" i="5"/>
  <c r="I1030" i="5"/>
  <c r="J1030" i="5"/>
  <c r="O1030" i="5"/>
  <c r="V1030" i="5"/>
  <c r="X1030" i="5"/>
  <c r="G1030" i="5"/>
  <c r="AA1030" i="5"/>
  <c r="Q1030" i="5"/>
  <c r="L1030" i="5"/>
  <c r="R1030" i="5"/>
  <c r="U1030" i="5"/>
  <c r="N1030" i="5"/>
  <c r="W1030" i="5"/>
  <c r="M1030" i="5"/>
  <c r="H1030" i="5"/>
  <c r="Y116" i="5"/>
  <c r="W116" i="5"/>
  <c r="S116" i="5"/>
  <c r="O116" i="5"/>
  <c r="P116" i="5"/>
  <c r="J116" i="5"/>
  <c r="E116" i="5"/>
  <c r="Z116" i="5"/>
  <c r="T116" i="5"/>
  <c r="H116" i="5"/>
  <c r="Q116" i="5"/>
  <c r="U116" i="5"/>
  <c r="X116" i="5"/>
  <c r="G116" i="5"/>
  <c r="L116" i="5"/>
  <c r="N116" i="5"/>
  <c r="R116" i="5"/>
  <c r="AA116" i="5"/>
  <c r="K116" i="5"/>
  <c r="I116" i="5"/>
  <c r="V116" i="5"/>
  <c r="AB116" i="5"/>
  <c r="F116" i="5"/>
  <c r="M116" i="5"/>
  <c r="T961" i="5"/>
  <c r="AB961" i="5"/>
  <c r="I961" i="5"/>
  <c r="F961" i="5"/>
  <c r="K961" i="5"/>
  <c r="H961" i="5"/>
  <c r="V961" i="5"/>
  <c r="U961" i="5"/>
  <c r="W961" i="5"/>
  <c r="Q961" i="5"/>
  <c r="N961" i="5"/>
  <c r="P961" i="5"/>
  <c r="Z961" i="5"/>
  <c r="AA961" i="5"/>
  <c r="X961" i="5"/>
  <c r="E961" i="5"/>
  <c r="G961" i="5"/>
  <c r="L961" i="5"/>
  <c r="Y961" i="5"/>
  <c r="O961" i="5"/>
  <c r="S961" i="5"/>
  <c r="M961" i="5"/>
  <c r="J961" i="5"/>
  <c r="R961" i="5"/>
  <c r="Z1094" i="5"/>
  <c r="T1094" i="5"/>
  <c r="Y1094" i="5"/>
  <c r="F1094" i="5"/>
  <c r="K1094" i="5"/>
  <c r="L1094" i="5"/>
  <c r="E1094" i="5"/>
  <c r="S1094" i="5"/>
  <c r="AB1094" i="5"/>
  <c r="I1094" i="5"/>
  <c r="J1094" i="5"/>
  <c r="O1094" i="5"/>
  <c r="R1094" i="5"/>
  <c r="V1094" i="5"/>
  <c r="X1094" i="5"/>
  <c r="G1094" i="5"/>
  <c r="AA1094" i="5"/>
  <c r="Q1094" i="5"/>
  <c r="P1094" i="5"/>
  <c r="U1094" i="5"/>
  <c r="N1094" i="5"/>
  <c r="W1094" i="5"/>
  <c r="M1094" i="5"/>
  <c r="H1094" i="5"/>
  <c r="R1673" i="5"/>
  <c r="AA1673" i="5"/>
  <c r="X1673" i="5"/>
  <c r="H1673" i="5"/>
  <c r="M1673" i="5"/>
  <c r="N1673" i="5"/>
  <c r="U1673" i="5"/>
  <c r="Z1673" i="5"/>
  <c r="AB1673" i="5"/>
  <c r="K1673" i="5"/>
  <c r="P1673" i="5"/>
  <c r="F1673" i="5"/>
  <c r="Y1673" i="5"/>
  <c r="S1673" i="5"/>
  <c r="W1673" i="5"/>
  <c r="O1673" i="5"/>
  <c r="I1673" i="5"/>
  <c r="J1673" i="5"/>
  <c r="G1673" i="5"/>
  <c r="E1673" i="5"/>
  <c r="L1673" i="5"/>
  <c r="V1673" i="5"/>
  <c r="Q1673" i="5"/>
  <c r="T1673" i="5"/>
  <c r="AB1231" i="5"/>
  <c r="Z1231" i="5"/>
  <c r="W1231" i="5"/>
  <c r="H1231" i="5"/>
  <c r="M1231" i="5"/>
  <c r="J1231" i="5"/>
  <c r="T1231" i="5"/>
  <c r="Y1231" i="5"/>
  <c r="R1231" i="5"/>
  <c r="K1231" i="5"/>
  <c r="P1231" i="5"/>
  <c r="N1231" i="5"/>
  <c r="X1231" i="5"/>
  <c r="U1231" i="5"/>
  <c r="V1231" i="5"/>
  <c r="O1231" i="5"/>
  <c r="I1231" i="5"/>
  <c r="F1231" i="5"/>
  <c r="S1231" i="5"/>
  <c r="Q1231" i="5"/>
  <c r="AA1231" i="5"/>
  <c r="G1231" i="5"/>
  <c r="L1231" i="5"/>
  <c r="E1231" i="5"/>
  <c r="E1405" i="5"/>
  <c r="V1405" i="5"/>
  <c r="X1405" i="5"/>
  <c r="G1405" i="5"/>
  <c r="L1405" i="5"/>
  <c r="Q1405" i="5"/>
  <c r="U1405" i="5"/>
  <c r="Z1405" i="5"/>
  <c r="AA1405" i="5"/>
  <c r="K1405" i="5"/>
  <c r="P1405" i="5"/>
  <c r="F1405" i="5"/>
  <c r="Y1405" i="5"/>
  <c r="W1405" i="5"/>
  <c r="S1405" i="5"/>
  <c r="O1405" i="5"/>
  <c r="I1405" i="5"/>
  <c r="J1405" i="5"/>
  <c r="R1405" i="5"/>
  <c r="T1405" i="5"/>
  <c r="AB1405" i="5"/>
  <c r="H1405" i="5"/>
  <c r="M1405" i="5"/>
  <c r="N1405" i="5"/>
  <c r="V147" i="5"/>
  <c r="AA147" i="5"/>
  <c r="X147" i="5"/>
  <c r="G147" i="5"/>
  <c r="L147" i="5"/>
  <c r="I147" i="5"/>
  <c r="E147" i="5"/>
  <c r="S147" i="5"/>
  <c r="AB147" i="5"/>
  <c r="J147" i="5"/>
  <c r="O147" i="5"/>
  <c r="Q147" i="5"/>
  <c r="T147" i="5"/>
  <c r="K147" i="5"/>
  <c r="F147" i="5"/>
  <c r="N147" i="5"/>
  <c r="M147" i="5"/>
  <c r="R147" i="5"/>
  <c r="U147" i="5"/>
  <c r="H147" i="5"/>
  <c r="W147" i="5"/>
  <c r="Z147" i="5"/>
  <c r="Y147" i="5"/>
  <c r="P147" i="5"/>
  <c r="T1592" i="5"/>
  <c r="Y1592" i="5"/>
  <c r="E1592" i="5"/>
  <c r="V1592" i="5"/>
  <c r="S1592" i="5"/>
  <c r="O1592" i="5"/>
  <c r="I1592" i="5"/>
  <c r="J1592" i="5"/>
  <c r="X1592" i="5"/>
  <c r="W1592" i="5"/>
  <c r="AA1592" i="5"/>
  <c r="H1592" i="5"/>
  <c r="M1592" i="5"/>
  <c r="N1592" i="5"/>
  <c r="AB1592" i="5"/>
  <c r="R1592" i="5"/>
  <c r="G1592" i="5"/>
  <c r="L1592" i="5"/>
  <c r="Q1592" i="5"/>
  <c r="U1592" i="5"/>
  <c r="Z1592" i="5"/>
  <c r="K1592" i="5"/>
  <c r="P1592" i="5"/>
  <c r="F1592" i="5"/>
  <c r="U165" i="5"/>
  <c r="R165" i="5"/>
  <c r="H165" i="5"/>
  <c r="M165" i="5"/>
  <c r="N165" i="5"/>
  <c r="G165" i="5"/>
  <c r="T165" i="5"/>
  <c r="Y165" i="5"/>
  <c r="S165" i="5"/>
  <c r="L165" i="5"/>
  <c r="Q165" i="5"/>
  <c r="E165" i="5"/>
  <c r="X165" i="5"/>
  <c r="V165" i="5"/>
  <c r="Z165" i="5"/>
  <c r="P165" i="5"/>
  <c r="F165" i="5"/>
  <c r="K165" i="5"/>
  <c r="AB165" i="5"/>
  <c r="W165" i="5"/>
  <c r="AA165" i="5"/>
  <c r="I165" i="5"/>
  <c r="J165" i="5"/>
  <c r="O165" i="5"/>
  <c r="Z1394" i="5"/>
  <c r="X1394" i="5"/>
  <c r="U1394" i="5"/>
  <c r="H1394" i="5"/>
  <c r="M1394" i="5"/>
  <c r="F1394" i="5"/>
  <c r="R1394" i="5"/>
  <c r="W1394" i="5"/>
  <c r="AB1394" i="5"/>
  <c r="K1394" i="5"/>
  <c r="P1394" i="5"/>
  <c r="J1394" i="5"/>
  <c r="V1394" i="5"/>
  <c r="AA1394" i="5"/>
  <c r="T1394" i="5"/>
  <c r="O1394" i="5"/>
  <c r="I1394" i="5"/>
  <c r="N1394" i="5"/>
  <c r="S1394" i="5"/>
  <c r="Q1394" i="5"/>
  <c r="Y1394" i="5"/>
  <c r="G1394" i="5"/>
  <c r="E1394" i="5"/>
  <c r="L1394" i="5"/>
  <c r="S1903" i="5"/>
  <c r="X1903" i="5"/>
  <c r="U1903" i="5"/>
  <c r="K1903" i="5"/>
  <c r="P1903" i="5"/>
  <c r="F1903" i="5"/>
  <c r="W1903" i="5"/>
  <c r="AB1903" i="5"/>
  <c r="V1903" i="5"/>
  <c r="O1903" i="5"/>
  <c r="I1903" i="5"/>
  <c r="J1903" i="5"/>
  <c r="AA1903" i="5"/>
  <c r="R1903" i="5"/>
  <c r="Y1903" i="5"/>
  <c r="H1903" i="5"/>
  <c r="M1903" i="5"/>
  <c r="N1903" i="5"/>
  <c r="E1903" i="5"/>
  <c r="T1903" i="5"/>
  <c r="Z1903" i="5"/>
  <c r="G1903" i="5"/>
  <c r="L1903" i="5"/>
  <c r="Q1903" i="5"/>
  <c r="S1727" i="5"/>
  <c r="X1727" i="5"/>
  <c r="Z1727" i="5"/>
  <c r="K1727" i="5"/>
  <c r="P1727" i="5"/>
  <c r="N1727" i="5"/>
  <c r="W1727" i="5"/>
  <c r="AB1727" i="5"/>
  <c r="U1727" i="5"/>
  <c r="O1727" i="5"/>
  <c r="I1727" i="5"/>
  <c r="F1727" i="5"/>
  <c r="E1727" i="5"/>
  <c r="T1727" i="5"/>
  <c r="R1727" i="5"/>
  <c r="G1727" i="5"/>
  <c r="L1727" i="5"/>
  <c r="Q1727" i="5"/>
  <c r="Y1727" i="5"/>
  <c r="J1727" i="5"/>
  <c r="M1727" i="5"/>
  <c r="V1727" i="5"/>
  <c r="AA1727" i="5"/>
  <c r="H1727" i="5"/>
  <c r="V560" i="5"/>
  <c r="AA560" i="5"/>
  <c r="U560" i="5"/>
  <c r="Q560" i="5"/>
  <c r="G560" i="5"/>
  <c r="P560" i="5"/>
  <c r="Z560" i="5"/>
  <c r="Y560" i="5"/>
  <c r="X560" i="5"/>
  <c r="F560" i="5"/>
  <c r="K560" i="5"/>
  <c r="H560" i="5"/>
  <c r="E560" i="5"/>
  <c r="S560" i="5"/>
  <c r="T560" i="5"/>
  <c r="I560" i="5"/>
  <c r="J560" i="5"/>
  <c r="O560" i="5"/>
  <c r="R560" i="5"/>
  <c r="W560" i="5"/>
  <c r="AB560" i="5"/>
  <c r="M560" i="5"/>
  <c r="N560" i="5"/>
  <c r="L560" i="5"/>
  <c r="Y1521" i="5"/>
  <c r="S1521" i="5"/>
  <c r="W1521" i="5"/>
  <c r="H1521" i="5"/>
  <c r="M1521" i="5"/>
  <c r="J1521" i="5"/>
  <c r="E1521" i="5"/>
  <c r="K1521" i="5"/>
  <c r="F1521" i="5"/>
  <c r="R1521" i="5"/>
  <c r="AA1521" i="5"/>
  <c r="G1521" i="5"/>
  <c r="L1521" i="5"/>
  <c r="Q1521" i="5"/>
  <c r="N1521" i="5"/>
  <c r="V1521" i="5"/>
  <c r="T1521" i="5"/>
  <c r="P1521" i="5"/>
  <c r="Z1521" i="5"/>
  <c r="X1521" i="5"/>
  <c r="O1521" i="5"/>
  <c r="U1521" i="5"/>
  <c r="I1521" i="5"/>
  <c r="AB1521" i="5"/>
  <c r="T1432" i="5"/>
  <c r="Y1432" i="5"/>
  <c r="R1432" i="5"/>
  <c r="K1432" i="5"/>
  <c r="P1432" i="5"/>
  <c r="F1432" i="5"/>
  <c r="X1432" i="5"/>
  <c r="V1432" i="5"/>
  <c r="AA1432" i="5"/>
  <c r="O1432" i="5"/>
  <c r="I1432" i="5"/>
  <c r="J1432" i="5"/>
  <c r="AB1432" i="5"/>
  <c r="W1432" i="5"/>
  <c r="S1432" i="5"/>
  <c r="H1432" i="5"/>
  <c r="M1432" i="5"/>
  <c r="N1432" i="5"/>
  <c r="E1432" i="5"/>
  <c r="U1432" i="5"/>
  <c r="Z1432" i="5"/>
  <c r="G1432" i="5"/>
  <c r="L1432" i="5"/>
  <c r="Q1432" i="5"/>
  <c r="V1920" i="5"/>
  <c r="AB1920" i="5"/>
  <c r="Z1920" i="5"/>
  <c r="H1920" i="5"/>
  <c r="M1920" i="5"/>
  <c r="F1920" i="5"/>
  <c r="U1920" i="5"/>
  <c r="AA1920" i="5"/>
  <c r="X1920" i="5"/>
  <c r="K1920" i="5"/>
  <c r="P1920" i="5"/>
  <c r="J1920" i="5"/>
  <c r="Y1920" i="5"/>
  <c r="W1920" i="5"/>
  <c r="S1920" i="5"/>
  <c r="O1920" i="5"/>
  <c r="I1920" i="5"/>
  <c r="N1920" i="5"/>
  <c r="T1920" i="5"/>
  <c r="Q1920" i="5"/>
  <c r="R1920" i="5"/>
  <c r="G1920" i="5"/>
  <c r="E1920" i="5"/>
  <c r="L1920" i="5"/>
  <c r="S1787" i="5"/>
  <c r="X1787" i="5"/>
  <c r="Y1787" i="5"/>
  <c r="L1787" i="5"/>
  <c r="Q1787" i="5"/>
  <c r="G1787" i="5"/>
  <c r="W1787" i="5"/>
  <c r="AB1787" i="5"/>
  <c r="R1787" i="5"/>
  <c r="P1787" i="5"/>
  <c r="K1787" i="5"/>
  <c r="O1787" i="5"/>
  <c r="AA1787" i="5"/>
  <c r="U1787" i="5"/>
  <c r="Z1787" i="5"/>
  <c r="I1787" i="5"/>
  <c r="F1787" i="5"/>
  <c r="J1787" i="5"/>
  <c r="E1787" i="5"/>
  <c r="T1787" i="5"/>
  <c r="V1787" i="5"/>
  <c r="H1787" i="5"/>
  <c r="M1787" i="5"/>
  <c r="N1787" i="5"/>
  <c r="Y386" i="5"/>
  <c r="W386" i="5"/>
  <c r="AB386" i="5"/>
  <c r="Q386" i="5"/>
  <c r="K386" i="5"/>
  <c r="P386" i="5"/>
  <c r="Z386" i="5"/>
  <c r="M386" i="5"/>
  <c r="L386" i="5"/>
  <c r="R386" i="5"/>
  <c r="X386" i="5"/>
  <c r="S386" i="5"/>
  <c r="J386" i="5"/>
  <c r="O386" i="5"/>
  <c r="H386" i="5"/>
  <c r="U386" i="5"/>
  <c r="AA386" i="5"/>
  <c r="G386" i="5"/>
  <c r="E386" i="5"/>
  <c r="V386" i="5"/>
  <c r="T386" i="5"/>
  <c r="I386" i="5"/>
  <c r="N386" i="5"/>
  <c r="F386" i="5"/>
  <c r="R1605" i="5"/>
  <c r="X1605" i="5"/>
  <c r="AB1605" i="5"/>
  <c r="H1605" i="5"/>
  <c r="M1605" i="5"/>
  <c r="N1605" i="5"/>
  <c r="E1605" i="5"/>
  <c r="V1605" i="5"/>
  <c r="S1605" i="5"/>
  <c r="G1605" i="5"/>
  <c r="L1605" i="5"/>
  <c r="Q1605" i="5"/>
  <c r="U1605" i="5"/>
  <c r="Z1605" i="5"/>
  <c r="AA1605" i="5"/>
  <c r="K1605" i="5"/>
  <c r="P1605" i="5"/>
  <c r="F1605" i="5"/>
  <c r="Y1605" i="5"/>
  <c r="W1605" i="5"/>
  <c r="T1605" i="5"/>
  <c r="O1605" i="5"/>
  <c r="I1605" i="5"/>
  <c r="J1605" i="5"/>
  <c r="X756" i="5"/>
  <c r="V756" i="5"/>
  <c r="R756" i="5"/>
  <c r="Q756" i="5"/>
  <c r="G756" i="5"/>
  <c r="P756" i="5"/>
  <c r="T756" i="5"/>
  <c r="AA756" i="5"/>
  <c r="N756" i="5"/>
  <c r="AB756" i="5"/>
  <c r="W756" i="5"/>
  <c r="S756" i="5"/>
  <c r="F756" i="5"/>
  <c r="K756" i="5"/>
  <c r="H756" i="5"/>
  <c r="Y756" i="5"/>
  <c r="M756" i="5"/>
  <c r="L756" i="5"/>
  <c r="E756" i="5"/>
  <c r="U756" i="5"/>
  <c r="Z756" i="5"/>
  <c r="I756" i="5"/>
  <c r="J756" i="5"/>
  <c r="O756" i="5"/>
  <c r="Y166" i="5"/>
  <c r="S166" i="5"/>
  <c r="W166" i="5"/>
  <c r="Q166" i="5"/>
  <c r="K166" i="5"/>
  <c r="H166" i="5"/>
  <c r="R166" i="5"/>
  <c r="AA166" i="5"/>
  <c r="X166" i="5"/>
  <c r="J166" i="5"/>
  <c r="O166" i="5"/>
  <c r="L166" i="5"/>
  <c r="E166" i="5"/>
  <c r="V166" i="5"/>
  <c r="T166" i="5"/>
  <c r="I166" i="5"/>
  <c r="N166" i="5"/>
  <c r="F166" i="5"/>
  <c r="AB166" i="5"/>
  <c r="M166" i="5"/>
  <c r="U166" i="5"/>
  <c r="G166" i="5"/>
  <c r="Z166" i="5"/>
  <c r="P166" i="5"/>
  <c r="U233" i="5"/>
  <c r="S233" i="5"/>
  <c r="H233" i="5"/>
  <c r="M233" i="5"/>
  <c r="N233" i="5"/>
  <c r="E233" i="5"/>
  <c r="T233" i="5"/>
  <c r="Y233" i="5"/>
  <c r="AA233" i="5"/>
  <c r="L233" i="5"/>
  <c r="Q233" i="5"/>
  <c r="O233" i="5"/>
  <c r="X233" i="5"/>
  <c r="R233" i="5"/>
  <c r="V233" i="5"/>
  <c r="P233" i="5"/>
  <c r="F233" i="5"/>
  <c r="K233" i="5"/>
  <c r="AB233" i="5"/>
  <c r="Z233" i="5"/>
  <c r="W233" i="5"/>
  <c r="I233" i="5"/>
  <c r="J233" i="5"/>
  <c r="G233" i="5"/>
  <c r="E1424" i="5"/>
  <c r="U1424" i="5"/>
  <c r="R1424" i="5"/>
  <c r="X1424" i="5"/>
  <c r="V1424" i="5"/>
  <c r="S1424" i="5"/>
  <c r="Y1424" i="5"/>
  <c r="G1424" i="5"/>
  <c r="L1424" i="5"/>
  <c r="Q1424" i="5"/>
  <c r="Z1424" i="5"/>
  <c r="K1424" i="5"/>
  <c r="P1424" i="5"/>
  <c r="F1424" i="5"/>
  <c r="T1424" i="5"/>
  <c r="AA1424" i="5"/>
  <c r="O1424" i="5"/>
  <c r="I1424" i="5"/>
  <c r="J1424" i="5"/>
  <c r="AB1424" i="5"/>
  <c r="N1424" i="5"/>
  <c r="W1424" i="5"/>
  <c r="H1424" i="5"/>
  <c r="M1424" i="5"/>
  <c r="E877" i="5"/>
  <c r="U877" i="5"/>
  <c r="X877" i="5"/>
  <c r="I877" i="5"/>
  <c r="J877" i="5"/>
  <c r="O877" i="5"/>
  <c r="V877" i="5"/>
  <c r="W877" i="5"/>
  <c r="S877" i="5"/>
  <c r="Q877" i="5"/>
  <c r="G877" i="5"/>
  <c r="H877" i="5"/>
  <c r="Z877" i="5"/>
  <c r="AB877" i="5"/>
  <c r="T877" i="5"/>
  <c r="F877" i="5"/>
  <c r="K877" i="5"/>
  <c r="L877" i="5"/>
  <c r="AA877" i="5"/>
  <c r="P877" i="5"/>
  <c r="Y877" i="5"/>
  <c r="M877" i="5"/>
  <c r="R877" i="5"/>
  <c r="N877" i="5"/>
  <c r="R1390" i="5"/>
  <c r="W1390" i="5"/>
  <c r="Y1390" i="5"/>
  <c r="K1390" i="5"/>
  <c r="P1390" i="5"/>
  <c r="J1390" i="5"/>
  <c r="V1390" i="5"/>
  <c r="AA1390" i="5"/>
  <c r="U1390" i="5"/>
  <c r="O1390" i="5"/>
  <c r="I1390" i="5"/>
  <c r="N1390" i="5"/>
  <c r="Z1390" i="5"/>
  <c r="T1390" i="5"/>
  <c r="X1390" i="5"/>
  <c r="H1390" i="5"/>
  <c r="M1390" i="5"/>
  <c r="F1390" i="5"/>
  <c r="E1390" i="5"/>
  <c r="S1390" i="5"/>
  <c r="AB1390" i="5"/>
  <c r="G1390" i="5"/>
  <c r="L1390" i="5"/>
  <c r="Q1390" i="5"/>
  <c r="T1596" i="5"/>
  <c r="Y1596" i="5"/>
  <c r="AA1596" i="5"/>
  <c r="K1596" i="5"/>
  <c r="P1596" i="5"/>
  <c r="F1596" i="5"/>
  <c r="X1596" i="5"/>
  <c r="R1596" i="5"/>
  <c r="V1596" i="5"/>
  <c r="O1596" i="5"/>
  <c r="I1596" i="5"/>
  <c r="J1596" i="5"/>
  <c r="AB1596" i="5"/>
  <c r="Z1596" i="5"/>
  <c r="W1596" i="5"/>
  <c r="H1596" i="5"/>
  <c r="M1596" i="5"/>
  <c r="N1596" i="5"/>
  <c r="E1596" i="5"/>
  <c r="U1596" i="5"/>
  <c r="S1596" i="5"/>
  <c r="G1596" i="5"/>
  <c r="L1596" i="5"/>
  <c r="Q1596" i="5"/>
  <c r="S577" i="5"/>
  <c r="X577" i="5"/>
  <c r="Z577" i="5"/>
  <c r="M577" i="5"/>
  <c r="N577" i="5"/>
  <c r="P577" i="5"/>
  <c r="W577" i="5"/>
  <c r="AB577" i="5"/>
  <c r="R577" i="5"/>
  <c r="Q577" i="5"/>
  <c r="G577" i="5"/>
  <c r="L577" i="5"/>
  <c r="AA577" i="5"/>
  <c r="V577" i="5"/>
  <c r="U577" i="5"/>
  <c r="F577" i="5"/>
  <c r="K577" i="5"/>
  <c r="H577" i="5"/>
  <c r="E577" i="5"/>
  <c r="T577" i="5"/>
  <c r="Y577" i="5"/>
  <c r="I577" i="5"/>
  <c r="J577" i="5"/>
  <c r="O577" i="5"/>
  <c r="AB1959" i="5"/>
  <c r="V1959" i="5"/>
  <c r="G1959" i="5"/>
  <c r="L1959" i="5"/>
  <c r="Q1959" i="5"/>
  <c r="N1959" i="5"/>
  <c r="T1959" i="5"/>
  <c r="Y1959" i="5"/>
  <c r="S1959" i="5"/>
  <c r="O1959" i="5"/>
  <c r="I1959" i="5"/>
  <c r="J1959" i="5"/>
  <c r="X1959" i="5"/>
  <c r="R1959" i="5"/>
  <c r="W1959" i="5"/>
  <c r="H1959" i="5"/>
  <c r="M1959" i="5"/>
  <c r="AA1959" i="5"/>
  <c r="U1959" i="5"/>
  <c r="F1959" i="5"/>
  <c r="Z1959" i="5"/>
  <c r="K1959" i="5"/>
  <c r="E1959" i="5"/>
  <c r="P1959" i="5"/>
  <c r="R383" i="5"/>
  <c r="W383" i="5"/>
  <c r="U383" i="5"/>
  <c r="N383" i="5"/>
  <c r="H383" i="5"/>
  <c r="Q383" i="5"/>
  <c r="V383" i="5"/>
  <c r="AA383" i="5"/>
  <c r="AB383" i="5"/>
  <c r="G383" i="5"/>
  <c r="L383" i="5"/>
  <c r="I383" i="5"/>
  <c r="Z383" i="5"/>
  <c r="X383" i="5"/>
  <c r="T383" i="5"/>
  <c r="K383" i="5"/>
  <c r="P383" i="5"/>
  <c r="F383" i="5"/>
  <c r="E383" i="5"/>
  <c r="S383" i="5"/>
  <c r="Y383" i="5"/>
  <c r="J383" i="5"/>
  <c r="O383" i="5"/>
  <c r="M383" i="5"/>
  <c r="AA85" i="5"/>
  <c r="S85" i="5"/>
  <c r="H85" i="5"/>
  <c r="M85" i="5"/>
  <c r="N85" i="5"/>
  <c r="E85" i="5"/>
  <c r="U85" i="5"/>
  <c r="R85" i="5"/>
  <c r="T85" i="5"/>
  <c r="L85" i="5"/>
  <c r="Q85" i="5"/>
  <c r="K85" i="5"/>
  <c r="Y85" i="5"/>
  <c r="W85" i="5"/>
  <c r="X85" i="5"/>
  <c r="P85" i="5"/>
  <c r="F85" i="5"/>
  <c r="O85" i="5"/>
  <c r="V85" i="5"/>
  <c r="AB85" i="5"/>
  <c r="Z85" i="5"/>
  <c r="I85" i="5"/>
  <c r="J85" i="5"/>
  <c r="G85" i="5"/>
  <c r="AB1600" i="5"/>
  <c r="W1600" i="5"/>
  <c r="G1600" i="5"/>
  <c r="L1600" i="5"/>
  <c r="M1600" i="5"/>
  <c r="N1600" i="5"/>
  <c r="T1600" i="5"/>
  <c r="Y1600" i="5"/>
  <c r="Z1600" i="5"/>
  <c r="O1600" i="5"/>
  <c r="S1600" i="5"/>
  <c r="F1600" i="5"/>
  <c r="X1600" i="5"/>
  <c r="V1600" i="5"/>
  <c r="AA1600" i="5"/>
  <c r="H1600" i="5"/>
  <c r="I1600" i="5"/>
  <c r="J1600" i="5"/>
  <c r="K1600" i="5"/>
  <c r="E1600" i="5"/>
  <c r="P1600" i="5"/>
  <c r="U1600" i="5"/>
  <c r="Q1600" i="5"/>
  <c r="R1600" i="5"/>
  <c r="R140" i="5"/>
  <c r="AA140" i="5"/>
  <c r="T140" i="5"/>
  <c r="K140" i="5"/>
  <c r="L140" i="5"/>
  <c r="Q140" i="5"/>
  <c r="V140" i="5"/>
  <c r="W140" i="5"/>
  <c r="X140" i="5"/>
  <c r="O140" i="5"/>
  <c r="P140" i="5"/>
  <c r="N140" i="5"/>
  <c r="Z140" i="5"/>
  <c r="AB140" i="5"/>
  <c r="Y140" i="5"/>
  <c r="F140" i="5"/>
  <c r="I140" i="5"/>
  <c r="J140" i="5"/>
  <c r="E140" i="5"/>
  <c r="U140" i="5"/>
  <c r="S140" i="5"/>
  <c r="G140" i="5"/>
  <c r="H140" i="5"/>
  <c r="M140" i="5"/>
  <c r="Y406" i="5"/>
  <c r="S406" i="5"/>
  <c r="X406" i="5"/>
  <c r="Q406" i="5"/>
  <c r="K406" i="5"/>
  <c r="L406" i="5"/>
  <c r="R406" i="5"/>
  <c r="AA406" i="5"/>
  <c r="W406" i="5"/>
  <c r="J406" i="5"/>
  <c r="O406" i="5"/>
  <c r="H406" i="5"/>
  <c r="E406" i="5"/>
  <c r="V406" i="5"/>
  <c r="T406" i="5"/>
  <c r="I406" i="5"/>
  <c r="N406" i="5"/>
  <c r="F406" i="5"/>
  <c r="U406" i="5"/>
  <c r="G406" i="5"/>
  <c r="Z406" i="5"/>
  <c r="P406" i="5"/>
  <c r="AB406" i="5"/>
  <c r="M406" i="5"/>
  <c r="Z647" i="5"/>
  <c r="Y647" i="5"/>
  <c r="W647" i="5"/>
  <c r="F647" i="5"/>
  <c r="K647" i="5"/>
  <c r="P647" i="5"/>
  <c r="E647" i="5"/>
  <c r="S647" i="5"/>
  <c r="AA647" i="5"/>
  <c r="I647" i="5"/>
  <c r="J647" i="5"/>
  <c r="O647" i="5"/>
  <c r="R647" i="5"/>
  <c r="X647" i="5"/>
  <c r="AB647" i="5"/>
  <c r="M647" i="5"/>
  <c r="N647" i="5"/>
  <c r="H647" i="5"/>
  <c r="V647" i="5"/>
  <c r="T647" i="5"/>
  <c r="U647" i="5"/>
  <c r="Q647" i="5"/>
  <c r="G647" i="5"/>
  <c r="L647" i="5"/>
  <c r="R1386" i="5"/>
  <c r="W1386" i="5"/>
  <c r="T1386" i="5"/>
  <c r="K1386" i="5"/>
  <c r="P1386" i="5"/>
  <c r="J1386" i="5"/>
  <c r="Z1386" i="5"/>
  <c r="X1386" i="5"/>
  <c r="Y1386" i="5"/>
  <c r="H1386" i="5"/>
  <c r="M1386" i="5"/>
  <c r="F1386" i="5"/>
  <c r="E1386" i="5"/>
  <c r="AB1386" i="5"/>
  <c r="L1386" i="5"/>
  <c r="V1386" i="5"/>
  <c r="U1386" i="5"/>
  <c r="I1386" i="5"/>
  <c r="S1386" i="5"/>
  <c r="G1386" i="5"/>
  <c r="Q1386" i="5"/>
  <c r="AA1386" i="5"/>
  <c r="O1386" i="5"/>
  <c r="N1386" i="5"/>
  <c r="X832" i="5"/>
  <c r="R832" i="5"/>
  <c r="V832" i="5"/>
  <c r="Q832" i="5"/>
  <c r="G832" i="5"/>
  <c r="P832" i="5"/>
  <c r="E832" i="5"/>
  <c r="U832" i="5"/>
  <c r="S832" i="5"/>
  <c r="I832" i="5"/>
  <c r="J832" i="5"/>
  <c r="O832" i="5"/>
  <c r="Z832" i="5"/>
  <c r="F832" i="5"/>
  <c r="H832" i="5"/>
  <c r="Y832" i="5"/>
  <c r="L832" i="5"/>
  <c r="T832" i="5"/>
  <c r="AA832" i="5"/>
  <c r="N832" i="5"/>
  <c r="M832" i="5"/>
  <c r="AB832" i="5"/>
  <c r="W832" i="5"/>
  <c r="K832" i="5"/>
  <c r="E1410" i="5"/>
  <c r="S1410" i="5"/>
  <c r="T1410" i="5"/>
  <c r="K1410" i="5"/>
  <c r="L1410" i="5"/>
  <c r="Q1410" i="5"/>
  <c r="V1410" i="5"/>
  <c r="AA1410" i="5"/>
  <c r="Y1410" i="5"/>
  <c r="AB1410" i="5"/>
  <c r="I1410" i="5"/>
  <c r="N1410" i="5"/>
  <c r="Z1410" i="5"/>
  <c r="X1410" i="5"/>
  <c r="G1410" i="5"/>
  <c r="H1410" i="5"/>
  <c r="M1410" i="5"/>
  <c r="F1410" i="5"/>
  <c r="O1410" i="5"/>
  <c r="R1410" i="5"/>
  <c r="P1410" i="5"/>
  <c r="W1410" i="5"/>
  <c r="J1410" i="5"/>
  <c r="U1410" i="5"/>
  <c r="S1791" i="5"/>
  <c r="X1791" i="5"/>
  <c r="Z1791" i="5"/>
  <c r="L1791" i="5"/>
  <c r="Q1791" i="5"/>
  <c r="G1791" i="5"/>
  <c r="W1791" i="5"/>
  <c r="AB1791" i="5"/>
  <c r="U1791" i="5"/>
  <c r="P1791" i="5"/>
  <c r="K1791" i="5"/>
  <c r="O1791" i="5"/>
  <c r="E1791" i="5"/>
  <c r="T1791" i="5"/>
  <c r="R1791" i="5"/>
  <c r="H1791" i="5"/>
  <c r="M1791" i="5"/>
  <c r="N1791" i="5"/>
  <c r="I1791" i="5"/>
  <c r="V1791" i="5"/>
  <c r="AA1791" i="5"/>
  <c r="F1791" i="5"/>
  <c r="Y1791" i="5"/>
  <c r="J1791" i="5"/>
  <c r="R1277" i="5"/>
  <c r="X1277" i="5"/>
  <c r="T1277" i="5"/>
  <c r="H1277" i="5"/>
  <c r="M1277" i="5"/>
  <c r="N1277" i="5"/>
  <c r="E1277" i="5"/>
  <c r="V1277" i="5"/>
  <c r="S1277" i="5"/>
  <c r="G1277" i="5"/>
  <c r="L1277" i="5"/>
  <c r="Q1277" i="5"/>
  <c r="U1277" i="5"/>
  <c r="Z1277" i="5"/>
  <c r="AA1277" i="5"/>
  <c r="K1277" i="5"/>
  <c r="P1277" i="5"/>
  <c r="F1277" i="5"/>
  <c r="Y1277" i="5"/>
  <c r="W1277" i="5"/>
  <c r="AB1277" i="5"/>
  <c r="O1277" i="5"/>
  <c r="I1277" i="5"/>
  <c r="J1277" i="5"/>
  <c r="V1706" i="5"/>
  <c r="AA1706" i="5"/>
  <c r="AB1706" i="5"/>
  <c r="O1706" i="5"/>
  <c r="I1706" i="5"/>
  <c r="N1706" i="5"/>
  <c r="E1706" i="5"/>
  <c r="S1706" i="5"/>
  <c r="Y1706" i="5"/>
  <c r="G1706" i="5"/>
  <c r="L1706" i="5"/>
  <c r="Q1706" i="5"/>
  <c r="X1706" i="5"/>
  <c r="H1706" i="5"/>
  <c r="F1706" i="5"/>
  <c r="W1706" i="5"/>
  <c r="J1706" i="5"/>
  <c r="R1706" i="5"/>
  <c r="T1706" i="5"/>
  <c r="P1706" i="5"/>
  <c r="K1706" i="5"/>
  <c r="Z1706" i="5"/>
  <c r="U1706" i="5"/>
  <c r="M1706" i="5"/>
  <c r="AB1732" i="5"/>
  <c r="O1732" i="5"/>
  <c r="R1732" i="5"/>
  <c r="F1732" i="5"/>
  <c r="Y1732" i="5"/>
  <c r="G1732" i="5"/>
  <c r="M1732" i="5"/>
  <c r="P1732" i="5"/>
  <c r="T1732" i="5"/>
  <c r="S1732" i="5"/>
  <c r="H1732" i="5"/>
  <c r="V1732" i="5"/>
  <c r="I1732" i="5"/>
  <c r="K1732" i="5"/>
  <c r="Q1732" i="5"/>
  <c r="U1732" i="5"/>
  <c r="W1732" i="5"/>
  <c r="J1732" i="5"/>
  <c r="X1732" i="5"/>
  <c r="AA1732" i="5"/>
  <c r="L1732" i="5"/>
  <c r="E1732" i="5"/>
  <c r="N1732" i="5"/>
  <c r="Z1732" i="5"/>
  <c r="Z925" i="5"/>
  <c r="AB925" i="5"/>
  <c r="Y925" i="5"/>
  <c r="F925" i="5"/>
  <c r="K925" i="5"/>
  <c r="L925" i="5"/>
  <c r="R925" i="5"/>
  <c r="AA925" i="5"/>
  <c r="T925" i="5"/>
  <c r="M925" i="5"/>
  <c r="N925" i="5"/>
  <c r="P925" i="5"/>
  <c r="V925" i="5"/>
  <c r="W925" i="5"/>
  <c r="X925" i="5"/>
  <c r="Q925" i="5"/>
  <c r="G925" i="5"/>
  <c r="H925" i="5"/>
  <c r="U925" i="5"/>
  <c r="O925" i="5"/>
  <c r="S925" i="5"/>
  <c r="I925" i="5"/>
  <c r="E925" i="5"/>
  <c r="J925" i="5"/>
  <c r="S1739" i="5"/>
  <c r="X1739" i="5"/>
  <c r="Y1739" i="5"/>
  <c r="O1739" i="5"/>
  <c r="Z1739" i="5"/>
  <c r="N1739" i="5"/>
  <c r="W1739" i="5"/>
  <c r="AB1739" i="5"/>
  <c r="R1739" i="5"/>
  <c r="H1739" i="5"/>
  <c r="I1739" i="5"/>
  <c r="F1739" i="5"/>
  <c r="AA1739" i="5"/>
  <c r="U1739" i="5"/>
  <c r="G1739" i="5"/>
  <c r="L1739" i="5"/>
  <c r="M1739" i="5"/>
  <c r="J1739" i="5"/>
  <c r="E1739" i="5"/>
  <c r="T1739" i="5"/>
  <c r="V1739" i="5"/>
  <c r="K1739" i="5"/>
  <c r="P1739" i="5"/>
  <c r="Q1739" i="5"/>
  <c r="V251" i="5"/>
  <c r="AA251" i="5"/>
  <c r="X251" i="5"/>
  <c r="G251" i="5"/>
  <c r="L251" i="5"/>
  <c r="F251" i="5"/>
  <c r="Z251" i="5"/>
  <c r="T251" i="5"/>
  <c r="Y251" i="5"/>
  <c r="K251" i="5"/>
  <c r="P251" i="5"/>
  <c r="Q251" i="5"/>
  <c r="E251" i="5"/>
  <c r="S251" i="5"/>
  <c r="AB251" i="5"/>
  <c r="J251" i="5"/>
  <c r="O251" i="5"/>
  <c r="I251" i="5"/>
  <c r="R251" i="5"/>
  <c r="W251" i="5"/>
  <c r="U251" i="5"/>
  <c r="N251" i="5"/>
  <c r="H251" i="5"/>
  <c r="M251" i="5"/>
  <c r="Y449" i="5"/>
  <c r="AA449" i="5"/>
  <c r="S449" i="5"/>
  <c r="P449" i="5"/>
  <c r="F449" i="5"/>
  <c r="K449" i="5"/>
  <c r="U449" i="5"/>
  <c r="AB449" i="5"/>
  <c r="Q449" i="5"/>
  <c r="T449" i="5"/>
  <c r="X449" i="5"/>
  <c r="W449" i="5"/>
  <c r="I449" i="5"/>
  <c r="J449" i="5"/>
  <c r="O449" i="5"/>
  <c r="V449" i="5"/>
  <c r="L449" i="5"/>
  <c r="G449" i="5"/>
  <c r="E449" i="5"/>
  <c r="Z449" i="5"/>
  <c r="R449" i="5"/>
  <c r="H449" i="5"/>
  <c r="M449" i="5"/>
  <c r="N449" i="5"/>
  <c r="Y274" i="5"/>
  <c r="W274" i="5"/>
  <c r="AA274" i="5"/>
  <c r="Q274" i="5"/>
  <c r="K274" i="5"/>
  <c r="P274" i="5"/>
  <c r="U274" i="5"/>
  <c r="T274" i="5"/>
  <c r="G274" i="5"/>
  <c r="R274" i="5"/>
  <c r="X274" i="5"/>
  <c r="AB274" i="5"/>
  <c r="J274" i="5"/>
  <c r="O274" i="5"/>
  <c r="H274" i="5"/>
  <c r="Z274" i="5"/>
  <c r="M274" i="5"/>
  <c r="L274" i="5"/>
  <c r="E274" i="5"/>
  <c r="V274" i="5"/>
  <c r="S274" i="5"/>
  <c r="I274" i="5"/>
  <c r="N274" i="5"/>
  <c r="F274" i="5"/>
  <c r="U1469" i="5"/>
  <c r="V1469" i="5"/>
  <c r="Q1469" i="5"/>
  <c r="L1469" i="5"/>
  <c r="X1469" i="5"/>
  <c r="N1469" i="5"/>
  <c r="T1469" i="5"/>
  <c r="O1469" i="5"/>
  <c r="P1469" i="5"/>
  <c r="E1469" i="5"/>
  <c r="G1469" i="5"/>
  <c r="R1469" i="5"/>
  <c r="AB1469" i="5"/>
  <c r="M1469" i="5"/>
  <c r="K1469" i="5"/>
  <c r="H1469" i="5"/>
  <c r="J1469" i="5"/>
  <c r="W1469" i="5"/>
  <c r="AA1469" i="5"/>
  <c r="S1469" i="5"/>
  <c r="I1469" i="5"/>
  <c r="Y1469" i="5"/>
  <c r="F1469" i="5"/>
  <c r="Z1469" i="5"/>
  <c r="V710" i="5"/>
  <c r="AA710" i="5"/>
  <c r="U710" i="5"/>
  <c r="Q710" i="5"/>
  <c r="G710" i="5"/>
  <c r="L710" i="5"/>
  <c r="E710" i="5"/>
  <c r="W710" i="5"/>
  <c r="AB710" i="5"/>
  <c r="J710" i="5"/>
  <c r="H710" i="5"/>
  <c r="R710" i="5"/>
  <c r="X710" i="5"/>
  <c r="I710" i="5"/>
  <c r="N710" i="5"/>
  <c r="P710" i="5"/>
  <c r="Z710" i="5"/>
  <c r="Y710" i="5"/>
  <c r="M710" i="5"/>
  <c r="K710" i="5"/>
  <c r="S710" i="5"/>
  <c r="T710" i="5"/>
  <c r="F710" i="5"/>
  <c r="O710" i="5"/>
  <c r="Y677" i="5"/>
  <c r="S677" i="5"/>
  <c r="W677" i="5"/>
  <c r="Q677" i="5"/>
  <c r="G677" i="5"/>
  <c r="L677" i="5"/>
  <c r="E677" i="5"/>
  <c r="V677" i="5"/>
  <c r="T677" i="5"/>
  <c r="I677" i="5"/>
  <c r="J677" i="5"/>
  <c r="O677" i="5"/>
  <c r="AA677" i="5"/>
  <c r="F677" i="5"/>
  <c r="H677" i="5"/>
  <c r="Z677" i="5"/>
  <c r="U677" i="5"/>
  <c r="AB677" i="5"/>
  <c r="N677" i="5"/>
  <c r="P677" i="5"/>
  <c r="R677" i="5"/>
  <c r="X677" i="5"/>
  <c r="K677" i="5"/>
  <c r="M677" i="5"/>
  <c r="X1024" i="5"/>
  <c r="V1024" i="5"/>
  <c r="Z1024" i="5"/>
  <c r="Q1024" i="5"/>
  <c r="G1024" i="5"/>
  <c r="P1024" i="5"/>
  <c r="E1024" i="5"/>
  <c r="U1024" i="5"/>
  <c r="R1024" i="5"/>
  <c r="I1024" i="5"/>
  <c r="J1024" i="5"/>
  <c r="O1024" i="5"/>
  <c r="W1024" i="5"/>
  <c r="F1024" i="5"/>
  <c r="H1024" i="5"/>
  <c r="M1024" i="5"/>
  <c r="T1024" i="5"/>
  <c r="S1024" i="5"/>
  <c r="N1024" i="5"/>
  <c r="Y1024" i="5"/>
  <c r="L1024" i="5"/>
  <c r="AB1024" i="5"/>
  <c r="AA1024" i="5"/>
  <c r="K1024" i="5"/>
  <c r="W1043" i="5"/>
  <c r="AB1043" i="5"/>
  <c r="Z1043" i="5"/>
  <c r="Q1043" i="5"/>
  <c r="G1043" i="5"/>
  <c r="L1043" i="5"/>
  <c r="AA1043" i="5"/>
  <c r="U1043" i="5"/>
  <c r="R1043" i="5"/>
  <c r="F1043" i="5"/>
  <c r="K1043" i="5"/>
  <c r="P1043" i="5"/>
  <c r="E1043" i="5"/>
  <c r="T1043" i="5"/>
  <c r="V1043" i="5"/>
  <c r="I1043" i="5"/>
  <c r="J1043" i="5"/>
  <c r="O1043" i="5"/>
  <c r="S1043" i="5"/>
  <c r="N1043" i="5"/>
  <c r="X1043" i="5"/>
  <c r="H1043" i="5"/>
  <c r="Y1043" i="5"/>
  <c r="M1043" i="5"/>
  <c r="S604" i="5"/>
  <c r="AB604" i="5"/>
  <c r="U604" i="5"/>
  <c r="M604" i="5"/>
  <c r="N604" i="5"/>
  <c r="L604" i="5"/>
  <c r="W604" i="5"/>
  <c r="R604" i="5"/>
  <c r="Y604" i="5"/>
  <c r="Q604" i="5"/>
  <c r="G604" i="5"/>
  <c r="P604" i="5"/>
  <c r="AA604" i="5"/>
  <c r="X604" i="5"/>
  <c r="Z604" i="5"/>
  <c r="F604" i="5"/>
  <c r="K604" i="5"/>
  <c r="H604" i="5"/>
  <c r="E604" i="5"/>
  <c r="V604" i="5"/>
  <c r="T604" i="5"/>
  <c r="I604" i="5"/>
  <c r="J604" i="5"/>
  <c r="O604" i="5"/>
  <c r="Z663" i="5"/>
  <c r="Y663" i="5"/>
  <c r="AB663" i="5"/>
  <c r="F663" i="5"/>
  <c r="K663" i="5"/>
  <c r="P663" i="5"/>
  <c r="E663" i="5"/>
  <c r="S663" i="5"/>
  <c r="U663" i="5"/>
  <c r="I663" i="5"/>
  <c r="J663" i="5"/>
  <c r="O663" i="5"/>
  <c r="R663" i="5"/>
  <c r="X663" i="5"/>
  <c r="W663" i="5"/>
  <c r="M663" i="5"/>
  <c r="N663" i="5"/>
  <c r="H663" i="5"/>
  <c r="V663" i="5"/>
  <c r="T663" i="5"/>
  <c r="AA663" i="5"/>
  <c r="Q663" i="5"/>
  <c r="G663" i="5"/>
  <c r="L663" i="5"/>
  <c r="AB1144" i="5"/>
  <c r="W1144" i="5"/>
  <c r="R1144" i="5"/>
  <c r="F1144" i="5"/>
  <c r="K1144" i="5"/>
  <c r="H1144" i="5"/>
  <c r="T1144" i="5"/>
  <c r="Y1144" i="5"/>
  <c r="S1144" i="5"/>
  <c r="M1144" i="5"/>
  <c r="N1144" i="5"/>
  <c r="L1144" i="5"/>
  <c r="X1144" i="5"/>
  <c r="V1144" i="5"/>
  <c r="AA1144" i="5"/>
  <c r="Q1144" i="5"/>
  <c r="G1144" i="5"/>
  <c r="P1144" i="5"/>
  <c r="I1144" i="5"/>
  <c r="E1144" i="5"/>
  <c r="J1144" i="5"/>
  <c r="U1144" i="5"/>
  <c r="O1144" i="5"/>
  <c r="Z1144" i="5"/>
  <c r="T668" i="5"/>
  <c r="Y668" i="5"/>
  <c r="S668" i="5"/>
  <c r="M668" i="5"/>
  <c r="N668" i="5"/>
  <c r="L668" i="5"/>
  <c r="X668" i="5"/>
  <c r="V668" i="5"/>
  <c r="Z668" i="5"/>
  <c r="Q668" i="5"/>
  <c r="G668" i="5"/>
  <c r="P668" i="5"/>
  <c r="AB668" i="5"/>
  <c r="W668" i="5"/>
  <c r="AA668" i="5"/>
  <c r="F668" i="5"/>
  <c r="K668" i="5"/>
  <c r="H668" i="5"/>
  <c r="E668" i="5"/>
  <c r="U668" i="5"/>
  <c r="R668" i="5"/>
  <c r="I668" i="5"/>
  <c r="J668" i="5"/>
  <c r="O668" i="5"/>
  <c r="S1287" i="5"/>
  <c r="X1287" i="5"/>
  <c r="Z1287" i="5"/>
  <c r="K1287" i="5"/>
  <c r="P1287" i="5"/>
  <c r="N1287" i="5"/>
  <c r="AA1287" i="5"/>
  <c r="Y1287" i="5"/>
  <c r="V1287" i="5"/>
  <c r="H1287" i="5"/>
  <c r="M1287" i="5"/>
  <c r="J1287" i="5"/>
  <c r="E1287" i="5"/>
  <c r="R1287" i="5"/>
  <c r="L1287" i="5"/>
  <c r="W1287" i="5"/>
  <c r="U1287" i="5"/>
  <c r="I1287" i="5"/>
  <c r="T1287" i="5"/>
  <c r="G1287" i="5"/>
  <c r="Q1287" i="5"/>
  <c r="AB1287" i="5"/>
  <c r="O1287" i="5"/>
  <c r="F1287" i="5"/>
  <c r="V627" i="5"/>
  <c r="U627" i="5"/>
  <c r="AB627" i="5"/>
  <c r="Q627" i="5"/>
  <c r="G627" i="5"/>
  <c r="L627" i="5"/>
  <c r="E627" i="5"/>
  <c r="W627" i="5"/>
  <c r="I627" i="5"/>
  <c r="O627" i="5"/>
  <c r="Z627" i="5"/>
  <c r="AA627" i="5"/>
  <c r="S627" i="5"/>
  <c r="F627" i="5"/>
  <c r="K627" i="5"/>
  <c r="P627" i="5"/>
  <c r="T627" i="5"/>
  <c r="J627" i="5"/>
  <c r="M627" i="5"/>
  <c r="R627" i="5"/>
  <c r="N627" i="5"/>
  <c r="Y627" i="5"/>
  <c r="H627" i="5"/>
  <c r="X627" i="5"/>
  <c r="R1349" i="5"/>
  <c r="S1349" i="5"/>
  <c r="AA1349" i="5"/>
  <c r="H1349" i="5"/>
  <c r="M1349" i="5"/>
  <c r="N1349" i="5"/>
  <c r="E1349" i="5"/>
  <c r="V1349" i="5"/>
  <c r="AB1349" i="5"/>
  <c r="G1349" i="5"/>
  <c r="L1349" i="5"/>
  <c r="Q1349" i="5"/>
  <c r="U1349" i="5"/>
  <c r="Z1349" i="5"/>
  <c r="T1349" i="5"/>
  <c r="K1349" i="5"/>
  <c r="P1349" i="5"/>
  <c r="F1349" i="5"/>
  <c r="Y1349" i="5"/>
  <c r="W1349" i="5"/>
  <c r="X1349" i="5"/>
  <c r="O1349" i="5"/>
  <c r="I1349" i="5"/>
  <c r="J1349" i="5"/>
  <c r="T216" i="5"/>
  <c r="Z216" i="5"/>
  <c r="Y216" i="5"/>
  <c r="K216" i="5"/>
  <c r="L216" i="5"/>
  <c r="Q216" i="5"/>
  <c r="X216" i="5"/>
  <c r="V216" i="5"/>
  <c r="R216" i="5"/>
  <c r="O216" i="5"/>
  <c r="P216" i="5"/>
  <c r="J216" i="5"/>
  <c r="AB216" i="5"/>
  <c r="AA216" i="5"/>
  <c r="S216" i="5"/>
  <c r="F216" i="5"/>
  <c r="I216" i="5"/>
  <c r="N216" i="5"/>
  <c r="E216" i="5"/>
  <c r="H216" i="5"/>
  <c r="U216" i="5"/>
  <c r="M216" i="5"/>
  <c r="W216" i="5"/>
  <c r="G216" i="5"/>
  <c r="S1263" i="5"/>
  <c r="X1263" i="5"/>
  <c r="R1263" i="5"/>
  <c r="K1263" i="5"/>
  <c r="P1263" i="5"/>
  <c r="N1263" i="5"/>
  <c r="W1263" i="5"/>
  <c r="AB1263" i="5"/>
  <c r="U1263" i="5"/>
  <c r="O1263" i="5"/>
  <c r="I1263" i="5"/>
  <c r="F1263" i="5"/>
  <c r="AA1263" i="5"/>
  <c r="Y1263" i="5"/>
  <c r="V1263" i="5"/>
  <c r="H1263" i="5"/>
  <c r="M1263" i="5"/>
  <c r="J1263" i="5"/>
  <c r="E1263" i="5"/>
  <c r="T1263" i="5"/>
  <c r="Z1263" i="5"/>
  <c r="G1263" i="5"/>
  <c r="L1263" i="5"/>
  <c r="Q1263" i="5"/>
  <c r="E1373" i="5"/>
  <c r="V1373" i="5"/>
  <c r="X1373" i="5"/>
  <c r="G1373" i="5"/>
  <c r="L1373" i="5"/>
  <c r="Q1373" i="5"/>
  <c r="U1373" i="5"/>
  <c r="Z1373" i="5"/>
  <c r="AA1373" i="5"/>
  <c r="K1373" i="5"/>
  <c r="P1373" i="5"/>
  <c r="F1373" i="5"/>
  <c r="Y1373" i="5"/>
  <c r="W1373" i="5"/>
  <c r="S1373" i="5"/>
  <c r="O1373" i="5"/>
  <c r="I1373" i="5"/>
  <c r="J1373" i="5"/>
  <c r="R1373" i="5"/>
  <c r="T1373" i="5"/>
  <c r="AB1373" i="5"/>
  <c r="H1373" i="5"/>
  <c r="M1373" i="5"/>
  <c r="N1373" i="5"/>
  <c r="S207" i="5"/>
  <c r="X207" i="5"/>
  <c r="AB207" i="5"/>
  <c r="N207" i="5"/>
  <c r="H207" i="5"/>
  <c r="Q207" i="5"/>
  <c r="W207" i="5"/>
  <c r="T207" i="5"/>
  <c r="U207" i="5"/>
  <c r="G207" i="5"/>
  <c r="L207" i="5"/>
  <c r="F207" i="5"/>
  <c r="AA207" i="5"/>
  <c r="Y207" i="5"/>
  <c r="V207" i="5"/>
  <c r="K207" i="5"/>
  <c r="P207" i="5"/>
  <c r="I207" i="5"/>
  <c r="E207" i="5"/>
  <c r="R207" i="5"/>
  <c r="Z207" i="5"/>
  <c r="J207" i="5"/>
  <c r="O207" i="5"/>
  <c r="M207" i="5"/>
  <c r="S12" i="5"/>
  <c r="X12" i="5"/>
  <c r="Z12" i="5"/>
  <c r="K12" i="5"/>
  <c r="L12" i="5"/>
  <c r="Q12" i="5"/>
  <c r="W12" i="5"/>
  <c r="AB12" i="5"/>
  <c r="U12" i="5"/>
  <c r="O12" i="5"/>
  <c r="P12" i="5"/>
  <c r="N12" i="5"/>
  <c r="AA12" i="5"/>
  <c r="Y12" i="5"/>
  <c r="V12" i="5"/>
  <c r="F12" i="5"/>
  <c r="I12" i="5"/>
  <c r="J12" i="5"/>
  <c r="E12" i="5"/>
  <c r="T12" i="5"/>
  <c r="R12" i="5"/>
  <c r="G12" i="5"/>
  <c r="H12" i="5"/>
  <c r="M12" i="5"/>
  <c r="S105" i="5"/>
  <c r="Y105" i="5"/>
  <c r="H105" i="5"/>
  <c r="M105" i="5"/>
  <c r="N105" i="5"/>
  <c r="K105" i="5"/>
  <c r="R105" i="5"/>
  <c r="W105" i="5"/>
  <c r="T105" i="5"/>
  <c r="L105" i="5"/>
  <c r="Q105" i="5"/>
  <c r="O105" i="5"/>
  <c r="V105" i="5"/>
  <c r="AA105" i="5"/>
  <c r="U105" i="5"/>
  <c r="P105" i="5"/>
  <c r="F105" i="5"/>
  <c r="E105" i="5"/>
  <c r="Z105" i="5"/>
  <c r="X105" i="5"/>
  <c r="AB105" i="5"/>
  <c r="I105" i="5"/>
  <c r="J105" i="5"/>
  <c r="G105" i="5"/>
  <c r="U1361" i="5"/>
  <c r="Z1361" i="5"/>
  <c r="AB1361" i="5"/>
  <c r="K1361" i="5"/>
  <c r="P1361" i="5"/>
  <c r="F1361" i="5"/>
  <c r="R1361" i="5"/>
  <c r="AA1361" i="5"/>
  <c r="W1361" i="5"/>
  <c r="H1361" i="5"/>
  <c r="M1361" i="5"/>
  <c r="N1361" i="5"/>
  <c r="E1361" i="5"/>
  <c r="X1361" i="5"/>
  <c r="L1361" i="5"/>
  <c r="Y1361" i="5"/>
  <c r="T1361" i="5"/>
  <c r="I1361" i="5"/>
  <c r="V1361" i="5"/>
  <c r="G1361" i="5"/>
  <c r="Q1361" i="5"/>
  <c r="S1361" i="5"/>
  <c r="O1361" i="5"/>
  <c r="J1361" i="5"/>
  <c r="Z937" i="5"/>
  <c r="X937" i="5"/>
  <c r="U937" i="5"/>
  <c r="F937" i="5"/>
  <c r="K937" i="5"/>
  <c r="L937" i="5"/>
  <c r="R937" i="5"/>
  <c r="AB937" i="5"/>
  <c r="AA937" i="5"/>
  <c r="M937" i="5"/>
  <c r="N937" i="5"/>
  <c r="P937" i="5"/>
  <c r="V937" i="5"/>
  <c r="S937" i="5"/>
  <c r="T937" i="5"/>
  <c r="Q937" i="5"/>
  <c r="G937" i="5"/>
  <c r="H937" i="5"/>
  <c r="I937" i="5"/>
  <c r="E937" i="5"/>
  <c r="J937" i="5"/>
  <c r="W937" i="5"/>
  <c r="O937" i="5"/>
  <c r="Y937" i="5"/>
  <c r="S292" i="5"/>
  <c r="X292" i="5"/>
  <c r="Z292" i="5"/>
  <c r="K292" i="5"/>
  <c r="L292" i="5"/>
  <c r="Q292" i="5"/>
  <c r="W292" i="5"/>
  <c r="AB292" i="5"/>
  <c r="U292" i="5"/>
  <c r="O292" i="5"/>
  <c r="P292" i="5"/>
  <c r="J292" i="5"/>
  <c r="AA292" i="5"/>
  <c r="Y292" i="5"/>
  <c r="V292" i="5"/>
  <c r="F292" i="5"/>
  <c r="I292" i="5"/>
  <c r="N292" i="5"/>
  <c r="E292" i="5"/>
  <c r="T292" i="5"/>
  <c r="R292" i="5"/>
  <c r="G292" i="5"/>
  <c r="H292" i="5"/>
  <c r="M292" i="5"/>
  <c r="S463" i="5"/>
  <c r="Z463" i="5"/>
  <c r="X463" i="5"/>
  <c r="M463" i="5"/>
  <c r="N463" i="5"/>
  <c r="P463" i="5"/>
  <c r="W463" i="5"/>
  <c r="V463" i="5"/>
  <c r="Y463" i="5"/>
  <c r="Q463" i="5"/>
  <c r="G463" i="5"/>
  <c r="H463" i="5"/>
  <c r="AA463" i="5"/>
  <c r="AB463" i="5"/>
  <c r="R463" i="5"/>
  <c r="F463" i="5"/>
  <c r="K463" i="5"/>
  <c r="L463" i="5"/>
  <c r="E463" i="5"/>
  <c r="U463" i="5"/>
  <c r="T463" i="5"/>
  <c r="I463" i="5"/>
  <c r="J463" i="5"/>
  <c r="O463" i="5"/>
  <c r="Y230" i="5"/>
  <c r="S230" i="5"/>
  <c r="W230" i="5"/>
  <c r="Q230" i="5"/>
  <c r="K230" i="5"/>
  <c r="L230" i="5"/>
  <c r="R230" i="5"/>
  <c r="AA230" i="5"/>
  <c r="X230" i="5"/>
  <c r="J230" i="5"/>
  <c r="O230" i="5"/>
  <c r="H230" i="5"/>
  <c r="E230" i="5"/>
  <c r="V230" i="5"/>
  <c r="T230" i="5"/>
  <c r="I230" i="5"/>
  <c r="N230" i="5"/>
  <c r="F230" i="5"/>
  <c r="AB230" i="5"/>
  <c r="M230" i="5"/>
  <c r="U230" i="5"/>
  <c r="G230" i="5"/>
  <c r="Z230" i="5"/>
  <c r="P230" i="5"/>
  <c r="AA8" i="5"/>
  <c r="U8" i="5"/>
  <c r="Z8" i="5"/>
  <c r="F8" i="5"/>
  <c r="I8" i="5"/>
  <c r="N8" i="5"/>
  <c r="S8" i="5"/>
  <c r="X8" i="5"/>
  <c r="R8" i="5"/>
  <c r="K8" i="5"/>
  <c r="L8" i="5"/>
  <c r="Q8" i="5"/>
  <c r="W8" i="5"/>
  <c r="AB8" i="5"/>
  <c r="Y8" i="5"/>
  <c r="O8" i="5"/>
  <c r="P8" i="5"/>
  <c r="J8" i="5"/>
  <c r="T8" i="5"/>
  <c r="M8" i="5"/>
  <c r="V8" i="5"/>
  <c r="G8" i="5"/>
  <c r="H8" i="5"/>
  <c r="E8" i="5"/>
  <c r="Y289" i="5"/>
  <c r="AA289" i="5"/>
  <c r="S289" i="5"/>
  <c r="P289" i="5"/>
  <c r="F289" i="5"/>
  <c r="K289" i="5"/>
  <c r="U289" i="5"/>
  <c r="R289" i="5"/>
  <c r="Q289" i="5"/>
  <c r="G289" i="5"/>
  <c r="T289" i="5"/>
  <c r="W289" i="5"/>
  <c r="AB289" i="5"/>
  <c r="I289" i="5"/>
  <c r="J289" i="5"/>
  <c r="O289" i="5"/>
  <c r="V289" i="5"/>
  <c r="L289" i="5"/>
  <c r="E289" i="5"/>
  <c r="Z289" i="5"/>
  <c r="X289" i="5"/>
  <c r="H289" i="5"/>
  <c r="M289" i="5"/>
  <c r="N289" i="5"/>
  <c r="Y1649" i="5"/>
  <c r="S1649" i="5"/>
  <c r="W1649" i="5"/>
  <c r="H1649" i="5"/>
  <c r="M1649" i="5"/>
  <c r="J1649" i="5"/>
  <c r="V1649" i="5"/>
  <c r="K1649" i="5"/>
  <c r="X1649" i="5"/>
  <c r="R1649" i="5"/>
  <c r="AA1649" i="5"/>
  <c r="G1649" i="5"/>
  <c r="L1649" i="5"/>
  <c r="Q1649" i="5"/>
  <c r="N1649" i="5"/>
  <c r="E1649" i="5"/>
  <c r="T1649" i="5"/>
  <c r="P1649" i="5"/>
  <c r="Z1649" i="5"/>
  <c r="F1649" i="5"/>
  <c r="AB1649" i="5"/>
  <c r="O1649" i="5"/>
  <c r="U1649" i="5"/>
  <c r="I1649" i="5"/>
  <c r="U314" i="5"/>
  <c r="Z314" i="5"/>
  <c r="T314" i="5"/>
  <c r="M314" i="5"/>
  <c r="G314" i="5"/>
  <c r="H314" i="5"/>
  <c r="Y314" i="5"/>
  <c r="W314" i="5"/>
  <c r="AA314" i="5"/>
  <c r="Q314" i="5"/>
  <c r="K314" i="5"/>
  <c r="P314" i="5"/>
  <c r="R314" i="5"/>
  <c r="X314" i="5"/>
  <c r="AB314" i="5"/>
  <c r="J314" i="5"/>
  <c r="O314" i="5"/>
  <c r="L314" i="5"/>
  <c r="E314" i="5"/>
  <c r="V314" i="5"/>
  <c r="S314" i="5"/>
  <c r="I314" i="5"/>
  <c r="N314" i="5"/>
  <c r="F314" i="5"/>
  <c r="S1751" i="5"/>
  <c r="X1751" i="5"/>
  <c r="Z1751" i="5"/>
  <c r="O1751" i="5"/>
  <c r="V1751" i="5"/>
  <c r="N1751" i="5"/>
  <c r="W1751" i="5"/>
  <c r="AB1751" i="5"/>
  <c r="U1751" i="5"/>
  <c r="H1751" i="5"/>
  <c r="I1751" i="5"/>
  <c r="F1751" i="5"/>
  <c r="AA1751" i="5"/>
  <c r="Y1751" i="5"/>
  <c r="G1751" i="5"/>
  <c r="L1751" i="5"/>
  <c r="M1751" i="5"/>
  <c r="J1751" i="5"/>
  <c r="E1751" i="5"/>
  <c r="T1751" i="5"/>
  <c r="R1751" i="5"/>
  <c r="K1751" i="5"/>
  <c r="P1751" i="5"/>
  <c r="Q1751" i="5"/>
  <c r="S76" i="5"/>
  <c r="X76" i="5"/>
  <c r="Y76" i="5"/>
  <c r="K76" i="5"/>
  <c r="L76" i="5"/>
  <c r="Q76" i="5"/>
  <c r="W76" i="5"/>
  <c r="AB76" i="5"/>
  <c r="Z76" i="5"/>
  <c r="O76" i="5"/>
  <c r="P76" i="5"/>
  <c r="N76" i="5"/>
  <c r="AA76" i="5"/>
  <c r="U76" i="5"/>
  <c r="R76" i="5"/>
  <c r="F76" i="5"/>
  <c r="I76" i="5"/>
  <c r="J76" i="5"/>
  <c r="E76" i="5"/>
  <c r="T76" i="5"/>
  <c r="V76" i="5"/>
  <c r="G76" i="5"/>
  <c r="H76" i="5"/>
  <c r="M76" i="5"/>
  <c r="X613" i="5"/>
  <c r="U613" i="5"/>
  <c r="V613" i="5"/>
  <c r="Q613" i="5"/>
  <c r="G613" i="5"/>
  <c r="H613" i="5"/>
  <c r="E613" i="5"/>
  <c r="S613" i="5"/>
  <c r="AA613" i="5"/>
  <c r="I613" i="5"/>
  <c r="J613" i="5"/>
  <c r="O613" i="5"/>
  <c r="Z613" i="5"/>
  <c r="F613" i="5"/>
  <c r="L613" i="5"/>
  <c r="M613" i="5"/>
  <c r="T613" i="5"/>
  <c r="R613" i="5"/>
  <c r="N613" i="5"/>
  <c r="Y613" i="5"/>
  <c r="P613" i="5"/>
  <c r="AB613" i="5"/>
  <c r="W613" i="5"/>
  <c r="K613" i="5"/>
  <c r="X1104" i="5"/>
  <c r="V1104" i="5"/>
  <c r="Z1104" i="5"/>
  <c r="Q1104" i="5"/>
  <c r="G1104" i="5"/>
  <c r="P1104" i="5"/>
  <c r="E1104" i="5"/>
  <c r="U1104" i="5"/>
  <c r="R1104" i="5"/>
  <c r="I1104" i="5"/>
  <c r="J1104" i="5"/>
  <c r="O1104" i="5"/>
  <c r="W1104" i="5"/>
  <c r="F1104" i="5"/>
  <c r="H1104" i="5"/>
  <c r="Y1104" i="5"/>
  <c r="L1104" i="5"/>
  <c r="T1104" i="5"/>
  <c r="S1104" i="5"/>
  <c r="N1104" i="5"/>
  <c r="M1104" i="5"/>
  <c r="AB1104" i="5"/>
  <c r="AA1104" i="5"/>
  <c r="K1104" i="5"/>
  <c r="U1549" i="5"/>
  <c r="Z1549" i="5"/>
  <c r="AA1549" i="5"/>
  <c r="K1549" i="5"/>
  <c r="P1549" i="5"/>
  <c r="F1549" i="5"/>
  <c r="Y1549" i="5"/>
  <c r="W1549" i="5"/>
  <c r="T1549" i="5"/>
  <c r="O1549" i="5"/>
  <c r="I1549" i="5"/>
  <c r="J1549" i="5"/>
  <c r="R1549" i="5"/>
  <c r="X1549" i="5"/>
  <c r="AB1549" i="5"/>
  <c r="H1549" i="5"/>
  <c r="M1549" i="5"/>
  <c r="N1549" i="5"/>
  <c r="E1549" i="5"/>
  <c r="V1549" i="5"/>
  <c r="S1549" i="5"/>
  <c r="G1549" i="5"/>
  <c r="L1549" i="5"/>
  <c r="Q1549" i="5"/>
  <c r="U769" i="5"/>
  <c r="Z769" i="5"/>
  <c r="AB769" i="5"/>
  <c r="M769" i="5"/>
  <c r="N769" i="5"/>
  <c r="P769" i="5"/>
  <c r="Y769" i="5"/>
  <c r="W769" i="5"/>
  <c r="S769" i="5"/>
  <c r="Q769" i="5"/>
  <c r="G769" i="5"/>
  <c r="H769" i="5"/>
  <c r="R769" i="5"/>
  <c r="X769" i="5"/>
  <c r="T769" i="5"/>
  <c r="F769" i="5"/>
  <c r="K769" i="5"/>
  <c r="L769" i="5"/>
  <c r="E769" i="5"/>
  <c r="V769" i="5"/>
  <c r="AA769" i="5"/>
  <c r="I769" i="5"/>
  <c r="J769" i="5"/>
  <c r="O769" i="5"/>
  <c r="W910" i="5"/>
  <c r="V910" i="5"/>
  <c r="R910" i="5"/>
  <c r="Q910" i="5"/>
  <c r="G910" i="5"/>
  <c r="P910" i="5"/>
  <c r="U910" i="5"/>
  <c r="I910" i="5"/>
  <c r="O910" i="5"/>
  <c r="AA910" i="5"/>
  <c r="AB910" i="5"/>
  <c r="T910" i="5"/>
  <c r="F910" i="5"/>
  <c r="K910" i="5"/>
  <c r="L910" i="5"/>
  <c r="E910" i="5"/>
  <c r="X910" i="5"/>
  <c r="J910" i="5"/>
  <c r="Z910" i="5"/>
  <c r="H910" i="5"/>
  <c r="Y910" i="5"/>
  <c r="M910" i="5"/>
  <c r="S910" i="5"/>
  <c r="N910" i="5"/>
  <c r="R1873" i="5"/>
  <c r="AB1873" i="5"/>
  <c r="X1873" i="5"/>
  <c r="H1873" i="5"/>
  <c r="M1873" i="5"/>
  <c r="J1873" i="5"/>
  <c r="E1873" i="5"/>
  <c r="V1873" i="5"/>
  <c r="AA1873" i="5"/>
  <c r="G1873" i="5"/>
  <c r="L1873" i="5"/>
  <c r="Q1873" i="5"/>
  <c r="U1873" i="5"/>
  <c r="Z1873" i="5"/>
  <c r="S1873" i="5"/>
  <c r="K1873" i="5"/>
  <c r="P1873" i="5"/>
  <c r="N1873" i="5"/>
  <c r="Y1873" i="5"/>
  <c r="T1873" i="5"/>
  <c r="W1873" i="5"/>
  <c r="O1873" i="5"/>
  <c r="I1873" i="5"/>
  <c r="F1873" i="5"/>
  <c r="Y242" i="5"/>
  <c r="W242" i="5"/>
  <c r="AA242" i="5"/>
  <c r="Q242" i="5"/>
  <c r="K242" i="5"/>
  <c r="P242" i="5"/>
  <c r="U242" i="5"/>
  <c r="T242" i="5"/>
  <c r="G242" i="5"/>
  <c r="R242" i="5"/>
  <c r="X242" i="5"/>
  <c r="AB242" i="5"/>
  <c r="J242" i="5"/>
  <c r="O242" i="5"/>
  <c r="H242" i="5"/>
  <c r="Z242" i="5"/>
  <c r="M242" i="5"/>
  <c r="L242" i="5"/>
  <c r="E242" i="5"/>
  <c r="V242" i="5"/>
  <c r="S242" i="5"/>
  <c r="I242" i="5"/>
  <c r="N242" i="5"/>
  <c r="F242" i="5"/>
  <c r="AA898" i="5"/>
  <c r="Z898" i="5"/>
  <c r="X898" i="5"/>
  <c r="F898" i="5"/>
  <c r="K898" i="5"/>
  <c r="P898" i="5"/>
  <c r="E898" i="5"/>
  <c r="T898" i="5"/>
  <c r="AB898" i="5"/>
  <c r="I898" i="5"/>
  <c r="J898" i="5"/>
  <c r="O898" i="5"/>
  <c r="S898" i="5"/>
  <c r="Y898" i="5"/>
  <c r="R898" i="5"/>
  <c r="M898" i="5"/>
  <c r="N898" i="5"/>
  <c r="H898" i="5"/>
  <c r="W898" i="5"/>
  <c r="U898" i="5"/>
  <c r="V898" i="5"/>
  <c r="Q898" i="5"/>
  <c r="G898" i="5"/>
  <c r="L898" i="5"/>
  <c r="T951" i="5"/>
  <c r="W951" i="5"/>
  <c r="V951" i="5"/>
  <c r="M951" i="5"/>
  <c r="N951" i="5"/>
  <c r="H951" i="5"/>
  <c r="X951" i="5"/>
  <c r="S951" i="5"/>
  <c r="Z951" i="5"/>
  <c r="Q951" i="5"/>
  <c r="G951" i="5"/>
  <c r="L951" i="5"/>
  <c r="AB951" i="5"/>
  <c r="Y951" i="5"/>
  <c r="AA951" i="5"/>
  <c r="F951" i="5"/>
  <c r="K951" i="5"/>
  <c r="P951" i="5"/>
  <c r="E951" i="5"/>
  <c r="R951" i="5"/>
  <c r="U951" i="5"/>
  <c r="I951" i="5"/>
  <c r="J951" i="5"/>
  <c r="O951" i="5"/>
  <c r="AA1035" i="5"/>
  <c r="U1035" i="5"/>
  <c r="R1035" i="5"/>
  <c r="F1035" i="5"/>
  <c r="K1035" i="5"/>
  <c r="P1035" i="5"/>
  <c r="E1035" i="5"/>
  <c r="T1035" i="5"/>
  <c r="V1035" i="5"/>
  <c r="I1035" i="5"/>
  <c r="J1035" i="5"/>
  <c r="O1035" i="5"/>
  <c r="S1035" i="5"/>
  <c r="X1035" i="5"/>
  <c r="Y1035" i="5"/>
  <c r="M1035" i="5"/>
  <c r="N1035" i="5"/>
  <c r="H1035" i="5"/>
  <c r="Q1035" i="5"/>
  <c r="W1035" i="5"/>
  <c r="G1035" i="5"/>
  <c r="AB1035" i="5"/>
  <c r="L1035" i="5"/>
  <c r="Z1035" i="5"/>
  <c r="R191" i="5"/>
  <c r="W191" i="5"/>
  <c r="T191" i="5"/>
  <c r="N191" i="5"/>
  <c r="H191" i="5"/>
  <c r="Q191" i="5"/>
  <c r="V191" i="5"/>
  <c r="AA191" i="5"/>
  <c r="U191" i="5"/>
  <c r="G191" i="5"/>
  <c r="L191" i="5"/>
  <c r="I191" i="5"/>
  <c r="Z191" i="5"/>
  <c r="X191" i="5"/>
  <c r="AB191" i="5"/>
  <c r="K191" i="5"/>
  <c r="P191" i="5"/>
  <c r="F191" i="5"/>
  <c r="E191" i="5"/>
  <c r="S191" i="5"/>
  <c r="Y191" i="5"/>
  <c r="J191" i="5"/>
  <c r="O191" i="5"/>
  <c r="M191" i="5"/>
  <c r="W396" i="5"/>
  <c r="AB396" i="5"/>
  <c r="V396" i="5"/>
  <c r="O396" i="5"/>
  <c r="P396" i="5"/>
  <c r="N396" i="5"/>
  <c r="AA396" i="5"/>
  <c r="Y396" i="5"/>
  <c r="U396" i="5"/>
  <c r="F396" i="5"/>
  <c r="I396" i="5"/>
  <c r="J396" i="5"/>
  <c r="T396" i="5"/>
  <c r="R396" i="5"/>
  <c r="G396" i="5"/>
  <c r="H396" i="5"/>
  <c r="M396" i="5"/>
  <c r="E396" i="5"/>
  <c r="S396" i="5"/>
  <c r="X396" i="5"/>
  <c r="Z396" i="5"/>
  <c r="K396" i="5"/>
  <c r="L396" i="5"/>
  <c r="Q396" i="5"/>
  <c r="R1278" i="5"/>
  <c r="W1278" i="5"/>
  <c r="U1278" i="5"/>
  <c r="K1278" i="5"/>
  <c r="P1278" i="5"/>
  <c r="J1278" i="5"/>
  <c r="Z1278" i="5"/>
  <c r="T1278" i="5"/>
  <c r="Y1278" i="5"/>
  <c r="H1278" i="5"/>
  <c r="M1278" i="5"/>
  <c r="F1278" i="5"/>
  <c r="E1278" i="5"/>
  <c r="AB1278" i="5"/>
  <c r="L1278" i="5"/>
  <c r="V1278" i="5"/>
  <c r="X1278" i="5"/>
  <c r="I1278" i="5"/>
  <c r="S1278" i="5"/>
  <c r="G1278" i="5"/>
  <c r="Q1278" i="5"/>
  <c r="AA1278" i="5"/>
  <c r="O1278" i="5"/>
  <c r="N1278" i="5"/>
  <c r="R1262" i="5"/>
  <c r="W1262" i="5"/>
  <c r="Y1262" i="5"/>
  <c r="K1262" i="5"/>
  <c r="P1262" i="5"/>
  <c r="J1262" i="5"/>
  <c r="Z1262" i="5"/>
  <c r="T1262" i="5"/>
  <c r="X1262" i="5"/>
  <c r="H1262" i="5"/>
  <c r="M1262" i="5"/>
  <c r="F1262" i="5"/>
  <c r="E1262" i="5"/>
  <c r="AB1262" i="5"/>
  <c r="L1262" i="5"/>
  <c r="V1262" i="5"/>
  <c r="U1262" i="5"/>
  <c r="I1262" i="5"/>
  <c r="S1262" i="5"/>
  <c r="G1262" i="5"/>
  <c r="Q1262" i="5"/>
  <c r="AA1262" i="5"/>
  <c r="O1262" i="5"/>
  <c r="N1262" i="5"/>
  <c r="E653" i="5"/>
  <c r="V653" i="5"/>
  <c r="Y653" i="5"/>
  <c r="I653" i="5"/>
  <c r="J653" i="5"/>
  <c r="O653" i="5"/>
  <c r="T653" i="5"/>
  <c r="AA653" i="5"/>
  <c r="Z653" i="5"/>
  <c r="M653" i="5"/>
  <c r="N653" i="5"/>
  <c r="P653" i="5"/>
  <c r="X653" i="5"/>
  <c r="R653" i="5"/>
  <c r="S653" i="5"/>
  <c r="Q653" i="5"/>
  <c r="G653" i="5"/>
  <c r="L653" i="5"/>
  <c r="AB653" i="5"/>
  <c r="W653" i="5"/>
  <c r="U653" i="5"/>
  <c r="F653" i="5"/>
  <c r="K653" i="5"/>
  <c r="H653" i="5"/>
  <c r="S1199" i="5"/>
  <c r="X1199" i="5"/>
  <c r="Z1199" i="5"/>
  <c r="M1199" i="5"/>
  <c r="N1199" i="5"/>
  <c r="H1199" i="5"/>
  <c r="W1199" i="5"/>
  <c r="AB1199" i="5"/>
  <c r="U1199" i="5"/>
  <c r="Q1199" i="5"/>
  <c r="G1199" i="5"/>
  <c r="L1199" i="5"/>
  <c r="AA1199" i="5"/>
  <c r="Y1199" i="5"/>
  <c r="V1199" i="5"/>
  <c r="F1199" i="5"/>
  <c r="K1199" i="5"/>
  <c r="P1199" i="5"/>
  <c r="E1199" i="5"/>
  <c r="T1199" i="5"/>
  <c r="R1199" i="5"/>
  <c r="I1199" i="5"/>
  <c r="J1199" i="5"/>
  <c r="O1199" i="5"/>
  <c r="AB1612" i="5"/>
  <c r="Z1612" i="5"/>
  <c r="W1612" i="5"/>
  <c r="H1612" i="5"/>
  <c r="M1612" i="5"/>
  <c r="N1612" i="5"/>
  <c r="T1612" i="5"/>
  <c r="Y1612" i="5"/>
  <c r="AA1612" i="5"/>
  <c r="K1612" i="5"/>
  <c r="P1612" i="5"/>
  <c r="F1612" i="5"/>
  <c r="X1612" i="5"/>
  <c r="R1612" i="5"/>
  <c r="V1612" i="5"/>
  <c r="O1612" i="5"/>
  <c r="I1612" i="5"/>
  <c r="J1612" i="5"/>
  <c r="U1612" i="5"/>
  <c r="Q1612" i="5"/>
  <c r="S1612" i="5"/>
  <c r="G1612" i="5"/>
  <c r="L1612" i="5"/>
  <c r="E1612" i="5"/>
  <c r="T1532" i="5"/>
  <c r="Y1532" i="5"/>
  <c r="AA1532" i="5"/>
  <c r="K1532" i="5"/>
  <c r="P1532" i="5"/>
  <c r="F1532" i="5"/>
  <c r="X1532" i="5"/>
  <c r="R1532" i="5"/>
  <c r="V1532" i="5"/>
  <c r="O1532" i="5"/>
  <c r="I1532" i="5"/>
  <c r="J1532" i="5"/>
  <c r="AB1532" i="5"/>
  <c r="Z1532" i="5"/>
  <c r="W1532" i="5"/>
  <c r="H1532" i="5"/>
  <c r="M1532" i="5"/>
  <c r="N1532" i="5"/>
  <c r="E1532" i="5"/>
  <c r="U1532" i="5"/>
  <c r="S1532" i="5"/>
  <c r="G1532" i="5"/>
  <c r="L1532" i="5"/>
  <c r="Q1532" i="5"/>
  <c r="AA667" i="5"/>
  <c r="Y667" i="5"/>
  <c r="V667" i="5"/>
  <c r="F667" i="5"/>
  <c r="K667" i="5"/>
  <c r="P667" i="5"/>
  <c r="E667" i="5"/>
  <c r="T667" i="5"/>
  <c r="R667" i="5"/>
  <c r="I667" i="5"/>
  <c r="J667" i="5"/>
  <c r="O667" i="5"/>
  <c r="S667" i="5"/>
  <c r="X667" i="5"/>
  <c r="Z667" i="5"/>
  <c r="M667" i="5"/>
  <c r="N667" i="5"/>
  <c r="H667" i="5"/>
  <c r="W667" i="5"/>
  <c r="AB667" i="5"/>
  <c r="U667" i="5"/>
  <c r="Q667" i="5"/>
  <c r="G667" i="5"/>
  <c r="L667" i="5"/>
  <c r="AA1115" i="5"/>
  <c r="U1115" i="5"/>
  <c r="Z1115" i="5"/>
  <c r="F1115" i="5"/>
  <c r="K1115" i="5"/>
  <c r="P1115" i="5"/>
  <c r="E1115" i="5"/>
  <c r="T1115" i="5"/>
  <c r="V1115" i="5"/>
  <c r="I1115" i="5"/>
  <c r="J1115" i="5"/>
  <c r="O1115" i="5"/>
  <c r="S1115" i="5"/>
  <c r="X1115" i="5"/>
  <c r="Y1115" i="5"/>
  <c r="M1115" i="5"/>
  <c r="N1115" i="5"/>
  <c r="H1115" i="5"/>
  <c r="AB1115" i="5"/>
  <c r="L1115" i="5"/>
  <c r="R1115" i="5"/>
  <c r="Q1115" i="5"/>
  <c r="W1115" i="5"/>
  <c r="G1115" i="5"/>
  <c r="W537" i="5"/>
  <c r="AB537" i="5"/>
  <c r="U537" i="5"/>
  <c r="Q537" i="5"/>
  <c r="G537" i="5"/>
  <c r="H537" i="5"/>
  <c r="AA537" i="5"/>
  <c r="V537" i="5"/>
  <c r="Z537" i="5"/>
  <c r="F537" i="5"/>
  <c r="K537" i="5"/>
  <c r="L537" i="5"/>
  <c r="E537" i="5"/>
  <c r="T537" i="5"/>
  <c r="Y537" i="5"/>
  <c r="I537" i="5"/>
  <c r="J537" i="5"/>
  <c r="O537" i="5"/>
  <c r="S537" i="5"/>
  <c r="N537" i="5"/>
  <c r="X537" i="5"/>
  <c r="P537" i="5"/>
  <c r="R537" i="5"/>
  <c r="M537" i="5"/>
  <c r="V1490" i="5"/>
  <c r="AA1490" i="5"/>
  <c r="T1490" i="5"/>
  <c r="O1490" i="5"/>
  <c r="I1490" i="5"/>
  <c r="N1490" i="5"/>
  <c r="R1490" i="5"/>
  <c r="AB1490" i="5"/>
  <c r="P1490" i="5"/>
  <c r="Z1490" i="5"/>
  <c r="X1490" i="5"/>
  <c r="U1490" i="5"/>
  <c r="H1490" i="5"/>
  <c r="M1490" i="5"/>
  <c r="F1490" i="5"/>
  <c r="W1490" i="5"/>
  <c r="K1490" i="5"/>
  <c r="J1490" i="5"/>
  <c r="E1490" i="5"/>
  <c r="S1490" i="5"/>
  <c r="Y1490" i="5"/>
  <c r="G1490" i="5"/>
  <c r="L1490" i="5"/>
  <c r="Q1490" i="5"/>
  <c r="Z1949" i="5"/>
  <c r="X1949" i="5"/>
  <c r="AA1949" i="5"/>
  <c r="H1949" i="5"/>
  <c r="M1949" i="5"/>
  <c r="F1949" i="5"/>
  <c r="E1949" i="5"/>
  <c r="W1949" i="5"/>
  <c r="T1949" i="5"/>
  <c r="G1949" i="5"/>
  <c r="L1949" i="5"/>
  <c r="Q1949" i="5"/>
  <c r="R1949" i="5"/>
  <c r="AB1949" i="5"/>
  <c r="Y1949" i="5"/>
  <c r="K1949" i="5"/>
  <c r="P1949" i="5"/>
  <c r="N1949" i="5"/>
  <c r="V1949" i="5"/>
  <c r="S1949" i="5"/>
  <c r="U1949" i="5"/>
  <c r="O1949" i="5"/>
  <c r="I1949" i="5"/>
  <c r="J1949" i="5"/>
  <c r="Z1213" i="5"/>
  <c r="AA1213" i="5"/>
  <c r="AB1213" i="5"/>
  <c r="F1213" i="5"/>
  <c r="K1213" i="5"/>
  <c r="H1213" i="5"/>
  <c r="E1213" i="5"/>
  <c r="T1213" i="5"/>
  <c r="W1213" i="5"/>
  <c r="I1213" i="5"/>
  <c r="J1213" i="5"/>
  <c r="O1213" i="5"/>
  <c r="R1213" i="5"/>
  <c r="Y1213" i="5"/>
  <c r="S1213" i="5"/>
  <c r="M1213" i="5"/>
  <c r="N1213" i="5"/>
  <c r="P1213" i="5"/>
  <c r="V1213" i="5"/>
  <c r="U1213" i="5"/>
  <c r="X1213" i="5"/>
  <c r="Q1213" i="5"/>
  <c r="G1213" i="5"/>
  <c r="L1213" i="5"/>
  <c r="T732" i="5"/>
  <c r="Y732" i="5"/>
  <c r="S732" i="5"/>
  <c r="M732" i="5"/>
  <c r="N732" i="5"/>
  <c r="L732" i="5"/>
  <c r="X732" i="5"/>
  <c r="V732" i="5"/>
  <c r="Z732" i="5"/>
  <c r="Q732" i="5"/>
  <c r="G732" i="5"/>
  <c r="P732" i="5"/>
  <c r="AB732" i="5"/>
  <c r="W732" i="5"/>
  <c r="AA732" i="5"/>
  <c r="F732" i="5"/>
  <c r="K732" i="5"/>
  <c r="H732" i="5"/>
  <c r="E732" i="5"/>
  <c r="U732" i="5"/>
  <c r="R732" i="5"/>
  <c r="I732" i="5"/>
  <c r="J732" i="5"/>
  <c r="O732" i="5"/>
  <c r="R1162" i="5"/>
  <c r="W1162" i="5"/>
  <c r="T1162" i="5"/>
  <c r="M1162" i="5"/>
  <c r="N1162" i="5"/>
  <c r="H1162" i="5"/>
  <c r="V1162" i="5"/>
  <c r="AA1162" i="5"/>
  <c r="U1162" i="5"/>
  <c r="Q1162" i="5"/>
  <c r="G1162" i="5"/>
  <c r="L1162" i="5"/>
  <c r="Z1162" i="5"/>
  <c r="X1162" i="5"/>
  <c r="AB1162" i="5"/>
  <c r="F1162" i="5"/>
  <c r="K1162" i="5"/>
  <c r="P1162" i="5"/>
  <c r="I1162" i="5"/>
  <c r="E1162" i="5"/>
  <c r="J1162" i="5"/>
  <c r="S1162" i="5"/>
  <c r="O1162" i="5"/>
  <c r="Y1162" i="5"/>
  <c r="Y849" i="5"/>
  <c r="W849" i="5"/>
  <c r="S849" i="5"/>
  <c r="Q849" i="5"/>
  <c r="N849" i="5"/>
  <c r="P849" i="5"/>
  <c r="R849" i="5"/>
  <c r="X849" i="5"/>
  <c r="T849" i="5"/>
  <c r="E849" i="5"/>
  <c r="G849" i="5"/>
  <c r="H849" i="5"/>
  <c r="V849" i="5"/>
  <c r="AA849" i="5"/>
  <c r="I849" i="5"/>
  <c r="F849" i="5"/>
  <c r="K849" i="5"/>
  <c r="L849" i="5"/>
  <c r="U849" i="5"/>
  <c r="Z849" i="5"/>
  <c r="AB849" i="5"/>
  <c r="M849" i="5"/>
  <c r="J849" i="5"/>
  <c r="O849" i="5"/>
  <c r="Y1049" i="5"/>
  <c r="S1049" i="5"/>
  <c r="W1049" i="5"/>
  <c r="Q1049" i="5"/>
  <c r="E1049" i="5"/>
  <c r="P1049" i="5"/>
  <c r="R1049" i="5"/>
  <c r="AA1049" i="5"/>
  <c r="X1049" i="5"/>
  <c r="F1049" i="5"/>
  <c r="G1049" i="5"/>
  <c r="H1049" i="5"/>
  <c r="V1049" i="5"/>
  <c r="T1049" i="5"/>
  <c r="I1049" i="5"/>
  <c r="J1049" i="5"/>
  <c r="K1049" i="5"/>
  <c r="L1049" i="5"/>
  <c r="U1049" i="5"/>
  <c r="Z1049" i="5"/>
  <c r="AB1049" i="5"/>
  <c r="M1049" i="5"/>
  <c r="N1049" i="5"/>
  <c r="O1049" i="5"/>
  <c r="E482" i="5"/>
  <c r="U482" i="5"/>
  <c r="V482" i="5"/>
  <c r="G482" i="5"/>
  <c r="Q482" i="5"/>
  <c r="P482" i="5"/>
  <c r="X482" i="5"/>
  <c r="S482" i="5"/>
  <c r="W482" i="5"/>
  <c r="I482" i="5"/>
  <c r="N482" i="5"/>
  <c r="O482" i="5"/>
  <c r="AB482" i="5"/>
  <c r="AA482" i="5"/>
  <c r="Z482" i="5"/>
  <c r="M482" i="5"/>
  <c r="F482" i="5"/>
  <c r="L482" i="5"/>
  <c r="Y482" i="5"/>
  <c r="K482" i="5"/>
  <c r="R482" i="5"/>
  <c r="H482" i="5"/>
  <c r="T482" i="5"/>
  <c r="J482" i="5"/>
  <c r="E669" i="5"/>
  <c r="V669" i="5"/>
  <c r="T669" i="5"/>
  <c r="I669" i="5"/>
  <c r="J669" i="5"/>
  <c r="O669" i="5"/>
  <c r="U669" i="5"/>
  <c r="Z669" i="5"/>
  <c r="AB669" i="5"/>
  <c r="M669" i="5"/>
  <c r="N669" i="5"/>
  <c r="P669" i="5"/>
  <c r="Y669" i="5"/>
  <c r="S669" i="5"/>
  <c r="W669" i="5"/>
  <c r="Q669" i="5"/>
  <c r="G669" i="5"/>
  <c r="L669" i="5"/>
  <c r="R669" i="5"/>
  <c r="AA669" i="5"/>
  <c r="X669" i="5"/>
  <c r="F669" i="5"/>
  <c r="K669" i="5"/>
  <c r="H669" i="5"/>
  <c r="X1927" i="5"/>
  <c r="U1927" i="5"/>
  <c r="R1927" i="5"/>
  <c r="H1927" i="5"/>
  <c r="I1927" i="5"/>
  <c r="J1927" i="5"/>
  <c r="AB1927" i="5"/>
  <c r="Z1927" i="5"/>
  <c r="G1927" i="5"/>
  <c r="L1927" i="5"/>
  <c r="M1927" i="5"/>
  <c r="N1927" i="5"/>
  <c r="E1927" i="5"/>
  <c r="S1927" i="5"/>
  <c r="V1927" i="5"/>
  <c r="K1927" i="5"/>
  <c r="P1927" i="5"/>
  <c r="Q1927" i="5"/>
  <c r="T1927" i="5"/>
  <c r="Y1927" i="5"/>
  <c r="AA1927" i="5"/>
  <c r="O1927" i="5"/>
  <c r="W1927" i="5"/>
  <c r="F1927" i="5"/>
  <c r="E1375" i="5"/>
  <c r="T1375" i="5"/>
  <c r="U1375" i="5"/>
  <c r="G1375" i="5"/>
  <c r="L1375" i="5"/>
  <c r="Q1375" i="5"/>
  <c r="S1375" i="5"/>
  <c r="X1375" i="5"/>
  <c r="V1375" i="5"/>
  <c r="K1375" i="5"/>
  <c r="P1375" i="5"/>
  <c r="N1375" i="5"/>
  <c r="W1375" i="5"/>
  <c r="AB1375" i="5"/>
  <c r="Z1375" i="5"/>
  <c r="O1375" i="5"/>
  <c r="I1375" i="5"/>
  <c r="F1375" i="5"/>
  <c r="AA1375" i="5"/>
  <c r="Y1375" i="5"/>
  <c r="R1375" i="5"/>
  <c r="H1375" i="5"/>
  <c r="M1375" i="5"/>
  <c r="J1375" i="5"/>
  <c r="R1125" i="5"/>
  <c r="X1125" i="5"/>
  <c r="AB1125" i="5"/>
  <c r="F1125" i="5"/>
  <c r="K1125" i="5"/>
  <c r="L1125" i="5"/>
  <c r="E1125" i="5"/>
  <c r="V1125" i="5"/>
  <c r="AA1125" i="5"/>
  <c r="I1125" i="5"/>
  <c r="J1125" i="5"/>
  <c r="O1125" i="5"/>
  <c r="U1125" i="5"/>
  <c r="Z1125" i="5"/>
  <c r="S1125" i="5"/>
  <c r="M1125" i="5"/>
  <c r="N1125" i="5"/>
  <c r="P1125" i="5"/>
  <c r="Y1125" i="5"/>
  <c r="W1125" i="5"/>
  <c r="T1125" i="5"/>
  <c r="Q1125" i="5"/>
  <c r="G1125" i="5"/>
  <c r="H1125" i="5"/>
  <c r="Z1122" i="5"/>
  <c r="X1122" i="5"/>
  <c r="U1122" i="5"/>
  <c r="E1122" i="5"/>
  <c r="G1122" i="5"/>
  <c r="L1122" i="5"/>
  <c r="R1122" i="5"/>
  <c r="W1122" i="5"/>
  <c r="AB1122" i="5"/>
  <c r="M1122" i="5"/>
  <c r="J1122" i="5"/>
  <c r="O1122" i="5"/>
  <c r="Y1122" i="5"/>
  <c r="F1122" i="5"/>
  <c r="P1122" i="5"/>
  <c r="Q1122" i="5"/>
  <c r="V1122" i="5"/>
  <c r="T1122" i="5"/>
  <c r="N1122" i="5"/>
  <c r="AA1122" i="5"/>
  <c r="H1122" i="5"/>
  <c r="S1122" i="5"/>
  <c r="I1122" i="5"/>
  <c r="K1122" i="5"/>
  <c r="V30" i="5"/>
  <c r="U30" i="5"/>
  <c r="S30" i="5"/>
  <c r="Q30" i="5"/>
  <c r="K30" i="5"/>
  <c r="L30" i="5"/>
  <c r="Z30" i="5"/>
  <c r="AA30" i="5"/>
  <c r="AB30" i="5"/>
  <c r="J30" i="5"/>
  <c r="O30" i="5"/>
  <c r="P30" i="5"/>
  <c r="E30" i="5"/>
  <c r="T30" i="5"/>
  <c r="W30" i="5"/>
  <c r="I30" i="5"/>
  <c r="N30" i="5"/>
  <c r="F30" i="5"/>
  <c r="R30" i="5"/>
  <c r="Y30" i="5"/>
  <c r="X30" i="5"/>
  <c r="M30" i="5"/>
  <c r="G30" i="5"/>
  <c r="H30" i="5"/>
  <c r="S1275" i="5"/>
  <c r="X1275" i="5"/>
  <c r="Y1275" i="5"/>
  <c r="K1275" i="5"/>
  <c r="P1275" i="5"/>
  <c r="N1275" i="5"/>
  <c r="W1275" i="5"/>
  <c r="AB1275" i="5"/>
  <c r="R1275" i="5"/>
  <c r="O1275" i="5"/>
  <c r="I1275" i="5"/>
  <c r="F1275" i="5"/>
  <c r="AA1275" i="5"/>
  <c r="U1275" i="5"/>
  <c r="Z1275" i="5"/>
  <c r="H1275" i="5"/>
  <c r="M1275" i="5"/>
  <c r="J1275" i="5"/>
  <c r="E1275" i="5"/>
  <c r="T1275" i="5"/>
  <c r="V1275" i="5"/>
  <c r="G1275" i="5"/>
  <c r="L1275" i="5"/>
  <c r="Q1275" i="5"/>
  <c r="S296" i="5"/>
  <c r="X296" i="5"/>
  <c r="Y296" i="5"/>
  <c r="K296" i="5"/>
  <c r="L296" i="5"/>
  <c r="Q296" i="5"/>
  <c r="W296" i="5"/>
  <c r="AB296" i="5"/>
  <c r="R296" i="5"/>
  <c r="O296" i="5"/>
  <c r="P296" i="5"/>
  <c r="J296" i="5"/>
  <c r="U296" i="5"/>
  <c r="F296" i="5"/>
  <c r="N296" i="5"/>
  <c r="E296" i="5"/>
  <c r="V296" i="5"/>
  <c r="H296" i="5"/>
  <c r="AA296" i="5"/>
  <c r="Z296" i="5"/>
  <c r="I296" i="5"/>
  <c r="T296" i="5"/>
  <c r="G296" i="5"/>
  <c r="M296" i="5"/>
  <c r="R697" i="5"/>
  <c r="X697" i="5"/>
  <c r="AB697" i="5"/>
  <c r="F697" i="5"/>
  <c r="K697" i="5"/>
  <c r="L697" i="5"/>
  <c r="Y697" i="5"/>
  <c r="W697" i="5"/>
  <c r="AA697" i="5"/>
  <c r="Q697" i="5"/>
  <c r="G697" i="5"/>
  <c r="H697" i="5"/>
  <c r="E697" i="5"/>
  <c r="S697" i="5"/>
  <c r="J697" i="5"/>
  <c r="U697" i="5"/>
  <c r="T697" i="5"/>
  <c r="N697" i="5"/>
  <c r="V697" i="5"/>
  <c r="I697" i="5"/>
  <c r="O697" i="5"/>
  <c r="P697" i="5"/>
  <c r="Z697" i="5"/>
  <c r="M697" i="5"/>
  <c r="AA1874" i="5"/>
  <c r="K1874" i="5"/>
  <c r="I1874" i="5"/>
  <c r="J1874" i="5"/>
  <c r="R1874" i="5"/>
  <c r="T1874" i="5"/>
  <c r="O1874" i="5"/>
  <c r="Q1874" i="5"/>
  <c r="V1874" i="5"/>
  <c r="U1874" i="5"/>
  <c r="L1874" i="5"/>
  <c r="E1874" i="5"/>
  <c r="W1874" i="5"/>
  <c r="G1874" i="5"/>
  <c r="P1874" i="5"/>
  <c r="F1874" i="5"/>
  <c r="Z1874" i="5"/>
  <c r="M1874" i="5"/>
  <c r="Y1874" i="5"/>
  <c r="X1874" i="5"/>
  <c r="S1874" i="5"/>
  <c r="N1874" i="5"/>
  <c r="H1874" i="5"/>
  <c r="AB1874" i="5"/>
  <c r="Z1418" i="5"/>
  <c r="X1418" i="5"/>
  <c r="G1418" i="5"/>
  <c r="L1418" i="5"/>
  <c r="Q1418" i="5"/>
  <c r="F1418" i="5"/>
  <c r="E1418" i="5"/>
  <c r="S1418" i="5"/>
  <c r="AB1418" i="5"/>
  <c r="K1418" i="5"/>
  <c r="P1418" i="5"/>
  <c r="J1418" i="5"/>
  <c r="R1418" i="5"/>
  <c r="W1418" i="5"/>
  <c r="T1418" i="5"/>
  <c r="O1418" i="5"/>
  <c r="I1418" i="5"/>
  <c r="N1418" i="5"/>
  <c r="V1418" i="5"/>
  <c r="AA1418" i="5"/>
  <c r="U1418" i="5"/>
  <c r="H1418" i="5"/>
  <c r="M1418" i="5"/>
  <c r="Y1418" i="5"/>
  <c r="W648" i="5"/>
  <c r="T648" i="5"/>
  <c r="U648" i="5"/>
  <c r="Q648" i="5"/>
  <c r="G648" i="5"/>
  <c r="P648" i="5"/>
  <c r="AA648" i="5"/>
  <c r="Y648" i="5"/>
  <c r="V648" i="5"/>
  <c r="F648" i="5"/>
  <c r="K648" i="5"/>
  <c r="H648" i="5"/>
  <c r="E648" i="5"/>
  <c r="R648" i="5"/>
  <c r="Z648" i="5"/>
  <c r="I648" i="5"/>
  <c r="J648" i="5"/>
  <c r="O648" i="5"/>
  <c r="S648" i="5"/>
  <c r="N648" i="5"/>
  <c r="X648" i="5"/>
  <c r="L648" i="5"/>
  <c r="AB648" i="5"/>
  <c r="M648" i="5"/>
  <c r="E1719" i="5"/>
  <c r="T1719" i="5"/>
  <c r="R1719" i="5"/>
  <c r="K1719" i="5"/>
  <c r="P1719" i="5"/>
  <c r="N1719" i="5"/>
  <c r="S1719" i="5"/>
  <c r="X1719" i="5"/>
  <c r="Z1719" i="5"/>
  <c r="O1719" i="5"/>
  <c r="I1719" i="5"/>
  <c r="V1719" i="5"/>
  <c r="W1719" i="5"/>
  <c r="AB1719" i="5"/>
  <c r="U1719" i="5"/>
  <c r="H1719" i="5"/>
  <c r="M1719" i="5"/>
  <c r="F1719" i="5"/>
  <c r="Y1719" i="5"/>
  <c r="J1719" i="5"/>
  <c r="G1719" i="5"/>
  <c r="L1719" i="5"/>
  <c r="AA1719" i="5"/>
  <c r="Q1719" i="5"/>
  <c r="E1048" i="5"/>
  <c r="U1048" i="5"/>
  <c r="Z1048" i="5"/>
  <c r="I1048" i="5"/>
  <c r="J1048" i="5"/>
  <c r="O1048" i="5"/>
  <c r="T1048" i="5"/>
  <c r="Y1048" i="5"/>
  <c r="R1048" i="5"/>
  <c r="M1048" i="5"/>
  <c r="N1048" i="5"/>
  <c r="L1048" i="5"/>
  <c r="X1048" i="5"/>
  <c r="V1048" i="5"/>
  <c r="S1048" i="5"/>
  <c r="Q1048" i="5"/>
  <c r="G1048" i="5"/>
  <c r="P1048" i="5"/>
  <c r="AB1048" i="5"/>
  <c r="W1048" i="5"/>
  <c r="AA1048" i="5"/>
  <c r="F1048" i="5"/>
  <c r="K1048" i="5"/>
  <c r="H1048" i="5"/>
  <c r="T716" i="5"/>
  <c r="Y716" i="5"/>
  <c r="S716" i="5"/>
  <c r="M716" i="5"/>
  <c r="N716" i="5"/>
  <c r="L716" i="5"/>
  <c r="X716" i="5"/>
  <c r="V716" i="5"/>
  <c r="Z716" i="5"/>
  <c r="Q716" i="5"/>
  <c r="G716" i="5"/>
  <c r="P716" i="5"/>
  <c r="AB716" i="5"/>
  <c r="W716" i="5"/>
  <c r="AA716" i="5"/>
  <c r="F716" i="5"/>
  <c r="K716" i="5"/>
  <c r="H716" i="5"/>
  <c r="E716" i="5"/>
  <c r="U716" i="5"/>
  <c r="R716" i="5"/>
  <c r="I716" i="5"/>
  <c r="J716" i="5"/>
  <c r="O716" i="5"/>
  <c r="R1258" i="5"/>
  <c r="W1258" i="5"/>
  <c r="T1258" i="5"/>
  <c r="K1258" i="5"/>
  <c r="P1258" i="5"/>
  <c r="J1258" i="5"/>
  <c r="V1258" i="5"/>
  <c r="AA1258" i="5"/>
  <c r="U1258" i="5"/>
  <c r="O1258" i="5"/>
  <c r="I1258" i="5"/>
  <c r="N1258" i="5"/>
  <c r="Z1258" i="5"/>
  <c r="X1258" i="5"/>
  <c r="Y1258" i="5"/>
  <c r="H1258" i="5"/>
  <c r="M1258" i="5"/>
  <c r="E1258" i="5"/>
  <c r="S1258" i="5"/>
  <c r="AB1258" i="5"/>
  <c r="G1258" i="5"/>
  <c r="L1258" i="5"/>
  <c r="Q1258" i="5"/>
  <c r="F1258" i="5"/>
  <c r="V1782" i="5"/>
  <c r="AA1782" i="5"/>
  <c r="X1782" i="5"/>
  <c r="P1782" i="5"/>
  <c r="G1782" i="5"/>
  <c r="F1782" i="5"/>
  <c r="Z1782" i="5"/>
  <c r="T1782" i="5"/>
  <c r="Y1782" i="5"/>
  <c r="I1782" i="5"/>
  <c r="O1782" i="5"/>
  <c r="N1782" i="5"/>
  <c r="E1782" i="5"/>
  <c r="S1782" i="5"/>
  <c r="AB1782" i="5"/>
  <c r="H1782" i="5"/>
  <c r="M1782" i="5"/>
  <c r="J1782" i="5"/>
  <c r="R1782" i="5"/>
  <c r="W1782" i="5"/>
  <c r="U1782" i="5"/>
  <c r="L1782" i="5"/>
  <c r="Q1782" i="5"/>
  <c r="K1782" i="5"/>
  <c r="V1929" i="5"/>
  <c r="T1929" i="5"/>
  <c r="AB1929" i="5"/>
  <c r="H1929" i="5"/>
  <c r="M1929" i="5"/>
  <c r="W1929" i="5"/>
  <c r="X1929" i="5"/>
  <c r="O1929" i="5"/>
  <c r="J1929" i="5"/>
  <c r="Z1929" i="5"/>
  <c r="Y1929" i="5"/>
  <c r="G1929" i="5"/>
  <c r="L1929" i="5"/>
  <c r="Q1929" i="5"/>
  <c r="F1929" i="5"/>
  <c r="R1929" i="5"/>
  <c r="AA1929" i="5"/>
  <c r="I1929" i="5"/>
  <c r="E1929" i="5"/>
  <c r="S1929" i="5"/>
  <c r="U1929" i="5"/>
  <c r="K1929" i="5"/>
  <c r="P1929" i="5"/>
  <c r="N1929" i="5"/>
  <c r="R1757" i="5"/>
  <c r="X1757" i="5"/>
  <c r="T1757" i="5"/>
  <c r="H1757" i="5"/>
  <c r="M1757" i="5"/>
  <c r="N1757" i="5"/>
  <c r="E1757" i="5"/>
  <c r="V1757" i="5"/>
  <c r="S1757" i="5"/>
  <c r="G1757" i="5"/>
  <c r="L1757" i="5"/>
  <c r="Q1757" i="5"/>
  <c r="U1757" i="5"/>
  <c r="Z1757" i="5"/>
  <c r="AA1757" i="5"/>
  <c r="K1757" i="5"/>
  <c r="P1757" i="5"/>
  <c r="F1757" i="5"/>
  <c r="Y1757" i="5"/>
  <c r="W1757" i="5"/>
  <c r="AB1757" i="5"/>
  <c r="O1757" i="5"/>
  <c r="I1757" i="5"/>
  <c r="J1757" i="5"/>
  <c r="V1846" i="5"/>
  <c r="AA1846" i="5"/>
  <c r="T1846" i="5"/>
  <c r="O1846" i="5"/>
  <c r="I1846" i="5"/>
  <c r="N1846" i="5"/>
  <c r="Z1846" i="5"/>
  <c r="U1846" i="5"/>
  <c r="X1846" i="5"/>
  <c r="H1846" i="5"/>
  <c r="M1846" i="5"/>
  <c r="J1846" i="5"/>
  <c r="E1846" i="5"/>
  <c r="S1846" i="5"/>
  <c r="Y1846" i="5"/>
  <c r="G1846" i="5"/>
  <c r="L1846" i="5"/>
  <c r="Q1846" i="5"/>
  <c r="R1846" i="5"/>
  <c r="W1846" i="5"/>
  <c r="AB1846" i="5"/>
  <c r="K1846" i="5"/>
  <c r="P1846" i="5"/>
  <c r="F1846" i="5"/>
  <c r="AA902" i="5"/>
  <c r="Y902" i="5"/>
  <c r="V902" i="5"/>
  <c r="F902" i="5"/>
  <c r="K902" i="5"/>
  <c r="L902" i="5"/>
  <c r="E902" i="5"/>
  <c r="R902" i="5"/>
  <c r="Z902" i="5"/>
  <c r="I902" i="5"/>
  <c r="J902" i="5"/>
  <c r="O902" i="5"/>
  <c r="W902" i="5"/>
  <c r="U902" i="5"/>
  <c r="G902" i="5"/>
  <c r="T902" i="5"/>
  <c r="Q902" i="5"/>
  <c r="P902" i="5"/>
  <c r="S902" i="5"/>
  <c r="AB902" i="5"/>
  <c r="N902" i="5"/>
  <c r="X902" i="5"/>
  <c r="M902" i="5"/>
  <c r="H902" i="5"/>
  <c r="Y527" i="5"/>
  <c r="T527" i="5"/>
  <c r="X527" i="5"/>
  <c r="Q527" i="5"/>
  <c r="N527" i="5"/>
  <c r="K527" i="5"/>
  <c r="U527" i="5"/>
  <c r="Z527" i="5"/>
  <c r="S527" i="5"/>
  <c r="M527" i="5"/>
  <c r="J527" i="5"/>
  <c r="G527" i="5"/>
  <c r="V527" i="5"/>
  <c r="I527" i="5"/>
  <c r="P527" i="5"/>
  <c r="AB527" i="5"/>
  <c r="E527" i="5"/>
  <c r="O527" i="5"/>
  <c r="W527" i="5"/>
  <c r="F527" i="5"/>
  <c r="L527" i="5"/>
  <c r="R527" i="5"/>
  <c r="AA527" i="5"/>
  <c r="H527" i="5"/>
  <c r="E1925" i="5"/>
  <c r="T1925" i="5"/>
  <c r="W1925" i="5"/>
  <c r="K1925" i="5"/>
  <c r="L1925" i="5"/>
  <c r="Q1925" i="5"/>
  <c r="R1925" i="5"/>
  <c r="Y1925" i="5"/>
  <c r="AB1925" i="5"/>
  <c r="O1925" i="5"/>
  <c r="P1925" i="5"/>
  <c r="N1925" i="5"/>
  <c r="V1925" i="5"/>
  <c r="U1925" i="5"/>
  <c r="S1925" i="5"/>
  <c r="X1925" i="5"/>
  <c r="I1925" i="5"/>
  <c r="F1925" i="5"/>
  <c r="Z1925" i="5"/>
  <c r="AA1925" i="5"/>
  <c r="G1925" i="5"/>
  <c r="H1925" i="5"/>
  <c r="M1925" i="5"/>
  <c r="J1925" i="5"/>
  <c r="T1620" i="5"/>
  <c r="Y1620" i="5"/>
  <c r="AA1620" i="5"/>
  <c r="O1620" i="5"/>
  <c r="P1620" i="5"/>
  <c r="F1620" i="5"/>
  <c r="X1620" i="5"/>
  <c r="R1620" i="5"/>
  <c r="V1620" i="5"/>
  <c r="W1620" i="5"/>
  <c r="I1620" i="5"/>
  <c r="J1620" i="5"/>
  <c r="AB1620" i="5"/>
  <c r="Z1620" i="5"/>
  <c r="G1620" i="5"/>
  <c r="H1620" i="5"/>
  <c r="M1620" i="5"/>
  <c r="N1620" i="5"/>
  <c r="E1620" i="5"/>
  <c r="L1620" i="5"/>
  <c r="U1620" i="5"/>
  <c r="Q1620" i="5"/>
  <c r="S1620" i="5"/>
  <c r="K1620" i="5"/>
  <c r="U1017" i="5"/>
  <c r="Z1017" i="5"/>
  <c r="AB1017" i="5"/>
  <c r="M1017" i="5"/>
  <c r="N1017" i="5"/>
  <c r="E1017" i="5"/>
  <c r="R1017" i="5"/>
  <c r="AA1017" i="5"/>
  <c r="X1017" i="5"/>
  <c r="F1017" i="5"/>
  <c r="K1017" i="5"/>
  <c r="H1017" i="5"/>
  <c r="Y1017" i="5"/>
  <c r="W1017" i="5"/>
  <c r="G1017" i="5"/>
  <c r="V1017" i="5"/>
  <c r="I1017" i="5"/>
  <c r="O1017" i="5"/>
  <c r="S1017" i="5"/>
  <c r="Q1017" i="5"/>
  <c r="P1017" i="5"/>
  <c r="T1017" i="5"/>
  <c r="J1017" i="5"/>
  <c r="L1017" i="5"/>
  <c r="E1389" i="5"/>
  <c r="V1389" i="5"/>
  <c r="S1389" i="5"/>
  <c r="G1389" i="5"/>
  <c r="L1389" i="5"/>
  <c r="Q1389" i="5"/>
  <c r="U1389" i="5"/>
  <c r="Z1389" i="5"/>
  <c r="AB1389" i="5"/>
  <c r="K1389" i="5"/>
  <c r="P1389" i="5"/>
  <c r="F1389" i="5"/>
  <c r="Y1389" i="5"/>
  <c r="W1389" i="5"/>
  <c r="T1389" i="5"/>
  <c r="O1389" i="5"/>
  <c r="I1389" i="5"/>
  <c r="J1389" i="5"/>
  <c r="R1389" i="5"/>
  <c r="AA1389" i="5"/>
  <c r="X1389" i="5"/>
  <c r="H1389" i="5"/>
  <c r="M1389" i="5"/>
  <c r="N1389" i="5"/>
  <c r="Y1216" i="5"/>
  <c r="Z1216" i="5"/>
  <c r="R1216" i="5"/>
  <c r="Q1216" i="5"/>
  <c r="G1216" i="5"/>
  <c r="P1216" i="5"/>
  <c r="X1216" i="5"/>
  <c r="I1216" i="5"/>
  <c r="O1216" i="5"/>
  <c r="S1216" i="5"/>
  <c r="V1216" i="5"/>
  <c r="W1216" i="5"/>
  <c r="F1216" i="5"/>
  <c r="K1216" i="5"/>
  <c r="H1216" i="5"/>
  <c r="E1216" i="5"/>
  <c r="AA1216" i="5"/>
  <c r="J1216" i="5"/>
  <c r="T1216" i="5"/>
  <c r="L1216" i="5"/>
  <c r="AB1216" i="5"/>
  <c r="M1216" i="5"/>
  <c r="U1216" i="5"/>
  <c r="N1216" i="5"/>
  <c r="AA1707" i="5"/>
  <c r="U1707" i="5"/>
  <c r="G1707" i="5"/>
  <c r="L1707" i="5"/>
  <c r="Q1707" i="5"/>
  <c r="J1707" i="5"/>
  <c r="S1707" i="5"/>
  <c r="X1707" i="5"/>
  <c r="Y1707" i="5"/>
  <c r="O1707" i="5"/>
  <c r="I1707" i="5"/>
  <c r="Z1707" i="5"/>
  <c r="W1707" i="5"/>
  <c r="AB1707" i="5"/>
  <c r="R1707" i="5"/>
  <c r="H1707" i="5"/>
  <c r="M1707" i="5"/>
  <c r="F1707" i="5"/>
  <c r="T1707" i="5"/>
  <c r="N1707" i="5"/>
  <c r="V1707" i="5"/>
  <c r="K1707" i="5"/>
  <c r="P1707" i="5"/>
  <c r="E1707" i="5"/>
  <c r="Y414" i="5"/>
  <c r="S414" i="5"/>
  <c r="W414" i="5"/>
  <c r="Q414" i="5"/>
  <c r="K414" i="5"/>
  <c r="L414" i="5"/>
  <c r="R414" i="5"/>
  <c r="AA414" i="5"/>
  <c r="X414" i="5"/>
  <c r="J414" i="5"/>
  <c r="O414" i="5"/>
  <c r="P414" i="5"/>
  <c r="E414" i="5"/>
  <c r="V414" i="5"/>
  <c r="T414" i="5"/>
  <c r="I414" i="5"/>
  <c r="N414" i="5"/>
  <c r="F414" i="5"/>
  <c r="U414" i="5"/>
  <c r="Z414" i="5"/>
  <c r="AB414" i="5"/>
  <c r="M414" i="5"/>
  <c r="G414" i="5"/>
  <c r="H414" i="5"/>
  <c r="U626" i="5"/>
  <c r="V626" i="5"/>
  <c r="R626" i="5"/>
  <c r="M626" i="5"/>
  <c r="N626" i="5"/>
  <c r="H626" i="5"/>
  <c r="Y626" i="5"/>
  <c r="AA626" i="5"/>
  <c r="S626" i="5"/>
  <c r="Q626" i="5"/>
  <c r="G626" i="5"/>
  <c r="P626" i="5"/>
  <c r="T626" i="5"/>
  <c r="W626" i="5"/>
  <c r="AB626" i="5"/>
  <c r="F626" i="5"/>
  <c r="K626" i="5"/>
  <c r="L626" i="5"/>
  <c r="E626" i="5"/>
  <c r="Z626" i="5"/>
  <c r="X626" i="5"/>
  <c r="I626" i="5"/>
  <c r="J626" i="5"/>
  <c r="O626" i="5"/>
  <c r="U1124" i="5"/>
  <c r="S1124" i="5"/>
  <c r="I1124" i="5"/>
  <c r="J1124" i="5"/>
  <c r="K1124" i="5"/>
  <c r="H1124" i="5"/>
  <c r="T1124" i="5"/>
  <c r="Y1124" i="5"/>
  <c r="AA1124" i="5"/>
  <c r="M1124" i="5"/>
  <c r="N1124" i="5"/>
  <c r="O1124" i="5"/>
  <c r="X1124" i="5"/>
  <c r="R1124" i="5"/>
  <c r="V1124" i="5"/>
  <c r="Q1124" i="5"/>
  <c r="E1124" i="5"/>
  <c r="L1124" i="5"/>
  <c r="AB1124" i="5"/>
  <c r="Z1124" i="5"/>
  <c r="W1124" i="5"/>
  <c r="F1124" i="5"/>
  <c r="G1124" i="5"/>
  <c r="P1124" i="5"/>
  <c r="Z1937" i="5"/>
  <c r="AB1937" i="5"/>
  <c r="G1937" i="5"/>
  <c r="L1937" i="5"/>
  <c r="Q1937" i="5"/>
  <c r="T1937" i="5"/>
  <c r="E1937" i="5"/>
  <c r="U1937" i="5"/>
  <c r="S1937" i="5"/>
  <c r="K1937" i="5"/>
  <c r="P1937" i="5"/>
  <c r="N1937" i="5"/>
  <c r="R1937" i="5"/>
  <c r="AA1937" i="5"/>
  <c r="X1937" i="5"/>
  <c r="O1937" i="5"/>
  <c r="I1937" i="5"/>
  <c r="J1937" i="5"/>
  <c r="V1937" i="5"/>
  <c r="W1937" i="5"/>
  <c r="Y1937" i="5"/>
  <c r="H1937" i="5"/>
  <c r="M1937" i="5"/>
  <c r="F1937" i="5"/>
  <c r="AB436" i="5"/>
  <c r="Z436" i="5"/>
  <c r="AA436" i="5"/>
  <c r="F436" i="5"/>
  <c r="E436" i="5"/>
  <c r="J436" i="5"/>
  <c r="S436" i="5"/>
  <c r="R436" i="5"/>
  <c r="G436" i="5"/>
  <c r="H436" i="5"/>
  <c r="I436" i="5"/>
  <c r="N436" i="5"/>
  <c r="T436" i="5"/>
  <c r="Y436" i="5"/>
  <c r="V436" i="5"/>
  <c r="K436" i="5"/>
  <c r="L436" i="5"/>
  <c r="M436" i="5"/>
  <c r="X436" i="5"/>
  <c r="U436" i="5"/>
  <c r="W436" i="5"/>
  <c r="O436" i="5"/>
  <c r="P436" i="5"/>
  <c r="Q436" i="5"/>
  <c r="R1761" i="5"/>
  <c r="AA1761" i="5"/>
  <c r="X1761" i="5"/>
  <c r="H1761" i="5"/>
  <c r="M1761" i="5"/>
  <c r="N1761" i="5"/>
  <c r="E1761" i="5"/>
  <c r="V1761" i="5"/>
  <c r="T1761" i="5"/>
  <c r="G1761" i="5"/>
  <c r="L1761" i="5"/>
  <c r="Q1761" i="5"/>
  <c r="U1761" i="5"/>
  <c r="Z1761" i="5"/>
  <c r="AB1761" i="5"/>
  <c r="K1761" i="5"/>
  <c r="P1761" i="5"/>
  <c r="F1761" i="5"/>
  <c r="Y1761" i="5"/>
  <c r="S1761" i="5"/>
  <c r="W1761" i="5"/>
  <c r="O1761" i="5"/>
  <c r="I1761" i="5"/>
  <c r="J1761" i="5"/>
  <c r="S513" i="5"/>
  <c r="X513" i="5"/>
  <c r="Z513" i="5"/>
  <c r="M513" i="5"/>
  <c r="N513" i="5"/>
  <c r="K513" i="5"/>
  <c r="W513" i="5"/>
  <c r="AB513" i="5"/>
  <c r="R513" i="5"/>
  <c r="Q513" i="5"/>
  <c r="H513" i="5"/>
  <c r="O513" i="5"/>
  <c r="AA513" i="5"/>
  <c r="V513" i="5"/>
  <c r="U513" i="5"/>
  <c r="F513" i="5"/>
  <c r="P513" i="5"/>
  <c r="L513" i="5"/>
  <c r="E513" i="5"/>
  <c r="T513" i="5"/>
  <c r="Y513" i="5"/>
  <c r="I513" i="5"/>
  <c r="J513" i="5"/>
  <c r="G513" i="5"/>
  <c r="Y1753" i="5"/>
  <c r="S1753" i="5"/>
  <c r="W1753" i="5"/>
  <c r="O1753" i="5"/>
  <c r="I1753" i="5"/>
  <c r="J1753" i="5"/>
  <c r="U1753" i="5"/>
  <c r="AB1753" i="5"/>
  <c r="K1753" i="5"/>
  <c r="F1753" i="5"/>
  <c r="R1753" i="5"/>
  <c r="AA1753" i="5"/>
  <c r="X1753" i="5"/>
  <c r="H1753" i="5"/>
  <c r="M1753" i="5"/>
  <c r="N1753" i="5"/>
  <c r="Z1753" i="5"/>
  <c r="P1753" i="5"/>
  <c r="E1753" i="5"/>
  <c r="V1753" i="5"/>
  <c r="T1753" i="5"/>
  <c r="G1753" i="5"/>
  <c r="L1753" i="5"/>
  <c r="Q1753" i="5"/>
  <c r="AA1583" i="5"/>
  <c r="Y1583" i="5"/>
  <c r="V1583" i="5"/>
  <c r="H1583" i="5"/>
  <c r="M1583" i="5"/>
  <c r="J1583" i="5"/>
  <c r="E1583" i="5"/>
  <c r="T1583" i="5"/>
  <c r="R1583" i="5"/>
  <c r="G1583" i="5"/>
  <c r="L1583" i="5"/>
  <c r="Q1583" i="5"/>
  <c r="S1583" i="5"/>
  <c r="X1583" i="5"/>
  <c r="Z1583" i="5"/>
  <c r="K1583" i="5"/>
  <c r="P1583" i="5"/>
  <c r="N1583" i="5"/>
  <c r="W1583" i="5"/>
  <c r="AB1583" i="5"/>
  <c r="U1583" i="5"/>
  <c r="O1583" i="5"/>
  <c r="I1583" i="5"/>
  <c r="F1583" i="5"/>
  <c r="X1152" i="5"/>
  <c r="V1152" i="5"/>
  <c r="Z1152" i="5"/>
  <c r="Q1152" i="5"/>
  <c r="G1152" i="5"/>
  <c r="P1152" i="5"/>
  <c r="U1152" i="5"/>
  <c r="J1152" i="5"/>
  <c r="AB1152" i="5"/>
  <c r="W1152" i="5"/>
  <c r="AA1152" i="5"/>
  <c r="F1152" i="5"/>
  <c r="K1152" i="5"/>
  <c r="H1152" i="5"/>
  <c r="E1152" i="5"/>
  <c r="R1152" i="5"/>
  <c r="I1152" i="5"/>
  <c r="O1152" i="5"/>
  <c r="Y1152" i="5"/>
  <c r="L1152" i="5"/>
  <c r="S1152" i="5"/>
  <c r="M1152" i="5"/>
  <c r="T1152" i="5"/>
  <c r="N1152" i="5"/>
  <c r="AA1831" i="5"/>
  <c r="R1831" i="5"/>
  <c r="Y1831" i="5"/>
  <c r="I1831" i="5"/>
  <c r="F1831" i="5"/>
  <c r="J1831" i="5"/>
  <c r="S1831" i="5"/>
  <c r="X1831" i="5"/>
  <c r="U1831" i="5"/>
  <c r="L1831" i="5"/>
  <c r="Q1831" i="5"/>
  <c r="G1831" i="5"/>
  <c r="W1831" i="5"/>
  <c r="AB1831" i="5"/>
  <c r="V1831" i="5"/>
  <c r="P1831" i="5"/>
  <c r="K1831" i="5"/>
  <c r="O1831" i="5"/>
  <c r="T1831" i="5"/>
  <c r="N1831" i="5"/>
  <c r="Z1831" i="5"/>
  <c r="H1831" i="5"/>
  <c r="M1831" i="5"/>
  <c r="E1831" i="5"/>
  <c r="Y1453" i="5"/>
  <c r="W1453" i="5"/>
  <c r="T1453" i="5"/>
  <c r="O1453" i="5"/>
  <c r="I1453" i="5"/>
  <c r="J1453" i="5"/>
  <c r="R1453" i="5"/>
  <c r="AA1453" i="5"/>
  <c r="X1453" i="5"/>
  <c r="H1453" i="5"/>
  <c r="M1453" i="5"/>
  <c r="N1453" i="5"/>
  <c r="E1453" i="5"/>
  <c r="V1453" i="5"/>
  <c r="S1453" i="5"/>
  <c r="G1453" i="5"/>
  <c r="L1453" i="5"/>
  <c r="Q1453" i="5"/>
  <c r="U1453" i="5"/>
  <c r="Z1453" i="5"/>
  <c r="AB1453" i="5"/>
  <c r="K1453" i="5"/>
  <c r="P1453" i="5"/>
  <c r="F1453" i="5"/>
  <c r="W244" i="5"/>
  <c r="AB244" i="5"/>
  <c r="V244" i="5"/>
  <c r="O244" i="5"/>
  <c r="P244" i="5"/>
  <c r="J244" i="5"/>
  <c r="AA244" i="5"/>
  <c r="R244" i="5"/>
  <c r="K244" i="5"/>
  <c r="I244" i="5"/>
  <c r="T244" i="5"/>
  <c r="Z244" i="5"/>
  <c r="F244" i="5"/>
  <c r="M244" i="5"/>
  <c r="E244" i="5"/>
  <c r="X244" i="5"/>
  <c r="U244" i="5"/>
  <c r="H244" i="5"/>
  <c r="Q244" i="5"/>
  <c r="S244" i="5"/>
  <c r="Y244" i="5"/>
  <c r="G244" i="5"/>
  <c r="L244" i="5"/>
  <c r="N244" i="5"/>
</calcChain>
</file>

<file path=xl/comments1.xml><?xml version="1.0" encoding="utf-8"?>
<comments xmlns="http://schemas.openxmlformats.org/spreadsheetml/2006/main">
  <authors>
    <author>Jens</author>
  </authors>
  <commentList>
    <comment ref="T1" authorId="0" shapeId="0">
      <text>
        <r>
          <rPr>
            <b/>
            <sz val="9"/>
            <color indexed="81"/>
            <rFont val="Tahoma"/>
            <family val="2"/>
          </rPr>
          <t>Jens:</t>
        </r>
        <r>
          <rPr>
            <sz val="9"/>
            <color indexed="81"/>
            <rFont val="Tahoma"/>
            <family val="2"/>
          </rPr>
          <t xml:space="preserve">
uses pop average, or, if unavailable, global average
</t>
        </r>
      </text>
    </comment>
    <comment ref="U1" authorId="0" shapeId="0">
      <text>
        <r>
          <rPr>
            <b/>
            <sz val="9"/>
            <color indexed="81"/>
            <rFont val="Tahoma"/>
            <family val="2"/>
          </rPr>
          <t>Jens:</t>
        </r>
        <r>
          <rPr>
            <sz val="9"/>
            <color indexed="81"/>
            <rFont val="Tahoma"/>
            <family val="2"/>
          </rPr>
          <t xml:space="preserve">
acc = accurate
pop average = 
global average = mean over all populations</t>
        </r>
      </text>
    </comment>
  </commentList>
</comments>
</file>

<file path=xl/comments2.xml><?xml version="1.0" encoding="utf-8"?>
<comments xmlns="http://schemas.openxmlformats.org/spreadsheetml/2006/main">
  <authors>
    <author>Jens</author>
  </authors>
  <commentList>
    <comment ref="V1" authorId="0" shapeId="0">
      <text>
        <r>
          <rPr>
            <b/>
            <sz val="9"/>
            <color indexed="81"/>
            <rFont val="Tahoma"/>
            <family val="2"/>
          </rPr>
          <t>Jens:</t>
        </r>
        <r>
          <rPr>
            <sz val="9"/>
            <color indexed="81"/>
            <rFont val="Tahoma"/>
            <family val="2"/>
          </rPr>
          <t xml:space="preserve">
uses pop average, or, if unavailable, global average
</t>
        </r>
      </text>
    </comment>
    <comment ref="W1" authorId="0" shapeId="0">
      <text>
        <r>
          <rPr>
            <b/>
            <sz val="9"/>
            <color indexed="81"/>
            <rFont val="Tahoma"/>
            <family val="2"/>
          </rPr>
          <t>Jens:</t>
        </r>
        <r>
          <rPr>
            <sz val="9"/>
            <color indexed="81"/>
            <rFont val="Tahoma"/>
            <family val="2"/>
          </rPr>
          <t xml:space="preserve">
acc = accurate
pop average = 
global average = mean over all populations</t>
        </r>
      </text>
    </comment>
  </commentList>
</comments>
</file>

<file path=xl/sharedStrings.xml><?xml version="1.0" encoding="utf-8"?>
<sst xmlns="http://schemas.openxmlformats.org/spreadsheetml/2006/main" count="15537" uniqueCount="7305">
  <si>
    <t>AU</t>
  </si>
  <si>
    <t>TI</t>
  </si>
  <si>
    <t>SO</t>
  </si>
  <si>
    <t>AB</t>
  </si>
  <si>
    <t>PY</t>
  </si>
  <si>
    <t>DI</t>
  </si>
  <si>
    <t>usable</t>
  </si>
  <si>
    <t>animal</t>
  </si>
  <si>
    <t>vertebrate</t>
  </si>
  <si>
    <t>water</t>
  </si>
  <si>
    <t>pops_with_Dia</t>
  </si>
  <si>
    <t>n_PP</t>
  </si>
  <si>
    <t>tocheck</t>
  </si>
  <si>
    <t>access</t>
  </si>
  <si>
    <t>AAMLID, TS</t>
  </si>
  <si>
    <t>EFFECTS OF TEMPERATURE AND PHOTOPERIOD ON GROWTH AND DEVELOPMENT OF TILLERS AND RHIZOMES IN POA-PRATENSIS L ECOTYPES</t>
  </si>
  <si>
    <t>ANNALS OF BOTANY</t>
  </si>
  <si>
    <t>10.1093/oxfordjournals.aob.a088344</t>
  </si>
  <si>
    <t>p</t>
  </si>
  <si>
    <t>Aamlid, TS; Arntsen, D</t>
  </si>
  <si>
    <t>Effects of light and temperature on seed germination of Poa pratensis from high latitudes</t>
  </si>
  <si>
    <t>ACTA AGRICULTURAE SCANDINAVICA SECTION B-SOIL AND PLANT SCIENCE</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</si>
  <si>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</si>
  <si>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</si>
  <si>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</si>
  <si>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</si>
  <si>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</si>
  <si>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</si>
  <si>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Abdulai, AL; Kouressy, M; Vaksmann, M; Asch, F; Giese, M; Holger, B</t>
  </si>
  <si>
    <t>Latitude and Date of Sowing Influences Phenology of Photoperiod-Sensitive Sorghums</t>
  </si>
  <si>
    <t>JOURNAL OF AGRONOMY AND CROP SCIENCE</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</si>
  <si>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</si>
  <si>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10.1111/j.1439-037X.2012.00523.x</t>
  </si>
  <si>
    <t>Abdulfatah, A; Fontaine, P; Kestemont, P; Milla, S; Marie, M</t>
  </si>
  <si>
    <t>Effects of the thermal threshold and the timing of temperature reduction on the initiation and course of oocyte development in cultured female of Eurasian perch Perca fluviatilis</t>
  </si>
  <si>
    <t>AQUACULTURE</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</si>
  <si>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</si>
  <si>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</si>
  <si>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a</t>
  </si>
  <si>
    <t>v</t>
  </si>
  <si>
    <t>Abdurakhmonov, IY; Kushanov, FN; Djaniqulov, F; Buriev, ZT; Pepper, AE; Fayzieva, N; Mavlonov, GT; Saha, S; Jenkins, JN; Abdukarimov, A</t>
  </si>
  <si>
    <t>The role of induced mutation in conversion of photoperiod dependence in cotton</t>
  </si>
  <si>
    <t>JOURNAL OF HEREDITY</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</si>
  <si>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</si>
  <si>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10.1093/jhered/esm007</t>
  </si>
  <si>
    <t>Abe, J; Xu, DH; Miyano, A; Komatsu, K; Kanazawa, A; Shimamoto, Y</t>
  </si>
  <si>
    <t>Photoperiod-insensitive Japanese soybean landraces differ at two maturity loci</t>
  </si>
  <si>
    <t>CROP SCIENCE</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</si>
  <si>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</si>
  <si>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</si>
  <si>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Abecia, JA; Valares, JA; Palacin, I; Forcada, F</t>
  </si>
  <si>
    <t>The effect of melatonin replacement and month of treatment after the winter solstice on the reproductive activity of two Mediterranean breeds of sheep</t>
  </si>
  <si>
    <t>BIOLOGICAL RHYTHM RESEARCH</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</si>
  <si>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</si>
  <si>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10.1080/09291010903557179</t>
  </si>
  <si>
    <t>Abeli, T; Orsenigo, S; Guzzon, F; Fae, M; Balestrazzi, A; Carlsson-Graner, U; Muller, JV; Mondoni, 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</si>
  <si>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</si>
  <si>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</si>
  <si>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</si>
  <si>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10.1007/s11284-014-1225-3</t>
  </si>
  <si>
    <t>Acosta, A; Zea, S</t>
  </si>
  <si>
    <t>Sexual reproduction of the reef coral Montastrea cavernosa (Scleractinia: Faviidae) in the Santa Marta area, Caribbean coast of Colombia</t>
  </si>
  <si>
    <t>MARINE BIOLOGY</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</si>
  <si>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</si>
  <si>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</si>
  <si>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n</t>
  </si>
  <si>
    <t>i</t>
  </si>
  <si>
    <t>x</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</si>
  <si>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</si>
  <si>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</si>
  <si>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</si>
  <si>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</si>
  <si>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Adams, SR</t>
  </si>
  <si>
    <t>The physiology of flowering: Quantifying the effects of photo-thermal environment</t>
  </si>
  <si>
    <t>Proceedings of the IIIrd International Symposium on Models for Plant Growth, Environmental Control and Farm Management in Protected Cultivation</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</si>
  <si>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</si>
  <si>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10.17660/ActaHortic.2006.718.65</t>
  </si>
  <si>
    <t>Adamsson, M; Laike, T; Morita, T</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</si>
  <si>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</si>
  <si>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</si>
  <si>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</si>
  <si>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10.1186/s40101-016-0103-9</t>
  </si>
  <si>
    <t>Affoyo, LJ; Gallegos-Sanchez, J; Villa-Godoy, A; Berruecos, JM; Perera, G; Valencia, J</t>
  </si>
  <si>
    <t>Reproductive activity of Pelibuey and Suffolk ewes at 19 degrees north latitude</t>
  </si>
  <si>
    <t>ANIMAL REPRODUCTION SCIENCE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</si>
  <si>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</si>
  <si>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</si>
  <si>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Aharoni, Y; Brosh, A; Holzer, Z</t>
  </si>
  <si>
    <t>Photoperiodic effect on live-weight gain of bull calves</t>
  </si>
  <si>
    <t>ANIMAL SCIENCE</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</si>
  <si>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</si>
  <si>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 xml:space="preserve">10.1017/S1357729800016465                                                       </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</si>
  <si>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</si>
  <si>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</si>
  <si>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</si>
  <si>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</si>
  <si>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10.1016/S0007-1935(96)80076-5</t>
  </si>
  <si>
    <t>Alagarswamy, G; Chandra, S</t>
  </si>
  <si>
    <t>Pattern analysis of international sorghum multi-environment trials for grain-yield adaptation</t>
  </si>
  <si>
    <t>THEORETICAL AND APPLIED GENETICS</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</si>
  <si>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</si>
  <si>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</si>
  <si>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Albrizio, M; Siniscalchi, M; Sasso, R; Quaranta, A</t>
  </si>
  <si>
    <t>Effects of the environment on dog semen parameters and testosterone concentration</t>
  </si>
  <si>
    <t>THERIOGENOLOGY</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</si>
  <si>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</si>
  <si>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10.1016/j.theriogenology.2013.07.005</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</si>
  <si>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</si>
  <si>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</si>
  <si>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</si>
  <si>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</si>
  <si>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Allebrandt, KV; Roenneberg, T</t>
  </si>
  <si>
    <t>The search for circadian clock components in humans: new perspectives for association studies</t>
  </si>
  <si>
    <t>BRAZILIAN JOURNAL OF MEDICAL AND BIOLOGICAL RESEARCH</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</si>
  <si>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</si>
  <si>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10.1590/S0100-879X2008000800013</t>
  </si>
  <si>
    <t>ALLISON, JCS; DAYNARD, TB</t>
  </si>
  <si>
    <t>EFFECT OF PHOTOPERIOD ON DEVELOPMENT AND NUMBER OF SPIKELETS OF A TEMPERATE AND SOME LOW-LATITUDE WHEATS</t>
  </si>
  <si>
    <t>ANNALS OF APPLIED BIOLOGY</t>
  </si>
  <si>
    <t>10.1111/j.1744-7348.1976.tb01698.x</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</si>
  <si>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</si>
  <si>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</si>
  <si>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</si>
  <si>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</si>
  <si>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ALVI, SM; MOMOI, S</t>
  </si>
  <si>
    <t>ENVIRONMENTAL-REGULATION AND GEOGRAPHICAL ADAPTATION OF DIAPAUSE IN COTESIA-PLUTELLAE (HYMENOPTERA, BRACONIDAE), A PARASITOID OF THE DIAMONDBACK MOTH LARVAE</t>
  </si>
  <si>
    <t>APPLIED ENTOMOLOGY AND ZOOLOGY</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</si>
  <si>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</si>
  <si>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</si>
  <si>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Amaducci, S; Colauzzi, M; Bellocchi, G; Cosentino, SL; Pahkala, K; Stomph, TJ; Westerhuis, W; Zatta, A; Venturi, G</t>
  </si>
  <si>
    <t>Evaluation of a phenological model for strategic decisions for hemp (Cannabis Sativa L.) biomass production across European sites</t>
  </si>
  <si>
    <t>INDUSTRIAL CROPS AND PRODUCTS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</si>
  <si>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</si>
  <si>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10.1016/j.indcrop.2011.11.012</t>
  </si>
  <si>
    <t>Amaducci, S; Colauzzi, M; Bellocchi, G; Venturi, G</t>
  </si>
  <si>
    <t>Modelling post-emergent hemp phenology (Cannabis sativa L.): Theory and evaluation</t>
  </si>
  <si>
    <t>EUROPEAN JOURNAL OF AGRONOMY</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</si>
  <si>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</si>
  <si>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10.1016/j.eja.2007.05.006</t>
  </si>
  <si>
    <t>AMIR, S; ROBINSON, B</t>
  </si>
  <si>
    <t>ULTRAVIOLET-LIGHT ENTRAINS RODENT SUPRACHIASMATIC NUCLEUS PACEMAKER</t>
  </si>
  <si>
    <t>NEUROSCIENCE</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</si>
  <si>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</si>
  <si>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</si>
  <si>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Andersson, B</t>
  </si>
  <si>
    <t>Effect of Maternal Soil Treatment on First Year Growth and Autumn Frost Hardiness of Pinus sylvestris L. Full-sib Families</t>
  </si>
  <si>
    <t>SCANDINAVIAN JOURNAL OF FOREST RESEARCH</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</si>
  <si>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</si>
  <si>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</si>
  <si>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Andersson, B; Fedorkov, A</t>
  </si>
  <si>
    <t>Longitudinal differences in Scots pine frost hardiness</t>
  </si>
  <si>
    <t>SILVAE GENETICA</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</si>
  <si>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</si>
  <si>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</si>
  <si>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</si>
  <si>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</si>
  <si>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</si>
  <si>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Angelini, LG; Macchia, M; Ceccarini, L; Bonari, E</t>
  </si>
  <si>
    <t>Screening of kenaf (Hibiscus cannabinus L.) genotypes for low temperature requirements during germination and evaluation of feasibility of seed production in Italy</t>
  </si>
  <si>
    <t>FIELD CROPS RESEARCH</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</si>
  <si>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</si>
  <si>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10.1016/S0378-4290(98)00111-7</t>
  </si>
  <si>
    <t>ANKERSMIT, GW; ADKISSON, PL</t>
  </si>
  <si>
    <t>PHOTOPERIODIC RESPONSES OF CERTAIN GEOGRAPHICAL STRAINS OF PECTINOPHORA GOSSYPIELLA (LEPIDOPTERA)</t>
  </si>
  <si>
    <t>JOURNAL OF INSECT PHYSIOLOGY</t>
  </si>
  <si>
    <t>10.1016/0022-1910(67)90067-4</t>
  </si>
  <si>
    <t>y</t>
  </si>
  <si>
    <t>Apostol, KG; Dumroese, RK; Pinto, JR; Davis, AS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</si>
  <si>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</si>
  <si>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</si>
  <si>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</si>
  <si>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10.1139/cjfr-2015-0106</t>
  </si>
  <si>
    <t>Appenroth, KJ</t>
  </si>
  <si>
    <t>No photoperiodoc control of the formation of turions in eight clones of Spirodela polyrhiza</t>
  </si>
  <si>
    <t>JOURNAL OF PLANT PHYSIOLOGY</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</si>
  <si>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</si>
  <si>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</si>
  <si>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Aracena, C; Lange, CB; Iriarte, JL; Rebolledo, L; Pantoja, S</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</si>
  <si>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</si>
  <si>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</si>
  <si>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</si>
  <si>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10.1016/j.csr.2010.08.008</t>
  </si>
  <si>
    <t>Arai, T; Liu, JP; Huang, CM; Cheng, XY; Watari, Y; Takeda, M</t>
  </si>
  <si>
    <t>Species specificity in photoperiodic control of nymphal development in four species of cricket from north-west China</t>
  </si>
  <si>
    <t>ENTOMOLOGICAL SCIENCE</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</si>
  <si>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</si>
  <si>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</si>
  <si>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Araujo, JF; Righini, ASF; Fleury, JJ; Caldas, MCS; CostaNeto, JBF; Marques, N</t>
  </si>
  <si>
    <t>Seasonal rhythm of semen characteristics of a Brazilian breed (''mangalarga'') stallion</t>
  </si>
  <si>
    <t>CHRONOBIOLOGY INTERNATIONAL</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</si>
  <si>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</si>
  <si>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10.3109/07420529609020918</t>
  </si>
  <si>
    <t>Archontoulis, SV; Miguez, FE; Moore, KJ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</si>
  <si>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</si>
  <si>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</si>
  <si>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</si>
  <si>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10.1016/j.envsoft.2014.04.009</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</si>
  <si>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</si>
  <si>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</si>
  <si>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</si>
  <si>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</si>
  <si>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Arendt, J</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</si>
  <si>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</si>
  <si>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</si>
  <si>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</si>
  <si>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Argo, CM; Smith, JS; Kay, RNB</t>
  </si>
  <si>
    <t>Seasonal changes of metabolism and appetite in Soay rams</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</si>
  <si>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</si>
  <si>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10.1017/S1357729800051237</t>
  </si>
  <si>
    <t>Armbruster, P; Bradshaw, WE; Holzapfel, CM</t>
  </si>
  <si>
    <t>Effects of postglacial range expansion on allozyme and quantitative genetic variation of the pitcher-plant mosquito, Wyeomyia smithii</t>
  </si>
  <si>
    <t>EVOLUTION</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</si>
  <si>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</si>
  <si>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</si>
  <si>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Armbruster, PA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</si>
  <si>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</si>
  <si>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</si>
  <si>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</si>
  <si>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</si>
  <si>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</si>
  <si>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</si>
  <si>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</si>
  <si>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</si>
  <si>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10.1046/j.1365-2699.1999.00271.x</t>
  </si>
  <si>
    <t>Arrebola, F; Perez-Marin, CC; Santiago-Moreno, J</t>
  </si>
  <si>
    <t>Limitation of seasonality in reproductive parameters of Mediterranean bucks, using photoperiod treatment</t>
  </si>
  <si>
    <t>SMALL RUMINANT RESEARCH</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</si>
  <si>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</si>
  <si>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10.1016/j.smallrumres.2009.11.016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</si>
  <si>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</si>
  <si>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</si>
  <si>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</si>
  <si>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</si>
  <si>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Asher, GW; Muir, PD; Semiadi, G; O'Neill, KT; Scott, IC; Barry, TN</t>
  </si>
  <si>
    <t>Seasonal patterns of luteal cyclicity in young red deer (Cervus elaphus) and sambar deer (Cervus unicolor)</t>
  </si>
  <si>
    <t>REPRODUCTION FERTILITY AND DEVELOPMENT</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</si>
  <si>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</si>
  <si>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10.1071/R97012</t>
  </si>
  <si>
    <t>Aujard, F; Perret, M; Vannier, G</t>
  </si>
  <si>
    <t>Thermoregulatory responses to variations of photoperiod and ambient temperature in the male lesser mouse lemur: a primitive or an advanced adaptive character?</t>
  </si>
  <si>
    <t>JOURNAL OF COMPARATIVE PHYSIOLOGY B-BIOCHEMICAL SYSTEMIC AND ENVIRONMENTAL PHYSIOLOGY</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</si>
  <si>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</si>
  <si>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</si>
  <si>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Austin, SH; Hau, M; Robinson, WD</t>
  </si>
  <si>
    <t>Effect of photoperiod on incubation period in a wild passerine, Sylvia atricapilla</t>
  </si>
  <si>
    <t>JOURNAL OF AVIAN BIOLOGY</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</si>
  <si>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</si>
  <si>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</si>
  <si>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Avia, K; Karkkainen, K; Lagercrantz, U; Savolainen, O</t>
  </si>
  <si>
    <t>Association of FLOWERING LOCUS T/TERMINAL FLOWER 1-like gene FTL2 expression with growth rhythm in Scots pine (Pinus sylvestris)</t>
  </si>
  <si>
    <t>NEW PHYTOLOGIST</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</si>
  <si>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</si>
  <si>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10.1111/nph.12901</t>
  </si>
  <si>
    <t>Ayres, JF; Kelman, WM; Lane, LA; McCorkell, BE</t>
  </si>
  <si>
    <t>Regeneration characteristics of birdsfoot trefoil (Lotus corniculatus L.) in low latitude environments in eastern Australia</t>
  </si>
  <si>
    <t>AUSTRALIAN JOURNAL OF EXPERIMENTAL AGRICULTURE</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</si>
  <si>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</si>
  <si>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</si>
  <si>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Ayres, JF; Kelman, WM; Wiedemann, SG; Lane, LA; McCorkell, BE</t>
  </si>
  <si>
    <t>Developing birdsfoot trefoil (Lotus corniculatus L.) varieties for permanent pasture applications in low latitude regions of eastern Australia</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</si>
  <si>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</si>
  <si>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10.1071/EA07114</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</si>
  <si>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</si>
  <si>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</si>
  <si>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</si>
  <si>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</si>
  <si>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10.1007/BF00301193</t>
  </si>
  <si>
    <t>Baciak, M; Piotrowicz-Cieslak, AI; Adomas, B</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</si>
  <si>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</si>
  <si>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</si>
  <si>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</si>
  <si>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</si>
  <si>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</si>
  <si>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</si>
  <si>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</si>
  <si>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Baginsky, C; Arenas, J; Escobar, H; Garrido, M; Valero, N; Tello, D; Pizarro, L; Valenzuela, A; Morales, L; Silva, H</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</si>
  <si>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</si>
  <si>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</si>
  <si>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</si>
  <si>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10.4067/S0718-58392016000300001</t>
  </si>
  <si>
    <t>Balaro, MFA; da Fonseca, JF; Oba, E; Cardoso, ED; Brandao, FZ</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</si>
  <si>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</si>
  <si>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</si>
  <si>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</si>
  <si>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10.1007/s11250-014-0672-8</t>
  </si>
  <si>
    <t>Baldwin, BS; Cossar, RD</t>
  </si>
  <si>
    <t>Castor yield in response to planting date at four locations in the south-central United States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</si>
  <si>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</si>
  <si>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10.1016/j.indcrop.2008.06.004</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</si>
  <si>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</si>
  <si>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</si>
  <si>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GLOBAL CHANGE BIOLOGY</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</si>
  <si>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</si>
  <si>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10.1046/j.1365-2486.2002.00451.x</t>
  </si>
  <si>
    <t>Bamsey, M; Berinstain, A; Graham, T; Neron, P; Giroux, R; Braham, S; Ferl, R; Paul, AL;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</si>
  <si>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</si>
  <si>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</si>
  <si>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</si>
  <si>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10.1016/j.asr.2009.08.012</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</si>
  <si>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</si>
  <si>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</si>
  <si>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</si>
  <si>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</si>
  <si>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10.1177/1069397102036001001</t>
  </si>
  <si>
    <t>Barbosa, SS; Byrne, M; Kelaher, BP</t>
  </si>
  <si>
    <t>Reproductive periodicity of the tropical intertidal chiton Acanthopleura gemmata at One Tree Island, Great Barrier Reef, near its southern latitudinal limit</t>
  </si>
  <si>
    <t>JOURNAL OF THE MARINE BIOLOGICAL ASSOCIATION OF THE UNITED KINGDOM</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</si>
  <si>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</si>
  <si>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10.1017/S0025315408002877</t>
  </si>
  <si>
    <t>Barrett, P; Ivanova, E; Graham, ES; Ross, AW; Wilson, D; Ple, H; Mercer, JG; Ebling, FJ; Schuhler, S; Dupre, SM; Loudon, A; Morgan, PJ</t>
  </si>
  <si>
    <t>Photoperiodic regulation of cellular retinoic acid-binding protein 1, GPR50 and nestin in tanycytes of the third ventricle ependymal layer of the Siberian hamster</t>
  </si>
  <si>
    <t>JOURNAL OF ENDOCRINOLOGY</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</si>
  <si>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</si>
  <si>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10.1677/joe.1.06929</t>
  </si>
  <si>
    <t>Basch, LV; Tegner, MJ</t>
  </si>
  <si>
    <t>Reproductive responses of purple sea urchin (Strongylocentrotus purpuratus) populations to environmental conditions across a coastal depth gradient</t>
  </si>
  <si>
    <t>BULLETIN OF MARINE SCIENCE</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</si>
  <si>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</si>
  <si>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</si>
  <si>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</si>
  <si>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</si>
  <si>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</si>
  <si>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10.1016/j.jpsychires.2015.03.013</t>
  </si>
  <si>
    <t>Bauerfeind, SS; Kellermann, V; Moghadam, NN; Loeschcke, V; Fischer, K</t>
  </si>
  <si>
    <t>Temperature and photoperiod affect stress resistance traits in Drosophila melanogaster</t>
  </si>
  <si>
    <t>PHYSIOLOGICAL ENTOMOLOGY</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</si>
  <si>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</si>
  <si>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10.1111/phen.12068</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</si>
  <si>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</si>
  <si>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</si>
  <si>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</si>
  <si>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</si>
  <si>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10.2307/1551759</t>
  </si>
  <si>
    <t>Bazzi, G; Ambrosini, R; Caprioli, M; Costanzo, A; Liechti, F; Gatti, E; Gianfranceschi, L; Podofillini, S; Romano, A; Romano, M; Scandolara, C; Saino, N; Rubolini, D</t>
  </si>
  <si>
    <t>Clock gene polymorphism and scheduling of migration: a geolocator study of the barn swallow Hirundo rustica</t>
  </si>
  <si>
    <t>SCIENTIFIC REPORTS</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</si>
  <si>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</si>
  <si>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10.1038/srep12443</t>
  </si>
  <si>
    <t>Bazzi, G; Cecere, JG; Caprioli, M; Gatti, E; Gianfranceschi, L; Podofillini, S; Possenti, CD; Ambrosini, R; Saino, N; Spina, F; Rubolini, D</t>
  </si>
  <si>
    <t>Clock gene polymorphism, migratory behaviour and geographic distribution: a comparative study of trans-Saharan migratory birds</t>
  </si>
  <si>
    <t>MOLECULAR ECOLOGY</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</si>
  <si>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</si>
  <si>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10.1111/mec.13913</t>
  </si>
  <si>
    <t>Bean, DW; Dalin, P; Dudley, TL</t>
  </si>
  <si>
    <t>Evolution of critical day length for diapause induction enables range expansion of Diorhabda carinulata, a biological control agent against tamarisk (Tamarix spp.)</t>
  </si>
  <si>
    <t>EVOLUTIONARY APPLICATIONS</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</si>
  <si>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</si>
  <si>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</si>
  <si>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Bean, DW; Dudley, TL; Keller, JC</t>
  </si>
  <si>
    <t>Seasonal timing of diapause induction limits the effective range of Diorhabda elongata deserticola (Coleoptera : Chrysomelidae) as a biological control agent for tamarisk (Tamarix spp.)</t>
  </si>
  <si>
    <t>ENVIRONMENTAL ENTOMOLOGY</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</si>
  <si>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</si>
  <si>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</si>
  <si>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Beardall, J; Beer, S; Raven, JA</t>
  </si>
  <si>
    <t>Biodiversity of marine plants in an era of climate change: Some predictions based on physiological performance</t>
  </si>
  <si>
    <t>BOTANICA MARINA</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</si>
  <si>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</si>
  <si>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10.1515/botm.1998.41.1-6.113</t>
  </si>
  <si>
    <t>Beckett, EL; Jones, P; Veysey, M; Duesing, K; Martin, C; Furst, J; Yates, Z; Jablonski, NG; Chaplin, G; Lucock, M</t>
  </si>
  <si>
    <t>VDR gene methylation as a molecular adaption to light exposure: Historic, recent and genetic influences</t>
  </si>
  <si>
    <t>AMERICAN JOURNAL OF HUMAN BIOLOGY</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</si>
  <si>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</si>
  <si>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10.1002/ajhb.23010</t>
  </si>
  <si>
    <t>Bellwood, P</t>
  </si>
  <si>
    <t>The Checkered Prehistory of Rice Movement Southwards as a Domesticated Cereal-from the Yangzi to the Equator</t>
  </si>
  <si>
    <t>RICE</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</si>
  <si>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</si>
  <si>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</si>
  <si>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</si>
  <si>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</si>
  <si>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</si>
  <si>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</si>
  <si>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</si>
  <si>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Belyakova, NA; Reznik, SY</t>
  </si>
  <si>
    <t>First record of the harlequin ladybird, Harmonia axyridis (Coleoptera: Coccinellidae) in the Caucasus</t>
  </si>
  <si>
    <t>EUROPEAN JOURNAL OF ENTOMOLOGY</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</si>
  <si>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</si>
  <si>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10.14411/eje.2013.093</t>
  </si>
  <si>
    <t>Ben Saad, MM; Maurel, DL</t>
  </si>
  <si>
    <t>Long-day inhibition of reproduction and circadian photogonadosensitivity in Zembra Island wild rabbits (Oryctolagus cuniculus)</t>
  </si>
  <si>
    <t>BIOLOGY OF REPRODUCTION</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</si>
  <si>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</si>
  <si>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</si>
  <si>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BenDavid, M</t>
  </si>
  <si>
    <t>Timing of reproduction in wild mink: The influence of spawning Pacific salmon</t>
  </si>
  <si>
    <t>CANADIAN JOURNAL OF ZOOLOGY-REVUE CANADIENNE DE ZOOLOGIE</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</si>
  <si>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</si>
  <si>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</si>
  <si>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Bendevis, MA; Sun, Y; Rosenqvist, E; Shabala, S; Liu, F; Jacobsen, SE</t>
  </si>
  <si>
    <t>Photoperiodic effects on short-pulse C-14 assimilation and overall carbon and nitrogen allocation patterns in contrasting quinoa cultivars</t>
  </si>
  <si>
    <t>ENVIRONMENTAL AND EXPERIMENTAL BOTANY</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</si>
  <si>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</si>
  <si>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10.1016/j.envexpbot.2014.03.002</t>
  </si>
  <si>
    <t>Benedito-Silva, AA; Menna-Barreto, L; Alam, MF; Rotenberg, L; Moreira, LFS; Menezes, AAL; da Silva, HP; Marques, N</t>
  </si>
  <si>
    <t>Latitude and social habits as determinants of the distribution of morning and evening types in Brazil</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</si>
  <si>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</si>
  <si>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10.1076/brhm.29.5.591.4823</t>
  </si>
  <si>
    <t>Benedito-Silva, AA; Pires, MLN; Calil, HM</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</si>
  <si>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</si>
  <si>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</si>
  <si>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10.1080/07420520701535795</t>
  </si>
  <si>
    <t>Berding, N; Hurney, AP</t>
  </si>
  <si>
    <t>Flowering and lodging, physiological-based traits affecting cane and sugar yield - What do we know of their control mechanisms and how do we manage them?</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</si>
  <si>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</si>
  <si>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</si>
  <si>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Berding, N; Moore, PH</t>
  </si>
  <si>
    <t>Advancing from opportunistic sexual recombination in sugarcane: Lessons from tropical photoperiodic research</t>
  </si>
  <si>
    <t>INTERNATIONAL SOCIETY OF SUGAR CANE TECHNOLOGISTS, VOL II, PROCEEDINGS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</si>
  <si>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</si>
  <si>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</si>
  <si>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</si>
  <si>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</si>
  <si>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10.1016/j.fcr.2006.02.007</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</si>
  <si>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</si>
  <si>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</si>
  <si>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</si>
  <si>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</si>
  <si>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10.1080/09670260110001735418</t>
  </si>
  <si>
    <t>Berlin, M; Persson, T; Jansson, G; Haapanen, M; Ruotsalainen, S; Barring, L; Gull, BA</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</si>
  <si>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</si>
  <si>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</si>
  <si>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</si>
  <si>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10.14214/sf.1562</t>
  </si>
  <si>
    <t>BERNER, DB; NGUYEN, L; NGUY, S; BURTON, S</t>
  </si>
  <si>
    <t>PHOTOPERIOD AND TEMPERATURE AS INDUCERS OF GAMOGENESIS IN A DICYCLIC POPULATION OF SCAPHOLEBERIS-ARMATA HERRICK (CRUSTACEA, CLADOCERA, DAPHNIIDAE)</t>
  </si>
  <si>
    <t>HYDROBIOLOGIA</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</si>
  <si>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</si>
  <si>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</si>
  <si>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Bernhardsson, C; Ingvarsson, PK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</si>
  <si>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</si>
  <si>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</si>
  <si>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</si>
  <si>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</si>
  <si>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</si>
  <si>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</si>
  <si>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10.1016/j.fcr.2004.02.006</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</si>
  <si>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</si>
  <si>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</si>
  <si>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</si>
  <si>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</si>
  <si>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10.1071/PP99134</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</si>
  <si>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</si>
  <si>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</si>
  <si>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</si>
  <si>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Bertrand, A; Tremblay, GF; Pelletier, S; Castonguay, Y; Belanger, G</t>
  </si>
  <si>
    <t>Yield and nutritive value of timothy as affected by temperature, photoperiod and time of harvest</t>
  </si>
  <si>
    <t>GRASS AND FORAGE SCIENCE</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</si>
  <si>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</si>
  <si>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</si>
  <si>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</si>
  <si>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</si>
  <si>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</si>
  <si>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</si>
  <si>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10.1002/ajp.20104</t>
  </si>
  <si>
    <t>Bilgin, S; Samsun, O; Ozen, O</t>
  </si>
  <si>
    <t>Seasonal growth and reproduction biology of the Baltic prawn, Palaemon adspersus (Decapoda: Palaemonidae), in the southern Black Sea</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</si>
  <si>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</si>
  <si>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10.1017/S0025315408003056</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</si>
  <si>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</si>
  <si>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</si>
  <si>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</si>
  <si>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10.1016/S1161-0301(14)80013-0</t>
  </si>
  <si>
    <t>Bingman, VP; MacDougall-Shackleton, SA</t>
  </si>
  <si>
    <t>The avian hippocampus and the hypothetical maps used by navigating migratory birds (with some reflection on compasses and migratory restlessness)</t>
  </si>
  <si>
    <t>JOURNAL OF COMPARATIVE PHYSIOLOGY A-NEUROETHOLOGY SENSORY NEURAL AND BEHAVIORAL PHYSIOLOGY</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</si>
  <si>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</si>
  <si>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</si>
  <si>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Bjorkman, AD; Vellend, M; Frei, ER; Henry, GHR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</si>
  <si>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</si>
  <si>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</si>
  <si>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10.1111/gcb.13417</t>
  </si>
  <si>
    <t>Black, BL; Parmentier-Line, CM; Fuchigami, LH; Coleman, GD</t>
  </si>
  <si>
    <t>Ecotypic and genetic variation in poplar bark storage protein gene expression and accumulation</t>
  </si>
  <si>
    <t>TREE PHYSIOLOGY</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</si>
  <si>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</si>
  <si>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10.1093/treephys/21.17.1289</t>
  </si>
  <si>
    <t>Black, C; Rey, AR; Hart, T</t>
  </si>
  <si>
    <t>Peeking into the bleak midwinter: Investigating nonbreeding strategies of Gentoo Penguins using a camera network</t>
  </si>
  <si>
    <t>AUK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</si>
  <si>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</si>
  <si>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</si>
  <si>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Blake, NK; Martin, JM; Heo, HY; Kephart, KD; Lanning, SP; Talbert, LE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</si>
  <si>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</si>
  <si>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</si>
  <si>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</si>
  <si>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10.3198/jpr2014.12.0088crg</t>
  </si>
  <si>
    <t>BLANCKENHORN, WU; FAIRBAIRN, DJ</t>
  </si>
  <si>
    <t>LIFE-HISTORY ADAPTATION ALONG A LATITUDINAL CLINE IN THE WATER STRIDER AQUARIUS-REMIGIS (HETEROPTERA, GERRIDAE)</t>
  </si>
  <si>
    <t>JOURNAL OF EVOLUTIONARY BIOLOGY</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</si>
  <si>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</si>
  <si>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</si>
  <si>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Blix, AS</t>
  </si>
  <si>
    <t>Adaptations to polar life in mammals and birds</t>
  </si>
  <si>
    <t>JOURNAL OF EXPERIMENTAL BIOLOGY</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</si>
  <si>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</si>
  <si>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</si>
  <si>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Blumel, K; Chmielewski, FM</t>
  </si>
  <si>
    <t>Shortcomings of classical phenological forcing models and a way to overcome them</t>
  </si>
  <si>
    <t>AGRICULTURAL AND FOREST METEOROLOGY</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</si>
  <si>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</si>
  <si>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10.1016/j.agrformet.2012.05.001</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</si>
  <si>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</si>
  <si>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</si>
  <si>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</si>
  <si>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</si>
  <si>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</si>
  <si>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</si>
  <si>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</si>
  <si>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</si>
  <si>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Bonada, N; Doledec, S</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</si>
  <si>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</si>
  <si>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</si>
  <si>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</si>
  <si>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10.1007/s00027-017-0554-z</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</si>
  <si>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</si>
  <si>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</si>
  <si>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</si>
  <si>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</si>
  <si>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10.1590/S1415-47571999000200016</t>
  </si>
  <si>
    <t>Bond, AL; Konyukhov, NB; Jones, IL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</si>
  <si>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</si>
  <si>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</si>
  <si>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</si>
  <si>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10.1525/cond.2013.110062</t>
  </si>
  <si>
    <t>BONHOMME, R; DERIEUX, M; KINIRY, JR; EDMEADES, GO; OZIERLAFONTAINE, H</t>
  </si>
  <si>
    <t>MAIZE LEAF NUMBER SENSITIVITY IN RELATION TO PHOTOPERIOD IN MULTILOCATION FIELD TRIALS</t>
  </si>
  <si>
    <t>AGRONOMY JOURNAL</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</si>
  <si>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</si>
  <si>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</si>
  <si>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Borchert, R; Calle, Z; Strahler, AH; Baertschi, A; Magill, RE; Broadhead, JS; Kamau, J; Njoroge, J; Muthuri, C</t>
  </si>
  <si>
    <t>Insolation and photoperiodic control of tree development near the equator</t>
  </si>
  <si>
    <t>10.1111/nph.12981</t>
  </si>
  <si>
    <t>Borchert, R; Meyer, SA; Felger, RS; Porter-Bolland, L</t>
  </si>
  <si>
    <t>Environmental control of flowering periodicity in Costa Rican and Mexican tropical dry forests</t>
  </si>
  <si>
    <t>GLOBAL ECOLOGY AND BIOGEOGRAPHY</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</si>
  <si>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</si>
  <si>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10.1111/j.1466-822X.2004.00111.x</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</si>
  <si>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</si>
  <si>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</si>
  <si>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</si>
  <si>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</si>
  <si>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Borisenkov, MF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</si>
  <si>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</si>
  <si>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</si>
  <si>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</si>
  <si>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Borisenkov, MF; Kosova, AL; Kasyanova, ON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</si>
  <si>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</si>
  <si>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</si>
  <si>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10.3109/07420528.2011.653612</t>
  </si>
  <si>
    <t>Borniger, JC; Nelson, RJ</t>
  </si>
  <si>
    <t>Photoperiodic regulation of behavior: Peromyscus as a model system</t>
  </si>
  <si>
    <t>SEMINARS IN CELL &amp; DEVELOPMENTAL BIOLOGY</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</si>
  <si>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</si>
  <si>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10.1016/j.semcdb.2016.06.015</t>
  </si>
  <si>
    <t>BOUCHON, D; SOUTYGROSSET, C; MOCQUARD, JP; CHENTOUFI, A; JUCHAULT, P</t>
  </si>
  <si>
    <t>PHOTOPERIODISM AND SEASONAL BREEDING IN AQUATIC AND TERRESTRIAL EUMALACOSTRACA</t>
  </si>
  <si>
    <t>INVERTEBRATE REPRODUCTION &amp; DEVELOPMENT</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</si>
  <si>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</si>
  <si>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10.1080/07924259.1992.9672273</t>
  </si>
  <si>
    <t>Boulos, Z; Macchi, M; Houpt, TA; Terman, M</t>
  </si>
  <si>
    <t>Photic entrainment in hamsters: Effects of simulated twilights and nest box availability</t>
  </si>
  <si>
    <t>JOURNAL OF BIOLOGICAL RHYTHMS</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</si>
  <si>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</si>
  <si>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</si>
  <si>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</si>
  <si>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</si>
  <si>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</si>
  <si>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</si>
  <si>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Boy, CC; Perez, AF; Lattuca, ME; Calvo, J; Morriconi, E</t>
  </si>
  <si>
    <t>Reproductive biology of Galaxias maculatus (Jenyns 1842) in the Rio Ovando, a high-latitude environment in southernmost Patagonia, Argentina</t>
  </si>
  <si>
    <t>JOURNAL OF APPLIED ICHTHYOLOGY</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</si>
  <si>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</si>
  <si>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10.1111/j.1439-0426.2009.01309.x</t>
  </si>
  <si>
    <t>Bradford, E; Hancock, JF; Warner, RM</t>
  </si>
  <si>
    <t>Interactions of Temperature and Photoperiod Determine Expression of Repeat Flowering in Strawberry</t>
  </si>
  <si>
    <t>JOURNAL OF THE AMERICAN SOCIETY FOR HORTICULTURAL SCIENCE</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</si>
  <si>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</si>
  <si>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Bradley, SP; Pattullo, LM; Patel, PN; Prendergast, BJ</t>
  </si>
  <si>
    <t>Photoperiodic regulation of the orexigenic effects of ghrelin in Siberian hamsters</t>
  </si>
  <si>
    <t>HORMONES AND BEHAVIOR</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</si>
  <si>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</si>
  <si>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10.1016/j.yhbeh.2010.06.009</t>
  </si>
  <si>
    <t>BRADSHAW, WE</t>
  </si>
  <si>
    <t>GEOGRAPHY OF PHOTOPERIODIC RESPONSE IN DIAPAUSING MOSQUITO</t>
  </si>
  <si>
    <t>NATURE</t>
  </si>
  <si>
    <t>10.1038/262384b0</t>
  </si>
  <si>
    <t>y-askfordata</t>
  </si>
  <si>
    <t>Bradshaw, WE; Burkhart, J; Colbourne, JK; Borowczak, R; Lopez, J; Denlinger, DL; Reynolds, JA; Pfrender, ME; Holzapfel, CM</t>
  </si>
  <si>
    <t>Evolutionary transition from blood feeding to obligate nonbiting in a mosquito</t>
  </si>
  <si>
    <t>PROCEEDINGS OF THE NATIONAL ACADEMY OF SCIENCES OF THE UNITED STATES OF AMERICA</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</si>
  <si>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</si>
  <si>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</si>
  <si>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Bradshaw, WE; Emerson, KJ; Holzapfel, CM</t>
  </si>
  <si>
    <t>Genetic correlations and the evolution of photoperiodic time measurement within a local population of the pitcher-plant mosquito, Wyeomyia smithii</t>
  </si>
  <si>
    <t>HEREDITY</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</si>
  <si>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</si>
  <si>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</si>
  <si>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Bradshaw, WE; Fujiyama, S; Holzapfel, CM</t>
  </si>
  <si>
    <t>Adaptation to the thermal climate of North America by the pitcher-plant mosquito, Wyeomyia smithii</t>
  </si>
  <si>
    <t>ECOLOGY</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</si>
  <si>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</si>
  <si>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Bradshaw, WE; Holzapfel, CM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</si>
  <si>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</si>
  <si>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</si>
  <si>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</si>
  <si>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</si>
  <si>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</si>
  <si>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</si>
  <si>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10.1146/annurev-physiol-021909-135837</t>
  </si>
  <si>
    <t>Genetic response to rapid climate change: it's seasonal timing that matters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</si>
  <si>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</si>
  <si>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</si>
  <si>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Evolution of animal photoperiodism</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</si>
  <si>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</si>
  <si>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</si>
  <si>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10.1146/annurev.ecolsys.37.091305.110115</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</si>
  <si>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</si>
  <si>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</si>
  <si>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</si>
  <si>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Bradshaw, WE; Holzapfel, CM; Davison, TE</t>
  </si>
  <si>
    <t>Hourglass and rhythmic components of photoperiodic time measurement in the pitcher plant mosquito, Wyeomyia smithii</t>
  </si>
  <si>
    <t>OECOLOGIA</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</si>
  <si>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</si>
  <si>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</si>
  <si>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</si>
  <si>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</si>
  <si>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</si>
  <si>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Circadian rhythmicity and photoperiodism in the pitcher-plant mosquito: Adaptive response to the photic environment or correlated response to the seasonal environment?</t>
  </si>
  <si>
    <t>AMERICAN NATURALIST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</si>
  <si>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</si>
  <si>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</si>
  <si>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</si>
  <si>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</si>
  <si>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</si>
  <si>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Brainard, GC; Hanifin, JP; Barker, FM; Sanford, B; Stetson, MH</t>
  </si>
  <si>
    <t>Influence of near-ultraviolet radiation on reproductive and immunological development in juvenile male Siberian hamsters</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</si>
  <si>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</si>
  <si>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Brand, C; Miserendino, ML</t>
  </si>
  <si>
    <t>Life history strategies and production of caddisflies in a perennial headwater stream in Patagonia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</si>
  <si>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</si>
  <si>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</si>
  <si>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Brandan, EZ; Fernandez, RR; Villagra, EL; Salazar, SM; Cruz, C; de Leon, RP</t>
  </si>
  <si>
    <t>Effects of Latitude in Morphological and Physiologic Parameters and Plant Harvest Index in Fresh Plants of Strawberry cv. 'Camarosa'</t>
  </si>
  <si>
    <t>VI INTERNATIONAL STRAWBERRY SYMPOSIUM</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</si>
  <si>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</si>
  <si>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Brandenburg, JT; Mary-Huard, T; Rigaill, G; Hearne, SJ; Corti, H; Joets, J; Vitte, C; Charcosset, A; Nicolas, SD; Tenaillon, MI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</si>
  <si>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</si>
  <si>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</si>
  <si>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</si>
  <si>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10.1371/journal.pgen.1006666</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</si>
  <si>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</si>
  <si>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</si>
  <si>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</si>
  <si>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10.1073/pnas.200354997</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</si>
  <si>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</si>
  <si>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</si>
  <si>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</si>
  <si>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</si>
  <si>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</si>
  <si>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</si>
  <si>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</si>
  <si>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</si>
  <si>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Brock, MT; Stinchcombe, JR;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</si>
  <si>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</si>
  <si>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</si>
  <si>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</si>
  <si>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</si>
  <si>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</si>
  <si>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</si>
  <si>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</si>
  <si>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10.2317/E43.1</t>
  </si>
  <si>
    <t>Brockmann, PE; Gozal, D; Villarroel, L; Damiani, F; Nunez, F; Cajochen, C</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</si>
  <si>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</si>
  <si>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</si>
  <si>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10.1080/07420528.2016.1277735</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</si>
  <si>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</si>
  <si>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</si>
  <si>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</si>
  <si>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</si>
  <si>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Bronson, FH</t>
  </si>
  <si>
    <t>Climate change and seasonal reproduction in mammals</t>
  </si>
  <si>
    <t>PHILOSOPHICAL TRANSACTIONS OF THE ROYAL SOCIETY B-BIOLOGICAL SCIENCES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</si>
  <si>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</si>
  <si>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</si>
  <si>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BRONSON, FH</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</si>
  <si>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</si>
  <si>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</si>
  <si>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</si>
  <si>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10.1086/418980</t>
  </si>
  <si>
    <t>MAMMALIAN REPRODUCTIVE STRATEGIES - GENES, PHOTOPERIOD AND LATITUDE</t>
  </si>
  <si>
    <t>REPRODUCTION NUTRITION DEVELOPMENT</t>
  </si>
  <si>
    <t>10.1051/rnd:19880301</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</si>
  <si>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</si>
  <si>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</si>
  <si>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</si>
  <si>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10.1016/0378-4290(93)90146-E</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</si>
  <si>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</si>
  <si>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</si>
  <si>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</si>
  <si>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</si>
  <si>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10.2307/3802147</t>
  </si>
  <si>
    <t>Brown, JL; Graham, LH; Wielebnowski, N; Swanson, WF; Wildt, DE; Howard, JG</t>
  </si>
  <si>
    <t>Understanding the basic reproductive biology of wild felids by monitoring of faecal steroids</t>
  </si>
  <si>
    <t>ADVANCES IN REPRODUCTION IN DOGS, CATS AND EXOTIC CARNIVORES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</si>
  <si>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</si>
  <si>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Bryon, A; Kurlovs, AH; Dermauw, W; Greenhalgh, R; Riga, M; Grbic, M; Tirry, L; Osakabe, M; Vontas, J; Clark, RM; Van Leeuwen, T</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</si>
  <si>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</si>
  <si>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</si>
  <si>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10.1073/pnas.1706865114</t>
  </si>
  <si>
    <t>Bryon, A; Kurlovs, AH; Van Leeuwen, T; Clark, RM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</si>
  <si>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</si>
  <si>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</si>
  <si>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10.1111/phen.12201</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</si>
  <si>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</si>
  <si>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</si>
  <si>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</si>
  <si>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</si>
  <si>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10.1002/jez.10046</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</si>
  <si>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</si>
  <si>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</si>
  <si>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</si>
  <si>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</si>
  <si>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10.1051/agro:19950306</t>
  </si>
  <si>
    <t>Buijink, MR; Almog, A; Wit, CB; Roethler, O; Engberink, AHOO; Meijer, JH; Garlaschelli, D; Rohling, JHT; Michel, S</t>
  </si>
  <si>
    <t>Evidence for Weakened Intercellular Coupling in the Mammalian Circadian Clock under Long Photoperiod</t>
  </si>
  <si>
    <t>PLoS One</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</si>
  <si>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</si>
  <si>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10.1371/journal.pone.0168954</t>
  </si>
  <si>
    <t>Burda, H</t>
  </si>
  <si>
    <t>Ear and eye in subterranean mole-rats, Fukomys anselli (Bathyergidae) and Spalax ehrenbergi (Spalacidae): progressive specialisation or regressive degeneration?</t>
  </si>
  <si>
    <t>ANIMAL BIOLOGY</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</si>
  <si>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</si>
  <si>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10.1163/157075606778967847</t>
  </si>
  <si>
    <t>Burdett, AN;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</si>
  <si>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</si>
  <si>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</si>
  <si>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</si>
  <si>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Burger, JC; Holt, JM; Ellstrand, NC</t>
  </si>
  <si>
    <t>Rapid phenotypic divergence of feral rye from domesticated cereal rye</t>
  </si>
  <si>
    <t>WEED SCIENCE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</si>
  <si>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</si>
  <si>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</si>
  <si>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</si>
  <si>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</si>
  <si>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</si>
  <si>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</si>
  <si>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10.1577/A05-045.1</t>
  </si>
  <si>
    <t>Burke, S; Pullin, AS; Wilson, RJ; Thomas, CD</t>
  </si>
  <si>
    <t>Selection for discontinuous life-history traits along a continuous thermal gradient in the butterfly Aricia agestis</t>
  </si>
  <si>
    <t>ECOLOGICAL ENTOMOLOGY</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</si>
  <si>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</si>
  <si>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10.1111/j.0307-6946.2005.00741.x</t>
  </si>
  <si>
    <t>BURNS, JR</t>
  </si>
  <si>
    <t>THE EFFECT OF LOW-LATITUDE PHOTOPERIODS ON THE REPRODUCTION OF FEMALE AND MALE POECILIOPSIS-GRACILIS AND POECILIA-SPHENOPS</t>
  </si>
  <si>
    <t>COPEIA</t>
  </si>
  <si>
    <t>10.2307/1445248</t>
  </si>
  <si>
    <t>Busch, F; Huner, NPA; Ensminger, I</t>
  </si>
  <si>
    <t>Increased air temperature during simulated autumn conditions impairs photosynthetic electron transport between photosystem II and photosystem I</t>
  </si>
  <si>
    <t>PLANT PHYSIOLOGY</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</si>
  <si>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</si>
  <si>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10.1104/pp.108.117598</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</si>
  <si>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</si>
  <si>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</si>
  <si>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</si>
  <si>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</si>
  <si>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</si>
  <si>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</si>
  <si>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</si>
  <si>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10.1007/s002270050396</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</si>
  <si>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</si>
  <si>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</si>
  <si>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</si>
  <si>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10.1007/s002270050058</t>
  </si>
  <si>
    <t>Caffarra, A; Donnelly, A; Chuine, I</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</si>
  <si>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</si>
  <si>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</si>
  <si>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</si>
  <si>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</si>
  <si>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</si>
  <si>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</si>
  <si>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</si>
  <si>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</si>
  <si>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</si>
  <si>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</si>
  <si>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</si>
  <si>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10.1098/rstb.1992.0148</t>
  </si>
  <si>
    <t>ap</t>
  </si>
  <si>
    <t>Calle, Z; Schlumpberger, BO; Piedrahita, L; Leftin, A; Hammer, SA; Tye, A; Borchert, R</t>
  </si>
  <si>
    <t>Seasonal variation in daily insolation induces synchronous bud break and flowering in the tropics</t>
  </si>
  <si>
    <t>TREES-STRUCTURE AND FUNCTION</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</si>
  <si>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</si>
  <si>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</si>
  <si>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Calle, Z; Strahler, AH; Borchert, R</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</si>
  <si>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</si>
  <si>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</si>
  <si>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</si>
  <si>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Campbell, JC; Laugero, KD; Van Westerhuyzen, JA; Hostetler, CM; Cohen, JD; Bales, KL</t>
  </si>
  <si>
    <t>Costs of pair-bonding and paternal care in male prairie voles (Microtus ochrogaster)</t>
  </si>
  <si>
    <t>PHYSIOLOGY &amp; BEHAVIOR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</si>
  <si>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</si>
  <si>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</si>
  <si>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CAMPBELL, MD; BRADSHAW, WE</t>
  </si>
  <si>
    <t>GENETIC COORDINATION OF DIAPAUSE IN THE PITCHERPLANT MOSQUITO, WYEOMYIA-SMITHII (DIPTERA, CULICIDAE)</t>
  </si>
  <si>
    <t>ANNALS OF THE ENTOMOLOGICAL SOCIETY OF AMERICA</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</si>
  <si>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</si>
  <si>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</si>
  <si>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Campos, WG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</si>
  <si>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</si>
  <si>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</si>
  <si>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</si>
  <si>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10.1590/S1519-566X2008000400003</t>
  </si>
  <si>
    <t>Campoy, JA;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</si>
  <si>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</si>
  <si>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</si>
  <si>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</si>
  <si>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10.1016/j.sajb.2010.12.006</t>
  </si>
  <si>
    <t>Cao, D; Takeshima, R; Zhao, C; Liu, BH; Jun, A; Kong, FJ</t>
  </si>
  <si>
    <t>Molecular mechanisms of flowering under long days and stem growth habit in soybean</t>
  </si>
  <si>
    <t>JOURNAL OF EXPERIMENTAL BOTANY</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</si>
  <si>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</si>
  <si>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</si>
  <si>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</si>
  <si>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</si>
  <si>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</si>
  <si>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</si>
  <si>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Cappai, MG; Lunesu, MGA; Accioni, F; Liscia, M; Pusceddu, M; Burrai, L; Nieddu, M; Dimauro, C; Boatto, G; Pinna, W</t>
  </si>
  <si>
    <t>Blood serum retinol levels in Asinara white donkeys reflect albinism-induced metabolic adaptation to photoperiod at Mediterranean latitudes</t>
  </si>
  <si>
    <t>ECOLOGY AND EVOLUTION</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</si>
  <si>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</si>
  <si>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10.1002/ece3.2613</t>
  </si>
  <si>
    <t>Caprioli, M; Ambrosini, R; Boncoraglio, G; Gatti, E; Romano, A; Romano, M; Rubolini, D; Gianfranceschi, L; Saino, N</t>
  </si>
  <si>
    <t>Clock Gene Variation Is Associated with Breeding Phenology and Maybe under Directional Selection in the Migratory Barn Swallow</t>
  </si>
  <si>
    <t>PLOS ONE</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</si>
  <si>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</si>
  <si>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10.1371/journal.pone.0035140</t>
  </si>
  <si>
    <t>Caputo, V; Giovannotti, M; Splendiani, A</t>
  </si>
  <si>
    <t>Pattern of gonad maturation in a highly stocked population of brown trout (Salmo trutta L., 1758) from Central Italy</t>
  </si>
  <si>
    <t>ITALIAN JOURNAL OF ZOOLOGY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</si>
  <si>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</si>
  <si>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</si>
  <si>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</si>
  <si>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</si>
  <si>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</si>
  <si>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10.1016/0378-4290(93)90088-5</t>
  </si>
  <si>
    <t>CARBERRY, PS; MUCHOW, RC; WILLIAMS, R; STURTZ, JD; MCCOWN, RL</t>
  </si>
  <si>
    <t>A SIMULATION-MODEL OF KENAF FOR ASSISTING FIBER INDUSTRY PLANNING IN NORTHERN AUSTRALIA .1. GENERAL INTRODUCTION AND PHENOLOGICAL MODEL</t>
  </si>
  <si>
    <t>AUSTRALIAN JOURNAL OF AGRICULTURAL RESEARCH</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</si>
  <si>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</si>
  <si>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10.1071/AR9921501</t>
  </si>
  <si>
    <t>Carcangiu, V; Vacca, GM; Mura, MC; Dettori, ML; Pazzola, M; Luridiana, S; Bini, PP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</si>
  <si>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</si>
  <si>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</si>
  <si>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10.1016/j.anireprosci.2007.12.014</t>
  </si>
  <si>
    <t>Caro, SP; Lambrechts, MM;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</si>
  <si>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</si>
  <si>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</si>
  <si>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</si>
  <si>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10.1016/j.beproc.2007.02.011</t>
  </si>
  <si>
    <t>Carpentieri-Pipolo, V; de Almeida, LA; Kiihl, RAD; Pagliosa, ES</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</si>
  <si>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</si>
  <si>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</si>
  <si>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</si>
  <si>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10.1590/S0100-204X2014001000006</t>
  </si>
  <si>
    <t>Carrillo, E; Meza-Herrera, CA; Veliz, FG</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</si>
  <si>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</si>
  <si>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</si>
  <si>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</si>
  <si>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Carrillo, J; Gonzalez-Davila, 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</si>
  <si>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</si>
  <si>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</si>
  <si>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</si>
  <si>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Carter, TE; Hymowitz, T; Nelson, RL</t>
  </si>
  <si>
    <t>Biogeography, local adaptation, vavilov, and genetic diversity in soybean</t>
  </si>
  <si>
    <t>BIOLOGICAL RESOURCES AND MIGRATION</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</si>
  <si>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</si>
  <si>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Casas, AM; Djemel, A; Ciudad, FJ; Yahiaoui, S; Ponce, LJ; Contreras-Moreira, B; Gracia, MP; Lasa, JM; Igartua, E</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</si>
  <si>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</si>
  <si>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</si>
  <si>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10.1007/s00122-011-1531-x</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</si>
  <si>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</si>
  <si>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</si>
  <si>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</si>
  <si>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</si>
  <si>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Cave, RL; Birch, CJ; Hammer, GL; Erwin, JE; Johnston, ME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</si>
  <si>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</si>
  <si>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</si>
  <si>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10.1093/aob/mcr116</t>
  </si>
  <si>
    <t>Cebulj-Kadunc, N; Skibin, A; Jenko, Z</t>
  </si>
  <si>
    <t>Annual reproductive activity of ewes from Jezersko-Solchava, Bovec and Istrian breeds under variable field conditions</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</si>
  <si>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</si>
  <si>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10.1016/j.smallrumres.2017.02.011</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</si>
  <si>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</si>
  <si>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</si>
  <si>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</si>
  <si>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</si>
  <si>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10.1111/evj.12365</t>
  </si>
  <si>
    <t>Cera, JC; Streck, NA; Yang, HS; Zanon, AJ; de Paula, GM; Lago, I</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</si>
  <si>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</si>
  <si>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</si>
  <si>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</si>
  <si>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Cerna, C; Porras, A; Valencia, MJ; Perera, G; Zarco, L</t>
  </si>
  <si>
    <t>Effect of an inverse subtropical (19 degrees 13 ' N) photoperiod on ovarian activity, melatonin and prolactin secretion in Pelibuey ewes</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</si>
  <si>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</si>
  <si>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10.1016/S0378-4320(00)00127-5</t>
  </si>
  <si>
    <t>Ceusters, J; Borland, AM; Ceusters, N; Verdoodt, V; Godts, C; De Proft, MP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</si>
  <si>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</si>
  <si>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</si>
  <si>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10.1093/aob/mcp275</t>
  </si>
  <si>
    <t>Chacur, MGM; Mizusaki, KT; Gabriel, LRA; Oba, E; Ramos, AA</t>
  </si>
  <si>
    <t>Seasonal Effects on Semen and Testosterone in Zebu and Taurine Bulls</t>
  </si>
  <si>
    <t>ACTA SCIENTIAE VETERINARIAE</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</si>
  <si>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</si>
  <si>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Charmantier, A; Doutrelant, C; Dubuc-Messier, G; Fargevieille, A; Szulkin, M</t>
  </si>
  <si>
    <t>Mediterranean blue tits as a case study of local adaptation</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</si>
  <si>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</si>
  <si>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10.1111/eva.12282</t>
  </si>
  <si>
    <t>Chasles, M; Chesneau, D; Moussu, C; Delgadillo, JA; Chernineau, P; Keller, M</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</si>
  <si>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</si>
  <si>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</si>
  <si>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10.1016/j.anireprosci.2016.02.030</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</si>
  <si>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</si>
  <si>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</si>
  <si>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</si>
  <si>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</si>
  <si>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Chemineau, P; Bodin, L; Migaud, M; Thiery, JC; Malpaux, B</t>
  </si>
  <si>
    <t>Neuroendocrine and Genetic Control of Seasonal Reproduction in Sheep and Goats</t>
  </si>
  <si>
    <t>REPRODUCTION IN DOMESTIC ANIMALS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</si>
  <si>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</si>
  <si>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10.1111/j.1439-0531.2010.01661.x</t>
  </si>
  <si>
    <t>Chemineau, P; Malpaux, B; Brillard, JP;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</si>
  <si>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</si>
  <si>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</si>
  <si>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</si>
  <si>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Seasonality of reproduction and production in farm fishes, birds and mammals</t>
  </si>
  <si>
    <t>ANIMAL</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</si>
  <si>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</si>
  <si>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</si>
  <si>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</si>
  <si>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</si>
  <si>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</si>
  <si>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</si>
  <si>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</si>
  <si>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</si>
  <si>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</si>
  <si>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</si>
  <si>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10.1051/animres:19920302</t>
  </si>
  <si>
    <t>Chen, B; Zhang, B; Xu, LL; Li, Q; Jiang, F; Yang, PC; Xu, YA; Kang, L</t>
  </si>
  <si>
    <t>Transposable Element-Mediated Balancing Selection at Hsp90 Underlies Embryo Developmental Variation</t>
  </si>
  <si>
    <t>MOLECULAR BIOLOGY AND EVOLUTION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</si>
  <si>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</si>
  <si>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</si>
  <si>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Chen, C; Wei, XT; Xiao, HJ; He, HM; Xia, QW; Xue, FS</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</si>
  <si>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</si>
  <si>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</si>
  <si>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10.1371/journal.pone.0098145</t>
  </si>
  <si>
    <t>Chen, C; Xia, QW; Chen, YS; Xiao, HJ; Xue, FS</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</si>
  <si>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</si>
  <si>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</si>
  <si>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</si>
  <si>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Chen, C; Xiao, L; He, HM; Xu, J; Xue, FS</t>
  </si>
  <si>
    <t>A genetic analysis of diapause in crosses of a southern and a northern strain of the cabbage beetle Colaphellus bowringi (Coleoptera: chrysomelidae)</t>
  </si>
  <si>
    <t>BULLETIN OF ENTOMOLOGICAL RESEARCH</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</si>
  <si>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</si>
  <si>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</si>
  <si>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Chen, J; Tsuda, Y; Stocks, M; Kallman, T; Xu, NN; Karkkainen, K; Huotari, T; Semerikov, VL; Vendramin, GG; Lascoux, M</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</si>
  <si>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</si>
  <si>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</si>
  <si>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</si>
  <si>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10.1534/genetics.114.163063</t>
  </si>
  <si>
    <t>Chen, JY; Guo, L; Ma, H; Chen, YY; Zhang, HW; Ying, JZ; Zhuang, JY</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</si>
  <si>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</si>
  <si>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</si>
  <si>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10.1007/s00122-014-2395-7</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</si>
  <si>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</si>
  <si>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</si>
  <si>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</si>
  <si>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</si>
  <si>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Chen, N; Wu, Q; Xiong, YL; Chen, G; Song, DD; Xu, CL</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</si>
  <si>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</si>
  <si>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</si>
  <si>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</si>
  <si>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10.1016/j.wem.2016.07.004</t>
  </si>
  <si>
    <t>Chen, YS; Chen, C; He, HM; Xia, QW; Xue, FS</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</si>
  <si>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</si>
  <si>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</si>
  <si>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</si>
  <si>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Chentouf, M; Bister, JL; Boulanouar, B</t>
  </si>
  <si>
    <t>Reproduction characteristics of North Moroccan indigenous goats</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</si>
  <si>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</si>
  <si>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</si>
  <si>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Chesneau, D; Guillaume, D; Chemineau, P; Malpaux, B</t>
  </si>
  <si>
    <t>Continuous light after 2 months of long days stimulates ram testis volume and increases fertility in spring</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</si>
  <si>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</si>
  <si>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10.1017/S1751731116002299</t>
  </si>
  <si>
    <t>Chew, YH; Smith, RW; Jones, HJ; Seaton, DD; Grima, R; Halliday, KJ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</si>
  <si>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</si>
  <si>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</si>
  <si>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</si>
  <si>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10.1105/tpc.113.120006</t>
  </si>
  <si>
    <t>Chilton, NB; Bull, CM; Andrews, RH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</si>
  <si>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</si>
  <si>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</si>
  <si>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</si>
  <si>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10.1017/S0031182008005234</t>
  </si>
  <si>
    <t>Chin, HN; Loh, R; Hong, YC;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</si>
  <si>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</si>
  <si>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</si>
  <si>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</si>
  <si>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10.1111/jfd.12496</t>
  </si>
  <si>
    <t>Chin, K; Bloch, J; Sweet, A; Tweet, J; Eberle, J; Cumbaa, S; Witkowski, J; Harwood, D</t>
  </si>
  <si>
    <t>Life in a temperate Polar sea: a unique taphonomic window on the structure of a Late Cretaceous Arctic marine ecosystem</t>
  </si>
  <si>
    <t>PROCEEDINGS OF THE ROYAL SOCIETY B-BIOLOGICAL SCIENCES</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</si>
  <si>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</si>
  <si>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10.1098/rspb.2008.0801</t>
  </si>
  <si>
    <t>Chmura, HE; Meddle, SL; Wingfield, JC; Hahn, TP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</si>
  <si>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</si>
  <si>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</si>
  <si>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10.1242/jeb.160994</t>
  </si>
  <si>
    <t>CHYZIK, R; KLEIN, M; BENDOV, Y</t>
  </si>
  <si>
    <t>OVERWINTERING BIOLOGY OF THE PREDATORY BUG ORIUS-ALBIDIPENNIS (HEMIPTERA, ANTHOCORIDAE) IN ISRAEL</t>
  </si>
  <si>
    <t>BIOCONTROL SCIENCE AND TECHNOLOGY</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</si>
  <si>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</si>
  <si>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</si>
  <si>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Ciarleglio, CM; Ryckman, KK; Servick, SV; Hida, A; Robbins, S; Wells, N; Hicks, J; Larson, SA; Wiedermann, JP; Carver, K; Hamilton, N; Kidd, KK; Kidd, JR; Smith, JR; Friedlaender, J; McMahon, DG; Williams, SM; Summar, ML; Johnson, CH</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</si>
  <si>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</si>
  <si>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</si>
  <si>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10.1177/0748730408320284</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</si>
  <si>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</si>
  <si>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</si>
  <si>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</si>
  <si>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10.1016/S0378-4320(00)00194-9</t>
  </si>
  <si>
    <t>Clapham, DH; Dormling, I; Ekberg, I; Eriksson, G; Qamaruddin, M; Vince-Prue, D</t>
  </si>
  <si>
    <t>Latitudinal cline of requirement for far-red light for the photoperiodic control of budset and extension growth in Picea abies (Norway spruce)</t>
  </si>
  <si>
    <t>PHYSIOLOGIA PLANTARUM</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</si>
  <si>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</si>
  <si>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</si>
  <si>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</si>
  <si>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</si>
  <si>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</si>
  <si>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</si>
  <si>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</si>
  <si>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</si>
  <si>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</si>
  <si>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10.1016/j.aquaculture.200.04.001</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</si>
  <si>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</si>
  <si>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</si>
  <si>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</si>
  <si>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</si>
  <si>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10.2307/1564826</t>
  </si>
  <si>
    <t>Cober, ER; Morrison, MJ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</si>
  <si>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</si>
  <si>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</si>
  <si>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</si>
  <si>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Cockell, CS; Horneck, G; Rettberg, P; Arendt, J; Scherer, K; Facius, R; Gugg-Helminger, A</t>
  </si>
  <si>
    <t>Human exposure to ultraviolet radiation at the Antipodes - a comparison between an Antarctic (67 degrees S) and Arctic (75 degrees N) location</t>
  </si>
  <si>
    <t>POLAR BIOLOGY</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</si>
  <si>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</si>
  <si>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</si>
  <si>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Cockell, CS; Scherer, K; Horneck, G; Rettberg, P; Facius, R; Gugg-Helminger, A; Driscoll, C; Lee, P</t>
  </si>
  <si>
    <t>Exposure of arctic field scientists to ultraviolet radiation evaluated using personal dosimeters</t>
  </si>
  <si>
    <t>PHOTOCHEMISTRY AND PHOTOBIOLOGY</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</si>
  <si>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</si>
  <si>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</si>
  <si>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COCKFIELD, SD; MAHR, DL</t>
  </si>
  <si>
    <t>HATCH OF EGGS OF OVERWINTERING BLACKHEADED FIREWORM (LEPIDOPTERA, TORTRICIDAE) IN RESPONSE TO DURATION OF WINTER</t>
  </si>
  <si>
    <t>JOURNAL OF ECONOMIC ENTOMOLOGY</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</si>
  <si>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</si>
  <si>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</si>
  <si>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</si>
  <si>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</si>
  <si>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</si>
  <si>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</si>
  <si>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Coelho, LA; Rodrigues, PA; Nonaka, KO; Sasa, A; Balieiro, JCC; Vicente, WRR; Cipolla-Neto, J</t>
  </si>
  <si>
    <t>Annual pattern of plasma melatonin and progesterone concentrations in hair and wool ewe lambs kept under natural photoperiod at lower latitudes in the southern hemisphere</t>
  </si>
  <si>
    <t>JOURNAL OF PINEAL RESEARCH</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</si>
  <si>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</si>
  <si>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10.1111/j.1600-079X.2006.00333.x</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</si>
  <si>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</si>
  <si>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</si>
  <si>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</si>
  <si>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</si>
  <si>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10.1094/PHYTO.1997.87.2.191</t>
  </si>
  <si>
    <t>Collantes-Alegre, JM; Mattenberger, F; Barbera, M; Martinez-Torres, 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</si>
  <si>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</si>
  <si>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</si>
  <si>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10.1016/j.jinsphys.2017.11.009</t>
  </si>
  <si>
    <t>Colpo, KD; Lopez-Greco, LS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</si>
  <si>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</si>
  <si>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</si>
  <si>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</si>
  <si>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10.1111/ivb.12168</t>
  </si>
  <si>
    <t>Comas, M; Hut, RA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</si>
  <si>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</si>
  <si>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</si>
  <si>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10.1177/0748730409343873</t>
  </si>
  <si>
    <t>Comeau, LA; Mayrand, E; Mallet, A</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</si>
  <si>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</si>
  <si>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</si>
  <si>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10.1007/s00227-012-2012-8</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</si>
  <si>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</si>
  <si>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</si>
  <si>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</si>
  <si>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</si>
  <si>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Condon, CH; Chenoweth, SF; Wilson, RS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</si>
  <si>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</si>
  <si>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</si>
  <si>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10.1242/jeb.046979</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</si>
  <si>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</si>
  <si>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</si>
  <si>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</si>
  <si>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</si>
  <si>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10.1007/BF00888980</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</si>
  <si>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</si>
  <si>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</si>
  <si>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</si>
  <si>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10.1111/j.0908-8857.2005.03319.x</t>
  </si>
  <si>
    <t>Cooper, CB; Voss, MA; Ardia, DR; Austin, SH; Robinson, WD</t>
  </si>
  <si>
    <t>Light increases the rate of embryonic development: implications for latitudinal trends in incubation period</t>
  </si>
  <si>
    <t>FUNCTIONAL ECOLOGY</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</si>
  <si>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</si>
  <si>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10.1111/j.1365-2435.2011.01847.x</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</si>
  <si>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</si>
  <si>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</si>
  <si>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</si>
  <si>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</si>
  <si>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Coppack, T</t>
  </si>
  <si>
    <t>Experimental determination of the photoperiodic basis for geographic variation in avian seasonality</t>
  </si>
  <si>
    <t>JOURNAL OF ORNITHOLOGY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</si>
  <si>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</si>
  <si>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10.1007/s10336-007-0158-9</t>
  </si>
  <si>
    <t>Coppack, T; Pulido, F</t>
  </si>
  <si>
    <t>Proximate control and adaptive potential of protandrous migration in birds</t>
  </si>
  <si>
    <t>INTEGRATIVE AND COMPARATIVE BIOLOGY</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</si>
  <si>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</si>
  <si>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</si>
  <si>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Photoperiodic response and the adaptability of avian life cycles to environmental change</t>
  </si>
  <si>
    <t>BIRDS AND CLIMATE CHANGE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</si>
  <si>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</si>
  <si>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10.1016/S0065-2504(04)35007-5</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</si>
  <si>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</si>
  <si>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</si>
  <si>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</si>
  <si>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10.1098/rsbl.2003.0005</t>
  </si>
  <si>
    <t>Coppack, T; Tindemans, I; Czisch, M; Van der Linden, A; Berthold, P; Pulido, F</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</si>
  <si>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</si>
  <si>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</si>
  <si>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10.1111/j.1365-2486.2008.01668.x</t>
  </si>
  <si>
    <t>Corbesier, L; Coupland, G</t>
  </si>
  <si>
    <t>Photoperiodic flowering of Arabidopsis: integrating genetic and physiological approaches to characterization of the floral stimulus</t>
  </si>
  <si>
    <t>PLANT CELL AND ENVIRONMENT</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</si>
  <si>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</si>
  <si>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</si>
  <si>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Cossi, PF; Boy, CC; Gimenez, J; Perez, AF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</si>
  <si>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</si>
  <si>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</si>
  <si>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</si>
  <si>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Costanzo, KS; Dahan, RA;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</si>
  <si>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</si>
  <si>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</si>
  <si>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</si>
  <si>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10.1017/S1742758416000163</t>
  </si>
  <si>
    <t>Coupland, G</t>
  </si>
  <si>
    <t>Mechanisms controlling time measurement in plants and their significance in natural populations</t>
  </si>
  <si>
    <t>FROM MOLECULES TO LIVING ORGANISMS: AN INTERPLAY BETWEEN BIOLOGY AND PHYSICS</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</si>
  <si>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</si>
  <si>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</si>
  <si>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</si>
  <si>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</si>
  <si>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</si>
  <si>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10.1139/b97-168</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</si>
  <si>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</si>
  <si>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</si>
  <si>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</si>
  <si>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</si>
  <si>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10.1023/A:1006574102868</t>
  </si>
  <si>
    <t>Dehardening and second-year growth of white spruce provenances in response to duration of long-night treatments</t>
  </si>
  <si>
    <t>CANADIAN JOURNAL OF FOREST RESEARCH-REVUE CANADIENNE DE RECHERCHE FORESTIERE</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</si>
  <si>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</si>
  <si>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</si>
  <si>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COZZOLINO, R; CORDISCHI, C; AURELI, F; SCUCCHI, S</t>
  </si>
  <si>
    <t>ENVIRONMENTAL-TEMPERATURE AND REPRODUCTIVE SEASONALITY IN JAPANESE MACAQUES (MACACA-FUSCATA)</t>
  </si>
  <si>
    <t>PRIMATES</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</si>
  <si>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</si>
  <si>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10.1007/BF02381194</t>
  </si>
  <si>
    <t>Cragin, J; Serpe, M; Keller, M; Shellie, K</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</si>
  <si>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</si>
  <si>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</si>
  <si>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</si>
  <si>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10.5344/ajev.2016.16078</t>
  </si>
  <si>
    <t>Craig, DS; Runkle, ES</t>
  </si>
  <si>
    <t>A Moderate to High Red to Far-red Light Ratio from Light-emitting Diodes Controls Flowering of Short-day Plants</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</si>
  <si>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</si>
  <si>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Using LEDs to Quantify the Effect of the Red to Far-Red Ratio of Night-Interruption Lighting on Flowering of Photoperiodic Crops</t>
  </si>
  <si>
    <t>VII INTERNATIONAL SYMPOSIUM ON LIGHT IN HORTICULTURAL SYSTEMS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</si>
  <si>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</si>
  <si>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</si>
  <si>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</si>
  <si>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</si>
  <si>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10.1007/s001220051311</t>
  </si>
  <si>
    <t>Craufurd, PQ; Qi, A; Summerfield, RJ; Ellis, RH; Roberts, EH</t>
  </si>
  <si>
    <t>Development in cowpea (Vigna unguiculata) .3. Effects of temperature and photoperiod on time to flowering in photoperiod-sensitive genotypes and screening for photothermal responses</t>
  </si>
  <si>
    <t>EXPERIMENTAL AGRICULTURE</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</si>
  <si>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</si>
  <si>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10.1017/S0014479700025825</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</si>
  <si>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</si>
  <si>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</si>
  <si>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</si>
  <si>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</si>
  <si>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Creber, GT; Francis, JE</t>
  </si>
  <si>
    <t>High latitude fossil forests in greenhouse climates: Influence of the polar light regime on their growth</t>
  </si>
  <si>
    <t>PROCEEDINGS OF THE FOURTH INTERNATIONAL CONIFER CONFERENCE: CONIFERS FOR THE FUTURE?</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</si>
  <si>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</si>
  <si>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10.17660/ActaHortic.2003.615.4</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</si>
  <si>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</si>
  <si>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</si>
  <si>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</si>
  <si>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</si>
  <si>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10.1071/ZO01030</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</si>
  <si>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</si>
  <si>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</si>
  <si>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</si>
  <si>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</si>
  <si>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Crumeyrolle-Arias, M; Tournaire, MC; Rabot, S; Malpaux, B; Thiery, JC</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</si>
  <si>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</si>
  <si>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</si>
  <si>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</si>
  <si>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10.1002/jnr.21475</t>
  </si>
  <si>
    <t>Cruz-Motta, JJ; Miloslavich, P; Palomo, G; Iken, K; Konar, B; Pohle, G; Trott, T; Benedetti-Cecchi, L; Herrera, C; Hernandez, A; Sardi, A; Bueno, A; Castillo, J; Klein, E; Guerra-Castro, E; Gobin, J; Gomez, DI; Riosmena-Rodriguez, R; Mead, A; Bigatti, G; Knowlton, A; Shirayama, Y</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</si>
  <si>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</si>
  <si>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</si>
  <si>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10.1371/journal.pone.0014354</t>
  </si>
  <si>
    <t>Cummings, DR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</si>
  <si>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</si>
  <si>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</si>
  <si>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</si>
  <si>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10.1017/S0021932006001568</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</si>
  <si>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</si>
  <si>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</si>
  <si>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</si>
  <si>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</si>
  <si>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</si>
  <si>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</si>
  <si>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</si>
  <si>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10.1016/0022-0981(93)90136-C</t>
  </si>
  <si>
    <t>Dahl, GE; Chastain, JP; Peters, RR</t>
  </si>
  <si>
    <t>Manipulation of photoperiod to increase milk production in cattle: Biological, economic and practical considerations</t>
  </si>
  <si>
    <t>FOURTH INTERNATIONAL DIARY HOUSING CONFERENCE</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</si>
  <si>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</si>
  <si>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</si>
  <si>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</si>
  <si>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</si>
  <si>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</si>
  <si>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Dakhiya, Y; Hussien, D; Fridman, E; Kiflawi, M; Green, R</t>
  </si>
  <si>
    <t>Correlations between Circadian Rhythms and Growth in Challenging Environments</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</si>
  <si>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</si>
  <si>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10.1104/pp.17.00057</t>
  </si>
  <si>
    <t>Dala-Corte, RB; Fialho, CB</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</si>
  <si>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</si>
  <si>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</si>
  <si>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</si>
  <si>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10.1007/s10641-013-0202-y</t>
  </si>
  <si>
    <t>Dalin, P</t>
  </si>
  <si>
    <t>Diapause induction and termination in a commonly univoltine leaf beetle (Phratora vulgatissima)</t>
  </si>
  <si>
    <t>INSECT SCIENCE</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</si>
  <si>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</si>
  <si>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10.1111/j.1744-7917.2011.01417.x</t>
  </si>
  <si>
    <t>Dalin, P; Bean, DV; Dudley, TL; Carney, VA; Eberts, D; Gardner, KT; Hebertson, E; Jones, EN; Kazmer, DJ; Michels, GJ; O'Meara, SA; Thompson, DC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</si>
  <si>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</si>
  <si>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</si>
  <si>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</si>
  <si>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Dall'Ara, I; Ghirotto, S; Ingusci, S; Bagarolo, G; Bertolucci, C; Barbujani, G</t>
  </si>
  <si>
    <t>Demographic history and adaptation account for clock gene diversity in humans</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</si>
  <si>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</si>
  <si>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10.1038/hdy.2016.39</t>
  </si>
  <si>
    <t>Dalmannsdottir, S; Jorgensen, M; Rapacz, M; Ostrem, L; Larsen, A; Rodven, R; Rognli, OA</t>
  </si>
  <si>
    <t>Cold acclimation in warmer extended autumns impairs freezing tolerance of perennial ryegrass (Lolium perenne) and timothy (Phleum pratense)</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</si>
  <si>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</si>
  <si>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10.1111/ppl.12548</t>
  </si>
  <si>
    <t>Danko, MJ; Danko, A; Golab, MJ; Stoks, R; Sniegula, S</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</si>
  <si>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</si>
  <si>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</si>
  <si>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</si>
  <si>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10.1016/j.exger.2017.05.008</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</si>
  <si>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</si>
  <si>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</si>
  <si>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</si>
  <si>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</si>
  <si>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</si>
  <si>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</si>
  <si>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</si>
  <si>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Studying insect photoperiodism and rhythmicity: Components, approaches and lessons</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</si>
  <si>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</si>
  <si>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</si>
  <si>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</si>
  <si>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</si>
  <si>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</si>
  <si>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</si>
  <si>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Dardente, H</t>
  </si>
  <si>
    <t>Melatonin-Dependent Timing of Seasonal Reproduction by the Pars Tuberalis: Pivotal Roles for Long Daylengths and Thyroid Hormones</t>
  </si>
  <si>
    <t>JOURNAL OF NEUROENDOCRINOLOGY</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</si>
  <si>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</si>
  <si>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</si>
  <si>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</si>
  <si>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</si>
  <si>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</si>
  <si>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Dardente, H; Hazlerigg, DG; Ebling, FJP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</si>
  <si>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</si>
  <si>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</si>
  <si>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</si>
  <si>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10.3389/fendo.2014.00019</t>
  </si>
  <si>
    <t>DARK, J; JOHNSTON, PG; HEALY, M; ZUCKER, I</t>
  </si>
  <si>
    <t>LATITUDE OF ORIGIN INFLUENCES PHOTOPERIODIC CONTROL OF REPRODUCTION OF DEER MICE (PEROMYSCUS-MANICULATUS)</t>
  </si>
  <si>
    <t>10.1095/biolreprod28.1.213</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</si>
  <si>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</si>
  <si>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</si>
  <si>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</si>
  <si>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10.1104/pp.105.074518</t>
  </si>
  <si>
    <t>David, 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</si>
  <si>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</si>
  <si>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</si>
  <si>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</si>
  <si>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Davie, A; Minghetti, M; Migaud, H</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</si>
  <si>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</si>
  <si>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</si>
  <si>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10.1080/07420520902820947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</si>
  <si>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</si>
  <si>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</si>
  <si>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</si>
  <si>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10.1016/S0044-8486(01)00665-2</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</si>
  <si>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</si>
  <si>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</si>
  <si>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</si>
  <si>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</si>
  <si>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10.1016/S0920-9964(99)00091-2</t>
  </si>
  <si>
    <t>Davies, WL; Hankins, MW; Foster, RG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</si>
  <si>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</si>
  <si>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</si>
  <si>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</si>
  <si>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10.1039/c0pp00203h</t>
  </si>
  <si>
    <t>Dawson, A</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</si>
  <si>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</si>
  <si>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</si>
  <si>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</si>
  <si>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10.1016/j.yfrne.2014.08.004</t>
  </si>
  <si>
    <t>The effect of latitude on photoperiodic control of gonadal maturation, regression and molt in birds</t>
  </si>
  <si>
    <t>GENERAL AND COMPARATIVE ENDOCRINOLOGY</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</si>
  <si>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</si>
  <si>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</si>
  <si>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</si>
  <si>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</si>
  <si>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</si>
  <si>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Dawson, A; Sharp, PJ</t>
  </si>
  <si>
    <t>Photorefractoriness in birds - photoperiodic and non-photoperiodic control</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</si>
  <si>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</si>
  <si>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</si>
  <si>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De Caluwe, J; de Melo, JRF; Tosenberger, A; Hermans, C; Verbruggen, N; Leloup, JC; Gonze, D</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</si>
  <si>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</si>
  <si>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</si>
  <si>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</si>
  <si>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10.1016/j.jtbi.2017.03.005</t>
  </si>
  <si>
    <t>De Carvalho, D; Ingvarsson, PK; Joseph, J; Suter, L; Sedivy, C; Macaya-Sanz, D; Cottrell, J; Heinze, B; Schanzer, I; Lexer, C</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</si>
  <si>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</si>
  <si>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</si>
  <si>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10.1111/j.1365-294X.2010.04595.x</t>
  </si>
  <si>
    <t>de Graaf-van der Zande, MT; Blacquiere, T</t>
  </si>
  <si>
    <t>Alternative sources for photoperiodic lighting of Gypsophila</t>
  </si>
  <si>
    <t>THIRD INTERNATIONAL SYMPOSIUM ON ARTIFICIAL LIGHTING IN HORTICULTURE</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</si>
  <si>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</si>
  <si>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10.17660/ActaHortic.1997.418.16</t>
  </si>
  <si>
    <t>de Lira, JS; Flores, PS; Bruckner, CH</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</si>
  <si>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</si>
  <si>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</si>
  <si>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</si>
  <si>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10.1590/1984-70332014v14n2c22</t>
  </si>
  <si>
    <t>de Oliveira, CC; Zandavalli, RB; de Lima, ALA; Rodal, MJN</t>
  </si>
  <si>
    <t>Functional groups of woody species in semi-arid regions at low latitudes</t>
  </si>
  <si>
    <t>AUSTRAL ECOLOGY</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</si>
  <si>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</si>
  <si>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</si>
  <si>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Dechant, JJ; Mooney, MP; Burrows, AM; Smith, TD; Siegel, MI</t>
  </si>
  <si>
    <t>''Month of birth effect'' does not alter longitudinal growth in an experimental animal model</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</si>
  <si>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</si>
  <si>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10.1002/(SICI)1520-6300(1997)9:4&lt;481::AID-AJHB7&gt;3.0.CO;2-Z</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</si>
  <si>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</si>
  <si>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</si>
  <si>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</si>
  <si>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</si>
  <si>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</si>
  <si>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</si>
  <si>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</si>
  <si>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</si>
  <si>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Del Pozo, A; Ovalle, C; Aronson, J; Avendano, J</t>
  </si>
  <si>
    <t>Ecotypic differentiation in Medicago polymorpha L. along an environmental gradient in central Chile. I. Phenology, biomass production and reproductive patterns</t>
  </si>
  <si>
    <t>PLANT ECOLOGY</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</si>
  <si>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</si>
  <si>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10.1023/A:1015506914038</t>
  </si>
  <si>
    <t>Delgadillo, JA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</si>
  <si>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</si>
  <si>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</si>
  <si>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</si>
  <si>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Delgadillo, JA; Carrillo, E; Moran, J; Duarte, G; Chemineau, P; Malpaux, B</t>
  </si>
  <si>
    <t>Induction of sexual activity of male creole goats in subtropical northern Mexico using long days and melatonin</t>
  </si>
  <si>
    <t>JOURNAL OF ANIMAL SCIENCE</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</si>
  <si>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</si>
  <si>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Delgadillo, JA;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</si>
  <si>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</si>
  <si>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</si>
  <si>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</si>
  <si>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Delgadillo, JA; Fitz-Rodrigiez, G; Duarte, G; Veliz, FG; Carrillo, E; Flores, JA; Vielma, J; Hernandez, H; Malpaux, B</t>
  </si>
  <si>
    <t>Management of photoperiod to control caprine reproduction in the subtropics</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</si>
  <si>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</si>
  <si>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10.1071/RD04030</t>
  </si>
  <si>
    <t>Delgadillo, JA; Flores, JA; Duarte, G; Vielma, J; Hernandez, H; Bedos, M; Fitz-Rodriguez, G; Fernandez, IG; Lopez-Sebastian, A; Gomez-Brunet, A; Santiago-Moreno, J; Zarazaga, LA; Keller, M; Chemineau, P</t>
  </si>
  <si>
    <t>Out-of-season control of reproduction in subtropical goats without exogenous hormonal treatments</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</si>
  <si>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</si>
  <si>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10.1016/j.smallrumres.2014.01.011</t>
  </si>
  <si>
    <t>Delgadillo, JA; Flores, JA; Veliz, FG; Duarte, G; Vielma, J; Hernandez, H; Fernandez, IG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</si>
  <si>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</si>
  <si>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</si>
  <si>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10.1051/rnd:2006020</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</si>
  <si>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</si>
  <si>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</si>
  <si>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</si>
  <si>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Delgadillo, JA; Velez, LI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</si>
  <si>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</si>
  <si>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</si>
  <si>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</si>
  <si>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</si>
  <si>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</si>
  <si>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</si>
  <si>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Demas, GE; Klein, SL; Nelson, RJ</t>
  </si>
  <si>
    <t>Reproductive and immune responses to photoperiod and melatonin are linked in Peromyscus subspecies</t>
  </si>
  <si>
    <t>JOURNAL OF COMPARATIVE PHYSIOLOGY A-SENSORY NEURAL AND BEHAVIORAL PHYSIOLOGY</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</si>
  <si>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</si>
  <si>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</si>
  <si>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</si>
  <si>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</si>
  <si>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</si>
  <si>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Deng, HW</t>
  </si>
  <si>
    <t>Photoperiodic response of sexual reproduction in the Daphnia pulex group is reversed in two distinct habitats</t>
  </si>
  <si>
    <t>LIMNOLOGY AND OCEANOGRAPHY</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</si>
  <si>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</si>
  <si>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 xml:space="preserve">10.4319/lo.1997.42.3.0609                                                       </t>
  </si>
  <si>
    <t>Denlinger, DL; Armbruster, PA</t>
  </si>
  <si>
    <t>Mosquito Diapause</t>
  </si>
  <si>
    <t>ANNUAL REVIEW OF ENTOMOLOGY, VOL 59, 2014</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</si>
  <si>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</si>
  <si>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10.1146/annurev-ento-011613-162023</t>
  </si>
  <si>
    <t>Denlinger, DL; Hahn, DA; Merlin, C; Holzapfel, CM; Bradshaw, WE</t>
  </si>
  <si>
    <t>Keeping time without a spine: what can the insect clock teach us about seasonal adaptation?</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</si>
  <si>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</si>
  <si>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</si>
  <si>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DEPNER, KR; HARWOOD, RF</t>
  </si>
  <si>
    <t>PHOTOPERIODIC RESPONSES OF 2 LATITUDINALLY DIVERSE GROUPS OF ANOPHELES FREEBORNI (DIPTERA - CULICIDAE)</t>
  </si>
  <si>
    <t>10.1093/aesa/59.1.7</t>
  </si>
  <si>
    <t>Desnitskiy, AG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</si>
  <si>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</si>
  <si>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</si>
  <si>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</si>
  <si>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10.1007/s00427-016-0557-0</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</si>
  <si>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</si>
  <si>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</si>
  <si>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</si>
  <si>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10.1134/S1062360408020094</t>
  </si>
  <si>
    <t>DETOLEDO, JFF; DEOLIVEIRA, MF; TSUTIDA, AC; KIIHL, RAD</t>
  </si>
  <si>
    <t>GENETIC-ANALYSIS OF GROWTH OF DETERMINATE SOYBEAN GENOTYPES UNDER 3 PHOTOPERIODS</t>
  </si>
  <si>
    <t>REVISTA BRASILEIRA DE GENETICA</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</si>
  <si>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</si>
  <si>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DETOLEDO, JFF; TRILLER, C; DONATO, LT; DEOLIVEIRA, MF; TSUTIDA, AC</t>
  </si>
  <si>
    <t>GENETIC-CONTROL OF FLOWERING IN DETERMINATE SOYBEAN GENOTYPES UNDER DIVERSE PHOTOPERIODS</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</si>
  <si>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</si>
  <si>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</si>
  <si>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</si>
  <si>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</si>
  <si>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</si>
  <si>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10.1139/G05-092</t>
  </si>
  <si>
    <t>Deveson, ED; Woodman, JD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</si>
  <si>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</si>
  <si>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</si>
  <si>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</si>
  <si>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</si>
  <si>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</si>
  <si>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</si>
  <si>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</si>
  <si>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DeVore, ML; Pigg, KB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</si>
  <si>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</si>
  <si>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</si>
  <si>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</si>
  <si>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</si>
  <si>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</si>
  <si>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</si>
  <si>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</si>
  <si>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</si>
  <si>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Dicke, M; Takabayashi, J; Posthumus, MA; Schutte, C; Krips, OE</t>
  </si>
  <si>
    <t>Plant-phytoseiid interactions mediated by herbivore-induced plant volatiles: variation in production of cues and in responses of predatory mites</t>
  </si>
  <si>
    <t>EXPERIMENTAL AND APPLIED ACAROLOGY</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</si>
  <si>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</si>
  <si>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10.1023/A:1024528507803</t>
  </si>
  <si>
    <t>Dicken, M; Gee, EK; Rogers, CW; Mayhew, IG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</si>
  <si>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</si>
  <si>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</si>
  <si>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</si>
  <si>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10.1080/00480169.2011.632340</t>
  </si>
  <si>
    <t>Diez, JM; Ibanez, I; Silander, JA; Primack, R; Higuchi, H; Kobori, H; Sen, A; James, TY</t>
  </si>
  <si>
    <t>Beyond seasonal climate: statistical estimation of phenological responses to weather</t>
  </si>
  <si>
    <t>ECOLOGICAL APPLICATIONS</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</si>
  <si>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</si>
  <si>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10.1890/13-1533.1</t>
  </si>
  <si>
    <t>Dingkuhn, M; Sow, A; Manneh, B; Radanielina, T; Raboin, LM; Dusserre, J; Ramantsoanirina, A; Shrestha, S; Ahmadi, N; Courtois, B</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</si>
  <si>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</si>
  <si>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</si>
  <si>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10.1016/j.fcr.2015.07.027</t>
  </si>
  <si>
    <t>Dittmar, EL; Oakley, CG; Agren, J; Schemske, DW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</si>
  <si>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</si>
  <si>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</si>
  <si>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10.1111/mec.12857</t>
  </si>
  <si>
    <t>Dixit, AS; Singh, NS</t>
  </si>
  <si>
    <t>Seasonality in circadian locomotor activity and serum testosterone level in the subtropical tree sparrow (Passer montanus)</t>
  </si>
  <si>
    <t>JOURNAL OF PHOTOCHEMISTRY AND PHOTOBIOLOGY B-BIOLOGY</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</si>
  <si>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</si>
  <si>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</si>
  <si>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</si>
  <si>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</si>
  <si>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</si>
  <si>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10.1139/cjz-2012-0190</t>
  </si>
  <si>
    <t>Photoperiod as a proximate factor in control of seasonality in the subtropical male Tree Sparrow, Passer montanus</t>
  </si>
  <si>
    <t>FRONTIERS IN ZOOLOGY</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</si>
  <si>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</si>
  <si>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</si>
  <si>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Dixit, AS; Sougrakpam, R</t>
  </si>
  <si>
    <t>Circadian rhythmicity in photoperiodic regulation of reproductive responses in the Yellow-breasted bunting</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</si>
  <si>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</si>
  <si>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10.1080/09291016.2012.721591</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</si>
  <si>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</si>
  <si>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</si>
  <si>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</si>
  <si>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10.1016/j.jinsphys.2005.01.009</t>
  </si>
  <si>
    <t>Dominchin, MF; Bianconi, S; Ponzio, MF; de Cuneo, MFF; Ruiz, RD; Busso, JM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</si>
  <si>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</si>
  <si>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</si>
  <si>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</si>
  <si>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Domingues, P; Alaminos, J</t>
  </si>
  <si>
    <t>Effects of culture density and shelter on growth and survival of juvenile spider crab, Maja brachydactyla (Balss, 1922)</t>
  </si>
  <si>
    <t>REVISTA DE BIOLOGIA MARINA Y OCEANOGRAFIA</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</si>
  <si>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</si>
  <si>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Dominoni, DM; Partecke, J</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</si>
  <si>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</si>
  <si>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</si>
  <si>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10.1098/rstb.2014.0118</t>
  </si>
  <si>
    <t>Donadio-Andrei, S; Chikh, K; Iss, C; Kuczewski, E; Gauchez, AS;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</si>
  <si>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</si>
  <si>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</si>
  <si>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</si>
  <si>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10.1016/j.immbio.2013.03.007</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</si>
  <si>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</si>
  <si>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</si>
  <si>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</si>
  <si>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</si>
  <si>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Dor, R; Cooper, CB; Lovette, IJ; Massoni, V; Bulit, F; Liljesthrom, M; Winkler, DW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</si>
  <si>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</si>
  <si>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</si>
  <si>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10.1002/ece3.73</t>
  </si>
  <si>
    <t>Dorais, M; Gosselin, A</t>
  </si>
  <si>
    <t>Physiological response of greenhouse vegetable crops to supplemental lighting</t>
  </si>
  <si>
    <t>PROCEEDINGS OF THE FOURTH INTERNATIONAL ISHS SYMPOSIUM ON ARTIFICIAL LIGHTING</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</si>
  <si>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</si>
  <si>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10.17660/ActaHortic.2002.580.6</t>
  </si>
  <si>
    <t>dos Santos, SGCG; Saraiva, EP; Pimenta, EC; dos Santos, LDD; Fonseca, VDC; Verissimo, TNS; Almeida, MEV; Pinheiro, AD</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</si>
  <si>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</si>
  <si>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</si>
  <si>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</si>
  <si>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10.1590/S1806-92902015000100002</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</si>
  <si>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</si>
  <si>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</si>
  <si>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</si>
  <si>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</si>
  <si>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</si>
  <si>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</si>
  <si>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</si>
  <si>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</si>
  <si>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Dowell, SF</t>
  </si>
  <si>
    <t>Seasonal variation in host susceptibility and cycles of certain infectious diseases</t>
  </si>
  <si>
    <t>EMERGING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</si>
  <si>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</si>
  <si>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Dowell, SF; Whitney, CG; Wright, C; Rose, CE; Schuchat, A</t>
  </si>
  <si>
    <t>Seasonal patterns of invasive pneumococcal disease</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</si>
  <si>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</si>
  <si>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10.3201/eid0905.020556</t>
  </si>
  <si>
    <t>Drake, JE; Varhammar, A; Kumarathunge, D; Medlyn, BE; Pfautsch, S; Reich, PB; Tissue, DT; Ghannoum, O; Tjoelker, MG</t>
  </si>
  <si>
    <t>A common thermal niche among geographically diverse populations of the widely distributed tree species Eucalyptus tereticornis: No evidence for adaptation to climate-of-origin</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</si>
  <si>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</si>
  <si>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10.1111/gcb.13771</t>
  </si>
  <si>
    <t>Duarte, G; Nava-Hernandez, MP; Malpaux, B; Delgadillo, JA</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</si>
  <si>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</si>
  <si>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</si>
  <si>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</si>
  <si>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Dudgeon, CL; Lanyon, JM; Semmens, JM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</si>
  <si>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</si>
  <si>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</si>
  <si>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</si>
  <si>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10.1016/j.anbehav.2012.12.013</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</si>
  <si>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</si>
  <si>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</si>
  <si>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</si>
  <si>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</si>
  <si>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Duriez, O; Bauer, S; Destin, A; Madsen, J; Nolet, BA; Stillman, RA; Klaassen, M</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</si>
  <si>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</si>
  <si>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</si>
  <si>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</si>
  <si>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10.1093/beheco/arp032</t>
  </si>
  <si>
    <t>D'yachenko, VP</t>
  </si>
  <si>
    <t>Circadian basis from population differences in photoperiodic control over fat deposition in chaffinches during spring migration</t>
  </si>
  <si>
    <t>ZOOLOGICHESKY ZHURNAL</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</si>
  <si>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</si>
  <si>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</si>
  <si>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</si>
  <si>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</si>
  <si>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</si>
  <si>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Eagles, HA; Cane, K; Vallance, N</t>
  </si>
  <si>
    <t>The flow of alleles of important photoperiod and vernalisation genes through Australian wheat</t>
  </si>
  <si>
    <t>CROP &amp; PASTURE SCIENCE</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</si>
  <si>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</si>
  <si>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</si>
  <si>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Ebling, FJP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</si>
  <si>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</si>
  <si>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</si>
  <si>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</si>
  <si>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</si>
  <si>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</si>
  <si>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</si>
  <si>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10.1016/j.mce.2010.03.018</t>
  </si>
  <si>
    <t>Ebling, FJP;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</si>
  <si>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</si>
  <si>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</si>
  <si>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</si>
  <si>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Eilertsen, HC; Degerlund, M</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</si>
  <si>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</si>
  <si>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</si>
  <si>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</si>
  <si>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</si>
  <si>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</si>
  <si>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</si>
  <si>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</si>
  <si>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10.1111/j.1600-079X.2005.00224.x</t>
  </si>
  <si>
    <t>El-Assal, SED; Alonso-Blanco, C; Peeters, AJM; Raz, V; Koornneef, M</t>
  </si>
  <si>
    <t>A QTL for flowering time in Arabidopsis reveals a novel allele of CRY2</t>
  </si>
  <si>
    <t>NATURE GENETICS</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</si>
  <si>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</si>
  <si>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</si>
  <si>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</si>
  <si>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</si>
  <si>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</si>
  <si>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</si>
  <si>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</si>
  <si>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</si>
  <si>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</si>
  <si>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ELORANTA, E; TIMISJARVI, J; NIEMINEN, M; LEPPALUOTO, J; VAKKURI, O</t>
  </si>
  <si>
    <t>SEASONAL ONSET AND DISAPPEARANCE OF DIURNAL RHYTHMICITY IN MELATONIN SECRETION IN FEMALE REINDEER</t>
  </si>
  <si>
    <t>AMERICAN ZOOLOGIST</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</si>
  <si>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</si>
  <si>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ELORANTA, E; TIMISJARVI, J; NIEMINEN, M; OJUTKANGAS, V; LEPPALUOTO, J; VAKKURI, O</t>
  </si>
  <si>
    <t>SEASONAL AND DAILY PATTERNS IN MELATONIN SECRETION IN FEMALE REINDEER AND THEIR CALVES</t>
  </si>
  <si>
    <t>ENDOCRINOLOGY</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</si>
  <si>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</si>
  <si>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</si>
  <si>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Emerson, KJ; Dake, SJ; Bradshaw, WE; Holzapfel, CM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</si>
  <si>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</si>
  <si>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</si>
  <si>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10.1007/s00359-009-0416-9</t>
  </si>
  <si>
    <t>Emerson, KJ; Letaw, AD; Bradshaw, WE; Holzapfel, CM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</si>
  <si>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</si>
  <si>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</si>
  <si>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</si>
  <si>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Emerson, KJ; Uyemura, AM; McDaniel, KL; Schmidt, PS; Bradshaw, WE; Holzapfel, CM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</si>
  <si>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</si>
  <si>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</si>
  <si>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10.1007/s00359-009-0460-5</t>
  </si>
  <si>
    <t>Engelmann, K; Purugganan, M</t>
  </si>
  <si>
    <t>The molecular evolutionary ecology of plant development: Flowering time in Arabidopsis thaliana</t>
  </si>
  <si>
    <t>ADVANCES IN BOTANICAL RESEARCH: INCORPORATING ADVANCES IN PLANT PATHOLOGY, VOL 44: DEVELOPMENTAL GENETICS OF THE FLOWER</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</si>
  <si>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</si>
  <si>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10.1016/S0065-2296(06)44013-1</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</si>
  <si>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</si>
  <si>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</si>
  <si>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</si>
  <si>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</si>
  <si>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Ergon, A</t>
  </si>
  <si>
    <t>Optimal Regulation of the Balance between Productivity and Overwintering of Perennial Grasses in a Warmer Climate</t>
  </si>
  <si>
    <t>AGRONOMY-BASEL</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</si>
  <si>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</si>
  <si>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</si>
  <si>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</si>
  <si>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</si>
  <si>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</si>
  <si>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</si>
  <si>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Erren, TC; Koch, MS; Gross, JV; Meyer-Rochow, VB</t>
  </si>
  <si>
    <t>Do Perinatal Photoperiods Imprint Human Chronobiology? Suggestion for a study into the possible signature of light in the Northern and Southern Hemispheres</t>
  </si>
  <si>
    <t>10.3109/07420528.2012.659779</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</si>
  <si>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</si>
  <si>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</si>
  <si>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</si>
  <si>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Erwin, J; O'Connell, R; Altman, K</t>
  </si>
  <si>
    <t>Photoperiod, Irradiance, and Temperature Affect Echinopsis 'Rose Quartz' Flowering</t>
  </si>
  <si>
    <t>HORTSCIENCE</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</si>
  <si>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</si>
  <si>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</si>
  <si>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</si>
  <si>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</si>
  <si>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</si>
  <si>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Esmaili, S; Salehi, H</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</si>
  <si>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</si>
  <si>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</si>
  <si>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10.1016/j.jplph.2012.01.022</t>
  </si>
  <si>
    <t>Estiarte, M; Penuelas, J</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</si>
  <si>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</si>
  <si>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</si>
  <si>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10.1111/gcb.12804</t>
  </si>
  <si>
    <t>Evans, LM; Kaluthota, S; Pearce, DW; Allan, GJ; Floate, K; Rood, SB; Whitham, TG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</si>
  <si>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</si>
  <si>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</si>
  <si>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10.1002/ece3.2222</t>
  </si>
  <si>
    <t>Falcon, J; MolinaBorja, M; Collin, JP; Oaknin, S</t>
  </si>
  <si>
    <t>Age-related changes in 2-[I-125]-Iodomelatonin binding sites in the brain of sea breams (Sparus aurata, L)</t>
  </si>
  <si>
    <t>FISH PHYSIOLOGY AND BIOCHEMISTRY</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</si>
  <si>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</si>
  <si>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 xml:space="preserve">10.1007/BF01875583                                                              </t>
  </si>
  <si>
    <t>Falt-Nardmann, J; Klemola, T; Roth, M; Ruohomaki, K; Saikkonen, K</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</si>
  <si>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</si>
  <si>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</si>
  <si>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10.14411/eje.2016.043</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</si>
  <si>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</si>
  <si>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</si>
  <si>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</si>
  <si>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</si>
  <si>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10.1051/forest:19960505</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</si>
  <si>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</si>
  <si>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</si>
  <si>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</si>
  <si>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</si>
  <si>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</si>
  <si>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</si>
  <si>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</si>
  <si>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Faria-Correa, M; Balbueno, RA; Vieira, EM; de Freitas, TRO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</si>
  <si>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</si>
  <si>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</si>
  <si>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</si>
  <si>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10.1016/j.mambio.2008.12.005</t>
  </si>
  <si>
    <t>Farmer, AH; Wiens, JA</t>
  </si>
  <si>
    <t>Optimal migration schedules depend on the landscape and the physical environment: a dynamic modeling view</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</si>
  <si>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</si>
  <si>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</si>
  <si>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Farrell, H; Velo-Suarez, L; Reguera, B; Raine, R</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</si>
  <si>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</si>
  <si>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</si>
  <si>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</si>
  <si>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10.1016/j.dsr2.2013.05.031</t>
  </si>
  <si>
    <t>Farswan, A; Negi, K; Chandola-Saklani, A</t>
  </si>
  <si>
    <t>Maximal changes in daily photoperiod around the vernal equinox wind the circannual clock in Spotted Munias at low and mid latitudes</t>
  </si>
  <si>
    <t>Fatet, A; Pellicer-Rubio, MT; Leboeuf, B</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</si>
  <si>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</si>
  <si>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</si>
  <si>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</si>
  <si>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Faure, S; Turner, AS; Gruszka, D; Christodoulou, V; Davis, SJ; von Korff, M; Laurie, DA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</si>
  <si>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</si>
  <si>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</si>
  <si>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10.1073/pnas.1120496109</t>
  </si>
  <si>
    <t>Favarato, ES; Conceicao, LG</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</si>
  <si>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</si>
  <si>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</si>
  <si>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</si>
  <si>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10.1111/j.1365-3164.2007.00642.x</t>
  </si>
  <si>
    <t>Faya, M; Carranza, A; Priotto, M; Abeya, M; Diaz, JD;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</si>
  <si>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</si>
  <si>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</si>
  <si>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10.1016/j.anireprosci.2011.10.007</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</si>
  <si>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</si>
  <si>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</si>
  <si>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</si>
  <si>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</si>
  <si>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10.1016/j.hal.2004.11.002</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</si>
  <si>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</si>
  <si>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</si>
  <si>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</si>
  <si>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</si>
  <si>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Feng, HQ; Chen, PY; Li, GP; Qiu, F; Guo, XR</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</si>
  <si>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</si>
  <si>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</si>
  <si>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</si>
  <si>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</si>
  <si>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</si>
  <si>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</si>
  <si>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Ferguson, JC; Moyer, MM; Mills, LJ; Hoogenboom, G; Keller, M</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</si>
  <si>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</si>
  <si>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</si>
  <si>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10.5344/ajev.2013.13098</t>
  </si>
  <si>
    <t>Ferguson, ME; Robertson, LD</t>
  </si>
  <si>
    <t>Morphological and phenological variation in the wild relatives of lentil</t>
  </si>
  <si>
    <t>GENETIC RESOURCES AND CROP EVOLUTION</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</si>
  <si>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</si>
  <si>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 xml:space="preserve">10.1023/A:1008645029658                                                         </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</si>
  <si>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</si>
  <si>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</si>
  <si>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</si>
  <si>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Ferrara, GO; Mosaad, MG; Mahalakshmi, V; Rajaram, S</t>
  </si>
  <si>
    <t>Photoperiod and vernalisation response of Mediterranean wheats, and implications for adaption (Reprinted from Wheat: Prospects for global improvement, 1998)</t>
  </si>
  <si>
    <t>EUPHYTICA</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</si>
  <si>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</si>
  <si>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</si>
  <si>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</si>
  <si>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</si>
  <si>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</si>
  <si>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</si>
  <si>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Fietz, CR; Rangel, MAS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</si>
  <si>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</si>
  <si>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</si>
  <si>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</si>
  <si>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10.1590/S0100-69162008000400006</t>
  </si>
  <si>
    <t>Fimmuro, K; Sakurai, T; Nakaol, S</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</si>
  <si>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</si>
  <si>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</si>
  <si>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</si>
  <si>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10.1303/jjaez.2014.47</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</si>
  <si>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</si>
  <si>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</si>
  <si>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</si>
  <si>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Fischer, RA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</si>
  <si>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</si>
  <si>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</si>
  <si>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</si>
  <si>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Fisher, DO; Dickman, CR; Jones, ME; Blomberg, SP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</si>
  <si>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</si>
  <si>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</si>
  <si>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10.1073/pnas.1310691110</t>
  </si>
  <si>
    <t>Fisher, JI; Richardson, AD; Mustard, JF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</si>
  <si>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</si>
  <si>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</si>
  <si>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10.1111/j.1365-2486.2006.01311.x</t>
  </si>
  <si>
    <t>Fitz, RC; Rodenbusch, CA; Dala-Corte, RB; Azevedo, MA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</si>
  <si>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</si>
  <si>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</si>
  <si>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</si>
  <si>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10.1590/1678-4766e2017002</t>
  </si>
  <si>
    <t>Fjelldal, G; Hansen, TJ; Berg, AE</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</si>
  <si>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</si>
  <si>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</si>
  <si>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</si>
  <si>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Fjelldal, PG; Lock, EJ; Grotmol, S; Totland, GK; Nordgarden, U; Flik, G; Hansen, T</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</si>
  <si>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</si>
  <si>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</si>
  <si>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10.1016/j.aquaculture.2006.08.008</t>
  </si>
  <si>
    <t>Flenner, I; Richter, O; Suhling, F</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</si>
  <si>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</si>
  <si>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</si>
  <si>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</si>
  <si>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10.1111/j.1365-2427.2009.02289.x</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</si>
  <si>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</si>
  <si>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</si>
  <si>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</si>
  <si>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</si>
  <si>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10.1080/00288233.2005.9513662</t>
  </si>
  <si>
    <t>Flores-Najera, MJ; Meza-Herrera, CA; Echavarria, FG;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</si>
  <si>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</si>
  <si>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</si>
  <si>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</si>
  <si>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10.1071/AN10030</t>
  </si>
  <si>
    <t>Flowers, JM; Hanzawa, Y; Hall, MC; Moore, RC; Purugganan, MD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</si>
  <si>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</si>
  <si>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</si>
  <si>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</si>
  <si>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</si>
  <si>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</si>
  <si>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</si>
  <si>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10.1093/jmedent/31.2.278</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</si>
  <si>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</si>
  <si>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</si>
  <si>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</si>
  <si>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</si>
  <si>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</si>
  <si>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</si>
  <si>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</si>
  <si>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</si>
  <si>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Fonseca, DM; Kaplan, LR; Heiry, RA;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</si>
  <si>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</si>
  <si>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</si>
  <si>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10.1093/jme/tjv060</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</si>
  <si>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</si>
  <si>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</si>
  <si>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</si>
  <si>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</si>
  <si>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Ford, KR; Harrington, CA; Clair, JBS</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</si>
  <si>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</si>
  <si>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</si>
  <si>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</si>
  <si>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Formby, JP; Krishnan, N; Riggins, JJ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</si>
  <si>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</si>
  <si>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</si>
  <si>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</si>
  <si>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10.1653/024.096.0435</t>
  </si>
  <si>
    <t>Forni, D; Pozzoli, U; Cagliani, R; Tresoldi, C; Menozzi, G; Riva, S; Guerini, FR; Comi, GP; Bolognesi, E; Bresolin, N; Clerici, M; Sironi, M</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</si>
  <si>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</si>
  <si>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</si>
  <si>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</si>
  <si>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10.1186/s13059-014-0499-7</t>
  </si>
  <si>
    <t>FOSTER, RG; GRACE, MS; PROVENCIO, I; DEGRIP, WJ; GARCIAFERNANDEZ, JM</t>
  </si>
  <si>
    <t>IDENTIFICATION OF VERTEBRATE DEEP BRAIN PHOTORECEPTORS</t>
  </si>
  <si>
    <t>NEUROSCIENCE AND BIOBEHAVIORAL REVIEWS</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</si>
  <si>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</si>
  <si>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10.1016/0149-7634(94)90009-4</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</si>
  <si>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</si>
  <si>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</si>
  <si>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</si>
  <si>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</si>
  <si>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10.1046/j.0269-283x.2001.00313.x</t>
  </si>
  <si>
    <t>Fowler, FE; Chirico, J; Sandelin, BA; Mullens, BA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</si>
  <si>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</si>
  <si>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</si>
  <si>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</si>
  <si>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Fracheboud, Y; Luquez, V; Bjorken, L; Sjodin, A; Tuominen, H; Jansson, S</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</si>
  <si>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</si>
  <si>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</si>
  <si>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10.1104/pp.108.133249</t>
  </si>
  <si>
    <t>Freeman, DA; Dhandapani, KM; Goldman, BD</t>
  </si>
  <si>
    <t>The thalamic intergeniculate leaflet modulates photoperiod responsiveness in Siberian hamsters</t>
  </si>
  <si>
    <t>BRAIN RESEARCH</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</si>
  <si>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</si>
  <si>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10.1016/j.brainres.2004.08.049</t>
  </si>
  <si>
    <t>Frentiu, FD; Yuan, FR; Savage, WK; Bernard, GD; Mullen, SP; Briscoe, AD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</si>
  <si>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</si>
  <si>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</si>
  <si>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10.1093/molbev/msu304</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</si>
  <si>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</si>
  <si>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</si>
  <si>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</si>
  <si>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Friborg, O; Bjorvatn, B; Amponsah, B; Pallesen, S</t>
  </si>
  <si>
    <t>Associations between seasonal variations in day length (photoperiod), sleep timing, sleep quality and mood: a comparison between Ghana (5 degrees) and Norway (69 degrees)</t>
  </si>
  <si>
    <t>JOURNAL OF SLEEP RESEARCH</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</si>
  <si>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</si>
  <si>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</si>
  <si>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Friborg, O; Rosenvinge, JH; Wynn, R; Gradisar, M</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</si>
  <si>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</si>
  <si>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</si>
  <si>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</si>
  <si>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10.1016/j.sleep.2014.03.014</t>
  </si>
  <si>
    <t>Friedman, J; Willis, JH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</si>
  <si>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</si>
  <si>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</si>
  <si>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10.1111/nph.12260</t>
  </si>
  <si>
    <t>Friedman, JM; Roelle, JE; Cade, BS</t>
  </si>
  <si>
    <t>Genetic and environmental influences on leaf phenology and cold hardiness of native and introduced riparian trees</t>
  </si>
  <si>
    <t>INTERNATIONAL JOURNAL OF BIOMETEOROLOGY</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</si>
  <si>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</si>
  <si>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10.1007/s00484-011-0494-6</t>
  </si>
  <si>
    <t>Fu, S; Chen, C; Xiao, L; He, HM; Xue, FS</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</si>
  <si>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</si>
  <si>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</si>
  <si>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10.1371/journal.pone.0118186</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</si>
  <si>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</si>
  <si>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</si>
  <si>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</si>
  <si>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</si>
  <si>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</si>
  <si>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</si>
  <si>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</si>
  <si>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</si>
  <si>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</si>
  <si>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</si>
  <si>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</si>
  <si>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</si>
  <si>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10.1016/S0167-8809(03)00125-7</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</si>
  <si>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</si>
  <si>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</si>
  <si>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</si>
  <si>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10.1023/A:1023088810701</t>
  </si>
  <si>
    <t>Futsaether, CM; Vollsnes, AV; Kruse, OM; Indahl, UG; Kvaal, K; Eriksen, AB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</si>
  <si>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</si>
  <si>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</si>
  <si>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</si>
  <si>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Futsaether, CM; Vollsnes, AV; Kruse, OMO; Otterholt, E; Kvaal, K; Eriksen, AB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</si>
  <si>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</si>
  <si>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</si>
  <si>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</si>
  <si>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10.1579/0044-7447-38.8.437</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</si>
  <si>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</si>
  <si>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</si>
  <si>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</si>
  <si>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</si>
  <si>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</si>
  <si>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</si>
  <si>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</si>
  <si>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</si>
  <si>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Gamboa, M; Tsuchiya, MC; Matsumoto, S; Iwata, H; Watanabe, K</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</si>
  <si>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</si>
  <si>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</si>
  <si>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</si>
  <si>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10.1002/arch.21422</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</si>
  <si>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</si>
  <si>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</si>
  <si>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</si>
  <si>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</si>
  <si>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</si>
  <si>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</si>
  <si>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</si>
  <si>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</si>
  <si>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GARSHELIS, DL; HELLGREN, EC</t>
  </si>
  <si>
    <t>VARIATION IN REPRODUCTIVE-BIOLOGY OF MALE BLACK BEARS</t>
  </si>
  <si>
    <t>JOURNAL OF MAMMALOGY</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</si>
  <si>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</si>
  <si>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10.2307/1382249</t>
  </si>
  <si>
    <t>Gaston, KJ; Bennie, J</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</si>
  <si>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</si>
  <si>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</si>
  <si>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</si>
  <si>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10.1139/er-2014-0005</t>
  </si>
  <si>
    <t>GATEHOUSE, AG</t>
  </si>
  <si>
    <t>INSECT MIGRATION - VARIABILITY AND SUCCESS IN A CAPRICIOUS ENVIRONMENT</t>
  </si>
  <si>
    <t>RESEARCHES ON POPULATION ECOLOGY</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</si>
  <si>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</si>
  <si>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10.1007/BF02514932</t>
  </si>
  <si>
    <t>Gaynor, LG; Lawn, RJ; James, AT</t>
  </si>
  <si>
    <t>Agronomic studies on irrigated soybean in southern New South Wales. I. Phenological adaptation of genotypes to sowing date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</si>
  <si>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</si>
  <si>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10.1071/CP11136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</si>
  <si>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</si>
  <si>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</si>
  <si>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</si>
  <si>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</si>
  <si>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Geiser, F; Law, BS; Kortner, G</t>
  </si>
  <si>
    <t>Daily torpor in relation to photoperiod in a subtropical blossom-bat, Syconycteris australis (Megachiroptera)</t>
  </si>
  <si>
    <t>JOURNAL OF THERMAL BIOLOGY</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</si>
  <si>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</si>
  <si>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10.1016/j.jtherbio.2005.08.002</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</si>
  <si>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</si>
  <si>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</si>
  <si>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</si>
  <si>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10.1603/0046-225X-30.2.189</t>
  </si>
  <si>
    <t>Gerovac, JR; Lopez, RG; Mattson, NS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</si>
  <si>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</si>
  <si>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</si>
  <si>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Gersten, A; Hahn, S</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</si>
  <si>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</si>
  <si>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</si>
  <si>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</si>
  <si>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Ghorbankhani, F; Souri, M; Moeini, MM;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</si>
  <si>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</si>
  <si>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</si>
  <si>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</si>
  <si>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Giakountis, A; Cremer, F; Sim, S; Reymond, M; Schmitt, J; Coupland, G</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</si>
  <si>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</si>
  <si>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</si>
  <si>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</si>
  <si>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Giantsis, IA; Laliotis, GP; Stoupa, O; Avdi, M</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</si>
  <si>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</si>
  <si>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</si>
  <si>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</si>
  <si>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10.1186/s40709-016-0050-y</t>
  </si>
  <si>
    <t>Gienapp, P; Vaisanen, RA; Brommer, JE</t>
  </si>
  <si>
    <t>Latitudinal variation in breeding time reaction norms in a passerine bird</t>
  </si>
  <si>
    <t>JOURNAL OF ANIMAL ECOLOGY</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</si>
  <si>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</si>
  <si>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10.1111/j.1365-2656.2010.01693.x</t>
  </si>
  <si>
    <t>Gill, AL; Gallinat, AS; Sanders-DeMott, R; Rigden, AJ; Gianotti, DJS; Mantooth, JA; Templer, PH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</si>
  <si>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</si>
  <si>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</si>
  <si>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10.1093/aob/mcv055</t>
  </si>
  <si>
    <t>Gillespie, DR; Quiring, DMJ</t>
  </si>
  <si>
    <t>Diapause induction under greenhouse conditions in two populations of Dicyphus hesperus (Hemiptera : Miridae)</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</si>
  <si>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</si>
  <si>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10.1080/09583150500086565</t>
  </si>
  <si>
    <t>Gimenes, M; BeneditoSilva, AA; Marques, MD</t>
  </si>
  <si>
    <t>Circadian rhythms of pollen and nectar collection by bees on the flowers of Ludwigia elegans (Onagraceae)</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</si>
  <si>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</si>
  <si>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10.1076/brhm.27.3.281.12971</t>
  </si>
  <si>
    <t>Giora, J; Tarasconi, HM; Fialho, CB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</si>
  <si>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</si>
  <si>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</si>
  <si>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10.1371/journal.pone.0106515</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</si>
  <si>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</si>
  <si>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</si>
  <si>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</si>
  <si>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</si>
  <si>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Glickman, GL; Harrison, EM; Elliott, JA; Gorman, MR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</si>
  <si>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</si>
  <si>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</si>
  <si>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10.1016/j.yhbeh.2014.01.002</t>
  </si>
  <si>
    <t>Glippa, O; Alekseev, VR; Souissi, S</t>
  </si>
  <si>
    <t>Effects of photoperiod on egg production in Eurytemora affinis Poppe, 1880 (Copepoda: Calanoida) from the Seine Estuary (France)</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</si>
  <si>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</si>
  <si>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10.1080/11250003.2013.861024</t>
  </si>
  <si>
    <t>Gockel, J; Ruf, T</t>
  </si>
  <si>
    <t>Alternative seasonal reproductive strategies in wild rodent populations</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</si>
  <si>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</si>
  <si>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10.1644/1545-1542(2001)082&lt;1034:ASRSIW&gt;2.0.CO;2</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</si>
  <si>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</si>
  <si>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</si>
  <si>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</si>
  <si>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</si>
  <si>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10.1139/cjfas-56-11-1991</t>
  </si>
  <si>
    <t>Goldringer, I; Prouin, C; Rousset, M; Galic, N; Bonnin, I</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</si>
  <si>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</si>
  <si>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</si>
  <si>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</si>
  <si>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GOLZBERG, KL; ANISIMOV, AI</t>
  </si>
  <si>
    <t>VARIABILITY OF QUANTITATIVE PHOTOPERIODIC REACTION IN SPRING POPULATIONS OF DELIA-BRASSICAE BOUCHE (DIPTERA, ANTHOMYIDAE) OF VARIOUS GEOGRAPHICAL ORIGIN</t>
  </si>
  <si>
    <t>ZHURNAL OBSHCHEI BIOLOGII</t>
  </si>
  <si>
    <t>Gomez-Ariza, J; Galbiati, F; Goretti, D; Brambilla, V; Shrestha, R; Pappolla, A; Courtois, B; Fornara, F</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</si>
  <si>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</si>
  <si>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</si>
  <si>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10.1093/jxb/erv004</t>
  </si>
  <si>
    <t>Gomi, T</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</si>
  <si>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</si>
  <si>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</si>
  <si>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</si>
  <si>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</si>
  <si>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</si>
  <si>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</si>
  <si>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</si>
  <si>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</si>
  <si>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</si>
  <si>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</si>
  <si>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Gomi, T; Adachi, K; Shimizu, A; Tanimoto, K; Kawabata, E; Takeda, M</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</si>
  <si>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</si>
  <si>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</si>
  <si>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</si>
  <si>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</si>
  <si>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</si>
  <si>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</si>
  <si>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</si>
  <si>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Gomi, T; Nagasaka, M; Fukuda, T; Hagihara, H</t>
  </si>
  <si>
    <t>Shifting of the life cycle and life-history traits of the fall webworm in relation to climate change</t>
  </si>
  <si>
    <t>ENTOMOLOGIA EXPERIMENTALIS ET APPLICATA</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</si>
  <si>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</si>
  <si>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</si>
  <si>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</si>
  <si>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</si>
  <si>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</si>
  <si>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</si>
  <si>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</si>
  <si>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</si>
  <si>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</si>
  <si>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</si>
  <si>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Goncalves-de-Freitas, E; Carvalho, TB; Oliveira, RF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</si>
  <si>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</si>
  <si>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</si>
  <si>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10.1016/j.ygcen.2014.07.024</t>
  </si>
  <si>
    <t>Gorash, A; Armoniene, R; Liatukas, Z; Brazauskas, G</t>
  </si>
  <si>
    <t>The relationship among freezing tolerance, vernalization requirement, Ppd alleles and winter hardiness in European wheat cultivars</t>
  </si>
  <si>
    <t>JOURNAL OF AGRICULTURAL SCIENCE</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</si>
  <si>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</si>
  <si>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</si>
  <si>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Goretti, D; Martignago, D; Landini, M; Brambilla, V; Gomez-Ariza, J; Gnesutta, N; Galbiati, F; Collani, S; Takagi, H; Terauchi, R; Mantovani, R; Fornara, F</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</si>
  <si>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</si>
  <si>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</si>
  <si>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10.1371/journal.pgen.1006530</t>
  </si>
  <si>
    <t>Gorman, MR</t>
  </si>
  <si>
    <t>Differential effects of multiple short day lengths on body weights of gonadectomized Siberian hamsters</t>
  </si>
  <si>
    <t>PHYSIOLOGICAL AND BIOCHEMICAL ZOOLOGY</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</si>
  <si>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</si>
  <si>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</si>
  <si>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</si>
  <si>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</si>
  <si>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</si>
  <si>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</si>
  <si>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</si>
  <si>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</si>
  <si>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</si>
  <si>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</si>
  <si>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Goto, SG; Numata, H</t>
  </si>
  <si>
    <t>Possible involvement of distinct photoreceptors in the photoperiodic induction of diapause in the flesh fly Sarcophaga similis</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</si>
  <si>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</si>
  <si>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10.1016/j.jinsphys.2008.11.008</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</si>
  <si>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</si>
  <si>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</si>
  <si>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</si>
  <si>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10.1023/A:1020982827604</t>
  </si>
  <si>
    <t>Goymann, W; Helm, B; Jensen, W; Schwabl, I; Moore, IT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</si>
  <si>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</si>
  <si>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</si>
  <si>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10.1098/rspb.2012.0743</t>
  </si>
  <si>
    <t>Grabowski, PP; Evans, J; Daum, C; Deshpande, S; Barry, KW; Kennedy, M; Ramstein, G; Kaeppler, SM; Buell, CR; Jiang, YW; Casler, MD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</si>
  <si>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</si>
  <si>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</si>
  <si>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10.1111/nph.14101</t>
  </si>
  <si>
    <t>Granados, MDG; Lopez, LEH; Aguilar, AC; Molina, ALC; Perez-Ramirez, O; Mondragon-Ceballos, R</t>
  </si>
  <si>
    <t>Effect of photoperiod on characteristics of semen obtained by electroejaculation in stump-tailed macaques (Macaca arctoides)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</si>
  <si>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</si>
  <si>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10.1007/s10329-014-0414-6</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</si>
  <si>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</si>
  <si>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</si>
  <si>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</si>
  <si>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</si>
  <si>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</si>
  <si>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</si>
  <si>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</si>
  <si>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Gray, JS; Kahl, O; Lane, RS; Levin, ML; Tsao, JI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</si>
  <si>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</si>
  <si>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</si>
  <si>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</si>
  <si>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10.1016/j.ttbdis.2016.05.006</t>
  </si>
  <si>
    <t>Green, DS</t>
  </si>
  <si>
    <t>Adaptive strategies in seedlings of three co-occurring, ecologically distinct northern coniferous tree species across an elevational gradient</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</si>
  <si>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</si>
  <si>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10.1139/X05-015</t>
  </si>
  <si>
    <t>Greives, TJ; Fudickar, AM; Atwell, JW; Meddl, SL; Ketterson, ED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</si>
  <si>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</si>
  <si>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</si>
  <si>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10.1016/j.ygcen.2016.06.031</t>
  </si>
  <si>
    <t>Greives, TJ; Kriegsfeld, LJ; Bentley, GE; Tsutsui, K; Demas, GE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</si>
  <si>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</si>
  <si>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</si>
  <si>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</si>
  <si>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</si>
  <si>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</si>
  <si>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</si>
  <si>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10.2135/cropsci2001.411234x</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</si>
  <si>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</si>
  <si>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</si>
  <si>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</si>
  <si>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</si>
  <si>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Grevstad, FS; Coop, LB</t>
  </si>
  <si>
    <t>The consequences of photoperiodism for organisms in new climates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</si>
  <si>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</si>
  <si>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</si>
  <si>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</si>
  <si>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</si>
  <si>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</si>
  <si>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</si>
  <si>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</si>
  <si>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</si>
  <si>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</si>
  <si>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Grimaud, GM; Rabouille, S; Dron, A; Sciandra, A; Bernard, O</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</si>
  <si>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</si>
  <si>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</si>
  <si>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</si>
  <si>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10.1016/j.ecolmodel.2014.07.016</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</si>
  <si>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</si>
  <si>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</si>
  <si>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</si>
  <si>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</si>
  <si>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Grundy, J; Stoker, C; Carre, IA</t>
  </si>
  <si>
    <t>Circadian regulation of abiotic stress tolerance in plants</t>
  </si>
  <si>
    <t>FRONTIERS IN PLANT SCIENCE</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</si>
  <si>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</si>
  <si>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10.3389/fpls.2015.00648</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</si>
  <si>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</si>
  <si>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</si>
  <si>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</si>
  <si>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</si>
  <si>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10.1023/B:GENE.0000041003.12834.41</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</si>
  <si>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</si>
  <si>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</si>
  <si>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</si>
  <si>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</si>
  <si>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</si>
  <si>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</si>
  <si>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</si>
  <si>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</si>
  <si>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Guglielmo, CG; McGuire, LP; Gerson, AR; Seewagen, CL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</si>
  <si>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</si>
  <si>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</si>
  <si>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10.1007/s10336-011-0724-z</t>
  </si>
  <si>
    <t>Guillaume, D; Salazar-Ortiz, J; Menassol, JB; Malpaux, B; Chemineau, P</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</si>
  <si>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</si>
  <si>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</si>
  <si>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</si>
  <si>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Guner, Y; Peker, Z; Altunok, M</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</si>
  <si>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</si>
  <si>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</si>
  <si>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</si>
  <si>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10.4194/1303-2712-v16_4_06</t>
  </si>
  <si>
    <t>Guo, ZA; Song, YX; Zhou, RH; Ren, ZL; Jia, JZ</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</si>
  <si>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</si>
  <si>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</si>
  <si>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</si>
  <si>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GUO, ZG; GOI, M; TANAKA, M; FUKAI, S</t>
  </si>
  <si>
    <t>EFFECTS OF TEMPERATURE AND PHOTOPERIOD ON THE BUD FORMATION OF CAMELLIA-WABISUKE TOSAURAKU</t>
  </si>
  <si>
    <t>JOURNAL OF THE JAPANESE SOCIETY FOR HORTICULTURAL SCIENCE</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</si>
  <si>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</si>
  <si>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Gupta, S; Bhatia, VS; Kumawat, G; Thakur, D; Singh, G; Tripathi, R; Satpute, G; Devadas, R; Husain, SM; Chand, S</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</si>
  <si>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</si>
  <si>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</si>
  <si>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</si>
  <si>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10.1007/s12041-016-0730-2</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</si>
  <si>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</si>
  <si>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</si>
  <si>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</si>
  <si>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</si>
  <si>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10.1007/BF00176151</t>
  </si>
  <si>
    <t>Gwata, ET; Siambi, M</t>
  </si>
  <si>
    <t>Genetic enhancement of pigeonpea for high latitude areas in southern Africa</t>
  </si>
  <si>
    <t>AFRICAN JOURNAL OF BIOTECHNOLOGY</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</si>
  <si>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</si>
  <si>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Gwinner, E</t>
  </si>
  <si>
    <t>Circannual clocks in avian reproduction and migration</t>
  </si>
  <si>
    <t>IBIS</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</si>
  <si>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</si>
  <si>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</si>
  <si>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Gyllenstrand, N; Clapham, D; Kallman, T; Lagercrantz, U</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</si>
  <si>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</si>
  <si>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</si>
  <si>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10.1104/pp.107.095802</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</si>
  <si>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</si>
  <si>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</si>
  <si>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</si>
  <si>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</si>
  <si>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10.2307/3676543</t>
  </si>
  <si>
    <t>Hahn, TP; MacDougall-Shackleton, SA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</si>
  <si>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</si>
  <si>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</si>
  <si>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10.1098/rstb.2007.2139</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</si>
  <si>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</si>
  <si>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</si>
  <si>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</si>
  <si>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10.1016/0306-4565(95)00002-E</t>
  </si>
  <si>
    <t>Haim, A; Saarela, S; Hohtola, E; Zisapel, N</t>
  </si>
  <si>
    <t>Daily rhythms of oxygen consumption, body temperature, activity and melatonin in the Norwegian lemming Lemmus lemmus under northern summer photoperiod</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</si>
  <si>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</si>
  <si>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</si>
  <si>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Hall, D; Ma, XF; Ingvarsson, PK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</si>
  <si>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</si>
  <si>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</si>
  <si>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10.1111/j.1365-294X.2011.05014.x</t>
  </si>
  <si>
    <t>Hall, J; Bhattarai, SP; Midmore, DJ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</si>
  <si>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</si>
  <si>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</si>
  <si>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</si>
  <si>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10.1080/15440478.2012.651848</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</si>
  <si>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</si>
  <si>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</si>
  <si>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</si>
  <si>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</si>
  <si>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10.2216/i0031-8884-37-3-184.1</t>
  </si>
  <si>
    <t>Hall, MH; Dillon, JM; Undersander, DJ; Wood, TM; Holman, PW; Min, DH; Leep, RH; Lacefield, GD; Kunelius, HT; Peterson, PR; Ehlke, NJ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</si>
  <si>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</si>
  <si>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</si>
  <si>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</si>
  <si>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HALLE, S; LEHMANN, U</t>
  </si>
  <si>
    <t>CYCLE-CORRELATED CHANGES IN THE ACTIVITY BEHAVIOR OF FIELD VOLES, MICROTUS-AGRESTIS</t>
  </si>
  <si>
    <t>OIKOS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</si>
  <si>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</si>
  <si>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</si>
  <si>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Hamilton, JA; El Kayal, W; Hart, AT; Runcie, DE; Arango-Velez, A; Cooke, JEK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</si>
  <si>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</si>
  <si>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</si>
  <si>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10.1093/treephys/tpw061</t>
  </si>
  <si>
    <t>Han, B; Denlinger, DL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</si>
  <si>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</si>
  <si>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</si>
  <si>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</si>
  <si>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</si>
  <si>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</si>
  <si>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</si>
  <si>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</si>
  <si>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</si>
  <si>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</si>
  <si>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</si>
  <si>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Hara, T; Ohsawa, R</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</si>
  <si>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</si>
  <si>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</si>
  <si>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</si>
  <si>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10.1626/pps.16.247</t>
  </si>
  <si>
    <t>Harada, T; Kobayashi, R; Wada, K; Nishihara, R; Kondo, A; Akimitsu, O; Noji, T; Taniwaki, N; Nakade, M; Krejci, M; Takeuchi, H</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</si>
  <si>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</si>
  <si>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</si>
  <si>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</si>
  <si>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</si>
  <si>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</si>
  <si>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</si>
  <si>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</si>
  <si>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</si>
  <si>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</si>
  <si>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</si>
  <si>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</si>
  <si>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</si>
  <si>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</si>
  <si>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</si>
  <si>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</si>
  <si>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</si>
  <si>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</si>
  <si>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</si>
  <si>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Harrington, GJ; Eberle, J; Le-Page, BA; Dawson, M; Hutchison, JH</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</si>
  <si>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</si>
  <si>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</si>
  <si>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</si>
  <si>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</si>
  <si>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</si>
  <si>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</si>
  <si>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</si>
  <si>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10.1080/0028825X.2003.9512875</t>
  </si>
  <si>
    <t>Hashimoto, K; Iijima, K; Ogawa, K</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</si>
  <si>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</si>
  <si>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</si>
  <si>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</si>
  <si>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Hassall, C</t>
  </si>
  <si>
    <t>Time stress and temperature explain continental variation in damselfly body size</t>
  </si>
  <si>
    <t>ECOGRAPHY</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</si>
  <si>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</si>
  <si>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10.1111/j.1600-0587.2013.00018.x</t>
  </si>
  <si>
    <t>Hassidim, M; Harir, Y; Yakir, E; Kron, I; Green, RM</t>
  </si>
  <si>
    <t>Over-expression of CONSTANS-LIKE 5 can induce flowering in short-day grown Arabidopsis</t>
  </si>
  <si>
    <t>PLANTA</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</si>
  <si>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</si>
  <si>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</si>
  <si>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Hau, M; Perfito, N; Moore, IT</t>
  </si>
  <si>
    <t>Timing of breeding in tropical birds: Mechanisms and evolutionary implications</t>
  </si>
  <si>
    <t>ORNITOLOGIA NEOTROPICAL</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</si>
  <si>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</si>
  <si>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</si>
  <si>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</si>
  <si>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</si>
  <si>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</si>
  <si>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</si>
  <si>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</si>
  <si>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</si>
  <si>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</si>
  <si>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Hawkins, CDB; Dhar, A</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</si>
  <si>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</si>
  <si>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</si>
  <si>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10.1080/02827581.2012.671356</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</si>
  <si>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</si>
  <si>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</si>
  <si>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</si>
  <si>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</si>
  <si>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HAY, RKM; HEIDE, OM</t>
  </si>
  <si>
    <t>SPECIFIC PHOTOPERIODIC STIMULATION OF DRY-MATTER PRODUCTION IN A HIGH-LATITUDE CULTIVAR OF POA-PRATENSIS</t>
  </si>
  <si>
    <t>10.1111/j.1399-3054.1983.tb00743.x</t>
  </si>
  <si>
    <t>HAY, RKM; PEDERSEN, K</t>
  </si>
  <si>
    <t>INFLUENCE OF LONG PHOTOPERIODS ON THE GROWTH OF TIMOTHY (PHLEUM-PRATENSE L) VARIETIES FROM DIFFERENT LATITUDES IN NORTHERN EUROPE</t>
  </si>
  <si>
    <t>10.1111/j.1365-2494.1986.tb01820.x</t>
  </si>
  <si>
    <t>Hazlerigg, D; Blix, AS; Stokkan, KA</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</si>
  <si>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</si>
  <si>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</si>
  <si>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</si>
  <si>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</si>
  <si>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</si>
  <si>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</si>
  <si>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</si>
  <si>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Hazlerigg, DG; Lincoln, GA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</si>
  <si>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</si>
  <si>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</si>
  <si>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</si>
  <si>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</si>
  <si>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</si>
  <si>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</si>
  <si>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</si>
  <si>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10.1016/j.tem.2006.02.004</t>
  </si>
  <si>
    <t>He, JQ; Le Gouis, J; Stratonovitch, P; Allard, V; Gaju, O; Heumez, E; Orford, S; Griffiths, S; Snape, JW; Foulkes, MJ; Semenov, MA; Martre, P</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</si>
  <si>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</si>
  <si>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</si>
  <si>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10.1016/j.eja.2011.11.002</t>
  </si>
  <si>
    <t>He, ZQ; Wang, XY; Liu, YQ; Li, K</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</si>
  <si>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</si>
  <si>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</si>
  <si>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</si>
  <si>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10.11646/zootaxa.4338.2.11</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</si>
  <si>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</si>
  <si>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</si>
  <si>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</si>
  <si>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</si>
  <si>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10.1159/000090596</t>
  </si>
  <si>
    <t>HEGDEKAR, BM</t>
  </si>
  <si>
    <t>EFFECT OF LATITUDE ON THE CRITICAL PHOTOPERIOD FOR DIAPAUSE INDUCTION IN THE BERTHA ARMYWORM, MAMESTRA-CONFIGURATA (LEPIDOPTERA, NOCTUIDAE)</t>
  </si>
  <si>
    <t>CANADIAN ENTOMOLOGIST</t>
  </si>
  <si>
    <t>10.4039/Ent1151039-8</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</si>
  <si>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</si>
  <si>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</si>
  <si>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</si>
  <si>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</si>
  <si>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</si>
  <si>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</si>
  <si>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</si>
  <si>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</si>
  <si>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</si>
  <si>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</si>
  <si>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</si>
  <si>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</si>
  <si>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</si>
  <si>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</si>
  <si>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</si>
  <si>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</si>
  <si>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</si>
  <si>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</si>
  <si>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HEIDE, OM; BUSH, MG; EVANS, LT</t>
  </si>
  <si>
    <t>INTERACTION OF PHOTOPERIOD AND GIBBERELLIN ON GROWTH AND PHOTOSYNTHESIS OF HIGH-LATITUDE POA-PRATENSIS</t>
  </si>
  <si>
    <t>10.1111/j.1399-3054.1985.tb02372.x</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</si>
  <si>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</si>
  <si>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</si>
  <si>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</si>
  <si>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</si>
  <si>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Heide, OM; Sonsteby, A</t>
  </si>
  <si>
    <t>Flowering physiology and cold resistance of Potentilla palustris (L.) Scop., a wild relative of the strawberry</t>
  </si>
  <si>
    <t>JOURNAL OF HORTICULTURAL SCIENCE &amp; BIOTECHNOLOGY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</si>
  <si>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</si>
  <si>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</si>
  <si>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Floral initiation in black currant cultivars (Ribes nigrum L.): Effects of plant size, photoperiod, temperature, and duration of short day exposure</t>
  </si>
  <si>
    <t>SCIENTIA HORTICULTURAE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</si>
  <si>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</si>
  <si>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</si>
  <si>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</si>
  <si>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</si>
  <si>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</si>
  <si>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</si>
  <si>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</si>
  <si>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</si>
  <si>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</si>
  <si>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</si>
  <si>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</si>
  <si>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</si>
  <si>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</si>
  <si>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</si>
  <si>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</si>
  <si>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A PSEUDOSEASONAL REPRODUCTIVE STRATEGY IN A TROPICAL RODENT, PEROMYSCUS-NUDIPES</t>
  </si>
  <si>
    <t>JOURNAL OF REPRODUCTION AND FERTILITY</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</si>
  <si>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</si>
  <si>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</si>
  <si>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</si>
  <si>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</si>
  <si>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10.2307/1383173</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</si>
  <si>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</si>
  <si>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</si>
  <si>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</si>
  <si>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</si>
  <si>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</si>
  <si>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</si>
  <si>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</si>
  <si>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</si>
  <si>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</si>
  <si>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</si>
  <si>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</si>
  <si>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Helm, B</t>
  </si>
  <si>
    <t>Geographically distinct reproductive schedules in a changing world: Costly implications in captive Stonechats</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</si>
  <si>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</si>
  <si>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10.1093/icb/icp037</t>
  </si>
  <si>
    <t>Helm, B; Schwabl, I; Gwinner, E</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</si>
  <si>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</si>
  <si>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</si>
  <si>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</si>
  <si>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Hemming, MN; Walford, SA; Fieg, S; Dennis, ES; Trevaskis, B</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</si>
  <si>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</si>
  <si>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</si>
  <si>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10.1104/pp.111.192013</t>
  </si>
  <si>
    <t>Hemming, S</t>
  </si>
  <si>
    <t>Use of Natural and Artificial Light in Horticulture - Interaction of Plant and Technology</t>
  </si>
  <si>
    <t>VI INTERNATIONAL SYMPOSIUM ON LIGHT IN HORTICULTURE</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</si>
  <si>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</si>
  <si>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Hendriks, IE; Duarte, CM; Marba, N; Krause-Jensen, D</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</si>
  <si>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</si>
  <si>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</si>
  <si>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10.1007/s00300-017-2143-y</t>
  </si>
  <si>
    <t>Henry, LP; Watson, RHB; Blackman, BK</t>
  </si>
  <si>
    <t>TRANSITIONS IN PHOTOPERIODIC FLOWERING ARE COMMON AND INVOLVE FEW LOCI IN WILD SUNFLOWERS (HELIANTHUS; ASTERACEAE)</t>
  </si>
  <si>
    <t>AMERICAN JOURNAL OF BOTANY</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</si>
  <si>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</si>
  <si>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</si>
  <si>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</si>
  <si>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</si>
  <si>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</si>
  <si>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</si>
  <si>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10.1017/S0952523800007938</t>
  </si>
  <si>
    <t>Herndl, M; White, JW; Graev, S; Claupein, W</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</si>
  <si>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</si>
  <si>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</si>
  <si>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</si>
  <si>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Hesse, L; Falk, JM; Koch, K</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</si>
  <si>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</si>
  <si>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</si>
  <si>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</si>
  <si>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</si>
  <si>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</si>
  <si>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</si>
  <si>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</si>
  <si>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10.1002/zoo.20061</t>
  </si>
  <si>
    <t>Heurich, M; Hilger, A; Kuchenhoff, H; Andren, H; Bufka, L; Krofel, M; Mattisson, J; Odden, J; Persson, J; Rauset, GR; Schmidt, K; Linnell, JDC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</si>
  <si>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</si>
  <si>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</si>
  <si>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10.1371/journal.pone.0114143</t>
  </si>
  <si>
    <t>Higgins, RH; Thurber, CS; Assaranurak, I; Brown, PJ</t>
  </si>
  <si>
    <t>Multiparental Mapping of Plant Height and Flowering Time QTL in Partially Isogenic Sorghum Families</t>
  </si>
  <si>
    <t>G3-GENES GENOMES GENETICS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</si>
  <si>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</si>
  <si>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</si>
  <si>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Higuchi, Y; Sumitomo, K; Oda, A; Shimizu, H; Hisamatsu, T</t>
  </si>
  <si>
    <t>Day light quality affects the night-break response in the short-day plant chrysanthemum, suggesting differential phytochrome-mediated regulation of flowering</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</si>
  <si>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</si>
  <si>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10.1016/j.jplph.2012.07.003</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</si>
  <si>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</si>
  <si>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</si>
  <si>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</si>
  <si>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10.1111/j.1365-2311.1993.tb01077.x</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</si>
  <si>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</si>
  <si>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</si>
  <si>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</si>
  <si>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</si>
  <si>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Hind, A; Gurney, WSC; Heath, M; Bryant, AD</t>
  </si>
  <si>
    <t>Overwintering strategies in Calanus finmarchicus</t>
  </si>
  <si>
    <t>MARINE ECOLOGY PROGRESS SERIES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</si>
  <si>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</si>
  <si>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10.3354/meps193095</t>
  </si>
  <si>
    <t>Hintz, L; Eshleman, MM; Foxx, A; Wood, TE; Kramer, 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</si>
  <si>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</si>
  <si>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</si>
  <si>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</si>
  <si>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10.3398/064.076.0103</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</si>
  <si>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</si>
  <si>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</si>
  <si>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</si>
  <si>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</si>
  <si>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</si>
  <si>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Hodek, I</t>
  </si>
  <si>
    <t>Controversial aspects of diapause development</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</si>
  <si>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</si>
  <si>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10.14411/eje.2002.024</t>
  </si>
  <si>
    <t>Hodge, GR; Dvorak, WS; Tighe, ME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</si>
  <si>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</si>
  <si>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</si>
  <si>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</si>
  <si>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10.2989/20702620.2012.683637</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</si>
  <si>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</si>
  <si>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</si>
  <si>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</si>
  <si>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10.1111/j.1365-2435.2005.00959.x</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</si>
  <si>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</si>
  <si>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</si>
  <si>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</si>
  <si>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</si>
  <si>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10.1002/1099-1085(20001230)14:18&lt;3309::AID-HYP200&gt;3.0.CO;2-R</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</si>
  <si>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</si>
  <si>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</si>
  <si>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</si>
  <si>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</si>
  <si>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</si>
  <si>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</si>
  <si>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</si>
  <si>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10.1007/s00122-001-0845-5</t>
  </si>
  <si>
    <t>Honma, S; Ono, D; Suzuki, Y; Inagaki, N; Yoshikawa, T; Nakamura, W; Honma, K</t>
  </si>
  <si>
    <t>Suprachiasmatic nucleus: Cellular clocks and networks</t>
  </si>
  <si>
    <t>NEUROBIOLOGY OF CIRCADIAN TIMING</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</si>
  <si>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</si>
  <si>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10.1016/B978-0-444-59427-3.00029-0</t>
  </si>
  <si>
    <t>Hoole, C; Oosthuizen, MK; Chimimba, CT; Bennett, NC</t>
  </si>
  <si>
    <t>The locomotory activity rhythm of the spiny mouse, Acomys spinosissimus from southern Africa: light entrainment and endogenous circadian rhythms</t>
  </si>
  <si>
    <t>JOURNAL OF ZOOLOGY</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</si>
  <si>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</si>
  <si>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10.1111/j.1469-7998.2012.00928.x</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</si>
  <si>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</si>
  <si>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</si>
  <si>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</si>
  <si>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</si>
  <si>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10.1007/s10086-004-0671-x</t>
  </si>
  <si>
    <t>Hou, YY; Xu, LZ; Wu, Y; Wang, P; Shi, JJ; Zhai, BP</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</si>
  <si>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</si>
  <si>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</si>
  <si>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</si>
  <si>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10.1093/jisesa/iev161</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</si>
  <si>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</si>
  <si>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</si>
  <si>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</si>
  <si>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10.1016/0031-9384(95)02111-6</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</si>
  <si>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</si>
  <si>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</si>
  <si>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</si>
  <si>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</si>
  <si>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Hu, RB; Fan, CM; Li, HY; Zhang, QZ; Fu, YF</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</si>
  <si>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</si>
  <si>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</si>
  <si>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</si>
  <si>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10.1186/1471-2199-10-93</t>
  </si>
  <si>
    <t>Hu, SK; Dong, GJ; Xu, J; Su, Y; Shi, ZY; Ye, WJ; Li, YY; Li, GM; Zhang, B; Hu, J; Qian, Q; Zeng, DL; Guo, LB</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</si>
  <si>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</si>
  <si>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</si>
  <si>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</si>
  <si>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Huang, C; Sun, HY; Xu, DY; Chen, QY; Liang, YM; Wang, XF; Xu, GH; Tian, JG; Wang, CL; Li, D; Wu, LS; Yang, XH; Jin, WW; Doebley, JF; Tian, F</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</si>
  <si>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</si>
  <si>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</si>
  <si>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10.1073/pnas.1718058115</t>
  </si>
  <si>
    <t>Huang, CL; Hung, CY; Chiang, YC; Hwang, CC; Hsu, TW; Huang, CC; Hung, KH; Tsai, KC; Wang, KH; Osada, N; Schaal, BA; Chiang, TY</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</si>
  <si>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</si>
  <si>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</si>
  <si>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</si>
  <si>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10.1111/j.1365-313X.2012.04915.x</t>
  </si>
  <si>
    <t>Huang, LL; Chen, C; Xiao, L; Xia, QW; Hu, LT; Xue, FS</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</si>
  <si>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</si>
  <si>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</si>
  <si>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</si>
  <si>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Huang, X; Poelchau, MF; Armbruster, PA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</si>
  <si>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</si>
  <si>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</si>
  <si>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</si>
  <si>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10.1371/journal.pntd.0003724</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</si>
  <si>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</si>
  <si>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</si>
  <si>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</si>
  <si>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</si>
  <si>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10.1093/humrep/deh072</t>
  </si>
  <si>
    <t>Hueffer, K; O'Hara, TM; Follmann, EH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</si>
  <si>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</si>
  <si>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</si>
  <si>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</si>
  <si>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10.1186/1751-0147-53-17</t>
  </si>
  <si>
    <t>Hung, HY; Shannon, LM; Tian, F; Bradbury, PJ; Chen, C; Flint-Garcia, SA; McMullen, MD; Ware, D; Buckler, ES; Doebley, JF; Holland, JB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</si>
  <si>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</si>
  <si>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</si>
  <si>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10.1073/pnas.1203189109</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</si>
  <si>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</si>
  <si>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</si>
  <si>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</si>
  <si>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</si>
  <si>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10.1038/oby.2002.160</t>
  </si>
  <si>
    <t>Hurley, G; Gilliland, TJ;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</si>
  <si>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</si>
  <si>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</si>
  <si>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</si>
  <si>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Hut, RA; Beersma, DGM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</si>
  <si>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</si>
  <si>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</si>
  <si>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10.1098/rstb.2010.0409</t>
  </si>
  <si>
    <t>Hut, RA; Paolucci, S; Dor, R; Kyriacou, CP; Daan, S</t>
  </si>
  <si>
    <t>Latitudinal clines: an evolutionary view on biological rhythms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</si>
  <si>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</si>
  <si>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</si>
  <si>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Hutchinson, VA; Currey, CJ; Lopez, RG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</si>
  <si>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</si>
  <si>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</si>
  <si>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Hyde, D; Qari, S; Hopkin, RS; Bowler, K</t>
  </si>
  <si>
    <t>Thermal acclimation, heat shock and photoperiod: Do these factors interplay in the adaptive responses of crab neuromuscular systems to temperature?</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</si>
  <si>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</si>
  <si>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10.1016/j.jtherbio.2011.12.007</t>
  </si>
  <si>
    <t>Idaszkin, YL; Bortolus, A</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</si>
  <si>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</si>
  <si>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</si>
  <si>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10.1007/s11258-010-9844-4</t>
  </si>
  <si>
    <t>Ikegami, K; Liao, XH; Hoshino, Y; Ono, H; Ota, W; Ito, Y; Nishiwaki-Ohkawa, T; Sato, C; Kitajima, K; Iigo, M; Shigeyoshi, Y; Yamada, M; Murata, Y; Refetoff, S; Yoshimura, T</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</si>
  <si>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</si>
  <si>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</si>
  <si>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</si>
  <si>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10.1016/j.celrep.2014.10.006</t>
  </si>
  <si>
    <t>Ikten, C; Skoda, SR; Hunt, TE; Molina-Ochoa, J; Foster, JE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</si>
  <si>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</si>
  <si>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</si>
  <si>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10.1603/AN09149</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</si>
  <si>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</si>
  <si>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</si>
  <si>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</si>
  <si>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</si>
  <si>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</si>
  <si>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</si>
  <si>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</si>
  <si>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</si>
  <si>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Imbesi, M; Arslan, AD; Yildiz, S; Sharma, R; Gavin, D; Tun, N; Manev, H; Uz, T</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</si>
  <si>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</si>
  <si>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</si>
  <si>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10.1111/j.1600-079X.2008.00634.x</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</si>
  <si>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</si>
  <si>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</si>
  <si>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</si>
  <si>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</si>
  <si>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10.1023/A:1014240430779</t>
  </si>
  <si>
    <t>Ingolfsson, A; Olafsson, OP;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</si>
  <si>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</si>
  <si>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</si>
  <si>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</si>
  <si>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</si>
  <si>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</si>
  <si>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</si>
  <si>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10.1534/genetics.105.047522</t>
  </si>
  <si>
    <t>Iqbal, M; Fayyaz, M; Shahzad, A; Ahmed, I; Ali, GM; Masood, S; Spaner, D</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</si>
  <si>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</si>
  <si>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</si>
  <si>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</si>
  <si>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Iqbal, M; Navabi, A; Salmon, DF; Yang, RC; Murdoch, BM; Moore, SS; Spaner, D</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</si>
  <si>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</si>
  <si>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</si>
  <si>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10.1007/s10681-006-9289-y</t>
  </si>
  <si>
    <t>Ishibashi, N; Setoguchi, H</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</si>
  <si>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</si>
  <si>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</si>
  <si>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</si>
  <si>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10.1007/s10265-011-0470-6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</si>
  <si>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</si>
  <si>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</si>
  <si>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</si>
  <si>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</si>
  <si>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</si>
  <si>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</si>
  <si>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</si>
  <si>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</si>
  <si>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</si>
  <si>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</si>
  <si>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</si>
  <si>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</si>
  <si>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</si>
  <si>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</si>
  <si>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</si>
  <si>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</si>
  <si>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</si>
  <si>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</si>
  <si>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</si>
  <si>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</si>
  <si>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10.1023/A:1014875800036</t>
  </si>
  <si>
    <t>Izawa, T</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</si>
  <si>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</si>
  <si>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</si>
  <si>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</si>
  <si>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Jaakola, L; Hohtola, 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</si>
  <si>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</si>
  <si>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</si>
  <si>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</si>
  <si>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Jacobs, DF; Davis, AS; Wilson, BC; Dumroese, RK; Goodman, RC; Salifu, KF</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</si>
  <si>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</si>
  <si>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</si>
  <si>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</si>
  <si>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Jacquet, JM</t>
  </si>
  <si>
    <t>Photorefractory period of the Muscovy duck (Cairina moschata): Endocrine and neuroendocrine responses to day length after a full reproductive cycle</t>
  </si>
  <si>
    <t>BRITISH POULTRY SCIENCE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</si>
  <si>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</si>
  <si>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</si>
  <si>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Jamboonsri, W; Phillips, TD; Geneve, RL; Cahill, JP; Hildebrand, DF</t>
  </si>
  <si>
    <t>Extending the range of an ancient crop, Salvia hispanica L.-a new omega 3 source</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</si>
  <si>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</si>
  <si>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</si>
  <si>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James, AT; Lawn, RJ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</si>
  <si>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</si>
  <si>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</si>
  <si>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10.1071/CP10290</t>
  </si>
  <si>
    <t>James, PJ; Heath, PL;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</si>
  <si>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</si>
  <si>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</si>
  <si>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</si>
  <si>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</si>
  <si>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</si>
  <si>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</si>
  <si>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10.1007/s00300-005-0093-2</t>
  </si>
  <si>
    <t>Jankowski, KS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</si>
  <si>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</si>
  <si>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</si>
  <si>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10.1080/09291016.2014.985000</t>
  </si>
  <si>
    <t>Jankowski, KS; Vollmer, C; Linke, M; Randler, C</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</si>
  <si>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</si>
  <si>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</si>
  <si>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</si>
  <si>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10.1177/0961463X14535911</t>
  </si>
  <si>
    <t>Jennings, CA; Zigler, SJ</t>
  </si>
  <si>
    <t>Biology and Life History of Paddlefish in North America: An Update</t>
  </si>
  <si>
    <t>PADDLEFISH MANAGEMENT, PROPAGATION, AND CONSERVATION IN THE 21ST CENTURY: BUILDING FROM 20 YEARS OF RESEARCH AND MANAGEMENT</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</si>
  <si>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</si>
  <si>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Jensen, E; Robson, P; Norris, J; Cookson, A; Farrar, K; Donnison, I; Clifton-Brown, J</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</si>
  <si>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</si>
  <si>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</si>
  <si>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10.1093/jxb/ers346</t>
  </si>
  <si>
    <t>Jia, HC; Jiang, BJ; Wu, CX; Lu, WC; Hou, WS; Sun, S; Yan, HR; Han, TF</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</si>
  <si>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</si>
  <si>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</si>
  <si>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10.1371/journal.pone.0094139</t>
  </si>
  <si>
    <t>Jian, B; Liu, B; Bi, YR; Hou, WS; Wu, CX; Han, TF</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</si>
  <si>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</si>
  <si>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</si>
  <si>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</si>
  <si>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Jiang, BJ; Nan, HY; Gao, YF; Tang, LL; Yue, YL; Lu, SJ; Ma, LM; Cao, D; Sun, S; Wang, JL; Wu, CX; Yuan, XH; Hou, WS; Kong, FJ; Han, TF; Liu, BH</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</si>
  <si>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</si>
  <si>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</si>
  <si>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10.1371/journal.pone.0106042</t>
  </si>
  <si>
    <t>Johansen, TJ; Molmann, JAB; Bengtsson, GB; Schreiner, M; Velasco, P; Hykkerud, AL; Cartea, E; Lea, P; Skaret, J; Seljasen, R</t>
  </si>
  <si>
    <t>Temperature and light conditions at different latitudes affect sensory quality of broccoli florets (Brassica oleracea L. var. italica)</t>
  </si>
  <si>
    <t>JOURNAL OF THE SCIENCE OF FOOD AND AGRICULTURE</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</si>
  <si>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</si>
  <si>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10.1002/jsfa.8196</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</si>
  <si>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</si>
  <si>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</si>
  <si>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</si>
  <si>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</si>
  <si>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Johansson, M; Staiger, D</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</si>
  <si>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</si>
  <si>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</si>
  <si>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10.1093/jxb/eru317</t>
  </si>
  <si>
    <t>Johnsen, A; Fidler, AE; Kuhn, S; Carter, KL; Hoffmann, A; Barr, IR;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</si>
  <si>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</si>
  <si>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</si>
  <si>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10.1111/j.1365-294X.2007.03552.x</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</si>
  <si>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</si>
  <si>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</si>
  <si>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</si>
  <si>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</si>
  <si>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10.1111/j.1460-9568.2005.04148.x</t>
  </si>
  <si>
    <t>Jokelal, V; Trevaskis, B; Seppanen, MM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</si>
  <si>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</si>
  <si>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</si>
  <si>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10.3389/fpls.2015.00465</t>
  </si>
  <si>
    <t>Jones, H; Leigh, FJ; Mackay, I; Bower, MA; Smith, LMJ; Charles, MP; Jones, G; Jones, MK; Brown, TA; Powell, W</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</si>
  <si>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</si>
  <si>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</si>
  <si>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</si>
  <si>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Jones, NT; Gilbert, B</t>
  </si>
  <si>
    <t>Changing climate cues differentially alter zooplankton dormancy dynamics across latitudes</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</si>
  <si>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</si>
  <si>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10.1111/1365-2656.12474</t>
  </si>
  <si>
    <t>JORDAN, RG; BRADSHAW, WE</t>
  </si>
  <si>
    <t>GEOGRAPHIC VARIATION IN PHOTOPERIODIC RESPONSE OF WESTERN TREE-HOLE MOSQUITO, AEDES-SIERRENSIS</t>
  </si>
  <si>
    <t>10.1093/aesa/71.4.487</t>
  </si>
  <si>
    <t>Jorgensen, EH; Arnesen, AM</t>
  </si>
  <si>
    <t>Seasonal changes in osmotic and ionic regulation in Arctic charr, Salvelinus alpinus, from a high- and a sub-arctic anadromous population</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</si>
  <si>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</si>
  <si>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</si>
  <si>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Jorgensen, EH; Johnsen, HK</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</si>
  <si>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</si>
  <si>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</si>
  <si>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</si>
  <si>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10.1016/j.margen.2013.10.005</t>
  </si>
  <si>
    <t>Joshee, N; Harris, D; Yadav, A; Yadav, AK</t>
  </si>
  <si>
    <t>Influence of explant selection and culture conditions on organogenesis and germplasm conservation in Bacopa monnieri (L.) wettst</t>
  </si>
  <si>
    <t>PROCEEDINGS OF THE INTERNATIONAL SYMPOSIUM ON MEDICINAL AND NUTRACEUTICAL PLANTS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</si>
  <si>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</si>
  <si>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10.17660/ActaHortic.2007.756.13</t>
  </si>
  <si>
    <t>Jung, JH; Lee, HJ; Park, MJ; Park, CM</t>
  </si>
  <si>
    <t>Beyond ubiquitination: proteolytic and nonproteolytic roles of HOS1</t>
  </si>
  <si>
    <t>TRENDS IN PLANT SCIENCE</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</si>
  <si>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</si>
  <si>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10.1016/j.tplants.2014.03.012</t>
  </si>
  <si>
    <t>Junttila, O; Skaret, G</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</si>
  <si>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</si>
  <si>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</si>
  <si>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</si>
  <si>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</si>
  <si>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</si>
  <si>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</si>
  <si>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</si>
  <si>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Kaartvedt, S</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</si>
  <si>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</si>
  <si>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</si>
  <si>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</si>
  <si>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</si>
  <si>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</si>
  <si>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</si>
  <si>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</si>
  <si>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 xml:space="preserve">10.2331/fishsci.60.21                                                           </t>
  </si>
  <si>
    <t>Kaltsa, OP; Milonas, PG; Savopoulou-Soultani, M</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</si>
  <si>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</si>
  <si>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</si>
  <si>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10.14411/eje.2006.072</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</si>
  <si>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</si>
  <si>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</si>
  <si>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</si>
  <si>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</si>
  <si>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Kamya, PZ; Dworjanyn, SA; Hardy, N; Mos, B; Uthicke, S; Byrne, M</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</si>
  <si>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</si>
  <si>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</si>
  <si>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10.1111/gcb.12530</t>
  </si>
  <si>
    <t>Kanazawa, A; Liu, BH; Kong, FJ; Arase, S; Abe, J</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</si>
  <si>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</si>
  <si>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</si>
  <si>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</si>
  <si>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10.1007/s00239-009-9262-1</t>
  </si>
  <si>
    <t>Kane, ME; Gillis, MR; Philman, N; Campbell, S</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</si>
  <si>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</si>
  <si>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</si>
  <si>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</si>
  <si>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10.17660/ActaHortic.2000.520.24</t>
  </si>
  <si>
    <t>Kankare, M; Parker, DJ; Merisalo, M; Salminen, TS; Hoikkala, A</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</si>
  <si>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</si>
  <si>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</si>
  <si>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10.1371/journal.pone.0161852</t>
  </si>
  <si>
    <t>Kannan, NN; Mukherjee, N; Sharma, VK</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</si>
  <si>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</si>
  <si>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</si>
  <si>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</si>
  <si>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Kantolic, AG; Mercau, JL; Slafer, GA; Sadras, VO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</si>
  <si>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</si>
  <si>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</si>
  <si>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10.1016/j.fcr.2006.12.008</t>
  </si>
  <si>
    <t>Karaguzel, O; Mansuroglu, S; Sayan, MS; Yildirim, E; Benliay, A</t>
  </si>
  <si>
    <t>Effect of Photoperiod and Sowing Time Interaction on Growth and Flowering of Consolida orientalis Native to South Anatolia</t>
  </si>
  <si>
    <t>INTERNATIONAL SYMPOSIUM ON STRATEGIES TOWARDS SUSTAINABILITY OF PROTECTED CULTIVATION IN MILD WINTER CLIMATE</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</si>
  <si>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</si>
  <si>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</si>
  <si>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</si>
  <si>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</si>
  <si>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</si>
  <si>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</si>
  <si>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</si>
  <si>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</si>
  <si>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Kauranen, H; Ala-Honkola, O; Kankare, M; Hoikkala, A</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</si>
  <si>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</si>
  <si>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</si>
  <si>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</si>
  <si>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Kauth, PJ; Biber, PD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</si>
  <si>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</si>
  <si>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</si>
  <si>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</si>
  <si>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10.3159/TORREY-D-13-00053.1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</si>
  <si>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</si>
  <si>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</si>
  <si>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</si>
  <si>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</si>
  <si>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Keeley, T; Russell, T; Carmody, K; Kirk, G; Eastley, T; Britt-Lewis, A; Post, M; Burridge, M; Eccleston, S; Faulkner, T; Forge, T; Leonard, J; Hughes, RL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</si>
  <si>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</si>
  <si>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</si>
  <si>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</si>
  <si>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</si>
  <si>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</si>
  <si>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</si>
  <si>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</si>
  <si>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Keller, SR; Levsen, N; Ingvarsson, PK; Olson, MS; Tiffin, P</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</si>
  <si>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</si>
  <si>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</si>
  <si>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10.1534/genetics.111.128041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</si>
  <si>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</si>
  <si>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</si>
  <si>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</si>
  <si>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10.1177/074873049100600303</t>
  </si>
  <si>
    <t>Keny, VL; Vanlalnghaka, C; Hakim, SS; Khare, PV; Barnabas, RJ; Joshi, DS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</si>
  <si>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</si>
  <si>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</si>
  <si>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</si>
  <si>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</si>
  <si>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</si>
  <si>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</si>
  <si>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</si>
  <si>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Kikukawa, S; Higuchi, A; Ikeda, T; Mukai, T; Okamoto, H; Tanaka, K; Yaguchi, S</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</si>
  <si>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</si>
  <si>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</si>
  <si>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</si>
  <si>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</si>
  <si>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</si>
  <si>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</si>
  <si>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</si>
  <si>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Kim, SH; Kim, NJ; Hong, SJ; Lee, YB; Park, HC; Je, YH; Lee, KP</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</si>
  <si>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</si>
  <si>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</si>
  <si>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</si>
  <si>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10.1007/s10841-014-9678-9</t>
  </si>
  <si>
    <t>KIMURA, MT; BESSHO, A; DAI, ZH</t>
  </si>
  <si>
    <t>THE INFLUENCE OF GENE FLOW ON LATITUDINAL CLINES OF PHOTOPERIODIC ADULT DIAPAUSE IN THE DROSOPHILA-AURARIA SPECIES-COMPLEX</t>
  </si>
  <si>
    <t>BIOLOGICAL JOURNAL OF THE LINNEAN SOCIETY</t>
  </si>
  <si>
    <t>KIMURA, MT; MINAMI, N; ICHIJO, N</t>
  </si>
  <si>
    <t>GEOGRAPHIC VARIATION OF DIAPAUSE INTENSITY AND PHOTOPERIODIC REACTION IN DROSOPHILA-AURARIA</t>
  </si>
  <si>
    <t>JAPANESE JOURNAL OF GENETICS</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</si>
  <si>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</si>
  <si>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</si>
  <si>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</si>
  <si>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</si>
  <si>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10.1080/00222939400770181</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</si>
  <si>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</si>
  <si>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</si>
  <si>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</si>
  <si>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</si>
  <si>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</si>
  <si>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</si>
  <si>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</si>
  <si>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</si>
  <si>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KIND, TV; KOROLKOVA, ED</t>
  </si>
  <si>
    <t>THE INFLUENCE OF PHOTOPERIODIC AND TEMPERATURE CONDITIONS ON THE ACTIVITY OF NEUROSECRETORY-CELLS OF THE BRAIN MEDIAL GROUP IN PUPAE OF 2 GEOGRAPHIC POPULATIONS OF SPILOSOMA-MENTHASTRI (LEPIDOPTERA, ARCTIIDAE)</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</si>
  <si>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</si>
  <si>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</si>
  <si>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</si>
  <si>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</si>
  <si>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KING, JR; MEWALDT, LR</t>
  </si>
  <si>
    <t>VARIATION OF BODY-WEIGHT IN GAMBEL WHITE-CROWNED SPARROWS IN WINTER AND SPRING - LATITUDINAL AND PHOTOPERIODIC CORRELATES</t>
  </si>
  <si>
    <t>King, RW</t>
  </si>
  <si>
    <t>Seasonal Flowering and Evolution: Will Plant Species Be Under Stress from Global Warming?</t>
  </si>
  <si>
    <t>EVOLUTIONARY BIOLOGY: CONCEPTS, BIODIVERSITY, MACROEVOLUTION AND GENOME EVOLUTION</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</si>
  <si>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</si>
  <si>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10.1007/978-3-642-20763-1_9</t>
  </si>
  <si>
    <t>King, RW; Heide, OM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</si>
  <si>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</si>
  <si>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</si>
  <si>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</si>
  <si>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10.1071/FP09170</t>
  </si>
  <si>
    <t>Kinmonth-Schultz, HA; Golembeski, GS; Imaizumi, T</t>
  </si>
  <si>
    <t>Circadian clock-regulated physiological outputs: Dynamic responses in nature</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</si>
  <si>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</si>
  <si>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10.1016/j.semcdb.2013.02.006</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</si>
  <si>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</si>
  <si>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</si>
  <si>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</si>
  <si>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</si>
  <si>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Kishkinev, D; Chernetsov, N; Mouritsen, H</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</si>
  <si>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</si>
  <si>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</si>
  <si>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10.1525/auk.2010.10032</t>
  </si>
  <si>
    <t>Kiyota, M; Tomita, N; Baba, N</t>
  </si>
  <si>
    <t>Latitudinal variation in birth dates of northern fur seals (Callorhinus ursinus) in captivity</t>
  </si>
  <si>
    <t>MAMMAL STUDY</t>
  </si>
  <si>
    <t>10.3106/041.034.0409</t>
  </si>
  <si>
    <t>Kjaer, KH; Ottosen, CO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</si>
  <si>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</si>
  <si>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</si>
  <si>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</si>
  <si>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</si>
  <si>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</si>
  <si>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10.1007/BF00341339</t>
  </si>
  <si>
    <t>Kong, FJ; Liu, BH; Xia, ZJ; Sato, S; Kim, BM; Watanabe, S; Yamada, T; Tabata, S; Kanazawa, A; Harada, K; Abe, J</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</si>
  <si>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</si>
  <si>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</si>
  <si>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10.1104/pp.110.160796</t>
  </si>
  <si>
    <t>Kong, FJ; Nan, HY; Cao, D; Li, Y; Wu, FF; Wang, JL; Lu, SJ; Yuan, XH; Cober, ER; Abe, J; Liu, BH</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</si>
  <si>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</si>
  <si>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</si>
  <si>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10.2135/cropsci2014.03.0228</t>
  </si>
  <si>
    <t>Konopka, JK; McNeil, JN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</si>
  <si>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</si>
  <si>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</si>
  <si>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</si>
  <si>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Koo, BH; Yoo, SC; Park, JW; Kwon, CT; Lee, BD; An, G; Zhang, ZY; Li, JJ; Li, ZC; Paek, NC</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</si>
  <si>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</si>
  <si>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</si>
  <si>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</si>
  <si>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10.1093/mp/sst088</t>
  </si>
  <si>
    <t>Kooyers, NJ; Greenlee, AB; Colicchio, JM; Oh, M; Blackman, BK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</si>
  <si>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</si>
  <si>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</si>
  <si>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10.1111/nph.13153</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</si>
  <si>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</si>
  <si>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</si>
  <si>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</si>
  <si>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</si>
  <si>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Kosner, J; Zurkova, D</t>
  </si>
  <si>
    <t>Photoperiodic response and its relation to earliness in wheat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</si>
  <si>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</si>
  <si>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</si>
  <si>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</si>
  <si>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</si>
  <si>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</si>
  <si>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</si>
  <si>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</si>
  <si>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</si>
  <si>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10.1002/(SICI)1520-6327(199910)42:2&lt;147::AID-ARCH5&gt;3.0.CO;2-X</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</si>
  <si>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</si>
  <si>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</si>
  <si>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</si>
  <si>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</si>
  <si>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Kosumi, T; Takeda, M</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</si>
  <si>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</si>
  <si>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</si>
  <si>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</si>
  <si>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10.1007/s00114-017-1488-y</t>
  </si>
  <si>
    <t>Kotsakiozi, P; Richardson, JB; Pichler, V; Favia, G; Martins, AJ; Urbanelli, S; Armbruster, PA; Caccone, 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</si>
  <si>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</si>
  <si>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</si>
  <si>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</si>
  <si>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Kouressy, M; Traore, S; Vaksmann, M; Grum, M; Maikano, I; Soumare, M; Traore, PS; Bazile, D; Dingkuhn, M; Sidibe, A</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</si>
  <si>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</si>
  <si>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</si>
  <si>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</si>
  <si>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</si>
  <si>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</si>
  <si>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</si>
  <si>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10.1023/A:1006232821653</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</si>
  <si>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</si>
  <si>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</si>
  <si>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</si>
  <si>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</si>
  <si>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</si>
  <si>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</si>
  <si>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</si>
  <si>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</si>
  <si>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</si>
  <si>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</si>
  <si>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</si>
  <si>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</si>
  <si>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</si>
  <si>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</si>
  <si>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</si>
  <si>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Koyama, K; Okumura, Y; Okamoto, E; Nishijima, R; Takumi, S</t>
  </si>
  <si>
    <t>Natural variation in photoperiodic flowering pathway and identification of photoperiod-insensitive accessions in wild wheat, Aegilops tauschii</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</si>
  <si>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</si>
  <si>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10.1007/s10681-017-2089-8</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</si>
  <si>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</si>
  <si>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</si>
  <si>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</si>
  <si>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</si>
  <si>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Kriegsfeld, LJ; Nelson, RJ</t>
  </si>
  <si>
    <t>Photoperiod affects the gonadotropin-releasing hormone neuronal system of male prairie voles (Microtus ochrogaster)</t>
  </si>
  <si>
    <t>NEUROENDOCRINOLOGY</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</si>
  <si>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</si>
  <si>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</si>
  <si>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</si>
  <si>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</si>
  <si>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</si>
  <si>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10.1046/j.1365-2826.2001.00704.x</t>
  </si>
  <si>
    <t>Kriegsfeld, LJ; Ubuka, T; Bentley, GE; Tsutsui, K</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</si>
  <si>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</si>
  <si>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</si>
  <si>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10.1016/j.yfrne.2014.12.001</t>
  </si>
  <si>
    <t>Kripke, DF; Elliott, JA; Youngstedt, SD; Smith, JS</t>
  </si>
  <si>
    <t>Melatonin: marvel or marker?</t>
  </si>
  <si>
    <t>ANNALS OF MEDICINE</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</si>
  <si>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</si>
  <si>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10.3109/07853899808999388</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</si>
  <si>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</si>
  <si>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</si>
  <si>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</si>
  <si>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</si>
  <si>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10.1016/S0165-1781(03)00060-X</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</si>
  <si>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</si>
  <si>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</si>
  <si>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</si>
  <si>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</si>
  <si>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Kubota, A; Shim, JS; Imaizumi, T</t>
  </si>
  <si>
    <t>Natural variation in transcriptional rhythms modulates photoperiodic responses</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</si>
  <si>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</si>
  <si>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</si>
  <si>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</si>
  <si>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</si>
  <si>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</si>
  <si>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10.1016/j.ecolmodel.2005.11.031</t>
  </si>
  <si>
    <t>Kumar, J; Gupta, P; Naseem, A; Malik, S</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</si>
  <si>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</si>
  <si>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</si>
  <si>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</si>
  <si>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Kumar, S; Neven, LG; Zhu, HY; Zhang, RZ</t>
  </si>
  <si>
    <t>Assessing the Global Risk of Establishment of Cydia pomonella (Lepidoptera: Tortricidae) using CLIMEX and MaxEnt Niche Models</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</si>
  <si>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</si>
  <si>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10.1093/jee/tov166</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</si>
  <si>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</si>
  <si>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</si>
  <si>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</si>
  <si>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</si>
  <si>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Kumar, V; Rani, S; Singh, BP</t>
  </si>
  <si>
    <t>Biological clocks help reduce the physiological conflicts in avian migrants</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</si>
  <si>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</si>
  <si>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</si>
  <si>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Kurasch, AK; Hahn, V; Leiser, WL; Vollmann, J; Schori, A; Betrix, CA; Mayr, B; Winkler, J; Mechtler, K; Aper, J; Sudaric, A; Pejic, I; Sarcevic, H; Jeanson, P; Balko, C; Signor, M; Miceli, F; Strijk, P; Rietman, H; Muresanu, E; Djordjevic, V; Pospisil, A; Barion, G; Weigold, P; Streng, S; Kron, M; Wurschum, T</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</si>
  <si>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</si>
  <si>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</si>
  <si>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10.1111/pce.12896</t>
  </si>
  <si>
    <t>Kurota, H; Shimada, M</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</si>
  <si>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</si>
  <si>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</si>
  <si>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</si>
  <si>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</si>
  <si>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</si>
  <si>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</si>
  <si>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Kusano, M; Jonsson, P; Fukushima, A; Gullberg, J; Sjostrom, M; Trygg, J; Moritz, T</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</si>
  <si>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</si>
  <si>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</si>
  <si>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10.3389/fpls.2011.00029</t>
  </si>
  <si>
    <t>KUWANA, Y</t>
  </si>
  <si>
    <t>ORIGIN OF LEUKOMA-CANDIDA (STAUDINGER) IN JAPAN AS INFERRED FROM GEOGRAPHICAL VARIATION IN PHOTOPERIODIC RESPONSE</t>
  </si>
  <si>
    <t>yes, but japanese</t>
  </si>
  <si>
    <t>Kwak, M; Velasco, D; Gepts, P</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</si>
  <si>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</si>
  <si>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</si>
  <si>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10.1093/jhered/esn005</t>
  </si>
  <si>
    <t>Kwon, CT; Yoo, SC; Koo, BH; Cho, SH; Park, JW; Zhang, ZY; Li, JJ; Li, ZC; Paek, NC</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</si>
  <si>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</si>
  <si>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</si>
  <si>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10.1111/pce.12134</t>
  </si>
  <si>
    <t>Kyriacou, CP</t>
  </si>
  <si>
    <t>Evolution: Fruit Fly Clocks on the Edge</t>
  </si>
  <si>
    <t>CURRENT BIOLOGY</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</si>
  <si>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</si>
  <si>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10.1016/j.cub.2017.02.017</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</si>
  <si>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</si>
  <si>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</si>
  <si>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</si>
  <si>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10.1177/074873049400900309</t>
  </si>
  <si>
    <t>Lagaraine, C; Skipor, J; Szczepkowska, A; Dufourny, L; Thiery, JC</t>
  </si>
  <si>
    <t>Tight junction proteins vary in the choroid plexus of ewes according to photoperiod</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</si>
  <si>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</si>
  <si>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10.1016/j.brainres.2011.04.009</t>
  </si>
  <si>
    <t>Lai, XT; Yang, D; Wu, SH; Zhu, XF; Xue, FS</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</si>
  <si>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</si>
  <si>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</si>
  <si>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</si>
  <si>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</si>
  <si>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</si>
  <si>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</si>
  <si>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</si>
  <si>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</si>
  <si>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</si>
  <si>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10.1098/rspb.2000.1041</t>
  </si>
  <si>
    <t>Langbehn, TJ; Varpe, O</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</si>
  <si>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</si>
  <si>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</si>
  <si>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10.1111/gcb.13797</t>
  </si>
  <si>
    <t>Lange, M; Schaber, J; Marx, A; Jackel, G; Badeck, FW; Seppelt, R; Doktor, D</t>
  </si>
  <si>
    <t>Simulation of forest tree species' bud burst dates for different climate scenarios: chilling requirements and photo-period may limit bud burst advancement</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</si>
  <si>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</si>
  <si>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10.1007/s00484-016-1161-8</t>
  </si>
  <si>
    <t>Langewisch, T; Lenis, J; Jiang, GL; Wang, DC; Pantalone, V; Bilyeu, K</t>
  </si>
  <si>
    <t>The development and use of a molecular model for soybean maturity groups</t>
  </si>
  <si>
    <t>BMC PLANT BIOLOGY</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</si>
  <si>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</si>
  <si>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</si>
  <si>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</si>
  <si>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</si>
  <si>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</si>
  <si>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</si>
  <si>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</si>
  <si>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</si>
  <si>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</si>
  <si>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GEOGRAPHICAL VARIATION IN CIRCADIAN ECLOSION RHYTHM AND PHOTOPERIODIC ADULT DIAPAUSE IN DROSOPHILA-LITTORALIS</t>
  </si>
  <si>
    <t>10.1007/BF00612503</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</si>
  <si>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</si>
  <si>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</si>
  <si>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</si>
  <si>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</si>
  <si>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LANKINEN, P; LUMME, J</t>
  </si>
  <si>
    <t>GENETIC-ANALYSIS OF GEOGRAPHICAL VARIATION IN PHOTOPERIODIC DIAPAUSE AND PUPAL ECLOSION RHYTHM IN DROSOPHILA-LITTORALIS</t>
  </si>
  <si>
    <t>CIBA FOUNDATION SYMPOSIA</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</si>
  <si>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</si>
  <si>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</si>
  <si>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</si>
  <si>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</si>
  <si>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Lankinen, P; Tyukmaeva, VI; Hoikkala, A</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</si>
  <si>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</si>
  <si>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</si>
  <si>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10.1016/j.jinsphys.2013.05.006</t>
  </si>
  <si>
    <t>Lardies, MA; Bozinovic, F</t>
  </si>
  <si>
    <t>Genetic variation for plasticity in physiological and life-history traits among populations of an invasive species, the terrestrial isopod Porcellio laevis</t>
  </si>
  <si>
    <t>EVOLUTIONARY ECOLOGY RESEARCH</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</si>
  <si>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</si>
  <si>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Laska, P</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</si>
  <si>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</si>
  <si>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</si>
  <si>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</si>
  <si>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</si>
  <si>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</si>
  <si>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</si>
  <si>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10.1034/j.1600-0706.2001.950310.x</t>
  </si>
  <si>
    <t>Laurila, H; Makela, P; Kleemola, J; Peltonen, J</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</si>
  <si>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</si>
  <si>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</si>
  <si>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</si>
  <si>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Lawn, RJ; James, AT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</si>
  <si>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</si>
  <si>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</si>
  <si>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10.1071/CP10289</t>
  </si>
  <si>
    <t>Lawrence, AJ; Soame, JM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</si>
  <si>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</si>
  <si>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</si>
  <si>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</si>
  <si>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The effects of climate change on the reproduction of coastal invertebrates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</si>
  <si>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</si>
  <si>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</si>
  <si>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Le Trionnaire, G; Jaubert-Possamai, S; Bonhomme, J; Gauthier, JP; Guernec, G; Le Cam, A; Legeai, F; Monfort, J; Tagu, D</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</si>
  <si>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</si>
  <si>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</si>
  <si>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10.1016/j.jinsphys.2012.07.009</t>
  </si>
  <si>
    <t>Leblans, NIW; Sigurdsson, BD; Vicca, S; Fu, YS; Penuelas, J; Janssens, IA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</si>
  <si>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</si>
  <si>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</si>
  <si>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10.1111/gcb.13749</t>
  </si>
  <si>
    <t>Leboeuf, B; Delgadillo, JA; Manfredi, E; Piacere, A; Clement, V; Martin, P; Pellicer, M; Boue, P; de Cremoux, R</t>
  </si>
  <si>
    <t>Management of goat reproduction and insemination for genetic improvement in France</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</si>
  <si>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</si>
  <si>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</si>
  <si>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</si>
  <si>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</si>
  <si>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</si>
  <si>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LECORRE, S; SEGU, L; CALDANI, M; CHEMINEAU, P</t>
  </si>
  <si>
    <t>DIFFERENCES IN KETANSERIN BINDING IN THE VENTROMEDIAL HYPOTHALAMUS OF EWES RESPONSIVE OR REFRACTORY TO SHORT DAYS</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</si>
  <si>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</si>
  <si>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Lee, SF; Sgro, CM; Shirriffs, J; Wee, CW; Rako, L; van Heerwaarden, B; Hoffmann, AA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</si>
  <si>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</si>
  <si>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</si>
  <si>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10.1111/j.1365-294X.2011.05155.x</t>
  </si>
  <si>
    <t>Lee, Y; Karunakaran, C; Lahlali, R; Liu, X; Tanino, KK; Olsen, JE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</si>
  <si>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</si>
  <si>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</si>
  <si>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10.3389/fpls.2017.02109</t>
  </si>
  <si>
    <t>Lehmann, P; Lyytinen, A; Piiroinen, S; Lindstrom, L</t>
  </si>
  <si>
    <t>Is a change in juvenile hormone sensitivity involved in range expansion in an invasive beetle?</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</si>
  <si>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</si>
  <si>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10.1186/s12983-015-0113-1</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</si>
  <si>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</si>
  <si>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</si>
  <si>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</si>
  <si>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10.1007/s10682-015-9755-x</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</si>
  <si>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</si>
  <si>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</si>
  <si>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</si>
  <si>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Lehmann, P; Lyytinen, A; Sinisalo, T; Lindstrom, L</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</si>
  <si>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</si>
  <si>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</si>
  <si>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</si>
  <si>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Lehmann, P; Margus, A; Lindstrom, L</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</si>
  <si>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</si>
  <si>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</si>
  <si>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10.1111/phen.12145</t>
  </si>
  <si>
    <t>Lehmann, P; Piiroinen, S; Lyytinen, A; Lindstroem, L</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</si>
  <si>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</si>
  <si>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</si>
  <si>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</si>
  <si>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Leisnham, PT; Towler, L; Juliano, SA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</si>
  <si>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</si>
  <si>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</si>
  <si>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</si>
  <si>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Lemay, MA; Russello, MA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</si>
  <si>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</si>
  <si>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</si>
  <si>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10.1111/bij.12267</t>
  </si>
  <si>
    <t>Levin, BA; Bolotovskiy, AA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</si>
  <si>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</si>
  <si>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</si>
  <si>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</si>
  <si>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10.1016/j.bse.2015.08.007</t>
  </si>
  <si>
    <t>Levy, RC; Kozak, GM; Wadsworth, CB; Coates, BS; Dopman, EB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</si>
  <si>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</si>
  <si>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</si>
  <si>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10.1111/jeb.12562</t>
  </si>
  <si>
    <t>Lewandowska-Sabat, AM; Fjellheim, S; Olsen, JE; Rognli, OA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</si>
  <si>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</si>
  <si>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</si>
  <si>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</si>
  <si>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Lewandowska-Sabat, AM; Winge, P; Fjellheim, S; Dorum, G; Bones, AM; Rognli, OA</t>
  </si>
  <si>
    <t>Genome wide transcriptional profiling of acclimation to photoperiod in high-latitude accessions of Arabidopsis thaliana</t>
  </si>
  <si>
    <t>PLANT SCIENCE</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</si>
  <si>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</si>
  <si>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10.1016/j.plantsci.2011.10.009</t>
  </si>
  <si>
    <t>Lewis, P; Erren, TC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</si>
  <si>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</si>
  <si>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</si>
  <si>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10.1080/07420528.2017.1315125</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</si>
  <si>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</si>
  <si>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</si>
  <si>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</si>
  <si>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10.3389/fonc.2017.00044</t>
  </si>
  <si>
    <t>Lewis, PD; Gous, RM</t>
  </si>
  <si>
    <t>Photoperiodic responses of broilers. II. Ocular development</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</si>
  <si>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</si>
  <si>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10.1080/00071660903342066</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</si>
  <si>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</si>
  <si>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</si>
  <si>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</si>
  <si>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</si>
  <si>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</si>
  <si>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Li, CJ; Chen, SX; Li, HJ; Chen, L; Zhao, Y; Jiang, YW; Liu, Z; Liu, YT; Gao, S; Wang, FG; Yu, JX; Wang, HT; Rao, JH; Zhou, X</t>
  </si>
  <si>
    <t>MicroRNA-16 Modulates Melatonin-Induced Cell Growth in the Mouse-Derived Spermatogonia Cell Line GC-1 spg Cells by Targeting Ccnd1</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</si>
  <si>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</si>
  <si>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10.1095/biolreprod.115.138313</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</si>
  <si>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</si>
  <si>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</si>
  <si>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</si>
  <si>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</si>
  <si>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</si>
  <si>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</si>
  <si>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</si>
  <si>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10.1093/treephys/25.12.1563</t>
  </si>
  <si>
    <t>Li, G; Talmy, D; Campbell, DA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</si>
  <si>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</si>
  <si>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</si>
  <si>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</si>
  <si>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10.1111/jpy.12483</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</si>
  <si>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</si>
  <si>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</si>
  <si>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</si>
  <si>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10.1080/14620316.2000.11511203</t>
  </si>
  <si>
    <t>Li, QQ; Hu, YM; Chen, FX; Wang, JF; Liu, ZH; Zhao, ZZ</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</si>
  <si>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</si>
  <si>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</si>
  <si>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10.1016/j.agee.2014.03.034</t>
  </si>
  <si>
    <t>Li, XM; Fang, C; Xu, ML; Zhang, FG; Lu, SJ; Nan, HY; Su, T; Li, SC; Zhao, XH; Kong, LP; Yuan, XH; Liu, BH; Abe, J; Cober, ER; Kong, FJ</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</si>
  <si>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</si>
  <si>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</si>
  <si>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</si>
  <si>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Li, YF; Hong, HL; Li, YH; Ma, YS; Chang, RZ; Qiu, LJ</t>
  </si>
  <si>
    <t>The identification of presence/absence variants associated with the apparent differences of growth period structures between cultivated and wild soybeans</t>
  </si>
  <si>
    <t>JOURNAL OF INTEGRATIVE AGRICULTURE</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</si>
  <si>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</si>
  <si>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</si>
  <si>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Liang, L</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</si>
  <si>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</si>
  <si>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</si>
  <si>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</si>
  <si>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10.1177/0309133316656558</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</si>
  <si>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</si>
  <si>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</si>
  <si>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</si>
  <si>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</si>
  <si>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</si>
  <si>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</si>
  <si>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</si>
  <si>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</si>
  <si>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</si>
  <si>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</si>
  <si>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</si>
  <si>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</si>
  <si>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</si>
  <si>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</si>
  <si>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</si>
  <si>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10.1677/joe.0.1790001</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</si>
  <si>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</si>
  <si>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</si>
  <si>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</si>
  <si>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</si>
  <si>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</si>
  <si>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</si>
  <si>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</si>
  <si>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</si>
  <si>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Lind-Riehl, JF; Sullivan, AR; Gailing, O</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</si>
  <si>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</si>
  <si>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</si>
  <si>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10.1093/aob/mcu019</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</si>
  <si>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</si>
  <si>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</si>
  <si>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</si>
  <si>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</si>
  <si>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Lister, DL; Thaw, S; Bower, MA; Jones, H; Charles, MP; Jones, G; Smith, LMJ; Howe, CJ; Brown, TA; Jones, MK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</si>
  <si>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</si>
  <si>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</si>
  <si>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</si>
  <si>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10.1016/j.jas.2008.12.012</t>
  </si>
  <si>
    <t>Liu, BH; Abe, J</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</si>
  <si>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</si>
  <si>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</si>
  <si>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</si>
  <si>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Liu, LY; Adrian, J; Pankin, A; Hu, JY; Dong, X; von Korff, M; Turck, F</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</si>
  <si>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</si>
  <si>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</si>
  <si>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</si>
  <si>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10.1038/ncomms5558</t>
  </si>
  <si>
    <t>Liu, Q; Duston, J</t>
  </si>
  <si>
    <t>Efficacy of 24 h light to reduce maturation in Arctic charr (Salvelinus alpinus) is dependent on both the start date and duration</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</si>
  <si>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</si>
  <si>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10.1016/j.aquaculture.2017.10.039</t>
  </si>
  <si>
    <t>Liu, W; Kim, MY; Kang, YJ; Van, K; Lee, YH; Srinives, P; Yuan, DL; Lee, SH</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</si>
  <si>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</si>
  <si>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</si>
  <si>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</si>
  <si>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Liu, XQ; Wn, JA; Ren, HX; Qi, YX; Li, CY; Cao, JQ; Zhang, XY; Zhang, ZP; Cai, ZY; Gai, JY</t>
  </si>
  <si>
    <t>Genetic variation of world soybean maturity date and geographic distribution of maturity groups</t>
  </si>
  <si>
    <t>BREEDING SCIENCE</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</si>
  <si>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</si>
  <si>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</si>
  <si>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Liu, Y; Hou, P; Xie, RZ; Li, SK; Zhang, HB; Ming, B; Ma, DL; Liang, SM</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</si>
  <si>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</si>
  <si>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</si>
  <si>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</si>
  <si>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Liu, YE; Xie, RZ; Hou, P; Li, SK; Zhang, HB; Ming, B; Long, HL; Liang, SM</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</si>
  <si>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</si>
  <si>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</si>
  <si>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</si>
  <si>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Lloyd, 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</si>
  <si>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</si>
  <si>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</si>
  <si>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</si>
  <si>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</si>
  <si>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</si>
  <si>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</si>
  <si>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LONSDALE, DJ; WEISSMAN, P; DOBBS, FC</t>
  </si>
  <si>
    <t>A REPRODUCTIVE-RESTING STAGE IN AN HARPACTICOID COPEPOD, AND THE SIGNIFICANCE OF GENETICALLY BASED DIFFERENCES AMONG POPULATIONS</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</si>
  <si>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</si>
  <si>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Lopez, RG; Runkle, ES; Heins, RD; Whitman, CM</t>
  </si>
  <si>
    <t>Temperature and photoperiodic effects on growth and flowering of Zygopetalum Redvale 'Fire Kiss' orchids</t>
  </si>
  <si>
    <t>ELEGANT SCIENCE IN FLORICULTURE</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</si>
  <si>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</si>
  <si>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10.17660/ActaHortic.2003.624.20</t>
  </si>
  <si>
    <t>Lopez-Sebastian, A; Coloma, MA; Toledano, A; Santiago-Moreno, J</t>
  </si>
  <si>
    <t>Hormone-free Protocols for the Control of Reproduction and Artificial Insemination in Goats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</si>
  <si>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</si>
  <si>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</si>
  <si>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</si>
  <si>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</si>
  <si>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</si>
  <si>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</si>
  <si>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</si>
  <si>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</si>
  <si>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</si>
  <si>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</si>
  <si>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Lounibos, LP; Escher, RL;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</si>
  <si>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</si>
  <si>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</si>
  <si>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</si>
  <si>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10.2987/11-6164.1</t>
  </si>
  <si>
    <t>Lozano, EC; Zapater, MA; Mamani, C; Flores, CB; Gil, MN; Suhring, SS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</si>
  <si>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</si>
  <si>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</si>
  <si>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</si>
  <si>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Lu, PL; Yu, Q; Wang, E; Liu, JD; Xu, SH</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</si>
  <si>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</si>
  <si>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</si>
  <si>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10.3354/cr00729</t>
  </si>
  <si>
    <t>Lu, SJ; Li, Y; Wang, JL; Nan, HY; Cao, D; Li, XM; Shi, DN; Fang, C; Shi, XY; Yuan, XH; Jun, A; Liu, BH; Kong, FJ</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</si>
  <si>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</si>
  <si>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</si>
  <si>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</si>
  <si>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Lu, SJ; Li, Y; Wang, JL; Srinives, P; Nan, HY; Cao, D; Wang, YP; Li, JL; Li, XM; Fang, C; Shi, XY; Yuan, XH; Watanabe, S; Feng, XZ; Liu, BH; Abe, J; Kong, FJ</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</si>
  <si>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</si>
  <si>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</si>
  <si>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</si>
  <si>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Lu, SJ; Zhao, XH; Hu, YL; Liu, SL; Nan, HY; Li, XM; Fang, C; Cao, D; Shi, XY; Kong, LP; Su, T; Zhang, FG; Li, SC; Wang, Z; Yuan, XH; Cober, ER; Weller, JL; Liu, BH; Hou, XL; Tian, ZX; Kong, FJ</t>
  </si>
  <si>
    <t>Natural variation at the soybean J locus improves adaptation to the tropics and enhances yield</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</si>
  <si>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</si>
  <si>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</si>
  <si>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Lu, SX; Liu, HT; Knowles, SM; Li, J; Ma, LG; Tobin, EM; Lin, CT</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</si>
  <si>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</si>
  <si>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</si>
  <si>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</si>
  <si>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Lu, WQ; Meng, QJ; Tyler, NJC; Stokkan, KA; Loudon, ASI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</si>
  <si>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</si>
  <si>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</si>
  <si>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10.1016/j.cub.2010.01.042</t>
  </si>
  <si>
    <t>Lukkarinen, AJ; Ruotsalainen, S; Peltola, H; Nikkanen, T</t>
  </si>
  <si>
    <t>Annual growth rhythm of Larix sibirica and Larix gmelinii provenances in a field trial in southern Finland</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</si>
  <si>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</si>
  <si>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</si>
  <si>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LUMME, J; OIKARINEN, A</t>
  </si>
  <si>
    <t>GENETIC BASIS OF GEOGRAPHICALLY VARIABLE PHOTOPERIODIC DIAPAUSE IN DROSOPHILA-LITTORALIS</t>
  </si>
  <si>
    <t>HEREDITAS</t>
  </si>
  <si>
    <t>Luo, TX; Liu, XS; Zhang, L; Li, X; Pan, YD; Wright, IJ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</si>
  <si>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</si>
  <si>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</si>
  <si>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10.1016/j.agrformet.2017.10.029</t>
  </si>
  <si>
    <t>Lupi, D; Jucker, C; Rocco, A; Harrison, R; Colombo, M</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</si>
  <si>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</si>
  <si>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</si>
  <si>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</si>
  <si>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</si>
  <si>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</si>
  <si>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</si>
  <si>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</si>
  <si>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Luttge, U; Hertel, B</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</si>
  <si>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</si>
  <si>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</si>
  <si>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10.1007/s00468-009-0324-1</t>
  </si>
  <si>
    <t>Lyall, LM; Wyse, CA; Celis-Morales, CA; Lyall, DM; Cullen, B; Mackay, D; Ward, J; Graham, N; Strawbridge, RJ; Gill, JMR; Ferguson, A; Bailey, MES; Pell, JP; Curtis, AM; Smith, DJ</t>
  </si>
  <si>
    <t>Seasonality of depressive symptoms in women but not in men: A cross-sectional study in the UK Biobank cohort</t>
  </si>
  <si>
    <t>JOURNAL OF AFFECTIVE DISORDERS</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</si>
  <si>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</si>
  <si>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10.1016/j.jad.2017.12.106</t>
  </si>
  <si>
    <t>Lymburner, AH; Kelly, TR; Hobson, KA; MacDougall-Shackleton, EA; MacDougall-Shackleton, SA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</si>
  <si>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</si>
  <si>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</si>
  <si>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</si>
  <si>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LYNCH, GR; HEATH, HW; JOHNSTON, CM</t>
  </si>
  <si>
    <t>EFFECT OF GEOGRAPHICAL ORIGIN ON THE PHOTOPERIODIC CONTROL OF REPRODUCTION IN THE WHITE-FOOTED MOUSE, PEROMYSCUS LEUCOPUS</t>
  </si>
  <si>
    <t>10.1095/biolreprod25.3.475</t>
  </si>
  <si>
    <t>Lyrene, PM</t>
  </si>
  <si>
    <t>Breeding low-chill blueberries and peaches for subtropical areas</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</si>
  <si>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</si>
  <si>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Ma, XF; Hall, D; St Onge, KR; Jansson, S; Ingvarsson, PK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</si>
  <si>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</si>
  <si>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</si>
  <si>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10.1534/genetics.110.120873</t>
  </si>
  <si>
    <t>MacDougall-Shackleton, SA; Hahn, TP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</si>
  <si>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</si>
  <si>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</si>
  <si>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10.1007/s10336-007-0172-y</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</si>
  <si>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</si>
  <si>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</si>
  <si>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</si>
  <si>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</si>
  <si>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Madsen, H; Dam, H; Hageman, I</t>
  </si>
  <si>
    <t>Eye disorder differentiates seasonality outcomes in persons with severe visual impairment</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</si>
  <si>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</si>
  <si>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10.1016/j.jad.2017.04.014</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</si>
  <si>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</si>
  <si>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</si>
  <si>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</si>
  <si>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</si>
  <si>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</si>
  <si>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</si>
  <si>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</si>
  <si>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Malik, S; Singh, S; Rani, S; Kumar, V</t>
  </si>
  <si>
    <t>Life at a different pace: Annual itineraries are conserved in seasonal songbirds</t>
  </si>
  <si>
    <t>JOURNAL OF BIOSCIENCES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</si>
  <si>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</si>
  <si>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</si>
  <si>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Malpaux, B; Thiery, JC; Chemineau, P</t>
  </si>
  <si>
    <t>From the eye to the pituitary: Pathways controlling seasonal reproduction</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</si>
  <si>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</si>
  <si>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Melatonin and the seasonal control of reproduction</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</si>
  <si>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</si>
  <si>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</si>
  <si>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Malviya, N; Gupta, S; Singh, VK; Yadav, MK; Bisht, NC; Sarangi, BK;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</si>
  <si>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</si>
  <si>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</si>
  <si>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</si>
  <si>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10.1007/s11033-014-3797-y</t>
  </si>
  <si>
    <t>Malyshev, AV; Henry, HAL; Bolte, A; Khan, MASA; Kreyling, J</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</si>
  <si>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</si>
  <si>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</si>
  <si>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10.1016/j.agrformet.2017.09.011</t>
  </si>
  <si>
    <t>Malyshev, AV; Henry, HAL; Kreyling, J</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</si>
  <si>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</si>
  <si>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</si>
  <si>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10.1016/j.envexpbot.2014.02.007</t>
  </si>
  <si>
    <t>Mansilla, A; Mendez, F; Murcia, S; Rodriguez, JP; Marambio, J; Rosenfeld, S; Yokoya, N; Bischof, K</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</si>
  <si>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</si>
  <si>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</si>
  <si>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</si>
  <si>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10.3402/polar.v35.29383</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</si>
  <si>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</si>
  <si>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</si>
  <si>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</si>
  <si>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10.1657/1523-0430(2004)036[0390:CWPSIH]2.0.CO;2</t>
  </si>
  <si>
    <t>Marchese, JA; Casiraghi, V; Lira, R; Tedesco, AC; Rehder, VLG</t>
  </si>
  <si>
    <t>Flowering of Artemisia annua L. plants submitted to different photoperiod and temperature conditions</t>
  </si>
  <si>
    <t>PROCEEDINGS OF THE FIRST LATIN-AMERICAN SYMPOSIUM ON THE PRODUCTION OF MEDICINAL, AROMATIC AND CONDIMENTS PLANTS</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</si>
  <si>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</si>
  <si>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10.17660/ActaHortic.2002.569.45</t>
  </si>
  <si>
    <t>Markkola, AM;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</si>
  <si>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</si>
  <si>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</si>
  <si>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</si>
  <si>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Marques, MD; Gimenes, M</t>
  </si>
  <si>
    <t>Control of environmental variables in a field study using a chronobiological protocol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</si>
  <si>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</si>
  <si>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</si>
  <si>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</si>
  <si>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</si>
  <si>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10.1076/brhm.27.3.343.12952</t>
  </si>
  <si>
    <t>Marquet, N; Conand, C; Power, DM; Canario, AVM; Gonzalez-Wangumert, M</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</si>
  <si>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</si>
  <si>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</si>
  <si>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</si>
  <si>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10.1016/j.fishres.2017.03.007</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</si>
  <si>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</si>
  <si>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</si>
  <si>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</si>
  <si>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</si>
  <si>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</si>
  <si>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</si>
  <si>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Martins, N; Tanttu, H; Pearson, GA; Serrao, EA; Bartsch, I</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</si>
  <si>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</si>
  <si>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</si>
  <si>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10.1515/bot-2016-0094</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</si>
  <si>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</si>
  <si>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</si>
  <si>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</si>
  <si>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</si>
  <si>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10.1007/s11183-005-0037-2</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</si>
  <si>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</si>
  <si>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</si>
  <si>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</si>
  <si>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</si>
  <si>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</si>
  <si>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</si>
  <si>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</si>
  <si>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</si>
  <si>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</si>
  <si>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</si>
  <si>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</si>
  <si>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</si>
  <si>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</si>
  <si>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10.1523/JNEUROSCI.4761-04.2005</t>
  </si>
  <si>
    <t>Masuda, J; Ozaki, Y; Okubo, H</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</si>
  <si>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</si>
  <si>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</si>
  <si>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10.1007/s00425-007-0536-9</t>
  </si>
  <si>
    <t>Matchock, RL; Susman, EJ; Brown, FM</t>
  </si>
  <si>
    <t>Seasonal rhythms of menarche in the United States: Correlates to menarcheal age, birth age, and birth month</t>
  </si>
  <si>
    <t>WOMENS HEALTH ISSUES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</si>
  <si>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</si>
  <si>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10.1016/j.whi.2004.07.007</t>
  </si>
  <si>
    <t>Mathias, D; Jacky, L; Bradshaw, WE; Holzapfel, CM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</si>
  <si>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</si>
  <si>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</si>
  <si>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</si>
  <si>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</si>
  <si>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</si>
  <si>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</si>
  <si>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</si>
  <si>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</si>
  <si>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</si>
  <si>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</si>
  <si>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Mathur, V; Schmidt, PS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</si>
  <si>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</si>
  <si>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</si>
  <si>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</si>
  <si>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Matsuno, T; Kawasaki, Y; Numata, H</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</si>
  <si>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</si>
  <si>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</si>
  <si>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</si>
  <si>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</si>
  <si>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</si>
  <si>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</si>
  <si>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</si>
  <si>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</si>
  <si>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</si>
  <si>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</si>
  <si>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</si>
  <si>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10.1111/j.1365-2265.1991.tb03491.x</t>
  </si>
  <si>
    <t>Mattila, TM; Aalto, EA; Toivainen, T; Niittyvuopio, A; Piltonen, S; Kuittinen, H; Savolainen, O</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</si>
  <si>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</si>
  <si>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</si>
  <si>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10.1111/mec.13489</t>
  </si>
  <si>
    <t>MATYAS, C; YEATMAN, CW</t>
  </si>
  <si>
    <t>EFFECT OF GEOGRAPHICAL TRANSFER ON GROWTH AND SURVIVAL OF JACK PINE PINUS-BANKSIANA LAMB) POPULATIONS</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</si>
  <si>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</si>
  <si>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Mazur, SP; Sonsteby, A; Wold, AB; Foito, A; Freitag, S; Verrall, S; Conner, S; Stewart, D; Heide, OM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</si>
  <si>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</si>
  <si>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</si>
  <si>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10.1111/aab.12153</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</si>
  <si>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</si>
  <si>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</si>
  <si>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</si>
  <si>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</si>
  <si>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McCallum, J; Baldwin, S; Thomson, S; Pither-Joyce, M; Kenel, F; Lee, R; Khosa, JS;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</si>
  <si>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</si>
  <si>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</si>
  <si>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</si>
  <si>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10.17660/ActaHortic.2016.1110.11</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</si>
  <si>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</si>
  <si>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</si>
  <si>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</si>
  <si>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10.1007/s10681-005-9027-x</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</si>
  <si>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</si>
  <si>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</si>
  <si>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</si>
  <si>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</si>
  <si>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McKown, AD; Guy, RD; Klapste, J; Geraldes, A; Friedmann, M; Cronk, QCB; El-Kassaby, YA; Mansfield, SD; Douglas, CJ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</si>
  <si>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</si>
  <si>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</si>
  <si>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10.1111/nph.12601</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</si>
  <si>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</si>
  <si>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</si>
  <si>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</si>
  <si>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</si>
  <si>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</si>
  <si>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</si>
  <si>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</si>
  <si>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10.1046/j.1365-3032.1998.234101.x</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</si>
  <si>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</si>
  <si>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</si>
  <si>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</si>
  <si>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</si>
  <si>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</si>
  <si>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</si>
  <si>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Medger, K; Chimimba, CT; Bennett, NC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</si>
  <si>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</si>
  <si>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</si>
  <si>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10.1111/j.1469-7998.2011.00872.x</t>
  </si>
  <si>
    <t>Medina, M; Gutierrez, J; Scolaro, A; Ibarguengoytia, N</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</si>
  <si>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</si>
  <si>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</si>
  <si>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</si>
  <si>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Medlock, JM; Avenell, D; Barrass, I; Leach, S</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</si>
  <si>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</si>
  <si>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</si>
  <si>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</si>
  <si>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10.3376/1081-1710(2006)31[292:AOTPFS]2.0.CO;2</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</si>
  <si>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</si>
  <si>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</si>
  <si>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</si>
  <si>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</si>
  <si>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Mendoza, I; Peres, CA; Morellato, LPC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</si>
  <si>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</si>
  <si>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</si>
  <si>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</si>
  <si>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10.1016/j.gloplacha.2016.12.001</t>
  </si>
  <si>
    <t>Menegazzi, P; Benetta, ED; Beauchamp, M; Schlichting, M; Steffan-Dewenter, I; Helfrich-Forster, C</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</si>
  <si>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</si>
  <si>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</si>
  <si>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10.1016/j.cub.2017.01.036</t>
  </si>
  <si>
    <t>Meng, QW; Runkle, ES</t>
  </si>
  <si>
    <t>Moderate-intensity blue radiation can regulate flowering, but not extension growth, of several photoperiodic ornamental crops</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</si>
  <si>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</si>
  <si>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</si>
  <si>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Mercer, DR; Schoergendorfer, A; Vandyke, R</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</si>
  <si>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</si>
  <si>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</si>
  <si>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10.1603/0022-2585(2008)45[861:SDILMR]2.0.CO;2</t>
  </si>
  <si>
    <t>Meretta, PE; Rubilar, T; Cledon, M; Ventura, CRR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</si>
  <si>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</si>
  <si>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</si>
  <si>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</si>
  <si>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10.1016/j.seares.2013.05.006</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</si>
  <si>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</si>
  <si>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</si>
  <si>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</si>
  <si>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10.1016/j.aquaculture.2005.02.034</t>
  </si>
  <si>
    <t>Michael, PJ; Steadman, KJ; Plummer, JA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</si>
  <si>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</si>
  <si>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</si>
  <si>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10.1071/AR05187</t>
  </si>
  <si>
    <t>Mignot, A; Ferrari, R; Mork, KA</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</si>
  <si>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</si>
  <si>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</si>
  <si>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</si>
  <si>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10.5194/bg-13-3485-2016</t>
  </si>
  <si>
    <t>Milbrath, LR; DeLoach, CJ</t>
  </si>
  <si>
    <t>Host specificity of different populations of the leaf beetle Diorhabda elongata (Coleoptera : Chrysomelidae), a biological control agent of saltcedar (Tamarix spp.)</t>
  </si>
  <si>
    <t>BIOLOGICAL CONTROL</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</si>
  <si>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</si>
  <si>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</si>
  <si>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Milczewski, V; Chahad-Ehlers, S; Spercoski, KM; Morais, RN; Soccol, VT</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</si>
  <si>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</si>
  <si>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</si>
  <si>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10.1016/j.smallrumres.2014.12.012</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</si>
  <si>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</si>
  <si>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</si>
  <si>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</si>
  <si>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</si>
  <si>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</si>
  <si>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</si>
  <si>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</si>
  <si>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</si>
  <si>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10.3168/jds.S0022-0302(00)74960-5</t>
  </si>
  <si>
    <t>Miller, MA; Leckie, RL; Donofry, SD; Gianaros, PJ; Erickson, KI; Manuck, SB; Roecklein, KA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</si>
  <si>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</si>
  <si>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</si>
  <si>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</si>
  <si>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10.1002/hipo.22390</t>
  </si>
  <si>
    <t>Miller, TA; Muslin, EH; Dorweiler, JE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</si>
  <si>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</si>
  <si>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</si>
  <si>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10.1007/s00425-008-0709-1</t>
  </si>
  <si>
    <t>Mimura, M; Aitken, SN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</si>
  <si>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</si>
  <si>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</si>
  <si>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</si>
  <si>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MINAMI, N; KIMURA, MT</t>
  </si>
  <si>
    <t>GEOGRAPHICAL VARIATION OF PHOTOPERIODIC ADULT DIAPAUSE IN DROSOPHILA-AURARIA</t>
  </si>
  <si>
    <t>10.1266/jjg.55.319</t>
  </si>
  <si>
    <t>Miralles, DJ; Spinedi, MV; Abeledo, LG; Abelleyra, D</t>
  </si>
  <si>
    <t>Variability on photoperiod responses in Argentinean wheat cultivars differing in length of crop cycle</t>
  </si>
  <si>
    <t>WHEAT PRODUCTION IN STRESSED ENVIRONMENTS</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</si>
  <si>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</si>
  <si>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</si>
  <si>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</si>
  <si>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</si>
  <si>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</si>
  <si>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Mironidis, GK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</si>
  <si>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</si>
  <si>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</si>
  <si>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</si>
  <si>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Mironidis, GK;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</si>
  <si>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</si>
  <si>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</si>
  <si>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</si>
  <si>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</si>
  <si>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</si>
  <si>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</si>
  <si>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</si>
  <si>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Miyazaki, Y; Numata, H</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</si>
  <si>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</si>
  <si>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</si>
  <si>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</si>
  <si>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Mizuno, T; Kitayama, M; Takayama, C; Yamashino, T</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</si>
  <si>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</si>
  <si>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</si>
  <si>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</si>
  <si>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</si>
  <si>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</si>
  <si>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</si>
  <si>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</si>
  <si>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</si>
  <si>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Molik, E; Blasiak, M; Misztal, T; Romanowicz, K; Zieba-Przybylska, DA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</si>
  <si>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</si>
  <si>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</si>
  <si>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</si>
  <si>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10.17221/7909-CJAS</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</si>
  <si>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</si>
  <si>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</si>
  <si>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</si>
  <si>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</si>
  <si>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Molmann, JAB; Hagen, SF; Bengtsson, GB; Johansen, TJ</t>
  </si>
  <si>
    <t>Influence of high latitude light conditions on sensory quality and contents of health and sensory-related compounds in swede roots (Brassica napus L. ssp rapifera Metzg.)</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</si>
  <si>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</si>
  <si>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10.1002/jsfa.8562</t>
  </si>
  <si>
    <t>Molmann, JAB; Steindal, ALH; Bengtsson, GB; Seljasen, R; Lea, P; Skaret, J; Johansen, TJ</t>
  </si>
  <si>
    <t>Effects of temperature and photoperiod on sensory quality and contents of glucosinolates, flavonols and vitamin C in broccoli florets</t>
  </si>
  <si>
    <t>FOOD CHEMISTRY</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</si>
  <si>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</si>
  <si>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10.1016/j.foodchem.2014.09.015</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</si>
  <si>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</si>
  <si>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</si>
  <si>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</si>
  <si>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10.1095/biolreprod.103.023002</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</si>
  <si>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</si>
  <si>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</si>
  <si>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</si>
  <si>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Montesino-San Martin, M; Olesen, JE; Porter, JR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</si>
  <si>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</si>
  <si>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</si>
  <si>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10.1016/j.agrformet.2013.11.009</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</si>
  <si>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</si>
  <si>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</si>
  <si>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</si>
  <si>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</si>
  <si>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10.1159/000093059</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</si>
  <si>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</si>
  <si>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</si>
  <si>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</si>
  <si>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</si>
  <si>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</si>
  <si>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</si>
  <si>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</si>
  <si>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</si>
  <si>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Morales, JU; Nieto, CAR; Avila, HRV; Manjarres, EVA</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</si>
  <si>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</si>
  <si>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</si>
  <si>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</si>
  <si>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Morgan-Kiss, RM; Lizotte, MP; Kong, W; Priscu, JC</t>
  </si>
  <si>
    <t>Photoadaptation to the polar night by phytoplankton in a permanently ice-covered Antarctic lake</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</si>
  <si>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</si>
  <si>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10.1002/lno.10107</t>
  </si>
  <si>
    <t>Morley, NJ; Adam, ME; Lewis, JW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</si>
  <si>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</si>
  <si>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</si>
  <si>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</si>
  <si>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10.1017/S0022149X09990666</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</si>
  <si>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</si>
  <si>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</si>
  <si>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</si>
  <si>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</si>
  <si>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</si>
  <si>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</si>
  <si>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</si>
  <si>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</si>
  <si>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10.1111/j.1600-0447.2006.00844.x</t>
  </si>
  <si>
    <t>Mourtzinis, S; Conley, SP</t>
  </si>
  <si>
    <t>Delineating Soybean Maturity Groups across the United States</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</si>
  <si>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</si>
  <si>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10.2134/agronj2016.10.0581</t>
  </si>
  <si>
    <t>Moyers, BT; Kane, NC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</si>
  <si>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</si>
  <si>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</si>
  <si>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10.1111/j.1365-294X.2010.04558.x</t>
  </si>
  <si>
    <t>Muller, D; Hauer, J; Schottner, K; Fritzsche, P; Weinert, D</t>
  </si>
  <si>
    <t>Seasonal adaptation of dwarf hamsters (Genus Phodopus): differences between species and their geographic origin</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</si>
  <si>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</si>
  <si>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10.1007/s00360-015-0926-4</t>
  </si>
  <si>
    <t>MUONA, O; LUMME, J</t>
  </si>
  <si>
    <t>GEOGRAPHICAL VARIATION IN THE REPRODUCTIVE-CYCLE AND PHOTOPERIODIC DIAPAUSE OF DROSOPHILA-PHALERATA AND DROSOPHILA-TRANSVERSA (DROSOPHILIDAE, DIPTERA)</t>
  </si>
  <si>
    <t>10.1111/j.1558-5646.1981.tb04868.x</t>
  </si>
  <si>
    <t>Mura, MC; Luridiana, S; Bodano, S; Daga, C; Cosso, G; Diaz, ML; Bini, PP;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</si>
  <si>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</si>
  <si>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</si>
  <si>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10.1016/j.anireprosci.2014.07.022</t>
  </si>
  <si>
    <t>Murakami, M; Tago, Y; Yamashino, T; Mizuno, T</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</si>
  <si>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</si>
  <si>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</si>
  <si>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</si>
  <si>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</si>
  <si>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</si>
  <si>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</si>
  <si>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</si>
  <si>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10.3109/00048679709073832</t>
  </si>
  <si>
    <t>Musolin, DL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</si>
  <si>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</si>
  <si>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</si>
  <si>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</si>
  <si>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</si>
  <si>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</si>
  <si>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</si>
  <si>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Musolin, DL; Fujisaki, K; Numata, H</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</si>
  <si>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</si>
  <si>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</si>
  <si>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</si>
  <si>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Musolin, DL; Ito, K</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</si>
  <si>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</si>
  <si>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</si>
  <si>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</si>
  <si>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</si>
  <si>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</si>
  <si>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</si>
  <si>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</si>
  <si>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</si>
  <si>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</si>
  <si>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</si>
  <si>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</si>
  <si>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</si>
  <si>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</si>
  <si>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</si>
  <si>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Musolin, DL; Tougou, D; Fujisaki, K</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</si>
  <si>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</si>
  <si>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</si>
  <si>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</si>
  <si>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</si>
  <si>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</si>
  <si>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</si>
  <si>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</si>
  <si>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</si>
  <si>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</si>
  <si>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</si>
  <si>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</si>
  <si>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</si>
  <si>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</si>
  <si>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</si>
  <si>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</si>
  <si>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Myking, T; Skroppa, T</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</si>
  <si>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</si>
  <si>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</si>
  <si>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10.1080/02827580701672121</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</si>
  <si>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</si>
  <si>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</si>
  <si>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</si>
  <si>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</si>
  <si>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10.1016/j.revpalbo.2005.11.001</t>
  </si>
  <si>
    <t>Nagano, H; Clark, LV; Zhao, H; Peng, JH; Yoo, JH; Heo, K; Yu, CY; Anzoua, KG; Matsuo, T; Sacks, EJ; Yamada, T</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</si>
  <si>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</si>
  <si>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</si>
  <si>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10.1093/jxb/erv292</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</si>
  <si>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</si>
  <si>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</si>
  <si>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</si>
  <si>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NAIR, NG; PANT, K; CHANDOLASAKLANI, A</t>
  </si>
  <si>
    <t>ENVIRONMENTAL AND HORMONAL-CONTROL OF VERNAL MIGRATION IN REDHEADED BUNTING (EMBERIZA BRUNICEPS)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</si>
  <si>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</si>
  <si>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10.1007/BF02703181</t>
  </si>
  <si>
    <t>Nakamichi, N</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</si>
  <si>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</si>
  <si>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</si>
  <si>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10.1093/pcp/pcu181</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</si>
  <si>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</si>
  <si>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</si>
  <si>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</si>
  <si>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10.1303/aez.34.323</t>
  </si>
  <si>
    <t>Nakamura, K; Takashima, K</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</si>
  <si>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</si>
  <si>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</si>
  <si>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</si>
  <si>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Nakao, S</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</si>
  <si>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</si>
  <si>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</si>
  <si>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</si>
  <si>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</si>
  <si>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</si>
  <si>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</si>
  <si>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</si>
  <si>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Naranjo, L; Talon, M; Domingo, C</t>
  </si>
  <si>
    <t>Diversity of floral regulatory genes of japonica rice cultivated at northern latitudes</t>
  </si>
  <si>
    <t>BMC GENOMICS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</si>
  <si>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</si>
  <si>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10.1186/1471-2164-15-101</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</si>
  <si>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</si>
  <si>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</si>
  <si>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</si>
  <si>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</si>
  <si>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10.1016/j.yqres.2004.06.005</t>
  </si>
  <si>
    <t>Navara, KJ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</si>
  <si>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</si>
  <si>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</si>
  <si>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</si>
  <si>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10.1098/rsbl.2009.0069</t>
  </si>
  <si>
    <t>Navarro, C; Abelenda, JA; Cruz-Oro, E; Cuellar, CA; Tamaki, S; Silva, J; Shimamoto, K; Prat, S</t>
  </si>
  <si>
    <t>Control of flowering and storage organ formation in potato by FLOWERING LOCUS T</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</si>
  <si>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</si>
  <si>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10.1038/nature10431</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</si>
  <si>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</si>
  <si>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</si>
  <si>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</si>
  <si>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</si>
  <si>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NEAL, BR</t>
  </si>
  <si>
    <t>THE ECOLOGY AND REPRODUCTION OF THE SHORT-SNOUTED ELEPHANT-SHREW, ELEPHANTULUS-BRACHYRHYNCHUS, IN ZIMBABWE WITH A REVIEW OF THE REPRODUCTIVE ECOLOGY OF THE GENUS ELEPHANTULUS</t>
  </si>
  <si>
    <t>MAMMAL REVIEW</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</si>
  <si>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</si>
  <si>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10.1111/j.1365-2907.1995.tb00438.x</t>
  </si>
  <si>
    <t>Neely, HL; Koenig, RT; Miles, CA; Koenig, TC; Karlsson, MG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</si>
  <si>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</si>
  <si>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</si>
  <si>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Neven, LG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</si>
  <si>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</si>
  <si>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</si>
  <si>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</si>
  <si>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Newaz, MS; Dang, QL; Man, RZ</t>
  </si>
  <si>
    <t>Jack pine becomes more vulnerable to cavitation with increasing latitudes under doubled CO2 concentration</t>
  </si>
  <si>
    <t>BOTANY</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</si>
  <si>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</si>
  <si>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</si>
  <si>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Newaz, S; Dang, QL; Man, RZ</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</si>
  <si>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</si>
  <si>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</si>
  <si>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</si>
  <si>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10.1111/njb.01325</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</si>
  <si>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</si>
  <si>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</si>
  <si>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</si>
  <si>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10.1017/S0021859698005279</t>
  </si>
  <si>
    <t>Newman, YC; Sinclair, TR; Blount, AS; Lugo, ML;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</si>
  <si>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</si>
  <si>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</si>
  <si>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</si>
  <si>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Newton, I; Dawson, A</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</si>
  <si>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</si>
  <si>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</si>
  <si>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</si>
  <si>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Nguyen, AT; Iehisa, JCM; Mizuno, N; Nitta, M; Nasuda, S; Takumi, S</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</si>
  <si>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</si>
  <si>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</si>
  <si>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</si>
  <si>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Nielsen, AL; Fleischer, S; Hamilton, GC; Hancock, T; Krawczyk, G; Lee, JC; Ogburn, E; Pote, JM; Raudenbush, A; Rucker, A; Saunders, M; Skillman, VP; Sullivan, J; Timer, J; Walgenbach, J; Wiman, NG; Leskey, TC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</si>
  <si>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</si>
  <si>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</si>
  <si>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10.1002/ece3.3125</t>
  </si>
  <si>
    <t>Nilssen, KJ; Gulseth, OA; Iversen, M; Kjol, R</t>
  </si>
  <si>
    <t>Summer osmoregulatory capacity of the world's northernmost living salmonid</t>
  </si>
  <si>
    <t>AMERICAN JOURNAL OF PHYSIOLOGY-REGULATORY INTEGRATIVE AND COMPARATIVE PHYSIOLOGY</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</si>
  <si>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</si>
  <si>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Ninomiya-Alarcon, JG; Hudson, R; Reyes-Guerrero, G; Barrera-Mera, B; Guevara-Guzman, R</t>
  </si>
  <si>
    <t>Effect of photoperiod on the mechanical response of the pregnant rabbit uterus to oxytocin</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</si>
  <si>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</si>
  <si>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10.1152/ajpregu.00710.2003</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</si>
  <si>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</si>
  <si>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</si>
  <si>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</si>
  <si>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</si>
  <si>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Nishiwaki-Ohkawa, T; Yoshimura, T</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</si>
  <si>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</si>
  <si>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</si>
  <si>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10.1530/JOE-16-0066</t>
  </si>
  <si>
    <t>Nissinen, AI; Pinto-Zevallos, DM; Jauhiainen, L; Vanninen, I</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</si>
  <si>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</si>
  <si>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</si>
  <si>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10.1016/j.biocontrol.2017.02.001</t>
  </si>
  <si>
    <t>NIWA, M</t>
  </si>
  <si>
    <t>EFFECT OF SHORT-DAY TREATMENT ON FLOWERING TIME AS AFFECTED BY PLANT AGES AND ITS VARIETAL DIFFERENCES IN SOYBEAN (GLYCINE-MAX (L) MERR)</t>
  </si>
  <si>
    <t>JAPANESE JOURNAL OF BREEDING</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</si>
  <si>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</si>
  <si>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PHOTOPERIODIC RESPONSE OF SOYBEAN VARIETIES OF LOW LATITUDE REGIONS AS COMPARED WITH JAPANESE VARIETIES</t>
  </si>
  <si>
    <t>Niwa, Y; Yamashino, T; Mizuno, T</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</si>
  <si>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</si>
  <si>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</si>
  <si>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</si>
  <si>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</si>
  <si>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</si>
  <si>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</si>
  <si>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</si>
  <si>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NONGKYNRIH, P; SHARMA, VK</t>
  </si>
  <si>
    <t>BIOLOGICAL CLOCKS - MECHANISMS AND DEVELOPMENTS</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</si>
  <si>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</si>
  <si>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10.1016/1011-1344(92)85061-X</t>
  </si>
  <si>
    <t>Nord, A; Folkow, LP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</si>
  <si>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</si>
  <si>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</si>
  <si>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10.1242/jeb.171124</t>
  </si>
  <si>
    <t>Nordheim-Viken, H; Volden, H; Jorgensen, M</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</si>
  <si>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</si>
  <si>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</si>
  <si>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</si>
  <si>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10.1016/j.anifeedsci.2009.04.012</t>
  </si>
  <si>
    <t>Noren, L; Kindgren, P; Stachula, P; Ruhl, M; Eriksson, ME; Hurry, V; Strand, 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</si>
  <si>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</si>
  <si>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</si>
  <si>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10.1104/pp.16.00374</t>
  </si>
  <si>
    <t>Norheim, E; Klevjer, TA; Aksnes, DL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</si>
  <si>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</si>
  <si>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</si>
  <si>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</si>
  <si>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Noriyuki, S; Akiyama, K; Nishida, T</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</si>
  <si>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</si>
  <si>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</si>
  <si>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10.1111/j.1479-8298.2011.00447.x</t>
  </si>
  <si>
    <t>Norment, CJ</t>
  </si>
  <si>
    <t>Prebasic (postnuptial) molt in free-ranging Harris' Sparrows, Zonotrichia querula, in the Northwest Territories, Canada</t>
  </si>
  <si>
    <t>CANADIAN FIELD-NATURALIST</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</si>
  <si>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</si>
  <si>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</si>
  <si>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</si>
  <si>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</si>
  <si>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</si>
  <si>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</si>
  <si>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</si>
  <si>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</si>
  <si>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</si>
  <si>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</si>
  <si>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</si>
  <si>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</si>
  <si>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</si>
  <si>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</si>
  <si>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</si>
  <si>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</si>
  <si>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</si>
  <si>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</si>
  <si>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10.1111/j.1095-8312.1995.tb01056.x</t>
  </si>
  <si>
    <t>Obermuller, BE; Truebano, M; Peck, LS; Eastman, JT; Morley, SA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</si>
  <si>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</si>
  <si>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</si>
  <si>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10.1016/j.jembe.2013.06.001</t>
  </si>
  <si>
    <t>O'Brien, C; Bradshaw, WE; Holzapfel, CM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</si>
  <si>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</si>
  <si>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</si>
  <si>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</si>
  <si>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vi</t>
  </si>
  <si>
    <t>O'Brien, C; Unruh, L; Zimmerman, C; Bradshaw, WE; Holzapfel, CM; Cresko, WA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</si>
  <si>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</si>
  <si>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</si>
  <si>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</si>
  <si>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10.1111/jfb.12024</t>
  </si>
  <si>
    <t>O'Brien, GM</t>
  </si>
  <si>
    <t>Phenotypic plasticity of flying-fox reproduction aligns the genome-encoded rhythm to environmental conditions</t>
  </si>
  <si>
    <t>BIOLOGY AND CONSERVATION OF AUSTRALASIAN BATS</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</si>
  <si>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</si>
  <si>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Ogiso-Tanaka, E; Tanaka, T; Tanaka, K; Nonoue, Y; Sasaki, T; Fushimi, E; Koide, Y; Okumoto, Y; Yano, M; Saito, H</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</si>
  <si>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</si>
  <si>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</si>
  <si>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10.1270/jsbbs.16096</t>
  </si>
  <si>
    <t>Ogutu, JO; Owen-Smith, N; Piepho, HP; Dublin, HT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</si>
  <si>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</si>
  <si>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</si>
  <si>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10.1371/journal.pone.0133744</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</si>
  <si>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</si>
  <si>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</si>
  <si>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</si>
  <si>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10.1111/j.1365-2427.1991.tb01391.x</t>
  </si>
  <si>
    <t>Olberg, MW; Lopez, RG</t>
  </si>
  <si>
    <t>Bench-top Root-zone Heating Hastens Development of Petunia under a Lower Air Temperature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</si>
  <si>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</si>
  <si>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</si>
  <si>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</si>
  <si>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</si>
  <si>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</si>
  <si>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</si>
  <si>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</si>
  <si>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10.1111/j.1469-8137.1992.tb01806.x</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</si>
  <si>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</si>
  <si>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</si>
  <si>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</si>
  <si>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</si>
  <si>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10.1016/S0379-0738(01)00423-6</t>
  </si>
  <si>
    <t>Olsen, JE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</si>
  <si>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</si>
  <si>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</si>
  <si>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</si>
  <si>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Olsen, JE; Lee, Y; Junttila, O</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</si>
  <si>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</si>
  <si>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</si>
  <si>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10.3389/fpls.2014.00691</t>
  </si>
  <si>
    <t>O'Malley, KG; Banks, MA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</si>
  <si>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</si>
  <si>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</si>
  <si>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10.1098/rspb.2008.0524</t>
  </si>
  <si>
    <t>O'Malley, KG; Ford, MJ; Hard, JJ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</si>
  <si>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</si>
  <si>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</si>
  <si>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10.1098/rspb.2010.0762</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</si>
  <si>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</si>
  <si>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</si>
  <si>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</si>
  <si>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</si>
  <si>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</si>
  <si>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</si>
  <si>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</si>
  <si>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</si>
  <si>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Onaolapo, OJ; Onaolapo, AY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</si>
  <si>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</si>
  <si>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</si>
  <si>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</si>
  <si>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10.1002/bdr2.1171</t>
  </si>
  <si>
    <t>Opstad, N; Sonsteby, A; Myrheim, U; Heide, OM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</si>
  <si>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</si>
  <si>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</si>
  <si>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10.1016/j.scienta.2011.03.022</t>
  </si>
  <si>
    <t>Or, E; Hovav, R; Abbo, S</t>
  </si>
  <si>
    <t>A major gene for flowering time in chickpea</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</si>
  <si>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</si>
  <si>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</si>
  <si>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</si>
  <si>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</si>
  <si>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</si>
  <si>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10.1007/s10584-012-0474-9</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</si>
  <si>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</si>
  <si>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</si>
  <si>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</si>
  <si>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</si>
  <si>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</si>
  <si>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</si>
  <si>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</si>
  <si>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10.1111/rda.12051</t>
  </si>
  <si>
    <t>Ostrem, L; Rapacz, M; Larsen, A; Dalmannsdottir, S; Jorgensen, M</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</si>
  <si>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</si>
  <si>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</si>
  <si>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10.1016/j.envexpbot.2014.10.008</t>
  </si>
  <si>
    <t>Otero, M; Rossi, V; Baltanas, A; Menozzi, P</t>
  </si>
  <si>
    <t>Effect of genotype and photoperiod on diapause strategies in Eucypris virens (Jurine, 1820) (Crustacea : Ostracoda)</t>
  </si>
  <si>
    <t>ADVANCES IN LIMNOLOGY, VOL 52: EVOLUTIONARY AND ECOLOGICAL ASPECTS OF CRUSTACEAN DIAPAUSE</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</si>
  <si>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</si>
  <si>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Ouyang, JQ; de Jong, M; van Grunsven, RHA; Matson, KD; Haussmann, MF; Meerlo, P; Visser, ME; Spoelstra, K</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</si>
  <si>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</si>
  <si>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</si>
  <si>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10.1111/gcb.13756</t>
  </si>
  <si>
    <t>Ovchinnikova, AA; Ovchinnikov, AN; Dolgovskaya, MY; Reznik, SY; Belyakova, NA</t>
  </si>
  <si>
    <t>Trophic induction of diapause in native and invasive populations of Harmonia axyridis (Coleoptera: Coccinellidae)</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</si>
  <si>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</si>
  <si>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</si>
  <si>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Owen-Ashley, NT; Hasselquist, D; Raberg, L; Wingfield, JC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</si>
  <si>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</si>
  <si>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</si>
  <si>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</si>
  <si>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10.1016/j.bbi.2007.12.005</t>
  </si>
  <si>
    <t>Owen-Smith, N; Ogutu, JO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</si>
  <si>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</si>
  <si>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</si>
  <si>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10.1111/j.1600-0587.2012.00156.x</t>
  </si>
  <si>
    <t>Pan, JH; Jacobs, DF; Li, GL</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</si>
  <si>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</si>
  <si>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</si>
  <si>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</si>
  <si>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10.3832/ifor2178-009</t>
  </si>
  <si>
    <t>Pan, YP; Qu, SP; Bo, KL; Gao, ML; Haider, KR; Weng, YQ</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</si>
  <si>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</si>
  <si>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</si>
  <si>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</si>
  <si>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Pandi-Perumal, SR; Srinivasan, V; Maestroni, GJM; Cardinali, DP;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</si>
  <si>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</si>
  <si>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</si>
  <si>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</si>
  <si>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10.1111/j.1742-4658.2006.05322.x</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</si>
  <si>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</si>
  <si>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</si>
  <si>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</si>
  <si>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</si>
  <si>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Pankhurst, NW; Porter, MJR</t>
  </si>
  <si>
    <t>Cold and dark or warm and light: variations on the theme of environmental control of reproduction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</si>
  <si>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</si>
  <si>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</si>
  <si>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Paolucci, S; Salis, L; Vermeulen, CJ; Beukeboom, LW; van de Zande, L</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</si>
  <si>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</si>
  <si>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</si>
  <si>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10.1111/mec.13802</t>
  </si>
  <si>
    <t>Paolucci, S; van de Zande, L; Beukeboom, LW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</si>
  <si>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</si>
  <si>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</si>
  <si>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</si>
  <si>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Paradiso, R; Aronne, G; De Pascale, S</t>
  </si>
  <si>
    <t>Thermal and Light Requirements for Flower Differentiation of Snapdragon</t>
  </si>
  <si>
    <t>PROCEEDINGS OF THE INTERNATIONAL SYMPOSIUM ON HIGH TECHNOLOGY FOR GREENHOUSE SYSTEM MANAGEMENT, VOLS 1 AND 2</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</si>
  <si>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</si>
  <si>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 xml:space="preserve">10.17660/ActaHortic.2008.801.172                                                </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</si>
  <si>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</si>
  <si>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</si>
  <si>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</si>
  <si>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</si>
  <si>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Parker, DJ; Ritchie, MG; Kankare, M</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</si>
  <si>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</si>
  <si>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</si>
  <si>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10.1534/g3.116.027870</t>
  </si>
  <si>
    <t>Parrish, DJ; Fike, JH</t>
  </si>
  <si>
    <t>The biology and agronomy of switchgrass for biofuels</t>
  </si>
  <si>
    <t>CRITICAL REVIEWS IN PLANT SCIENCES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</si>
  <si>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</si>
  <si>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</si>
  <si>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</si>
  <si>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</si>
  <si>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</si>
  <si>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</si>
  <si>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</si>
  <si>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</si>
  <si>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</si>
  <si>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</si>
  <si>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</si>
  <si>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</si>
  <si>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</si>
  <si>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</si>
  <si>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</si>
  <si>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PARTONEN, T</t>
  </si>
  <si>
    <t>ESTROGEN COULD CONTROL PHOTOPERIODIC ADJUSTMENT IN SEASONAL AFFECTIVE-DISORDER</t>
  </si>
  <si>
    <t>MEDICAL HYPOTHESES</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</si>
  <si>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</si>
  <si>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10.1016/0306-9877(95)90197-3</t>
  </si>
  <si>
    <t>Pastorczyk, M; Gielwanowska, I; Lahuta, LB</t>
  </si>
  <si>
    <t>Changes in soluble carbohydrates in polar Caryophyllaceae and Poaceae plants in response to chilling</t>
  </si>
  <si>
    <t>ACTA PHYSIOLOGIAE PLANTARUM</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</si>
  <si>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</si>
  <si>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10.1007/s11738-014-1551-7</t>
  </si>
  <si>
    <t>Pato, LS; Martinez, B; Rico, JM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</si>
  <si>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</si>
  <si>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</si>
  <si>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</si>
  <si>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10.3989/scimar.2011.75n2263</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</si>
  <si>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</si>
  <si>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</si>
  <si>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</si>
  <si>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Pau, S; Wolkovich, EM; Cook, BI; Davies, TJ; Kraft, NJB; Bolmgren, K; Betancourt, JL; Cleland, EE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</si>
  <si>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</si>
  <si>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</si>
  <si>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10.1111/j.1365-2486.2011.02515.x</t>
  </si>
  <si>
    <t>Paul, MA; Love, RJ; Hawton, A; Arendt, J</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</si>
  <si>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</si>
  <si>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</si>
  <si>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</si>
  <si>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Paves, HJ; Schlatter, RP; Franco-Trecu, V; Paez, E; Sielfeld, W; Araos, V; Giesecke, R; Batalles, LM; Cappozzo, HL</t>
  </si>
  <si>
    <t>Breeding season of the South American fur seal (Arctocephalus australis, Otariidae: Carnivora): New data for establishing independent evolutionary histories?</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</si>
  <si>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</si>
  <si>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10.4067/S0718-19572016000200003</t>
  </si>
  <si>
    <t>Pazyuk, IM; Musolin, DL; Reznik, SY</t>
  </si>
  <si>
    <t>Geographic variation in thermal and photoperiodic effects on development of zoophytophagous plant bug Nesidiocoris tenuis</t>
  </si>
  <si>
    <t>JOURNAL OF APPLIED ENTOMOLOGY</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</si>
  <si>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</si>
  <si>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10.1111/jen.12079</t>
  </si>
  <si>
    <t>PEACOCK, JT; MCMILLAN, C</t>
  </si>
  <si>
    <t>PHOTOPERIODIC RESPONSE OF AMERICAN PROSOPIS AND ACACIA FROM A BROAD LATITUDINAL DISTRIBUTION</t>
  </si>
  <si>
    <t>10.2307/2440446</t>
  </si>
  <si>
    <t>Pecorino, D; Lamare, MD; Barker, MF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</si>
  <si>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</si>
  <si>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</si>
  <si>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</si>
  <si>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10.1080/17451000.2012.708046</t>
  </si>
  <si>
    <t>Pegoraro, M; Zonato, V; Tyler, ER; Fedele, G; Kyriacou, CP; Tauber, E</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</si>
  <si>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</si>
  <si>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</si>
  <si>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10.1016/j.jinsphys.2017.01.015</t>
  </si>
  <si>
    <t>Peiser, B</t>
  </si>
  <si>
    <t>Seasonal affective disorder and exercise treatment: a review</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</si>
  <si>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</si>
  <si>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10.1080/09291010802067171</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</si>
  <si>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</si>
  <si>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</si>
  <si>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</si>
  <si>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10.1016/S0176-1617(11)80665-6</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</si>
  <si>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</si>
  <si>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</si>
  <si>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</si>
  <si>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</si>
  <si>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Pellicer-Rubio, MT; Boissard, K; Forgerit, Y; Pougnard, JL; Bonne, JL; Leboeuf, B</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</si>
  <si>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</si>
  <si>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</si>
  <si>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10.1016/j.theriogenology.2015.11.005</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</si>
  <si>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</si>
  <si>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</si>
  <si>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</si>
  <si>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10.1017/S0021859610000791</t>
  </si>
  <si>
    <t>Peltonen-Sainio, P; Rajala, A</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</si>
  <si>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</si>
  <si>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</si>
  <si>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</si>
  <si>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</si>
  <si>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</si>
  <si>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</si>
  <si>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10.1071/AR01162</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</si>
  <si>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</si>
  <si>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</si>
  <si>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</si>
  <si>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</si>
  <si>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</si>
  <si>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</si>
  <si>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</si>
  <si>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10.1016/0031-9384(91)90228-G</t>
  </si>
  <si>
    <t>Pereira, RJG; Granzinolli, MAM; Duarte, JMB</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</si>
  <si>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</si>
  <si>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</si>
  <si>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10.1016/j.ygcen.2009.12.012</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</si>
  <si>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</si>
  <si>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</si>
  <si>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</si>
  <si>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</si>
  <si>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</si>
  <si>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</si>
  <si>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</si>
  <si>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</si>
  <si>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</si>
  <si>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</si>
  <si>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Perez, LML; Quintero, LZ; Acosta, AMB</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</si>
  <si>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</si>
  <si>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</si>
  <si>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</si>
  <si>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Perfito, N; Jeong, S; Bentley, GE; Silverin, B; Hau, M</t>
  </si>
  <si>
    <t>First -day release and Dio2: a test of latitudinal variation in photoperiodic control of reproduction in great tits Parus major</t>
  </si>
  <si>
    <t>Perfito, N; Tramontin, AD; Meddle, S; Sharp, P; Afik, D; Gee, J; Ishii, S; Kikuchi, M; Wingfield, JC</t>
  </si>
  <si>
    <t>Reproductive development according to elevation in a seasonally breeding male songbird</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</si>
  <si>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</si>
  <si>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10.1007/s00442-004-1576-5</t>
  </si>
  <si>
    <t>Perkin, JS; Shattuck, ZR; Bonner, TH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</si>
  <si>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</si>
  <si>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</si>
  <si>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</si>
  <si>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10.1674/0003-0031-167.1.111</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</si>
  <si>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</si>
  <si>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</si>
  <si>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</si>
  <si>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10.1007/s00122-002-0998-x</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</si>
  <si>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</si>
  <si>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</si>
  <si>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</si>
  <si>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</si>
  <si>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Phillimore, AB; Leech, DI; Pearce-Higgins, JW; Hadfield, JD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</si>
  <si>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</si>
  <si>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</si>
  <si>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10.1111/gcb.13302</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</si>
  <si>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</si>
  <si>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</si>
  <si>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</si>
  <si>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</si>
  <si>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Pilon, J; Santamaria, L</t>
  </si>
  <si>
    <t>Clonal variation in morphological and physiological responses to irradiance and photoperiod for the aquatic angiosperm Potamogeton pectinatus</t>
  </si>
  <si>
    <t>JOURNAL OF ECOLOGY</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</si>
  <si>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</si>
  <si>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10.1046/j.1365-2745.2002.00716.x</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</si>
  <si>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</si>
  <si>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</si>
  <si>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</si>
  <si>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</si>
  <si>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Pin, PA; Zhang, WY; Vogt, SH; Dally, N; Buttner, B; Schulze-Buxloh, G; Jelly, NS; Chia, TYP; Mutasa-Gottgens, ES; Dohm, JC; Himmelbauer, H; Weisshaar, B; Kraus, J; Gielen, JJL; Lommel, M; Weyens, G; Wahl, B; Schechert, A; Nilsson, O; Jung, C; Kraft, T; Muller, AE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</si>
  <si>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</si>
  <si>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</si>
  <si>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10.1016/j.cub.2012.04.007</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</si>
  <si>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</si>
  <si>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</si>
  <si>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</si>
  <si>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</si>
  <si>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10.1007/s11746-999-0099-y</t>
  </si>
  <si>
    <t>Pirkola, S; Eriksen, HA; Partonen, T; Kieseppa, T; Veijola, J; Jaaskelainen, E; Myllari-Figuerola, EM; Salo, PM; Paunio, T</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</si>
  <si>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</si>
  <si>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</si>
  <si>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</si>
  <si>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10.3402/ijch.v74.29671</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</si>
  <si>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</si>
  <si>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</si>
  <si>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</si>
  <si>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</si>
  <si>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10.1080/01904169809365468</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</si>
  <si>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</si>
  <si>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</si>
  <si>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</si>
  <si>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</si>
  <si>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PITTENDRIGH; LANKINEN; BRADY; MASAKI; SAUNDERS; VEERMAN; STEEL; MORDUE; LEES; HARDIE; SOKOLOVE; REYNOLDS; GILBERT</t>
  </si>
  <si>
    <t>GENETIC-ANALYSIS OF GEOGRAPHICAL VARIATION IN PHOTOPERIODIC DIAPAUSE AND PUPAL ECLOSION RHYTHM IN DROSOPHILA-LITTORALIS - DISCUSSION</t>
  </si>
  <si>
    <t>Pivarciova, L; Vaneckova, H; Provaznik, J; Wu, BCH; Pivarci, M; Peckova, O; Bazalova, O; Cada, S; Kment, P; Kotwica-Rolinska, J; Dolezel, 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</si>
  <si>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</si>
  <si>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</si>
  <si>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10.1177/0748730416671213</t>
  </si>
  <si>
    <t>no but ask</t>
  </si>
  <si>
    <t>Pochelon, PN; Calado, R; Dos Santos, A; Queiroga, H</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</si>
  <si>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</si>
  <si>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</si>
  <si>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</si>
  <si>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Poelchau, MF; Reynolds, JA; Denlinger, DL; Elsik, CG; Armbruster, PA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</si>
  <si>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</si>
  <si>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</si>
  <si>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</si>
  <si>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Poelchau, MF; Reynolds, JA; Elsik, CG; Denlinger, DL; Armbruster, PA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</si>
  <si>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</si>
  <si>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</si>
  <si>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10.1098/rspb.2013.0143</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</si>
  <si>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</si>
  <si>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</si>
  <si>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</si>
  <si>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</si>
  <si>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Pollard, H; Cruzan, M; Pigliucci, M</t>
  </si>
  <si>
    <t>Comparative studies of reaction norms in Arabidopsis. I. Evolution of response to daylength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</si>
  <si>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</si>
  <si>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Polo, V; Carrascal, LM; Metcalfe, NB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</si>
  <si>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</si>
  <si>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</si>
  <si>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10.1111/j.1365-2656.2007.01270.x</t>
  </si>
  <si>
    <t>Ponce, JL; Velazquez, H; Duarte, G; Bedos, M; Hernandez, H; Keller, M; Chemineau, P; Delgadillo, JA</t>
  </si>
  <si>
    <t>Reducing exposure to long days from 75 to 30 days of extra-light treatment does not decrease the capacity of male goats to stimulate ovulatory activity in seasonally anovulatory females</t>
  </si>
  <si>
    <t>DOMESTIC ANIMAL ENDOCRINOLOGY</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</si>
  <si>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</si>
  <si>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10.1016/j.domaniend.2014.03.002</t>
  </si>
  <si>
    <t>Porkert, J; Gashkov, S; Haikola, J; Huhta, E; Kaisanlahti-Jokimaki, ML; Kuranov, B; Latja, R; Mertens, R; Numerov, A; Rutila, J; Sombrutzki, A; Zajic, J; Belskii, E; Jokimaki, J; Jarvinen, A</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</si>
  <si>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</si>
  <si>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</si>
  <si>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10.1007/s10336-014-1092-2</t>
  </si>
  <si>
    <t>Pornsoping, P; Unsrisong, G; Vearasilp, T; Wessels, S; Horstgen-Schwark, G</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</si>
  <si>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</si>
  <si>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</si>
  <si>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</si>
  <si>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</si>
  <si>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</si>
  <si>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</si>
  <si>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</si>
  <si>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</si>
  <si>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Pouteau, S; Albertini, C</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</si>
  <si>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</si>
  <si>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</si>
  <si>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</si>
  <si>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</si>
  <si>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</si>
  <si>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</si>
  <si>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</si>
  <si>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</si>
  <si>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</si>
  <si>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</si>
  <si>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Poyry, J; Leinonen, R; Soderman, G; Nieminen, M; Heikkinen, RK; Carter, TR</t>
  </si>
  <si>
    <t>Climate-induced increase of moth multivoltinism in boreal regions</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</si>
  <si>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</si>
  <si>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10.1111/j.1466-8238.2010.00597.x</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</si>
  <si>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</si>
  <si>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</si>
  <si>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</si>
  <si>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10.1006/gcen.2002.7798</t>
  </si>
  <si>
    <t>Prendergast, BJ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</si>
  <si>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</si>
  <si>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</si>
  <si>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</si>
  <si>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Prendergast, BJ; Kay, LM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</si>
  <si>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</si>
  <si>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</si>
  <si>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10.1111/j.1365-2826.2007.01633.x</t>
  </si>
  <si>
    <t>Prendergast, BJ; Zucker, I</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</si>
  <si>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</si>
  <si>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</si>
  <si>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10.1371/journal.pone.0041723</t>
  </si>
  <si>
    <t>Prentice, MB; Bowman, J; Lalor, JL; McKay, MM; Thomson, LA; Watt, CM; McAdam, AG; Murray, DL; Wilson, PJ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</si>
  <si>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</si>
  <si>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</si>
  <si>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10.1002/ece3.3223</t>
  </si>
  <si>
    <t>Preston, KA</t>
  </si>
  <si>
    <t>Can plasticity compensate for architectural constraints on reproduction? Patterns of seed production and carbohydrate translocation in Perilla frutescens</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</si>
  <si>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</si>
  <si>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10.1046/j.1365-2745.1999.00391.x</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</si>
  <si>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</si>
  <si>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</si>
  <si>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</si>
  <si>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Prokofiev, VV; Galaktionov, KV; Levakin, IA</t>
  </si>
  <si>
    <t>Patterns of parasite transmission in polar seas: Daily rhythms of cercarial emergence from intertidal snails</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</si>
  <si>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</si>
  <si>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10.1016/j.seares.2015.07.007</t>
  </si>
  <si>
    <t>Pruisscher, P; Larsdotter-Mellstrom, H; Stefanescu, C; Nylin, S; Wheat, CW; Gotthard, K</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</si>
  <si>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</si>
  <si>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</si>
  <si>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10.1111/phen.12194</t>
  </si>
  <si>
    <t>Pshenichnikova, TA; Khlestkina, EK; Landjeva, S; Doroshkov, AV; Kartseva, T; Borner, A; Simonov, AV; Shchukina, LV; Morozova, EV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</si>
  <si>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</si>
  <si>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</si>
  <si>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10.1007/s10681-015-1500-6</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</si>
  <si>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</si>
  <si>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</si>
  <si>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</si>
  <si>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</si>
  <si>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Pujolar, JM; Jacobsen, MW; Als, TD; Frydenberg, J; Munch, K; Jonsson, B; Jian, JB; Cheng, L; Maes, GE; Bernatchez, L; Hansen, MM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</si>
  <si>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</si>
  <si>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</si>
  <si>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10.1111/mec.12753</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</si>
  <si>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</si>
  <si>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</si>
  <si>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</si>
  <si>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10.1139/Z05-121</t>
  </si>
  <si>
    <t>Qi, A; Smithson, JB; Summerfield, RJ</t>
  </si>
  <si>
    <t>Adaptation to climate in common bean (Phaseolus vulgaris L.): Photothermal flowering responses in the Eastern, Southern and Great Lakes regions of Africa</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</si>
  <si>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</si>
  <si>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10.1017/S0014479798002026</t>
  </si>
  <si>
    <t>Quecini, V; Zucchi, MI; Baldin, J; Vello, NA</t>
  </si>
  <si>
    <t>Identification of soybean genes involved in circadian clock mechanism and photoperiodic control of flowering time by In silico analyses</t>
  </si>
  <si>
    <t>JOURNAL OF INTEGRATIVE PLANT BIOLOGY</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</si>
  <si>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</si>
  <si>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10.1111/j.1774-7909.2007.00567.x</t>
  </si>
  <si>
    <t>Quilot-Turion, B; Leppala, J; Leinonen, PH; Waldmann, P; Savolainen, O; Kuittinen, H</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</si>
  <si>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</si>
  <si>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</si>
  <si>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10.1093/aob/mct055</t>
  </si>
  <si>
    <t>Quispe, R; Protazio, JMB; Gahr, M</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</si>
  <si>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</si>
  <si>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</si>
  <si>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</si>
  <si>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Quispe, R; Sebe, F; da Silva, ML; Gahr, M</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</si>
  <si>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</si>
  <si>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</si>
  <si>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</si>
  <si>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</si>
  <si>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</si>
  <si>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</si>
  <si>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</si>
  <si>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Rabouille, S; Van de Waal, DB; Matthijs, HCP; Huisman, J</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</si>
  <si>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</si>
  <si>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</si>
  <si>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</si>
  <si>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10.1111/1574-6941.12251</t>
  </si>
  <si>
    <t>Ragland, GJ; Kingsolver, JG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</si>
  <si>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</si>
  <si>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</si>
  <si>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</si>
  <si>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</si>
  <si>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</si>
  <si>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</si>
  <si>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Rainha, N; Medeiros, VP; Camara, M; Faustino, H; Leite, JP; Barreto, MD; Cruz, C; Pacheco, CA; Ponte, D; da Silva, AB</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</si>
  <si>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</si>
  <si>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</si>
  <si>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10.1111/ppl.12386</t>
  </si>
  <si>
    <t>Ranade, SS; Garcia-Gil, MR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</si>
  <si>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</si>
  <si>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</si>
  <si>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</si>
  <si>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Rand, DM; Weinreich, DM; Lerman, D; Folk, D; Gilchrist, GW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</si>
  <si>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</si>
  <si>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</si>
  <si>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</si>
  <si>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</si>
  <si>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</si>
  <si>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</si>
  <si>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</si>
  <si>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</si>
  <si>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</si>
  <si>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</si>
  <si>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</si>
  <si>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Randall, WC; Lopez, RG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</si>
  <si>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</si>
  <si>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</si>
  <si>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Randler, C; Rahafar, A</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</si>
  <si>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</si>
  <si>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</si>
  <si>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</si>
  <si>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</si>
  <si>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</si>
  <si>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</si>
  <si>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10.1677/joe.0.1460113</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</si>
  <si>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</si>
  <si>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</si>
  <si>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</si>
  <si>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</si>
  <si>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10.1002/jez.a.187</t>
  </si>
  <si>
    <t>Ransom, J; Morgan, PJ; McCaffery, PJ; Stoney, PN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</si>
  <si>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</si>
  <si>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</si>
  <si>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</si>
  <si>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10.1111/jnc.12620</t>
  </si>
  <si>
    <t>Ransom, JI; Hobbs, NT; Bruemmer, J</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</si>
  <si>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</si>
  <si>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</si>
  <si>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10.1371/journal.pone.0054972</t>
  </si>
  <si>
    <t>Rapacz, M; Ergon, A; Hoglind, M; Jorgensen, M; Jurczyk, B; Ostrem, L; Rognli, OA; Tronsmo, AM</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</si>
  <si>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</si>
  <si>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</si>
  <si>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</si>
  <si>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Rapinski, M; Liu, R; Saleem, A; Arnason, JT; Cuerrier, A</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</si>
  <si>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</si>
  <si>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</si>
  <si>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</si>
  <si>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Rashid, MHA; Massiah, AJ; Thomas, B</t>
  </si>
  <si>
    <t>Genetic regulation of day length adaptation and bulb formation in onion (Ailium cepa L.)</t>
  </si>
  <si>
    <t>VII INTERNATIONAL SYMPOSIUM ON EDIBLE ALLIACEAE</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</si>
  <si>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</si>
  <si>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10.17660/ActaHortic.2016.1143.2</t>
  </si>
  <si>
    <t>Rattanpal, HS; Kaur, G; Gupta, M</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</si>
  <si>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</si>
  <si>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</si>
  <si>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</si>
  <si>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</si>
  <si>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</si>
  <si>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</si>
  <si>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10.1017/S0269727000007442</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</si>
  <si>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</si>
  <si>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</si>
  <si>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</si>
  <si>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</si>
  <si>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RAY, PM; ALEXANDER, WE</t>
  </si>
  <si>
    <t>PHOTOPERIODIC ADAPTATION TO LATITUDE IN XANTHIUM STRUMARIUM</t>
  </si>
  <si>
    <t>10.2307/2440183</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</si>
  <si>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</si>
  <si>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</si>
  <si>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</si>
  <si>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10.1111/jzo.12040</t>
  </si>
  <si>
    <t>Rebetzke, GJ; Lawn, RJ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</si>
  <si>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</si>
  <si>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</si>
  <si>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10.1071/AR05357</t>
  </si>
  <si>
    <t>Reed, WL; Clark, ME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</si>
  <si>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</si>
  <si>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</si>
  <si>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</si>
  <si>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10.1002/jez.2032</t>
  </si>
  <si>
    <t>Regueira, M; Gonzalez, AF; Guerra, A</t>
  </si>
  <si>
    <t>Habitat selection and population spreading of the horned octopus Eledone cirrhosa (Lamarck, 1798) in Galician waters (NW Atlantic)</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</si>
  <si>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</si>
  <si>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</si>
  <si>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</si>
  <si>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</si>
  <si>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</si>
  <si>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</si>
  <si>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</si>
  <si>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</si>
  <si>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</si>
  <si>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</si>
  <si>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</si>
  <si>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</si>
  <si>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</si>
  <si>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</si>
  <si>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Reig-Valiente, J; Viruel, J; Sales, E; Marques, L; Terol, J; Gut, M; Derdak, S; Talon, M; Domingo, C</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</si>
  <si>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</si>
  <si>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</si>
  <si>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10.1186/s12284-016-0130-5</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</si>
  <si>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</si>
  <si>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</si>
  <si>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</si>
  <si>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</si>
  <si>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Reis, M; Valer, FB; Vieira, CP; Vieira, J</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</si>
  <si>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</si>
  <si>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</si>
  <si>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10.1371/journal.pone.0138758</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</si>
  <si>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</si>
  <si>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</si>
  <si>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</si>
  <si>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</si>
  <si>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</si>
  <si>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</si>
  <si>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</si>
  <si>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10.3168/jds.S0022-0302(99)75300-2</t>
  </si>
  <si>
    <t>Reudler, JH; Elzinga, JA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</si>
  <si>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</si>
  <si>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</si>
  <si>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</si>
  <si>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10.1007/s10886-015-0550-5</t>
  </si>
  <si>
    <t>Reynolds, RJ; Fies, ML; Pagels, JF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</si>
  <si>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</si>
  <si>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</si>
  <si>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</si>
  <si>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10.1656/045.016.n406</t>
  </si>
  <si>
    <t>Reznik, SY; Dolgovskaya, MY; Ovchinnikov, AN; Belyakova, NA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</si>
  <si>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</si>
  <si>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</si>
  <si>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10.1111/jen.12158</t>
  </si>
  <si>
    <t>Ricci, M; Tocho, E; Dixon, AFG; Castro, AM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</si>
  <si>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</si>
  <si>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</si>
  <si>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Richardson, BA; Chaney, L; Shaw, NL; Still, SM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</si>
  <si>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</si>
  <si>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</si>
  <si>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10.1111/gcb.13532</t>
  </si>
  <si>
    <t>Riihimaa, A; Kimura, MT; Lumme, J; Lakovaara, S</t>
  </si>
  <si>
    <t>Geographical variation in the larval diapause of Chymomyza costata (Diptera; Drosophilidae)</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</si>
  <si>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</si>
  <si>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</si>
  <si>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</si>
  <si>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</si>
  <si>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</si>
  <si>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</si>
  <si>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10.1016/j.palaeo.2004.01.008</t>
  </si>
  <si>
    <t>Rincon, RM; Arechiga, CF; Escobar, FJ; Aguilera-Soto, JI; Lopez-Carlos, MA; Silva, JM; Medina, CA; Meza-Herrera, CA; Valencia, J</t>
  </si>
  <si>
    <t>The male effect stimulus positively influences luteinising hormone secretion in ovariectomised Criollo goats irrespective of a controlled photoperiodic regime</t>
  </si>
  <si>
    <t>JOURNAL OF APPLIED ANIMAL RESEARCH</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</si>
  <si>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</si>
  <si>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</si>
  <si>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</si>
  <si>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</si>
  <si>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10.1080/09712119.2011.607720</t>
  </si>
  <si>
    <t>Rithichai, P; Fujime, Y; Sukprakarn, S; Terabayashi, S; Okuda, N; Date, S</t>
  </si>
  <si>
    <t>Effects of photoperiod on flower bud initiation of some okra (Abelmoschus esculentus) cultivars in spring and autumn</t>
  </si>
  <si>
    <t>Rivas, GBS; Bauzer, LGSD; Filho, ACAM</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</si>
  <si>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</si>
  <si>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</si>
  <si>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</si>
  <si>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10.3389/fphys.2015.00400</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</si>
  <si>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</si>
  <si>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</si>
  <si>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</si>
  <si>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</si>
  <si>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</si>
  <si>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</si>
  <si>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</si>
  <si>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</si>
  <si>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Rizza, F; Karsai, I; Morcia, C; Badeck, FW; Terzi, V; Pagani, D; Kiss, T; Stanca, AM</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</si>
  <si>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</si>
  <si>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</si>
  <si>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</si>
  <si>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10.1007/s11032-016-0571-y</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</si>
  <si>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</si>
  <si>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</si>
  <si>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</si>
  <si>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</si>
  <si>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Roberts, NM; Crimmins, SM; Hamilton, DA; Gallagher, E</t>
  </si>
  <si>
    <t>Implantation and Parturition Dates of North American River Otters, Lontra canadensis, in Southern Missouri</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</si>
  <si>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</si>
  <si>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10.22621/cfn.v126i1.1291</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</si>
  <si>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</si>
  <si>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</si>
  <si>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</si>
  <si>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</si>
  <si>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</si>
  <si>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</si>
  <si>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</si>
  <si>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</si>
  <si>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</si>
  <si>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</si>
  <si>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</si>
  <si>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10.1016/j.ygcen.2004.08.001</t>
  </si>
  <si>
    <t>Romano, A; De Giorgio, B; Parolini, M; Favero, C; Possenti, CD; Iodice, S; Caprioli, M; Rubolini, D; Ambrosini, R; Gianfranceschi, L; Saino, N; Bollati, V</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</si>
  <si>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</si>
  <si>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</si>
  <si>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</si>
  <si>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10.1016/j.envpol.2016.08.060</t>
  </si>
  <si>
    <t>Romano, A; Possenti, CD;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</si>
  <si>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</si>
  <si>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</si>
  <si>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10.1111/jzo.12501</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</si>
  <si>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</si>
  <si>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</si>
  <si>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</si>
  <si>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</si>
  <si>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Rosenwasser, AM; Fixaris, MC; McCulley, WD</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</si>
  <si>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</si>
  <si>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</si>
  <si>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</si>
  <si>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</si>
  <si>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</si>
  <si>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</si>
  <si>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Rossi, S</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</si>
  <si>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</si>
  <si>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</si>
  <si>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</si>
  <si>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Rossi, V; Menozzi, P</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</si>
  <si>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</si>
  <si>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</si>
  <si>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</si>
  <si>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10.1127/1863-9135/2012/0264</t>
  </si>
  <si>
    <t>Roulin, AC; Bourgeois, Y; Stiefel, U; Walser, JC; Ebert, D</t>
  </si>
  <si>
    <t>A Photoreceptor Contributes to the Natural Variation of Diapause Induction in Daphnia magna</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</si>
  <si>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</si>
  <si>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10.1093/molbev/msw200</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</si>
  <si>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</si>
  <si>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</si>
  <si>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</si>
  <si>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10.1038/nature01737</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</si>
  <si>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</si>
  <si>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</si>
  <si>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</si>
  <si>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</si>
  <si>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Ruchin, AB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</si>
  <si>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</si>
  <si>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</si>
  <si>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</si>
  <si>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10.1134/S1062359007060088</t>
  </si>
  <si>
    <t>Ruhayel, Y; Malm, G; Haugen, TB; Henrichsen, T; Bjorsvik, C; Grotmol, T; Saether, T; Malm, J; Figenschau, Y; Rylander, L; Levine, RJ; Giwercman, A</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</si>
  <si>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</si>
  <si>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</si>
  <si>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10.1111/j.1365-2265.2007.02843.x</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</si>
  <si>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</si>
  <si>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</si>
  <si>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</si>
  <si>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</si>
  <si>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Rweyongeza, DM; Barnhardt, LK; Dhir, NK;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</si>
  <si>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</si>
  <si>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</si>
  <si>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Ryzhanovskii, VN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</si>
  <si>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</si>
  <si>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</si>
  <si>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</si>
  <si>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10.1134/S1067413615060132</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</si>
  <si>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</si>
  <si>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</si>
  <si>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</si>
  <si>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</si>
  <si>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</si>
  <si>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Ryzhanovsky, VN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</si>
  <si>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</si>
  <si>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</si>
  <si>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</si>
  <si>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Saad, G; Barati, F; Varzi, HN; Asghari, MH</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</si>
  <si>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</si>
  <si>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</si>
  <si>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</si>
  <si>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</si>
  <si>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</si>
  <si>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</si>
  <si>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Sadakiyo, S; Ishihara, M</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</si>
  <si>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</si>
  <si>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</si>
  <si>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</si>
  <si>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Saenz de Miera, C; Hanon, EA; Dardente, H; Birnie, M; Simonneaux, V; Lincoln, GA; Hazlerigg, DG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</si>
  <si>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</si>
  <si>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</si>
  <si>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10.1111/jne.12013</t>
  </si>
  <si>
    <t>Saikkonen, K; Taulavuori, K; Hyvonen, T; Gundel, PE; Hamilton, CE; Vanninen, I; Nissinen, A; Helander, M</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</si>
  <si>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</si>
  <si>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</si>
  <si>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</si>
  <si>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10.1038/NCLIMATE1430</t>
  </si>
  <si>
    <t>Saino, N; Bazzi, G; Gatti, E; Caprioli, M; Cecere, JG; Possenti, CD; Galimberti, A; Orioli, V; Bani, L; Rubolini, D; Gianfranceschi, L; Spina, F</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</si>
  <si>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</si>
  <si>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</si>
  <si>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10.1111/mec.13159</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</si>
  <si>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</si>
  <si>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</si>
  <si>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</si>
  <si>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Saito, H; Okumoto, Y; Teranishi, T; Qingbo, Y; Nakazaki, T; Tanisaka, T</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</si>
  <si>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</si>
  <si>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</si>
  <si>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</si>
  <si>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Saito, H; Yuan, QB; Okumoto, Y; Doi, K; Yoshimura, A; Inoue, H; Teraishi, M; Tsukiyama, T; Tanisaka, T</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</si>
  <si>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</si>
  <si>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</si>
  <si>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</si>
  <si>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</si>
  <si>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</si>
  <si>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</si>
  <si>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</si>
  <si>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Salathia, N; Lynn, JR; Millar, AJ; King, GJ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</si>
  <si>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</si>
  <si>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</si>
  <si>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10.1007/s00122-006-0468-y</t>
  </si>
  <si>
    <t>Salmeron, M; Gbur, EE; Bourland, FM; Buehring, NW; Earnest, L; Fritschi, FB; Golden, BR; Hathcoat, D; Lofton, J; McClure, AT; Miller, TD; Neely, C; Shannon, G; Udeigwe, TK; Verbree, DA; Vories, ED; Wiebold, WJ; Purcell, LC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</si>
  <si>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</si>
  <si>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</si>
  <si>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</si>
  <si>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Salmeron, M; Purcell, LC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</si>
  <si>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</si>
  <si>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</si>
  <si>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</si>
  <si>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10.1016/j.agsy.2016.07.016</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</si>
  <si>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</si>
  <si>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</si>
  <si>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</si>
  <si>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</si>
  <si>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10.1002/(SICI)1521-1878(200001)22:1&lt;38::AID-BIES8&gt;3.3.CO;2-C</t>
  </si>
  <si>
    <t>Samis, KE; Heath, KD; Stinchcombe, JR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</si>
  <si>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</si>
  <si>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</si>
  <si>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</si>
  <si>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Samms, RJ; Lewis, JE; Lory, A; Fowler, MJ; Cooper, S; Warner, A; Emmerson, P; Adams, AC; Luckett, JC; Perkins, AC; Wilson, D; Barrett, P; Tsintzas, K; Ebling, FJP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</si>
  <si>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</si>
  <si>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</si>
  <si>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10.1016/j.cub.2015.10.010</t>
  </si>
  <si>
    <t>Sanchez-Bermejo, E; Balasubramanian, S</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</si>
  <si>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</si>
  <si>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</si>
  <si>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10.1111/pce.12690</t>
  </si>
  <si>
    <t>Sanchez-Bretano, A; Gueguen, MM; Cano-Nicolau, J; Kah, O; Alonso-Gomez, AL; Delgado, MJ; Isorna, E</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</si>
  <si>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</si>
  <si>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</si>
  <si>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10.3109/07420528.2015.1049615</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</si>
  <si>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</si>
  <si>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</si>
  <si>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</si>
  <si>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10.3109/07420529808993197</t>
  </si>
  <si>
    <t>Sandman, N; Merikanto, I; Maattanen, H; Valli, K; Kronholm, E; Laatikainen, T; Partonen, T; Paunio, T</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</si>
  <si>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</si>
  <si>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</si>
  <si>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10.1111/jsr.12416</t>
  </si>
  <si>
    <t>Sanford, LM; Price, CA; Leggee, DG; Baker, SJ; Yarney, TA</t>
  </si>
  <si>
    <t>Role of FSH, numbers of FSH receptors and testosterone in the regulation of inhibin secretion during the seasonal testicular cycle of adult rams</t>
  </si>
  <si>
    <t>REPRODUCTION</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</si>
  <si>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</si>
  <si>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Sanon, M; Hoogenboom, G; Traore, SB; Sarr, B; Garcia, AGY;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</si>
  <si>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</si>
  <si>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</si>
  <si>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</si>
  <si>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10.1016/j.njas.2013.11.004</t>
  </si>
  <si>
    <t>Santachiara, G; Borras, L; Rotundo, JL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</si>
  <si>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</si>
  <si>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</si>
  <si>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10.2134/agronj2016.04.0198</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</si>
  <si>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</si>
  <si>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</si>
  <si>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</si>
  <si>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</si>
  <si>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</si>
  <si>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</si>
  <si>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</si>
  <si>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</si>
  <si>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</si>
  <si>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Santelices, B; Camus, P; Hoffmann, AJ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</si>
  <si>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</si>
  <si>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</si>
  <si>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</si>
  <si>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10.1007/BF00003881</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</si>
  <si>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</si>
  <si>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</si>
  <si>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</si>
  <si>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</si>
  <si>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Santos, LG; Pires, GN; Bittencourt, LRA; Tufik, S; Andersen, ML</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</si>
  <si>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</si>
  <si>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</si>
  <si>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</si>
  <si>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10.1016/j.tube.2012.03.006</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</si>
  <si>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</si>
  <si>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</si>
  <si>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</si>
  <si>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</si>
  <si>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</si>
  <si>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</si>
  <si>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</si>
  <si>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Sasa, A; Rodrigues, PA; Nonaka, KO; Balieiro, JCD; Coelho, LA</t>
  </si>
  <si>
    <t>Plasma Melatonin and Progesterone Profiles of Suffolk and Romney Marsh Ewes Implanted with Melatonin during Anoestrus Season at Lower Latitudes in Southern Hemisphere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</si>
  <si>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</si>
  <si>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Saunders, DS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</si>
  <si>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</si>
  <si>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</si>
  <si>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</si>
  <si>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</si>
  <si>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</si>
  <si>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</si>
  <si>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</si>
  <si>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</si>
  <si>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</si>
  <si>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Saunders, DS; Cymborowski, B</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</si>
  <si>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</si>
  <si>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</si>
  <si>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</si>
  <si>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Savage, JA; Cavender-Bares, J</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</si>
  <si>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</si>
  <si>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</si>
  <si>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10.1890/12-1779.1</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</si>
  <si>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</si>
  <si>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</si>
  <si>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</si>
  <si>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</si>
  <si>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SAWAMURA, Y</t>
  </si>
  <si>
    <t>AN AUTECOLOGICAL STUDY OF PHOTOPERIODIC RESPONSE OF GEOGRAPHIC STRAINS OF POLYGONUM THUNBERGII SIEBOLD ET ZUCCARINI</t>
  </si>
  <si>
    <t>JAPANESE JOURNAL OF BOTANY</t>
  </si>
  <si>
    <t>Scalone, R; Lemke, A; Stefanic, E; Kolseth, AK; Rasic, S; Andersson, L</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</si>
  <si>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</si>
  <si>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</si>
  <si>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10.1371/journal.pone.0166510</t>
  </si>
  <si>
    <t>Scharf, I; Bauerfeind, SS; Blanckenhorn, WU; Schafer, MA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</si>
  <si>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</si>
  <si>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</si>
  <si>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10.3354/cr00907</t>
  </si>
  <si>
    <t>Scheiber, IBR; de Jong, ME; Komdeur, J; Pschernig, E; Loonen, MJJE; Millesi, E; Weiss, BM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</si>
  <si>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</si>
  <si>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</si>
  <si>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10.1371/journal.pone.0182861</t>
  </si>
  <si>
    <t>Scherbarth, F; Steinlechner, S</t>
  </si>
  <si>
    <t>Endocrine mechanisms of seasonal adaptation in small mammals: from early results to present understanding</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</si>
  <si>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</si>
  <si>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10.1007/s00360-010-0498-2</t>
  </si>
  <si>
    <t>Schettini, E; De Salvador, FR; Scarascia Mugnozza, G; Vox, G</t>
  </si>
  <si>
    <t>Coloured Covering Materials for Peach Protected Cultivation</t>
  </si>
  <si>
    <t>INTERNATIONAL SYMPOSIUM ON ADVANCED TECHNOLOGIES AND MANAGEMENT TOWARDS SUSTAINABLE GREENHOUSE ECOSYSTEMS: GREENSYS2011</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</si>
  <si>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</si>
  <si>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</si>
  <si>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</si>
  <si>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</si>
  <si>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</si>
  <si>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10.1023/A:1026409930464</t>
  </si>
  <si>
    <t>Schmidt, PS; Conde, DR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</si>
  <si>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</si>
  <si>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</si>
  <si>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</si>
  <si>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</si>
  <si>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</si>
  <si>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</si>
  <si>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</si>
  <si>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</si>
  <si>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</si>
  <si>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</si>
  <si>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</si>
  <si>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</si>
  <si>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10.1086/303282</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</si>
  <si>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</si>
  <si>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</si>
  <si>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</si>
  <si>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</si>
  <si>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10.1007/BF02242394</t>
  </si>
  <si>
    <t>Schnelle, RA; Barrett, JE</t>
  </si>
  <si>
    <t>High Temperatures and Marginally Inductive Photoperiods Impact the Floral Display of Poinsettias 'Freedom Red', 'Early Red Splendor', and 'Prestige Early Red'</t>
  </si>
  <si>
    <t>INTERNATIONAL SYMPOSIUM ON HIGH TECHNOLOGY FOR GREENHOUSE SYSTEMS: GREENSYS2009</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</si>
  <si>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</si>
  <si>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10.17660/ActaHortic.2011.893.96</t>
  </si>
  <si>
    <t>Schnelle, RA; Barrett, JE; Clark, DG</t>
  </si>
  <si>
    <t>High temperature delay of floral initiation in modern poinsettia cultivars</t>
  </si>
  <si>
    <t>PROCEEDINGS OF THE VTH INTERNATIONAL SYMPOSIUM ON ARTIFICIAL LIGHTING IN HORTICULTURE</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</si>
  <si>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</si>
  <si>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10.17660/ActaHortic.2006.711.36</t>
  </si>
  <si>
    <t>Schoech, SJ</t>
  </si>
  <si>
    <t>Food supplementation experiments: A tool to reveal mechanisms that mediate timing of reproduction</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</si>
  <si>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</si>
  <si>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</si>
  <si>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Schroeder, M; Dalin, P</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</si>
  <si>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</si>
  <si>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</si>
  <si>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</si>
  <si>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10.1111/afe.12189</t>
  </si>
  <si>
    <t>Schueler, S; Liesebach, M</t>
  </si>
  <si>
    <t>Latitudinal population transfer reduces temperature sum requirements for bud burst of European beech</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</si>
  <si>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</si>
  <si>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10.1007/s11258-014-0420-1</t>
  </si>
  <si>
    <t>Schuhbauer, A; Brickle, P; Arkhipkin, A</t>
  </si>
  <si>
    <t>Growth and reproduction of Loxechinus albus (Echinodermata: Echinoidea) at the southerly peripheries of their species range, Falkland Islands (South Atlantic)</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</si>
  <si>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</si>
  <si>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10.1007/s00227-010-1455-z</t>
  </si>
  <si>
    <t>Schulte-Hostedde, AI; Mastromonaco, GF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</si>
  <si>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</si>
  <si>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</si>
  <si>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</si>
  <si>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</si>
  <si>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</si>
  <si>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</si>
  <si>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</si>
  <si>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Secombe, CJ; Tan, RHH; Perara, DI; Byrne, DP; Watts, SP; Wearn, JG</t>
  </si>
  <si>
    <t>The Effect of Geographic Location on Circannual Adrenocorticotropic Hormone Plasma Concentrations in Horses in Australia</t>
  </si>
  <si>
    <t>JOURNAL OF VETERINARY INTERNAL MEDICINE</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</si>
  <si>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</si>
  <si>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10.1111/jvim.14782</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</si>
  <si>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</si>
  <si>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</si>
  <si>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</si>
  <si>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Sennhenn, A; Odhiambo, JJO; Maass, BL; Whitbread, AM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</si>
  <si>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</si>
  <si>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</si>
  <si>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10.1017/S0014479716000429</t>
  </si>
  <si>
    <t>Sgolastra, F; Kemp, WP; Buckner, JS; Pitts-Singer, TL; Maini, S; Bosch, J</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</si>
  <si>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</si>
  <si>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</si>
  <si>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10.1016/j.jinsphys.2011.08.017</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</si>
  <si>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</si>
  <si>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</si>
  <si>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</si>
  <si>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</si>
  <si>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Sharma, DL; D'Antuono, MF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</si>
  <si>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</si>
  <si>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</si>
  <si>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</si>
  <si>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</si>
  <si>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</si>
  <si>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</si>
  <si>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</si>
  <si>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Sharp, PJ</t>
  </si>
  <si>
    <t>Comparative regulation of prolactin secretion</t>
  </si>
  <si>
    <t>ADVANCES IN COMPARATIVE ENDOCRINOLOGY, TOMES 1 AND 2</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</si>
  <si>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</si>
  <si>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Strategies in avian breeding cycles</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</si>
  <si>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</si>
  <si>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</si>
  <si>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</si>
  <si>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</si>
  <si>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</si>
  <si>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</si>
  <si>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</si>
  <si>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</si>
  <si>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</si>
  <si>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</si>
  <si>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</si>
  <si>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</si>
  <si>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</si>
  <si>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Shaw, P</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</si>
  <si>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</si>
  <si>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</si>
  <si>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10.1007/s10336-016-1395-6</t>
  </si>
  <si>
    <t>Shi, YH; Zhang, GY; Liu, JZ; Zhu, XD</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</si>
  <si>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</si>
  <si>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</si>
  <si>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</si>
  <si>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10.1111/j.1749-7345.2012.00561.x</t>
  </si>
  <si>
    <t>Shi, ZD; Tian, YB; Wu, W; Wang, ZY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</si>
  <si>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</si>
  <si>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</si>
  <si>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</si>
  <si>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10.1017/S0043933908000081</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</si>
  <si>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</si>
  <si>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</si>
  <si>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</si>
  <si>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</si>
  <si>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</si>
  <si>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</si>
  <si>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</si>
  <si>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</si>
  <si>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</si>
  <si>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</si>
  <si>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</si>
  <si>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</si>
  <si>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</si>
  <si>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</si>
  <si>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</si>
  <si>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</si>
  <si>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</si>
  <si>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</si>
  <si>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</si>
  <si>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</si>
  <si>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</si>
  <si>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</si>
  <si>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</si>
  <si>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10.1016/S0022-1910(03)00167-7</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</si>
  <si>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</si>
  <si>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</si>
  <si>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</si>
  <si>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</si>
  <si>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Shoji, J; Toshito, S; Mizuno, K; Kamimura, Y; Hori, M; Hirakawa, K</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</si>
  <si>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</si>
  <si>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</si>
  <si>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</si>
  <si>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10.1093/icesjms/fsr059</t>
  </si>
  <si>
    <t>Sholes, ODV</t>
  </si>
  <si>
    <t>Consequences of Narrow Temperature Tolerance for a Pinyon Pine Sawfly, Neodiprion edulicolus</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</si>
  <si>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</si>
  <si>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10.1603/EN10318</t>
  </si>
  <si>
    <t>Shrestha, R; Gomez-Ariza, J; Brambilla, V; Fornara, F</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</si>
  <si>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</si>
  <si>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</si>
  <si>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10.1093/aob/mcu032</t>
  </si>
  <si>
    <t>SHROYER, DA; CRAIG, GB</t>
  </si>
  <si>
    <t>EGG DIAPAUSE IN AEDES-TRISERIATUS (DIPTERA, CULICIDAE) - GEOGRAPHIC-VARIATION IN PHOTOPERIODIC RESPONSE AND FACTORS INFLUENCING DIAPAUSE TERMINATION</t>
  </si>
  <si>
    <t>10.1093/jmedent/20.6.601</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</si>
  <si>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</si>
  <si>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</si>
  <si>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</si>
  <si>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</si>
  <si>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</si>
  <si>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</si>
  <si>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</si>
  <si>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Siegelman-Charbit, L; Planque, B</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</si>
  <si>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</si>
  <si>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</si>
  <si>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10.3354/meps11661</t>
  </si>
  <si>
    <t>Sierra-Almeida, A; Casanova-Katny, MA; Bravo, LA; Corcuera, LJ; Cavieres, LA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</si>
  <si>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</si>
  <si>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</si>
  <si>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</si>
  <si>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SILVERIN, B</t>
  </si>
  <si>
    <t>REPRODUCTIVE ADAPTATIONS TO BREEDING IN THE NORTH</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</si>
  <si>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</si>
  <si>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SILVERIN, B; MASSA, R; STOKKAN, KA</t>
  </si>
  <si>
    <t>PHOTOPERIODIC ADAPTATION TO BREEDING AT DIFFERENT LATITUDES IN GREAT TITS</t>
  </si>
  <si>
    <t>10.1006/gcen.1993.1055</t>
  </si>
  <si>
    <t>Silverin, B; Wingfield, J; Stokkan, KA; Massa, R; Jarvinen, A; Andersson, NA; Lambrechts, M; Sorace, A; Blomqvist, 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</si>
  <si>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</si>
  <si>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</si>
  <si>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</si>
  <si>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Simon, S; Ruhl, M; de Montaigu, A; Wotzel, S; Coupland, G</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</si>
  <si>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</si>
  <si>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</si>
  <si>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10.1093/molbev/msv110</t>
  </si>
  <si>
    <t>Sims, SR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</si>
  <si>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</si>
  <si>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</si>
  <si>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</si>
  <si>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</si>
  <si>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</si>
  <si>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</si>
  <si>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</si>
  <si>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</si>
  <si>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</si>
  <si>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</si>
  <si>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10.1016/j.fcr.2004.08.008</t>
  </si>
  <si>
    <t>Singh, NS; Dixit, AS</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</si>
  <si>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</si>
  <si>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</si>
  <si>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Singh, RK; Bhat, KV; Bhatia, VS; Mohapatra, T; Singh, NK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</si>
  <si>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</si>
  <si>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</si>
  <si>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</si>
  <si>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Singh, S</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</si>
  <si>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</si>
  <si>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</si>
  <si>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</si>
  <si>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10.1007/s12355-014-0347-9</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</si>
  <si>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</si>
  <si>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</si>
  <si>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</si>
  <si>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10.3382/ps.0731906</t>
  </si>
  <si>
    <t>Skinner, MF; Pruetz, JD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</si>
  <si>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</si>
  <si>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</si>
  <si>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</si>
  <si>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10.1002/ajpa.22145</t>
  </si>
  <si>
    <t>Skot, L; Sanderson, R; Thomas, A; Skot, K; Thorogood, D; Latypova, G; Asp, T; Armstead, I</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</si>
  <si>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</si>
  <si>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</si>
  <si>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10.1104/pp.110.169870</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</si>
  <si>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</si>
  <si>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</si>
  <si>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</si>
  <si>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</si>
  <si>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10.1111/j.1439-037X.1995.tb00219.x</t>
  </si>
  <si>
    <t>Slotte, T; Holm, K; McIntyre, LM; Lagercrantz, U; Lascoux, M</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</si>
  <si>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</si>
  <si>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</si>
  <si>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10.1104/pp.107.102632</t>
  </si>
  <si>
    <t>Small, TW; Moore, IT</t>
  </si>
  <si>
    <t>Seasonal neuroplasticity of the song control system in tropical, flexibly, and opportunistically breeding birds</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</si>
  <si>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</si>
  <si>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</si>
  <si>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SMITH, MAH; MACKAY, PA</t>
  </si>
  <si>
    <t>LATITUDINAL VARIATION IN THE PHOTOPERIODIC RESPONSES OF POPULATIONS OF PEA APHID (HOMOPTERA, APHIDIDAE)</t>
  </si>
  <si>
    <t>10.1093/ee/19.3.618</t>
  </si>
  <si>
    <t>Smith, MAH; MacKay, PA; Lamb, RJ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</si>
  <si>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</si>
  <si>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</si>
  <si>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</si>
  <si>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Sniegula, S; Drobniak, SM; Golab, MJ; Johansson, F</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</si>
  <si>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</si>
  <si>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</si>
  <si>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10.1111/een.12076</t>
  </si>
  <si>
    <t>Sniegula, S; Golab, MJ; Drobniak, SM; Johansson, F</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</si>
  <si>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</si>
  <si>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</si>
  <si>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10.1111/1365-2656.12442</t>
  </si>
  <si>
    <t>Sniegula, S; Golab, MJ; Johansson, F</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</si>
  <si>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</si>
  <si>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</si>
  <si>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</si>
  <si>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10.1186/s12862-017-1010-3</t>
  </si>
  <si>
    <t>A large-scale latitudinal pattern of life-history traits in a strictly univoltine damselfly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</si>
  <si>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</si>
  <si>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10.1111/een.12314</t>
  </si>
  <si>
    <t>.</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</si>
  <si>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</si>
  <si>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</si>
  <si>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</si>
  <si>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Sniegula, S; Janssens, L; Stoks, R</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</si>
  <si>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</si>
  <si>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</si>
  <si>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</si>
  <si>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10.1016/j.aquatox.2017.02.029</t>
  </si>
  <si>
    <t>Sniegula, S; Johansson, F</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</si>
  <si>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</si>
  <si>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</si>
  <si>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</si>
  <si>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Sniegula, S; Johansson, F; Nilsson-Ortman, V</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</si>
  <si>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</si>
  <si>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</si>
  <si>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10.1111/j.1600-0706.2011.20015.x</t>
  </si>
  <si>
    <t>Sniegula, S; Nilsson-Ortman, V; Johansson, F</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</si>
  <si>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</si>
  <si>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</si>
  <si>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10.1371/journal.pone.0046024</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</si>
  <si>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</si>
  <si>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</si>
  <si>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</si>
  <si>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</si>
  <si>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y?</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</si>
  <si>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</si>
  <si>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</si>
  <si>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</si>
  <si>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</si>
  <si>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Sogaard, G; Johnsen, O; Nilsen, J; Junttila, O</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</si>
  <si>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</si>
  <si>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</si>
  <si>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10.1093/treephys/28.2.311</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</si>
  <si>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</si>
  <si>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</si>
  <si>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</si>
  <si>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</si>
  <si>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Sonsteby, A; Heide, OM</t>
  </si>
  <si>
    <t>Black currant physiology in a changing climate</t>
  </si>
  <si>
    <t>XI INTERNATIONAL RUBUS AND RIBES SYMPOSIUM</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</si>
  <si>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</si>
  <si>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10.17660/ActaHortic.2016.1133.24</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</si>
  <si>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</si>
  <si>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</si>
  <si>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</si>
  <si>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</si>
  <si>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</si>
  <si>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</si>
  <si>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</si>
  <si>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</si>
  <si>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10.1080/14620316.2010.11512678</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</si>
  <si>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</si>
  <si>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</si>
  <si>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</si>
  <si>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Temperature Limitations for Flowering in Strawberry and Raspberry</t>
  </si>
  <si>
    <t>WORKSHOP ON BERRY PRODUCTION IN CHANGING CLIMATE CONDITIONS AND CULTIVATION SYSTEMS. COST-ACTION 863: EUROBERRY RESEARCH: FROM GENOMICS TO SUSTAINABLE PRODUCTION, QUALITY AND HEALTH</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</si>
  <si>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</si>
  <si>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</si>
  <si>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</si>
  <si>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</si>
  <si>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</si>
  <si>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</si>
  <si>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</si>
  <si>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Soolanayakanahally, RY; Guy, RD; Silim, SN; Drewes, EC; Schroeder, WR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</si>
  <si>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</si>
  <si>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</si>
  <si>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</si>
  <si>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Soolanayakanahally, RY; Guy, RD; Silim, SN; Song, MH</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</si>
  <si>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</si>
  <si>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</si>
  <si>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</si>
  <si>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Soolanayakanahally, RY; Guy, RD; Street, NR; Robinson, KM; Silim, SN; Albrectsen, BR; Jansson, S</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</si>
  <si>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</si>
  <si>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</si>
  <si>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10.3389/fpls.2015.00528</t>
  </si>
  <si>
    <t>Sorg, BA; Stark, G; Sergeeva, A; Jansen, HT</t>
  </si>
  <si>
    <t>PHOTOPERIODIC SUPPRESSION OF DRUG REINSTATEMENT</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</si>
  <si>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</si>
  <si>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10.1016/j.neuroscience.2010.12.022</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</si>
  <si>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</si>
  <si>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</si>
  <si>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</si>
  <si>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</si>
  <si>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</si>
  <si>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</si>
  <si>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</si>
  <si>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</si>
  <si>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</si>
  <si>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</si>
  <si>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</si>
  <si>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</si>
  <si>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SOUTYGROSSET, C; BOUCHON, D; MOCQUARD, JP; JUCHAULT, P</t>
  </si>
  <si>
    <t>INTERPOPULATION VARIABILITY OF THE SEASONAL REPRODUCTION IN THE TERRESTRIAL ISOPOD ARMADILLIDIUM-VULGARE LATR (CRUSTACEA, ONISCIDEA) - A REVIEW</t>
  </si>
  <si>
    <t>ACTA OECOLOGICA-INTERNATIONAL JOURNAL OF ECOLOGY</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</si>
  <si>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</si>
  <si>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Souty-Grosset, C; Nasri, K; Mocquard, JP; Juchault, P</t>
  </si>
  <si>
    <t>Individual variation in the seasonal reproduction of the terrestrial isopod Armadillidium vulgare Latr, (Crustacea, Oniscidea)</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</si>
  <si>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</si>
  <si>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10.1016/S1146-609X(98)80041-6</t>
  </si>
  <si>
    <t>Souza, DSD; Polizel, AC; Hamawaki, OT; Bonfim-Silva, EM; Koetz, M; Hamawaki, RL</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</si>
  <si>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</si>
  <si>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</si>
  <si>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</si>
  <si>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Spehar, CR; Francisco, ER; Pereira, EA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</si>
  <si>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</si>
  <si>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</si>
  <si>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</si>
  <si>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</si>
  <si>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</si>
  <si>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</si>
  <si>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</si>
  <si>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10.1111/j.1365-2419.2005.00339.x</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</si>
  <si>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</si>
  <si>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</si>
  <si>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</si>
  <si>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</si>
  <si>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10.1007/s101440200031</t>
  </si>
  <si>
    <t>Spieth, HR; Porschmann, U; Teiwes, C</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</si>
  <si>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</si>
  <si>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</si>
  <si>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</si>
  <si>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</si>
  <si>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</si>
  <si>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</si>
  <si>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</si>
  <si>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</si>
  <si>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</si>
  <si>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</si>
  <si>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</si>
  <si>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Staikidou, I; Selby, C; Hanks, G</t>
  </si>
  <si>
    <t>Stimulation of in vitro bulblet growth in Galanthus species with sucrose and activated charcoal</t>
  </si>
  <si>
    <t>PROCEEDINGS OF THE VTH INTERNATIONAL SYMPOSIUM ON IN VITRO CULTURE AND HORTICULTURE BREEDING, VOLS 1 AND 2</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</si>
  <si>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</si>
  <si>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10.17660/ActaHortic.2006.725.57</t>
  </si>
  <si>
    <t>Staniar, WB; Kronfeld, DS; Akers, RM; Harris, PA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</si>
  <si>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</si>
  <si>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</si>
  <si>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</si>
  <si>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10.1111/j.1439-0396.2006.00666.x</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</si>
  <si>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</si>
  <si>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</si>
  <si>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</si>
  <si>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</si>
  <si>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</si>
  <si>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</si>
  <si>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</si>
  <si>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</si>
  <si>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Steindal, ALH; Molmann, J; Bengtsson, GB; Johansen, TJ</t>
  </si>
  <si>
    <t>Influence of Day Length and Temperature on the Content of Health-Related Compounds in Broccoli (Brassica oleracea L. var. italica)</t>
  </si>
  <si>
    <t>JOURNAL OF AGRICULTURAL AND FOOD CHEMISTRY</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</si>
  <si>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</si>
  <si>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</si>
  <si>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Steindal, ALH; Roolven, R; Hansen, E; Molmann, J</t>
  </si>
  <si>
    <t>Effects of photoperiod, growth temperature and cold acclimatisation on glucosinolates, sugars and fatty acids in kale</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</si>
  <si>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</si>
  <si>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10.1016/j.foodchem.2014.10.129</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</si>
  <si>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</si>
  <si>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</si>
  <si>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</si>
  <si>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10.2135/cropsci2002.1709</t>
  </si>
  <si>
    <t>Steinfort, U; Trevaskis, B; Shu, FK; Bell, KL; Dreccer, MF</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</si>
  <si>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</si>
  <si>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</si>
  <si>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10.1016/j.fcr.2016.10.012</t>
  </si>
  <si>
    <t>Stelmakh, AF</t>
  </si>
  <si>
    <t>Genetic systems regulating flowering response in wheat (Reprinted from Wheat: Prospects for global improvement, 1998)</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</si>
  <si>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</si>
  <si>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</si>
  <si>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</si>
  <si>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</si>
  <si>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</si>
  <si>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 xml:space="preserve">10.1007/BF00022199                                                              </t>
  </si>
  <si>
    <t>Stevenson, KT; van Tets, IG; Chon, DY</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</si>
  <si>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</si>
  <si>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</si>
  <si>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</si>
  <si>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Stevenson, KT; van Tets, IG; Nay, LAI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</si>
  <si>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</si>
  <si>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</si>
  <si>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</si>
  <si>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</si>
  <si>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</si>
  <si>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</si>
  <si>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</si>
  <si>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</si>
  <si>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</si>
  <si>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</si>
  <si>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</si>
  <si>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Stewart, DW; Cober, ER; Bernard, RL</t>
  </si>
  <si>
    <t>Modeling genetic effects on the photothermal response of soybean phenological development</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</si>
  <si>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</si>
  <si>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10.2134/agronj2003.0065</t>
  </si>
  <si>
    <t>Stewart, PJ; Folta, KM</t>
  </si>
  <si>
    <t>A Review of Photoperiodic Flowering Research in Strawberry (Fragaria spp.)</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</si>
  <si>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</si>
  <si>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10.1080/07352680903436259</t>
  </si>
  <si>
    <t>Stich, B; Haussmann, BIG; Pasam, R; Bhosale, S; Hash, CT; Melchinger, AE; Parzies, HK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</si>
  <si>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</si>
  <si>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</si>
  <si>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10.1186/1471-2229-10-216</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</si>
  <si>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</si>
  <si>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</si>
  <si>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</si>
  <si>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10.1073/pnas.0306401101</t>
  </si>
  <si>
    <t>Stinziano, JR; Way, DA</t>
  </si>
  <si>
    <t>Autumn photosynthetic decline and growth cessation in seedlings of white spruce are decoupled under warming and photoperiod manipulations</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</si>
  <si>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</si>
  <si>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10.1111/pce.12917</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</si>
  <si>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</si>
  <si>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</si>
  <si>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10.1139/cjb-2013-0314</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</si>
  <si>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</si>
  <si>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</si>
  <si>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</si>
  <si>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</si>
  <si>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</si>
  <si>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</si>
  <si>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</si>
  <si>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10.1016/S0304-4238(02)00038-9</t>
  </si>
  <si>
    <t>Stock, AJ; McGoey, BV; Stinchcombe, JR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</si>
  <si>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</si>
  <si>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</si>
  <si>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</si>
  <si>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10.7717/peerj.898</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</si>
  <si>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</si>
  <si>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</si>
  <si>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</si>
  <si>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</si>
  <si>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Stokkan, KA; van Oort, BEH; Tyler, NJC; Loudon, ASI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</si>
  <si>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</si>
  <si>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</si>
  <si>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10.1111/j.1600-079X.2007.00476.x</t>
  </si>
  <si>
    <t>Stoks, R; Geerts, AN; De Meester, L</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</si>
  <si>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</si>
  <si>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</si>
  <si>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10.1111/eva.12108</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</si>
  <si>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</si>
  <si>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</si>
  <si>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</si>
  <si>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10.1016/S0378-4290(99)00033-7</t>
  </si>
  <si>
    <t>STONER, AW; SANDT, VJ; BOIDRONMETAIRON, IF</t>
  </si>
  <si>
    <t>SEASONALITY IN REPRODUCTIVE ACTIVITY AND LARVAL ABUNDANCE OF QUEEN CONCH STROMBUS-GIGAS</t>
  </si>
  <si>
    <t>FISHERY BULLETIN</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</si>
  <si>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</si>
  <si>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Strand, JET; Aarseth, JJ; Hanebrekke, TL; Jorgensen, EH</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</si>
  <si>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</si>
  <si>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</si>
  <si>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</si>
  <si>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Stromme, CB; Julkunen-Tiitto, R; Krishna, U; Lavola, A; Olsen, JE;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</si>
  <si>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</si>
  <si>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</si>
  <si>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10.1111/pce.12338</t>
  </si>
  <si>
    <t>Studds, CE; Marra, PP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</si>
  <si>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</si>
  <si>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</si>
  <si>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10.1098/rspb.2011.0332</t>
  </si>
  <si>
    <t>Stulberg, A; Myers, M; Brigham, R</t>
  </si>
  <si>
    <t>Seasonal body mass fluctuations of captive Tawny Frogmouths (Podargus strigoides) are consistent with seasonal heterothermy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</si>
  <si>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</si>
  <si>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</si>
  <si>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</si>
  <si>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</si>
  <si>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</si>
  <si>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</si>
  <si>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Su, J; Liu, BB; Liao, JK; Yang, ZH; Lin, CT; Oka, Y</t>
  </si>
  <si>
    <t>Coordination of Cryptochrome and Phytochrome Signals in the Regulation of Plant Light Responses</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</si>
  <si>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</si>
  <si>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10.3390/agronomy7010025</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</si>
  <si>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</si>
  <si>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</si>
  <si>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</si>
  <si>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10.1073/pnas.96.22.12362</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</si>
  <si>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</si>
  <si>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</si>
  <si>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</si>
  <si>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</si>
  <si>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</si>
  <si>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</si>
  <si>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</si>
  <si>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</si>
  <si>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Sun, W; Xu, XH; Wu, X; Wang, Y; Lu, XB; Sun, HW; Xie, XZ</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</si>
  <si>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</si>
  <si>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</si>
  <si>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10.3389/fpls.2015.00372</t>
  </si>
  <si>
    <t>Surbhi; Rastogi, A; Malik, S; Rani, S; Kumar, V</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</si>
  <si>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</si>
  <si>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</si>
  <si>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</si>
  <si>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10.1002/cne.24000</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</si>
  <si>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</si>
  <si>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</si>
  <si>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10.1016/j.ygcen.2016.03.031</t>
  </si>
  <si>
    <t>Susilo, ES; Harnadi, L; Takemura, A</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</si>
  <si>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</si>
  <si>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</si>
  <si>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10.1080/17451000802266633</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</si>
  <si>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</si>
  <si>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</si>
  <si>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</si>
  <si>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10.1006/jmsc.1996.0104</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</si>
  <si>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</si>
  <si>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</si>
  <si>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</si>
  <si>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</si>
  <si>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Suzuki, T; Izawa, N; Takashima, T; Watanabe, M; Takeda, M</t>
  </si>
  <si>
    <t>Action Spectrum for the Suppression of Arylalkylamine N-acetyltransferase Activity in the Two-spotted Spider Mite Tetranychus urticae</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</si>
  <si>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</si>
  <si>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10.1111/j.1751-1097.2008.00419.x</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</si>
  <si>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</si>
  <si>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</si>
  <si>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</si>
  <si>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10.1111/j.1399-3054.1991.tb00109.x</t>
  </si>
  <si>
    <t>Svenning, MM; Rosnes, K; Lund, L; Junttila, O</t>
  </si>
  <si>
    <t>Vegetative growth and freezing tolerance of white clover (Trifolium repens L.) genotypes from Svalbard</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</si>
  <si>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</si>
  <si>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</si>
  <si>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Swidrak, I; Gruber, A; Kofler, W; Oberhuber, W</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</si>
  <si>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</si>
  <si>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</si>
  <si>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10.1093/treephys/tpr034</t>
  </si>
  <si>
    <t>Szafranska, K</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</si>
  <si>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</si>
  <si>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</si>
  <si>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</si>
  <si>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SZEKERES, F</t>
  </si>
  <si>
    <t>EFFECT OF LIGHT, RANGE OF TEMPERATURE AND PHOTOPERIODIC INDUCTION ON GERMINATING-SEEDS AND CARYOPSES OF AVENA-FATUA L</t>
  </si>
  <si>
    <t>ACTA PHYTOPATHOLOGICA ACADEMIAE SCIENTIARUM HUNGARICAE</t>
  </si>
  <si>
    <t>Tagu, D; Sabater-Munoz, B; Simon, JC</t>
  </si>
  <si>
    <t>Deciphering reproductive polyphenism in aphids</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</si>
  <si>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</si>
  <si>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10.1080/07924259.2005.9652172</t>
  </si>
  <si>
    <t>Takada, H; Ono, T; Torikura, H; Enokiya, T</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</si>
  <si>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</si>
  <si>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</si>
  <si>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</si>
  <si>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Takahashi, Y; Teshima, KM; Yokoi, S; Innan, H; Shimamoto, K</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</si>
  <si>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</si>
  <si>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</si>
  <si>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10.1073/pnas.0812092106</t>
  </si>
  <si>
    <t>Takase, T; Yasuhara, M; Geekiyanage, S; Ogura, Y; Kiyosue, T</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</si>
  <si>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</si>
  <si>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</si>
  <si>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</si>
  <si>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</si>
  <si>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Takashima, K; Nakamura, K</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</si>
  <si>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</si>
  <si>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</si>
  <si>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</si>
  <si>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10.1080/13887890.2014.907546</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</si>
  <si>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</si>
  <si>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</si>
  <si>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</si>
  <si>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</si>
  <si>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</si>
  <si>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</si>
  <si>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</si>
  <si>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</si>
  <si>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</si>
  <si>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</si>
  <si>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</si>
  <si>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</si>
  <si>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</si>
  <si>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</si>
  <si>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</si>
  <si>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</si>
  <si>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</si>
  <si>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</si>
  <si>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</si>
  <si>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</si>
  <si>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</si>
  <si>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</si>
  <si>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10.1146/annurev.ento.42.1.323</t>
  </si>
  <si>
    <t>Takeno, K</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</si>
  <si>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</si>
  <si>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</si>
  <si>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</si>
  <si>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Takeshima, R; Hayashi, T; Zhu, JH; Zhao, C; Xu, ML; Yamaguchi, N; Sayama, T; Ishimoto, M; Kong, LP; Shi, XY; Liu, BH; Tian, ZX; Yamada, T; Kong, FJ; Abe, J</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</si>
  <si>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</si>
  <si>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</si>
  <si>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</si>
  <si>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Talar, U; Kielbowicz-Matuk, A; Czarnecka, J; Rorat, T</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</si>
  <si>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</si>
  <si>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</si>
  <si>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10.1371/journal.pone.0177471</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</si>
  <si>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</si>
  <si>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</si>
  <si>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</si>
  <si>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</si>
  <si>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</si>
  <si>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</si>
  <si>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</si>
  <si>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Tanaka, K; Murata, K</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</si>
  <si>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</si>
  <si>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</si>
  <si>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10.1093/ee/nvw142</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</si>
  <si>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</si>
  <si>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</si>
  <si>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</si>
  <si>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Tanaka, K; Murata, K; Matsuura, 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</si>
  <si>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</si>
  <si>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</si>
  <si>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10.1111/ens.12087</t>
  </si>
  <si>
    <t>Tanaka, S; Zhu, DH</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</si>
  <si>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</si>
  <si>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</si>
  <si>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</si>
  <si>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</si>
  <si>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</si>
  <si>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</si>
  <si>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10.1080/09670260010001735861</t>
  </si>
  <si>
    <t>Tanino, KK; Cherry, KM; Kriger, JN; Hrycan, W; Marufu, G; Thomas, JD; Gray, GR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</si>
  <si>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</si>
  <si>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</si>
  <si>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</si>
  <si>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Tanino, KK; Wang, RJ</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</si>
  <si>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</si>
  <si>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</si>
  <si>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Tao, ZX; Wang, HJ; Dai, JH; Alatalo, J; Ge, QS</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</si>
  <si>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</si>
  <si>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</si>
  <si>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10.1016/j.agrformet.2017.10.034</t>
  </si>
  <si>
    <t>Tarakanov, IG</t>
  </si>
  <si>
    <t>Light control of growth and development in vegetable plants with various life strategies</t>
  </si>
  <si>
    <t>Proceedings of the Vth International Symposium on Artificial Lighting in Horticulture</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</si>
  <si>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</si>
  <si>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</si>
  <si>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</si>
  <si>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</si>
  <si>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</si>
  <si>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</si>
  <si>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10.1080/00218839.1994.11100846</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</si>
  <si>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</si>
  <si>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</si>
  <si>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</si>
  <si>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</si>
  <si>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Taulavuori, K; Taulavuori, E; Saravesi, K; Jylanki, T; Kainulainen, A; Pajala, J; Markkola, A; Suominen, O; Saikkonen, K</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</si>
  <si>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</si>
  <si>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</si>
  <si>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</si>
  <si>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</si>
  <si>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</si>
  <si>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</si>
  <si>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</si>
  <si>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Tavolaro, FM; Thomson, LM; Ross, AW; Morgan, PJ;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</si>
  <si>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</si>
  <si>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</si>
  <si>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10.1111/jne.12241</t>
  </si>
  <si>
    <t>Taylor, A; Massiah, AJ; Thomas, B</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</si>
  <si>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</si>
  <si>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</si>
  <si>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10.1093/pcp/pcq120</t>
  </si>
  <si>
    <t>Taylor, JL; Massiah, A; Kennedy, S; Hong, YG; Jackson, SD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</si>
  <si>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</si>
  <si>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</si>
  <si>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10.1016/j.jplph.2017.03.015</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</si>
  <si>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</si>
  <si>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</si>
  <si>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</si>
  <si>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</si>
  <si>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TEERI, JA; TONSOR, SJ</t>
  </si>
  <si>
    <t>VARIABILITY IN PHOTOPERIOD AND THE INHIBITION OF FLOWERING IN A HIGH-LATITUDE POPULATION OF SAXIFRAGA-RIVULARIS</t>
  </si>
  <si>
    <t>10.1139/b81-052</t>
  </si>
  <si>
    <t>Tehranchian, P; Norsworthy, JK; Bagavathiannan, MV; Riar, DS</t>
  </si>
  <si>
    <t>Acetolactate Synthase-Inhibitor Resistance in Yellow Nutsedge (Cyperus esculentus): II-Physiognomy and Photoperiodic Response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</si>
  <si>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</si>
  <si>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10.1614/WS-D-14-00187.1</t>
  </si>
  <si>
    <t>Teixeira, JEC; Weldekidan, T; de Leon, N; Flint-Garcia, S; Holland, JB; Lauter, N; Murray, SC; Xu, W; Hessel, DA; Kleintop, AE; Hawk, JA; Hallauer, A; Wisser, RJ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</si>
  <si>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</si>
  <si>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</si>
  <si>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10.1038/hdy.2014.90</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</si>
  <si>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</si>
  <si>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</si>
  <si>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</si>
  <si>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</si>
  <si>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LATITUDINAL VARIATION IN THE BIRTH TIMING OF CAPTIVE CALIFORNIA SEA LIONS AND OTHER CAPTIVE NORTH PACIFIC PINNIPEDS</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</si>
  <si>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</si>
  <si>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</si>
  <si>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</si>
  <si>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</si>
  <si>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10.1111/j.1469-7998.1991.tb03790.x</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</si>
  <si>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</si>
  <si>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</si>
  <si>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</si>
  <si>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</si>
  <si>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10.1111/j.1748-7692.1993.tb00457.x</t>
  </si>
  <si>
    <t>Teschke, M; Wendt, S; Kawaguchi, S; Kramer, A; Meyer, B</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</si>
  <si>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</si>
  <si>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</si>
  <si>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10.1371/journal.pone.0026090</t>
  </si>
  <si>
    <t>Thakare, D; Kumudini, S; Dinkins, RD</t>
  </si>
  <si>
    <t>The alleles at the E1 locus impact the expression pattern of two soybean FT-like genes shown to induce flowering in Arabidopsis</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</si>
  <si>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</si>
  <si>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10.1007/s00425-011-1450-8</t>
  </si>
  <si>
    <t>Thiery, JC; Chemineau, P; Hernandez, X; Migaud, M; Malpaux, B</t>
  </si>
  <si>
    <t>Neuroendocrine interactions and seasonality</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</si>
  <si>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</si>
  <si>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10.1016/S0739-7240(02)00148-0</t>
  </si>
  <si>
    <t>Thiery, JC; Malpaux, B</t>
  </si>
  <si>
    <t>Seasonal regulation of reproductive activity in sheep - Modulation of access of sex steroids to the brain</t>
  </si>
  <si>
    <t>STEROIDS AND THE NERVOUS SYSTEM</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</si>
  <si>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</si>
  <si>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10.1196/annals.1286.017</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</si>
  <si>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</si>
  <si>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</si>
  <si>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</si>
  <si>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</si>
  <si>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10.1023/A:1005906609158</t>
  </si>
  <si>
    <t>Thurber, CS; Ma, JM; Higgins, RH; Brown, PJ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</si>
  <si>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</si>
  <si>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</si>
  <si>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10.1186/gb-2013-14-6-r68</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</si>
  <si>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</si>
  <si>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</si>
  <si>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</si>
  <si>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</si>
  <si>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10.1007/BF00037731</t>
  </si>
  <si>
    <t>Timer, J; Tobin, PC; Saunders, MC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</si>
  <si>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</si>
  <si>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</si>
  <si>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10.1603/EN10116</t>
  </si>
  <si>
    <t>n-pops-tooclose</t>
  </si>
  <si>
    <t>Timonin, ME; Place, NJ; Wanderi, E; Wynne-Edwards, KE</t>
  </si>
  <si>
    <t>Phodopus campbelli detect reduced photoperiod during development but, unlike Phodopus sungorus, retain functional reproductive physiology</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</si>
  <si>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</si>
  <si>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10.1530/rep.1.00019</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</si>
  <si>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</si>
  <si>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</si>
  <si>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</si>
  <si>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</si>
  <si>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Todini, L; Delgadillo, JA;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</si>
  <si>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</si>
  <si>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</si>
  <si>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</si>
  <si>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Togashi, K; Togashi, 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</si>
  <si>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</si>
  <si>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</si>
  <si>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</si>
  <si>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10.1080/13416979.2016.1246638</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</si>
  <si>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</si>
  <si>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</si>
  <si>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</si>
  <si>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</si>
  <si>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10.1007/s10344-012-0628-0</t>
  </si>
  <si>
    <t>Tomaseto, AF; Miranda, MP; Moral, RA; de Lara, IAR; Fereres, A; Lopes, JRS</t>
  </si>
  <si>
    <t>Environmental conditions for Diaphorina citri Kuwayama (Hemiptera: Liviidae) take-off</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</si>
  <si>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</si>
  <si>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10.1111/jen.12418</t>
  </si>
  <si>
    <t>Tonetti, L; Sahu, S; Natale, V</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</si>
  <si>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</si>
  <si>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</si>
  <si>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</si>
  <si>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10.1016/j.comppsych.2011.11.010</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</si>
  <si>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</si>
  <si>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</si>
  <si>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</si>
  <si>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Tormey, D; Colbourne, JK; Mockaitis, K; Choi, JH; Lopez, J; Burkhart, J; Bradshaw, W; Holzapfel, C</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</si>
  <si>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</si>
  <si>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</si>
  <si>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10.1186/s12864-015-1937-y</t>
  </si>
  <si>
    <t>Toxopeus, J; Jakobs, R; Ferguson, LV; Gariepy, TD; Sinclair, BJ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</si>
  <si>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</si>
  <si>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</si>
  <si>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10.1016/j.jinsphys.2016.03.006</t>
  </si>
  <si>
    <t>Trainor, BC; Martin, LB; Greiwe, KM; Kuhlman, JR; Nelson, RJ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</si>
  <si>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</si>
  <si>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</si>
  <si>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10.1016/j.ygcen.2006.03.006</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</si>
  <si>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</si>
  <si>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</si>
  <si>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</si>
  <si>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</si>
  <si>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Tran, HD; Kinoshita, I; Ta, TT; Azuma, K</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</si>
  <si>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</si>
  <si>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</si>
  <si>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</si>
  <si>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10.1007/s10228-011-0268-5</t>
  </si>
  <si>
    <t>Treble, AJ; Jones, ML; Steeves, TB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</si>
  <si>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</si>
  <si>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</si>
  <si>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</si>
  <si>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10.3394/0380-1330(2008)34[404:DAEOAN]2.0.CO;2</t>
  </si>
  <si>
    <t>Tremblay, N; Werner, T; Huenerlage, K; Buchholz, F; Abele, D; Meyer, B; Brey, T</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</si>
  <si>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</si>
  <si>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</si>
  <si>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10.1016/j.ecolmodel.2014.07.031</t>
  </si>
  <si>
    <t>Trethowan, RM; Morgunov, A; He, ZH; De Pauw, R; Crossa, J; Warburton, M; Baytasov, A; Zhang, CL;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</si>
  <si>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</si>
  <si>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</si>
  <si>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10.1007/s10681-006-9217-1</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</si>
  <si>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</si>
  <si>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</si>
  <si>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</si>
  <si>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</si>
  <si>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Trillmich, F; Mueller, B; Kaiser, S; Krause, J</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</si>
  <si>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</si>
  <si>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</si>
  <si>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10.1016/j.physbeh.2008.11.014</t>
  </si>
  <si>
    <t>Trinchera, A; Pandozy, G; Rinaldi, S; Crino, P; Temperini, O; Rea, E</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</si>
  <si>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</si>
  <si>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</si>
  <si>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10.1016/j.blph.2013.06.018</t>
  </si>
  <si>
    <t>Trujillo-Quiroga, MJ; Gallegos-Sanchez, J; Porras-Almeraya, A; Valencia-Mendez, J</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</si>
  <si>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</si>
  <si>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</si>
  <si>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</si>
  <si>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Tryjanowski, P; Panek, M; Sparks, T</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</si>
  <si>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</si>
  <si>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</si>
  <si>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10.3354/cr032089</t>
  </si>
  <si>
    <t>TSUCHIYA, T; ISHIGURI, Y</t>
  </si>
  <si>
    <t>PHOTOPERIODIC FLOWERING RESPONSES IN HYBRID PROGENIES BETWEEN LATITUDINAL ECOTYPES OF CHENOPODIUM-RUBRUM L</t>
  </si>
  <si>
    <t>BOTANICAL GAZETTE</t>
  </si>
  <si>
    <t>10.1086/337367</t>
  </si>
  <si>
    <t>ROLE OF THE QUALITY OF LIGHT IN THE PHOTOPERIODIC FLOWERING RESPONSE IN 4 LATITUDINAL ECOTYPES OF CHENOPODIUM-RUBRUM L</t>
  </si>
  <si>
    <t>Tsuji, H; Tamaki, S; Komiya, R; Shimamoto, K</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</si>
  <si>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</si>
  <si>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</si>
  <si>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</si>
  <si>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</si>
  <si>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</si>
  <si>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</si>
  <si>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</si>
  <si>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10.1016/0045-6535(91)90115-T</t>
  </si>
  <si>
    <t>Turner, DW; Fortescue, JA;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</si>
  <si>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</si>
  <si>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</si>
  <si>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10.1016/j.fcr.2016.02.006</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</si>
  <si>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</si>
  <si>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</si>
  <si>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</si>
  <si>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10.1071/AR02064</t>
  </si>
  <si>
    <t>Tyukmaeva, VI; Salminen, TS; Kankare, M; Knott, KE; Hoikkala, A</t>
  </si>
  <si>
    <t>Adaptation to a seasonally varying environment: a strong latitudinal cline in reproductive diapause combined with high gene flow in Drosophila montana</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</si>
  <si>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</si>
  <si>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10.1002/ece3.14</t>
  </si>
  <si>
    <t>Tyukmaeva, VI; Veltsos, P; Slate, J; Gregson, E; Kauranen, H; Kankare, M; Ritchie, MG; Butlin, RK; Hoikkala, A</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</si>
  <si>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</si>
  <si>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</si>
  <si>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10.1111/mec.13202</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</si>
  <si>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</si>
  <si>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</si>
  <si>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</si>
  <si>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10.1303/aez.32.471</t>
  </si>
  <si>
    <t>Uga, Y; Nonoue, Y; Liang, ZW; Lin, HX;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</si>
  <si>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</si>
  <si>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</si>
  <si>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</si>
  <si>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</si>
  <si>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</si>
  <si>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</si>
  <si>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10.1017/S0025315400044398</t>
  </si>
  <si>
    <t>UJIYE, T</t>
  </si>
  <si>
    <t>STUDIES ON THE DIAPAUSE OF THE APPLE LEAF MINER, PHYLLONORYCTER-RINGONIELLA (MATSUMURA) (LEPIDOPTERA, GRACILLARIIDAE) .3. THE GEOGRAPHICAL VARIATION IN THE PHOTOPERIODIC RESPONSES ON THE INDUCTION OF DIAPAUSE</t>
  </si>
  <si>
    <t>UNAN, L</t>
  </si>
  <si>
    <t>PHOTOPERIODIC REACTION OF WHEAT-VARIETIES FROM DIFFERENT GEOGRAPHICAL LATITUDES .1. EFFECT OF LIGHT ON MORPHOLOGICAL YIELD COMPONENTS OF HARD WHEAT (TRITICUM-DURUM DESF)</t>
  </si>
  <si>
    <t>BODENKULTUR</t>
  </si>
  <si>
    <t>Upadhyaya, HD; Reddy, KN; Ahmed, MI; Dronavalli, N; Gowda, CLL</t>
  </si>
  <si>
    <t>Latitudinal variation and distribution of photoperiod and temperature sensitivity for flowering in the world collection of pearl millet germplasm at ICRISAT genebank</t>
  </si>
  <si>
    <t>PLANT GENETIC RESOURCES-CHARACTERIZATION AND UTILIZATION</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</si>
  <si>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</si>
  <si>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10.1017/S1479262111000979</t>
  </si>
  <si>
    <t>Upadhyaya, HD; Reddy, KN; Singh, S; Gowda, CLL; Ahmed, MI; Ramachandran, S</t>
  </si>
  <si>
    <t>Latitudinal patterns of diversity in the world collection of pearl millet landraces at the ICRISAT genebank</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</si>
  <si>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</si>
  <si>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10.1017/S1479262113000348</t>
  </si>
  <si>
    <t>Urbanski, J; Mogi, M; O'Donnell, D; DeCotiis, M; Toma, T; Armbruster, P</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</si>
  <si>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</si>
  <si>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</si>
  <si>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</si>
  <si>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Urbanski, JM; Benoit, JB; Michaud, MR; Denlinger, DL; Armbruster, P</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</si>
  <si>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</si>
  <si>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</si>
  <si>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</si>
  <si>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</si>
  <si>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</si>
  <si>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</si>
  <si>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</si>
  <si>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</si>
  <si>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</si>
  <si>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</si>
  <si>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</si>
  <si>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10.1577/1548-8640(1995)057&lt;0078:SOHRST&gt;2.3.CO;2</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</si>
  <si>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</si>
  <si>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</si>
  <si>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</si>
  <si>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</si>
  <si>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</si>
  <si>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</si>
  <si>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</si>
  <si>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Valdespino, C</t>
  </si>
  <si>
    <t>Physiological constraints and latitudinal breeding season in the Canidae</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</si>
  <si>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</si>
  <si>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10.1086/521802</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</si>
  <si>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</si>
  <si>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</si>
  <si>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</si>
  <si>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10.1046/j.1365-2869.1998.00087.x</t>
  </si>
  <si>
    <t>Vales, MI; Srivastava, RK; Sultana, R; Singh, S; Singh, I; Singh, G; Patil, SB; Saxena, KB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</si>
  <si>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</si>
  <si>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</si>
  <si>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</si>
  <si>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Valimaki, P; Kivela, SM; Raitanen, J; Pakanen, VM; Vatka, E; Maenpaa, MI; Keret, N; Tammaru, T</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</si>
  <si>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</si>
  <si>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</si>
  <si>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10.1111/1365-2656.12330</t>
  </si>
  <si>
    <t>Valtonen, A; Ayres, MP; Roininen, H; Poyry, J; Leinonen, R</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</si>
  <si>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</si>
  <si>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</si>
  <si>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10.1007/s00442-010-1789-8</t>
  </si>
  <si>
    <t>van Delden, SH; Vos, J; Stomph, TJ; Brouwer, G; Struik, PC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</si>
  <si>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</si>
  <si>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</si>
  <si>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10.1016/j.eja.2011.11.001</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</si>
  <si>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</si>
  <si>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</si>
  <si>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</si>
  <si>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</si>
  <si>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Van Dijk, H</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</si>
  <si>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</si>
  <si>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</si>
  <si>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10.1093/jxb/erp142</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</si>
  <si>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</si>
  <si>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</si>
  <si>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</si>
  <si>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10.1111/j.1420-9101.2006.01192.x</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</si>
  <si>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</si>
  <si>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</si>
  <si>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</si>
  <si>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</si>
  <si>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10.1016/S0960-8524(03)00178-0</t>
  </si>
  <si>
    <t>van Wijk, RE; Kolzsch, A; Kruckenberg, H; Ebbinge, BS; Muskens, GJDM; Nolet, BA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</si>
  <si>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</si>
  <si>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</si>
  <si>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10.1111/j.1600-0706.2011.20083.x</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</si>
  <si>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</si>
  <si>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</si>
  <si>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</si>
  <si>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</si>
  <si>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</si>
  <si>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</si>
  <si>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</si>
  <si>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</si>
  <si>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10.1046/j.1600-0420.2003.00151.x</t>
  </si>
  <si>
    <t>Vanninen, I; Pinto, D; Nissinen, A; Johansen, NS; Shipp, L</t>
  </si>
  <si>
    <t>Prospecting the Use of Artificial Lighting for Integrated Pest Management</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</si>
  <si>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</si>
  <si>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Varoni, EM; Soru, C; Pluchino, R; Intra, C; Iriti, M</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</si>
  <si>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</si>
  <si>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</si>
  <si>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</si>
  <si>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10.3390/molecules21020240</t>
  </si>
  <si>
    <t>Varpe, O; Fiksen, O</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</si>
  <si>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</si>
  <si>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</si>
  <si>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10.1890/08-1817.1</t>
  </si>
  <si>
    <t>Vaze, KM; Helfrich-Forster, C</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</si>
  <si>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</si>
  <si>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</si>
  <si>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10.1111/phen.12165</t>
  </si>
  <si>
    <t>VAZNUNES, M; KOVEOS, DS; VEERMAN, A</t>
  </si>
  <si>
    <t>GEOGRAPHICAL VARIATION IN PHOTOPERIODIC INDUCTION OF DIAPAUSE IN THE SPIDER-MITE (TETRANYCHUS-URTICAE) - A CAUSAL RELATION BETWEEN CRITICAL NIGHT-LENGTH AND CIRCADIAN PERIOD</t>
  </si>
  <si>
    <t>10.1177/074873049000500105</t>
  </si>
  <si>
    <t>VERDIER, M</t>
  </si>
  <si>
    <t>EMBRYONIC DIAPAUSE IN LOW LATITUDE LOCUSTS . EFFECT OF PARENTAL AGE AND PHOTOPERIOD</t>
  </si>
  <si>
    <t>COMPTES RENDUS HEBDOMADAIRES DES SEANCES DE L ACADEMIE DES SCIENCES SERIE D</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</si>
  <si>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</si>
  <si>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</si>
  <si>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</si>
  <si>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10.1016/S0304-3770(00)00090-5</t>
  </si>
  <si>
    <t>Vesala, L; Hoikkala, A</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</si>
  <si>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</si>
  <si>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</si>
  <si>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</si>
  <si>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Vidal, A; Medigue, C; Malpaux, B; Clement, F</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</si>
  <si>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</si>
  <si>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</si>
  <si>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</si>
  <si>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10.1098/rsta.2009.0136</t>
  </si>
  <si>
    <t>Vieira, HJ; Back, AJ; da Silva, AL; Pereira, ES</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</si>
  <si>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</si>
  <si>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</si>
  <si>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</si>
  <si>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10.1590/S0100-29452011000400003</t>
  </si>
  <si>
    <t>Vihera-Aarnio, A; Hakkinen, R; Junttila, O</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</si>
  <si>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</si>
  <si>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</si>
  <si>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</si>
  <si>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</si>
  <si>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</si>
  <si>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</si>
  <si>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</si>
  <si>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Vikman, I; Nordlund, A; Naslund, A; Nyberg, L</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</si>
  <si>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</si>
  <si>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</si>
  <si>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10.3402/ijch.v70i2.17813</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</si>
  <si>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</si>
  <si>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</si>
  <si>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</si>
  <si>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</si>
  <si>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Villegas, D; Alfaro, C; Ammar, K; Catedra, MM; Crossa, J; del Moral, LFG; Royo, C</t>
  </si>
  <si>
    <t>Daylength, Temperature and Solar Radiation Effects on the Phenology and Yield Formation of Spring Durum Wheat</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</si>
  <si>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</si>
  <si>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10.1111/jac.12146</t>
  </si>
  <si>
    <t>Vinagre, C; Ferreira, T; Matos, L; Costa, MJ; Cabral, HN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</si>
  <si>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</si>
  <si>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</si>
  <si>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</si>
  <si>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10.1016/j.ecss.2008.11.015</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</si>
  <si>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</si>
  <si>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</si>
  <si>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</si>
  <si>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</si>
  <si>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</si>
  <si>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</si>
  <si>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</si>
  <si>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</si>
  <si>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Vitasse, Y; Basler, 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</si>
  <si>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</si>
  <si>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</si>
  <si>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</si>
  <si>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10.1007/s10342-012-0661-2</t>
  </si>
  <si>
    <t>Voinovich, ND; Vaghina, NP; Reznik, SY</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</si>
  <si>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</si>
  <si>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</si>
  <si>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10.14411/eje.2013.060</t>
  </si>
  <si>
    <t>Volaire, F; Seddaiu, G; Ledda, L; Lelievre, F</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</si>
  <si>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</si>
  <si>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</si>
  <si>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10.1093/aob/mcp080</t>
  </si>
  <si>
    <t>Volkovich, TA</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</si>
  <si>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</si>
  <si>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</si>
  <si>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</si>
  <si>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</si>
  <si>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</si>
  <si>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</si>
  <si>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</si>
  <si>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</si>
  <si>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</si>
  <si>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</si>
  <si>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</si>
  <si>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</si>
  <si>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10.1515/botm.1996.39.1-6.341</t>
  </si>
  <si>
    <t>Vrtiska, MP; Kaminski, RM; Prince, HH; Thompson, JD</t>
  </si>
  <si>
    <t>Geographical displacement and timing of molt of the remiges in male Wood Ducks</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</si>
  <si>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</si>
  <si>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</si>
  <si>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Wada, H; Moore, IT; Breuner, CW; Wingfield, JC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</si>
  <si>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</si>
  <si>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</si>
  <si>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</si>
  <si>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Wadgymar, SM; Cumming, MN; Weis, AE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</si>
  <si>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</si>
  <si>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</si>
  <si>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10.1111/gcb.12988</t>
  </si>
  <si>
    <t>Wagner, GC; Johnston, JD; Clarke, IJ; Lincoln, GA; Hazlerigg, DG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</si>
  <si>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</si>
  <si>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</si>
  <si>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10.1210/en.2007-0658</t>
  </si>
  <si>
    <t>Wahid, N; El Hadrami, I; Boulli, A</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</si>
  <si>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</si>
  <si>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</si>
  <si>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</si>
  <si>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10.1080/12538078.2007.10516040</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</si>
  <si>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</si>
  <si>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</si>
  <si>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</si>
  <si>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</si>
  <si>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Walton, JC; Aubrecht, TG; Weil, ZM; Leuner, B; Nelson, RJ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</si>
  <si>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</si>
  <si>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</si>
  <si>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10.1111/ejn.12626</t>
  </si>
  <si>
    <t>Wang, CL; Chen, YH; Ku, LX; Wang, TG; Sun, ZH; Cheng, FF; Wu, LC</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</si>
  <si>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</si>
  <si>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</si>
  <si>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10.1371/journal.pone.0014068</t>
  </si>
  <si>
    <t>Wang, CL; Cheng, FF; Sun, ZH; Tang, JH; Wu, LC; Ku, LX; Chen, YH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</si>
  <si>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</si>
  <si>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</si>
  <si>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</si>
  <si>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Wang, G; Harpole, CE; Paulose, J; Cassone, VM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</si>
  <si>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</si>
  <si>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</si>
  <si>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10.1016/j.yhbeh.2014.02.008</t>
  </si>
  <si>
    <t>Wang, LF; Lin, KJ; Chen, C; Fu, S; Xue, FS</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</si>
  <si>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</si>
  <si>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</si>
  <si>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10.1371/journal.pone.0107030</t>
  </si>
  <si>
    <t>Wang, N; Ku, LX; Chen, YH; Wang, W</t>
  </si>
  <si>
    <t>Comparative proteomic analysis of leaves between photoperiod-sensitive and photoperiod-insensitive maize inbred seedlings under long day treatments</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</si>
  <si>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</si>
  <si>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</si>
  <si>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Wang, XP; Yang, QS; Dalin, P; Zhou, XM; Luo, ZW; Lei, CL</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</si>
  <si>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</si>
  <si>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</si>
  <si>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10.1111/j.1744-7917.2011.01473.x</t>
  </si>
  <si>
    <t>Wang, Y; Tan, LB; Fu, YC; Zhu, ZF; Liu, FX; Sun, CQ; Cai, HW</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</si>
  <si>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</si>
  <si>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</si>
  <si>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10.1371/journal.pone.0124435</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</si>
  <si>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</si>
  <si>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</si>
  <si>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</si>
  <si>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Wann, DQ; Dever, JK; Arnold, MD; Elkins, HD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</si>
  <si>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</si>
  <si>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</si>
  <si>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10.1007/s10681-017-1861-0</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</si>
  <si>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</si>
  <si>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</si>
  <si>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</si>
  <si>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</si>
  <si>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</si>
  <si>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</si>
  <si>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</si>
  <si>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</si>
  <si>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</si>
  <si>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</si>
  <si>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10.1111/j.1469-7998.1994.tb01562.x</t>
  </si>
  <si>
    <t>Way, DA; Montgomery, RA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</si>
  <si>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</si>
  <si>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</si>
  <si>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10.1111/pce.12431</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</si>
  <si>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</si>
  <si>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</si>
  <si>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</si>
  <si>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</si>
  <si>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</si>
  <si>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</si>
  <si>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</si>
  <si>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</si>
  <si>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</si>
  <si>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</si>
  <si>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</si>
  <si>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</si>
  <si>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</si>
  <si>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</si>
  <si>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</si>
  <si>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</si>
  <si>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</si>
  <si>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</si>
  <si>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</si>
  <si>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</si>
  <si>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</si>
  <si>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</si>
  <si>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</si>
  <si>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</si>
  <si>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</si>
  <si>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</si>
  <si>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Wei, XJ; Jiang, L; Xu, JF; Liu, X; Liu, SJ; Zhai, HQ; Wan, JM</t>
  </si>
  <si>
    <t>The Distribution of Japonica Rice Cultivars in the Lower Region of the Yangtze River Valley is Determined by Its Photoperiod-sensitivity and Heading Date Genotypes</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</si>
  <si>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</si>
  <si>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10.1111/j.1744-7909.2009.00866.x</t>
  </si>
  <si>
    <t>Wei, XJ; Jiang, L; Xu, JF; Zhang, WW; Lu, GW; Zhang, YS; Wan, JM</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</si>
  <si>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</si>
  <si>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</si>
  <si>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10.1016/j.fcr.2008.01.008</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</si>
  <si>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</si>
  <si>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</si>
  <si>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</si>
  <si>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</si>
  <si>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</si>
  <si>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</si>
  <si>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</si>
  <si>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</si>
  <si>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</si>
  <si>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</si>
  <si>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</si>
  <si>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10.1534/genetics.104.036533</t>
  </si>
  <si>
    <t>Wesolowski, T; Cholewa, M; Hebda, G; Maziarz, M; Rowinski, P</t>
  </si>
  <si>
    <t>Immense plasticity of timing of breeding in a sedentary forest passerine, Poecile palustris</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</si>
  <si>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</si>
  <si>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10.1111/jav.00733</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</si>
  <si>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</si>
  <si>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</si>
  <si>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</si>
  <si>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</si>
  <si>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</si>
  <si>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</si>
  <si>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</si>
  <si>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</si>
  <si>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White, JT; DeSanto, CL; Gibbons, C; Lardner, CK; Panakos, A; Rais, S; Sharp, K; Sullivan, SD; Tidhar, W; Wright, L; Berrigan, D; Heideman, PD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</si>
  <si>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</si>
  <si>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</si>
  <si>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10.1016/j.yhbeh.2014.02.006</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</si>
  <si>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</si>
  <si>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</si>
  <si>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</si>
  <si>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</si>
  <si>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10.1007/s10021-001-0070-8</t>
  </si>
  <si>
    <t>Whitecross, MA; Witkowski, ETF; Archibald, S</t>
  </si>
  <si>
    <t>Assessing the frequency and drivers of early-greening in broad-leaved woodlands along a latitudinal gradient in southern Africa</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</si>
  <si>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</si>
  <si>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10.1111/aec.12448</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</si>
  <si>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</si>
  <si>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</si>
  <si>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</si>
  <si>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Wigge, PA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</si>
  <si>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</si>
  <si>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</si>
  <si>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</si>
  <si>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10.1016/j.pbi.2013.08.004</t>
  </si>
  <si>
    <t>Wijayaratne, LKW; Fields, PG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</si>
  <si>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</si>
  <si>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</si>
  <si>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Wikelski, M; Martin, LB; Scheuerlein, A; Robinsoni, MT; Robinson, ND; Heim, B; Hau, M; Gwinner, E</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</si>
  <si>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</si>
  <si>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</si>
  <si>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10.1098/rstb.2007.2147</t>
  </si>
  <si>
    <t>Wildeus, S</t>
  </si>
  <si>
    <t>Hair sheep genetic resources and their contribution to diversified small ruminant production in the United States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</si>
  <si>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</si>
  <si>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</si>
  <si>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</si>
  <si>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</si>
  <si>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</si>
  <si>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Williams, CT; Barnes, BM; Kenagy, GJ; Buck, CL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</si>
  <si>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</si>
  <si>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</si>
  <si>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10.1111/jzo.12103</t>
  </si>
  <si>
    <t>Williams, LM; Hannah, LT; Adam, CL; Bourke, DA</t>
  </si>
  <si>
    <t>Melatonin receptors in red deer fetuses (Cervus elaphus)</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</si>
  <si>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</si>
  <si>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Winarto, HP; Liew, LC; Gresshoff, PM; Scott, PT; Singh, MB; Bhalla, PL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</si>
  <si>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</si>
  <si>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</si>
  <si>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</si>
  <si>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10.1007/s12155-014-9556-z</t>
  </si>
  <si>
    <t>Winkelmann, T; Braun, P</t>
  </si>
  <si>
    <t>Developing fundamentals for breeding of new ornamentals using the example of midday flowers</t>
  </si>
  <si>
    <t>ZWEITES SYMPOSIUM ZIERPFLANZENZUCHTUNG, 2017</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</si>
  <si>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</si>
  <si>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10.5073/jka.2017.457.009</t>
  </si>
  <si>
    <t>Wipking, W</t>
  </si>
  <si>
    <t>Survival in space and time: Flexibility and variability guarantee reproductive success in the burnet moth Zygaena trifolii</t>
  </si>
  <si>
    <t>MITTEILUNGEN DER DEUTSCHEN GESELLSCHAFT FUR ALLGEMEINE UND ANGEWANDTE ENTOMOLOGIE, BAND 12, HEFT 1-6, FEB 2000</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</si>
  <si>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</si>
  <si>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</si>
  <si>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</si>
  <si>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</si>
  <si>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</si>
  <si>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Wolcott, DM; Reitz, RL; Weckerly, FW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</si>
  <si>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</si>
  <si>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</si>
  <si>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10.1371/journal.pone.0124431</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</si>
  <si>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</si>
  <si>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</si>
  <si>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</si>
  <si>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</si>
  <si>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Woznicki, TL; Aaby, K; Sonsteby, A; Heide, OM; Wold, AB; Remberg, SF</t>
  </si>
  <si>
    <t>Influence of Controlled Postflowering Temperature and Daylength on Individual Phenolic Compounds in Four Black Currant Cultivars</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</si>
  <si>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</si>
  <si>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10.1021/acs.jafc.5b05966</t>
  </si>
  <si>
    <t>Woznicki, TL; Heide, OM; Sonsteby, A; Wold, AB; Remberg, SF</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</si>
  <si>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</si>
  <si>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</si>
  <si>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10.1016/j.scienta.2015.10.026</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</si>
  <si>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</si>
  <si>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</si>
  <si>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</si>
  <si>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</si>
  <si>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10.1577/1548-8659(1999)128&lt;0603:PHWAEO&gt;2.0.CO;2</t>
  </si>
  <si>
    <t>Wu, SH; Yang, D; Lai, XT; Xue, FS</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</si>
  <si>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</si>
  <si>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</si>
  <si>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</si>
  <si>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Wu, TT; Li, JY; Wu, CX; Sun, S; Mao, TT; Jiang, BJ; Hou, WS; Han, TF</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</si>
  <si>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</si>
  <si>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</si>
  <si>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</si>
  <si>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</si>
  <si>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</si>
  <si>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</si>
  <si>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</si>
  <si>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Wyse, CA; Selman, C; Page, MM; Coogan, AN; Hazlerigg, DG</t>
  </si>
  <si>
    <t>Circadian desynchrony and metabolic dysfunction; did light pollution make us fat?</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</si>
  <si>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</si>
  <si>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10.1016/j.mehy.2011.09.023</t>
  </si>
  <si>
    <t>Xia, QW; Chen, C; Tu, XY; Yang, HZ; Xue, FS</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</si>
  <si>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</si>
  <si>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</si>
  <si>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</si>
  <si>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Xiao, HJ; Li, F; Wei, XT; Xue, FS</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</si>
  <si>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</si>
  <si>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</si>
  <si>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</si>
  <si>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Xiao, HJ; Mou, FC; Zhu, XF; Xue, FS</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</si>
  <si>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</si>
  <si>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</si>
  <si>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</si>
  <si>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Xiao, HJ; Yang, D; Xue, FS</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</si>
  <si>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</si>
  <si>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</si>
  <si>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</si>
  <si>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Xiao, L; He, HM; Zhong, PS; Fu, S; Chen, C; Xue, FS</t>
  </si>
  <si>
    <t>Inheritance of photoperiodic control of larval diapause in the Asian corn borer Ostrinia furnacalis (Guenee)</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</si>
  <si>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</si>
  <si>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</si>
  <si>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Xu, D; Wang, YT; Fan, X; Wang, DS; Ye, NH; Zhang, XW; Mou, SL; Guan, Z; Zhuang, ZM</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</si>
  <si>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</si>
  <si>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</si>
  <si>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</si>
  <si>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10.1021/es404866z</t>
  </si>
  <si>
    <t>Xu, ML; Xu, ZH; Liu, BH; Kong, FJ; Tsubokura, Y; Watanabe, S; Xia, ZJ; Harada, K; Kanazawa, A; Yamada, T; Abe, J</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</si>
  <si>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</si>
  <si>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</si>
  <si>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</si>
  <si>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Xu, ML; Yamagishi, N; Zhao, C; Takeshima, R; Kasai, M; Watanabe, S; Kanazawa, A; Yoshikawa, N; Liu, BH; Yamada, T; Abe, J</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</si>
  <si>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</si>
  <si>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</si>
  <si>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10.1104/pp.15.00763</t>
  </si>
  <si>
    <t>Xu, Q; Saito, H; Hirose, I; Katsura, K; Yoshitake, Y; Yokoo, T; Tsukiyama, T; Teraishi, M; Tanisaka, T; Okumoto, Y</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</si>
  <si>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</si>
  <si>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</si>
  <si>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10.1007/s11032-013-9994-x</t>
  </si>
  <si>
    <t>Xu, YY; Zhu, XW; Gong, YQ; Xu, L; Wang, Y; Liu, LW</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</si>
  <si>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</si>
  <si>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</si>
  <si>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</si>
  <si>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10.1016/j.bbrc.2012.06.119</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</si>
  <si>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</si>
  <si>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</si>
  <si>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</si>
  <si>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</si>
  <si>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Yamada, H; Yamamoto, MT</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</si>
  <si>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</si>
  <si>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</si>
  <si>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10.1371/journal.pone.0027493</t>
  </si>
  <si>
    <t>Yamada, T; Hajika, M; Yamada, N; Hirata, K; Okabe, A; Oki, N; Takahashi, K; Seki, K; Okano, K; Fujita, Y; Kaga, A; Shimizu, T; Sayama, T; Ishimoto, M</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</si>
  <si>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</si>
  <si>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</si>
  <si>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</si>
  <si>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Yamamoto, H; Horiuchi, Y; Ogura, R; Sakai, H; Sato, H; Kato, K</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</si>
  <si>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</si>
  <si>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</si>
  <si>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</si>
  <si>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10.1111/pbr.12412</t>
  </si>
  <si>
    <t>Yamamoto, Y; Tsukada, H; Nakai, D</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</si>
  <si>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</si>
  <si>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</si>
  <si>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</si>
  <si>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Yamanaka, T; Tatsuki, S; Shimada, M</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</si>
  <si>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</si>
  <si>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</si>
  <si>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10.1111/j.1365-2656.2008.01367.x</t>
  </si>
  <si>
    <t>Yamane, H; Ito, T; Ishikubo, H; Fujisawa, M; Yamagata, H; Kamiya, K; Ito, Y; Hamada, M; Kanamori, H; Ikawa, H; Katayose, Y; Wu, JZ; Sasaki, T; Matsumoto, T</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</si>
  <si>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</si>
  <si>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</si>
  <si>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</si>
  <si>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</si>
  <si>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</si>
  <si>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</si>
  <si>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Yang, FP; Zhang, XK; Xia, XC; Laurie, DA; Yang, WX; He, ZH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</si>
  <si>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</si>
  <si>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</si>
  <si>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10.1007/s10681-008-9745-y</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</si>
  <si>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</si>
  <si>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</si>
  <si>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</si>
  <si>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Yasuo, S; Watanabe, M; Iigo, M; Yamamura, T; Nakao, N; Takagi, T; Ebihara, S; Yoshimura, T</t>
  </si>
  <si>
    <t>Molecular mechanism of photoperiodic time measurement in the brain of Japanese quail</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</si>
  <si>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</si>
  <si>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</si>
  <si>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Yeates-Burghart, QS; O'Brien, C; Cresko, WA; Holzapfel, CM; Bradshaw, WE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</si>
  <si>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</si>
  <si>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</si>
  <si>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</si>
  <si>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Yee, DA; Juliano, SA; Vamosi, SM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</si>
  <si>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</si>
  <si>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</si>
  <si>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10.1603/ME11132</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</si>
  <si>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</si>
  <si>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</si>
  <si>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</si>
  <si>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</si>
  <si>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</si>
  <si>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</si>
  <si>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</si>
  <si>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</si>
  <si>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</si>
  <si>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</si>
  <si>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Yoshie, F</t>
  </si>
  <si>
    <t>Length of the pre-reproductive period of Plantago asiatica L. from different latitudes</t>
  </si>
  <si>
    <t>PLANT SPECIES BIOLOGY</t>
  </si>
  <si>
    <t>10.1111/j.1442-1984.2007.00186.x</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</si>
  <si>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</si>
  <si>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</si>
  <si>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</si>
  <si>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</si>
  <si>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</si>
  <si>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</si>
  <si>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</si>
  <si>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</si>
  <si>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10.1037//0021-843X.106.4.554</t>
  </si>
  <si>
    <t>Yuan, QB; Saito, H; Okumoto, Y; Inoue, H; Nishida, H; Tsukiyama, T; Teraishi, M; Tanisaka, T</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</si>
  <si>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</si>
  <si>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</si>
  <si>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10.1007/s00122-009-1078-2</t>
  </si>
  <si>
    <t>Yumino, M; Togashi, K</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</si>
  <si>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</si>
  <si>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</si>
  <si>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</si>
  <si>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Zahid, M; Malik, S; Rani, S</t>
  </si>
  <si>
    <t>Spawning behaviour of barred spiny eel, Macrognathus pancalus, in the River Gomti, India</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</si>
  <si>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</si>
  <si>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</si>
  <si>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</si>
  <si>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</si>
  <si>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</si>
  <si>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10.2135/cropsci2007.02.0078sc</t>
  </si>
  <si>
    <t>Zarazaga, LA; Gatica, MC; Celi, I; Guzman, JL;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</si>
  <si>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</si>
  <si>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</si>
  <si>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10.1016/j.smallrumres.2010.05.008</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</si>
  <si>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</si>
  <si>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</si>
  <si>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</si>
  <si>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</si>
  <si>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</si>
  <si>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</si>
  <si>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</si>
  <si>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</si>
  <si>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Zeng, JP; Wang, Y; Liu, XP</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</si>
  <si>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</si>
  <si>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</si>
  <si>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</si>
  <si>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Zeng, LH; Xu, HF; Zeng, YQ; Luan, AY; Wang, HQ</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</si>
  <si>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</si>
  <si>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</si>
  <si>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</si>
  <si>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10.1007/s11627-009-9248-0</t>
  </si>
  <si>
    <t>Zeng, Y; Zhu, DH</t>
  </si>
  <si>
    <t>Geographical Variation in Body Size, Development Time, and Wing Dimorphism in the Cricket Velarifictorus micado (Orthoptera: Gryllidae)</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</si>
  <si>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</si>
  <si>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10.1603/AN14040</t>
  </si>
  <si>
    <t>Zerbe, P; Clauss, M; Codron, D; Lackey, LB; Rensch, E; Streich, JW; Hatt, JM; Muller, DWH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</si>
  <si>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</si>
  <si>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</si>
  <si>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</si>
  <si>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10.1111/j.1469-185X.2012.00238.x</t>
  </si>
  <si>
    <t>Zerbino, MS; Altier, NA; Panizzi, AR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</si>
  <si>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</si>
  <si>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</si>
  <si>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10.1653/024.096.0223</t>
  </si>
  <si>
    <t>Zhai, H; Lu, SX; Wang, YQ; Chen, X; Ren, HX; Yang, JY; Cheng, W; Zong, CM; Gu, HP; Qiu, HM; Wu, HY; Zhang, XZ; Cui, TT; Xia, ZJ</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</si>
  <si>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</si>
  <si>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</si>
  <si>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10.1371/journal.pone.0097636</t>
  </si>
  <si>
    <t>Zhang, J; Hu, Y; Xu, LH; He, Q; Fan, XW; Xing, YZ</t>
  </si>
  <si>
    <t>The CCT domain-containing gene family has large impacts on heading date, regional adaptation, and grain yield in rice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</si>
  <si>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</si>
  <si>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</si>
  <si>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Zhang, J; Zhou, XC; Yan, WH; Zhang, ZY; Lu, L; Han, ZM; Zhao, H; Liu, HY; Song, P; Hu, Y; Shen, GJ; He, Q; Guo, SB; Gao, GQ; Wang, GW; Xing, YZ</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</si>
  <si>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</si>
  <si>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</si>
  <si>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</si>
  <si>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Zhang, QZ; Li, HY; Li, R; Hu, RB; Fan, CM; Chen, FL; Wang, ZH; Liu, X; Fu, YF; Lin, CT</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</si>
  <si>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</si>
  <si>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</si>
  <si>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10.1073/pnas.0810585105</t>
  </si>
  <si>
    <t>Zhang, SJ; Chen, ZX; Jiang, KP; Wu, WK; Zhang, CY; Gu, YL</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</si>
  <si>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</si>
  <si>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</si>
  <si>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</si>
  <si>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10.1007/s00535-006-1903-1</t>
  </si>
  <si>
    <t>Zhang, SR; Wang, H; Wang, ZY; Ren, Y; Niu, LF; Liu, J; Liu, B</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</si>
  <si>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</si>
  <si>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</si>
  <si>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</si>
  <si>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10.1007/s11427-016-9154-x</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</si>
  <si>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</si>
  <si>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</si>
  <si>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</si>
  <si>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</si>
  <si>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Zhang, ZH; Wang, K; Guo, L; Zhu, YJ; Fan, YY; Cheng, SH; Zhuang, JY</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</si>
  <si>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</si>
  <si>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</si>
  <si>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10.1371/journal.pone.0052538</t>
  </si>
  <si>
    <t>Zhao, C; Takeshima, R; Zhu, JH; Xu, ML; Sato, M; Watanabe, S; Kanazawa, A; Liu, BH; Kong, FJ; Yamada, T; Abe, J</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</si>
  <si>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</si>
  <si>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</si>
  <si>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10.1186/s12870-016-0704-9</t>
  </si>
  <si>
    <t>Zhao, DS; Zhang, CQ; Feng, GN; Yang, QQ; Gu, MH; Liu, QQ</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</si>
  <si>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</si>
  <si>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</si>
  <si>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</si>
  <si>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Zhao, J; Chen, HY; Ren, D; Tang, HW; Qiu, R; Feng, JL; Long, YM; Niu, BX; Chen, DP; Zhong, TY; Liu, YG; Guo, JX</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</si>
  <si>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</si>
  <si>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</si>
  <si>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</si>
  <si>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Zhao, KF; Fan, H; Jiang, XY; Zhou, S</t>
  </si>
  <si>
    <t>Critical day-length and photoinductive cycles for the induction of flowering in halophyte Suaeda salsa</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</si>
  <si>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</si>
  <si>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Zhao, XQ; Bergland, AO; Behrman, EL; Gregory, BD; Petrov, DA; Schmidt, PS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</si>
  <si>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</si>
  <si>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</si>
  <si>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10.1093/molbev/msv263</t>
  </si>
  <si>
    <t>Zheng, XL; Yang, QS; Hu, YW; Lei, CL; Wang, XP</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</si>
  <si>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</si>
  <si>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</si>
  <si>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</si>
  <si>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10.1111/azo.12072</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</si>
  <si>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</si>
  <si>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</si>
  <si>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</si>
  <si>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</si>
  <si>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Zohner, CM; Benito, BM; Svenning, JC; Renner, SS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</si>
  <si>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</si>
  <si>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</si>
  <si>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10.1038/NCLIMATE3138</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</si>
  <si>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</si>
  <si>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</si>
  <si>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</si>
  <si>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</si>
  <si>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Zysling, DA; Garst, AD; Demas, GE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</si>
  <si>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</si>
  <si>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</si>
  <si>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10.1111/j.1365-2435.2009.01572.x</t>
  </si>
  <si>
    <t>Pumpuni, CB</t>
  </si>
  <si>
    <t xml:space="preserve">factors influencing photope-riodic control of egg diapause in Aedes albopictus(Skuse). Ph.D. dissertation, </t>
  </si>
  <si>
    <t>bradshaw, holzapfel</t>
  </si>
  <si>
    <t>nature, geography of photoperiodic response in diapausing mosquito; evolution:  EVOLUTION OF DORMANCY AND ITS PHOTOPERIODIC CONTROL
 IN PITCHER-PLANT MOSQUITOE</t>
  </si>
  <si>
    <t>he</t>
  </si>
  <si>
    <t>full text requested on rg</t>
  </si>
  <si>
    <t>need to find</t>
  </si>
  <si>
    <t>req</t>
  </si>
  <si>
    <t>need to ask</t>
  </si>
  <si>
    <t xml:space="preserve">need to ask </t>
  </si>
  <si>
    <t>tougeron</t>
  </si>
  <si>
    <t>NA</t>
  </si>
  <si>
    <t>y-ask</t>
  </si>
  <si>
    <t>n_dls</t>
  </si>
  <si>
    <t>spec</t>
  </si>
  <si>
    <t>degN</t>
  </si>
  <si>
    <t>degE</t>
  </si>
  <si>
    <t>nmethod</t>
  </si>
  <si>
    <t>block</t>
  </si>
  <si>
    <t>ID</t>
  </si>
  <si>
    <t>pop</t>
  </si>
  <si>
    <t>pic</t>
  </si>
  <si>
    <t>Geographic variation of reproductive diapause in the Drosophila auraria complex (Diptera: Drosophilidae)</t>
  </si>
  <si>
    <t>KIMURA, MT</t>
  </si>
  <si>
    <t>10.1111/j.1365-3032.1984.tb00784.x</t>
  </si>
  <si>
    <t>required_cor</t>
  </si>
  <si>
    <t>d_stage</t>
  </si>
  <si>
    <t>larval</t>
  </si>
  <si>
    <t>el_paso</t>
  </si>
  <si>
    <t>order</t>
  </si>
  <si>
    <t>lepidoptera</t>
  </si>
  <si>
    <t>Pectinophora gossypiella</t>
  </si>
  <si>
    <t>port_lavaca</t>
  </si>
  <si>
    <t>virgin_is</t>
  </si>
  <si>
    <t>acc</t>
  </si>
  <si>
    <t>acc_coord</t>
  </si>
  <si>
    <t>1_1</t>
  </si>
  <si>
    <t>1_2</t>
  </si>
  <si>
    <t>1_3</t>
  </si>
  <si>
    <t xml:space="preserve">Cydia pomonella </t>
  </si>
  <si>
    <t>valence</t>
  </si>
  <si>
    <t>Saint-marcellin</t>
  </si>
  <si>
    <t>Avignon1</t>
  </si>
  <si>
    <t>Avignon2</t>
  </si>
  <si>
    <t>Manosque</t>
  </si>
  <si>
    <t>Rennes</t>
  </si>
  <si>
    <t>Chambery</t>
  </si>
  <si>
    <t>alt</t>
  </si>
  <si>
    <t>acc_alt</t>
  </si>
  <si>
    <t>t3</t>
  </si>
  <si>
    <t>Wyeomyia smithii</t>
  </si>
  <si>
    <t>diptera</t>
  </si>
  <si>
    <t>Helicoverpa armigera</t>
  </si>
  <si>
    <t>pupal</t>
  </si>
  <si>
    <t>Guangzhou</t>
  </si>
  <si>
    <t>Yongxiu</t>
  </si>
  <si>
    <t>Taian</t>
  </si>
  <si>
    <t>Langfang</t>
  </si>
  <si>
    <t>Kazuo</t>
  </si>
  <si>
    <t>global average</t>
  </si>
  <si>
    <r>
      <t xml:space="preserve">THE CHARACTERISTICS OF DIAPAUSE TERMINATION OF DIFFERENT GEOGRAPHICAL POPULATIONS IN COTTON BOLLWORM, </t>
    </r>
    <r>
      <rPr>
        <i/>
        <sz val="11"/>
        <color rgb="FF000000"/>
        <rFont val="Calibri"/>
        <family val="2"/>
        <charset val="1"/>
      </rPr>
      <t xml:space="preserve">HELICOVERPA ARMIGERA </t>
    </r>
    <r>
      <rPr>
        <sz val="11"/>
        <color rgb="FF000000"/>
        <rFont val="Calibri"/>
        <family val="2"/>
        <charset val="1"/>
      </rPr>
      <t>(HUBNER) IN CHINA</t>
    </r>
  </si>
  <si>
    <t>Wu Kongming Guo Yuyuan</t>
  </si>
  <si>
    <t>http://www.insect.org.cn/EN/abstract/abstract9013.shtml#</t>
  </si>
  <si>
    <t>tryagain</t>
  </si>
  <si>
    <t>Investigations on the migration and diapause in Helicoverpa armigera: diapause responses of different geographical populations of cotton bollworm Helicoverpa armigera (Hübner)</t>
  </si>
  <si>
    <t>http://en.cnki.com.cn/Journal_en/D-D000-ZNYK-1997-03.htm</t>
  </si>
  <si>
    <t xml:space="preserve">Wu Kongming Guo Yuyuan </t>
  </si>
  <si>
    <t>pop average</t>
  </si>
  <si>
    <t>Drosophila auraria</t>
  </si>
  <si>
    <t>Hyphantria cunea</t>
  </si>
  <si>
    <t>Drosophila triauraria</t>
  </si>
  <si>
    <t>KO</t>
  </si>
  <si>
    <t>SP</t>
  </si>
  <si>
    <t>ON</t>
  </si>
  <si>
    <t>SM</t>
  </si>
  <si>
    <t>KT</t>
  </si>
  <si>
    <t>IW</t>
  </si>
  <si>
    <t>TS</t>
  </si>
  <si>
    <t>TK</t>
  </si>
  <si>
    <t>OI</t>
  </si>
  <si>
    <t>MY</t>
  </si>
  <si>
    <t>31.916667,</t>
  </si>
  <si>
    <t>Drosophila subauraria</t>
  </si>
  <si>
    <t>10#7#5</t>
  </si>
  <si>
    <t>TB</t>
  </si>
  <si>
    <t>KG</t>
  </si>
  <si>
    <t>YK</t>
  </si>
  <si>
    <t>N_per_dl+pop</t>
  </si>
  <si>
    <t>takaoka</t>
  </si>
  <si>
    <t>kanazawa</t>
  </si>
  <si>
    <t>fukui</t>
  </si>
  <si>
    <t>AT</t>
  </si>
  <si>
    <t>UM</t>
  </si>
  <si>
    <t>MB</t>
  </si>
  <si>
    <t>FI</t>
  </si>
  <si>
    <t>UW</t>
  </si>
  <si>
    <t>SD</t>
  </si>
  <si>
    <t>NG</t>
  </si>
  <si>
    <t>FS</t>
  </si>
  <si>
    <t>MM</t>
  </si>
  <si>
    <t>KB</t>
  </si>
  <si>
    <t>WY</t>
  </si>
  <si>
    <t>helpercolumn</t>
  </si>
  <si>
    <t>helper2</t>
  </si>
  <si>
    <t>repme</t>
  </si>
  <si>
    <t>line-ID</t>
  </si>
  <si>
    <t>Pieris rapae</t>
  </si>
  <si>
    <t>Iwamizawa</t>
  </si>
  <si>
    <t>Sendai</t>
  </si>
  <si>
    <t>Nagaoka</t>
  </si>
  <si>
    <t>Okayama</t>
  </si>
  <si>
    <t>Matsuyama</t>
  </si>
  <si>
    <t>Kagoshima</t>
  </si>
  <si>
    <t>Naze</t>
  </si>
  <si>
    <t>10.1303/jjaez.2008.202</t>
  </si>
  <si>
    <t>10.1303/jjaez.2008.203</t>
  </si>
  <si>
    <t>10.1303/jjaez.2008.204</t>
  </si>
  <si>
    <t>10.1303/jjaez.2008.205</t>
  </si>
  <si>
    <t>10.1303/jjaez.2008.206</t>
  </si>
  <si>
    <t>10.1303/jjaez.2008.207</t>
  </si>
  <si>
    <t>11_1</t>
  </si>
  <si>
    <t>11_2</t>
  </si>
  <si>
    <t>11_3</t>
  </si>
  <si>
    <t>y-no_acc</t>
  </si>
  <si>
    <t>n-notlog</t>
  </si>
  <si>
    <t>Velarifictorus micado</t>
  </si>
  <si>
    <t>orthoptera</t>
  </si>
  <si>
    <t>macroptery</t>
  </si>
  <si>
    <t>AH</t>
  </si>
  <si>
    <t>HB</t>
  </si>
  <si>
    <t>LN</t>
  </si>
  <si>
    <t>JL</t>
  </si>
  <si>
    <t>y-askcoordinates</t>
  </si>
  <si>
    <t>"43°88' "</t>
  </si>
  <si>
    <t>Laodelphax striatellus</t>
  </si>
  <si>
    <t>hemiptera</t>
  </si>
  <si>
    <t>HN</t>
  </si>
  <si>
    <t>JY</t>
  </si>
  <si>
    <t>CC</t>
  </si>
  <si>
    <t>nymph</t>
  </si>
  <si>
    <t>Kytorhinus sharpianus</t>
  </si>
  <si>
    <t>coleoptera</t>
  </si>
  <si>
    <t>Aomori</t>
  </si>
  <si>
    <t>Obanazawa</t>
  </si>
  <si>
    <t>Kujiranami</t>
  </si>
  <si>
    <t>Mitsuma</t>
  </si>
  <si>
    <t>Orius sauteri</t>
  </si>
  <si>
    <t>heteroptera</t>
  </si>
  <si>
    <t>WA</t>
  </si>
  <si>
    <t>EN</t>
  </si>
  <si>
    <t>KU</t>
  </si>
  <si>
    <t>SA</t>
  </si>
  <si>
    <t>ME</t>
  </si>
  <si>
    <t>MO</t>
  </si>
  <si>
    <t>HA</t>
  </si>
  <si>
    <t>TU</t>
  </si>
  <si>
    <t>Mt. Palomar</t>
  </si>
  <si>
    <t>Lockwood</t>
  </si>
  <si>
    <t>Auburn</t>
  </si>
  <si>
    <t>Yreka</t>
  </si>
  <si>
    <t>Halsey</t>
  </si>
  <si>
    <t>Aedes sierrensis</t>
  </si>
  <si>
    <t>Yamagata</t>
  </si>
  <si>
    <t xml:space="preserve"> Fuchu</t>
  </si>
  <si>
    <t xml:space="preserve"> Yokosuka</t>
  </si>
  <si>
    <t xml:space="preserve"> Gotemba</t>
  </si>
  <si>
    <t xml:space="preserve"> Kashihara</t>
  </si>
  <si>
    <t xml:space="preserve"> Kiire</t>
  </si>
  <si>
    <t xml:space="preserve"> Ishigaki</t>
  </si>
  <si>
    <t>Atrophaneura alcinous</t>
  </si>
  <si>
    <t>Drosophila lutescens</t>
  </si>
  <si>
    <t>SN</t>
  </si>
  <si>
    <t>FT</t>
  </si>
  <si>
    <t>CH</t>
  </si>
  <si>
    <t>KS</t>
  </si>
  <si>
    <t>Tetranychus urticae</t>
  </si>
  <si>
    <t>Tetranychidae</t>
  </si>
  <si>
    <t>leningrad</t>
  </si>
  <si>
    <t>padua</t>
  </si>
  <si>
    <t>warsaw</t>
  </si>
  <si>
    <t xml:space="preserve"> Aile-froide</t>
  </si>
  <si>
    <t>Voorne</t>
  </si>
  <si>
    <t>Thessaloniki1</t>
  </si>
  <si>
    <t xml:space="preserve"> Susch</t>
  </si>
  <si>
    <t>Thessaloniki2</t>
  </si>
  <si>
    <t xml:space="preserve"> Sagamihara</t>
  </si>
  <si>
    <t xml:space="preserve"> Tatsuno</t>
  </si>
  <si>
    <t xml:space="preserve"> Ninohe</t>
  </si>
  <si>
    <t>Bruchidius dorsalis</t>
  </si>
  <si>
    <t>Leucoma candida</t>
  </si>
  <si>
    <t>himeji</t>
  </si>
  <si>
    <t>kurashiki</t>
  </si>
  <si>
    <t>okayama</t>
  </si>
  <si>
    <t>matsumoto</t>
  </si>
  <si>
    <t>Oulu1</t>
  </si>
  <si>
    <t>Oulu7</t>
  </si>
  <si>
    <t>Oulu8</t>
  </si>
  <si>
    <t>paltamo1</t>
  </si>
  <si>
    <t>Kuoio3</t>
  </si>
  <si>
    <t xml:space="preserve"> Hollola1</t>
  </si>
  <si>
    <t xml:space="preserve"> Moscow2</t>
  </si>
  <si>
    <t xml:space="preserve"> Dietikon1</t>
  </si>
  <si>
    <t xml:space="preserve"> Dietikon2</t>
  </si>
  <si>
    <t xml:space="preserve"> Ticino4</t>
  </si>
  <si>
    <t xml:space="preserve"> Ticino2</t>
  </si>
  <si>
    <t xml:space="preserve"> Biograd</t>
  </si>
  <si>
    <t xml:space="preserve"> Krasnodar</t>
  </si>
  <si>
    <t xml:space="preserve"> Kutaisi2</t>
  </si>
  <si>
    <t xml:space="preserve"> Kutaisi4</t>
  </si>
  <si>
    <t xml:space="preserve"> Kutais5</t>
  </si>
  <si>
    <t xml:space="preserve"> Tbilisi</t>
  </si>
  <si>
    <t>adult</t>
  </si>
  <si>
    <t>drosophila littoralis</t>
  </si>
  <si>
    <t>drosophila montana</t>
  </si>
  <si>
    <t>Pelkosenniemi</t>
  </si>
  <si>
    <t>67.1N</t>
  </si>
  <si>
    <t>27.3E</t>
  </si>
  <si>
    <t>Oulanka</t>
  </si>
  <si>
    <t>66.4N</t>
  </si>
  <si>
    <t>29.2E</t>
  </si>
  <si>
    <t>Kemi</t>
  </si>
  <si>
    <t>65.7N</t>
  </si>
  <si>
    <t>24.7E</t>
  </si>
  <si>
    <t>Pudasjärvi</t>
  </si>
  <si>
    <t>65.4N</t>
  </si>
  <si>
    <t>27.0E</t>
  </si>
  <si>
    <t>Paltamo</t>
  </si>
  <si>
    <t>64.3N</t>
  </si>
  <si>
    <t>27.9E</t>
  </si>
  <si>
    <t>Jyväskylä</t>
  </si>
  <si>
    <t>62.2N</t>
  </si>
  <si>
    <t>25.7E</t>
  </si>
  <si>
    <t>Lahti</t>
  </si>
  <si>
    <t>t26</t>
  </si>
  <si>
    <t>leptinotarsa decemlineata</t>
  </si>
  <si>
    <t>Padua_A</t>
  </si>
  <si>
    <t>Emmen</t>
  </si>
  <si>
    <t>Belchow</t>
  </si>
  <si>
    <t>petroskoi_E</t>
  </si>
  <si>
    <t>padua_B</t>
  </si>
  <si>
    <t>petroskoi_F</t>
  </si>
  <si>
    <t>27_1</t>
  </si>
  <si>
    <t>27_2</t>
  </si>
  <si>
    <t>rhopalosiphum padi</t>
  </si>
  <si>
    <t>drosophila auraria</t>
  </si>
  <si>
    <t xml:space="preserve"> T</t>
  </si>
  <si>
    <t>C</t>
  </si>
  <si>
    <t>Z</t>
  </si>
  <si>
    <t>P</t>
  </si>
  <si>
    <t>Ku</t>
  </si>
  <si>
    <t>R</t>
  </si>
  <si>
    <t>Ki</t>
  </si>
  <si>
    <t>O</t>
  </si>
  <si>
    <t>N</t>
  </si>
  <si>
    <t>S</t>
  </si>
  <si>
    <t xml:space="preserve"> Sapporo</t>
  </si>
  <si>
    <t xml:space="preserve"> Akita</t>
  </si>
  <si>
    <t xml:space="preserve"> Urawa</t>
  </si>
  <si>
    <t xml:space="preserve"> Chiba</t>
  </si>
  <si>
    <t>Matsuyama2</t>
  </si>
  <si>
    <t>approx</t>
  </si>
  <si>
    <t>Matsuyama1</t>
  </si>
  <si>
    <t>He</t>
  </si>
  <si>
    <t>Ou</t>
  </si>
  <si>
    <t>IV</t>
  </si>
  <si>
    <t>VA</t>
  </si>
  <si>
    <t>Ze</t>
  </si>
  <si>
    <t>Ro</t>
  </si>
  <si>
    <t>Bu</t>
  </si>
  <si>
    <t>1'</t>
  </si>
  <si>
    <t>drosophila transversa</t>
  </si>
  <si>
    <t>Nezara viridula</t>
  </si>
  <si>
    <t>Okinawa</t>
  </si>
  <si>
    <t>Amami</t>
  </si>
  <si>
    <t>Kochi</t>
  </si>
  <si>
    <t>Wakayama</t>
  </si>
  <si>
    <t>Osaka</t>
  </si>
  <si>
    <t>notes</t>
  </si>
  <si>
    <t>other study</t>
  </si>
  <si>
    <t>y-reqested</t>
  </si>
  <si>
    <t>4 pops come from other study</t>
  </si>
  <si>
    <t>laodelphax striatellus</t>
  </si>
  <si>
    <t>homoptera</t>
  </si>
  <si>
    <t>Kamikawa</t>
  </si>
  <si>
    <t>Tsukuba</t>
  </si>
  <si>
    <t>Odawara</t>
  </si>
  <si>
    <t>Tsu</t>
  </si>
  <si>
    <t>Izumu</t>
  </si>
  <si>
    <t>Ishigaki</t>
  </si>
  <si>
    <t>nymphal</t>
  </si>
  <si>
    <t>Nasonia vitripennis</t>
  </si>
  <si>
    <t>hymenoptera</t>
  </si>
  <si>
    <t xml:space="preserve"> OUL</t>
  </si>
  <si>
    <t xml:space="preserve"> TUR</t>
  </si>
  <si>
    <t xml:space="preserve"> LAT</t>
  </si>
  <si>
    <t xml:space="preserve"> HAM</t>
  </si>
  <si>
    <t xml:space="preserve"> SCH</t>
  </si>
  <si>
    <t xml:space="preserve"> SWI</t>
  </si>
  <si>
    <t xml:space="preserve"> COR</t>
  </si>
  <si>
    <t>pop level/ask</t>
  </si>
  <si>
    <t>26 lines with 15 replicates each</t>
  </si>
  <si>
    <t>Ypthima multistriata</t>
  </si>
  <si>
    <t>Kyoto</t>
  </si>
  <si>
    <t>Ieshima Is.</t>
  </si>
  <si>
    <t>Tangashima Is.</t>
  </si>
  <si>
    <t>Bouzeshima Is.</t>
  </si>
  <si>
    <t>Drosophila melanogaster</t>
  </si>
  <si>
    <t>Sp22</t>
  </si>
  <si>
    <t>MREN</t>
  </si>
  <si>
    <t>SAL</t>
  </si>
  <si>
    <t>BOL</t>
  </si>
  <si>
    <t>HU</t>
  </si>
  <si>
    <t>KOR</t>
  </si>
  <si>
    <t>helicoverpa armigera</t>
  </si>
  <si>
    <t xml:space="preserve"> Okayama</t>
  </si>
  <si>
    <t xml:space="preserve">  Kanazawa</t>
  </si>
  <si>
    <t>Harmonia axyridis</t>
  </si>
  <si>
    <t xml:space="preserve"> PAR</t>
  </si>
  <si>
    <t xml:space="preserve"> SOT</t>
  </si>
  <si>
    <t xml:space="preserve"> Daegu</t>
  </si>
  <si>
    <t xml:space="preserve"> Irkutsk</t>
  </si>
  <si>
    <t>6 cohorts with 10 individuals each</t>
  </si>
  <si>
    <t>41_2</t>
  </si>
  <si>
    <t>41_3</t>
  </si>
  <si>
    <t>41_4</t>
  </si>
  <si>
    <t>41_1</t>
  </si>
  <si>
    <t>Chymomyza costata</t>
  </si>
  <si>
    <t xml:space="preserve"> Ivalo1</t>
  </si>
  <si>
    <t xml:space="preserve"> Ivalo2</t>
  </si>
  <si>
    <t xml:space="preserve"> Sodankyla</t>
  </si>
  <si>
    <t xml:space="preserve"> Oulo1</t>
  </si>
  <si>
    <t xml:space="preserve"> Oulo2</t>
  </si>
  <si>
    <t xml:space="preserve"> Kuopio</t>
  </si>
  <si>
    <t xml:space="preserve"> Varkaus</t>
  </si>
  <si>
    <t>Kuusamo1</t>
  </si>
  <si>
    <t>Kuusamo2</t>
  </si>
  <si>
    <t>Kuusamo3</t>
  </si>
  <si>
    <t>Kuusamo4</t>
  </si>
  <si>
    <t>Kuusamo5</t>
  </si>
  <si>
    <t xml:space="preserve"> Punkaharju</t>
  </si>
  <si>
    <t>42_1</t>
  </si>
  <si>
    <t>42_2</t>
  </si>
  <si>
    <t>Acanthoscelides pallidipennis</t>
  </si>
  <si>
    <t>Owani</t>
  </si>
  <si>
    <t>Itakura</t>
  </si>
  <si>
    <t>Kobe</t>
  </si>
  <si>
    <t>Ips typographus</t>
  </si>
  <si>
    <t>Asa</t>
  </si>
  <si>
    <t xml:space="preserve">Uppland </t>
  </si>
  <si>
    <t xml:space="preserve">Vindeln </t>
  </si>
  <si>
    <t>Kalix</t>
  </si>
  <si>
    <t>&lt;50</t>
  </si>
  <si>
    <t>Orius Sauteri</t>
  </si>
  <si>
    <t>OBH</t>
  </si>
  <si>
    <t>SPR</t>
  </si>
  <si>
    <t>HRS</t>
  </si>
  <si>
    <t>TKB</t>
  </si>
  <si>
    <t>KCH</t>
  </si>
  <si>
    <t>45_2</t>
  </si>
  <si>
    <t>54_1</t>
  </si>
  <si>
    <t>Psacothea hilaris</t>
  </si>
  <si>
    <t>Nirasaki2</t>
  </si>
  <si>
    <t>Nirasaki3</t>
  </si>
  <si>
    <t>Nirasaki</t>
  </si>
  <si>
    <t>Tsunan</t>
  </si>
  <si>
    <t>Minakami</t>
  </si>
  <si>
    <t>Matsumoto</t>
  </si>
  <si>
    <t>Komoro</t>
  </si>
  <si>
    <t>Yokokawa</t>
  </si>
  <si>
    <t>Hatsukari</t>
  </si>
  <si>
    <t>Sagamihara</t>
  </si>
  <si>
    <t>Hatsukari2</t>
  </si>
  <si>
    <t>Akita</t>
  </si>
  <si>
    <t xml:space="preserve"> Ayabe</t>
  </si>
  <si>
    <t xml:space="preserve"> Ino</t>
  </si>
  <si>
    <t xml:space="preserve"> Naze</t>
  </si>
  <si>
    <t>Aedes triseratius</t>
  </si>
  <si>
    <t>egg</t>
  </si>
  <si>
    <t xml:space="preserve"> UNDERCIV</t>
  </si>
  <si>
    <t xml:space="preserve"> ORONOIII</t>
  </si>
  <si>
    <t xml:space="preserve"> KRAMERI</t>
  </si>
  <si>
    <t xml:space="preserve"> BURDETTE</t>
  </si>
  <si>
    <t xml:space="preserve"> TOPSY</t>
  </si>
  <si>
    <t xml:space="preserve"> WALTON</t>
  </si>
  <si>
    <t xml:space="preserve"> Alabama</t>
  </si>
  <si>
    <t>1°</t>
  </si>
  <si>
    <t xml:space="preserve"> Tetranychus urticae</t>
  </si>
  <si>
    <t>Trombidiformes</t>
  </si>
  <si>
    <t xml:space="preserve"> KA</t>
  </si>
  <si>
    <t xml:space="preserve"> F</t>
  </si>
  <si>
    <t xml:space="preserve"> A</t>
  </si>
  <si>
    <t xml:space="preserve"> KY</t>
  </si>
  <si>
    <t xml:space="preserve"> O</t>
  </si>
  <si>
    <t>&lt;100</t>
  </si>
  <si>
    <t>Papilio memnon</t>
  </si>
  <si>
    <t xml:space="preserve"> Kagoshima</t>
  </si>
  <si>
    <t xml:space="preserve"> Wakayama</t>
  </si>
  <si>
    <t xml:space="preserve"> Mino</t>
  </si>
  <si>
    <t>Tetranychus pueraricola</t>
  </si>
  <si>
    <t>Drosophila montana</t>
  </si>
  <si>
    <t>55-18</t>
  </si>
  <si>
    <t>t-51</t>
  </si>
  <si>
    <t>Ophraella communa</t>
  </si>
  <si>
    <t>Tomakomai2</t>
  </si>
  <si>
    <t>Kanazawa</t>
  </si>
  <si>
    <t>Ueda</t>
  </si>
  <si>
    <t>Ogi</t>
  </si>
  <si>
    <t>Ibusuki1</t>
  </si>
  <si>
    <t>Hirosaki</t>
  </si>
  <si>
    <t>t-52</t>
  </si>
  <si>
    <t>DISJUNCTIVE CLINE OF CRITICAL PHOTOPERIOD IN THE REPRODUCTIVE DIAPAUSE OF DROSOPHILA LACERTOSA</t>
  </si>
  <si>
    <t>ichijo, N</t>
  </si>
  <si>
    <t>Pelkosenniemi1</t>
  </si>
  <si>
    <t>Pelkosenniemi2</t>
  </si>
  <si>
    <t>Pelkosenniemi3</t>
  </si>
  <si>
    <t>Pelkosenniemi4</t>
  </si>
  <si>
    <t>Oulanka1</t>
  </si>
  <si>
    <t>Oulanka2</t>
  </si>
  <si>
    <t>Oulanka3</t>
  </si>
  <si>
    <t>Oulanka4</t>
  </si>
  <si>
    <t>Pudasjärvi1</t>
  </si>
  <si>
    <t>Pudasjärvi2</t>
  </si>
  <si>
    <t>Pudasjärvi3</t>
  </si>
  <si>
    <t>Pudasjärvi4</t>
  </si>
  <si>
    <t>Paltamo1</t>
  </si>
  <si>
    <t>Paltamo2</t>
  </si>
  <si>
    <t>Paltamo3</t>
  </si>
  <si>
    <t>Paltamo4</t>
  </si>
  <si>
    <t>Jyväskylä1</t>
  </si>
  <si>
    <t>Jyväskylä2</t>
  </si>
  <si>
    <t>Jyväskylä3</t>
  </si>
  <si>
    <t>Jyväskylä4</t>
  </si>
  <si>
    <t>Lahti1</t>
  </si>
  <si>
    <t>Lahti2</t>
  </si>
  <si>
    <t>Lahti3</t>
  </si>
  <si>
    <t>Lahti4</t>
  </si>
  <si>
    <t>53-1</t>
  </si>
  <si>
    <t>53-2</t>
  </si>
  <si>
    <t>53-3</t>
  </si>
  <si>
    <t>phyllonorycter ringoniella</t>
  </si>
  <si>
    <t>Asahikawa</t>
  </si>
  <si>
    <t>Suzaka</t>
  </si>
  <si>
    <t>Hamamatsu</t>
  </si>
  <si>
    <t>Nimi</t>
  </si>
  <si>
    <t>Amagi</t>
  </si>
  <si>
    <t>Aedes albopictus</t>
  </si>
  <si>
    <t>BRU</t>
  </si>
  <si>
    <t>HIR</t>
  </si>
  <si>
    <t>JACK</t>
  </si>
  <si>
    <t>KHO</t>
  </si>
  <si>
    <t>MAN</t>
  </si>
  <si>
    <t>MEL</t>
  </si>
  <si>
    <t>NEW</t>
  </si>
  <si>
    <t>NVA</t>
  </si>
  <si>
    <t>OKI</t>
  </si>
  <si>
    <t>SHI</t>
  </si>
  <si>
    <t>UTS</t>
  </si>
  <si>
    <t>AIZ</t>
  </si>
  <si>
    <t>BER</t>
  </si>
  <si>
    <t>FAY</t>
  </si>
  <si>
    <t>KAG</t>
  </si>
  <si>
    <t>OAK</t>
  </si>
  <si>
    <t>SAK</t>
  </si>
  <si>
    <t>TAN</t>
  </si>
  <si>
    <t>TOK</t>
  </si>
  <si>
    <t>WAV</t>
  </si>
  <si>
    <t>ZIO</t>
  </si>
  <si>
    <t>55-1</t>
  </si>
  <si>
    <t>55-2</t>
  </si>
  <si>
    <t>55-3</t>
  </si>
  <si>
    <t>55-4</t>
  </si>
  <si>
    <t>55-5</t>
  </si>
  <si>
    <t>55-6</t>
  </si>
  <si>
    <t>55-7</t>
  </si>
  <si>
    <t>55-8</t>
  </si>
  <si>
    <t>55-9</t>
  </si>
  <si>
    <t>55-10</t>
  </si>
  <si>
    <t>55-11</t>
  </si>
  <si>
    <t>55-12</t>
  </si>
  <si>
    <t>55-13</t>
  </si>
  <si>
    <t>55-14</t>
  </si>
  <si>
    <t>55-15</t>
  </si>
  <si>
    <t>55-16</t>
  </si>
  <si>
    <t>55-17</t>
  </si>
  <si>
    <t>55-19</t>
  </si>
  <si>
    <t>55-20</t>
  </si>
  <si>
    <t>55-21</t>
  </si>
  <si>
    <t>L</t>
  </si>
  <si>
    <t>W</t>
  </si>
  <si>
    <t>V</t>
  </si>
  <si>
    <t>K</t>
  </si>
  <si>
    <t>S1</t>
  </si>
  <si>
    <t>S2</t>
  </si>
  <si>
    <t>A</t>
  </si>
  <si>
    <t>T1</t>
  </si>
  <si>
    <t>T2</t>
  </si>
  <si>
    <t>56-1</t>
  </si>
  <si>
    <t>56-2</t>
  </si>
  <si>
    <t>56-3</t>
  </si>
  <si>
    <t>Sericinus montelus</t>
  </si>
  <si>
    <t xml:space="preserve"> JMS</t>
  </si>
  <si>
    <t>BJ</t>
  </si>
  <si>
    <t>ZB</t>
  </si>
  <si>
    <t>FX</t>
  </si>
  <si>
    <t>WH</t>
  </si>
  <si>
    <t>HH</t>
  </si>
  <si>
    <t>y-but replicate</t>
  </si>
  <si>
    <t>y-butreplicate</t>
  </si>
  <si>
    <t>onuma</t>
  </si>
  <si>
    <t>oita</t>
  </si>
  <si>
    <t>yakushima</t>
  </si>
  <si>
    <t>Drosophila lacertosa</t>
  </si>
  <si>
    <t>wakkanai</t>
  </si>
  <si>
    <t>onishica</t>
  </si>
  <si>
    <t>uses cited °N but °E from obira (coastline is parallel to E)</t>
  </si>
  <si>
    <t>http://onlinelibrary.wiley.com/doi/10.1111/j.1558-5646.1986.tb00482.x/epdf</t>
  </si>
  <si>
    <t>sapporo</t>
  </si>
  <si>
    <t>yakumo</t>
  </si>
  <si>
    <t>hakodate</t>
  </si>
  <si>
    <t>kikonai</t>
  </si>
  <si>
    <t>matsumae</t>
  </si>
  <si>
    <t>Oma</t>
  </si>
  <si>
    <t>Minmaya</t>
  </si>
  <si>
    <t>rikuchunakano</t>
  </si>
  <si>
    <t>miyako</t>
  </si>
  <si>
    <t>togatta</t>
  </si>
  <si>
    <t>yugashima</t>
  </si>
  <si>
    <t>Row Labels</t>
  </si>
  <si>
    <t>Grand Total</t>
  </si>
  <si>
    <t>Count of ID</t>
  </si>
  <si>
    <t xml:space="preserve"> Kutaisi7</t>
  </si>
  <si>
    <t>by 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</si>
</sst>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rgb="FF000000"/>
      <name val="Calibri"/>
      <family val="2"/>
      <charset val="1"/>
    </font>
    <font>
      <sz val="11"/>
      <color rgb="FF000000"/>
      <name val="Times New Roman"/>
      <family val="1"/>
    </font>
    <font>
      <u/>
      <sz val="11"/>
      <color theme="10"/>
      <name val="Calibri"/>
      <family val="2"/>
      <charset val="1"/>
    </font>
    <font>
      <i/>
      <sz val="11"/>
      <color rgb="FF000000"/>
      <name val="Calibri"/>
      <family val="2"/>
      <charset val="1"/>
    </font>
    <font>
      <sz val="9"/>
      <color indexed="81"/>
      <name val="Tahoma"/>
      <family val="2"/>
    </font>
    <font>
      <b/>
      <sz val="9"/>
      <color indexed="81"/>
      <name val="Tahoma"/>
      <family val="2"/>
    </font>
    <font>
      <sz val="11"/>
      <color rgb="FF000000"/>
      <name val="Arial"/>
      <family val="2"/>
    </font>
    <font>
      <b/>
      <sz val="11"/>
      <color rgb="FF000000"/>
      <name val="Calibri"/>
      <family val="2"/>
      <charset val="1"/>
    </font>
    <font>
      <sz val="14"/>
      <color rgb="FF000000"/>
      <name val="Times New Roman"/>
      <family val="1"/>
    </font>
    <font>
      <sz val="11"/>
      <color rgb="FF000000"/>
      <name val="Courier New"/>
      <family val="3"/>
    </font>
    <font>
      <sz val="9"/>
      <color rgb="FF000000"/>
      <name val="Times New Roman"/>
      <family val="1"/>
    </font>
    <font>
      <sz val="12"/>
      <color rgb="FF000000"/>
      <name val="Calibri"/>
      <family val="2"/>
    </font>
    <font>
      <sz val="10"/>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Font="1"/>
    <xf numFmtId="0" fontId="0" fillId="0" borderId="0" xfId="0" applyFont="1" applyAlignment="1">
      <alignment wrapText="1"/>
    </xf>
    <xf numFmtId="0" fontId="0" fillId="0" borderId="0" xfId="0" applyAlignment="1">
      <alignment wrapText="1"/>
    </xf>
    <xf numFmtId="0" fontId="0" fillId="2" borderId="0" xfId="0" applyFill="1"/>
    <xf numFmtId="0" fontId="0" fillId="2" borderId="0" xfId="0" applyFont="1" applyFill="1"/>
    <xf numFmtId="0" fontId="0" fillId="0" borderId="0" xfId="0" applyFill="1"/>
    <xf numFmtId="0" fontId="1" fillId="0" borderId="0" xfId="0" applyFont="1" applyAlignment="1">
      <alignment vertical="center"/>
    </xf>
    <xf numFmtId="0" fontId="2" fillId="0" borderId="0" xfId="1"/>
    <xf numFmtId="0" fontId="3" fillId="0" borderId="0" xfId="0" applyFont="1"/>
    <xf numFmtId="0" fontId="6" fillId="0" borderId="0" xfId="0" applyFont="1" applyAlignment="1">
      <alignment vertical="center"/>
    </xf>
    <xf numFmtId="0" fontId="7" fillId="0" borderId="0" xfId="0" applyFont="1"/>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xf numFmtId="0" fontId="12" fillId="0" borderId="0" xfId="0" applyFont="1" applyFill="1" applyAlignment="1">
      <alignment vertical="center"/>
    </xf>
    <xf numFmtId="0" fontId="0" fillId="0" borderId="0" xfId="0" applyNumberFormat="1"/>
    <xf numFmtId="0" fontId="0" fillId="0" borderId="0" xfId="0" pivotButton="1"/>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ens" refreshedDate="43172.432626041664" createdVersion="6" refreshedVersion="6" minRefreshableVersion="3" recordCount="450">
  <cacheSource type="worksheet">
    <worksheetSource ref="A1:Z450" sheet="metadata"/>
  </cacheSource>
  <cacheFields count="26">
    <cacheField name="ID" numFmtId="0">
      <sharedItems containsSemiMixedTypes="0" containsString="0" containsNumber="1" containsInteger="1" minValue="1" maxValue="61" count="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sharedItems>
    </cacheField>
    <cacheField name="line-ID" numFmtId="0">
      <sharedItems/>
    </cacheField>
    <cacheField name="AU" numFmtId="0">
      <sharedItems/>
    </cacheField>
    <cacheField name="TI" numFmtId="0">
      <sharedItems/>
    </cacheField>
    <cacheField name="DI" numFmtId="0">
      <sharedItems containsBlank="1"/>
    </cacheField>
    <cacheField name="usable" numFmtId="0">
      <sharedItems count="10">
        <s v="y"/>
        <s v="y-askfordata"/>
        <s v="y-ask"/>
        <s v="y?"/>
        <s v="y-no_acc"/>
        <s v="y-askcoordinates"/>
        <s v="n"/>
        <s v="y-reqested"/>
        <s v="no but ask"/>
        <s v="y-butreplicate"/>
      </sharedItems>
    </cacheField>
    <cacheField name="animal" numFmtId="0">
      <sharedItems containsBlank="1"/>
    </cacheField>
    <cacheField name="vertebrate" numFmtId="0">
      <sharedItems containsBlank="1"/>
    </cacheField>
    <cacheField name="pops_with_Dia" numFmtId="0">
      <sharedItems containsString="0" containsBlank="1" containsNumber="1" containsInteger="1" minValue="3" maxValue="105"/>
    </cacheField>
    <cacheField name="n_dls" numFmtId="0">
      <sharedItems containsString="0" containsBlank="1" containsNumber="1" containsInteger="1" minValue="2" maxValue="16"/>
    </cacheField>
    <cacheField name="access" numFmtId="0">
      <sharedItems containsBlank="1"/>
    </cacheField>
    <cacheField name="spec" numFmtId="0">
      <sharedItems containsBlank="1"/>
    </cacheField>
    <cacheField name="order" numFmtId="0">
      <sharedItems containsBlank="1" count="11">
        <s v="lepidoptera"/>
        <s v="diptera"/>
        <m/>
        <s v="orthoptera"/>
        <s v="hemiptera"/>
        <s v="coleoptera"/>
        <s v="heteroptera"/>
        <s v="Tetranychidae"/>
        <s v="homoptera"/>
        <s v="hymenoptera"/>
        <s v="Trombidiformes"/>
      </sharedItems>
    </cacheField>
    <cacheField name="pop" numFmtId="0">
      <sharedItems containsBlank="1" containsMixedTypes="1" containsNumber="1" containsInteger="1" minValue="1" maxValue="32"/>
    </cacheField>
    <cacheField name="degN" numFmtId="0">
      <sharedItems containsBlank="1" containsMixedTypes="1" containsNumber="1" minValue="18.332999999999998" maxValue="128.6"/>
    </cacheField>
    <cacheField name="degE" numFmtId="0">
      <sharedItems containsBlank="1" containsMixedTypes="1" containsNumber="1" minValue="-141.18333333333334" maxValue="143.73333299999999"/>
    </cacheField>
    <cacheField name="acc_coord" numFmtId="0">
      <sharedItems containsBlank="1" containsMixedTypes="1" containsNumber="1" minValue="1E-3" maxValue="1"/>
    </cacheField>
    <cacheField name="alt" numFmtId="0">
      <sharedItems containsBlank="1" containsMixedTypes="1" containsNumber="1" minValue="1.9" maxValue="1515"/>
    </cacheField>
    <cacheField name="acc_alt" numFmtId="0">
      <sharedItems containsString="0" containsBlank="1" containsNumber="1" containsInteger="1" minValue="400" maxValue="400"/>
    </cacheField>
    <cacheField name="N_per_dl+pop" numFmtId="0">
      <sharedItems containsBlank="1" containsMixedTypes="1" containsNumber="1" minValue="6" maxValue="1380"/>
    </cacheField>
    <cacheField name="nmethod" numFmtId="0">
      <sharedItems containsBlank="1"/>
    </cacheField>
    <cacheField name="block" numFmtId="0">
      <sharedItems containsString="0" containsBlank="1" containsNumber="1" containsInteger="1" minValue="6" maxValue="44"/>
    </cacheField>
    <cacheField name="pic" numFmtId="0">
      <sharedItems containsBlank="1" containsMixedTypes="1" containsNumber="1" containsInteger="1" minValue="5" maxValue="58"/>
    </cacheField>
    <cacheField name="required_cor" numFmtId="0">
      <sharedItems containsString="0" containsBlank="1" containsNumber="1" containsInteger="1" minValue="21" maxValue="21"/>
    </cacheField>
    <cacheField name="d_stage" numFmtId="0">
      <sharedItems containsBlank="1" count="8">
        <s v="larval"/>
        <m/>
        <s v="pupal"/>
        <s v="macroptery"/>
        <s v="nymph"/>
        <s v="adult"/>
        <s v="nymphal"/>
        <s v="egg"/>
      </sharedItems>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0">
  <r>
    <x v="0"/>
    <s v="1-el_paso"/>
    <s v="ANKERSMIT, GW; ADKISSON, PL"/>
    <s v="PHOTOPERIODIC RESPONSES OF CERTAIN GEOGRAPHICAL STRAINS OF PECTINOPHORA GOSSYPIELLA (LEPIDOPTERA)"/>
    <s v="10.1016/0022-1910(67)90067-4"/>
    <x v="0"/>
    <s v="a"/>
    <s v="i"/>
    <n v="3"/>
    <n v="5"/>
    <m/>
    <s v="Pectinophora gossypiella"/>
    <x v="0"/>
    <s v="el_paso"/>
    <n v="31.779"/>
    <n v="-106.47799999999999"/>
    <n v="1"/>
    <m/>
    <m/>
    <n v="275"/>
    <s v="acc"/>
    <m/>
    <s v="1_1"/>
    <m/>
    <x v="0"/>
    <m/>
  </r>
  <r>
    <x v="0"/>
    <s v="1-port_lavaca"/>
    <s v="ANKERSMIT, GW; ADKISSON, PL"/>
    <s v="PHOTOPERIODIC RESPONSES OF CERTAIN GEOGRAPHICAL STRAINS OF PECTINOPHORA GOSSYPIELLA (LEPIDOPTERA)"/>
    <s v="10.1016/0022-1910(67)90067-4"/>
    <x v="0"/>
    <s v="a"/>
    <s v="i"/>
    <n v="3"/>
    <n v="6"/>
    <m/>
    <s v="Pectinophora gossypiella"/>
    <x v="0"/>
    <s v="port_lavaca"/>
    <n v="28.61"/>
    <n v="-96.629000000000005"/>
    <n v="1"/>
    <m/>
    <m/>
    <n v="275"/>
    <s v="acc"/>
    <m/>
    <s v="1_2"/>
    <m/>
    <x v="0"/>
    <m/>
  </r>
  <r>
    <x v="0"/>
    <s v="1-virgin_is"/>
    <s v="ANKERSMIT, GW; ADKISSON, PL"/>
    <s v="PHOTOPERIODIC RESPONSES OF CERTAIN GEOGRAPHICAL STRAINS OF PECTINOPHORA GOSSYPIELLA (LEPIDOPTERA)"/>
    <s v="10.1016/0022-1910(67)90067-4"/>
    <x v="0"/>
    <s v="a"/>
    <s v="i"/>
    <n v="3"/>
    <n v="4"/>
    <m/>
    <s v="Pectinophora gossypiella"/>
    <x v="0"/>
    <s v="virgin_is"/>
    <n v="18.332999999999998"/>
    <n v="-64.75"/>
    <n v="1"/>
    <m/>
    <m/>
    <n v="175"/>
    <s v="acc"/>
    <m/>
    <s v="1_3"/>
    <m/>
    <x v="0"/>
    <m/>
  </r>
  <r>
    <x v="1"/>
    <s v="2-"/>
    <s v="BRADSHAW, WE"/>
    <s v="GEOGRAPHY OF PHOTOPERIODIC RESPONSE IN DIAPAUSING MOSQUITO"/>
    <s v="10.1038/262384b0"/>
    <x v="1"/>
    <s v="a"/>
    <s v="i"/>
    <n v="22"/>
    <n v="16"/>
    <m/>
    <s v="Wyeomyia smithii"/>
    <x v="1"/>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1"/>
    <s v="2-"/>
    <s v="BRADSHAW, WE"/>
    <s v="GEOGRAPHY OF PHOTOPERIODIC RESPONSE IN DIAPAUSING MOSQUITO"/>
    <s v="10.1038/262384b0"/>
    <x v="1"/>
    <s v="a"/>
    <s v="i"/>
    <n v="22"/>
    <n v="16"/>
    <m/>
    <m/>
    <x v="2"/>
    <m/>
    <m/>
    <m/>
    <m/>
    <m/>
    <m/>
    <m/>
    <m/>
    <m/>
    <m/>
    <m/>
    <x v="1"/>
    <m/>
  </r>
  <r>
    <x v="2"/>
    <s v="3-valence"/>
    <s v="BUES, R; TOUBON, JF; POITOUT, HS"/>
    <s v="ECOPHYSIOLOGICAL AND ENZYMATIC VARIABILITY OF CYDIA-POMONELLA L ACCORDING TO GEOGRAPHICAL ORIGIN AND HOST-PLANT"/>
    <s v="10.1051/agro:19950306"/>
    <x v="0"/>
    <s v="a"/>
    <s v="i"/>
    <n v="7"/>
    <n v="3"/>
    <m/>
    <s v="Cydia pomonella "/>
    <x v="0"/>
    <s v="valence"/>
    <n v="44.932499999999997"/>
    <n v="4.8911110000000004"/>
    <s v="NA"/>
    <m/>
    <m/>
    <n v="752"/>
    <s v="acc"/>
    <m/>
    <s v="t3"/>
    <m/>
    <x v="1"/>
    <m/>
  </r>
  <r>
    <x v="2"/>
    <s v="3-Saint-marcellin"/>
    <s v="BUES, R; TOUBON, JF; POITOUT, HS"/>
    <s v="ECOPHYSIOLOGICAL AND ENZYMATIC VARIABILITY OF CYDIA-POMONELLA L ACCORDING TO GEOGRAPHICAL ORIGIN AND HOST-PLANT"/>
    <s v="10.1051/agro:19950306"/>
    <x v="0"/>
    <s v="a"/>
    <s v="i"/>
    <n v="7"/>
    <n v="3"/>
    <m/>
    <s v="Cydia pomonella "/>
    <x v="0"/>
    <s v="Saint-marcellin"/>
    <n v="45.153888999999999"/>
    <n v="5.3205559999999998"/>
    <s v="NA"/>
    <m/>
    <m/>
    <n v="236"/>
    <s v="acc"/>
    <m/>
    <s v="t3"/>
    <m/>
    <x v="1"/>
    <m/>
  </r>
  <r>
    <x v="2"/>
    <s v="3-Avignon1"/>
    <s v="BUES, R; TOUBON, JF; POITOUT, HS"/>
    <s v="ECOPHYSIOLOGICAL AND ENZYMATIC VARIABILITY OF CYDIA-POMONELLA L ACCORDING TO GEOGRAPHICAL ORIGIN AND HOST-PLANT"/>
    <s v="10.1051/agro:19950306"/>
    <x v="0"/>
    <s v="a"/>
    <s v="i"/>
    <n v="7"/>
    <n v="3"/>
    <m/>
    <s v="Cydia pomonella "/>
    <x v="0"/>
    <s v="Avignon1"/>
    <n v="43.948611"/>
    <n v="4.8083330000000002"/>
    <s v="NA"/>
    <m/>
    <m/>
    <n v="265"/>
    <s v="acc"/>
    <m/>
    <s v="t3"/>
    <m/>
    <x v="1"/>
    <m/>
  </r>
  <r>
    <x v="2"/>
    <s v="3-Avignon2"/>
    <s v="BUES, R; TOUBON, JF; POITOUT, HS"/>
    <s v="ECOPHYSIOLOGICAL AND ENZYMATIC VARIABILITY OF CYDIA-POMONELLA L ACCORDING TO GEOGRAPHICAL ORIGIN AND HOST-PLANT"/>
    <s v="10.1051/agro:19950306"/>
    <x v="0"/>
    <s v="a"/>
    <s v="i"/>
    <n v="7"/>
    <n v="3"/>
    <m/>
    <s v="Cydia pomonella "/>
    <x v="0"/>
    <s v="Avignon2"/>
    <n v="43.948611"/>
    <n v="4.8083330000000002"/>
    <s v="NA"/>
    <m/>
    <m/>
    <n v="1380"/>
    <s v="acc"/>
    <m/>
    <s v="t3"/>
    <m/>
    <x v="1"/>
    <m/>
  </r>
  <r>
    <x v="2"/>
    <s v="3-Manosque"/>
    <s v="BUES, R; TOUBON, JF; POITOUT, HS"/>
    <s v="ECOPHYSIOLOGICAL AND ENZYMATIC VARIABILITY OF CYDIA-POMONELLA L ACCORDING TO GEOGRAPHICAL ORIGIN AND HOST-PLANT"/>
    <s v="10.1051/agro:19950306"/>
    <x v="0"/>
    <s v="a"/>
    <s v="i"/>
    <n v="7"/>
    <n v="3"/>
    <m/>
    <s v="Cydia pomonella "/>
    <x v="0"/>
    <s v="Manosque"/>
    <n v="43.833333000000003"/>
    <n v="5.7830560000000002"/>
    <s v="NA"/>
    <m/>
    <m/>
    <n v="286"/>
    <s v="acc"/>
    <m/>
    <s v="t3"/>
    <m/>
    <x v="1"/>
    <m/>
  </r>
  <r>
    <x v="2"/>
    <s v="3-Rennes"/>
    <s v="BUES, R; TOUBON, JF; POITOUT, HS"/>
    <s v="ECOPHYSIOLOGICAL AND ENZYMATIC VARIABILITY OF CYDIA-POMONELLA L ACCORDING TO GEOGRAPHICAL ORIGIN AND HOST-PLANT"/>
    <s v="10.1051/agro:19950306"/>
    <x v="0"/>
    <s v="a"/>
    <s v="i"/>
    <n v="7"/>
    <n v="3"/>
    <m/>
    <s v="Cydia pomonella "/>
    <x v="0"/>
    <s v="Rennes"/>
    <n v="48.114167000000002"/>
    <n v="-1.680833"/>
    <s v="NA"/>
    <m/>
    <m/>
    <n v="174"/>
    <s v="acc"/>
    <m/>
    <s v="t3"/>
    <m/>
    <x v="1"/>
    <m/>
  </r>
  <r>
    <x v="2"/>
    <s v="3-Chambery"/>
    <s v="BUES, R; TOUBON, JF; POITOUT, HS"/>
    <s v="ECOPHYSIOLOGICAL AND ENZYMATIC VARIABILITY OF CYDIA-POMONELLA L ACCORDING TO GEOGRAPHICAL ORIGIN AND HOST-PLANT"/>
    <s v="10.1051/agro:19950306"/>
    <x v="0"/>
    <s v="a"/>
    <s v="i"/>
    <n v="7"/>
    <n v="3"/>
    <m/>
    <s v="Cydia pomonella "/>
    <x v="0"/>
    <s v="Chambery"/>
    <n v="45.566389000000001"/>
    <n v="5.920833"/>
    <s v="NA"/>
    <m/>
    <m/>
    <n v="213"/>
    <s v="acc"/>
    <m/>
    <s v="t3"/>
    <m/>
    <x v="1"/>
    <m/>
  </r>
  <r>
    <x v="3"/>
    <s v="4-"/>
    <s v="CAMPBELL, MD; BRADSHAW, WE"/>
    <s v="GENETIC COORDINATION OF DIAPAUSE IN THE PITCHERPLANT MOSQUITO, WYEOMYIA-SMITHII (DIPTERA, CULICIDAE)"/>
    <s v="10.1093/aesa/85.4.445"/>
    <x v="1"/>
    <s v="a"/>
    <s v="i"/>
    <n v="6"/>
    <m/>
    <s v="n"/>
    <s v="Wyeomyia smithii"/>
    <x v="1"/>
    <m/>
    <m/>
    <m/>
    <m/>
    <m/>
    <m/>
    <m/>
    <m/>
    <m/>
    <m/>
    <m/>
    <x v="1"/>
    <m/>
  </r>
  <r>
    <x v="3"/>
    <s v="4-"/>
    <s v="CAMPBELL, MD; BRADSHAW, WE"/>
    <s v="GENETIC COORDINATION OF DIAPAUSE IN THE PITCHERPLANT MOSQUITO, WYEOMYIA-SMITHII (DIPTERA, CULICIDAE)"/>
    <s v="10.1093/aesa/85.4.445"/>
    <x v="1"/>
    <s v="a"/>
    <s v="i"/>
    <m/>
    <m/>
    <m/>
    <m/>
    <x v="2"/>
    <m/>
    <m/>
    <m/>
    <m/>
    <m/>
    <m/>
    <m/>
    <m/>
    <m/>
    <m/>
    <m/>
    <x v="1"/>
    <m/>
  </r>
  <r>
    <x v="3"/>
    <s v="4-"/>
    <s v="CAMPBELL, MD; BRADSHAW, WE"/>
    <s v="GENETIC COORDINATION OF DIAPAUSE IN THE PITCHERPLANT MOSQUITO, WYEOMYIA-SMITHII (DIPTERA, CULICIDAE)"/>
    <s v="10.1093/aesa/85.4.445"/>
    <x v="1"/>
    <s v="a"/>
    <s v="i"/>
    <m/>
    <m/>
    <m/>
    <m/>
    <x v="2"/>
    <m/>
    <m/>
    <m/>
    <m/>
    <m/>
    <m/>
    <m/>
    <m/>
    <m/>
    <m/>
    <m/>
    <x v="1"/>
    <m/>
  </r>
  <r>
    <x v="3"/>
    <s v="4-"/>
    <s v="CAMPBELL, MD; BRADSHAW, WE"/>
    <s v="GENETIC COORDINATION OF DIAPAUSE IN THE PITCHERPLANT MOSQUITO, WYEOMYIA-SMITHII (DIPTERA, CULICIDAE)"/>
    <s v="10.1093/aesa/85.4.445"/>
    <x v="1"/>
    <s v="a"/>
    <s v="i"/>
    <m/>
    <m/>
    <m/>
    <m/>
    <x v="2"/>
    <m/>
    <m/>
    <m/>
    <m/>
    <m/>
    <m/>
    <m/>
    <m/>
    <m/>
    <m/>
    <m/>
    <x v="1"/>
    <m/>
  </r>
  <r>
    <x v="3"/>
    <s v="4-"/>
    <s v="CAMPBELL, MD; BRADSHAW, WE"/>
    <s v="GENETIC COORDINATION OF DIAPAUSE IN THE PITCHERPLANT MOSQUITO, WYEOMYIA-SMITHII (DIPTERA, CULICIDAE)"/>
    <s v="10.1093/aesa/85.4.445"/>
    <x v="1"/>
    <m/>
    <m/>
    <m/>
    <m/>
    <m/>
    <m/>
    <x v="2"/>
    <m/>
    <m/>
    <m/>
    <m/>
    <m/>
    <m/>
    <m/>
    <m/>
    <m/>
    <m/>
    <m/>
    <x v="1"/>
    <m/>
  </r>
  <r>
    <x v="3"/>
    <s v="4-"/>
    <s v="CAMPBELL, MD; BRADSHAW, WE"/>
    <s v="GENETIC COORDINATION OF DIAPAUSE IN THE PITCHERPLANT MOSQUITO, WYEOMYIA-SMITHII (DIPTERA, CULICIDAE)"/>
    <s v="10.1093/aesa/85.4.445"/>
    <x v="1"/>
    <m/>
    <m/>
    <m/>
    <m/>
    <m/>
    <m/>
    <x v="2"/>
    <m/>
    <m/>
    <m/>
    <m/>
    <m/>
    <m/>
    <m/>
    <m/>
    <m/>
    <m/>
    <m/>
    <x v="1"/>
    <m/>
  </r>
  <r>
    <x v="4"/>
    <s v="5-Guangzhou"/>
    <s v="Chen, YS; Chen, C; He, HM; Xia, QW; Xue, FS"/>
    <s v="Geographic variation in diapause induction and termination of the cotton bollworm, Helicoverpa armigera Hubner (Lepidoptera: Noctuidae)"/>
    <s v="10.1016/j.jinsphys.2013.06.002"/>
    <x v="0"/>
    <s v="a"/>
    <s v="i"/>
    <n v="5"/>
    <n v="6"/>
    <m/>
    <s v="Helicoverpa armigera"/>
    <x v="0"/>
    <s v="Guangzhou"/>
    <n v="23.08"/>
    <n v="113.14"/>
    <n v="0.01"/>
    <m/>
    <m/>
    <n v="71.5"/>
    <s v="global average"/>
    <m/>
    <n v="5"/>
    <m/>
    <x v="2"/>
    <m/>
  </r>
  <r>
    <x v="4"/>
    <s v="5-Yongxiu"/>
    <s v="Chen, YS; Chen, C; He, HM; Xia, QW; Xue, FS"/>
    <s v="Geographic variation in diapause induction and termination of the cotton bollworm, Helicoverpa armigera Hubner (Lepidoptera: Noctuidae)"/>
    <s v="10.1016/j.jinsphys.2013.06.002"/>
    <x v="0"/>
    <s v="a"/>
    <s v="i"/>
    <n v="5"/>
    <n v="6"/>
    <m/>
    <s v="Helicoverpa armigera"/>
    <x v="0"/>
    <s v="Yongxiu"/>
    <n v="29.04"/>
    <n v="116.82"/>
    <n v="0.01"/>
    <m/>
    <m/>
    <n v="71.5"/>
    <s v="global average"/>
    <m/>
    <n v="5"/>
    <m/>
    <x v="2"/>
    <m/>
  </r>
  <r>
    <x v="4"/>
    <s v="5-Taian"/>
    <s v="Chen, YS; Chen, C; He, HM; Xia, QW; Xue, FS"/>
    <s v="Geographic variation in diapause induction and termination of the cotton bollworm, Helicoverpa armigera Hubner (Lepidoptera: Noctuidae)"/>
    <s v="10.1016/j.jinsphys.2013.06.002"/>
    <x v="0"/>
    <s v="a"/>
    <s v="i"/>
    <n v="5"/>
    <n v="6"/>
    <m/>
    <s v="Helicoverpa armigera"/>
    <x v="0"/>
    <s v="Taian"/>
    <n v="36.15"/>
    <n v="116.59"/>
    <n v="0.01"/>
    <m/>
    <m/>
    <n v="71.5"/>
    <s v="global average"/>
    <m/>
    <n v="5"/>
    <m/>
    <x v="2"/>
    <m/>
  </r>
  <r>
    <x v="4"/>
    <s v="5-Langfang"/>
    <s v="Chen, YS; Chen, C; He, HM; Xia, QW; Xue, FS"/>
    <s v="Geographic variation in diapause induction and termination of the cotton bollworm, Helicoverpa armigera Hubner (Lepidoptera: Noctuidae)"/>
    <s v="10.1016/j.jinsphys.2013.06.002"/>
    <x v="0"/>
    <s v="a"/>
    <s v="i"/>
    <n v="5"/>
    <n v="6"/>
    <m/>
    <s v="Helicoverpa armigera"/>
    <x v="0"/>
    <s v="Langfang"/>
    <n v="39.31"/>
    <n v="116.42"/>
    <n v="0.01"/>
    <m/>
    <m/>
    <n v="71.5"/>
    <s v="global average"/>
    <m/>
    <n v="5"/>
    <m/>
    <x v="2"/>
    <m/>
  </r>
  <r>
    <x v="4"/>
    <s v="5-Kazuo"/>
    <s v="Chen, YS; Chen, C; He, HM; Xia, QW; Xue, FS"/>
    <s v="Geographic variation in diapause induction and termination of the cotton bollworm, Helicoverpa armigera Hubner (Lepidoptera: Noctuidae)"/>
    <s v="10.1016/j.jinsphys.2013.06.002"/>
    <x v="0"/>
    <s v="a"/>
    <s v="i"/>
    <n v="5"/>
    <n v="6"/>
    <m/>
    <s v="Helicoverpa armigera"/>
    <x v="0"/>
    <s v="Kazuo"/>
    <n v="41.34"/>
    <n v="120.27"/>
    <n v="0.01"/>
    <m/>
    <m/>
    <n v="71.5"/>
    <s v="global average"/>
    <m/>
    <n v="5"/>
    <m/>
    <x v="2"/>
    <m/>
  </r>
  <r>
    <x v="5"/>
    <s v="6-KO"/>
    <s v="KIMURA, MT"/>
    <s v="Geographic variation of reproductive diapause in the Drosophila auraria complex (Diptera: Drosophilidae)"/>
    <s v="10.1111/j.1365-3032.1984.tb00784.x"/>
    <x v="0"/>
    <s v="a"/>
    <s v="i"/>
    <n v="10"/>
    <m/>
    <s v="n"/>
    <s v="Drosophila auraria"/>
    <x v="1"/>
    <s v="KO"/>
    <n v="44.774360999999999"/>
    <n v="142.254389"/>
    <n v="0.1"/>
    <m/>
    <m/>
    <n v="110"/>
    <s v="global average"/>
    <m/>
    <n v="6"/>
    <m/>
    <x v="1"/>
    <m/>
  </r>
  <r>
    <x v="5"/>
    <s v="6-SP"/>
    <s v="KIMURA, MT"/>
    <s v="Geographic variation of reproductive diapause in the Drosophila auraria complex (Diptera: Drosophilidae)"/>
    <s v="10.1111/j.1365-3032.1984.tb00784.x"/>
    <x v="0"/>
    <s v="a"/>
    <s v="i"/>
    <n v="10"/>
    <m/>
    <s v="n"/>
    <s v="Drosophila auraria"/>
    <x v="1"/>
    <s v="SP"/>
    <n v="43.06861"/>
    <n v="141.35077999999999"/>
    <n v="0.1"/>
    <m/>
    <m/>
    <n v="110"/>
    <s v="global average"/>
    <m/>
    <n v="6"/>
    <m/>
    <x v="1"/>
    <m/>
  </r>
  <r>
    <x v="5"/>
    <s v="6-ON"/>
    <s v="KIMURA, MT"/>
    <s v="Geographic variation of reproductive diapause in the Drosophila auraria complex (Diptera: Drosophilidae)"/>
    <s v="10.1111/j.1365-3032.1984.tb00784.x"/>
    <x v="0"/>
    <s v="a"/>
    <s v="i"/>
    <n v="10"/>
    <m/>
    <s v="n"/>
    <s v="Drosophila auraria"/>
    <x v="1"/>
    <s v="ON"/>
    <n v="41.972000000000001"/>
    <n v="140.66909999999999"/>
    <n v="0.1"/>
    <m/>
    <m/>
    <n v="110"/>
    <s v="global average"/>
    <m/>
    <n v="6"/>
    <m/>
    <x v="1"/>
    <m/>
  </r>
  <r>
    <x v="5"/>
    <s v="6-SM"/>
    <s v="KIMURA, MT"/>
    <s v="Geographic variation of reproductive diapause in the Drosophila auraria complex (Diptera: Drosophilidae)"/>
    <s v="10.1111/j.1365-3032.1984.tb00784.x"/>
    <x v="0"/>
    <s v="a"/>
    <s v="i"/>
    <n v="10"/>
    <m/>
    <s v="n"/>
    <s v="Drosophila auraria"/>
    <x v="1"/>
    <s v="SM"/>
    <n v="40.599027999999997"/>
    <n v="141.39761100000001"/>
    <n v="0.1"/>
    <m/>
    <m/>
    <n v="110"/>
    <s v="global average"/>
    <m/>
    <n v="6"/>
    <m/>
    <x v="1"/>
    <m/>
  </r>
  <r>
    <x v="5"/>
    <s v="6-KT"/>
    <s v="KIMURA, MT"/>
    <s v="Geographic variation of reproductive diapause in the Drosophila auraria complex (Diptera: Drosophilidae)"/>
    <s v="10.1111/j.1365-3032.1984.tb00784.x"/>
    <x v="0"/>
    <s v="a"/>
    <s v="i"/>
    <n v="10"/>
    <m/>
    <s v="n"/>
    <s v="Drosophila auraria"/>
    <x v="1"/>
    <s v="KT"/>
    <n v="39.286749999999998"/>
    <n v="141.11322200000001"/>
    <n v="0.1"/>
    <m/>
    <m/>
    <n v="110"/>
    <s v="global average"/>
    <m/>
    <n v="6"/>
    <m/>
    <x v="1"/>
    <m/>
  </r>
  <r>
    <x v="5"/>
    <s v="6-IW"/>
    <s v="KIMURA, MT"/>
    <s v="Geographic variation of reproductive diapause in the Drosophila auraria complex (Diptera: Drosophilidae)"/>
    <s v="10.1111/j.1365-3032.1984.tb00784.x"/>
    <x v="0"/>
    <s v="a"/>
    <s v="i"/>
    <n v="10"/>
    <m/>
    <s v="n"/>
    <s v="Drosophila auraria"/>
    <x v="1"/>
    <s v="IW"/>
    <n v="38.104278000000001"/>
    <n v="140.87016"/>
    <n v="0.1"/>
    <m/>
    <m/>
    <n v="110"/>
    <s v="global average"/>
    <m/>
    <n v="6"/>
    <m/>
    <x v="1"/>
    <m/>
  </r>
  <r>
    <x v="5"/>
    <s v="6-TS"/>
    <s v="KIMURA, MT"/>
    <s v="Geographic variation of reproductive diapause in the Drosophila auraria complex (Diptera: Drosophilidae)"/>
    <s v="10.1111/j.1365-3032.1984.tb00784.x"/>
    <x v="0"/>
    <s v="a"/>
    <s v="i"/>
    <n v="10"/>
    <m/>
    <s v="n"/>
    <s v="Drosophila auraria"/>
    <x v="1"/>
    <s v="TS"/>
    <n v="36.321888999999999"/>
    <n v="139.00327799999999"/>
    <n v="0.1"/>
    <m/>
    <m/>
    <n v="110"/>
    <s v="global average"/>
    <m/>
    <n v="6"/>
    <m/>
    <x v="1"/>
    <m/>
  </r>
  <r>
    <x v="5"/>
    <s v="6-TK"/>
    <s v="KIMURA, MT"/>
    <s v="Geographic variation of reproductive diapause in the Drosophila auraria complex (Diptera: Drosophilidae)"/>
    <s v="10.1111/j.1365-3032.1984.tb00784.x"/>
    <x v="0"/>
    <s v="a"/>
    <s v="i"/>
    <n v="10"/>
    <m/>
    <s v="n"/>
    <s v="Drosophila auraria"/>
    <x v="1"/>
    <s v="TK"/>
    <n v="34.35"/>
    <n v="134.05000000000001"/>
    <n v="0.1"/>
    <m/>
    <m/>
    <n v="110"/>
    <s v="global average"/>
    <m/>
    <n v="6"/>
    <m/>
    <x v="1"/>
    <m/>
  </r>
  <r>
    <x v="5"/>
    <s v="6-OI"/>
    <s v="KIMURA, MT"/>
    <s v="Geographic variation of reproductive diapause in the Drosophila auraria complex (Diptera: Drosophilidae)"/>
    <s v="10.1111/j.1365-3032.1984.tb00784.x"/>
    <x v="0"/>
    <s v="a"/>
    <s v="i"/>
    <n v="10"/>
    <m/>
    <s v="n"/>
    <s v="Drosophila auraria"/>
    <x v="1"/>
    <s v="OI"/>
    <n v="33.233333000000002"/>
    <n v="131.60666699999999"/>
    <n v="0.1"/>
    <m/>
    <m/>
    <n v="110"/>
    <s v="global average"/>
    <m/>
    <n v="6"/>
    <m/>
    <x v="1"/>
    <m/>
  </r>
  <r>
    <x v="5"/>
    <s v="6-MY"/>
    <s v="KIMURA, MT"/>
    <s v="Geographic variation of reproductive diapause in the Drosophila auraria complex (Diptera: Drosophilidae)"/>
    <s v="10.1111/j.1365-3032.1984.tb00784.x"/>
    <x v="0"/>
    <s v="a"/>
    <s v="i"/>
    <n v="10"/>
    <m/>
    <s v="n"/>
    <s v="Drosophila auraria"/>
    <x v="1"/>
    <s v="MY"/>
    <s v="31.916667,"/>
    <n v="131.41666699999999"/>
    <n v="0.1"/>
    <m/>
    <m/>
    <n v="110"/>
    <s v="global average"/>
    <m/>
    <n v="6"/>
    <m/>
    <x v="1"/>
    <m/>
  </r>
  <r>
    <x v="5"/>
    <s v="6-ON"/>
    <s v="KIMURA, MT"/>
    <s v="Geographic variation of reproductive diapause in the Drosophila auraria complex (Diptera: Drosophilidae)"/>
    <s v="10.1111/j.1365-3032.1984.tb00784.x"/>
    <x v="0"/>
    <s v="a"/>
    <s v="i"/>
    <n v="7"/>
    <m/>
    <s v="n"/>
    <s v="Drosophila triauraria"/>
    <x v="1"/>
    <s v="ON"/>
    <n v="41.972000000000001"/>
    <n v="140.66909999999999"/>
    <n v="0.1"/>
    <m/>
    <m/>
    <n v="110"/>
    <s v="global average"/>
    <m/>
    <n v="6"/>
    <m/>
    <x v="1"/>
    <m/>
  </r>
  <r>
    <x v="5"/>
    <s v="6-KT"/>
    <s v="KIMURA, MT"/>
    <s v="Geographic variation of reproductive diapause in the Drosophila auraria complex (Diptera: Drosophilidae)"/>
    <s v="10.1111/j.1365-3032.1984.tb00784.x"/>
    <x v="0"/>
    <s v="a"/>
    <s v="i"/>
    <n v="7"/>
    <m/>
    <s v="n"/>
    <s v="Drosophila triauraria"/>
    <x v="1"/>
    <s v="KT"/>
    <n v="39.286749999999998"/>
    <n v="141.11322200000001"/>
    <n v="0.1"/>
    <m/>
    <m/>
    <n v="110"/>
    <s v="global average"/>
    <m/>
    <n v="6"/>
    <m/>
    <x v="1"/>
    <m/>
  </r>
  <r>
    <x v="5"/>
    <s v="6-IW"/>
    <s v="KIMURA, MT"/>
    <s v="Geographic variation of reproductive diapause in the Drosophila auraria complex (Diptera: Drosophilidae)"/>
    <s v="10.1111/j.1365-3032.1984.tb00784.x"/>
    <x v="0"/>
    <s v="a"/>
    <s v="i"/>
    <n v="7"/>
    <m/>
    <s v="n"/>
    <s v="Drosophila triauraria"/>
    <x v="1"/>
    <s v="IW"/>
    <n v="38.104278000000001"/>
    <n v="140.87016"/>
    <n v="0.1"/>
    <m/>
    <m/>
    <n v="110"/>
    <s v="global average"/>
    <m/>
    <n v="6"/>
    <m/>
    <x v="1"/>
    <m/>
  </r>
  <r>
    <x v="5"/>
    <s v="6-TB"/>
    <s v="KIMURA, MT"/>
    <s v="Geographic variation of reproductive diapause in the Drosophila auraria complex (Diptera: Drosophilidae)"/>
    <s v="10.1111/j.1365-3032.1984.tb00784.x"/>
    <x v="0"/>
    <s v="a"/>
    <s v="i"/>
    <n v="7"/>
    <m/>
    <s v="n"/>
    <s v="Drosophila triauraria"/>
    <x v="1"/>
    <s v="TB"/>
    <n v="36.083472"/>
    <n v="140.07644400000001"/>
    <n v="0.1"/>
    <m/>
    <m/>
    <n v="110"/>
    <s v="global average"/>
    <m/>
    <n v="6"/>
    <m/>
    <x v="1"/>
    <m/>
  </r>
  <r>
    <x v="5"/>
    <s v="6-OI"/>
    <s v="KIMURA, MT"/>
    <s v="Geographic variation of reproductive diapause in the Drosophila auraria complex (Diptera: Drosophilidae)"/>
    <s v="10.1111/j.1365-3032.1984.tb00784.x"/>
    <x v="0"/>
    <s v="a"/>
    <s v="i"/>
    <n v="7"/>
    <m/>
    <s v="n"/>
    <s v="Drosophila triauraria"/>
    <x v="1"/>
    <s v="OI"/>
    <n v="33.233333000000002"/>
    <n v="131.60666699999999"/>
    <n v="0.1"/>
    <m/>
    <m/>
    <n v="110"/>
    <s v="global average"/>
    <m/>
    <n v="6"/>
    <m/>
    <x v="1"/>
    <m/>
  </r>
  <r>
    <x v="5"/>
    <s v="6-KG"/>
    <s v="KIMURA, MT"/>
    <s v="Geographic variation of reproductive diapause in the Drosophila auraria complex (Diptera: Drosophilidae)"/>
    <s v="10.1111/j.1365-3032.1984.tb00784.x"/>
    <x v="0"/>
    <s v="a"/>
    <s v="i"/>
    <n v="7"/>
    <m/>
    <s v="n"/>
    <s v="Drosophila triauraria"/>
    <x v="1"/>
    <s v="KG"/>
    <n v="31.6"/>
    <n v="130.55000000000001"/>
    <n v="0.1"/>
    <m/>
    <m/>
    <n v="110"/>
    <s v="global average"/>
    <m/>
    <n v="6"/>
    <m/>
    <x v="1"/>
    <m/>
  </r>
  <r>
    <x v="5"/>
    <s v="6-YK"/>
    <s v="KIMURA, MT"/>
    <s v="Geographic variation of reproductive diapause in the Drosophila auraria complex (Diptera: Drosophilidae)"/>
    <s v="10.1111/j.1365-3032.1984.tb00784.x"/>
    <x v="0"/>
    <s v="a"/>
    <s v="i"/>
    <n v="7"/>
    <m/>
    <s v="n"/>
    <s v="Drosophila triauraria"/>
    <x v="1"/>
    <s v="YK"/>
    <n v="30.358611"/>
    <n v="130.52861100000001"/>
    <n v="0.1"/>
    <m/>
    <m/>
    <n v="110"/>
    <s v="global average"/>
    <m/>
    <n v="6"/>
    <m/>
    <x v="1"/>
    <m/>
  </r>
  <r>
    <x v="5"/>
    <s v="6-KO"/>
    <s v="KIMURA, MT"/>
    <s v="Geographic variation of reproductive diapause in the Drosophila auraria complex (Diptera: Drosophilidae)"/>
    <s v="10.1111/j.1365-3032.1984.tb00784.x"/>
    <x v="0"/>
    <s v="a"/>
    <s v="i"/>
    <n v="5"/>
    <m/>
    <s v="n"/>
    <s v="Drosophila subauraria"/>
    <x v="1"/>
    <s v="KO"/>
    <n v="44.774360999999999"/>
    <n v="142.254389"/>
    <n v="0.1"/>
    <m/>
    <m/>
    <n v="110"/>
    <s v="global average"/>
    <m/>
    <n v="6"/>
    <m/>
    <x v="1"/>
    <m/>
  </r>
  <r>
    <x v="5"/>
    <s v="6-ON"/>
    <s v="KIMURA, MT"/>
    <s v="Geographic variation of reproductive diapause in the Drosophila auraria complex (Diptera: Drosophilidae)"/>
    <s v="10.1111/j.1365-3032.1984.tb00784.x"/>
    <x v="0"/>
    <s v="a"/>
    <s v="i"/>
    <n v="6"/>
    <m/>
    <s v="n"/>
    <s v="Drosophila subauraria"/>
    <x v="1"/>
    <s v="ON"/>
    <n v="41.972000000000001"/>
    <n v="140.66909999999999"/>
    <n v="0.1"/>
    <m/>
    <m/>
    <n v="110"/>
    <s v="global average"/>
    <m/>
    <n v="6"/>
    <m/>
    <x v="1"/>
    <m/>
  </r>
  <r>
    <x v="5"/>
    <s v="6-SM"/>
    <s v="KIMURA, MT"/>
    <s v="Geographic variation of reproductive diapause in the Drosophila auraria complex (Diptera: Drosophilidae)"/>
    <s v="10.1111/j.1365-3032.1984.tb00784.x"/>
    <x v="0"/>
    <s v="a"/>
    <s v="i"/>
    <n v="7"/>
    <m/>
    <s v="n"/>
    <s v="Drosophila subauraria"/>
    <x v="1"/>
    <s v="SM"/>
    <n v="40.599027999999997"/>
    <n v="141.39761100000001"/>
    <n v="0.1"/>
    <m/>
    <m/>
    <n v="110"/>
    <s v="global average"/>
    <m/>
    <n v="6"/>
    <m/>
    <x v="1"/>
    <m/>
  </r>
  <r>
    <x v="5"/>
    <s v="6-KT"/>
    <s v="KIMURA, MT"/>
    <s v="Geographic variation of reproductive diapause in the Drosophila auraria complex (Diptera: Drosophilidae)"/>
    <s v="10.1111/j.1365-3032.1984.tb00784.x"/>
    <x v="0"/>
    <s v="a"/>
    <s v="i"/>
    <n v="8"/>
    <m/>
    <s v="n"/>
    <s v="Drosophila subauraria"/>
    <x v="1"/>
    <s v="KT"/>
    <n v="39.286749999999998"/>
    <n v="141.11322200000001"/>
    <n v="0.1"/>
    <m/>
    <m/>
    <n v="110"/>
    <s v="global average"/>
    <m/>
    <n v="6"/>
    <m/>
    <x v="1"/>
    <m/>
  </r>
  <r>
    <x v="5"/>
    <s v="6-IW"/>
    <s v="KIMURA, MT"/>
    <s v="Geographic variation of reproductive diapause in the Drosophila auraria complex (Diptera: Drosophilidae)"/>
    <s v="10.1111/j.1365-3032.1984.tb00784.x"/>
    <x v="0"/>
    <s v="a"/>
    <s v="i"/>
    <n v="9"/>
    <m/>
    <s v="n"/>
    <s v="Drosophila subauraria"/>
    <x v="1"/>
    <s v="IW"/>
    <n v="38.104278000000001"/>
    <n v="140.87016"/>
    <n v="0.1"/>
    <m/>
    <m/>
    <n v="110"/>
    <s v="global average"/>
    <m/>
    <n v="6"/>
    <m/>
    <x v="1"/>
    <m/>
  </r>
  <r>
    <x v="6"/>
    <s v="7-"/>
    <s v="Gomi, T"/>
    <s v="Geographic variation in critical photoperiod for diapause induction and its temperature dependence in Hyphantria cunea Drury (Lepidoptera: Arctiidae)"/>
    <s v="10.1007/s004420050220"/>
    <x v="2"/>
    <s v="a"/>
    <s v="i"/>
    <n v="12"/>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6"/>
    <s v="7-"/>
    <s v="Gomi, T"/>
    <s v="Geographic variation in critical photoperiod for diapause induction and its temperature dependence in Hyphantria cunea Drury (Lepidoptera: Arctiidae)"/>
    <s v="10.1007/s004420050220"/>
    <x v="2"/>
    <m/>
    <m/>
    <m/>
    <m/>
    <m/>
    <m/>
    <x v="2"/>
    <m/>
    <m/>
    <m/>
    <m/>
    <m/>
    <m/>
    <m/>
    <m/>
    <m/>
    <m/>
    <m/>
    <x v="1"/>
    <m/>
  </r>
  <r>
    <x v="7"/>
    <s v="8-takaoka"/>
    <s v="Gomi, T; Adachi, K; Shimizu, A; Tanimoto, K; Kawabata, E; Takeda, M"/>
    <s v="Northerly shift in voltinism watershed in Hyphantria cunea (Drury) (Lepidoptera: Arctiidae) along the Japan Sea coast: Evidence of global warming?"/>
    <s v="10.1303/aez.2009.357"/>
    <x v="0"/>
    <s v="a"/>
    <s v="i"/>
    <n v="3"/>
    <n v="5"/>
    <m/>
    <s v="Hyphantria cunea"/>
    <x v="0"/>
    <s v="takaoka"/>
    <n v="36.75"/>
    <n v="137.01666666666668"/>
    <n v="0.01"/>
    <m/>
    <m/>
    <n v="298"/>
    <s v="pop average"/>
    <m/>
    <n v="8"/>
    <m/>
    <x v="2"/>
    <m/>
  </r>
  <r>
    <x v="7"/>
    <s v="8-kanazawa"/>
    <s v="Gomi, T; Adachi, K; Shimizu, A; Tanimoto, K; Kawabata, E; Takeda, M"/>
    <s v="Northerly shift in voltinism watershed in Hyphantria cunea (Drury) (Lepidoptera: Arctiidae) along the Japan Sea coast: Evidence of global warming?"/>
    <s v="10.1303/aez.2009.357"/>
    <x v="0"/>
    <s v="a"/>
    <s v="i"/>
    <n v="3"/>
    <n v="6"/>
    <m/>
    <s v="Hyphantria cunea"/>
    <x v="0"/>
    <s v="kanazawa"/>
    <n v="36.56666666666667"/>
    <n v="136.65"/>
    <n v="0.01"/>
    <m/>
    <m/>
    <n v="312.60000000000002"/>
    <s v="pop average"/>
    <m/>
    <n v="8"/>
    <m/>
    <x v="2"/>
    <m/>
  </r>
  <r>
    <x v="7"/>
    <s v="8-fukui"/>
    <s v="Gomi, T; Adachi, K; Shimizu, A; Tanimoto, K; Kawabata, E; Takeda, M"/>
    <s v="Northerly shift in voltinism watershed in Hyphantria cunea (Drury) (Lepidoptera: Arctiidae) along the Japan Sea coast: Evidence of global warming?"/>
    <s v="10.1303/aez.2009.357"/>
    <x v="0"/>
    <s v="a"/>
    <s v="i"/>
    <n v="3"/>
    <n v="4"/>
    <m/>
    <s v="Hyphantria cunea"/>
    <x v="0"/>
    <s v="fukui"/>
    <n v="36.06666666666667"/>
    <n v="136.21666666666667"/>
    <n v="0.01"/>
    <m/>
    <m/>
    <n v="296"/>
    <s v="pop average"/>
    <m/>
    <n v="8"/>
    <m/>
    <x v="2"/>
    <m/>
  </r>
  <r>
    <x v="8"/>
    <s v="9-AT"/>
    <s v="Gomi, T; Takeda, M"/>
    <s v="Changes in life-history traits in the Fall Webworm within half a century of introduction to Japan"/>
    <s v="10.2307/2390287"/>
    <x v="0"/>
    <s v="a"/>
    <s v="i"/>
    <n v="7"/>
    <n v="5"/>
    <m/>
    <s v="Hyphantria cunea"/>
    <x v="0"/>
    <s v="AT"/>
    <n v="39.700000000000003"/>
    <n v="140.1"/>
    <n v="0.01"/>
    <n v="9.4"/>
    <m/>
    <n v="770"/>
    <s v="global average"/>
    <m/>
    <n v="9"/>
    <m/>
    <x v="2"/>
    <m/>
  </r>
  <r>
    <x v="8"/>
    <s v="9-UM"/>
    <s v="Gomi, T; Takeda, M"/>
    <s v="Changes in life-history traits in the Fall Webworm within half a century of introduction to Japan"/>
    <s v="10.2307/2390287"/>
    <x v="0"/>
    <s v="a"/>
    <s v="i"/>
    <n v="7"/>
    <n v="3"/>
    <m/>
    <s v="Hyphantria cunea"/>
    <x v="0"/>
    <s v="UM"/>
    <n v="36.6"/>
    <n v="139.9"/>
    <n v="0.01"/>
    <n v="118.9"/>
    <m/>
    <n v="770"/>
    <s v="global average"/>
    <m/>
    <n v="9"/>
    <m/>
    <x v="2"/>
    <m/>
  </r>
  <r>
    <x v="8"/>
    <s v="9-MB"/>
    <s v="Gomi, T; Takeda, M"/>
    <s v="Changes in life-history traits in the Fall Webworm within half a century of introduction to Japan"/>
    <s v="10.2307/2390287"/>
    <x v="0"/>
    <s v="a"/>
    <s v="i"/>
    <n v="7"/>
    <n v="4"/>
    <m/>
    <s v="Hyphantria cunea"/>
    <x v="0"/>
    <s v="MB"/>
    <n v="36.4"/>
    <n v="139.1"/>
    <n v="0.01"/>
    <n v="112.2"/>
    <m/>
    <n v="770"/>
    <s v="global average"/>
    <m/>
    <n v="9"/>
    <m/>
    <x v="2"/>
    <m/>
  </r>
  <r>
    <x v="8"/>
    <s v="9-FI"/>
    <s v="Gomi, T; Takeda, M"/>
    <s v="Changes in life-history traits in the Fall Webworm within half a century of introduction to Japan"/>
    <s v="10.2307/2390287"/>
    <x v="0"/>
    <s v="a"/>
    <s v="i"/>
    <n v="7"/>
    <n v="4"/>
    <m/>
    <s v="Hyphantria cunea"/>
    <x v="0"/>
    <s v="FI"/>
    <n v="36.1"/>
    <n v="136.19999999999999"/>
    <n v="0.01"/>
    <n v="9.1"/>
    <m/>
    <n v="770"/>
    <s v="global average"/>
    <m/>
    <n v="9"/>
    <m/>
    <x v="2"/>
    <m/>
  </r>
  <r>
    <x v="8"/>
    <s v="9-UW"/>
    <s v="Gomi, T; Takeda, M"/>
    <s v="Changes in life-history traits in the Fall Webworm within half a century of introduction to Japan"/>
    <s v="10.2307/2390287"/>
    <x v="0"/>
    <s v="a"/>
    <s v="i"/>
    <n v="7"/>
    <n v="4"/>
    <m/>
    <s v="Hyphantria cunea"/>
    <x v="0"/>
    <s v="UW"/>
    <n v="35.9"/>
    <n v="139.69999999999999"/>
    <n v="0.01"/>
    <n v="8"/>
    <m/>
    <n v="770"/>
    <s v="global average"/>
    <m/>
    <n v="9"/>
    <m/>
    <x v="2"/>
    <m/>
  </r>
  <r>
    <x v="8"/>
    <s v="9-KT"/>
    <s v="Gomi, T; Takeda, M"/>
    <s v="Changes in life-history traits in the Fall Webworm within half a century of introduction to Japan"/>
    <s v="10.2307/2390287"/>
    <x v="0"/>
    <s v="a"/>
    <s v="i"/>
    <n v="7"/>
    <n v="3"/>
    <m/>
    <s v="Hyphantria cunea"/>
    <x v="0"/>
    <s v="KT"/>
    <n v="35"/>
    <n v="135.80000000000001"/>
    <n v="0.01"/>
    <n v="41.4"/>
    <m/>
    <n v="770"/>
    <s v="global average"/>
    <m/>
    <n v="9"/>
    <m/>
    <x v="2"/>
    <m/>
  </r>
  <r>
    <x v="8"/>
    <s v="9-SO"/>
    <s v="Gomi, T; Takeda, M"/>
    <s v="Changes in life-history traits in the Fall Webworm within half a century of introduction to Japan"/>
    <s v="10.2307/2390287"/>
    <x v="0"/>
    <s v="a"/>
    <s v="i"/>
    <n v="7"/>
    <n v="3"/>
    <m/>
    <s v="Hyphantria cunea"/>
    <x v="0"/>
    <s v="SO"/>
    <n v="35"/>
    <n v="138.4"/>
    <n v="0.01"/>
    <n v="14.1"/>
    <m/>
    <n v="770"/>
    <s v="global average"/>
    <m/>
    <n v="9"/>
    <m/>
    <x v="2"/>
    <m/>
  </r>
  <r>
    <x v="9"/>
    <s v="10-SD"/>
    <s v="Gomi, T; Takeda, M"/>
    <s v="GEOGRAPHIC-VARIATION IN PHOTOPERIODIC RESPONSES IN AN INTRODUCED INSECT, HYPHANTRIA-CUNEA DRURY (LEPIDOPTERA, ARCTIIDAE) IN JAPAN"/>
    <s v="10.1303/aez.26.357"/>
    <x v="0"/>
    <s v="a"/>
    <s v="i"/>
    <n v="6"/>
    <n v="4"/>
    <m/>
    <s v="Hyphantria cunea"/>
    <x v="0"/>
    <s v="SD"/>
    <n v="38.266666666666666"/>
    <n v="140.9"/>
    <n v="0.01"/>
    <n v="38.9"/>
    <m/>
    <n v="179.5"/>
    <s v="acc"/>
    <m/>
    <n v="10"/>
    <m/>
    <x v="2"/>
    <m/>
  </r>
  <r>
    <x v="9"/>
    <s v="10-NG"/>
    <s v="Gomi, T; Takeda, M"/>
    <s v="GEOGRAPHIC-VARIATION IN PHOTOPERIODIC RESPONSES IN AN INTRODUCED INSECT, HYPHANTRIA-CUNEA DRURY (LEPIDOPTERA, ARCTIIDAE) IN JAPAN"/>
    <s v="10.1303/aez.26.357"/>
    <x v="0"/>
    <s v="a"/>
    <s v="i"/>
    <n v="6"/>
    <n v="4"/>
    <m/>
    <s v="Hyphantria cunea"/>
    <x v="0"/>
    <s v="NG"/>
    <n v="37.916666666666664"/>
    <n v="139.05000000000001"/>
    <n v="0.01"/>
    <n v="1.9"/>
    <m/>
    <n v="289"/>
    <s v="acc"/>
    <m/>
    <n v="10"/>
    <m/>
    <x v="2"/>
    <m/>
  </r>
  <r>
    <x v="9"/>
    <s v="10-FS"/>
    <s v="Gomi, T; Takeda, M"/>
    <s v="GEOGRAPHIC-VARIATION IN PHOTOPERIODIC RESPONSES IN AN INTRODUCED INSECT, HYPHANTRIA-CUNEA DRURY (LEPIDOPTERA, ARCTIIDAE) IN JAPAN"/>
    <s v="10.1303/aez.26.357"/>
    <x v="0"/>
    <s v="a"/>
    <s v="i"/>
    <n v="6"/>
    <n v="4"/>
    <m/>
    <s v="Hyphantria cunea"/>
    <x v="0"/>
    <s v="FS"/>
    <n v="37.75"/>
    <n v="140.46666666666667"/>
    <n v="0.01"/>
    <n v="67.400000000000006"/>
    <m/>
    <n v="30"/>
    <s v="acc"/>
    <m/>
    <n v="10"/>
    <m/>
    <x v="2"/>
    <m/>
  </r>
  <r>
    <x v="9"/>
    <s v="10-MM"/>
    <s v="Gomi, T; Takeda, M"/>
    <s v="GEOGRAPHIC-VARIATION IN PHOTOPERIODIC RESPONSES IN AN INTRODUCED INSECT, HYPHANTRIA-CUNEA DRURY (LEPIDOPTERA, ARCTIIDAE) IN JAPAN"/>
    <s v="10.1303/aez.26.357"/>
    <x v="0"/>
    <s v="a"/>
    <s v="i"/>
    <n v="6"/>
    <n v="4"/>
    <m/>
    <s v="Hyphantria cunea"/>
    <x v="0"/>
    <s v="MM"/>
    <n v="36.25"/>
    <n v="137.96666666666667"/>
    <n v="0.01"/>
    <n v="610"/>
    <m/>
    <n v="66.5"/>
    <s v="acc"/>
    <m/>
    <n v="10"/>
    <m/>
    <x v="2"/>
    <m/>
  </r>
  <r>
    <x v="9"/>
    <s v="10-KB"/>
    <s v="Gomi, T; Takeda, M"/>
    <s v="GEOGRAPHIC-VARIATION IN PHOTOPERIODIC RESPONSES IN AN INTRODUCED INSECT, HYPHANTRIA-CUNEA DRURY (LEPIDOPTERA, ARCTIIDAE) IN JAPAN"/>
    <s v="10.1303/aez.26.357"/>
    <x v="0"/>
    <s v="a"/>
    <s v="i"/>
    <n v="6"/>
    <n v="4"/>
    <m/>
    <s v="Hyphantria cunea"/>
    <x v="0"/>
    <s v="KB"/>
    <n v="34.68333333333333"/>
    <n v="136.18333333333334"/>
    <n v="0.01"/>
    <n v="57.5"/>
    <m/>
    <n v="162.5"/>
    <s v="acc"/>
    <m/>
    <n v="10"/>
    <m/>
    <x v="2"/>
    <m/>
  </r>
  <r>
    <x v="9"/>
    <s v="10-WY"/>
    <s v="Gomi, T; Takeda, M"/>
    <s v="GEOGRAPHIC-VARIATION IN PHOTOPERIODIC RESPONSES IN AN INTRODUCED INSECT, HYPHANTRIA-CUNEA DRURY (LEPIDOPTERA, ARCTIIDAE) IN JAPAN"/>
    <s v="10.1303/aez.26.357"/>
    <x v="0"/>
    <s v="a"/>
    <s v="i"/>
    <n v="6"/>
    <n v="4"/>
    <m/>
    <s v="Hyphantria cunea"/>
    <x v="0"/>
    <s v="WY"/>
    <n v="34.233333333333334"/>
    <n v="135.16666666666666"/>
    <n v="0.01"/>
    <n v="13.9"/>
    <m/>
    <n v="28.5"/>
    <s v="acc"/>
    <m/>
    <n v="10"/>
    <m/>
    <x v="2"/>
    <m/>
  </r>
  <r>
    <x v="10"/>
    <s v="11-Iwamizawa"/>
    <s v="Hashimoto, K; Iijima, K; Ogawa, K"/>
    <s v="Geographic Variation in Photoperiodic Response for the Induction of Pupal Diapause in the White Cabbage Butterfly, Pieris rapae crucivora Boisuduval (Lepidoptera: Pieridae)"/>
    <s v="10.1303/jjaez.2008.201"/>
    <x v="0"/>
    <s v="a"/>
    <s v="i"/>
    <n v="7"/>
    <n v="5"/>
    <m/>
    <s v="Pieris rapae"/>
    <x v="0"/>
    <s v="Iwamizawa"/>
    <n v="43.166666666666664"/>
    <n v="141.77574999999999"/>
    <n v="0.05"/>
    <m/>
    <m/>
    <n v="37.5"/>
    <s v="global average"/>
    <m/>
    <s v="11_1"/>
    <m/>
    <x v="1"/>
    <m/>
  </r>
  <r>
    <x v="10"/>
    <s v="11-Sendai"/>
    <s v="Hashimoto, K; Iijima, K; Ogawa, K"/>
    <s v="Geographic Variation in Photoperiodic Response for the Induction of Pupal Diapause in the White Cabbage Butterfly, Pieris rapae crucivora Boisuduval (Lepidoptera: Pieridae)"/>
    <s v="10.1303/jjaez.2008.202"/>
    <x v="0"/>
    <s v="a"/>
    <s v="i"/>
    <n v="7"/>
    <n v="5"/>
    <m/>
    <s v="Pieris rapae"/>
    <x v="0"/>
    <s v="Sendai"/>
    <n v="38.25"/>
    <n v="140.86944399999999"/>
    <n v="0.05"/>
    <m/>
    <m/>
    <n v="37.5"/>
    <s v="global average"/>
    <m/>
    <s v="11_2"/>
    <m/>
    <x v="1"/>
    <m/>
  </r>
  <r>
    <x v="10"/>
    <s v="11-Nagaoka"/>
    <s v="Hashimoto, K; Iijima, K; Ogawa, K"/>
    <s v="Geographic Variation in Photoperiodic Response for the Induction of Pupal Diapause in the White Cabbage Butterfly, Pieris rapae crucivora Boisuduval (Lepidoptera: Pieridae)"/>
    <s v="10.1303/jjaez.2008.203"/>
    <x v="0"/>
    <s v="a"/>
    <s v="i"/>
    <n v="7"/>
    <n v="5"/>
    <m/>
    <s v="Pieris rapae"/>
    <x v="0"/>
    <s v="Nagaoka"/>
    <n v="37.383333333333333"/>
    <n v="138.83888899999999"/>
    <n v="0.05"/>
    <m/>
    <m/>
    <n v="37.5"/>
    <s v="global average"/>
    <m/>
    <s v="11_3"/>
    <m/>
    <x v="1"/>
    <m/>
  </r>
  <r>
    <x v="10"/>
    <s v="11-Okayama"/>
    <s v="Hashimoto, K; Iijima, K; Ogawa, K"/>
    <s v="Geographic Variation in Photoperiodic Response for the Induction of Pupal Diapause in the White Cabbage Butterfly, Pieris rapae crucivora Boisuduval (Lepidoptera: Pieridae)"/>
    <s v="10.1303/jjaez.2008.204"/>
    <x v="0"/>
    <s v="a"/>
    <s v="i"/>
    <n v="7"/>
    <n v="5"/>
    <m/>
    <s v="Pieris rapae"/>
    <x v="0"/>
    <s v="Okayama"/>
    <n v="34.655278000000003"/>
    <n v="133.919444"/>
    <n v="0.05"/>
    <m/>
    <m/>
    <n v="37.5"/>
    <s v="global average"/>
    <m/>
    <s v="11_3"/>
    <m/>
    <x v="1"/>
    <m/>
  </r>
  <r>
    <x v="10"/>
    <s v="11-Matsuyama"/>
    <s v="Hashimoto, K; Iijima, K; Ogawa, K"/>
    <s v="Geographic Variation in Photoperiodic Response for the Induction of Pupal Diapause in the White Cabbage Butterfly, Pieris rapae crucivora Boisuduval (Lepidoptera: Pieridae)"/>
    <s v="10.1303/jjaez.2008.205"/>
    <x v="0"/>
    <s v="a"/>
    <s v="i"/>
    <n v="7"/>
    <n v="5"/>
    <m/>
    <s v="Pieris rapae"/>
    <x v="0"/>
    <s v="Matsuyama"/>
    <n v="33.839167000000003"/>
    <n v="132.765556"/>
    <n v="0.05"/>
    <m/>
    <m/>
    <n v="37.5"/>
    <s v="global average"/>
    <m/>
    <s v="11_1"/>
    <m/>
    <x v="1"/>
    <m/>
  </r>
  <r>
    <x v="10"/>
    <s v="11-Kagoshima"/>
    <s v="Hashimoto, K; Iijima, K; Ogawa, K"/>
    <s v="Geographic Variation in Photoperiodic Response for the Induction of Pupal Diapause in the White Cabbage Butterfly, Pieris rapae crucivora Boisuduval (Lepidoptera: Pieridae)"/>
    <s v="10.1303/jjaez.2008.206"/>
    <x v="0"/>
    <s v="a"/>
    <s v="i"/>
    <n v="7"/>
    <n v="5"/>
    <m/>
    <s v="Pieris rapae"/>
    <x v="0"/>
    <s v="Kagoshima"/>
    <n v="31.596536"/>
    <n v="130.55711700000001"/>
    <n v="0.05"/>
    <m/>
    <m/>
    <n v="37.5"/>
    <s v="global average"/>
    <m/>
    <s v="11_2"/>
    <m/>
    <x v="1"/>
    <m/>
  </r>
  <r>
    <x v="10"/>
    <s v="11-Naze"/>
    <s v="Hashimoto, K; Iijima, K; Ogawa, K"/>
    <s v="Geographic Variation in Photoperiodic Response for the Induction of Pupal Diapause in the White Cabbage Butterfly, Pieris rapae crucivora Boisuduval (Lepidoptera: Pieridae)"/>
    <s v="10.1303/jjaez.2008.207"/>
    <x v="0"/>
    <s v="a"/>
    <s v="i"/>
    <n v="7"/>
    <n v="5"/>
    <m/>
    <s v="Pieris rapae"/>
    <x v="0"/>
    <s v="Naze"/>
    <n v="28.377247000000001"/>
    <n v="129.493742"/>
    <n v="0.05"/>
    <m/>
    <m/>
    <n v="37.5"/>
    <s v="global average"/>
    <m/>
    <s v="11_3"/>
    <m/>
    <x v="1"/>
    <m/>
  </r>
  <r>
    <x v="11"/>
    <s v="12-"/>
    <s v="He, ZQ; Wang, XY; Liu, YQ; Li, K"/>
    <s v="Seasonal and geographical adaption of two field crickets in China ( Orthoptera: Grylloidea: Gryllidae: Gryllinae: Teleogryllus)"/>
    <s v="10.11646/zootaxa.4338.2.11"/>
    <x v="3"/>
    <s v="a"/>
    <s v="i"/>
    <m/>
    <m/>
    <s v="req"/>
    <m/>
    <x v="2"/>
    <m/>
    <m/>
    <m/>
    <m/>
    <m/>
    <m/>
    <m/>
    <m/>
    <m/>
    <m/>
    <m/>
    <x v="1"/>
    <m/>
  </r>
  <r>
    <x v="12"/>
    <s v="13-"/>
    <s v="HEGDEKAR, BM"/>
    <s v="EFFECT OF LATITUDE ON THE CRITICAL PHOTOPERIOD FOR DIAPAUSE INDUCTION IN THE BERTHA ARMYWORM, MAMESTRA-CONFIGURATA (LEPIDOPTERA, NOCTUIDAE)"/>
    <s v="10.4039/Ent1151039-8"/>
    <x v="4"/>
    <s v="a"/>
    <s v="i"/>
    <n v="3"/>
    <m/>
    <s v="n"/>
    <m/>
    <x v="2"/>
    <m/>
    <m/>
    <m/>
    <m/>
    <m/>
    <m/>
    <m/>
    <m/>
    <m/>
    <m/>
    <m/>
    <x v="1"/>
    <m/>
  </r>
  <r>
    <x v="12"/>
    <s v="13-"/>
    <s v="HEGDEKAR, BM"/>
    <s v="EFFECT OF LATITUDE ON THE CRITICAL PHOTOPERIOD FOR DIAPAUSE INDUCTION IN THE BERTHA ARMYWORM, MAMESTRA-CONFIGURATA (LEPIDOPTERA, NOCTUIDAE)"/>
    <s v="10.4039/Ent1151039-8"/>
    <x v="4"/>
    <m/>
    <m/>
    <m/>
    <m/>
    <m/>
    <m/>
    <x v="2"/>
    <m/>
    <m/>
    <m/>
    <m/>
    <m/>
    <m/>
    <m/>
    <m/>
    <m/>
    <m/>
    <m/>
    <x v="1"/>
    <m/>
  </r>
  <r>
    <x v="12"/>
    <s v="13-"/>
    <s v="HEGDEKAR, BM"/>
    <s v="EFFECT OF LATITUDE ON THE CRITICAL PHOTOPERIOD FOR DIAPAUSE INDUCTION IN THE BERTHA ARMYWORM, MAMESTRA-CONFIGURATA (LEPIDOPTERA, NOCTUIDAE)"/>
    <s v="10.4039/Ent1151039-8"/>
    <x v="4"/>
    <m/>
    <m/>
    <m/>
    <m/>
    <m/>
    <m/>
    <x v="2"/>
    <m/>
    <m/>
    <m/>
    <m/>
    <m/>
    <m/>
    <m/>
    <m/>
    <m/>
    <m/>
    <m/>
    <x v="1"/>
    <m/>
  </r>
  <r>
    <x v="13"/>
    <s v="14-AH"/>
    <s v="Zeng, Y; Zhu, DH"/>
    <s v="Geographical Variation in Body Size, Development Time, and Wing Dimorphism in the Cricket Velarifictorus micado (Orthoptera: Gryllidae)"/>
    <s v="10.1603/AN14040"/>
    <x v="5"/>
    <s v="a"/>
    <s v="i"/>
    <n v="5"/>
    <n v="4"/>
    <s v="n"/>
    <s v="Velarifictorus micado"/>
    <x v="3"/>
    <s v="AH"/>
    <m/>
    <m/>
    <m/>
    <m/>
    <m/>
    <n v="85.5"/>
    <s v="global average"/>
    <m/>
    <n v="14"/>
    <m/>
    <x v="3"/>
    <m/>
  </r>
  <r>
    <x v="13"/>
    <s v="14-SD"/>
    <s v="Zeng, Y; Zhu, DH"/>
    <s v="Geographical Variation in Body Size, Development Time, and Wing Dimorphism in the Cricket Velarifictorus micado (Orthoptera: Gryllidae)"/>
    <s v="10.1603/AN14040"/>
    <x v="5"/>
    <s v="a"/>
    <s v="i"/>
    <n v="5"/>
    <n v="4"/>
    <s v="n"/>
    <s v="Velarifictorus micado"/>
    <x v="3"/>
    <s v="SD"/>
    <m/>
    <m/>
    <m/>
    <m/>
    <m/>
    <n v="85.5"/>
    <s v="global average"/>
    <m/>
    <n v="14"/>
    <m/>
    <x v="3"/>
    <m/>
  </r>
  <r>
    <x v="13"/>
    <s v="14-HB"/>
    <s v="Zeng, Y; Zhu, DH"/>
    <s v="Geographical Variation in Body Size, Development Time, and Wing Dimorphism in the Cricket Velarifictorus micado (Orthoptera: Gryllidae)"/>
    <s v="10.1603/AN14040"/>
    <x v="5"/>
    <s v="a"/>
    <s v="i"/>
    <n v="5"/>
    <n v="4"/>
    <s v="n"/>
    <s v="Velarifictorus micado"/>
    <x v="3"/>
    <s v="HB"/>
    <m/>
    <m/>
    <m/>
    <m/>
    <m/>
    <n v="85.5"/>
    <s v="global average"/>
    <m/>
    <n v="14"/>
    <m/>
    <x v="3"/>
    <m/>
  </r>
  <r>
    <x v="13"/>
    <s v="14-LN"/>
    <s v="Zeng, Y; Zhu, DH"/>
    <s v="Geographical Variation in Body Size, Development Time, and Wing Dimorphism in the Cricket Velarifictorus micado (Orthoptera: Gryllidae)"/>
    <s v="10.1603/AN14040"/>
    <x v="5"/>
    <s v="a"/>
    <s v="i"/>
    <n v="5"/>
    <n v="4"/>
    <s v="n"/>
    <s v="Velarifictorus micado"/>
    <x v="3"/>
    <s v="LN"/>
    <m/>
    <m/>
    <m/>
    <m/>
    <m/>
    <n v="85.5"/>
    <s v="global average"/>
    <m/>
    <n v="14"/>
    <m/>
    <x v="3"/>
    <m/>
  </r>
  <r>
    <x v="13"/>
    <s v="14-JL"/>
    <s v="Zeng, Y; Zhu, DH"/>
    <s v="Geographical Variation in Body Size, Development Time, and Wing Dimorphism in the Cricket Velarifictorus micado (Orthoptera: Gryllidae)"/>
    <s v="10.1603/AN14040"/>
    <x v="5"/>
    <s v="a"/>
    <s v="i"/>
    <n v="5"/>
    <n v="4"/>
    <s v="n"/>
    <s v="Velarifictorus micado"/>
    <x v="3"/>
    <s v="JL"/>
    <s v="&quot;43°88' &quot;"/>
    <m/>
    <m/>
    <m/>
    <m/>
    <n v="85.5"/>
    <s v="global average"/>
    <m/>
    <n v="14"/>
    <m/>
    <x v="3"/>
    <m/>
  </r>
  <r>
    <x v="14"/>
    <s v="15-HN"/>
    <s v="Hou, YY; Xu, LZ; Wu, Y; Wang, P; Shi, JJ; Zhai, BP"/>
    <s v="Geographic Variation of Diapause and Sensitive Stages of Photoperiodic Response in Laodelphax striatellus Fallen (Hemiptera: Delphacidae)"/>
    <s v="10.1093/jisesa/iev161"/>
    <x v="0"/>
    <s v="a"/>
    <s v="i"/>
    <n v="3"/>
    <n v="5"/>
    <m/>
    <s v="Laodelphax striatellus"/>
    <x v="4"/>
    <s v="HN"/>
    <n v="21.02"/>
    <n v="105.85"/>
    <n v="0.01"/>
    <n v="10"/>
    <m/>
    <n v="244.5"/>
    <s v="global average"/>
    <m/>
    <n v="15"/>
    <m/>
    <x v="4"/>
    <m/>
  </r>
  <r>
    <x v="14"/>
    <s v="15-JY"/>
    <s v="Hou, YY; Xu, LZ; Wu, Y; Wang, P; Shi, JJ; Zhai, BP"/>
    <s v="Geographic Variation of Diapause and Sensitive Stages of Photoperiodic Response in Laodelphax striatellus Fallen (Hemiptera: Delphacidae)"/>
    <s v="10.1093/jisesa/iev161"/>
    <x v="0"/>
    <s v="a"/>
    <s v="i"/>
    <n v="3"/>
    <n v="5"/>
    <m/>
    <s v="Laodelphax striatellus"/>
    <x v="4"/>
    <s v="JY"/>
    <n v="32.51"/>
    <n v="120.15"/>
    <n v="0.01"/>
    <n v="3"/>
    <m/>
    <n v="244.5"/>
    <s v="global average"/>
    <m/>
    <n v="15"/>
    <m/>
    <x v="4"/>
    <m/>
  </r>
  <r>
    <x v="14"/>
    <s v="15-CC"/>
    <s v="Hou, YY; Xu, LZ; Wu, Y; Wang, P; Shi, JJ; Zhai, BP"/>
    <s v="Geographic Variation of Diapause and Sensitive Stages of Photoperiodic Response in Laodelphax striatellus Fallen (Hemiptera: Delphacidae)"/>
    <s v="10.1093/jisesa/iev161"/>
    <x v="0"/>
    <s v="a"/>
    <s v="i"/>
    <n v="3"/>
    <n v="5"/>
    <m/>
    <s v="Laodelphax striatellus"/>
    <x v="4"/>
    <s v="CC"/>
    <n v="43.89"/>
    <n v="125.32"/>
    <n v="0.01"/>
    <n v="236"/>
    <m/>
    <n v="244.5"/>
    <s v="global average"/>
    <m/>
    <n v="15"/>
    <m/>
    <x v="4"/>
    <m/>
  </r>
  <r>
    <x v="15"/>
    <s v="16-Aomori"/>
    <s v="Ishihara, M; Shimada, M"/>
    <s v="Geographical variation in photoperiodic response for diapause induction between univoltine and multivoltine populations of Kytorhinus sharpianus (Coleoptera : Bruchidae)"/>
    <s v="10.1093/ee/28.2.195"/>
    <x v="0"/>
    <s v="a"/>
    <s v="i"/>
    <n v="4"/>
    <n v="3"/>
    <s v="n"/>
    <s v="Kytorhinus sharpianus"/>
    <x v="5"/>
    <s v="Aomori"/>
    <n v="40.822228000000003"/>
    <n v="140.74742499999999"/>
    <n v="0.05"/>
    <m/>
    <m/>
    <n v="84"/>
    <s v="global average"/>
    <m/>
    <n v="16"/>
    <m/>
    <x v="0"/>
    <m/>
  </r>
  <r>
    <x v="15"/>
    <s v="16-Obanazawa"/>
    <s v="Ishihara, M; Shimada, M"/>
    <s v="Geographical variation in photoperiodic response for diapause induction between univoltine and multivoltine populations of Kytorhinus sharpianus (Coleoptera : Bruchidae)"/>
    <s v="10.1093/ee/28.2.195"/>
    <x v="0"/>
    <s v="a"/>
    <s v="i"/>
    <n v="4"/>
    <n v="3"/>
    <s v="n"/>
    <s v="Kytorhinus sharpianus"/>
    <x v="5"/>
    <s v="Obanazawa"/>
    <n v="38.600619000000002"/>
    <n v="140.405689"/>
    <n v="0.05"/>
    <m/>
    <m/>
    <n v="84"/>
    <s v="global average"/>
    <m/>
    <n v="16"/>
    <m/>
    <x v="0"/>
    <m/>
  </r>
  <r>
    <x v="15"/>
    <s v="16-Kujiranami"/>
    <s v="Ishihara, M; Shimada, M"/>
    <s v="Geographical variation in photoperiodic response for diapause induction between univoltine and multivoltine populations of Kytorhinus sharpianus (Coleoptera : Bruchidae)"/>
    <s v="10.1093/ee/28.2.195"/>
    <x v="0"/>
    <s v="a"/>
    <s v="i"/>
    <n v="4"/>
    <n v="3"/>
    <s v="n"/>
    <s v="Kytorhinus sharpianus"/>
    <x v="5"/>
    <s v="Kujiranami"/>
    <n v="37.355800000000002"/>
    <n v="138.51740000000001"/>
    <n v="0.05"/>
    <m/>
    <m/>
    <n v="84"/>
    <s v="global average"/>
    <m/>
    <n v="16"/>
    <m/>
    <x v="0"/>
    <m/>
  </r>
  <r>
    <x v="15"/>
    <s v="16-Mitsuma"/>
    <s v="Ishihara, M; Shimada, M"/>
    <s v="Geographical variation in photoperiodic response for diapause induction between univoltine and multivoltine populations of Kytorhinus sharpianus (Coleoptera : Bruchidae)"/>
    <s v="10.1093/ee/28.2.195"/>
    <x v="0"/>
    <s v="a"/>
    <s v="i"/>
    <n v="4"/>
    <n v="3"/>
    <s v="n"/>
    <s v="Kytorhinus sharpianus"/>
    <x v="5"/>
    <s v="Mitsuma"/>
    <n v="36.073500000000003"/>
    <n v="139.98310000000001"/>
    <n v="0.01"/>
    <m/>
    <m/>
    <n v="84"/>
    <s v="global average"/>
    <m/>
    <n v="16"/>
    <m/>
    <x v="0"/>
    <m/>
  </r>
  <r>
    <x v="16"/>
    <s v="17-WA"/>
    <s v="Ito, K; Nakata, T"/>
    <s v="Geographical variation of photoperiodic response in the females of a predatory bug, Orius sauteri (Poppius) (Heteroptera : Anthocoridae) from northern Japan"/>
    <s v="10.1303/aez.2000.101"/>
    <x v="0"/>
    <s v="a"/>
    <s v="i"/>
    <n v="8"/>
    <n v="8"/>
    <m/>
    <s v="Orius sauteri"/>
    <x v="6"/>
    <s v="WA"/>
    <n v="45.397500000000001"/>
    <n v="141.70088100000001"/>
    <n v="0.05"/>
    <m/>
    <m/>
    <n v="38.75"/>
    <s v="acc"/>
    <m/>
    <n v="17"/>
    <m/>
    <x v="1"/>
    <m/>
  </r>
  <r>
    <x v="16"/>
    <s v="17-EN"/>
    <s v="Ito, K; Nakata, T"/>
    <s v="Geographical variation of photoperiodic response in the females of a predatory bug, Orius sauteri (Poppius) (Heteroptera : Anthocoridae) from northern Japan"/>
    <s v="10.1303/aez.2000.101"/>
    <x v="0"/>
    <s v="a"/>
    <s v="i"/>
    <n v="8"/>
    <n v="6"/>
    <m/>
    <s v="Orius sauteri"/>
    <x v="6"/>
    <s v="EN"/>
    <n v="44.066667000000002"/>
    <n v="143.533333"/>
    <n v="0.05"/>
    <m/>
    <m/>
    <n v="39.299999999999997"/>
    <s v="acc"/>
    <m/>
    <n v="17"/>
    <m/>
    <x v="1"/>
    <m/>
  </r>
  <r>
    <x v="16"/>
    <s v="17-KU"/>
    <s v="Ito, K; Nakata, T"/>
    <s v="Geographical variation of photoperiodic response in the females of a predatory bug, Orius sauteri (Poppius) (Heteroptera : Anthocoridae) from northern Japan"/>
    <s v="10.1303/aez.2000.101"/>
    <x v="0"/>
    <s v="a"/>
    <s v="i"/>
    <n v="8"/>
    <n v="6"/>
    <m/>
    <s v="Orius sauteri"/>
    <x v="6"/>
    <s v="KU"/>
    <n v="43.733333000000002"/>
    <n v="143.73333299999999"/>
    <n v="0.05"/>
    <m/>
    <m/>
    <n v="34"/>
    <s v="acc"/>
    <m/>
    <n v="17"/>
    <m/>
    <x v="1"/>
    <m/>
  </r>
  <r>
    <x v="16"/>
    <s v="17-SA"/>
    <s v="Ito, K; Nakata, T"/>
    <s v="Geographical variation of photoperiodic response in the females of a predatory bug, Orius sauteri (Poppius) (Heteroptera : Anthocoridae) from northern Japan"/>
    <s v="10.1303/aez.2000.101"/>
    <x v="0"/>
    <s v="a"/>
    <s v="i"/>
    <n v="8"/>
    <n v="7"/>
    <m/>
    <s v="Orius sauteri"/>
    <x v="6"/>
    <s v="SA"/>
    <n v="43.061943999999997"/>
    <n v="141.35416699999999"/>
    <n v="0.05"/>
    <m/>
    <m/>
    <n v="44.8"/>
    <s v="acc"/>
    <m/>
    <n v="17"/>
    <m/>
    <x v="1"/>
    <m/>
  </r>
  <r>
    <x v="16"/>
    <s v="17-ME"/>
    <s v="Ito, K; Nakata, T"/>
    <s v="Geographical variation of photoperiodic response in the females of a predatory bug, Orius sauteri (Poppius) (Heteroptera : Anthocoridae) from northern Japan"/>
    <s v="10.1303/aez.2000.101"/>
    <x v="0"/>
    <s v="a"/>
    <s v="i"/>
    <n v="8"/>
    <n v="6"/>
    <m/>
    <s v="Orius sauteri"/>
    <x v="6"/>
    <s v="ME"/>
    <n v="42.916666999999997"/>
    <n v="143.05000000000001"/>
    <n v="0.05"/>
    <m/>
    <m/>
    <n v="38"/>
    <s v="acc"/>
    <m/>
    <n v="17"/>
    <m/>
    <x v="1"/>
    <m/>
  </r>
  <r>
    <x v="16"/>
    <s v="17-MO"/>
    <s v="Ito, K; Nakata, T"/>
    <s v="Geographical variation of photoperiodic response in the females of a predatory bug, Orius sauteri (Poppius) (Heteroptera : Anthocoridae) from northern Japan"/>
    <s v="10.1303/aez.2000.101"/>
    <x v="0"/>
    <s v="a"/>
    <s v="i"/>
    <n v="8"/>
    <n v="6"/>
    <m/>
    <s v="Orius sauteri"/>
    <x v="6"/>
    <s v="MO"/>
    <n v="42.1"/>
    <n v="140.58333300000001"/>
    <n v="0.05"/>
    <m/>
    <m/>
    <n v="34.6"/>
    <s v="acc"/>
    <m/>
    <n v="17"/>
    <m/>
    <x v="1"/>
    <m/>
  </r>
  <r>
    <x v="16"/>
    <s v="17-HA"/>
    <s v="Ito, K; Nakata, T"/>
    <s v="Geographical variation of photoperiodic response in the females of a predatory bug, Orius sauteri (Poppius) (Heteroptera : Anthocoridae) from northern Japan"/>
    <s v="10.1303/aez.2000.101"/>
    <x v="0"/>
    <s v="a"/>
    <s v="i"/>
    <n v="8"/>
    <n v="7"/>
    <m/>
    <s v="Orius sauteri"/>
    <x v="6"/>
    <s v="HA"/>
    <n v="39.388610999999997"/>
    <n v="141.11694399999999"/>
    <n v="0.05"/>
    <m/>
    <m/>
    <n v="40.1"/>
    <s v="acc"/>
    <m/>
    <n v="17"/>
    <m/>
    <x v="1"/>
    <m/>
  </r>
  <r>
    <x v="16"/>
    <s v="17-TU"/>
    <s v="Ito, K; Nakata, T"/>
    <s v="Geographical variation of photoperiodic response in the females of a predatory bug, Orius sauteri (Poppius) (Heteroptera : Anthocoridae) from northern Japan"/>
    <s v="10.1303/aez.2000.101"/>
    <x v="0"/>
    <s v="a"/>
    <s v="i"/>
    <n v="8"/>
    <n v="7"/>
    <m/>
    <s v="Orius sauteri"/>
    <x v="6"/>
    <s v="TU"/>
    <n v="36.080556000000001"/>
    <n v="140.114722"/>
    <n v="0.05"/>
    <m/>
    <m/>
    <n v="43.3"/>
    <s v="acc"/>
    <m/>
    <n v="17"/>
    <m/>
    <x v="1"/>
    <m/>
  </r>
  <r>
    <x v="17"/>
    <s v="18-Mt. Palomar"/>
    <s v="JORDAN, RG; BRADSHAW, WE"/>
    <s v="GEOGRAPHIC VARIATION IN PHOTOPERIODIC RESPONSE OF WESTERN TREE-HOLE MOSQUITO, AEDES-SIERRENSIS"/>
    <s v="10.1093/aesa/71.4.487"/>
    <x v="0"/>
    <s v="a"/>
    <s v="i"/>
    <n v="5"/>
    <m/>
    <s v="n"/>
    <s v="Aedes sierrensis"/>
    <x v="1"/>
    <s v="Mt. Palomar"/>
    <n v="33.363484"/>
    <n v="-116.836394"/>
    <n v="0.1"/>
    <n v="1400"/>
    <n v="400"/>
    <n v="20"/>
    <s v="acc"/>
    <m/>
    <n v="18"/>
    <m/>
    <x v="1"/>
    <m/>
  </r>
  <r>
    <x v="17"/>
    <s v="18-Lockwood"/>
    <s v="JORDAN, RG; BRADSHAW, WE"/>
    <s v="GEOGRAPHIC VARIATION IN PHOTOPERIODIC RESPONSE OF WESTERN TREE-HOLE MOSQUITO, AEDES-SIERRENSIS"/>
    <s v="10.1093/aesa/71.4.487"/>
    <x v="0"/>
    <s v="a"/>
    <s v="i"/>
    <n v="5"/>
    <m/>
    <s v="n"/>
    <s v="Aedes sierrensis"/>
    <x v="1"/>
    <s v="Lockwood"/>
    <n v="35.944167"/>
    <n v="-121.083333"/>
    <n v="0.1"/>
    <m/>
    <m/>
    <m/>
    <s v="acc"/>
    <m/>
    <n v="18"/>
    <m/>
    <x v="1"/>
    <m/>
  </r>
  <r>
    <x v="17"/>
    <s v="18-Auburn"/>
    <s v="JORDAN, RG; BRADSHAW, WE"/>
    <s v="GEOGRAPHIC VARIATION IN PHOTOPERIODIC RESPONSE OF WESTERN TREE-HOLE MOSQUITO, AEDES-SIERRENSIS"/>
    <s v="10.1093/aesa/71.4.487"/>
    <x v="0"/>
    <s v="a"/>
    <s v="i"/>
    <n v="5"/>
    <m/>
    <s v="n"/>
    <s v="Aedes sierrensis"/>
    <x v="1"/>
    <s v="Auburn"/>
    <n v="38.89"/>
    <n v="-121.08"/>
    <n v="0.1"/>
    <m/>
    <m/>
    <m/>
    <s v="acc"/>
    <m/>
    <n v="18"/>
    <m/>
    <x v="1"/>
    <m/>
  </r>
  <r>
    <x v="17"/>
    <s v="18-Yreka"/>
    <s v="JORDAN, RG; BRADSHAW, WE"/>
    <s v="GEOGRAPHIC VARIATION IN PHOTOPERIODIC RESPONSE OF WESTERN TREE-HOLE MOSQUITO, AEDES-SIERRENSIS"/>
    <s v="10.1093/aesa/71.4.487"/>
    <x v="0"/>
    <s v="a"/>
    <s v="i"/>
    <n v="5"/>
    <m/>
    <s v="n"/>
    <s v="Aedes sierrensis"/>
    <x v="1"/>
    <s v="Yreka"/>
    <n v="41.726666999999999"/>
    <n v="-122.6375"/>
    <n v="0.1"/>
    <m/>
    <m/>
    <m/>
    <s v="acc"/>
    <m/>
    <n v="18"/>
    <m/>
    <x v="1"/>
    <m/>
  </r>
  <r>
    <x v="17"/>
    <s v="18-Halsey"/>
    <s v="JORDAN, RG; BRADSHAW, WE"/>
    <s v="GEOGRAPHIC VARIATION IN PHOTOPERIODIC RESPONSE OF WESTERN TREE-HOLE MOSQUITO, AEDES-SIERRENSIS"/>
    <s v="10.1093/aesa/71.4.487"/>
    <x v="0"/>
    <s v="a"/>
    <s v="i"/>
    <n v="5"/>
    <m/>
    <s v="n"/>
    <s v="Aedes sierrensis"/>
    <x v="1"/>
    <s v="Halsey"/>
    <n v="44.384444000000002"/>
    <n v="-123.11027799999999"/>
    <n v="0.1"/>
    <m/>
    <m/>
    <m/>
    <s v="acc"/>
    <m/>
    <n v="18"/>
    <m/>
    <x v="1"/>
    <m/>
  </r>
  <r>
    <x v="18"/>
    <s v="19-Yamagata"/>
    <s v="Kato, Y"/>
    <s v="Geographic variation in photoperiodic response for the induction of pupal diapause in the Aristolochia-feeding butterfly Atrophaneura alcinous"/>
    <s v="10.1303/aez.2005.347"/>
    <x v="0"/>
    <s v="a"/>
    <s v="i"/>
    <n v="7"/>
    <n v="5"/>
    <m/>
    <s v="Atrophaneura alcinous"/>
    <x v="0"/>
    <s v="Yamagata"/>
    <n v="38.255555999999999"/>
    <n v="140.33972199999999"/>
    <n v="0.05"/>
    <n v="150"/>
    <m/>
    <n v="25"/>
    <s v="global average"/>
    <m/>
    <n v="19"/>
    <m/>
    <x v="1"/>
    <m/>
  </r>
  <r>
    <x v="18"/>
    <s v="19- Fuchu"/>
    <s v="Kato, Y"/>
    <s v="Geographic variation in photoperiodic response for the induction of pupal diapause in the Aristolochia-feeding butterfly Atrophaneura alcinous"/>
    <s v="10.1303/aez.2005.347"/>
    <x v="0"/>
    <s v="a"/>
    <s v="i"/>
    <n v="7"/>
    <n v="5"/>
    <m/>
    <s v="Atrophaneura alcinous"/>
    <x v="0"/>
    <s v=" Fuchu"/>
    <n v="35.668968999999997"/>
    <n v="139.47766899999999"/>
    <n v="0.05"/>
    <n v="50"/>
    <m/>
    <n v="25"/>
    <s v="global average"/>
    <m/>
    <n v="19"/>
    <m/>
    <x v="1"/>
    <m/>
  </r>
  <r>
    <x v="18"/>
    <s v="19- Yokosuka"/>
    <s v="Kato, Y"/>
    <s v="Geographic variation in photoperiodic response for the induction of pupal diapause in the Aristolochia-feeding butterfly Atrophaneura alcinous"/>
    <s v="10.1303/aez.2005.347"/>
    <x v="0"/>
    <s v="a"/>
    <s v="i"/>
    <n v="7"/>
    <n v="5"/>
    <m/>
    <s v="Atrophaneura alcinous"/>
    <x v="0"/>
    <s v=" Yokosuka"/>
    <n v="35.281388999999997"/>
    <n v="139.671944"/>
    <n v="0.05"/>
    <n v="150"/>
    <m/>
    <n v="25"/>
    <s v="global average"/>
    <m/>
    <n v="19"/>
    <m/>
    <x v="1"/>
    <m/>
  </r>
  <r>
    <x v="18"/>
    <s v="19- Gotemba"/>
    <s v="Kato, Y"/>
    <s v="Geographic variation in photoperiodic response for the induction of pupal diapause in the Aristolochia-feeding butterfly Atrophaneura alcinous"/>
    <s v="10.1303/aez.2005.347"/>
    <x v="0"/>
    <s v="a"/>
    <s v="i"/>
    <n v="7"/>
    <n v="5"/>
    <m/>
    <s v="Atrophaneura alcinous"/>
    <x v="0"/>
    <s v=" Gotemba"/>
    <n v="35.308610999999999"/>
    <n v="138.93472199999999"/>
    <n v="0.05"/>
    <s v="NA"/>
    <m/>
    <n v="25"/>
    <s v="global average"/>
    <m/>
    <n v="19"/>
    <m/>
    <x v="1"/>
    <m/>
  </r>
  <r>
    <x v="18"/>
    <s v="19- Kashihara"/>
    <s v="Kato, Y"/>
    <s v="Geographic variation in photoperiodic response for the induction of pupal diapause in the Aristolochia-feeding butterfly Atrophaneura alcinous"/>
    <s v="10.1303/aez.2005.347"/>
    <x v="0"/>
    <s v="a"/>
    <s v="i"/>
    <n v="7"/>
    <n v="5"/>
    <m/>
    <s v="Atrophaneura alcinous"/>
    <x v="0"/>
    <s v=" Kashihara"/>
    <n v="34.509444000000002"/>
    <n v="135.79249999999999"/>
    <n v="0.05"/>
    <n v="50"/>
    <m/>
    <n v="25"/>
    <s v="global average"/>
    <m/>
    <n v="19"/>
    <m/>
    <x v="1"/>
    <m/>
  </r>
  <r>
    <x v="18"/>
    <s v="19- Kiire"/>
    <s v="Kato, Y"/>
    <s v="Geographic variation in photoperiodic response for the induction of pupal diapause in the Aristolochia-feeding butterfly Atrophaneura alcinous"/>
    <s v="10.1303/aez.2005.347"/>
    <x v="0"/>
    <s v="a"/>
    <s v="i"/>
    <n v="7"/>
    <n v="5"/>
    <m/>
    <s v="Atrophaneura alcinous"/>
    <x v="0"/>
    <s v=" Kiire"/>
    <n v="31.6"/>
    <n v="130.55000000000001"/>
    <n v="0.05"/>
    <n v="720"/>
    <m/>
    <n v="25"/>
    <s v="global average"/>
    <m/>
    <n v="19"/>
    <m/>
    <x v="1"/>
    <m/>
  </r>
  <r>
    <x v="18"/>
    <s v="19- Ishigaki"/>
    <s v="Kato, Y"/>
    <s v="Geographic variation in photoperiodic response for the induction of pupal diapause in the Aristolochia-feeding butterfly Atrophaneura alcinous"/>
    <s v="10.1303/aez.2005.347"/>
    <x v="0"/>
    <s v="a"/>
    <s v="i"/>
    <n v="7"/>
    <n v="5"/>
    <m/>
    <s v="Atrophaneura alcinous"/>
    <x v="0"/>
    <s v=" Ishigaki"/>
    <n v="24.340555999999999"/>
    <n v="124.155556"/>
    <n v="0.05"/>
    <n v="40"/>
    <m/>
    <n v="25"/>
    <s v="global average"/>
    <m/>
    <n v="19"/>
    <m/>
    <x v="1"/>
    <m/>
  </r>
  <r>
    <x v="19"/>
    <s v="20-SN"/>
    <s v="KIMURA, MT; OHTSU, T; YOSHIDA, T; AWASAKI, T; LIN, FJ"/>
    <s v="CLIMATIC ADAPTATIONS AND DISTRIBUTIONS IN THE DROSOPHILA-TAKAHASHII SPECIES SUBGROUP (DIPTERA, DROSOPHILIDAE)"/>
    <s v="10.1080/00222939400770181"/>
    <x v="0"/>
    <s v="a"/>
    <s v="i"/>
    <n v="6"/>
    <n v="4"/>
    <s v="n"/>
    <s v="Drosophila lutescens"/>
    <x v="1"/>
    <s v="SN"/>
    <n v="38.268332999999998"/>
    <n v="140.86944399999999"/>
    <n v="0.05"/>
    <m/>
    <m/>
    <n v="40"/>
    <s v="global average"/>
    <m/>
    <n v="20"/>
    <m/>
    <x v="1"/>
    <m/>
  </r>
  <r>
    <x v="19"/>
    <s v="20-CH"/>
    <s v="KIMURA, MT; OHTSU, T; YOSHIDA, T; AWASAKI, T; LIN, FJ"/>
    <s v="CLIMATIC ADAPTATIONS AND DISTRIBUTIONS IN THE DROSOPHILA-TAKAHASHII SPECIES SUBGROUP (DIPTERA, DROSOPHILIDAE)"/>
    <s v="10.1080/00222939400770181"/>
    <x v="0"/>
    <s v="a"/>
    <s v="i"/>
    <n v="6"/>
    <n v="4"/>
    <s v="n"/>
    <s v="Drosophila lutescens"/>
    <x v="1"/>
    <s v="CH"/>
    <n v="35.607325000000003"/>
    <n v="140.10638599999999"/>
    <n v="0.05"/>
    <m/>
    <m/>
    <n v="40"/>
    <s v="global average"/>
    <m/>
    <n v="20"/>
    <m/>
    <x v="1"/>
    <m/>
  </r>
  <r>
    <x v="19"/>
    <s v="20-FT"/>
    <s v="KIMURA, MT; OHTSU, T; YOSHIDA, T; AWASAKI, T; LIN, FJ"/>
    <s v="CLIMATIC ADAPTATIONS AND DISTRIBUTIONS IN THE DROSOPHILA-TAKAHASHII SPECIES SUBGROUP (DIPTERA, DROSOPHILIDAE)"/>
    <s v="10.1080/00222939400770181"/>
    <x v="0"/>
    <s v="a"/>
    <s v="i"/>
    <n v="6"/>
    <n v="4"/>
    <s v="n"/>
    <s v="Drosophila lutescens"/>
    <x v="1"/>
    <s v="FT"/>
    <n v="33.495078999999997"/>
    <n v="130.51859999999999"/>
    <n v="0.05"/>
    <m/>
    <m/>
    <n v="40"/>
    <s v="global average"/>
    <m/>
    <n v="20"/>
    <m/>
    <x v="1"/>
    <m/>
  </r>
  <r>
    <x v="19"/>
    <s v="20-KS"/>
    <s v="KIMURA, MT; OHTSU, T; YOSHIDA, T; AWASAKI, T; LIN, FJ"/>
    <s v="CLIMATIC ADAPTATIONS AND DISTRIBUTIONS IN THE DROSOPHILA-TAKAHASHII SPECIES SUBGROUP (DIPTERA, DROSOPHILIDAE)"/>
    <s v="10.1080/00222939400770181"/>
    <x v="0"/>
    <s v="a"/>
    <s v="i"/>
    <n v="6"/>
    <n v="4"/>
    <s v="n"/>
    <s v="Drosophila lutescens"/>
    <x v="1"/>
    <s v="KS"/>
    <n v="31.766667000000002"/>
    <n v="129.80000000000001"/>
    <n v="0.05"/>
    <m/>
    <m/>
    <n v="40"/>
    <s v="global average"/>
    <m/>
    <n v="20"/>
    <m/>
    <x v="1"/>
    <m/>
  </r>
  <r>
    <x v="19"/>
    <s v="20-KG"/>
    <s v="KIMURA, MT; OHTSU, T; YOSHIDA, T; AWASAKI, T; LIN, FJ"/>
    <s v="CLIMATIC ADAPTATIONS AND DISTRIBUTIONS IN THE DROSOPHILA-TAKAHASHII SPECIES SUBGROUP (DIPTERA, DROSOPHILIDAE)"/>
    <s v="10.1080/00222939400770181"/>
    <x v="0"/>
    <s v="a"/>
    <s v="i"/>
    <n v="6"/>
    <n v="4"/>
    <s v="n"/>
    <s v="Drosophila lutescens"/>
    <x v="1"/>
    <s v="KG"/>
    <n v="31.596536"/>
    <n v="130.55711700000001"/>
    <n v="0.05"/>
    <m/>
    <m/>
    <n v="40"/>
    <s v="global average"/>
    <m/>
    <n v="20"/>
    <m/>
    <x v="1"/>
    <m/>
  </r>
  <r>
    <x v="19"/>
    <s v="20-YK"/>
    <s v="KIMURA, MT; OHTSU, T; YOSHIDA, T; AWASAKI, T; LIN, FJ"/>
    <s v="CLIMATIC ADAPTATIONS AND DISTRIBUTIONS IN THE DROSOPHILA-TAKAHASHII SPECIES SUBGROUP (DIPTERA, DROSOPHILIDAE)"/>
    <s v="10.1080/00222939400770181"/>
    <x v="0"/>
    <s v="a"/>
    <s v="i"/>
    <n v="6"/>
    <n v="4"/>
    <s v="n"/>
    <s v="Drosophila lutescens"/>
    <x v="1"/>
    <s v="YK"/>
    <n v="30.340287"/>
    <n v="130.52238500000001"/>
    <n v="0.05"/>
    <m/>
    <m/>
    <n v="40"/>
    <s v="global average"/>
    <m/>
    <n v="20"/>
    <m/>
    <x v="1"/>
    <m/>
  </r>
  <r>
    <x v="20"/>
    <s v="21-leningrad"/>
    <s v="KOVEOS, DS; KROON, A; VEERMAN, A"/>
    <s v="THE SAME PHOTOPERIODIC CLOCK MAY CONTROL INDUCTION AND MAINTENANCE OF DIAPAUSE IN THE SPIDER-MITE TETRANCHUS-URTICAE"/>
    <s v="10.1177/074873049300800401"/>
    <x v="0"/>
    <s v="a"/>
    <s v="i"/>
    <n v="8"/>
    <n v="15"/>
    <s v="n"/>
    <s v="Tetranychus urticae"/>
    <x v="7"/>
    <s v="leningrad"/>
    <n v="59.933332999999998"/>
    <n v="30.266667000000002"/>
    <n v="0.05"/>
    <m/>
    <m/>
    <n v="250"/>
    <s v="global average"/>
    <m/>
    <n v="21"/>
    <m/>
    <x v="1"/>
    <m/>
  </r>
  <r>
    <x v="20"/>
    <s v="21-padua"/>
    <s v="KOVEOS, DS; KROON, A; VEERMAN, A"/>
    <s v="THE SAME PHOTOPERIODIC CLOCK MAY CONTROL INDUCTION AND MAINTENANCE OF DIAPAUSE IN THE SPIDER-MITE TETRANCHUS-URTICAE"/>
    <s v="10.1177/074873049300800401"/>
    <x v="0"/>
    <s v="a"/>
    <s v="i"/>
    <n v="8"/>
    <n v="7"/>
    <m/>
    <s v="Tetranychus urticae"/>
    <x v="7"/>
    <s v="padua"/>
    <n v="45.408056000000002"/>
    <n v="11.872222000000001"/>
    <n v="0.05"/>
    <m/>
    <m/>
    <n v="250"/>
    <s v="global average"/>
    <m/>
    <n v="21"/>
    <m/>
    <x v="1"/>
    <m/>
  </r>
  <r>
    <x v="20"/>
    <s v="21-warsaw"/>
    <s v="KOVEOS, DS; KROON, A; VEERMAN, A"/>
    <s v="THE SAME PHOTOPERIODIC CLOCK MAY CONTROL INDUCTION AND MAINTENANCE OF DIAPAUSE IN THE SPIDER-MITE TETRANCHUS-URTICAE"/>
    <s v="10.1177/074873049300800401"/>
    <x v="0"/>
    <s v="a"/>
    <s v="i"/>
    <n v="8"/>
    <n v="7"/>
    <m/>
    <s v="Tetranychus urticae"/>
    <x v="7"/>
    <s v="warsaw"/>
    <n v="52.216667000000001"/>
    <n v="21.033332999999999"/>
    <n v="0.05"/>
    <m/>
    <m/>
    <n v="250"/>
    <s v="global average"/>
    <m/>
    <n v="21"/>
    <m/>
    <x v="1"/>
    <m/>
  </r>
  <r>
    <x v="20"/>
    <s v="21- Aile-froide"/>
    <s v="KOVEOS, DS; KROON, A; VEERMAN, A"/>
    <s v="THE SAME PHOTOPERIODIC CLOCK MAY CONTROL INDUCTION AND MAINTENANCE OF DIAPAUSE IN THE SPIDER-MITE TETRANCHUS-URTICAE"/>
    <s v="10.1177/074873049300800401"/>
    <x v="0"/>
    <s v="a"/>
    <s v="i"/>
    <n v="8"/>
    <n v="8"/>
    <m/>
    <s v="Tetranychus urticae"/>
    <x v="7"/>
    <s v=" Aile-froide"/>
    <n v="44.884999999999998"/>
    <n v="6.3561110000000003"/>
    <n v="0.05"/>
    <n v="1515"/>
    <m/>
    <n v="250"/>
    <s v="global average"/>
    <m/>
    <n v="21"/>
    <m/>
    <x v="1"/>
    <m/>
  </r>
  <r>
    <x v="20"/>
    <s v="21-Voorne"/>
    <s v="KOVEOS, DS; KROON, A; VEERMAN, A"/>
    <s v="THE SAME PHOTOPERIODIC CLOCK MAY CONTROL INDUCTION AND MAINTENANCE OF DIAPAUSE IN THE SPIDER-MITE TETRANCHUS-URTICAE"/>
    <s v="10.1177/074873049300800401"/>
    <x v="0"/>
    <s v="a"/>
    <s v="i"/>
    <n v="8"/>
    <n v="10"/>
    <m/>
    <s v="Tetranychus urticae"/>
    <x v="7"/>
    <s v="Voorne"/>
    <n v="51.816667000000002"/>
    <n v="4.1833330000000002"/>
    <n v="0.05"/>
    <m/>
    <m/>
    <n v="250"/>
    <s v="global average"/>
    <m/>
    <n v="21"/>
    <m/>
    <x v="1"/>
    <m/>
  </r>
  <r>
    <x v="20"/>
    <s v="21-Thessaloniki1"/>
    <s v="KOVEOS, DS; KROON, A; VEERMAN, A"/>
    <s v="THE SAME PHOTOPERIODIC CLOCK MAY CONTROL INDUCTION AND MAINTENANCE OF DIAPAUSE IN THE SPIDER-MITE TETRANCHUS-URTICAE"/>
    <s v="10.1177/074873049300800401"/>
    <x v="0"/>
    <s v="a"/>
    <s v="i"/>
    <n v="8"/>
    <n v="7"/>
    <m/>
    <s v="Tetranychus urticae"/>
    <x v="7"/>
    <s v="Thessaloniki1"/>
    <n v="40.647221999999999"/>
    <n v="22.963889000000002"/>
    <n v="0.05"/>
    <m/>
    <m/>
    <n v="250"/>
    <s v="global average"/>
    <m/>
    <n v="21"/>
    <m/>
    <x v="1"/>
    <m/>
  </r>
  <r>
    <x v="20"/>
    <s v="21- Susch"/>
    <s v="KOVEOS, DS; KROON, A; VEERMAN, A"/>
    <s v="THE SAME PHOTOPERIODIC CLOCK MAY CONTROL INDUCTION AND MAINTENANCE OF DIAPAUSE IN THE SPIDER-MITE TETRANCHUS-URTICAE"/>
    <s v="10.1177/074873049300800401"/>
    <x v="0"/>
    <s v="a"/>
    <s v="i"/>
    <n v="8"/>
    <n v="7"/>
    <m/>
    <s v="Tetranychus urticae"/>
    <x v="7"/>
    <s v=" Susch"/>
    <n v="46.749994999999998"/>
    <n v="10.066666"/>
    <n v="0.05"/>
    <n v="1450"/>
    <m/>
    <n v="250"/>
    <s v="global average"/>
    <m/>
    <n v="21"/>
    <m/>
    <x v="1"/>
    <m/>
  </r>
  <r>
    <x v="20"/>
    <s v="21-Thessaloniki2"/>
    <s v="KOVEOS, DS; KROON, A; VEERMAN, A"/>
    <s v="THE SAME PHOTOPERIODIC CLOCK MAY CONTROL INDUCTION AND MAINTENANCE OF DIAPAUSE IN THE SPIDER-MITE TETRANCHUS-URTICAE"/>
    <s v="10.1177/074873049300800401"/>
    <x v="0"/>
    <s v="a"/>
    <s v="i"/>
    <n v="8"/>
    <n v="12"/>
    <m/>
    <s v="Tetranychus urticae"/>
    <x v="7"/>
    <s v="Thessaloniki2"/>
    <n v="40.647221999999999"/>
    <n v="22.963889000000002"/>
    <n v="0.05"/>
    <m/>
    <m/>
    <n v="250"/>
    <s v="global average"/>
    <m/>
    <n v="21"/>
    <m/>
    <x v="1"/>
    <m/>
  </r>
  <r>
    <x v="21"/>
    <s v="22- Sagamihara"/>
    <s v="Kurota, H; Shimada, M"/>
    <s v="Geographical variation in photoperiodic induction of larval diapause in the bruchid beetle, Bruchidius dorsalis: polymorphism in overwintering stages"/>
    <s v="10.1046/j.1570-7458.2003.00033.x"/>
    <x v="0"/>
    <s v="a"/>
    <s v="i"/>
    <n v="3"/>
    <n v="5"/>
    <m/>
    <s v="Bruchidius dorsalis"/>
    <x v="5"/>
    <s v=" Sagamihara"/>
    <n v="35.571389000000003"/>
    <n v="139.373333"/>
    <n v="0.05"/>
    <n v="60"/>
    <m/>
    <n v="60"/>
    <s v="acc"/>
    <m/>
    <n v="22"/>
    <m/>
    <x v="1"/>
    <m/>
  </r>
  <r>
    <x v="21"/>
    <s v="22- Tatsuno"/>
    <s v="Kurota, H; Shimada, M"/>
    <s v="Geographical variation in photoperiodic induction of larval diapause in the bruchid beetle, Bruchidius dorsalis: polymorphism in overwintering stages"/>
    <s v="10.1046/j.1570-7458.2003.00033.x"/>
    <x v="0"/>
    <s v="a"/>
    <s v="i"/>
    <n v="3"/>
    <n v="5"/>
    <m/>
    <s v="Bruchidius dorsalis"/>
    <x v="5"/>
    <s v=" Tatsuno"/>
    <n v="34.85"/>
    <n v="134.533333"/>
    <n v="0.05"/>
    <n v="740"/>
    <m/>
    <n v="40"/>
    <s v="acc"/>
    <m/>
    <n v="22"/>
    <m/>
    <x v="1"/>
    <m/>
  </r>
  <r>
    <x v="21"/>
    <s v="22- Ninohe"/>
    <s v="Kurota, H; Shimada, M"/>
    <s v="Geographical variation in photoperiodic induction of larval diapause in the bruchid beetle, Bruchidius dorsalis: polymorphism in overwintering stages"/>
    <s v="10.1046/j.1570-7458.2003.00033.x"/>
    <x v="0"/>
    <s v="a"/>
    <s v="i"/>
    <n v="3"/>
    <n v="5"/>
    <m/>
    <s v="Bruchidius dorsalis"/>
    <x v="5"/>
    <s v=" Ninohe"/>
    <n v="40.271110999999998"/>
    <n v="141.30500000000001"/>
    <n v="0.05"/>
    <n v="110"/>
    <m/>
    <n v="60"/>
    <s v="acc"/>
    <m/>
    <n v="22"/>
    <m/>
    <x v="1"/>
    <m/>
  </r>
  <r>
    <x v="22"/>
    <s v="23-himeji"/>
    <s v="KUWANA, Y"/>
    <s v="ORIGIN OF LEUKOMA-CANDIDA (STAUDINGER) IN JAPAN AS INFERRED FROM GEOGRAPHICAL VARIATION IN PHOTOPERIODIC RESPONSE"/>
    <m/>
    <x v="0"/>
    <s v="a"/>
    <s v="i"/>
    <n v="4"/>
    <n v="5"/>
    <s v="yes, but japanese"/>
    <s v="Leucoma candida"/>
    <x v="0"/>
    <s v="himeji"/>
    <n v="34.815277999999999"/>
    <n v="134.68527800000001"/>
    <m/>
    <m/>
    <m/>
    <n v="100"/>
    <s v="global average"/>
    <m/>
    <n v="23"/>
    <m/>
    <x v="0"/>
    <m/>
  </r>
  <r>
    <x v="22"/>
    <s v="23-kurashiki"/>
    <s v="KUWANA, Y"/>
    <s v="ORIGIN OF LEUKOMA-CANDIDA (STAUDINGER) IN JAPAN AS INFERRED FROM GEOGRAPHICAL VARIATION IN PHOTOPERIODIC RESPONSE"/>
    <m/>
    <x v="0"/>
    <s v="a"/>
    <s v="i"/>
    <n v="4"/>
    <n v="5"/>
    <m/>
    <s v="Leucoma candida"/>
    <x v="0"/>
    <s v="kurashiki"/>
    <n v="34.585000000000001"/>
    <n v="133.77194399999999"/>
    <m/>
    <m/>
    <m/>
    <n v="100"/>
    <s v="global average"/>
    <m/>
    <n v="23"/>
    <m/>
    <x v="0"/>
    <m/>
  </r>
  <r>
    <x v="22"/>
    <s v="23-okayama"/>
    <s v="KUWANA, Y"/>
    <s v="ORIGIN OF LEUKOMA-CANDIDA (STAUDINGER) IN JAPAN AS INFERRED FROM GEOGRAPHICAL VARIATION IN PHOTOPERIODIC RESPONSE"/>
    <m/>
    <x v="0"/>
    <s v="a"/>
    <s v="i"/>
    <n v="4"/>
    <n v="5"/>
    <m/>
    <s v="Leucoma candida"/>
    <x v="0"/>
    <s v="okayama"/>
    <n v="34.655278000000003"/>
    <n v="133.919444"/>
    <m/>
    <m/>
    <m/>
    <n v="100"/>
    <s v="global average"/>
    <m/>
    <n v="23"/>
    <m/>
    <x v="0"/>
    <m/>
  </r>
  <r>
    <x v="22"/>
    <s v="23-matsumoto"/>
    <s v="KUWANA, Y"/>
    <s v="ORIGIN OF LEUKOMA-CANDIDA (STAUDINGER) IN JAPAN AS INFERRED FROM GEOGRAPHICAL VARIATION IN PHOTOPERIODIC RESPONSE"/>
    <m/>
    <x v="0"/>
    <s v="a"/>
    <s v="i"/>
    <n v="4"/>
    <n v="5"/>
    <m/>
    <s v="Leucoma candida"/>
    <x v="0"/>
    <s v="matsumoto"/>
    <n v="36.238047000000002"/>
    <n v="137.97198299999999"/>
    <m/>
    <m/>
    <m/>
    <n v="100"/>
    <s v="global average"/>
    <m/>
    <n v="23"/>
    <m/>
    <x v="0"/>
    <m/>
  </r>
  <r>
    <x v="23"/>
    <s v="24-Oulu1"/>
    <s v="LANKINEN, P"/>
    <s v="GEOGRAPHICAL VARIATION IN CIRCADIAN ECLOSION RHYTHM AND PHOTOPERIODIC ADULT DIAPAUSE IN DROSOPHILA-LITTORALIS"/>
    <s v="10.1007/BF00612503"/>
    <x v="0"/>
    <s v="a"/>
    <s v="i"/>
    <m/>
    <n v="9"/>
    <s v="n"/>
    <s v="drosophila littoralis"/>
    <x v="1"/>
    <s v="Oulu1"/>
    <n v="65"/>
    <n v="25.416666666666668"/>
    <n v="1E-3"/>
    <m/>
    <m/>
    <n v="30"/>
    <s v="global average"/>
    <m/>
    <n v="24"/>
    <m/>
    <x v="5"/>
    <m/>
  </r>
  <r>
    <x v="23"/>
    <s v="24-Oulu7"/>
    <s v="LANKINEN, P"/>
    <s v="GEOGRAPHICAL VARIATION IN CIRCADIAN ECLOSION RHYTHM AND PHOTOPERIODIC ADULT DIAPAUSE IN DROSOPHILA-LITTORALIS"/>
    <s v="10.1007/BF00612503"/>
    <x v="0"/>
    <s v="a"/>
    <s v="i"/>
    <m/>
    <n v="8"/>
    <m/>
    <s v="drosophila littoralis"/>
    <x v="1"/>
    <s v="Oulu7"/>
    <n v="65"/>
    <n v="25.416666666666668"/>
    <n v="1E-3"/>
    <m/>
    <m/>
    <n v="30"/>
    <s v="global average"/>
    <m/>
    <n v="24"/>
    <m/>
    <x v="5"/>
    <m/>
  </r>
  <r>
    <x v="23"/>
    <s v="24-Oulu8"/>
    <s v="LANKINEN, P"/>
    <s v="GEOGRAPHICAL VARIATION IN CIRCADIAN ECLOSION RHYTHM AND PHOTOPERIODIC ADULT DIAPAUSE IN DROSOPHILA-LITTORALIS"/>
    <s v="10.1007/BF00612503"/>
    <x v="0"/>
    <s v="a"/>
    <s v="i"/>
    <m/>
    <n v="5"/>
    <m/>
    <s v="drosophila littoralis"/>
    <x v="1"/>
    <s v="Oulu8"/>
    <n v="65"/>
    <n v="25.416666666666668"/>
    <n v="1E-3"/>
    <m/>
    <m/>
    <n v="30"/>
    <s v="global average"/>
    <m/>
    <n v="24"/>
    <m/>
    <x v="5"/>
    <m/>
  </r>
  <r>
    <x v="23"/>
    <s v="24-paltamo1"/>
    <s v="LANKINEN, P"/>
    <s v="GEOGRAPHICAL VARIATION IN CIRCADIAN ECLOSION RHYTHM AND PHOTOPERIODIC ADULT DIAPAUSE IN DROSOPHILA-LITTORALIS"/>
    <s v="10.1007/BF00612503"/>
    <x v="0"/>
    <s v="a"/>
    <s v="i"/>
    <m/>
    <n v="8"/>
    <m/>
    <s v="drosophila littoralis"/>
    <x v="1"/>
    <s v="paltamo1"/>
    <n v="64.333333333333329"/>
    <n v="27.833333333333332"/>
    <m/>
    <m/>
    <m/>
    <n v="30"/>
    <s v="global average"/>
    <m/>
    <n v="24"/>
    <m/>
    <x v="5"/>
    <m/>
  </r>
  <r>
    <x v="23"/>
    <s v="24-Kuoio3"/>
    <s v="LANKINEN, P"/>
    <s v="GEOGRAPHICAL VARIATION IN CIRCADIAN ECLOSION RHYTHM AND PHOTOPERIODIC ADULT DIAPAUSE IN DROSOPHILA-LITTORALIS"/>
    <s v="10.1007/BF00612503"/>
    <x v="0"/>
    <s v="a"/>
    <s v="i"/>
    <m/>
    <n v="8"/>
    <m/>
    <s v="drosophila littoralis"/>
    <x v="1"/>
    <s v="Kuoio3"/>
    <n v="62.916666666666664"/>
    <n v="27.75"/>
    <m/>
    <m/>
    <m/>
    <n v="30"/>
    <s v="global average"/>
    <m/>
    <n v="24"/>
    <m/>
    <x v="5"/>
    <m/>
  </r>
  <r>
    <x v="23"/>
    <s v="24- Hollola1"/>
    <s v="LANKINEN, P"/>
    <s v="GEOGRAPHICAL VARIATION IN CIRCADIAN ECLOSION RHYTHM AND PHOTOPERIODIC ADULT DIAPAUSE IN DROSOPHILA-LITTORALIS"/>
    <s v="10.1007/BF00612503"/>
    <x v="0"/>
    <s v="a"/>
    <s v="i"/>
    <m/>
    <n v="8"/>
    <m/>
    <s v="drosophila littoralis"/>
    <x v="1"/>
    <s v=" Hollola1"/>
    <n v="61.083333333333336"/>
    <n v="25.416666666666668"/>
    <m/>
    <m/>
    <m/>
    <n v="30"/>
    <s v="global average"/>
    <m/>
    <n v="24"/>
    <m/>
    <x v="5"/>
    <m/>
  </r>
  <r>
    <x v="23"/>
    <s v="24- Moscow2"/>
    <s v="LANKINEN, P"/>
    <s v="GEOGRAPHICAL VARIATION IN CIRCADIAN ECLOSION RHYTHM AND PHOTOPERIODIC ADULT DIAPAUSE IN DROSOPHILA-LITTORALIS"/>
    <s v="10.1007/BF00612503"/>
    <x v="0"/>
    <s v="a"/>
    <s v="i"/>
    <m/>
    <n v="8"/>
    <m/>
    <s v="drosophila littoralis"/>
    <x v="1"/>
    <s v=" Moscow2"/>
    <n v="55.75"/>
    <n v="37.5"/>
    <m/>
    <m/>
    <m/>
    <n v="30"/>
    <s v="global average"/>
    <m/>
    <n v="24"/>
    <m/>
    <x v="5"/>
    <m/>
  </r>
  <r>
    <x v="23"/>
    <s v="24- Dietikon1"/>
    <s v="LANKINEN, P"/>
    <s v="GEOGRAPHICAL VARIATION IN CIRCADIAN ECLOSION RHYTHM AND PHOTOPERIODIC ADULT DIAPAUSE IN DROSOPHILA-LITTORALIS"/>
    <s v="10.1007/BF00612503"/>
    <x v="0"/>
    <s v="a"/>
    <s v="i"/>
    <m/>
    <n v="8"/>
    <m/>
    <s v="drosophila littoralis"/>
    <x v="1"/>
    <s v=" Dietikon1"/>
    <n v="47.416666666666664"/>
    <n v="8.5"/>
    <m/>
    <m/>
    <m/>
    <n v="30"/>
    <s v="global average"/>
    <m/>
    <n v="24"/>
    <m/>
    <x v="5"/>
    <m/>
  </r>
  <r>
    <x v="23"/>
    <s v="24- Dietikon2"/>
    <s v="LANKINEN, P"/>
    <s v="GEOGRAPHICAL VARIATION IN CIRCADIAN ECLOSION RHYTHM AND PHOTOPERIODIC ADULT DIAPAUSE IN DROSOPHILA-LITTORALIS"/>
    <s v="10.1007/BF00612503"/>
    <x v="0"/>
    <s v="a"/>
    <s v="i"/>
    <m/>
    <n v="9"/>
    <m/>
    <s v="drosophila littoralis"/>
    <x v="1"/>
    <s v=" Dietikon2"/>
    <n v="47.416666666666664"/>
    <n v="8.5"/>
    <m/>
    <m/>
    <m/>
    <n v="30"/>
    <s v="global average"/>
    <m/>
    <n v="24"/>
    <m/>
    <x v="5"/>
    <m/>
  </r>
  <r>
    <x v="23"/>
    <s v="24- Ticino4"/>
    <s v="LANKINEN, P"/>
    <s v="GEOGRAPHICAL VARIATION IN CIRCADIAN ECLOSION RHYTHM AND PHOTOPERIODIC ADULT DIAPAUSE IN DROSOPHILA-LITTORALIS"/>
    <s v="10.1007/BF00612503"/>
    <x v="0"/>
    <s v="a"/>
    <s v="i"/>
    <m/>
    <n v="9"/>
    <m/>
    <s v="drosophila littoralis"/>
    <x v="1"/>
    <s v=" Ticino4"/>
    <n v="46.166666666666664"/>
    <n v="8.8333333333333339"/>
    <m/>
    <m/>
    <m/>
    <n v="30"/>
    <s v="global average"/>
    <m/>
    <n v="24"/>
    <m/>
    <x v="5"/>
    <m/>
  </r>
  <r>
    <x v="23"/>
    <s v="24- Ticino2"/>
    <s v="LANKINEN, P"/>
    <s v="GEOGRAPHICAL VARIATION IN CIRCADIAN ECLOSION RHYTHM AND PHOTOPERIODIC ADULT DIAPAUSE IN DROSOPHILA-LITTORALIS"/>
    <s v="10.1007/BF00612503"/>
    <x v="0"/>
    <s v="a"/>
    <s v="i"/>
    <m/>
    <n v="9"/>
    <m/>
    <s v="drosophila littoralis"/>
    <x v="1"/>
    <s v=" Ticino2"/>
    <n v="46.166666666666664"/>
    <n v="8.8333333333333339"/>
    <m/>
    <m/>
    <m/>
    <n v="30"/>
    <s v="global average"/>
    <m/>
    <n v="24"/>
    <m/>
    <x v="5"/>
    <m/>
  </r>
  <r>
    <x v="23"/>
    <s v="24- Biograd"/>
    <s v="LANKINEN, P"/>
    <s v="GEOGRAPHICAL VARIATION IN CIRCADIAN ECLOSION RHYTHM AND PHOTOPERIODIC ADULT DIAPAUSE IN DROSOPHILA-LITTORALIS"/>
    <s v="10.1007/BF00612503"/>
    <x v="0"/>
    <s v="a"/>
    <s v="i"/>
    <m/>
    <n v="7"/>
    <m/>
    <s v="drosophila littoralis"/>
    <x v="1"/>
    <s v=" Biograd"/>
    <n v="43.916666666666664"/>
    <n v="16"/>
    <m/>
    <m/>
    <m/>
    <n v="30"/>
    <s v="global average"/>
    <m/>
    <n v="24"/>
    <m/>
    <x v="5"/>
    <m/>
  </r>
  <r>
    <x v="23"/>
    <s v="24- Krasnodar"/>
    <s v="LANKINEN, P"/>
    <s v="GEOGRAPHICAL VARIATION IN CIRCADIAN ECLOSION RHYTHM AND PHOTOPERIODIC ADULT DIAPAUSE IN DROSOPHILA-LITTORALIS"/>
    <s v="10.1007/BF00612503"/>
    <x v="0"/>
    <s v="a"/>
    <s v="i"/>
    <m/>
    <n v="9"/>
    <m/>
    <s v="drosophila littoralis"/>
    <x v="1"/>
    <s v=" Krasnodar"/>
    <n v="44.666666666666664"/>
    <n v="39.5"/>
    <m/>
    <m/>
    <m/>
    <n v="30"/>
    <s v="global average"/>
    <m/>
    <n v="24"/>
    <m/>
    <x v="5"/>
    <m/>
  </r>
  <r>
    <x v="23"/>
    <s v="24- Kutaisi2"/>
    <s v="LANKINEN, P"/>
    <s v="GEOGRAPHICAL VARIATION IN CIRCADIAN ECLOSION RHYTHM AND PHOTOPERIODIC ADULT DIAPAUSE IN DROSOPHILA-LITTORALIS"/>
    <s v="10.1007/BF00612503"/>
    <x v="0"/>
    <s v="a"/>
    <s v="i"/>
    <m/>
    <n v="9"/>
    <m/>
    <s v="drosophila littoralis"/>
    <x v="1"/>
    <s v=" Kutaisi2"/>
    <n v="42.333333333333336"/>
    <n v="42.666666666666664"/>
    <m/>
    <m/>
    <m/>
    <n v="30"/>
    <s v="global average"/>
    <m/>
    <n v="24"/>
    <m/>
    <x v="5"/>
    <m/>
  </r>
  <r>
    <x v="23"/>
    <s v="24- Kutaisi4"/>
    <s v="LANKINEN, P"/>
    <s v="GEOGRAPHICAL VARIATION IN CIRCADIAN ECLOSION RHYTHM AND PHOTOPERIODIC ADULT DIAPAUSE IN DROSOPHILA-LITTORALIS"/>
    <s v="10.1007/BF00612503"/>
    <x v="0"/>
    <s v="a"/>
    <s v="i"/>
    <m/>
    <n v="7"/>
    <m/>
    <s v="drosophila littoralis"/>
    <x v="1"/>
    <s v=" Kutaisi4"/>
    <n v="42.333333333333336"/>
    <n v="42.666666666666664"/>
    <m/>
    <m/>
    <m/>
    <n v="30"/>
    <s v="global average"/>
    <m/>
    <n v="24"/>
    <m/>
    <x v="5"/>
    <m/>
  </r>
  <r>
    <x v="23"/>
    <s v="24- Kutais5"/>
    <s v="LANKINEN, P"/>
    <s v="GEOGRAPHICAL VARIATION IN CIRCADIAN ECLOSION RHYTHM AND PHOTOPERIODIC ADULT DIAPAUSE IN DROSOPHILA-LITTORALIS"/>
    <s v="10.1007/BF00612503"/>
    <x v="0"/>
    <s v="a"/>
    <s v="i"/>
    <m/>
    <n v="9"/>
    <m/>
    <s v="drosophila littoralis"/>
    <x v="1"/>
    <s v=" Kutais5"/>
    <n v="42.333333333333336"/>
    <n v="42.666666666666664"/>
    <m/>
    <m/>
    <m/>
    <n v="30"/>
    <s v="global average"/>
    <m/>
    <n v="24"/>
    <m/>
    <x v="5"/>
    <m/>
  </r>
  <r>
    <x v="23"/>
    <s v="24- Kutaisi6"/>
    <s v="LANKINEN, P"/>
    <s v="GEOGRAPHICAL VARIATION IN CIRCADIAN ECLOSION RHYTHM AND PHOTOPERIODIC ADULT DIAPAUSE IN DROSOPHILA-LITTORALIS"/>
    <s v="10.1007/BF00612503"/>
    <x v="0"/>
    <s v="a"/>
    <s v="i"/>
    <m/>
    <n v="9"/>
    <m/>
    <s v="drosophila littoralis"/>
    <x v="1"/>
    <s v=" Kutaisi6"/>
    <n v="42.333333333333336"/>
    <n v="42.666666666666664"/>
    <m/>
    <m/>
    <m/>
    <n v="30"/>
    <s v="global average"/>
    <m/>
    <n v="24"/>
    <m/>
    <x v="5"/>
    <m/>
  </r>
  <r>
    <x v="23"/>
    <s v="24- Tbilisi"/>
    <s v="LANKINEN, P"/>
    <s v="GEOGRAPHICAL VARIATION IN CIRCADIAN ECLOSION RHYTHM AND PHOTOPERIODIC ADULT DIAPAUSE IN DROSOPHILA-LITTORALIS"/>
    <s v="10.1007/BF00612503"/>
    <x v="0"/>
    <s v="a"/>
    <s v="i"/>
    <m/>
    <n v="9"/>
    <m/>
    <s v="drosophila littoralis"/>
    <x v="1"/>
    <s v=" Tbilisi"/>
    <n v="41.833333333333336"/>
    <n v="44.5"/>
    <m/>
    <m/>
    <m/>
    <n v="30"/>
    <s v="global average"/>
    <m/>
    <n v="24"/>
    <m/>
    <x v="5"/>
    <m/>
  </r>
  <r>
    <x v="24"/>
    <s v="25-"/>
    <s v="LANKINEN, P; RIIHIMAA, AJ"/>
    <s v="WEAK CIRCADIAN ECLOSION RHYTHMICITY IN CHYMOMYZA-COSTATA (DIPTERA, DROSOPHILIDAE), AND ITS INDEPENDENCE OF DIAPAUSE TYPE"/>
    <s v="10.1016/0022-1910(92)90033-A"/>
    <x v="1"/>
    <s v="a"/>
    <s v="i"/>
    <n v="12"/>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4"/>
    <s v="25-"/>
    <s v="LANKINEN, P; RIIHIMAA, AJ"/>
    <s v="WEAK CIRCADIAN ECLOSION RHYTHMICITY IN CHYMOMYZA-COSTATA (DIPTERA, DROSOPHILIDAE), AND ITS INDEPENDENCE OF DIAPAUSE TYPE"/>
    <s v="10.1016/0022-1910(92)90033-A"/>
    <x v="1"/>
    <m/>
    <m/>
    <m/>
    <m/>
    <m/>
    <m/>
    <x v="2"/>
    <m/>
    <m/>
    <m/>
    <m/>
    <m/>
    <m/>
    <m/>
    <m/>
    <m/>
    <m/>
    <m/>
    <x v="1"/>
    <m/>
  </r>
  <r>
    <x v="25"/>
    <s v="26-Pelkosenniemi"/>
    <s v="Lankinen, P; Tyukmaeva, VI; Hoikkala, A"/>
    <s v="Northern Drosophila montana flies show variation both within and between cline populations in the critical day length evoking reproductive diapause"/>
    <s v="10.1016/j.jinsphys.2013.05.006"/>
    <x v="0"/>
    <s v="a"/>
    <s v="i"/>
    <n v="105"/>
    <n v="7"/>
    <m/>
    <s v="drosophila montana"/>
    <x v="1"/>
    <s v="Pelkosenniemi"/>
    <s v="67.1N"/>
    <s v="27.3E"/>
    <m/>
    <m/>
    <m/>
    <n v="100"/>
    <s v="global average"/>
    <n v="14"/>
    <s v="t26"/>
    <n v="21"/>
    <x v="5"/>
    <m/>
  </r>
  <r>
    <x v="25"/>
    <s v="26-Oulanka"/>
    <s v="Lankinen, P; Tyukmaeva, VI; Hoikkala, A"/>
    <s v="Northern Drosophila montana flies show variation both within and between cline populations in the critical day length evoking reproductive diapause"/>
    <s v="10.1016/j.jinsphys.2013.05.006"/>
    <x v="0"/>
    <s v="a"/>
    <s v="i"/>
    <n v="105"/>
    <n v="7"/>
    <m/>
    <s v="drosophila montana"/>
    <x v="1"/>
    <s v="Oulanka"/>
    <s v="66.4N"/>
    <s v="29.2E"/>
    <m/>
    <m/>
    <m/>
    <n v="100"/>
    <s v="global average"/>
    <n v="44"/>
    <s v="t26"/>
    <n v="21"/>
    <x v="5"/>
    <m/>
  </r>
  <r>
    <x v="25"/>
    <s v="26-Kemi"/>
    <s v="Lankinen, P; Tyukmaeva, VI; Hoikkala, A"/>
    <s v="Northern Drosophila montana flies show variation both within and between cline populations in the critical day length evoking reproductive diapause"/>
    <s v="10.1016/j.jinsphys.2013.05.006"/>
    <x v="0"/>
    <s v="a"/>
    <s v="i"/>
    <n v="105"/>
    <n v="7"/>
    <m/>
    <s v="drosophila montana"/>
    <x v="1"/>
    <s v="Kemi"/>
    <s v="65.7N"/>
    <s v="24.7E"/>
    <m/>
    <m/>
    <m/>
    <n v="100"/>
    <s v="global average"/>
    <n v="7"/>
    <s v="t26"/>
    <n v="21"/>
    <x v="5"/>
    <m/>
  </r>
  <r>
    <x v="25"/>
    <s v="26-Pudasjärvi"/>
    <s v="Lankinen, P; Tyukmaeva, VI; Hoikkala, A"/>
    <s v="Northern Drosophila montana flies show variation both within and between cline populations in the critical day length evoking reproductive diapause"/>
    <s v="10.1016/j.jinsphys.2013.05.006"/>
    <x v="0"/>
    <s v="a"/>
    <s v="i"/>
    <n v="105"/>
    <n v="7"/>
    <m/>
    <s v="drosophila montana"/>
    <x v="1"/>
    <s v="Pudasjärvi"/>
    <s v="65.4N"/>
    <s v="27.0E"/>
    <m/>
    <m/>
    <m/>
    <n v="100"/>
    <s v="global average"/>
    <n v="15"/>
    <s v="t26"/>
    <n v="21"/>
    <x v="5"/>
    <m/>
  </r>
  <r>
    <x v="25"/>
    <s v="26-Paltamo"/>
    <s v="Lankinen, P; Tyukmaeva, VI; Hoikkala, A"/>
    <s v="Northern Drosophila montana flies show variation both within and between cline populations in the critical day length evoking reproductive diapause"/>
    <s v="10.1016/j.jinsphys.2013.05.006"/>
    <x v="0"/>
    <s v="a"/>
    <s v="i"/>
    <n v="105"/>
    <n v="7"/>
    <m/>
    <s v="drosophila montana"/>
    <x v="1"/>
    <s v="Paltamo"/>
    <s v="64.3N"/>
    <s v="27.9E"/>
    <m/>
    <m/>
    <m/>
    <n v="100"/>
    <s v="global average"/>
    <n v="6"/>
    <s v="t26"/>
    <n v="21"/>
    <x v="5"/>
    <m/>
  </r>
  <r>
    <x v="25"/>
    <s v="26-Jyväskylä"/>
    <s v="Lankinen, P; Tyukmaeva, VI; Hoikkala, A"/>
    <s v="Northern Drosophila montana flies show variation both within and between cline populations in the critical day length evoking reproductive diapause"/>
    <s v="10.1016/j.jinsphys.2013.05.006"/>
    <x v="0"/>
    <s v="a"/>
    <s v="i"/>
    <n v="105"/>
    <n v="7"/>
    <m/>
    <s v="drosophila montana"/>
    <x v="1"/>
    <s v="Jyväskylä"/>
    <s v="62.2N"/>
    <s v="25.7E"/>
    <m/>
    <m/>
    <m/>
    <n v="100"/>
    <s v="global average"/>
    <n v="7"/>
    <s v="t26"/>
    <n v="21"/>
    <x v="5"/>
    <m/>
  </r>
  <r>
    <x v="25"/>
    <s v="26-Lahti"/>
    <s v="Lankinen, P; Tyukmaeva, VI; Hoikkala, A"/>
    <s v="Northern Drosophila montana flies show variation both within and between cline populations in the critical day length evoking reproductive diapause"/>
    <s v="10.1016/j.jinsphys.2013.05.006"/>
    <x v="0"/>
    <s v="a"/>
    <s v="i"/>
    <n v="105"/>
    <n v="7"/>
    <m/>
    <s v="drosophila montana"/>
    <x v="1"/>
    <s v="Lahti"/>
    <n v="61.1"/>
    <s v="25.7E"/>
    <m/>
    <m/>
    <m/>
    <n v="100"/>
    <s v="global average"/>
    <n v="12"/>
    <s v="t26"/>
    <n v="21"/>
    <x v="5"/>
    <m/>
  </r>
  <r>
    <x v="26"/>
    <s v="27-Padua_A"/>
    <s v="Lehmann, P; Lyytinen, A; Piiroinen, S; Lindstrom, L"/>
    <s v="Latitudinal differences in diapause related photoperiodic responses of European Colorado potato beetles (Leptinotarsa decemlineata)"/>
    <s v="10.1007/s10682-015-9755-x"/>
    <x v="0"/>
    <s v="a"/>
    <s v="i"/>
    <n v="6"/>
    <n v="6"/>
    <m/>
    <s v="leptinotarsa decemlineata"/>
    <x v="5"/>
    <s v="Padua_A"/>
    <n v="45.8"/>
    <n v="12.116666666666667"/>
    <m/>
    <m/>
    <m/>
    <n v="25.6"/>
    <s v="acc"/>
    <m/>
    <s v="27_1"/>
    <m/>
    <x v="5"/>
    <m/>
  </r>
  <r>
    <x v="26"/>
    <s v="27-Emmen"/>
    <s v="Lehmann, P; Lyytinen, A; Piiroinen, S; Lindstrom, L"/>
    <s v="Latitudinal differences in diapause related photoperiodic responses of European Colorado potato beetles (Leptinotarsa decemlineata)"/>
    <s v="10.1007/s10682-015-9755-x"/>
    <x v="0"/>
    <s v="a"/>
    <s v="i"/>
    <n v="6"/>
    <n v="6"/>
    <m/>
    <s v="leptinotarsa decemlineata"/>
    <x v="5"/>
    <s v="Emmen"/>
    <n v="52.9"/>
    <n v="6.85"/>
    <m/>
    <m/>
    <m/>
    <n v="29.666666666666668"/>
    <s v="acc"/>
    <m/>
    <s v="27_1"/>
    <m/>
    <x v="5"/>
    <m/>
  </r>
  <r>
    <x v="26"/>
    <s v="27-petroskoi_E"/>
    <s v="Lehmann, P; Lyytinen, A; Piiroinen, S; Lindstrom, L"/>
    <s v="Latitudinal differences in diapause related photoperiodic responses of European Colorado potato beetles (Leptinotarsa decemlineata)"/>
    <s v="10.1007/s10682-015-9755-x"/>
    <x v="0"/>
    <s v="a"/>
    <s v="i"/>
    <n v="6"/>
    <n v="6"/>
    <m/>
    <s v="leptinotarsa decemlineata"/>
    <x v="5"/>
    <s v="petroskoi_E"/>
    <n v="61.81666666666667"/>
    <n v="34.166666666666664"/>
    <m/>
    <m/>
    <m/>
    <n v="28.833333333333332"/>
    <s v="acc"/>
    <m/>
    <s v="27_1"/>
    <m/>
    <x v="5"/>
    <m/>
  </r>
  <r>
    <x v="26"/>
    <s v="27-padua_B"/>
    <s v="Lehmann, P; Lyytinen, A; Piiroinen, S; Lindstrom, L"/>
    <s v="Latitudinal differences in diapause related photoperiodic responses of European Colorado potato beetles (Leptinotarsa decemlineata)"/>
    <s v="10.1007/s10682-015-9755-x"/>
    <x v="0"/>
    <s v="a"/>
    <s v="i"/>
    <n v="6"/>
    <n v="6"/>
    <m/>
    <s v="leptinotarsa decemlineata"/>
    <x v="5"/>
    <s v="padua_B"/>
    <n v="45.8"/>
    <n v="12.116666666666667"/>
    <m/>
    <m/>
    <m/>
    <n v="22.333333333333332"/>
    <s v="acc"/>
    <m/>
    <s v="27_2"/>
    <m/>
    <x v="5"/>
    <m/>
  </r>
  <r>
    <x v="26"/>
    <s v="27-Belchow"/>
    <s v="Lehmann, P; Lyytinen, A; Piiroinen, S; Lindstrom, L"/>
    <s v="Latitudinal differences in diapause related photoperiodic responses of European Colorado potato beetles (Leptinotarsa decemlineata)"/>
    <s v="10.1007/s10682-015-9755-x"/>
    <x v="0"/>
    <s v="a"/>
    <s v="i"/>
    <n v="6"/>
    <n v="6"/>
    <m/>
    <s v="leptinotarsa decemlineata"/>
    <x v="5"/>
    <s v="Belchow"/>
    <n v="52.016666666666666"/>
    <n v="20.566666666666666"/>
    <m/>
    <m/>
    <m/>
    <n v="26.666666666666668"/>
    <s v="acc"/>
    <m/>
    <s v="27_2"/>
    <m/>
    <x v="5"/>
    <m/>
  </r>
  <r>
    <x v="26"/>
    <s v="27-petroskoi_F"/>
    <s v="Lehmann, P; Lyytinen, A; Piiroinen, S; Lindstrom, L"/>
    <s v="Latitudinal differences in diapause related photoperiodic responses of European Colorado potato beetles (Leptinotarsa decemlineata)"/>
    <s v="10.1007/s10682-015-9755-x"/>
    <x v="0"/>
    <s v="a"/>
    <s v="i"/>
    <n v="6"/>
    <n v="6"/>
    <m/>
    <s v="leptinotarsa decemlineata"/>
    <x v="5"/>
    <s v="petroskoi_F"/>
    <n v="59.983333333333334"/>
    <n v="30.5"/>
    <m/>
    <m/>
    <m/>
    <n v="39"/>
    <s v="acc"/>
    <m/>
    <s v="27_2"/>
    <m/>
    <x v="5"/>
    <m/>
  </r>
  <r>
    <x v="27"/>
    <s v="28-"/>
    <s v="Leisnham, PT; Towler, L; Juliano, SA"/>
    <s v="Geographic Variation of Photoperiodic Diapause but Not Adult Survival or Reproduction of the Invasive Mosquito Aedes albopictus (Diptera: Culicidae) in North America"/>
    <s v="10.1603/AN11032"/>
    <x v="6"/>
    <s v="a"/>
    <s v="i"/>
    <n v="6"/>
    <n v="2"/>
    <s v="n"/>
    <m/>
    <x v="2"/>
    <m/>
    <m/>
    <m/>
    <m/>
    <m/>
    <m/>
    <m/>
    <m/>
    <m/>
    <m/>
    <m/>
    <x v="1"/>
    <m/>
  </r>
  <r>
    <x v="28"/>
    <s v="29- T"/>
    <s v="LUMME, J; OIKARINEN, A"/>
    <s v="GENETIC BASIS OF GEOGRAPHICALLY VARIABLE PHOTOPERIODIC DIAPAUSE IN DROSOPHILA-LITTORALIS"/>
    <m/>
    <x v="0"/>
    <s v="a"/>
    <s v="i"/>
    <n v="8"/>
    <n v="7"/>
    <m/>
    <s v="drosophila littoralis"/>
    <x v="1"/>
    <s v=" T"/>
    <n v="46.105960000000003"/>
    <n v="8.9384999999999994"/>
    <m/>
    <m/>
    <m/>
    <n v="128"/>
    <s v="global average"/>
    <m/>
    <n v="29"/>
    <m/>
    <x v="5"/>
    <m/>
  </r>
  <r>
    <x v="28"/>
    <s v="29-C"/>
    <s v="LUMME, J; OIKARINEN, A"/>
    <s v="GENETIC BASIS OF GEOGRAPHICALLY VARIABLE PHOTOPERIODIC DIAPAUSE IN DROSOPHILA-LITTORALIS"/>
    <m/>
    <x v="0"/>
    <s v="a"/>
    <s v="i"/>
    <n v="8"/>
    <n v="7"/>
    <m/>
    <s v="drosophila littoralis"/>
    <x v="1"/>
    <s v="C"/>
    <n v="42.35"/>
    <n v="44.691667000000002"/>
    <m/>
    <m/>
    <m/>
    <n v="128"/>
    <s v="global average"/>
    <m/>
    <n v="29"/>
    <m/>
    <x v="5"/>
    <m/>
  </r>
  <r>
    <x v="28"/>
    <s v="29-Z"/>
    <s v="LUMME, J; OIKARINEN, A"/>
    <s v="GENETIC BASIS OF GEOGRAPHICALLY VARIABLE PHOTOPERIODIC DIAPAUSE IN DROSOPHILA-LITTORALIS"/>
    <m/>
    <x v="0"/>
    <s v="a"/>
    <s v="i"/>
    <n v="8"/>
    <n v="11"/>
    <m/>
    <s v="drosophila littoralis"/>
    <x v="1"/>
    <s v="Z"/>
    <n v="47.371740000000003"/>
    <n v="8.5422600000000006"/>
    <m/>
    <m/>
    <m/>
    <n v="128"/>
    <s v="global average"/>
    <m/>
    <n v="29"/>
    <m/>
    <x v="5"/>
    <m/>
  </r>
  <r>
    <x v="28"/>
    <s v="29-Ku"/>
    <s v="LUMME, J; OIKARINEN, A"/>
    <s v="GENETIC BASIS OF GEOGRAPHICALLY VARIABLE PHOTOPERIODIC DIAPAUSE IN DROSOPHILA-LITTORALIS"/>
    <m/>
    <x v="0"/>
    <s v="a"/>
    <s v="i"/>
    <n v="8"/>
    <n v="8"/>
    <m/>
    <s v="drosophila littoralis"/>
    <x v="1"/>
    <s v="Ku"/>
    <n v="47.371740000000003"/>
    <n v="27.683056000000001"/>
    <m/>
    <m/>
    <m/>
    <n v="128"/>
    <s v="global average"/>
    <m/>
    <n v="29"/>
    <m/>
    <x v="5"/>
    <m/>
  </r>
  <r>
    <x v="28"/>
    <s v="29-P"/>
    <s v="LUMME, J; OIKARINEN, A"/>
    <s v="GENETIC BASIS OF GEOGRAPHICALLY VARIABLE PHOTOPERIODIC DIAPAUSE IN DROSOPHILA-LITTORALIS"/>
    <m/>
    <x v="0"/>
    <s v="a"/>
    <s v="i"/>
    <n v="8"/>
    <n v="8"/>
    <m/>
    <s v="drosophila littoralis"/>
    <x v="1"/>
    <s v="P"/>
    <n v="64.416667000000004"/>
    <n v="27.833055999999999"/>
    <m/>
    <m/>
    <m/>
    <n v="128"/>
    <s v="global average"/>
    <m/>
    <n v="29"/>
    <m/>
    <x v="5"/>
    <m/>
  </r>
  <r>
    <x v="28"/>
    <s v="29-R"/>
    <s v="LUMME, J; OIKARINEN, A"/>
    <s v="GENETIC BASIS OF GEOGRAPHICALLY VARIABLE PHOTOPERIODIC DIAPAUSE IN DROSOPHILA-LITTORALIS"/>
    <m/>
    <x v="0"/>
    <s v="a"/>
    <s v="i"/>
    <n v="8"/>
    <n v="8"/>
    <m/>
    <s v="drosophila littoralis"/>
    <x v="1"/>
    <s v="R"/>
    <n v="66.5"/>
    <n v="25.716667000000001"/>
    <m/>
    <m/>
    <m/>
    <n v="128"/>
    <s v="global average"/>
    <m/>
    <n v="29"/>
    <m/>
    <x v="5"/>
    <m/>
  </r>
  <r>
    <x v="28"/>
    <s v="29-Ki"/>
    <s v="LUMME, J; OIKARINEN, A"/>
    <s v="GENETIC BASIS OF GEOGRAPHICALLY VARIABLE PHOTOPERIODIC DIAPAUSE IN DROSOPHILA-LITTORALIS"/>
    <m/>
    <x v="0"/>
    <s v="a"/>
    <s v="i"/>
    <n v="8"/>
    <n v="8"/>
    <m/>
    <s v="drosophila littoralis"/>
    <x v="1"/>
    <s v="Ki"/>
    <n v="69.049166999999997"/>
    <n v="20.794443999999999"/>
    <m/>
    <m/>
    <m/>
    <n v="128"/>
    <s v="global average"/>
    <m/>
    <n v="29"/>
    <m/>
    <x v="5"/>
    <m/>
  </r>
  <r>
    <x v="28"/>
    <s v="29-O"/>
    <s v="LUMME, J; OIKARINEN, A"/>
    <s v="GENETIC BASIS OF GEOGRAPHICALLY VARIABLE PHOTOPERIODIC DIAPAUSE IN DROSOPHILA-LITTORALIS"/>
    <m/>
    <x v="0"/>
    <s v="a"/>
    <s v="i"/>
    <n v="8"/>
    <n v="8"/>
    <m/>
    <s v="drosophila littoralis"/>
    <x v="1"/>
    <s v="O"/>
    <n v="65.013333000000003"/>
    <n v="25.4725"/>
    <m/>
    <m/>
    <m/>
    <n v="128"/>
    <s v="global average"/>
    <m/>
    <n v="29"/>
    <m/>
    <x v="5"/>
    <m/>
  </r>
  <r>
    <x v="29"/>
    <s v="30-N"/>
    <s v="Lushai, G; Hardie, J; Harrington, R"/>
    <s v="Inheritance of photoperiodic response in the bird cherry aphid, Rhopalosiphum padi"/>
    <s v="10.1111/j.1365-3032.1996.tb00868.x"/>
    <x v="0"/>
    <s v="a"/>
    <s v="i"/>
    <n v="3"/>
    <n v="8"/>
    <s v="n"/>
    <s v="rhopalosiphum padi"/>
    <x v="4"/>
    <s v="N"/>
    <n v="56.5"/>
    <n v="-3.1"/>
    <m/>
    <m/>
    <m/>
    <n v="21"/>
    <s v="approx"/>
    <m/>
    <n v="30"/>
    <m/>
    <x v="5"/>
    <m/>
  </r>
  <r>
    <x v="29"/>
    <s v="30-C"/>
    <s v="Lushai, G; Hardie, J; Harrington, R"/>
    <s v="Inheritance of photoperiodic response in the bird cherry aphid, Rhopalosiphum padi"/>
    <s v="10.1111/j.1365-3032.1996.tb00868.x"/>
    <x v="0"/>
    <s v="a"/>
    <s v="i"/>
    <n v="3"/>
    <n v="8"/>
    <m/>
    <s v="rhopalosiphum padi"/>
    <x v="4"/>
    <s v="C"/>
    <n v="53.5"/>
    <n v="-1.4"/>
    <m/>
    <m/>
    <m/>
    <n v="21"/>
    <s v="approx"/>
    <m/>
    <n v="30"/>
    <m/>
    <x v="5"/>
    <m/>
  </r>
  <r>
    <x v="29"/>
    <s v="30-S"/>
    <s v="Lushai, G; Hardie, J; Harrington, R"/>
    <s v="Inheritance of photoperiodic response in the bird cherry aphid, Rhopalosiphum padi"/>
    <s v="10.1111/j.1365-3032.1996.tb00868.x"/>
    <x v="0"/>
    <s v="a"/>
    <s v="i"/>
    <n v="3"/>
    <n v="8"/>
    <m/>
    <s v="rhopalosiphum padi"/>
    <x v="4"/>
    <s v="S"/>
    <n v="50.4"/>
    <n v="-3.3"/>
    <m/>
    <m/>
    <m/>
    <n v="21"/>
    <s v="approx"/>
    <m/>
    <n v="30"/>
    <m/>
    <x v="5"/>
    <m/>
  </r>
  <r>
    <x v="30"/>
    <s v="31- Sapporo"/>
    <s v="MINAMI, N; KIMURA, MT"/>
    <s v="GEOGRAPHICAL VARIATION OF PHOTOPERIODIC ADULT DIAPAUSE IN DROSOPHILA-AURARIA"/>
    <s v="10.1266/jjg.55.319"/>
    <x v="0"/>
    <s v="a"/>
    <s v="i"/>
    <n v="6"/>
    <n v="3"/>
    <m/>
    <s v="Drosophila auraria"/>
    <x v="1"/>
    <s v=" Sapporo"/>
    <n v="43.061943999999997"/>
    <n v="141.35416699999999"/>
    <m/>
    <m/>
    <m/>
    <n v="30"/>
    <s v="approx"/>
    <m/>
    <n v="31"/>
    <m/>
    <x v="1"/>
    <m/>
  </r>
  <r>
    <x v="30"/>
    <s v="31- Akita"/>
    <s v="MINAMI, N; KIMURA, MT"/>
    <s v="GEOGRAPHICAL VARIATION OF PHOTOPERIODIC ADULT DIAPAUSE IN DROSOPHILA-AURARIA"/>
    <s v="10.1266/jjg.55.319"/>
    <x v="0"/>
    <s v="a"/>
    <s v="i"/>
    <n v="6"/>
    <n v="3"/>
    <m/>
    <s v="Drosophila auraria"/>
    <x v="1"/>
    <s v=" Akita"/>
    <n v="39.72"/>
    <n v="140.10249999999999"/>
    <m/>
    <m/>
    <m/>
    <n v="30"/>
    <s v="approx"/>
    <m/>
    <n v="31"/>
    <m/>
    <x v="1"/>
    <m/>
  </r>
  <r>
    <x v="30"/>
    <s v="31- Urawa"/>
    <s v="MINAMI, N; KIMURA, MT"/>
    <s v="GEOGRAPHICAL VARIATION OF PHOTOPERIODIC ADULT DIAPAUSE IN DROSOPHILA-AURARIA"/>
    <s v="10.1266/jjg.55.319"/>
    <x v="0"/>
    <s v="a"/>
    <s v="i"/>
    <n v="6"/>
    <n v="3"/>
    <m/>
    <s v="Drosophila auraria"/>
    <x v="1"/>
    <s v=" Urawa"/>
    <n v="35.861389000000003"/>
    <n v="139.645556"/>
    <m/>
    <m/>
    <m/>
    <n v="30"/>
    <s v="approx"/>
    <m/>
    <n v="31"/>
    <m/>
    <x v="1"/>
    <m/>
  </r>
  <r>
    <x v="30"/>
    <s v="31- Chiba"/>
    <s v="MINAMI, N; KIMURA, MT"/>
    <s v="GEOGRAPHICAL VARIATION OF PHOTOPERIODIC ADULT DIAPAUSE IN DROSOPHILA-AURARIA"/>
    <s v="10.1266/jjg.55.319"/>
    <x v="0"/>
    <s v="a"/>
    <s v="i"/>
    <n v="6"/>
    <n v="3"/>
    <m/>
    <s v="Drosophila auraria"/>
    <x v="1"/>
    <s v=" Chiba"/>
    <n v="35.607325000000003"/>
    <n v="140.10638599999999"/>
    <m/>
    <m/>
    <m/>
    <n v="30"/>
    <s v="approx"/>
    <m/>
    <n v="31"/>
    <m/>
    <x v="1"/>
    <m/>
  </r>
  <r>
    <x v="30"/>
    <s v="31-Matsuyama2"/>
    <s v="MINAMI, N; KIMURA, MT"/>
    <s v="GEOGRAPHICAL VARIATION OF PHOTOPERIODIC ADULT DIAPAUSE IN DROSOPHILA-AURARIA"/>
    <s v="10.1266/jjg.55.319"/>
    <x v="0"/>
    <s v="a"/>
    <s v="i"/>
    <n v="6"/>
    <n v="3"/>
    <m/>
    <s v="Drosophila auraria"/>
    <x v="1"/>
    <s v="Matsuyama2"/>
    <n v="33.839167000000003"/>
    <n v="132.765556"/>
    <m/>
    <m/>
    <m/>
    <n v="30"/>
    <s v="approx"/>
    <m/>
    <n v="31"/>
    <m/>
    <x v="1"/>
    <m/>
  </r>
  <r>
    <x v="30"/>
    <s v="31-Matsuyama1"/>
    <s v="MINAMI, N; KIMURA, MT"/>
    <s v="GEOGRAPHICAL VARIATION OF PHOTOPERIODIC ADULT DIAPAUSE IN DROSOPHILA-AURARIA"/>
    <s v="10.1266/jjg.55.319"/>
    <x v="0"/>
    <s v="a"/>
    <s v="i"/>
    <n v="6"/>
    <n v="3"/>
    <m/>
    <s v="Drosophila auraria"/>
    <x v="1"/>
    <s v="Matsuyama1"/>
    <n v="33.839167000000003"/>
    <n v="132.765556"/>
    <m/>
    <m/>
    <m/>
    <n v="30"/>
    <s v="approx"/>
    <m/>
    <n v="31"/>
    <m/>
    <x v="1"/>
    <m/>
  </r>
  <r>
    <x v="31"/>
    <s v="32-He"/>
    <s v="MUONA, O; LUMME, J"/>
    <s v="GEOGRAPHICAL VARIATION IN THE REPRODUCTIVE-CYCLE AND PHOTOPERIODIC DIAPAUSE OF DROSOPHILA-PHALERATA AND DROSOPHILA-TRANSVERSA (DROSOPHILIDAE, DIPTERA)"/>
    <s v="10.1111/j.1558-5646.1981.tb04868.x"/>
    <x v="1"/>
    <s v="a"/>
    <s v="i"/>
    <n v="9"/>
    <m/>
    <m/>
    <s v="drosophila transversa"/>
    <x v="1"/>
    <s v="He"/>
    <n v="60.166666666666664"/>
    <n v="24.95"/>
    <s v="1'"/>
    <n v="10"/>
    <m/>
    <n v="80"/>
    <s v="global average"/>
    <m/>
    <m/>
    <m/>
    <x v="1"/>
    <m/>
  </r>
  <r>
    <x v="31"/>
    <s v="32-Ku"/>
    <s v="MUONA, O; LUMME, J"/>
    <s v="GEOGRAPHICAL VARIATION IN THE REPRODUCTIVE-CYCLE AND PHOTOPERIODIC DIAPAUSE OF DROSOPHILA-PHALERATA AND DROSOPHILA-TRANSVERSA (DROSOPHILIDAE, DIPTERA)"/>
    <s v="10.1111/j.1558-5646.1981.tb04868.x"/>
    <x v="1"/>
    <m/>
    <m/>
    <m/>
    <m/>
    <m/>
    <m/>
    <x v="2"/>
    <s v="Ku"/>
    <n v="66.36666666666666"/>
    <n v="29.35"/>
    <m/>
    <n v="100"/>
    <m/>
    <n v="80"/>
    <s v="global average"/>
    <m/>
    <m/>
    <m/>
    <x v="1"/>
    <m/>
  </r>
  <r>
    <x v="31"/>
    <s v="32-Ou"/>
    <s v="MUONA, O; LUMME, J"/>
    <s v="GEOGRAPHICAL VARIATION IN THE REPRODUCTIVE-CYCLE AND PHOTOPERIODIC DIAPAUSE OF DROSOPHILA-PHALERATA AND DROSOPHILA-TRANSVERSA (DROSOPHILIDAE, DIPTERA)"/>
    <s v="10.1111/j.1558-5646.1981.tb04868.x"/>
    <x v="1"/>
    <m/>
    <m/>
    <m/>
    <m/>
    <m/>
    <m/>
    <x v="2"/>
    <s v="Ou"/>
    <n v="65.016666666666666"/>
    <n v="25.5"/>
    <m/>
    <n v="5"/>
    <m/>
    <n v="80"/>
    <s v="global average"/>
    <m/>
    <m/>
    <m/>
    <x v="1"/>
    <m/>
  </r>
  <r>
    <x v="31"/>
    <s v="32-IV"/>
    <s v="MUONA, O; LUMME, J"/>
    <s v="GEOGRAPHICAL VARIATION IN THE REPRODUCTIVE-CYCLE AND PHOTOPERIODIC DIAPAUSE OF DROSOPHILA-PHALERATA AND DROSOPHILA-TRANSVERSA (DROSOPHILIDAE, DIPTERA)"/>
    <s v="10.1111/j.1558-5646.1981.tb04868.x"/>
    <x v="1"/>
    <m/>
    <m/>
    <m/>
    <m/>
    <m/>
    <m/>
    <x v="2"/>
    <s v="IV"/>
    <n v="68.63333333333334"/>
    <n v="27.633333333333333"/>
    <m/>
    <n v="130"/>
    <m/>
    <n v="80"/>
    <s v="global average"/>
    <m/>
    <m/>
    <m/>
    <x v="1"/>
    <m/>
  </r>
  <r>
    <x v="31"/>
    <s v="32-HA"/>
    <s v="MUONA, O; LUMME, J"/>
    <s v="GEOGRAPHICAL VARIATION IN THE REPRODUCTIVE-CYCLE AND PHOTOPERIODIC DIAPAUSE OF DROSOPHILA-PHALERATA AND DROSOPHILA-TRANSVERSA (DROSOPHILIDAE, DIPTERA)"/>
    <s v="10.1111/j.1558-5646.1981.tb04868.x"/>
    <x v="1"/>
    <m/>
    <m/>
    <m/>
    <m/>
    <m/>
    <m/>
    <x v="2"/>
    <s v="HA"/>
    <n v="61.133333333333333"/>
    <n v="24.35"/>
    <m/>
    <n v="80"/>
    <m/>
    <n v="80"/>
    <s v="global average"/>
    <m/>
    <m/>
    <m/>
    <x v="1"/>
    <m/>
  </r>
  <r>
    <x v="31"/>
    <s v="32-VA"/>
    <s v="MUONA, O; LUMME, J"/>
    <s v="GEOGRAPHICAL VARIATION IN THE REPRODUCTIVE-CYCLE AND PHOTOPERIODIC DIAPAUSE OF DROSOPHILA-PHALERATA AND DROSOPHILA-TRANSVERSA (DROSOPHILIDAE, DIPTERA)"/>
    <s v="10.1111/j.1558-5646.1981.tb04868.x"/>
    <x v="1"/>
    <m/>
    <m/>
    <m/>
    <m/>
    <m/>
    <m/>
    <x v="2"/>
    <s v="VA"/>
    <n v="63"/>
    <n v="27.833333333333332"/>
    <m/>
    <n v="80"/>
    <m/>
    <n v="80"/>
    <s v="global average"/>
    <m/>
    <m/>
    <m/>
    <x v="1"/>
    <m/>
  </r>
  <r>
    <x v="31"/>
    <s v="32-Ze"/>
    <s v="MUONA, O; LUMME, J"/>
    <s v="GEOGRAPHICAL VARIATION IN THE REPRODUCTIVE-CYCLE AND PHOTOPERIODIC DIAPAUSE OF DROSOPHILA-PHALERATA AND DROSOPHILA-TRANSVERSA (DROSOPHILIDAE, DIPTERA)"/>
    <s v="10.1111/j.1558-5646.1981.tb04868.x"/>
    <x v="1"/>
    <m/>
    <m/>
    <m/>
    <m/>
    <m/>
    <m/>
    <x v="2"/>
    <s v="Ze"/>
    <n v="46.716666666666669"/>
    <n v="10.1"/>
    <m/>
    <n v="1500"/>
    <m/>
    <n v="80"/>
    <s v="global average"/>
    <m/>
    <m/>
    <m/>
    <x v="1"/>
    <m/>
  </r>
  <r>
    <x v="31"/>
    <s v="32-Ro"/>
    <s v="MUONA, O; LUMME, J"/>
    <s v="GEOGRAPHICAL VARIATION IN THE REPRODUCTIVE-CYCLE AND PHOTOPERIODIC DIAPAUSE OF DROSOPHILA-PHALERATA AND DROSOPHILA-TRANSVERSA (DROSOPHILIDAE, DIPTERA)"/>
    <s v="10.1111/j.1558-5646.1981.tb04868.x"/>
    <x v="1"/>
    <m/>
    <m/>
    <m/>
    <m/>
    <m/>
    <m/>
    <x v="2"/>
    <s v="Ro"/>
    <n v="48.383333333333333"/>
    <n v="15.5"/>
    <m/>
    <n v="220"/>
    <m/>
    <n v="80"/>
    <s v="global average"/>
    <m/>
    <m/>
    <m/>
    <x v="1"/>
    <m/>
  </r>
  <r>
    <x v="31"/>
    <s v="32-Bu"/>
    <s v="MUONA, O; LUMME, J"/>
    <s v="GEOGRAPHICAL VARIATION IN THE REPRODUCTIVE-CYCLE AND PHOTOPERIODIC DIAPAUSE OF DROSOPHILA-PHALERATA AND DROSOPHILA-TRANSVERSA (DROSOPHILIDAE, DIPTERA)"/>
    <s v="10.1111/j.1558-5646.1981.tb04868.x"/>
    <x v="1"/>
    <m/>
    <m/>
    <m/>
    <m/>
    <m/>
    <m/>
    <x v="2"/>
    <s v="Bu"/>
    <n v="47.5"/>
    <n v="19.05"/>
    <m/>
    <n v="150"/>
    <m/>
    <n v="80"/>
    <s v="global average"/>
    <m/>
    <m/>
    <m/>
    <x v="1"/>
    <m/>
  </r>
  <r>
    <x v="32"/>
    <s v="33-Okinawa"/>
    <s v="Musolin, DL; Tougou, D; Fujisaki, K"/>
    <s v="Photoperiodic response in the subtropical and warm-temperate zone populations of the southern green stink bug Nezara viridula: why does it not fit the common latitudinal trend?"/>
    <s v="10.1111/j.1365-3032.2011.00797.x"/>
    <x v="0"/>
    <s v="a"/>
    <s v="i"/>
    <n v="5"/>
    <n v="7"/>
    <m/>
    <s v="Nezara viridula"/>
    <x v="6"/>
    <s v="Okinawa"/>
    <n v="26.4"/>
    <n v="127.4"/>
    <n v="0.1"/>
    <m/>
    <m/>
    <n v="32.6"/>
    <s v="acc"/>
    <m/>
    <n v="33"/>
    <m/>
    <x v="1"/>
    <m/>
  </r>
  <r>
    <x v="32"/>
    <s v="33-Amami"/>
    <s v="Musolin, DL; Tougou, D; Fujisaki, K"/>
    <s v="Photoperiodic response in the subtropical and warm-temperate zone populations of the southern green stink bug Nezara viridula: why does it not fit the common latitudinal trend?"/>
    <s v="10.1111/j.1365-3032.2011.00797.x"/>
    <x v="0"/>
    <s v="a"/>
    <s v="i"/>
    <n v="5"/>
    <n v="7"/>
    <m/>
    <m/>
    <x v="2"/>
    <s v="Amami"/>
    <n v="28.4"/>
    <n v="129.30000000000001"/>
    <n v="0.1"/>
    <m/>
    <m/>
    <n v="22"/>
    <s v="acc"/>
    <m/>
    <n v="33"/>
    <m/>
    <x v="1"/>
    <m/>
  </r>
  <r>
    <x v="32"/>
    <s v="33-Kochi"/>
    <s v="Musolin, DL; Tougou, D; Fujisaki, K"/>
    <s v="Photoperiodic response in the subtropical and warm-temperate zone populations of the southern green stink bug Nezara viridula: why does it not fit the common latitudinal trend?"/>
    <s v="10.1111/j.1365-3032.2011.00797.x"/>
    <x v="0"/>
    <s v="a"/>
    <s v="i"/>
    <n v="5"/>
    <n v="8"/>
    <m/>
    <m/>
    <x v="2"/>
    <s v="Kochi"/>
    <n v="33.6"/>
    <n v="133.6"/>
    <n v="0.1"/>
    <m/>
    <m/>
    <n v="36.4"/>
    <s v="acc"/>
    <m/>
    <n v="33"/>
    <m/>
    <x v="1"/>
    <m/>
  </r>
  <r>
    <x v="32"/>
    <s v="33-Wakayama"/>
    <s v="Musolin, DL; Tougou, D; Fujisaki, K"/>
    <s v="Photoperiodic response in the subtropical and warm-temperate zone populations of the southern green stink bug Nezara viridula: why does it not fit the common latitudinal trend?"/>
    <s v="10.1111/j.1365-3032.2011.00797.x"/>
    <x v="0"/>
    <s v="a"/>
    <s v="i"/>
    <n v="5"/>
    <n v="6"/>
    <m/>
    <m/>
    <x v="2"/>
    <s v="Wakayama"/>
    <n v="33.700000000000003"/>
    <n v="135.69999999999999"/>
    <n v="0.1"/>
    <m/>
    <m/>
    <n v="37"/>
    <s v="acc"/>
    <m/>
    <n v="33"/>
    <m/>
    <x v="1"/>
    <m/>
  </r>
  <r>
    <x v="32"/>
    <s v="33-Osaka"/>
    <s v="Musolin, DL; Tougou, D; Fujisaki, K"/>
    <s v="Photoperiodic response in the subtropical and warm-temperate zone populations of the southern green stink bug Nezara viridula: why does it not fit the common latitudinal trend?"/>
    <s v="10.1111/j.1365-3032.2011.00797.x"/>
    <x v="0"/>
    <s v="a"/>
    <s v="i"/>
    <n v="5"/>
    <n v="5"/>
    <m/>
    <m/>
    <x v="2"/>
    <s v="Osaka"/>
    <n v="34.700000000000003"/>
    <n v="135.5"/>
    <n v="0.1"/>
    <m/>
    <m/>
    <n v="65.8"/>
    <s v="acc"/>
    <m/>
    <n v="33"/>
    <m/>
    <x v="1"/>
    <s v="other study"/>
  </r>
  <r>
    <x v="33"/>
    <s v="34-"/>
    <s v="Nakao, S"/>
    <s v="Geographical variation of photoperiodic wing form determination and genetic background of reproductive diapause in arrhenotokous populations of Thrips nigropilosus Uzel (Thysanoptera: Thripidae) in Japan"/>
    <s v="10.1007/s13355-010-0016-8"/>
    <x v="7"/>
    <s v="a"/>
    <s v="i"/>
    <n v="5"/>
    <m/>
    <m/>
    <m/>
    <x v="2"/>
    <m/>
    <m/>
    <m/>
    <m/>
    <m/>
    <m/>
    <m/>
    <m/>
    <m/>
    <n v="34"/>
    <m/>
    <x v="3"/>
    <s v="4 pops come from other study"/>
  </r>
  <r>
    <x v="33"/>
    <s v="34-"/>
    <s v="Nakao, S"/>
    <s v="Geographical variation of photoperiodic wing form determination and genetic background of reproductive diapause in arrhenotokous populations of Thrips nigropilosus Uzel (Thysanoptera: Thripidae) in Japan"/>
    <s v="10.1007/s13355-010-0016-8"/>
    <x v="7"/>
    <m/>
    <m/>
    <m/>
    <m/>
    <m/>
    <m/>
    <x v="2"/>
    <m/>
    <m/>
    <m/>
    <m/>
    <m/>
    <m/>
    <m/>
    <m/>
    <m/>
    <m/>
    <m/>
    <x v="1"/>
    <m/>
  </r>
  <r>
    <x v="33"/>
    <s v="34-"/>
    <s v="Nakao, S"/>
    <s v="Geographical variation of photoperiodic wing form determination and genetic background of reproductive diapause in arrhenotokous populations of Thrips nigropilosus Uzel (Thysanoptera: Thripidae) in Japan"/>
    <s v="10.1007/s13355-010-0016-8"/>
    <x v="7"/>
    <m/>
    <m/>
    <m/>
    <m/>
    <m/>
    <m/>
    <x v="2"/>
    <m/>
    <m/>
    <m/>
    <m/>
    <m/>
    <m/>
    <m/>
    <m/>
    <m/>
    <m/>
    <m/>
    <x v="1"/>
    <m/>
  </r>
  <r>
    <x v="33"/>
    <s v="34-"/>
    <s v="Nakao, S"/>
    <s v="Geographical variation of photoperiodic wing form determination and genetic background of reproductive diapause in arrhenotokous populations of Thrips nigropilosus Uzel (Thysanoptera: Thripidae) in Japan"/>
    <s v="10.1007/s13355-010-0016-8"/>
    <x v="7"/>
    <m/>
    <m/>
    <m/>
    <m/>
    <m/>
    <m/>
    <x v="2"/>
    <m/>
    <m/>
    <m/>
    <m/>
    <m/>
    <m/>
    <m/>
    <m/>
    <m/>
    <m/>
    <m/>
    <x v="1"/>
    <m/>
  </r>
  <r>
    <x v="33"/>
    <s v="34-"/>
    <s v="Nakao, S"/>
    <s v="Geographical variation of photoperiodic wing form determination and genetic background of reproductive diapause in arrhenotokous populations of Thrips nigropilosus Uzel (Thysanoptera: Thripidae) in Japan"/>
    <s v="10.1007/s13355-010-0016-8"/>
    <x v="7"/>
    <m/>
    <m/>
    <m/>
    <m/>
    <m/>
    <m/>
    <x v="2"/>
    <m/>
    <m/>
    <m/>
    <m/>
    <m/>
    <m/>
    <m/>
    <m/>
    <m/>
    <m/>
    <m/>
    <x v="1"/>
    <m/>
  </r>
  <r>
    <x v="34"/>
    <s v="35-Kamikawa"/>
    <s v="NODA, H"/>
    <s v="GEOGRAPHIC-VARIATION OF NYMPHAL DIAPAUSE IN THE SMALL BROWN PLANTHOPPER IN JAPAN"/>
    <m/>
    <x v="0"/>
    <s v="a"/>
    <s v="i"/>
    <n v="8"/>
    <n v="7"/>
    <m/>
    <s v="Laodelphax striatellus"/>
    <x v="8"/>
    <s v="Kamikawa"/>
    <n v="43.847186000000001"/>
    <n v="142.77042800000001"/>
    <m/>
    <m/>
    <m/>
    <s v="NA"/>
    <s v="NA"/>
    <m/>
    <n v="35"/>
    <m/>
    <x v="6"/>
    <m/>
  </r>
  <r>
    <x v="34"/>
    <s v="35-Sendai"/>
    <s v="NODA, H"/>
    <s v="GEOGRAPHIC-VARIATION OF NYMPHAL DIAPAUSE IN THE SMALL BROWN PLANTHOPPER IN JAPAN"/>
    <m/>
    <x v="0"/>
    <s v="a"/>
    <s v="i"/>
    <n v="8"/>
    <n v="7"/>
    <m/>
    <s v="Laodelphax striatellus"/>
    <x v="8"/>
    <s v="Sendai"/>
    <n v="38.268332999999998"/>
    <n v="140.86944399999999"/>
    <m/>
    <m/>
    <m/>
    <s v="NA"/>
    <s v="NA"/>
    <m/>
    <n v="35"/>
    <m/>
    <x v="6"/>
    <m/>
  </r>
  <r>
    <x v="34"/>
    <s v="35-Tsukuba"/>
    <s v="NODA, H"/>
    <s v="GEOGRAPHIC-VARIATION OF NYMPHAL DIAPAUSE IN THE SMALL BROWN PLANTHOPPER IN JAPAN"/>
    <m/>
    <x v="0"/>
    <s v="a"/>
    <s v="i"/>
    <n v="8"/>
    <n v="7"/>
    <m/>
    <s v="Laodelphax striatellus"/>
    <x v="8"/>
    <s v="Tsukuba"/>
    <n v="36.080556000000001"/>
    <n v="140.114722"/>
    <m/>
    <m/>
    <m/>
    <s v="NA"/>
    <s v="NA"/>
    <m/>
    <n v="35"/>
    <m/>
    <x v="6"/>
    <m/>
  </r>
  <r>
    <x v="34"/>
    <s v="35-Odawara"/>
    <s v="NODA, H"/>
    <s v="GEOGRAPHIC-VARIATION OF NYMPHAL DIAPAUSE IN THE SMALL BROWN PLANTHOPPER IN JAPAN"/>
    <m/>
    <x v="0"/>
    <s v="a"/>
    <s v="i"/>
    <n v="8"/>
    <n v="7"/>
    <m/>
    <s v="Laodelphax striatellus"/>
    <x v="8"/>
    <s v="Odawara"/>
    <n v="35.264636000000003"/>
    <n v="139.152311"/>
    <m/>
    <m/>
    <m/>
    <s v="NA"/>
    <s v="NA"/>
    <m/>
    <n v="35"/>
    <m/>
    <x v="6"/>
    <m/>
  </r>
  <r>
    <x v="34"/>
    <s v="35-Tsu"/>
    <s v="NODA, H"/>
    <s v="GEOGRAPHIC-VARIATION OF NYMPHAL DIAPAUSE IN THE SMALL BROWN PLANTHOPPER IN JAPAN"/>
    <m/>
    <x v="0"/>
    <s v="a"/>
    <s v="i"/>
    <n v="8"/>
    <n v="6"/>
    <m/>
    <s v="Laodelphax striatellus"/>
    <x v="8"/>
    <s v="Tsu"/>
    <n v="34.718611000000003"/>
    <n v="136.50555600000001"/>
    <m/>
    <m/>
    <m/>
    <s v="NA"/>
    <s v="NA"/>
    <m/>
    <n v="35"/>
    <m/>
    <x v="6"/>
    <m/>
  </r>
  <r>
    <x v="34"/>
    <s v="35-Izumu"/>
    <s v="NODA, H"/>
    <s v="GEOGRAPHIC-VARIATION OF NYMPHAL DIAPAUSE IN THE SMALL BROWN PLANTHOPPER IN JAPAN"/>
    <m/>
    <x v="0"/>
    <s v="a"/>
    <s v="i"/>
    <n v="8"/>
    <n v="6"/>
    <m/>
    <s v="Laodelphax striatellus"/>
    <x v="8"/>
    <s v="Izumu"/>
    <n v="35.368611000000001"/>
    <n v="132.755"/>
    <m/>
    <m/>
    <m/>
    <s v="NA"/>
    <s v="NA"/>
    <m/>
    <n v="35"/>
    <m/>
    <x v="6"/>
    <m/>
  </r>
  <r>
    <x v="34"/>
    <s v="35-Kagoshima"/>
    <s v="NODA, H"/>
    <s v="GEOGRAPHIC-VARIATION OF NYMPHAL DIAPAUSE IN THE SMALL BROWN PLANTHOPPER IN JAPAN"/>
    <m/>
    <x v="0"/>
    <s v="a"/>
    <s v="i"/>
    <n v="8"/>
    <n v="8"/>
    <m/>
    <s v="Laodelphax striatellus"/>
    <x v="8"/>
    <s v="Kagoshima"/>
    <n v="31.596536"/>
    <n v="130.55711700000001"/>
    <m/>
    <m/>
    <m/>
    <s v="NA"/>
    <s v="NA"/>
    <m/>
    <n v="35"/>
    <m/>
    <x v="6"/>
    <m/>
  </r>
  <r>
    <x v="34"/>
    <s v="35-Ishigaki"/>
    <s v="NODA, H"/>
    <s v="GEOGRAPHIC-VARIATION OF NYMPHAL DIAPAUSE IN THE SMALL BROWN PLANTHOPPER IN JAPAN"/>
    <m/>
    <x v="0"/>
    <s v="a"/>
    <s v="i"/>
    <n v="8"/>
    <n v="7"/>
    <m/>
    <s v="Laodelphax striatellus"/>
    <x v="8"/>
    <s v="Ishigaki"/>
    <n v="24.340555999999999"/>
    <n v="124.155556"/>
    <m/>
    <m/>
    <m/>
    <s v="NA"/>
    <s v="NA"/>
    <m/>
    <n v="35"/>
    <m/>
    <x v="6"/>
    <m/>
  </r>
  <r>
    <x v="35"/>
    <s v="36-Kyoto"/>
    <s v="Noriyuki, S; Akiyama, K; Nishida, T"/>
    <s v="Life-history traits related to diapause in univoltine and bivoltine populations of Ypthima multistriata (Lepidoptera: Satyridae) inhabiting similar latitudes"/>
    <s v="10.1111/j.1479-8298.2011.00447.x"/>
    <x v="0"/>
    <s v="a"/>
    <s v="i"/>
    <n v="4"/>
    <n v="3"/>
    <m/>
    <s v="Ypthima multistriata"/>
    <x v="0"/>
    <s v="Kyoto"/>
    <n v="34.75"/>
    <n v="135.81899999999999"/>
    <m/>
    <m/>
    <m/>
    <n v="66"/>
    <s v="acc"/>
    <m/>
    <n v="36"/>
    <m/>
    <x v="0"/>
    <m/>
  </r>
  <r>
    <x v="35"/>
    <s v="36-Ieshima Is."/>
    <s v="Noriyuki, S; Akiyama, K; Nishida, T"/>
    <s v="Life-history traits related to diapause in univoltine and bivoltine populations of Ypthima multistriata (Lepidoptera: Satyridae) inhabiting similar latitudes"/>
    <s v="10.1111/j.1479-8298.2011.00447.x"/>
    <x v="0"/>
    <s v="a"/>
    <s v="i"/>
    <n v="4"/>
    <n v="3"/>
    <m/>
    <s v="Ypthima multistriata"/>
    <x v="0"/>
    <s v="Ieshima Is."/>
    <n v="34.667000000000002"/>
    <n v="134.52600000000001"/>
    <m/>
    <m/>
    <m/>
    <n v="13"/>
    <s v="acc"/>
    <m/>
    <n v="36"/>
    <m/>
    <x v="0"/>
    <m/>
  </r>
  <r>
    <x v="35"/>
    <s v="36-Tangashima Is."/>
    <s v="Noriyuki, S; Akiyama, K; Nishida, T"/>
    <s v="Life-history traits related to diapause in univoltine and bivoltine populations of Ypthima multistriata (Lepidoptera: Satyridae) inhabiting similar latitudes"/>
    <s v="10.1111/j.1479-8298.2011.00447.x"/>
    <x v="0"/>
    <s v="a"/>
    <s v="i"/>
    <n v="4"/>
    <n v="3"/>
    <m/>
    <s v="Ypthima multistriata"/>
    <x v="0"/>
    <s v="Tangashima Is."/>
    <n v="34.656999999999996"/>
    <n v="134.57599999999999"/>
    <m/>
    <m/>
    <m/>
    <n v="34.6"/>
    <s v="acc"/>
    <m/>
    <n v="36"/>
    <m/>
    <x v="0"/>
    <m/>
  </r>
  <r>
    <x v="35"/>
    <s v="36-Bouzeshima Is."/>
    <s v="Noriyuki, S; Akiyama, K; Nishida, T"/>
    <s v="Life-history traits related to diapause in univoltine and bivoltine populations of Ypthima multistriata (Lepidoptera: Satyridae) inhabiting similar latitudes"/>
    <s v="10.1111/j.1479-8298.2011.00447.x"/>
    <x v="0"/>
    <s v="a"/>
    <s v="i"/>
    <n v="4"/>
    <n v="3"/>
    <m/>
    <s v="Ypthima multistriata"/>
    <x v="0"/>
    <s v="Bouzeshima Is."/>
    <n v="34.652000000000001"/>
    <n v="134.512"/>
    <m/>
    <m/>
    <m/>
    <n v="37.6"/>
    <s v="acc"/>
    <m/>
    <n v="36"/>
    <m/>
    <x v="0"/>
    <m/>
  </r>
  <r>
    <x v="36"/>
    <s v="37-65.0611555555556"/>
    <s v="Paolucci, S; van de Zande, L; Beukeboom, LW"/>
    <s v="Adaptive latitudinal cline of photoperiodic diapause induction in the parasitoid Nasonia vitripennis in Europe"/>
    <s v="10.1111/jeb.12113"/>
    <x v="2"/>
    <s v="a"/>
    <s v="i"/>
    <n v="7"/>
    <n v="8"/>
    <m/>
    <s v="Nasonia vitripennis"/>
    <x v="9"/>
    <s v=" OUL"/>
    <n v="65.061155555555558"/>
    <n v="25.527999999999999"/>
    <m/>
    <m/>
    <m/>
    <n v="26"/>
    <s v="pop level/ask"/>
    <m/>
    <n v="37"/>
    <m/>
    <x v="0"/>
    <s v="26 lines with 15 replicates each"/>
  </r>
  <r>
    <x v="36"/>
    <s v="37-61.2612583333333"/>
    <s v="Paolucci, S; van de Zande, L; Beukeboom, LW"/>
    <s v="Adaptive latitudinal cline of photoperiodic diapause induction in the parasitoid Nasonia vitripennis in Europe"/>
    <s v="10.1111/jeb.12113"/>
    <x v="2"/>
    <s v="a"/>
    <s v="i"/>
    <n v="7"/>
    <n v="8"/>
    <m/>
    <s v="Nasonia vitripennis"/>
    <x v="9"/>
    <s v=" TUR"/>
    <n v="61.26125833333333"/>
    <n v="22.223322222222222"/>
    <m/>
    <m/>
    <m/>
    <n v="21"/>
    <s v="pop level/ask"/>
    <m/>
    <n v="37"/>
    <m/>
    <x v="0"/>
    <m/>
  </r>
  <r>
    <x v="36"/>
    <s v="37-56.8562666666667"/>
    <s v="Paolucci, S; van de Zande, L; Beukeboom, LW"/>
    <s v="Adaptive latitudinal cline of photoperiodic diapause induction in the parasitoid Nasonia vitripennis in Europe"/>
    <s v="10.1111/jeb.12113"/>
    <x v="2"/>
    <s v="a"/>
    <s v="i"/>
    <n v="7"/>
    <n v="8"/>
    <m/>
    <s v="Nasonia vitripennis"/>
    <x v="9"/>
    <s v=" LAT"/>
    <n v="56.85626666666667"/>
    <n v="25.200383333333335"/>
    <m/>
    <m/>
    <m/>
    <n v="26"/>
    <s v="pop level/ask"/>
    <m/>
    <n v="37"/>
    <m/>
    <x v="0"/>
    <m/>
  </r>
  <r>
    <x v="36"/>
    <s v="37-53.6065611111111"/>
    <s v="Paolucci, S; van de Zande, L; Beukeboom, LW"/>
    <s v="Adaptive latitudinal cline of photoperiodic diapause induction in the parasitoid Nasonia vitripennis in Europe"/>
    <s v="10.1111/jeb.12113"/>
    <x v="2"/>
    <s v="a"/>
    <s v="i"/>
    <n v="7"/>
    <n v="8"/>
    <m/>
    <s v="Nasonia vitripennis"/>
    <x v="9"/>
    <s v=" HAM"/>
    <n v="53.606561111111112"/>
    <n v="10.171594444444445"/>
    <m/>
    <m/>
    <m/>
    <n v="26"/>
    <s v="pop level/ask"/>
    <m/>
    <n v="37"/>
    <m/>
    <x v="0"/>
    <m/>
  </r>
  <r>
    <x v="36"/>
    <s v="37-50.33225"/>
    <s v="Paolucci, S; van de Zande, L; Beukeboom, LW"/>
    <s v="Adaptive latitudinal cline of photoperiodic diapause induction in the parasitoid Nasonia vitripennis in Europe"/>
    <s v="10.1111/jeb.12113"/>
    <x v="2"/>
    <s v="a"/>
    <s v="i"/>
    <n v="7"/>
    <n v="8"/>
    <m/>
    <s v="Nasonia vitripennis"/>
    <x v="9"/>
    <s v=" SCH"/>
    <n v="50.332250000000002"/>
    <n v="9.5130555555555549"/>
    <m/>
    <m/>
    <m/>
    <n v="22"/>
    <s v="pop level/ask"/>
    <m/>
    <n v="37"/>
    <m/>
    <x v="0"/>
    <m/>
  </r>
  <r>
    <x v="36"/>
    <s v="37-46.7358722222222"/>
    <s v="Paolucci, S; van de Zande, L; Beukeboom, LW"/>
    <s v="Adaptive latitudinal cline of photoperiodic diapause induction in the parasitoid Nasonia vitripennis in Europe"/>
    <s v="10.1111/jeb.12113"/>
    <x v="2"/>
    <s v="a"/>
    <s v="i"/>
    <n v="7"/>
    <n v="8"/>
    <m/>
    <s v="Nasonia vitripennis"/>
    <x v="9"/>
    <s v=" SWI"/>
    <n v="46.73587222222222"/>
    <n v="7.1159277777777801"/>
    <m/>
    <m/>
    <m/>
    <n v="26"/>
    <s v="pop level/ask"/>
    <m/>
    <n v="37"/>
    <m/>
    <x v="0"/>
    <m/>
  </r>
  <r>
    <x v="36"/>
    <s v="37-42.3752222222222"/>
    <s v="Paolucci, S; van de Zande, L; Beukeboom, LW"/>
    <s v="Adaptive latitudinal cline of photoperiodic diapause induction in the parasitoid Nasonia vitripennis in Europe"/>
    <s v="10.1111/jeb.12113"/>
    <x v="2"/>
    <s v="a"/>
    <s v="i"/>
    <n v="7"/>
    <n v="8"/>
    <m/>
    <s v="Nasonia vitripennis"/>
    <x v="9"/>
    <s v=" COR"/>
    <n v="42.37522222222222"/>
    <n v="8.7479999999999993"/>
    <m/>
    <m/>
    <m/>
    <n v="25"/>
    <s v="pop level/ask"/>
    <m/>
    <n v="37"/>
    <m/>
    <x v="0"/>
    <m/>
  </r>
  <r>
    <x v="37"/>
    <s v="38-Sp22"/>
    <s v="Pegoraro, M; Zonato, V; Tyler, ER; Fedele, G; Kyriacou, CP; Tauber, E"/>
    <s v="Geographical analysis of diapause inducibility in European Drosophila melanogaster populations"/>
    <s v="10.1016/j.jinsphys.2017.01.015"/>
    <x v="0"/>
    <s v="a"/>
    <s v="i"/>
    <n v="6"/>
    <n v="5"/>
    <m/>
    <s v="Drosophila melanogaster"/>
    <x v="1"/>
    <s v="Sp22"/>
    <n v="36.97"/>
    <n v="-2.12"/>
    <n v="0.01"/>
    <n v="345"/>
    <m/>
    <n v="6"/>
    <s v="acc"/>
    <m/>
    <n v="38"/>
    <m/>
    <x v="5"/>
    <m/>
  </r>
  <r>
    <x v="37"/>
    <s v="38-MREN"/>
    <s v="Pegoraro, M; Zonato, V; Tyler, ER; Fedele, G; Kyriacou, CP; Tauber, E"/>
    <s v="Geographical analysis of diapause inducibility in European Drosophila melanogaster populations"/>
    <s v="10.1016/j.jinsphys.2017.01.015"/>
    <x v="0"/>
    <s v="a"/>
    <s v="i"/>
    <n v="6"/>
    <n v="5"/>
    <m/>
    <s v="Drosophila melanogaster"/>
    <x v="1"/>
    <s v="MREN"/>
    <n v="39.200000000000003"/>
    <n v="16.11"/>
    <n v="0.01"/>
    <n v="480"/>
    <m/>
    <n v="6"/>
    <s v="acc"/>
    <m/>
    <n v="38"/>
    <m/>
    <x v="5"/>
    <m/>
  </r>
  <r>
    <x v="37"/>
    <s v="38-SAL"/>
    <s v="Pegoraro, M; Zonato, V; Tyler, ER; Fedele, G; Kyriacou, CP; Tauber, E"/>
    <s v="Geographical analysis of diapause inducibility in European Drosophila melanogaster populations"/>
    <s v="10.1016/j.jinsphys.2017.01.015"/>
    <x v="0"/>
    <s v="a"/>
    <s v="i"/>
    <n v="6"/>
    <n v="5"/>
    <m/>
    <s v="Drosophila melanogaster"/>
    <x v="1"/>
    <s v="SAL"/>
    <n v="40.380000000000003"/>
    <n v="17.97"/>
    <n v="0.01"/>
    <n v="79"/>
    <m/>
    <n v="6"/>
    <s v="acc"/>
    <m/>
    <n v="38"/>
    <m/>
    <x v="5"/>
    <m/>
  </r>
  <r>
    <x v="37"/>
    <s v="38-BOL"/>
    <s v="Pegoraro, M; Zonato, V; Tyler, ER; Fedele, G; Kyriacou, CP; Tauber, E"/>
    <s v="Geographical analysis of diapause inducibility in European Drosophila melanogaster populations"/>
    <s v="10.1016/j.jinsphys.2017.01.015"/>
    <x v="0"/>
    <s v="a"/>
    <s v="i"/>
    <n v="6"/>
    <n v="5"/>
    <m/>
    <s v="Drosophila melanogaster"/>
    <x v="1"/>
    <s v="BOL"/>
    <n v="46.3"/>
    <n v="11.22"/>
    <n v="0.01"/>
    <n v="262"/>
    <m/>
    <n v="6"/>
    <s v="acc"/>
    <m/>
    <n v="38"/>
    <m/>
    <x v="5"/>
    <m/>
  </r>
  <r>
    <x v="37"/>
    <s v="38-HU"/>
    <s v="Pegoraro, M; Zonato, V; Tyler, ER; Fedele, G; Kyriacou, CP; Tauber, E"/>
    <s v="Geographical analysis of diapause inducibility in European Drosophila melanogaster populations"/>
    <s v="10.1016/j.jinsphys.2017.01.015"/>
    <x v="0"/>
    <s v="a"/>
    <s v="i"/>
    <n v="6"/>
    <n v="5"/>
    <m/>
    <s v="Drosophila melanogaster"/>
    <x v="1"/>
    <s v="HU"/>
    <n v="52.03"/>
    <n v="5.17"/>
    <n v="0.01"/>
    <n v="2"/>
    <m/>
    <n v="6"/>
    <s v="acc"/>
    <m/>
    <n v="38"/>
    <m/>
    <x v="5"/>
    <m/>
  </r>
  <r>
    <x v="37"/>
    <s v="38-KOR"/>
    <s v="Pegoraro, M; Zonato, V; Tyler, ER; Fedele, G; Kyriacou, CP; Tauber, E"/>
    <s v="Geographical analysis of diapause inducibility in European Drosophila melanogaster populations"/>
    <s v="10.1016/j.jinsphys.2017.01.015"/>
    <x v="0"/>
    <s v="a"/>
    <s v="i"/>
    <n v="6"/>
    <n v="5"/>
    <m/>
    <s v="Drosophila melanogaster"/>
    <x v="1"/>
    <s v="KOR"/>
    <n v="62.01"/>
    <n v="25.33"/>
    <n v="0.01"/>
    <n v="120"/>
    <m/>
    <n v="6"/>
    <s v="acc"/>
    <m/>
    <n v="38"/>
    <m/>
    <x v="5"/>
    <m/>
  </r>
  <r>
    <x v="38"/>
    <s v="39-"/>
    <s v="Pivarciova, L; Vaneckova, H; Provaznik, J; Wu, BCH; Pivarci, M; Peckova, O; Bazalova, O; Cada, S; Kment, P; Kotwica-Rolinska, J; Dolezel, D"/>
    <s v="Unexpected Geographic Variability of the Free Running Period in the Linden Bug Pyrrhocoris apterus"/>
    <s v="10.1177/0748730416671213"/>
    <x v="8"/>
    <s v="a"/>
    <s v="i"/>
    <m/>
    <m/>
    <m/>
    <m/>
    <x v="2"/>
    <m/>
    <m/>
    <m/>
    <m/>
    <m/>
    <m/>
    <m/>
    <m/>
    <m/>
    <m/>
    <m/>
    <x v="1"/>
    <m/>
  </r>
  <r>
    <x v="39"/>
    <s v="40- Ishigaki"/>
    <s v="Qureshi, MF; Murai, T; Yoshida, H; Tsumuki, H"/>
    <s v="Populational variation in diapause-induction and -termination of Helicoverpa armigera (Lepidoptera : Noctuidae)"/>
    <s v="10.1303/aez.2000.357"/>
    <x v="0"/>
    <s v="a"/>
    <s v="i"/>
    <n v="3"/>
    <n v="6"/>
    <m/>
    <s v="Helicoverpa armigera"/>
    <x v="0"/>
    <s v=" Ishigaki"/>
    <n v="24.3"/>
    <n v="124.2"/>
    <m/>
    <m/>
    <m/>
    <n v="65"/>
    <s v="global average"/>
    <m/>
    <n v="40"/>
    <m/>
    <x v="1"/>
    <m/>
  </r>
  <r>
    <x v="39"/>
    <s v="40- Okayama"/>
    <s v="Qureshi, MF; Murai, T; Yoshida, H; Tsumuki, H"/>
    <s v="Populational variation in diapause-induction and -termination of Helicoverpa armigera (Lepidoptera : Noctuidae)"/>
    <s v="10.1303/aez.2000.357"/>
    <x v="0"/>
    <s v="a"/>
    <s v="i"/>
    <n v="3"/>
    <n v="6"/>
    <m/>
    <s v="Helicoverpa armigera"/>
    <x v="0"/>
    <s v=" Okayama"/>
    <n v="34.6"/>
    <n v="134.1"/>
    <m/>
    <m/>
    <m/>
    <n v="65"/>
    <s v="global average"/>
    <m/>
    <n v="40"/>
    <m/>
    <x v="1"/>
    <m/>
  </r>
  <r>
    <x v="39"/>
    <s v="40-  Kanazawa"/>
    <s v="Qureshi, MF; Murai, T; Yoshida, H; Tsumuki, H"/>
    <s v="Populational variation in diapause-induction and -termination of Helicoverpa armigera (Lepidoptera : Noctuidae)"/>
    <s v="10.1303/aez.2000.357"/>
    <x v="0"/>
    <s v="a"/>
    <s v="i"/>
    <n v="3"/>
    <n v="6"/>
    <m/>
    <s v="Helicoverpa armigera"/>
    <x v="0"/>
    <s v="  Kanazawa"/>
    <n v="36.6"/>
    <n v="136.69999999999999"/>
    <m/>
    <m/>
    <m/>
    <n v="65"/>
    <s v="global average"/>
    <m/>
    <n v="40"/>
    <m/>
    <x v="1"/>
    <m/>
  </r>
  <r>
    <x v="40"/>
    <s v="41- PAR"/>
    <s v="Reznik, SY; Dolgovskaya, MY; Ovchinnikov, AN; Belyakova, NA"/>
    <s v="Weak photoperiodic response facilitates the biological invasion of the harlequin ladybird Harmonia axyridis (Pallas) (Coleoptera: Coccinellidae)"/>
    <s v="10.1111/jen.12158"/>
    <x v="0"/>
    <s v="a"/>
    <s v="i"/>
    <n v="4"/>
    <n v="5"/>
    <m/>
    <s v="Harmonia axyridis"/>
    <x v="5"/>
    <s v=" PAR"/>
    <n v="50"/>
    <n v="15.8"/>
    <m/>
    <m/>
    <m/>
    <n v="6"/>
    <s v="global average"/>
    <m/>
    <s v="41_3"/>
    <m/>
    <x v="1"/>
    <s v="6 cohorts with 10 individuals each"/>
  </r>
  <r>
    <x v="40"/>
    <s v="41- SOT"/>
    <s v="Reznik, SY; Dolgovskaya, MY; Ovchinnikov, AN; Belyakova, NA"/>
    <s v="Weak photoperiodic response facilitates the biological invasion of the harlequin ladybird Harmonia axyridis (Pallas) (Coleoptera: Coccinellidae)"/>
    <s v="10.1111/jen.12158"/>
    <x v="0"/>
    <s v="a"/>
    <s v="i"/>
    <n v="4"/>
    <n v="5"/>
    <m/>
    <s v="Harmonia axyridis"/>
    <x v="5"/>
    <s v=" SOT"/>
    <n v="43.6"/>
    <n v="39.6"/>
    <m/>
    <m/>
    <m/>
    <n v="6"/>
    <s v="global average"/>
    <m/>
    <s v="41_4"/>
    <m/>
    <x v="1"/>
    <m/>
  </r>
  <r>
    <x v="40"/>
    <s v="41- Daegu"/>
    <s v="Reznik, SY; Dolgovskaya, MY; Ovchinnikov, AN; Belyakova, NA"/>
    <s v="Weak photoperiodic response facilitates the biological invasion of the harlequin ladybird Harmonia axyridis (Pallas) (Coleoptera: Coccinellidae)"/>
    <s v="10.1111/jen.12158"/>
    <x v="0"/>
    <s v="a"/>
    <s v="i"/>
    <n v="4"/>
    <n v="5"/>
    <m/>
    <s v="Harmonia axyridis"/>
    <x v="5"/>
    <s v=" Daegu"/>
    <n v="128.6"/>
    <n v="17.813861386138601"/>
    <m/>
    <m/>
    <m/>
    <n v="6"/>
    <s v="global average"/>
    <m/>
    <s v="41_1"/>
    <m/>
    <x v="1"/>
    <m/>
  </r>
  <r>
    <x v="40"/>
    <s v="41- Irkutsk"/>
    <s v="Reznik, SY; Dolgovskaya, MY; Ovchinnikov, AN; Belyakova, NA"/>
    <s v="Weak photoperiodic response facilitates the biological invasion of the harlequin ladybird Harmonia axyridis (Pallas) (Coleoptera: Coccinellidae)"/>
    <s v="10.1111/jen.12158"/>
    <x v="0"/>
    <s v="a"/>
    <s v="i"/>
    <n v="4"/>
    <n v="5"/>
    <m/>
    <s v="Harmonia axyridis"/>
    <x v="5"/>
    <s v=" Irkutsk"/>
    <n v="104.3"/>
    <n v="9.8782482282391406"/>
    <m/>
    <m/>
    <m/>
    <n v="6"/>
    <s v="global average"/>
    <m/>
    <s v="41_2"/>
    <m/>
    <x v="1"/>
    <m/>
  </r>
  <r>
    <x v="41"/>
    <s v="42- Ivalo1"/>
    <s v="Riihimaa, A; Kimura, MT; Lumme, J; Lakovaara, S"/>
    <s v="Geographical variation in the larval diapause of Chymomyza costata (Diptera; Drosophilidae)"/>
    <s v="10.1111/j.1601-5223.1996.00151.x"/>
    <x v="0"/>
    <s v="a"/>
    <s v="i"/>
    <n v="14"/>
    <n v="8"/>
    <m/>
    <s v="Chymomyza costata"/>
    <x v="1"/>
    <s v=" Ivalo1"/>
    <n v="68.650000000000006"/>
    <n v="27.55"/>
    <m/>
    <m/>
    <m/>
    <n v="443"/>
    <s v="global average"/>
    <m/>
    <s v="42_1"/>
    <m/>
    <x v="1"/>
    <m/>
  </r>
  <r>
    <x v="41"/>
    <s v="42- Ivalo2"/>
    <s v="Riihimaa, A; Kimura, MT; Lumme, J; Lakovaara, S"/>
    <s v="Geographical variation in the larval diapause of Chymomyza costata (Diptera; Drosophilidae)"/>
    <s v="10.1111/j.1601-5223.1996.00151.x"/>
    <x v="0"/>
    <s v="a"/>
    <s v="i"/>
    <n v="14"/>
    <n v="8"/>
    <m/>
    <s v="Chymomyza costata"/>
    <x v="1"/>
    <s v=" Ivalo2"/>
    <n v="68.650000000000006"/>
    <n v="27.55"/>
    <m/>
    <m/>
    <m/>
    <n v="443"/>
    <s v="global average"/>
    <m/>
    <s v="42_1"/>
    <m/>
    <x v="1"/>
    <m/>
  </r>
  <r>
    <x v="41"/>
    <s v="42- Sodankyla"/>
    <s v="Riihimaa, A; Kimura, MT; Lumme, J; Lakovaara, S"/>
    <s v="Geographical variation in the larval diapause of Chymomyza costata (Diptera; Drosophilidae)"/>
    <s v="10.1111/j.1601-5223.1996.00151.x"/>
    <x v="0"/>
    <s v="a"/>
    <s v="i"/>
    <n v="14"/>
    <n v="8"/>
    <m/>
    <s v="Chymomyza costata"/>
    <x v="1"/>
    <s v=" Sodankyla"/>
    <n v="67.416667000000004"/>
    <n v="26.6"/>
    <m/>
    <m/>
    <m/>
    <n v="443"/>
    <s v="global average"/>
    <m/>
    <s v="42_1"/>
    <m/>
    <x v="1"/>
    <m/>
  </r>
  <r>
    <x v="41"/>
    <s v="42- Oulo1"/>
    <s v="Riihimaa, A; Kimura, MT; Lumme, J; Lakovaara, S"/>
    <s v="Geographical variation in the larval diapause of Chymomyza costata (Diptera; Drosophilidae)"/>
    <s v="10.1111/j.1601-5223.1996.00151.x"/>
    <x v="0"/>
    <s v="a"/>
    <s v="i"/>
    <n v="14"/>
    <n v="8"/>
    <m/>
    <s v="Chymomyza costata"/>
    <x v="1"/>
    <s v=" Oulo1"/>
    <n v="65.013333000000003"/>
    <n v="25.4725"/>
    <m/>
    <m/>
    <m/>
    <n v="443"/>
    <s v="global average"/>
    <m/>
    <s v="42_1"/>
    <m/>
    <x v="1"/>
    <m/>
  </r>
  <r>
    <x v="41"/>
    <s v="42- Oulo2"/>
    <s v="Riihimaa, A; Kimura, MT; Lumme, J; Lakovaara, S"/>
    <s v="Geographical variation in the larval diapause of Chymomyza costata (Diptera; Drosophilidae)"/>
    <s v="10.1111/j.1601-5223.1996.00151.x"/>
    <x v="0"/>
    <s v="a"/>
    <s v="i"/>
    <n v="14"/>
    <n v="8"/>
    <m/>
    <s v="Chymomyza costata"/>
    <x v="1"/>
    <s v=" Oulo2"/>
    <n v="65.013333000000003"/>
    <n v="25.4725"/>
    <m/>
    <m/>
    <m/>
    <n v="443"/>
    <s v="global average"/>
    <m/>
    <s v="42_1"/>
    <m/>
    <x v="1"/>
    <m/>
  </r>
  <r>
    <x v="41"/>
    <s v="42- Kuopio"/>
    <s v="Riihimaa, A; Kimura, MT; Lumme, J; Lakovaara, S"/>
    <s v="Geographical variation in the larval diapause of Chymomyza costata (Diptera; Drosophilidae)"/>
    <s v="10.1111/j.1601-5223.1996.00151.x"/>
    <x v="0"/>
    <s v="a"/>
    <s v="i"/>
    <n v="14"/>
    <n v="8"/>
    <m/>
    <s v="Chymomyza costata"/>
    <x v="1"/>
    <s v=" Kuopio"/>
    <n v="62.899721999999997"/>
    <n v="27.683056000000001"/>
    <m/>
    <m/>
    <m/>
    <n v="443"/>
    <s v="global average"/>
    <m/>
    <s v="42_1"/>
    <m/>
    <x v="1"/>
    <m/>
  </r>
  <r>
    <x v="41"/>
    <s v="42- Varkaus"/>
    <s v="Riihimaa, A; Kimura, MT; Lumme, J; Lakovaara, S"/>
    <s v="Geographical variation in the larval diapause of Chymomyza costata (Diptera; Drosophilidae)"/>
    <s v="10.1111/j.1601-5223.1996.00151.x"/>
    <x v="0"/>
    <s v="a"/>
    <s v="i"/>
    <n v="14"/>
    <n v="8"/>
    <m/>
    <s v="Chymomyza costata"/>
    <x v="1"/>
    <s v=" Varkaus"/>
    <n v="62.316667000000002"/>
    <n v="27.916667"/>
    <m/>
    <m/>
    <m/>
    <n v="443"/>
    <s v="global average"/>
    <m/>
    <s v="42_1"/>
    <m/>
    <x v="1"/>
    <m/>
  </r>
  <r>
    <x v="41"/>
    <s v="42- Sapporo"/>
    <s v="Riihimaa, A; Kimura, MT; Lumme, J; Lakovaara, S"/>
    <s v="Geographical variation in the larval diapause of Chymomyza costata (Diptera; Drosophilidae)"/>
    <s v="10.1111/j.1601-5223.1996.00151.x"/>
    <x v="0"/>
    <s v="a"/>
    <s v="i"/>
    <n v="14"/>
    <n v="6"/>
    <m/>
    <s v="Chymomyza costata"/>
    <x v="1"/>
    <s v=" Sapporo"/>
    <n v="43.061943999999997"/>
    <n v="141.35416699999999"/>
    <m/>
    <m/>
    <m/>
    <n v="443"/>
    <s v="global average"/>
    <m/>
    <s v="42_1"/>
    <m/>
    <x v="1"/>
    <m/>
  </r>
  <r>
    <x v="41"/>
    <s v="42-Kuusamo1"/>
    <s v="Riihimaa, A; Kimura, MT; Lumme, J; Lakovaara, S"/>
    <s v="Geographical variation in the larval diapause of Chymomyza costata (Diptera; Drosophilidae)"/>
    <s v="10.1111/j.1601-5223.1996.00151.x"/>
    <x v="0"/>
    <s v="a"/>
    <s v="i"/>
    <n v="14"/>
    <n v="7"/>
    <m/>
    <s v="Chymomyza costata"/>
    <x v="1"/>
    <s v="Kuusamo1"/>
    <n v="65.966667000000001"/>
    <n v="29.166667"/>
    <m/>
    <m/>
    <m/>
    <n v="221"/>
    <s v="global average"/>
    <m/>
    <s v="42_2"/>
    <m/>
    <x v="1"/>
    <m/>
  </r>
  <r>
    <x v="41"/>
    <s v="42-Kuusamo2"/>
    <s v="Riihimaa, A; Kimura, MT; Lumme, J; Lakovaara, S"/>
    <s v="Geographical variation in the larval diapause of Chymomyza costata (Diptera; Drosophilidae)"/>
    <s v="10.1111/j.1601-5223.1996.00151.x"/>
    <x v="0"/>
    <s v="a"/>
    <s v="i"/>
    <n v="14"/>
    <n v="7"/>
    <m/>
    <s v="Chymomyza costata"/>
    <x v="1"/>
    <s v="Kuusamo2"/>
    <n v="65.966667000000001"/>
    <n v="29.166667"/>
    <m/>
    <m/>
    <m/>
    <n v="221"/>
    <s v="global average"/>
    <m/>
    <s v="42_2"/>
    <m/>
    <x v="1"/>
    <m/>
  </r>
  <r>
    <x v="41"/>
    <s v="42-Kuusamo3"/>
    <s v="Riihimaa, A; Kimura, MT; Lumme, J; Lakovaara, S"/>
    <s v="Geographical variation in the larval diapause of Chymomyza costata (Diptera; Drosophilidae)"/>
    <s v="10.1111/j.1601-5223.1996.00151.x"/>
    <x v="0"/>
    <s v="a"/>
    <s v="i"/>
    <n v="14"/>
    <n v="7"/>
    <m/>
    <s v="Chymomyza costata"/>
    <x v="1"/>
    <s v="Kuusamo3"/>
    <n v="65.966667000000001"/>
    <n v="29.166667"/>
    <m/>
    <m/>
    <m/>
    <n v="221"/>
    <s v="global average"/>
    <m/>
    <s v="42_2"/>
    <m/>
    <x v="1"/>
    <m/>
  </r>
  <r>
    <x v="41"/>
    <s v="42-Kuusamo4"/>
    <s v="Riihimaa, A; Kimura, MT; Lumme, J; Lakovaara, S"/>
    <s v="Geographical variation in the larval diapause of Chymomyza costata (Diptera; Drosophilidae)"/>
    <s v="10.1111/j.1601-5223.1996.00151.x"/>
    <x v="0"/>
    <s v="a"/>
    <s v="i"/>
    <n v="14"/>
    <n v="7"/>
    <m/>
    <s v="Chymomyza costata"/>
    <x v="1"/>
    <s v="Kuusamo4"/>
    <n v="65.966667000000001"/>
    <n v="29.166667"/>
    <m/>
    <m/>
    <m/>
    <n v="221"/>
    <s v="global average"/>
    <m/>
    <s v="42_2"/>
    <m/>
    <x v="1"/>
    <m/>
  </r>
  <r>
    <x v="41"/>
    <s v="42-Kuusamo5"/>
    <s v="Riihimaa, A; Kimura, MT; Lumme, J; Lakovaara, S"/>
    <s v="Geographical variation in the larval diapause of Chymomyza costata (Diptera; Drosophilidae)"/>
    <s v="10.1111/j.1601-5223.1996.00151.x"/>
    <x v="0"/>
    <s v="a"/>
    <s v="i"/>
    <n v="14"/>
    <n v="7"/>
    <m/>
    <s v="Chymomyza costata"/>
    <x v="1"/>
    <s v="Kuusamo5"/>
    <n v="65.966667000000001"/>
    <n v="29.166667"/>
    <m/>
    <m/>
    <m/>
    <n v="221"/>
    <s v="global average"/>
    <m/>
    <s v="42_2"/>
    <m/>
    <x v="1"/>
    <m/>
  </r>
  <r>
    <x v="41"/>
    <s v="42- Punkaharju"/>
    <s v="Riihimaa, A; Kimura, MT; Lumme, J; Lakovaara, S"/>
    <s v="Geographical variation in the larval diapause of Chymomyza costata (Diptera; Drosophilidae)"/>
    <s v="10.1111/j.1601-5223.1996.00151.x"/>
    <x v="0"/>
    <s v="a"/>
    <s v="i"/>
    <n v="14"/>
    <n v="7"/>
    <m/>
    <s v="Chymomyza costata"/>
    <x v="1"/>
    <s v=" Punkaharju"/>
    <n v="61.75"/>
    <n v="29.4"/>
    <m/>
    <m/>
    <m/>
    <n v="221"/>
    <s v="global average"/>
    <m/>
    <s v="42_2"/>
    <m/>
    <x v="1"/>
    <m/>
  </r>
  <r>
    <x v="42"/>
    <s v="43-Owani"/>
    <s v="Sadakiyo, S; Ishihara, M"/>
    <s v="Rapid seasonal adaptation of an alien bruchid after introduction: geographic variation in life cycle synchronization and critical photoperiod for diapause induction"/>
    <s v="10.1111/j.1570-7458.2011.01136.x"/>
    <x v="0"/>
    <s v="a"/>
    <s v="i"/>
    <n v="3"/>
    <n v="4"/>
    <m/>
    <s v="Acanthoscelides pallidipennis"/>
    <x v="5"/>
    <s v="Owani"/>
    <n v="40.51"/>
    <n v="140.61000000000001"/>
    <m/>
    <n v="107"/>
    <m/>
    <n v="99"/>
    <s v="global average"/>
    <m/>
    <n v="43"/>
    <m/>
    <x v="1"/>
    <m/>
  </r>
  <r>
    <x v="42"/>
    <s v="43-Itakura"/>
    <s v="Sadakiyo, S; Ishihara, M"/>
    <s v="Rapid seasonal adaptation of an alien bruchid after introduction: geographic variation in life cycle synchronization and critical photoperiod for diapause induction"/>
    <s v="10.1111/j.1570-7458.2011.01136.x"/>
    <x v="0"/>
    <s v="a"/>
    <s v="i"/>
    <n v="3"/>
    <n v="4"/>
    <m/>
    <s v="Acanthoscelides pallidipennis"/>
    <x v="5"/>
    <s v="Itakura"/>
    <n v="36.21"/>
    <n v="139.66"/>
    <m/>
    <n v="15"/>
    <m/>
    <n v="99"/>
    <s v="global average"/>
    <m/>
    <n v="43"/>
    <m/>
    <x v="1"/>
    <m/>
  </r>
  <r>
    <x v="42"/>
    <s v="43-Kobe"/>
    <s v="Sadakiyo, S; Ishihara, M"/>
    <s v="Rapid seasonal adaptation of an alien bruchid after introduction: geographic variation in life cycle synchronization and critical photoperiod for diapause induction"/>
    <s v="10.1111/j.1570-7458.2011.01136.x"/>
    <x v="0"/>
    <s v="a"/>
    <s v="i"/>
    <n v="3"/>
    <n v="4"/>
    <m/>
    <s v="Acanthoscelides pallidipennis"/>
    <x v="5"/>
    <s v="Kobe"/>
    <n v="34.75"/>
    <n v="135.13"/>
    <m/>
    <n v="280"/>
    <m/>
    <n v="99"/>
    <s v="global average"/>
    <m/>
    <n v="43"/>
    <m/>
    <x v="1"/>
    <m/>
  </r>
  <r>
    <x v="43"/>
    <s v="44-Asa"/>
    <s v="Schroeder, M; Dalin, P"/>
    <s v="Differences in photoperiod-induced diapause plasticity among different populations of the bark beetle Ips typographus and its predator Thanasimus formicarius"/>
    <s v="10.1111/afe.12189"/>
    <x v="0"/>
    <s v="a"/>
    <s v="i"/>
    <n v="4"/>
    <n v="5"/>
    <m/>
    <s v="Ips typographus"/>
    <x v="5"/>
    <s v="Asa"/>
    <n v="57.166666666666664"/>
    <n v="14.783333333333333"/>
    <s v="1'"/>
    <n v="200"/>
    <m/>
    <n v="50.8"/>
    <s v="acc"/>
    <m/>
    <n v="44"/>
    <m/>
    <x v="1"/>
    <m/>
  </r>
  <r>
    <x v="43"/>
    <s v="44-Uppland "/>
    <s v="Schroeder, M; Dalin, P"/>
    <s v="Differences in photoperiod-induced diapause plasticity among different populations of the bark beetle Ips typographus and its predator Thanasimus formicarius"/>
    <s v="10.1111/afe.12189"/>
    <x v="0"/>
    <s v="a"/>
    <s v="i"/>
    <n v="4"/>
    <n v="5"/>
    <m/>
    <s v="Ips typographus"/>
    <x v="5"/>
    <s v="Uppland "/>
    <n v="60.25"/>
    <n v="18.533333333333335"/>
    <s v="1'"/>
    <n v="50"/>
    <m/>
    <n v="46.4"/>
    <s v="acc"/>
    <m/>
    <n v="44"/>
    <m/>
    <x v="1"/>
    <m/>
  </r>
  <r>
    <x v="43"/>
    <s v="44-Vindeln "/>
    <s v="Schroeder, M; Dalin, P"/>
    <s v="Differences in photoperiod-induced diapause plasticity among different populations of the bark beetle Ips typographus and its predator Thanasimus formicarius"/>
    <s v="10.1111/afe.12189"/>
    <x v="0"/>
    <s v="a"/>
    <s v="i"/>
    <n v="4"/>
    <n v="5"/>
    <m/>
    <s v="Ips typographus"/>
    <x v="5"/>
    <s v="Vindeln "/>
    <n v="64.166666666666671"/>
    <n v="19.75"/>
    <s v="1'"/>
    <n v="200"/>
    <m/>
    <n v="50.6"/>
    <s v="acc"/>
    <m/>
    <n v="44"/>
    <m/>
    <x v="1"/>
    <m/>
  </r>
  <r>
    <x v="43"/>
    <s v="44-Kalix"/>
    <s v="Schroeder, M; Dalin, P"/>
    <s v="Differences in photoperiod-induced diapause plasticity among different populations of the bark beetle Ips typographus and its predator Thanasimus formicarius"/>
    <s v="10.1111/afe.12189"/>
    <x v="0"/>
    <s v="a"/>
    <s v="i"/>
    <n v="4"/>
    <n v="5"/>
    <m/>
    <s v="Ips typographus"/>
    <x v="5"/>
    <s v="Kalix"/>
    <n v="65.916666666666671"/>
    <n v="23.25"/>
    <s v="1'"/>
    <n v="100"/>
    <m/>
    <n v="51.2"/>
    <s v="acc"/>
    <m/>
    <n v="44"/>
    <m/>
    <x v="1"/>
    <m/>
  </r>
  <r>
    <x v="44"/>
    <s v="45-OBH"/>
    <s v="Shimizu, T; Kawasaki, K"/>
    <s v="Geographic variability in diapause response of Japanese Orius species"/>
    <s v="10.1046/j.1570-7458.2001.00787.x"/>
    <x v="0"/>
    <s v="a"/>
    <s v="i"/>
    <n v="5"/>
    <n v="7"/>
    <m/>
    <s v="Orius Sauteri"/>
    <x v="4"/>
    <s v="OBH"/>
    <n v="42.923960999999998"/>
    <n v="143.196156"/>
    <m/>
    <s v="&lt;50"/>
    <m/>
    <n v="75"/>
    <s v="global average"/>
    <m/>
    <s v="54_1"/>
    <m/>
    <x v="1"/>
    <m/>
  </r>
  <r>
    <x v="44"/>
    <s v="45-SPR"/>
    <s v="Shimizu, T; Kawasaki, K"/>
    <s v="Geographic variability in diapause response of Japanese Orius species"/>
    <s v="10.1046/j.1570-7458.2001.00787.x"/>
    <x v="0"/>
    <s v="a"/>
    <s v="i"/>
    <n v="5"/>
    <n v="6"/>
    <m/>
    <s v="Orius Sauteri"/>
    <x v="4"/>
    <s v="SPR"/>
    <n v="43.061943999999997"/>
    <n v="141.35416699999999"/>
    <m/>
    <s v="&lt;50"/>
    <m/>
    <n v="75"/>
    <s v="global average"/>
    <m/>
    <s v="54_1"/>
    <m/>
    <x v="1"/>
    <m/>
  </r>
  <r>
    <x v="44"/>
    <s v="45-HRS"/>
    <s v="Shimizu, T; Kawasaki, K"/>
    <s v="Geographic variability in diapause response of Japanese Orius species"/>
    <s v="10.1046/j.1570-7458.2001.00787.x"/>
    <x v="0"/>
    <s v="a"/>
    <s v="i"/>
    <n v="5"/>
    <n v="7"/>
    <m/>
    <s v="Orius Sauteri"/>
    <x v="4"/>
    <s v="HRS"/>
    <n v="40.603152999999999"/>
    <n v="140.46378899999999"/>
    <m/>
    <s v="&lt;50"/>
    <m/>
    <n v="75"/>
    <s v="global average"/>
    <m/>
    <s v="54_1"/>
    <m/>
    <x v="1"/>
    <m/>
  </r>
  <r>
    <x v="44"/>
    <s v="45-TKB"/>
    <s v="Shimizu, T; Kawasaki, K"/>
    <s v="Geographic variability in diapause response of Japanese Orius species"/>
    <s v="10.1046/j.1570-7458.2001.00787.x"/>
    <x v="0"/>
    <s v="a"/>
    <s v="i"/>
    <n v="5"/>
    <n v="7"/>
    <m/>
    <s v="Orius Sauteri"/>
    <x v="4"/>
    <s v="TKB"/>
    <n v="36.080556000000001"/>
    <n v="140.114722"/>
    <m/>
    <s v="&lt;50"/>
    <m/>
    <n v="75"/>
    <s v="global average"/>
    <m/>
    <s v="54_1"/>
    <m/>
    <x v="1"/>
    <m/>
  </r>
  <r>
    <x v="44"/>
    <s v="45-KCH"/>
    <s v="Shimizu, T; Kawasaki, K"/>
    <s v="Geographic variability in diapause response of Japanese Orius species"/>
    <s v="10.1046/j.1570-7458.2001.00787.x"/>
    <x v="0"/>
    <s v="a"/>
    <s v="i"/>
    <n v="5"/>
    <n v="8"/>
    <m/>
    <s v="Orius Sauteri"/>
    <x v="4"/>
    <s v="KCH"/>
    <n v="33.558889000000001"/>
    <n v="133.53111100000001"/>
    <m/>
    <s v="&lt;50"/>
    <m/>
    <n v="75"/>
    <s v="global average"/>
    <m/>
    <s v="45_2"/>
    <m/>
    <x v="1"/>
    <m/>
  </r>
  <r>
    <x v="45"/>
    <s v="46-Tsunan"/>
    <s v="Shintani, Y; Ishikawa, Y"/>
    <s v="Transition of diapause attributes in the hybrid zone of the two morphological types of Psacothea hilaris (Coleoptera : Cerambycidae)"/>
    <s v="10.1093/ee/28.4.690"/>
    <x v="0"/>
    <s v="a"/>
    <s v="i"/>
    <n v="11"/>
    <n v="4"/>
    <s v="n"/>
    <s v="Psacothea hilaris"/>
    <x v="5"/>
    <s v="Tsunan"/>
    <n v="37.014277999999997"/>
    <n v="138.65252799999999"/>
    <m/>
    <m/>
    <m/>
    <n v="25"/>
    <s v="global average"/>
    <m/>
    <n v="46"/>
    <m/>
    <x v="0"/>
    <m/>
  </r>
  <r>
    <x v="45"/>
    <s v="46-Minakami"/>
    <s v="Shintani, Y; Ishikawa, Y"/>
    <s v="Transition of diapause attributes in the hybrid zone of the two morphological types of Psacothea hilaris (Coleoptera : Cerambycidae)"/>
    <s v="10.1093/ee/28.4.690"/>
    <x v="0"/>
    <s v="a"/>
    <s v="i"/>
    <n v="11"/>
    <n v="4"/>
    <s v="n"/>
    <s v="Psacothea hilaris"/>
    <x v="5"/>
    <s v="Minakami"/>
    <n v="36.678556"/>
    <n v="138.99913900000001"/>
    <m/>
    <m/>
    <m/>
    <n v="25"/>
    <s v="global average"/>
    <m/>
    <n v="46"/>
    <m/>
    <x v="0"/>
    <m/>
  </r>
  <r>
    <x v="45"/>
    <s v="46-Matsumoto"/>
    <s v="Shintani, Y; Ishikawa, Y"/>
    <s v="Transition of diapause attributes in the hybrid zone of the two morphological types of Psacothea hilaris (Coleoptera : Cerambycidae)"/>
    <s v="10.1093/ee/28.4.690"/>
    <x v="0"/>
    <s v="a"/>
    <s v="i"/>
    <n v="11"/>
    <n v="4"/>
    <s v="n"/>
    <s v="Psacothea hilaris"/>
    <x v="5"/>
    <s v="Matsumoto"/>
    <n v="36.238047000000002"/>
    <n v="137.97198299999999"/>
    <m/>
    <m/>
    <m/>
    <n v="25"/>
    <s v="global average"/>
    <m/>
    <n v="46"/>
    <m/>
    <x v="0"/>
    <m/>
  </r>
  <r>
    <x v="45"/>
    <s v="46-Komoro"/>
    <s v="Shintani, Y; Ishikawa, Y"/>
    <s v="Transition of diapause attributes in the hybrid zone of the two morphological types of Psacothea hilaris (Coleoptera : Cerambycidae)"/>
    <s v="10.1093/ee/28.4.690"/>
    <x v="0"/>
    <s v="a"/>
    <s v="i"/>
    <n v="11"/>
    <n v="4"/>
    <s v="n"/>
    <s v="Psacothea hilaris"/>
    <x v="5"/>
    <s v="Komoro"/>
    <n v="36.323889000000001"/>
    <n v="138.42916700000001"/>
    <m/>
    <m/>
    <m/>
    <n v="25"/>
    <s v="global average"/>
    <m/>
    <n v="46"/>
    <m/>
    <x v="0"/>
    <m/>
  </r>
  <r>
    <x v="45"/>
    <s v="46-Yokokawa"/>
    <s v="Shintani, Y; Ishikawa, Y"/>
    <s v="Transition of diapause attributes in the hybrid zone of the two morphological types of Psacothea hilaris (Coleoptera : Cerambycidae)"/>
    <s v="10.1093/ee/28.4.690"/>
    <x v="0"/>
    <s v="a"/>
    <s v="i"/>
    <n v="11"/>
    <n v="4"/>
    <s v="n"/>
    <s v="Psacothea hilaris"/>
    <x v="5"/>
    <s v="Yokokawa"/>
    <n v="36.323999999999998"/>
    <n v="138.72359999999998"/>
    <m/>
    <m/>
    <m/>
    <n v="25"/>
    <s v="global average"/>
    <m/>
    <n v="46"/>
    <m/>
    <x v="0"/>
    <m/>
  </r>
  <r>
    <x v="45"/>
    <s v="46-Nirasaki"/>
    <s v="Shintani, Y; Ishikawa, Y"/>
    <s v="Transition of diapause attributes in the hybrid zone of the two morphological types of Psacothea hilaris (Coleoptera : Cerambycidae)"/>
    <s v="10.1093/ee/28.4.690"/>
    <x v="0"/>
    <s v="a"/>
    <s v="i"/>
    <n v="11"/>
    <n v="4"/>
    <s v="n"/>
    <s v="Psacothea hilaris"/>
    <x v="5"/>
    <s v="Nirasaki"/>
    <n v="35.708888999999999"/>
    <n v="138.446111"/>
    <m/>
    <m/>
    <m/>
    <n v="25"/>
    <s v="global average"/>
    <m/>
    <n v="46"/>
    <m/>
    <x v="0"/>
    <m/>
  </r>
  <r>
    <x v="45"/>
    <s v="46-Nirasaki2"/>
    <s v="Shintani, Y; Ishikawa, Y"/>
    <s v="Transition of diapause attributes in the hybrid zone of the two morphological types of Psacothea hilaris (Coleoptera : Cerambycidae)"/>
    <s v="10.1093/ee/28.4.690"/>
    <x v="0"/>
    <s v="a"/>
    <s v="i"/>
    <n v="11"/>
    <n v="4"/>
    <s v="n"/>
    <s v="Psacothea hilaris"/>
    <x v="5"/>
    <s v="Nirasaki2"/>
    <n v="35.708888999999999"/>
    <n v="138.446111"/>
    <m/>
    <m/>
    <m/>
    <n v="25"/>
    <s v="global average"/>
    <m/>
    <n v="46"/>
    <m/>
    <x v="0"/>
    <m/>
  </r>
  <r>
    <x v="45"/>
    <s v="46-Nirasaki3"/>
    <s v="Shintani, Y; Ishikawa, Y"/>
    <s v="Transition of diapause attributes in the hybrid zone of the two morphological types of Psacothea hilaris (Coleoptera : Cerambycidae)"/>
    <s v="10.1093/ee/28.4.690"/>
    <x v="0"/>
    <s v="a"/>
    <s v="i"/>
    <n v="11"/>
    <n v="4"/>
    <s v="n"/>
    <s v="Psacothea hilaris"/>
    <x v="5"/>
    <s v="Nirasaki3"/>
    <n v="35.708888999999999"/>
    <n v="138.446111"/>
    <m/>
    <m/>
    <m/>
    <n v="25"/>
    <s v="global average"/>
    <m/>
    <n v="46"/>
    <m/>
    <x v="0"/>
    <m/>
  </r>
  <r>
    <x v="45"/>
    <s v="46-Hatsukari"/>
    <s v="Shintani, Y; Ishikawa, Y"/>
    <s v="Transition of diapause attributes in the hybrid zone of the two morphological types of Psacothea hilaris (Coleoptera : Cerambycidae)"/>
    <s v="10.1093/ee/28.4.690"/>
    <x v="0"/>
    <s v="a"/>
    <s v="i"/>
    <n v="11"/>
    <n v="4"/>
    <s v="n"/>
    <s v="Psacothea hilaris"/>
    <x v="5"/>
    <s v="Hatsukari"/>
    <n v="35.610556000000003"/>
    <n v="138.94"/>
    <m/>
    <m/>
    <m/>
    <n v="25"/>
    <s v="global average"/>
    <m/>
    <n v="46"/>
    <m/>
    <x v="0"/>
    <m/>
  </r>
  <r>
    <x v="45"/>
    <s v="46-Hatsukari2"/>
    <s v="Shintani, Y; Ishikawa, Y"/>
    <s v="Transition of diapause attributes in the hybrid zone of the two morphological types of Psacothea hilaris (Coleoptera : Cerambycidae)"/>
    <s v="10.1093/ee/28.4.690"/>
    <x v="0"/>
    <s v="a"/>
    <s v="i"/>
    <n v="11"/>
    <n v="4"/>
    <s v="n"/>
    <s v="Psacothea hilaris"/>
    <x v="5"/>
    <s v="Hatsukari2"/>
    <n v="35.610556000000003"/>
    <n v="138.94"/>
    <m/>
    <m/>
    <m/>
    <n v="25"/>
    <s v="global average"/>
    <m/>
    <n v="46"/>
    <m/>
    <x v="0"/>
    <m/>
  </r>
  <r>
    <x v="45"/>
    <s v="46-Sagamihara"/>
    <s v="Shintani, Y; Ishikawa, Y"/>
    <s v="Transition of diapause attributes in the hybrid zone of the two morphological types of Psacothea hilaris (Coleoptera : Cerambycidae)"/>
    <s v="10.1093/ee/28.4.690"/>
    <x v="0"/>
    <s v="a"/>
    <s v="i"/>
    <n v="11"/>
    <n v="4"/>
    <s v="n"/>
    <s v="Psacothea hilaris"/>
    <x v="5"/>
    <s v="Sagamihara"/>
    <n v="35.571389000000003"/>
    <n v="139.373333"/>
    <m/>
    <m/>
    <m/>
    <n v="25"/>
    <s v="global average"/>
    <m/>
    <n v="46"/>
    <m/>
    <x v="0"/>
    <m/>
  </r>
  <r>
    <x v="46"/>
    <s v="47-Akita"/>
    <s v="Shintani, Y; Tatsuki, S; Ishikawa, Y"/>
    <s v="Geographic variation of photoperiodic response in larval development of the yellow-spotted longicorn beetle, Psacothea hilaris (PASCOE) (Coleoptera: Cerambycidae)"/>
    <s v="10.1303/aez.31.495"/>
    <x v="0"/>
    <s v="a"/>
    <s v="i"/>
    <n v="4"/>
    <n v="5"/>
    <m/>
    <s v="Psacothea hilaris"/>
    <x v="5"/>
    <s v="Akita"/>
    <n v="39.72"/>
    <n v="140.10249999999999"/>
    <m/>
    <m/>
    <m/>
    <n v="20"/>
    <s v="global average"/>
    <m/>
    <n v="47"/>
    <m/>
    <x v="0"/>
    <m/>
  </r>
  <r>
    <x v="46"/>
    <s v="47- Ayabe"/>
    <s v="Shintani, Y; Tatsuki, S; Ishikawa, Y"/>
    <s v="Geographic variation of photoperiodic response in larval development of the yellow-spotted longicorn beetle, Psacothea hilaris (PASCOE) (Coleoptera: Cerambycidae)"/>
    <s v="10.1303/aez.31.495"/>
    <x v="0"/>
    <s v="a"/>
    <s v="i"/>
    <n v="4"/>
    <n v="5"/>
    <m/>
    <s v="Psacothea hilaris"/>
    <x v="5"/>
    <s v=" Ayabe"/>
    <n v="35.299999999999997"/>
    <n v="135.26666700000001"/>
    <m/>
    <m/>
    <m/>
    <n v="20"/>
    <s v="global average"/>
    <m/>
    <n v="47"/>
    <m/>
    <x v="0"/>
    <m/>
  </r>
  <r>
    <x v="46"/>
    <s v="47- Ino"/>
    <s v="Shintani, Y; Tatsuki, S; Ishikawa, Y"/>
    <s v="Geographic variation of photoperiodic response in larval development of the yellow-spotted longicorn beetle, Psacothea hilaris (PASCOE) (Coleoptera: Cerambycidae)"/>
    <s v="10.1303/aez.31.495"/>
    <x v="0"/>
    <s v="a"/>
    <s v="i"/>
    <n v="4"/>
    <n v="5"/>
    <m/>
    <s v="Psacothea hilaris"/>
    <x v="5"/>
    <s v=" Ino"/>
    <n v="33.549999999999997"/>
    <n v="133.433333"/>
    <m/>
    <m/>
    <m/>
    <n v="20"/>
    <s v="global average"/>
    <m/>
    <n v="47"/>
    <m/>
    <x v="0"/>
    <m/>
  </r>
  <r>
    <x v="46"/>
    <s v="47- Naze"/>
    <s v="Shintani, Y; Tatsuki, S; Ishikawa, Y"/>
    <s v="Geographic variation of photoperiodic response in larval development of the yellow-spotted longicorn beetle, Psacothea hilaris (PASCOE) (Coleoptera: Cerambycidae)"/>
    <s v="10.1303/aez.31.495"/>
    <x v="0"/>
    <s v="a"/>
    <s v="i"/>
    <n v="4"/>
    <n v="5"/>
    <m/>
    <s v="Psacothea hilaris"/>
    <x v="5"/>
    <s v=" Naze"/>
    <n v="28.377247000000001"/>
    <n v="129.493742"/>
    <m/>
    <m/>
    <m/>
    <n v="20"/>
    <s v="global average"/>
    <m/>
    <n v="47"/>
    <m/>
    <x v="0"/>
    <m/>
  </r>
  <r>
    <x v="47"/>
    <s v="48- UNDERCIV"/>
    <s v="SHROYER, DA; CRAIG, GB"/>
    <s v="EGG DIAPAUSE IN AEDES-TRISERIATUS (DIPTERA, CULICIDAE) - GEOGRAPHIC-VARIATION IN PHOTOPERIODIC RESPONSE AND FACTORS INFLUENCING DIAPAUSE TERMINATION"/>
    <s v="10.1093/jmedent/20.6.601"/>
    <x v="0"/>
    <s v="a"/>
    <s v="i"/>
    <n v="9"/>
    <n v="9"/>
    <s v="n"/>
    <s v="Aedes triseratius"/>
    <x v="1"/>
    <s v=" UNDERCIV"/>
    <n v="46.154722"/>
    <n v="-89.385278"/>
    <n v="0.01"/>
    <m/>
    <m/>
    <n v="90"/>
    <s v="global average"/>
    <m/>
    <n v="48"/>
    <m/>
    <x v="7"/>
    <m/>
  </r>
  <r>
    <x v="47"/>
    <s v="48- ORONOIII"/>
    <s v="SHROYER, DA; CRAIG, GB"/>
    <s v="EGG DIAPAUSE IN AEDES-TRISERIATUS (DIPTERA, CULICIDAE) - GEOGRAPHIC-VARIATION IN PHOTOPERIODIC RESPONSE AND FACTORS INFLUENCING DIAPAUSE TERMINATION"/>
    <s v="10.1093/jmedent/20.6.601"/>
    <x v="0"/>
    <s v="a"/>
    <s v="i"/>
    <n v="9"/>
    <n v="10"/>
    <m/>
    <s v="Aedes triseratius"/>
    <x v="1"/>
    <s v=" ORONOIII"/>
    <n v="44.883000000000003"/>
    <n v="-68.671999999999997"/>
    <n v="0.01"/>
    <m/>
    <m/>
    <n v="90"/>
    <s v="global average"/>
    <m/>
    <n v="48"/>
    <m/>
    <x v="7"/>
    <m/>
  </r>
  <r>
    <x v="47"/>
    <s v="48- KRAMERI"/>
    <s v="SHROYER, DA; CRAIG, GB"/>
    <s v="EGG DIAPAUSE IN AEDES-TRISERIATUS (DIPTERA, CULICIDAE) - GEOGRAPHIC-VARIATION IN PHOTOPERIODIC RESPONSE AND FACTORS INFLUENCING DIAPAUSE TERMINATION"/>
    <s v="10.1093/jmedent/20.6.601"/>
    <x v="0"/>
    <s v="a"/>
    <s v="i"/>
    <n v="9"/>
    <n v="10"/>
    <m/>
    <s v="Aedes triseratius"/>
    <x v="1"/>
    <s v=" KRAMERI"/>
    <n v="41.613332999999997"/>
    <n v="-86.247500000000002"/>
    <n v="0.2"/>
    <m/>
    <m/>
    <n v="90"/>
    <s v="global average"/>
    <m/>
    <n v="48"/>
    <m/>
    <x v="7"/>
    <m/>
  </r>
  <r>
    <x v="47"/>
    <s v="48- BURDETTE"/>
    <s v="SHROYER, DA; CRAIG, GB"/>
    <s v="EGG DIAPAUSE IN AEDES-TRISERIATUS (DIPTERA, CULICIDAE) - GEOGRAPHIC-VARIATION IN PHOTOPERIODIC RESPONSE AND FACTORS INFLUENCING DIAPAUSE TERMINATION"/>
    <s v="10.1093/jmedent/20.6.601"/>
    <x v="0"/>
    <s v="a"/>
    <s v="i"/>
    <n v="9"/>
    <n v="11"/>
    <m/>
    <s v="Aedes triseratius"/>
    <x v="1"/>
    <s v=" BURDETTE"/>
    <n v="41.613332999999997"/>
    <n v="-86.247500000000002"/>
    <n v="0.2"/>
    <m/>
    <m/>
    <n v="90"/>
    <s v="global average"/>
    <m/>
    <n v="48"/>
    <m/>
    <x v="7"/>
    <m/>
  </r>
  <r>
    <x v="47"/>
    <s v="48- TOPSY"/>
    <s v="SHROYER, DA; CRAIG, GB"/>
    <s v="EGG DIAPAUSE IN AEDES-TRISERIATUS (DIPTERA, CULICIDAE) - GEOGRAPHIC-VARIATION IN PHOTOPERIODIC RESPONSE AND FACTORS INFLUENCING DIAPAUSE TERMINATION"/>
    <s v="10.1093/jmedent/20.6.601"/>
    <x v="0"/>
    <s v="a"/>
    <s v="i"/>
    <n v="9"/>
    <n v="10"/>
    <m/>
    <s v="Aedes triseratius"/>
    <x v="1"/>
    <s v=" TOPSY"/>
    <n v="30.280277999999999"/>
    <n v="-93.360833"/>
    <n v="0.2"/>
    <m/>
    <m/>
    <n v="90"/>
    <s v="global average"/>
    <m/>
    <n v="48"/>
    <m/>
    <x v="7"/>
    <m/>
  </r>
  <r>
    <x v="47"/>
    <s v="48- WALTON"/>
    <s v="SHROYER, DA; CRAIG, GB"/>
    <s v="EGG DIAPAUSE IN AEDES-TRISERIATUS (DIPTERA, CULICIDAE) - GEOGRAPHIC-VARIATION IN PHOTOPERIODIC RESPONSE AND FACTORS INFLUENCING DIAPAUSE TERMINATION"/>
    <s v="10.1093/jmedent/20.6.601"/>
    <x v="0"/>
    <s v="a"/>
    <s v="i"/>
    <n v="9"/>
    <n v="9"/>
    <m/>
    <s v="Aedes triseratius"/>
    <x v="1"/>
    <s v=" WALTON"/>
    <n v="41.613332999999997"/>
    <n v="-86.247500000000002"/>
    <n v="0.2"/>
    <m/>
    <m/>
    <n v="90"/>
    <s v="global average"/>
    <m/>
    <n v="48"/>
    <m/>
    <x v="7"/>
    <m/>
  </r>
  <r>
    <x v="47"/>
    <s v="48- Alabama"/>
    <s v="SHROYER, DA; CRAIG, GB"/>
    <s v="EGG DIAPAUSE IN AEDES-TRISERIATUS (DIPTERA, CULICIDAE) - GEOGRAPHIC-VARIATION IN PHOTOPERIODIC RESPONSE AND FACTORS INFLUENCING DIAPAUSE TERMINATION"/>
    <s v="10.1093/jmedent/20.6.601"/>
    <x v="0"/>
    <s v="a"/>
    <s v="i"/>
    <n v="9"/>
    <n v="9"/>
    <m/>
    <s v="Aedes triseratius"/>
    <x v="1"/>
    <s v=" Alabama"/>
    <n v="32.791666999999997"/>
    <n v="-86.830832999999998"/>
    <s v="1°"/>
    <m/>
    <m/>
    <n v="90"/>
    <s v="global average"/>
    <m/>
    <n v="48"/>
    <m/>
    <x v="7"/>
    <m/>
  </r>
  <r>
    <x v="48"/>
    <s v="49- KA"/>
    <s v="SO, PM; TAKAFUJI, A"/>
    <s v="LOCAL VARIATION IN DIAPAUSE CHARACTERISTICS OF TETRANYCHUS-URTICAE KOCH (ACARINA, TETRANYCHIDAE)"/>
    <s v="10.1007/BF00317185"/>
    <x v="0"/>
    <s v="a"/>
    <s v="i"/>
    <n v="5"/>
    <n v="6"/>
    <s v="n"/>
    <s v=" Tetranychus urticae"/>
    <x v="10"/>
    <s v=" KA"/>
    <n v="34.516666999999998"/>
    <n v="135.85"/>
    <m/>
    <n v="400"/>
    <m/>
    <n v="40"/>
    <s v="global average"/>
    <m/>
    <n v="49"/>
    <m/>
    <x v="1"/>
    <m/>
  </r>
  <r>
    <x v="48"/>
    <s v="49- F"/>
    <s v="SO, PM; TAKAFUJI, A"/>
    <s v="LOCAL VARIATION IN DIAPAUSE CHARACTERISTICS OF TETRANYCHUS-URTICAE KOCH (ACARINA, TETRANYCHIDAE)"/>
    <s v="10.1007/BF00317185"/>
    <x v="0"/>
    <s v="a"/>
    <s v="i"/>
    <n v="5"/>
    <n v="6"/>
    <s v="n"/>
    <s v=" Tetranychus urticae"/>
    <x v="10"/>
    <s v=" F"/>
    <n v="34.596666999999997"/>
    <n v="135.83750000000001"/>
    <m/>
    <n v="400"/>
    <m/>
    <n v="40"/>
    <s v="global average"/>
    <m/>
    <n v="49"/>
    <m/>
    <x v="1"/>
    <m/>
  </r>
  <r>
    <x v="48"/>
    <s v="49- A"/>
    <s v="SO, PM; TAKAFUJI, A"/>
    <s v="LOCAL VARIATION IN DIAPAUSE CHARACTERISTICS OF TETRANYCHUS-URTICAE KOCH (ACARINA, TETRANYCHIDAE)"/>
    <s v="10.1007/BF00317185"/>
    <x v="0"/>
    <s v="a"/>
    <s v="i"/>
    <n v="5"/>
    <n v="6"/>
    <s v="n"/>
    <s v=" Tetranychus urticae"/>
    <x v="10"/>
    <s v=" A"/>
    <n v="34.516666999999998"/>
    <n v="135.85"/>
    <m/>
    <n v="200"/>
    <m/>
    <n v="40"/>
    <s v="global average"/>
    <m/>
    <n v="49"/>
    <m/>
    <x v="1"/>
    <m/>
  </r>
  <r>
    <x v="48"/>
    <s v="49- KY"/>
    <s v="SO, PM; TAKAFUJI, A"/>
    <s v="LOCAL VARIATION IN DIAPAUSE CHARACTERISTICS OF TETRANYCHUS-URTICAE KOCH (ACARINA, TETRANYCHIDAE)"/>
    <s v="10.1007/BF00317185"/>
    <x v="0"/>
    <s v="a"/>
    <s v="i"/>
    <n v="5"/>
    <n v="6"/>
    <s v="n"/>
    <s v=" Tetranychus urticae"/>
    <x v="10"/>
    <s v=" KY"/>
    <n v="35.011667000000003"/>
    <n v="135.76833300000001"/>
    <m/>
    <s v="&lt;100"/>
    <m/>
    <n v="40"/>
    <s v="global average"/>
    <m/>
    <n v="49"/>
    <m/>
    <x v="1"/>
    <m/>
  </r>
  <r>
    <x v="48"/>
    <s v="49- O"/>
    <s v="SO, PM; TAKAFUJI, A"/>
    <s v="LOCAL VARIATION IN DIAPAUSE CHARACTERISTICS OF TETRANYCHUS-URTICAE KOCH (ACARINA, TETRANYCHIDAE)"/>
    <s v="10.1007/BF00317185"/>
    <x v="0"/>
    <s v="a"/>
    <s v="i"/>
    <n v="5"/>
    <n v="6"/>
    <s v="n"/>
    <s v=" Tetranychus urticae"/>
    <x v="10"/>
    <s v=" O"/>
    <n v="34.516666999999998"/>
    <n v="135.85"/>
    <m/>
    <s v="&lt;100"/>
    <m/>
    <n v="40"/>
    <s v="global average"/>
    <m/>
    <n v="49"/>
    <m/>
    <x v="1"/>
    <m/>
  </r>
  <r>
    <x v="49"/>
    <s v="50-Naze"/>
    <s v="Yoshio, M; Ishii, M"/>
    <s v="Geographical variation of pupal diapause in the great mormon butterfly, Papilio memnon L (Lepidoptera : Papilionidae), in western Japan"/>
    <s v="10.1303/aez.33.281"/>
    <x v="0"/>
    <s v="a"/>
    <s v="i"/>
    <n v="4"/>
    <n v="4"/>
    <m/>
    <s v="Papilio memnon"/>
    <x v="0"/>
    <s v="Naze"/>
    <n v="28.377247000000001"/>
    <n v="129.493742"/>
    <m/>
    <m/>
    <m/>
    <n v="12"/>
    <s v="global average"/>
    <m/>
    <n v="50"/>
    <m/>
    <x v="2"/>
    <m/>
  </r>
  <r>
    <x v="49"/>
    <s v="50- Kagoshima"/>
    <s v="Yoshio, M; Ishii, M"/>
    <s v="Geographical variation of pupal diapause in the great mormon butterfly, Papilio memnon L (Lepidoptera : Papilionidae), in western Japan"/>
    <s v="10.1303/aez.33.281"/>
    <x v="0"/>
    <s v="a"/>
    <s v="i"/>
    <n v="4"/>
    <n v="4"/>
    <m/>
    <s v="Papilio memnon"/>
    <x v="0"/>
    <s v=" Kagoshima"/>
    <n v="31.596536"/>
    <n v="130.55711700000001"/>
    <m/>
    <m/>
    <m/>
    <n v="12"/>
    <s v="global average"/>
    <m/>
    <n v="50"/>
    <m/>
    <x v="2"/>
    <m/>
  </r>
  <r>
    <x v="49"/>
    <s v="50- Wakayama"/>
    <s v="Yoshio, M; Ishii, M"/>
    <s v="Geographical variation of pupal diapause in the great mormon butterfly, Papilio memnon L (Lepidoptera : Papilionidae), in western Japan"/>
    <s v="10.1303/aez.33.281"/>
    <x v="0"/>
    <s v="a"/>
    <s v="i"/>
    <n v="4"/>
    <n v="4"/>
    <m/>
    <s v="Papilio memnon"/>
    <x v="0"/>
    <s v=" Wakayama"/>
    <n v="34.230519000000001"/>
    <n v="135.17081099999999"/>
    <m/>
    <m/>
    <m/>
    <n v="12"/>
    <s v="global average"/>
    <m/>
    <n v="50"/>
    <m/>
    <x v="2"/>
    <m/>
  </r>
  <r>
    <x v="49"/>
    <s v="50- Mino"/>
    <s v="Yoshio, M; Ishii, M"/>
    <s v="Geographical variation of pupal diapause in the great mormon butterfly, Papilio memnon L (Lepidoptera : Papilionidae), in western Japan"/>
    <s v="10.1303/aez.33.281"/>
    <x v="0"/>
    <s v="a"/>
    <s v="i"/>
    <n v="4"/>
    <n v="4"/>
    <m/>
    <s v="Papilio memnon"/>
    <x v="0"/>
    <s v=" Mino"/>
    <n v="34.826932999999997"/>
    <n v="135.470461"/>
    <m/>
    <m/>
    <m/>
    <n v="12"/>
    <s v="global average"/>
    <m/>
    <n v="50"/>
    <m/>
    <x v="2"/>
    <m/>
  </r>
  <r>
    <x v="50"/>
    <s v="51-1"/>
    <s v="Suwa, A; Gotoh, T"/>
    <s v="Geographic variation in diapause induction and mode of diapause inheritance in Tetranychus pueraricola"/>
    <s v="10.1111/j.1439-0418.2006.01050.x"/>
    <x v="0"/>
    <s v="a"/>
    <s v="i"/>
    <n v="32"/>
    <n v="5"/>
    <m/>
    <s v="Tetranychus pueraricola"/>
    <x v="10"/>
    <n v="1"/>
    <n v="39.966666666666669"/>
    <n v="-140.93333333333334"/>
    <m/>
    <m/>
    <m/>
    <n v="240"/>
    <s v="global average"/>
    <m/>
    <s v="t-51"/>
    <m/>
    <x v="1"/>
    <m/>
  </r>
  <r>
    <x v="50"/>
    <s v="51-2"/>
    <s v="Suwa, A; Gotoh, T"/>
    <s v="Geographic variation in diapause induction and mode of diapause inheritance in Tetranychus pueraricola"/>
    <s v="10.1111/j.1439-0418.2006.01050.x"/>
    <x v="0"/>
    <s v="a"/>
    <s v="i"/>
    <n v="32"/>
    <n v="5"/>
    <m/>
    <s v="Tetranychus pueraricola"/>
    <x v="10"/>
    <n v="2"/>
    <n v="38.966666666666669"/>
    <n v="-141.18333333333334"/>
    <m/>
    <m/>
    <m/>
    <n v="240"/>
    <s v="global average"/>
    <m/>
    <s v="t-51"/>
    <m/>
    <x v="1"/>
    <m/>
  </r>
  <r>
    <x v="50"/>
    <s v="51-3"/>
    <s v="Suwa, A; Gotoh, T"/>
    <s v="Geographic variation in diapause induction and mode of diapause inheritance in Tetranychus pueraricola"/>
    <s v="10.1111/j.1439-0418.2006.01050.x"/>
    <x v="0"/>
    <s v="a"/>
    <s v="i"/>
    <n v="32"/>
    <n v="5"/>
    <m/>
    <s v="Tetranychus pueraricola"/>
    <x v="10"/>
    <n v="3"/>
    <n v="39.75"/>
    <n v="-140.68333333333334"/>
    <m/>
    <m/>
    <m/>
    <n v="240"/>
    <s v="global average"/>
    <m/>
    <s v="t-51"/>
    <m/>
    <x v="1"/>
    <m/>
  </r>
  <r>
    <x v="50"/>
    <s v="51-4"/>
    <s v="Suwa, A; Gotoh, T"/>
    <s v="Geographic variation in diapause induction and mode of diapause inheritance in Tetranychus pueraricola"/>
    <s v="10.1111/j.1439-0418.2006.01050.x"/>
    <x v="0"/>
    <s v="a"/>
    <s v="i"/>
    <n v="32"/>
    <n v="5"/>
    <m/>
    <s v="Tetranychus pueraricola"/>
    <x v="10"/>
    <n v="4"/>
    <n v="38.716666666666669"/>
    <n v="-139.81666666666666"/>
    <m/>
    <m/>
    <m/>
    <n v="240"/>
    <s v="global average"/>
    <m/>
    <s v="t-51"/>
    <m/>
    <x v="1"/>
    <m/>
  </r>
  <r>
    <x v="50"/>
    <s v="51-5"/>
    <s v="Suwa, A; Gotoh, T"/>
    <s v="Geographic variation in diapause induction and mode of diapause inheritance in Tetranychus pueraricola"/>
    <s v="10.1111/j.1439-0418.2006.01050.x"/>
    <x v="0"/>
    <s v="a"/>
    <s v="i"/>
    <n v="32"/>
    <n v="5"/>
    <m/>
    <s v="Tetranychus pueraricola"/>
    <x v="10"/>
    <n v="5"/>
    <n v="36.4"/>
    <n v="-139.31666666666666"/>
    <m/>
    <m/>
    <m/>
    <n v="240"/>
    <s v="global average"/>
    <m/>
    <s v="t-51"/>
    <m/>
    <x v="1"/>
    <m/>
  </r>
  <r>
    <x v="50"/>
    <s v="51-6"/>
    <s v="Suwa, A; Gotoh, T"/>
    <s v="Geographic variation in diapause induction and mode of diapause inheritance in Tetranychus pueraricola"/>
    <s v="10.1111/j.1439-0418.2006.01050.x"/>
    <x v="0"/>
    <s v="a"/>
    <s v="i"/>
    <n v="32"/>
    <n v="5"/>
    <m/>
    <s v="Tetranychus pueraricola"/>
    <x v="10"/>
    <n v="6"/>
    <n v="36.25"/>
    <n v="-139.63333333333333"/>
    <m/>
    <m/>
    <m/>
    <n v="240"/>
    <s v="global average"/>
    <m/>
    <s v="t-51"/>
    <m/>
    <x v="1"/>
    <m/>
  </r>
  <r>
    <x v="50"/>
    <s v="51-7"/>
    <s v="Suwa, A; Gotoh, T"/>
    <s v="Geographic variation in diapause induction and mode of diapause inheritance in Tetranychus pueraricola"/>
    <s v="10.1111/j.1439-0418.2006.01050.x"/>
    <x v="0"/>
    <s v="a"/>
    <s v="i"/>
    <n v="32"/>
    <n v="5"/>
    <m/>
    <s v="Tetranychus pueraricola"/>
    <x v="10"/>
    <n v="7"/>
    <n v="36.533333333333331"/>
    <n v="-140.56666666666666"/>
    <m/>
    <m/>
    <m/>
    <n v="240"/>
    <s v="global average"/>
    <m/>
    <s v="t-51"/>
    <m/>
    <x v="1"/>
    <m/>
  </r>
  <r>
    <x v="50"/>
    <s v="51-8"/>
    <s v="Suwa, A; Gotoh, T"/>
    <s v="Geographic variation in diapause induction and mode of diapause inheritance in Tetranychus pueraricola"/>
    <s v="10.1111/j.1439-0418.2006.01050.x"/>
    <x v="0"/>
    <s v="a"/>
    <s v="i"/>
    <n v="32"/>
    <n v="5"/>
    <m/>
    <s v="Tetranychus pueraricola"/>
    <x v="10"/>
    <n v="8"/>
    <n v="36.25"/>
    <n v="-137.98333333333332"/>
    <m/>
    <m/>
    <m/>
    <n v="240"/>
    <s v="global average"/>
    <m/>
    <s v="t-51"/>
    <m/>
    <x v="1"/>
    <m/>
  </r>
  <r>
    <x v="50"/>
    <s v="51-9"/>
    <s v="Suwa, A; Gotoh, T"/>
    <s v="Geographic variation in diapause induction and mode of diapause inheritance in Tetranychus pueraricola"/>
    <s v="10.1111/j.1439-0418.2006.01050.x"/>
    <x v="0"/>
    <s v="a"/>
    <s v="i"/>
    <n v="32"/>
    <n v="5"/>
    <m/>
    <s v="Tetranychus pueraricola"/>
    <x v="10"/>
    <n v="9"/>
    <n v="36.716666666666669"/>
    <n v="-137.25"/>
    <m/>
    <m/>
    <m/>
    <n v="240"/>
    <s v="global average"/>
    <m/>
    <s v="t-51"/>
    <m/>
    <x v="1"/>
    <m/>
  </r>
  <r>
    <x v="50"/>
    <s v="51-10"/>
    <s v="Suwa, A; Gotoh, T"/>
    <s v="Geographic variation in diapause induction and mode of diapause inheritance in Tetranychus pueraricola"/>
    <s v="10.1111/j.1439-0418.2006.01050.x"/>
    <x v="0"/>
    <s v="a"/>
    <s v="i"/>
    <n v="32"/>
    <n v="5"/>
    <m/>
    <s v="Tetranychus pueraricola"/>
    <x v="10"/>
    <n v="10"/>
    <n v="34.833333333333336"/>
    <n v="-138.16666666666666"/>
    <m/>
    <m/>
    <m/>
    <n v="240"/>
    <s v="global average"/>
    <m/>
    <s v="t-51"/>
    <m/>
    <x v="1"/>
    <m/>
  </r>
  <r>
    <x v="50"/>
    <s v="51-11"/>
    <s v="Suwa, A; Gotoh, T"/>
    <s v="Geographic variation in diapause induction and mode of diapause inheritance in Tetranychus pueraricola"/>
    <s v="10.1111/j.1439-0418.2006.01050.x"/>
    <x v="0"/>
    <s v="a"/>
    <s v="i"/>
    <n v="32"/>
    <n v="5"/>
    <m/>
    <s v="Tetranychus pueraricola"/>
    <x v="10"/>
    <n v="11"/>
    <n v="34.6"/>
    <n v="-135.73333333333332"/>
    <m/>
    <m/>
    <m/>
    <n v="240"/>
    <s v="global average"/>
    <m/>
    <s v="t-51"/>
    <m/>
    <x v="1"/>
    <m/>
  </r>
  <r>
    <x v="50"/>
    <s v="51-12"/>
    <s v="Suwa, A; Gotoh, T"/>
    <s v="Geographic variation in diapause induction and mode of diapause inheritance in Tetranychus pueraricola"/>
    <s v="10.1111/j.1439-0418.2006.01050.x"/>
    <x v="0"/>
    <s v="a"/>
    <s v="i"/>
    <n v="32"/>
    <n v="5"/>
    <m/>
    <s v="Tetranychus pueraricola"/>
    <x v="10"/>
    <n v="12"/>
    <n v="34.616666666666667"/>
    <n v="-135.69999999999999"/>
    <m/>
    <m/>
    <m/>
    <n v="240"/>
    <s v="global average"/>
    <m/>
    <s v="t-51"/>
    <m/>
    <x v="1"/>
    <m/>
  </r>
  <r>
    <x v="50"/>
    <s v="51-13"/>
    <s v="Suwa, A; Gotoh, T"/>
    <s v="Geographic variation in diapause induction and mode of diapause inheritance in Tetranychus pueraricola"/>
    <s v="10.1111/j.1439-0418.2006.01050.x"/>
    <x v="0"/>
    <s v="a"/>
    <s v="i"/>
    <n v="32"/>
    <n v="5"/>
    <m/>
    <s v="Tetranychus pueraricola"/>
    <x v="10"/>
    <n v="13"/>
    <n v="34.65"/>
    <n v="-133.91666666666666"/>
    <m/>
    <m/>
    <m/>
    <n v="240"/>
    <s v="global average"/>
    <m/>
    <s v="t-51"/>
    <m/>
    <x v="1"/>
    <m/>
  </r>
  <r>
    <x v="50"/>
    <s v="51-14"/>
    <s v="Suwa, A; Gotoh, T"/>
    <s v="Geographic variation in diapause induction and mode of diapause inheritance in Tetranychus pueraricola"/>
    <s v="10.1111/j.1439-0418.2006.01050.x"/>
    <x v="0"/>
    <s v="a"/>
    <s v="i"/>
    <n v="32"/>
    <n v="5"/>
    <m/>
    <s v="Tetranychus pueraricola"/>
    <x v="10"/>
    <n v="14"/>
    <n v="34.516666666666666"/>
    <n v="-133.51666666666668"/>
    <m/>
    <m/>
    <m/>
    <n v="240"/>
    <s v="global average"/>
    <m/>
    <s v="t-51"/>
    <m/>
    <x v="1"/>
    <m/>
  </r>
  <r>
    <x v="50"/>
    <s v="51-15"/>
    <s v="Suwa, A; Gotoh, T"/>
    <s v="Geographic variation in diapause induction and mode of diapause inheritance in Tetranychus pueraricola"/>
    <s v="10.1111/j.1439-0418.2006.01050.x"/>
    <x v="0"/>
    <s v="a"/>
    <s v="i"/>
    <n v="32"/>
    <n v="5"/>
    <m/>
    <s v="Tetranychus pueraricola"/>
    <x v="10"/>
    <n v="15"/>
    <n v="34.4"/>
    <n v="-133.19999999999999"/>
    <m/>
    <m/>
    <m/>
    <n v="240"/>
    <s v="global average"/>
    <m/>
    <s v="t-51"/>
    <m/>
    <x v="1"/>
    <m/>
  </r>
  <r>
    <x v="50"/>
    <s v="51-16"/>
    <s v="Suwa, A; Gotoh, T"/>
    <s v="Geographic variation in diapause induction and mode of diapause inheritance in Tetranychus pueraricola"/>
    <s v="10.1111/j.1439-0418.2006.01050.x"/>
    <x v="0"/>
    <s v="a"/>
    <s v="i"/>
    <n v="32"/>
    <n v="5"/>
    <m/>
    <s v="Tetranychus pueraricola"/>
    <x v="10"/>
    <n v="16"/>
    <n v="34.416666666666664"/>
    <n v="-132.73333333333332"/>
    <m/>
    <m/>
    <m/>
    <n v="240"/>
    <s v="global average"/>
    <m/>
    <s v="t-51"/>
    <m/>
    <x v="1"/>
    <m/>
  </r>
  <r>
    <x v="50"/>
    <s v="51-17"/>
    <s v="Suwa, A; Gotoh, T"/>
    <s v="Geographic variation in diapause induction and mode of diapause inheritance in Tetranychus pueraricola"/>
    <s v="10.1111/j.1439-0418.2006.01050.x"/>
    <x v="0"/>
    <s v="a"/>
    <s v="i"/>
    <n v="32"/>
    <n v="5"/>
    <m/>
    <s v="Tetranychus pueraricola"/>
    <x v="10"/>
    <n v="17"/>
    <n v="34.366666666666667"/>
    <n v="-132.51666666666668"/>
    <m/>
    <m/>
    <m/>
    <n v="240"/>
    <s v="global average"/>
    <m/>
    <s v="t-51"/>
    <m/>
    <x v="1"/>
    <m/>
  </r>
  <r>
    <x v="50"/>
    <s v="51-18"/>
    <s v="Suwa, A; Gotoh, T"/>
    <s v="Geographic variation in diapause induction and mode of diapause inheritance in Tetranychus pueraricola"/>
    <s v="10.1111/j.1439-0418.2006.01050.x"/>
    <x v="0"/>
    <s v="a"/>
    <s v="i"/>
    <n v="32"/>
    <n v="5"/>
    <m/>
    <s v="Tetranychus pueraricola"/>
    <x v="10"/>
    <n v="18"/>
    <n v="33.93333333333333"/>
    <n v="-133.28333333333333"/>
    <m/>
    <m/>
    <m/>
    <n v="240"/>
    <s v="global average"/>
    <m/>
    <s v="t-51"/>
    <m/>
    <x v="1"/>
    <m/>
  </r>
  <r>
    <x v="50"/>
    <s v="51-19"/>
    <s v="Suwa, A; Gotoh, T"/>
    <s v="Geographic variation in diapause induction and mode of diapause inheritance in Tetranychus pueraricola"/>
    <s v="10.1111/j.1439-0418.2006.01050.x"/>
    <x v="0"/>
    <s v="a"/>
    <s v="i"/>
    <n v="32"/>
    <n v="5"/>
    <m/>
    <s v="Tetranychus pueraricola"/>
    <x v="10"/>
    <n v="19"/>
    <n v="33.81666666666667"/>
    <n v="-134.48333333333332"/>
    <m/>
    <m/>
    <m/>
    <n v="240"/>
    <s v="global average"/>
    <m/>
    <s v="t-51"/>
    <m/>
    <x v="1"/>
    <m/>
  </r>
  <r>
    <x v="50"/>
    <s v="51-20"/>
    <s v="Suwa, A; Gotoh, T"/>
    <s v="Geographic variation in diapause induction and mode of diapause inheritance in Tetranychus pueraricola"/>
    <s v="10.1111/j.1439-0418.2006.01050.x"/>
    <x v="0"/>
    <s v="a"/>
    <s v="i"/>
    <n v="32"/>
    <n v="5"/>
    <m/>
    <s v="Tetranychus pueraricola"/>
    <x v="10"/>
    <n v="20"/>
    <n v="33.700000000000003"/>
    <n v="-133.88333333333333"/>
    <m/>
    <m/>
    <m/>
    <n v="240"/>
    <s v="global average"/>
    <m/>
    <s v="t-51"/>
    <m/>
    <x v="1"/>
    <m/>
  </r>
  <r>
    <x v="50"/>
    <s v="51-21"/>
    <s v="Suwa, A; Gotoh, T"/>
    <s v="Geographic variation in diapause induction and mode of diapause inheritance in Tetranychus pueraricola"/>
    <s v="10.1111/j.1439-0418.2006.01050.x"/>
    <x v="0"/>
    <s v="a"/>
    <s v="i"/>
    <n v="32"/>
    <n v="5"/>
    <m/>
    <s v="Tetranychus pueraricola"/>
    <x v="10"/>
    <n v="21"/>
    <n v="33.633333333333333"/>
    <n v="-133.78333333333333"/>
    <m/>
    <m/>
    <m/>
    <n v="240"/>
    <s v="global average"/>
    <m/>
    <s v="t-51"/>
    <m/>
    <x v="1"/>
    <m/>
  </r>
  <r>
    <x v="50"/>
    <s v="51-22"/>
    <s v="Suwa, A; Gotoh, T"/>
    <s v="Geographic variation in diapause induction and mode of diapause inheritance in Tetranychus pueraricola"/>
    <s v="10.1111/j.1439-0418.2006.01050.x"/>
    <x v="0"/>
    <s v="a"/>
    <s v="i"/>
    <n v="32"/>
    <n v="5"/>
    <m/>
    <s v="Tetranychus pueraricola"/>
    <x v="10"/>
    <n v="22"/>
    <n v="33.200000000000003"/>
    <n v="-133.13333333333333"/>
    <m/>
    <m/>
    <m/>
    <n v="240"/>
    <s v="global average"/>
    <m/>
    <s v="t-51"/>
    <m/>
    <x v="1"/>
    <m/>
  </r>
  <r>
    <x v="50"/>
    <s v="51-23"/>
    <s v="Suwa, A; Gotoh, T"/>
    <s v="Geographic variation in diapause induction and mode of diapause inheritance in Tetranychus pueraricola"/>
    <s v="10.1111/j.1439-0418.2006.01050.x"/>
    <x v="0"/>
    <s v="a"/>
    <s v="i"/>
    <n v="32"/>
    <n v="5"/>
    <m/>
    <s v="Tetranychus pueraricola"/>
    <x v="10"/>
    <n v="23"/>
    <n v="33.9"/>
    <n v="-133.05000000000001"/>
    <m/>
    <m/>
    <m/>
    <n v="240"/>
    <s v="global average"/>
    <m/>
    <s v="t-51"/>
    <m/>
    <x v="1"/>
    <m/>
  </r>
  <r>
    <x v="50"/>
    <s v="51-24"/>
    <s v="Suwa, A; Gotoh, T"/>
    <s v="Geographic variation in diapause induction and mode of diapause inheritance in Tetranychus pueraricola"/>
    <s v="10.1111/j.1439-0418.2006.01050.x"/>
    <x v="0"/>
    <s v="a"/>
    <s v="i"/>
    <n v="32"/>
    <n v="5"/>
    <m/>
    <s v="Tetranychus pueraricola"/>
    <x v="10"/>
    <n v="24"/>
    <n v="33.216666666666669"/>
    <n v="-132.56666666666666"/>
    <m/>
    <m/>
    <m/>
    <n v="240"/>
    <s v="global average"/>
    <m/>
    <s v="t-51"/>
    <m/>
    <x v="1"/>
    <m/>
  </r>
  <r>
    <x v="50"/>
    <s v="51-25"/>
    <s v="Suwa, A; Gotoh, T"/>
    <s v="Geographic variation in diapause induction and mode of diapause inheritance in Tetranychus pueraricola"/>
    <s v="10.1111/j.1439-0418.2006.01050.x"/>
    <x v="0"/>
    <s v="a"/>
    <s v="i"/>
    <n v="32"/>
    <n v="5"/>
    <m/>
    <s v="Tetranychus pueraricola"/>
    <x v="10"/>
    <n v="25"/>
    <n v="33.299999999999997"/>
    <n v="-130.36666666666667"/>
    <m/>
    <m/>
    <m/>
    <n v="240"/>
    <s v="global average"/>
    <m/>
    <s v="t-51"/>
    <m/>
    <x v="1"/>
    <m/>
  </r>
  <r>
    <x v="50"/>
    <s v="51-26"/>
    <s v="Suwa, A; Gotoh, T"/>
    <s v="Geographic variation in diapause induction and mode of diapause inheritance in Tetranychus pueraricola"/>
    <s v="10.1111/j.1439-0418.2006.01050.x"/>
    <x v="0"/>
    <s v="a"/>
    <s v="i"/>
    <n v="32"/>
    <n v="5"/>
    <m/>
    <s v="Tetranychus pueraricola"/>
    <x v="10"/>
    <n v="26"/>
    <n v="33.166666666666664"/>
    <n v="-129.71666666666667"/>
    <m/>
    <m/>
    <m/>
    <n v="240"/>
    <s v="global average"/>
    <m/>
    <s v="t-51"/>
    <m/>
    <x v="1"/>
    <m/>
  </r>
  <r>
    <x v="50"/>
    <s v="51-27"/>
    <s v="Suwa, A; Gotoh, T"/>
    <s v="Geographic variation in diapause induction and mode of diapause inheritance in Tetranychus pueraricola"/>
    <s v="10.1111/j.1439-0418.2006.01050.x"/>
    <x v="0"/>
    <s v="a"/>
    <s v="i"/>
    <n v="32"/>
    <n v="5"/>
    <m/>
    <s v="Tetranychus pueraricola"/>
    <x v="10"/>
    <n v="27"/>
    <n v="32.85"/>
    <n v="-130.78333333333333"/>
    <m/>
    <m/>
    <m/>
    <n v="240"/>
    <s v="global average"/>
    <m/>
    <s v="t-51"/>
    <m/>
    <x v="1"/>
    <m/>
  </r>
  <r>
    <x v="50"/>
    <s v="51-28"/>
    <s v="Suwa, A; Gotoh, T"/>
    <s v="Geographic variation in diapause induction and mode of diapause inheritance in Tetranychus pueraricola"/>
    <s v="10.1111/j.1439-0418.2006.01050.x"/>
    <x v="0"/>
    <s v="a"/>
    <s v="i"/>
    <n v="32"/>
    <n v="5"/>
    <m/>
    <s v="Tetranychus pueraricola"/>
    <x v="10"/>
    <n v="28"/>
    <n v="32.799999999999997"/>
    <n v="-130.91666666666666"/>
    <m/>
    <m/>
    <m/>
    <n v="240"/>
    <s v="global average"/>
    <m/>
    <s v="t-51"/>
    <m/>
    <x v="1"/>
    <m/>
  </r>
  <r>
    <x v="50"/>
    <s v="51-29"/>
    <s v="Suwa, A; Gotoh, T"/>
    <s v="Geographic variation in diapause induction and mode of diapause inheritance in Tetranychus pueraricola"/>
    <s v="10.1111/j.1439-0418.2006.01050.x"/>
    <x v="0"/>
    <s v="a"/>
    <s v="i"/>
    <n v="32"/>
    <n v="5"/>
    <m/>
    <s v="Tetranychus pueraricola"/>
    <x v="10"/>
    <n v="29"/>
    <n v="32.68333333333333"/>
    <n v="-130.98333333333332"/>
    <m/>
    <m/>
    <m/>
    <n v="240"/>
    <s v="global average"/>
    <m/>
    <s v="t-51"/>
    <m/>
    <x v="1"/>
    <m/>
  </r>
  <r>
    <x v="50"/>
    <s v="51-30"/>
    <s v="Suwa, A; Gotoh, T"/>
    <s v="Geographic variation in diapause induction and mode of diapause inheritance in Tetranychus pueraricola"/>
    <s v="10.1111/j.1439-0418.2006.01050.x"/>
    <x v="0"/>
    <s v="a"/>
    <s v="i"/>
    <n v="32"/>
    <n v="5"/>
    <m/>
    <s v="Tetranychus pueraricola"/>
    <x v="10"/>
    <n v="30"/>
    <n v="30.716666666666665"/>
    <n v="-131"/>
    <m/>
    <m/>
    <m/>
    <n v="240"/>
    <s v="global average"/>
    <m/>
    <s v="t-51"/>
    <m/>
    <x v="1"/>
    <m/>
  </r>
  <r>
    <x v="50"/>
    <s v="51-31"/>
    <s v="Suwa, A; Gotoh, T"/>
    <s v="Geographic variation in diapause induction and mode of diapause inheritance in Tetranychus pueraricola"/>
    <s v="10.1111/j.1439-0418.2006.01050.x"/>
    <x v="0"/>
    <s v="a"/>
    <s v="i"/>
    <n v="32"/>
    <n v="5"/>
    <m/>
    <s v="Tetranychus pueraricola"/>
    <x v="10"/>
    <n v="31"/>
    <n v="30.416666666666668"/>
    <n v="-130.56666666666666"/>
    <m/>
    <m/>
    <m/>
    <n v="240"/>
    <s v="global average"/>
    <m/>
    <s v="t-51"/>
    <m/>
    <x v="1"/>
    <m/>
  </r>
  <r>
    <x v="50"/>
    <s v="51-32"/>
    <s v="Suwa, A; Gotoh, T"/>
    <s v="Geographic variation in diapause induction and mode of diapause inheritance in Tetranychus pueraricola"/>
    <s v="10.1111/j.1439-0418.2006.01050.x"/>
    <x v="0"/>
    <s v="a"/>
    <s v="i"/>
    <n v="32"/>
    <n v="5"/>
    <m/>
    <s v="Tetranychus pueraricola"/>
    <x v="10"/>
    <n v="32"/>
    <n v="30.383333333333333"/>
    <n v="-130.41666666666666"/>
    <m/>
    <m/>
    <m/>
    <n v="240"/>
    <s v="global average"/>
    <m/>
    <s v="t-51"/>
    <m/>
    <x v="1"/>
    <m/>
  </r>
  <r>
    <x v="51"/>
    <s v="52-15"/>
    <s v="Tanaka, K; Murata, K"/>
    <s v="Rapid evolution of photoperiodic response in a recently introduced insect Ophraella communa along geographic gradients"/>
    <s v="10.1111/ens.12200"/>
    <x v="0"/>
    <s v="a"/>
    <s v="i"/>
    <n v="7"/>
    <n v="3"/>
    <m/>
    <s v="Ophraella communa"/>
    <x v="5"/>
    <s v="Tomakomai2"/>
    <n v="42.666666666666664"/>
    <n v="141.65"/>
    <m/>
    <n v="12"/>
    <m/>
    <n v="53.6"/>
    <s v="acc"/>
    <m/>
    <s v="t-52"/>
    <m/>
    <x v="1"/>
    <m/>
  </r>
  <r>
    <x v="51"/>
    <s v="52-16"/>
    <s v="Tanaka, K; Murata, K"/>
    <s v="Rapid evolution of photoperiodic response in a recently introduced insect Ophraella communa along geographic gradients"/>
    <s v="10.1111/ens.12200"/>
    <x v="0"/>
    <s v="a"/>
    <s v="i"/>
    <n v="7"/>
    <n v="4"/>
    <m/>
    <s v="Ophraella communa"/>
    <x v="5"/>
    <s v="Kanazawa"/>
    <n v="36.549999999999997"/>
    <n v="136.65"/>
    <m/>
    <n v="11"/>
    <m/>
    <n v="48.3"/>
    <s v="acc"/>
    <m/>
    <s v="t-52"/>
    <m/>
    <x v="1"/>
    <m/>
  </r>
  <r>
    <x v="51"/>
    <s v="52-17"/>
    <s v="Tanaka, K; Murata, K"/>
    <s v="Rapid evolution of photoperiodic response in a recently introduced insect Ophraella communa along geographic gradients"/>
    <s v="10.1111/ens.12200"/>
    <x v="0"/>
    <s v="a"/>
    <s v="i"/>
    <n v="7"/>
    <n v="4"/>
    <m/>
    <s v="Ophraella communa"/>
    <x v="5"/>
    <s v="Ueda"/>
    <n v="36.4"/>
    <n v="138.19999999999999"/>
    <m/>
    <n v="419"/>
    <m/>
    <n v="50.6"/>
    <s v="acc"/>
    <m/>
    <s v="t-52"/>
    <m/>
    <x v="1"/>
    <m/>
  </r>
  <r>
    <x v="51"/>
    <s v="52-18"/>
    <s v="Tanaka, K; Murata, K"/>
    <s v="Rapid evolution of photoperiodic response in a recently introduced insect Ophraella communa along geographic gradients"/>
    <s v="10.1111/ens.12200"/>
    <x v="0"/>
    <s v="a"/>
    <s v="i"/>
    <n v="7"/>
    <n v="3"/>
    <m/>
    <s v="Ophraella communa"/>
    <x v="5"/>
    <s v="Tsukuba"/>
    <n v="36.033333333333331"/>
    <n v="140.11666666666667"/>
    <m/>
    <n v="25"/>
    <m/>
    <n v="49.66"/>
    <s v="acc"/>
    <m/>
    <s v="t-52"/>
    <m/>
    <x v="1"/>
    <m/>
  </r>
  <r>
    <x v="51"/>
    <s v="52-19"/>
    <s v="Tanaka, K; Murata, K"/>
    <s v="Rapid evolution of photoperiodic response in a recently introduced insect Ophraella communa along geographic gradients"/>
    <s v="10.1111/ens.12200"/>
    <x v="0"/>
    <s v="a"/>
    <s v="i"/>
    <n v="7"/>
    <n v="4"/>
    <m/>
    <s v="Ophraella communa"/>
    <x v="5"/>
    <s v="Ogi"/>
    <n v="33.25"/>
    <n v="130.16666666666666"/>
    <m/>
    <n v="8"/>
    <m/>
    <n v="58"/>
    <s v="acc"/>
    <m/>
    <s v="t-52"/>
    <m/>
    <x v="1"/>
    <m/>
  </r>
  <r>
    <x v="51"/>
    <s v="52-20"/>
    <s v="Tanaka, K; Murata, K"/>
    <s v="Rapid evolution of photoperiodic response in a recently introduced insect Ophraella communa along geographic gradients"/>
    <s v="10.1111/ens.12200"/>
    <x v="0"/>
    <s v="a"/>
    <s v="i"/>
    <n v="7"/>
    <n v="3"/>
    <m/>
    <s v="Ophraella communa"/>
    <x v="5"/>
    <s v="Ibusuki1"/>
    <n v="31.183333333333334"/>
    <n v="130.55000000000001"/>
    <m/>
    <n v="28"/>
    <m/>
    <n v="59.66"/>
    <s v="acc"/>
    <m/>
    <s v="t-52"/>
    <m/>
    <x v="1"/>
    <m/>
  </r>
  <r>
    <x v="51"/>
    <s v="52-21"/>
    <s v="Tanaka, K; Murata, K"/>
    <s v="Rapid evolution of photoperiodic response in a recently introduced insect Ophraella communa along geographic gradients"/>
    <s v="10.1111/ens.12200"/>
    <x v="0"/>
    <s v="a"/>
    <s v="i"/>
    <n v="7"/>
    <n v="3"/>
    <m/>
    <s v="Ophraella communa"/>
    <x v="5"/>
    <s v="Hirosaki"/>
    <n v="40.6"/>
    <n v="140.44999999999999"/>
    <m/>
    <n v="25"/>
    <m/>
    <n v="51"/>
    <s v="acc"/>
    <m/>
    <s v="t-52"/>
    <m/>
    <x v="1"/>
    <m/>
  </r>
  <r>
    <x v="52"/>
    <s v="53-16"/>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elkosenniemi1"/>
    <n v="67.099999999999994"/>
    <n v="27.5"/>
    <m/>
    <m/>
    <m/>
    <n v="115"/>
    <s v="global average"/>
    <m/>
    <s v="53-2"/>
    <m/>
    <x v="5"/>
    <m/>
  </r>
  <r>
    <x v="52"/>
    <s v="53-17"/>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elkosenniemi2"/>
    <n v="67.099999999999994"/>
    <n v="27.5"/>
    <m/>
    <m/>
    <m/>
    <n v="115"/>
    <s v="global average"/>
    <m/>
    <s v="53-2"/>
    <m/>
    <x v="5"/>
    <m/>
  </r>
  <r>
    <x v="52"/>
    <s v="53-18"/>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elkosenniemi3"/>
    <n v="67.099999999999994"/>
    <n v="27.5"/>
    <m/>
    <m/>
    <m/>
    <n v="115"/>
    <s v="global average"/>
    <m/>
    <s v="53-2"/>
    <m/>
    <x v="5"/>
    <m/>
  </r>
  <r>
    <x v="52"/>
    <s v="53-19"/>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elkosenniemi4"/>
    <n v="67.099999999999994"/>
    <n v="27.5"/>
    <m/>
    <m/>
    <m/>
    <n v="115"/>
    <s v="global average"/>
    <m/>
    <s v="53-2"/>
    <m/>
    <x v="5"/>
    <m/>
  </r>
  <r>
    <x v="52"/>
    <s v="53-20"/>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Oulanka1"/>
    <n v="66.36666666666666"/>
    <n v="29.333333333333332"/>
    <m/>
    <m/>
    <m/>
    <n v="115"/>
    <s v="global average"/>
    <m/>
    <s v="53-2"/>
    <m/>
    <x v="5"/>
    <m/>
  </r>
  <r>
    <x v="52"/>
    <s v="53-21"/>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Oulanka2"/>
    <n v="66.36666666666666"/>
    <n v="29.333333333333332"/>
    <m/>
    <m/>
    <m/>
    <n v="115"/>
    <s v="global average"/>
    <m/>
    <s v="53-2"/>
    <m/>
    <x v="5"/>
    <m/>
  </r>
  <r>
    <x v="52"/>
    <s v="53-22"/>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Oulanka3"/>
    <n v="66.36666666666666"/>
    <n v="29.333333333333332"/>
    <m/>
    <m/>
    <m/>
    <n v="115"/>
    <s v="global average"/>
    <m/>
    <s v="53-2"/>
    <m/>
    <x v="5"/>
    <m/>
  </r>
  <r>
    <x v="52"/>
    <s v="53-23"/>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Oulanka4"/>
    <n v="66.36666666666666"/>
    <n v="29.333333333333332"/>
    <m/>
    <m/>
    <m/>
    <n v="115"/>
    <s v="global average"/>
    <m/>
    <s v="53-2"/>
    <m/>
    <x v="5"/>
    <m/>
  </r>
  <r>
    <x v="52"/>
    <s v="53-24"/>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udasjärvi1"/>
    <n v="65.349999999999994"/>
    <n v="26.983333333333334"/>
    <m/>
    <m/>
    <m/>
    <n v="115"/>
    <s v="global average"/>
    <m/>
    <s v="53-1"/>
    <m/>
    <x v="5"/>
    <m/>
  </r>
  <r>
    <x v="52"/>
    <s v="53-25"/>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udasjärvi2"/>
    <n v="65.349999999999994"/>
    <n v="26.983333333333334"/>
    <m/>
    <m/>
    <m/>
    <n v="115"/>
    <s v="global average"/>
    <m/>
    <s v="53-1"/>
    <m/>
    <x v="5"/>
    <m/>
  </r>
  <r>
    <x v="52"/>
    <s v="53-26"/>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udasjärvi3"/>
    <n v="65.349999999999994"/>
    <n v="26.983333333333334"/>
    <m/>
    <m/>
    <m/>
    <n v="115"/>
    <s v="global average"/>
    <m/>
    <s v="53-1"/>
    <m/>
    <x v="5"/>
    <m/>
  </r>
  <r>
    <x v="52"/>
    <s v="53-27"/>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udasjärvi4"/>
    <n v="65.349999999999994"/>
    <n v="26.983333333333334"/>
    <m/>
    <m/>
    <m/>
    <n v="115"/>
    <s v="global average"/>
    <m/>
    <s v="53-1"/>
    <m/>
    <x v="5"/>
    <m/>
  </r>
  <r>
    <x v="52"/>
    <s v="53-28"/>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altamo1"/>
    <n v="64.400000000000006"/>
    <n v="27.833333333333332"/>
    <m/>
    <m/>
    <m/>
    <n v="115"/>
    <s v="global average"/>
    <m/>
    <s v="53-1"/>
    <m/>
    <x v="5"/>
    <m/>
  </r>
  <r>
    <x v="52"/>
    <s v="53-29"/>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altamo2"/>
    <n v="64.400000000000006"/>
    <n v="27.833333333333332"/>
    <m/>
    <m/>
    <m/>
    <n v="115"/>
    <s v="global average"/>
    <m/>
    <s v="53-1"/>
    <m/>
    <x v="5"/>
    <m/>
  </r>
  <r>
    <x v="52"/>
    <s v="53-30"/>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altamo3"/>
    <n v="64.400000000000006"/>
    <n v="27.833333333333332"/>
    <m/>
    <m/>
    <m/>
    <n v="115"/>
    <s v="global average"/>
    <m/>
    <s v="53-1"/>
    <m/>
    <x v="5"/>
    <m/>
  </r>
  <r>
    <x v="52"/>
    <s v="53-31"/>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Paltamo4"/>
    <n v="64.400000000000006"/>
    <n v="27.833333333333332"/>
    <m/>
    <m/>
    <m/>
    <n v="115"/>
    <s v="global average"/>
    <m/>
    <s v="53-1"/>
    <m/>
    <x v="5"/>
    <m/>
  </r>
  <r>
    <x v="52"/>
    <s v="53-32"/>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Jyväskylä1"/>
    <n v="61.233333333333334"/>
    <n v="25.733333333333334"/>
    <m/>
    <m/>
    <m/>
    <n v="115"/>
    <s v="global average"/>
    <m/>
    <s v="53-3"/>
    <m/>
    <x v="5"/>
    <m/>
  </r>
  <r>
    <x v="52"/>
    <s v="53-Tomakomai2"/>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Jyväskylä2"/>
    <n v="61.233333333333334"/>
    <n v="25.733333333333334"/>
    <m/>
    <m/>
    <m/>
    <n v="115"/>
    <s v="global average"/>
    <m/>
    <s v="53-3"/>
    <m/>
    <x v="5"/>
    <m/>
  </r>
  <r>
    <x v="52"/>
    <s v="53-Kanazawa"/>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Jyväskylä3"/>
    <n v="61.233333333333334"/>
    <n v="25.733333333333334"/>
    <m/>
    <m/>
    <m/>
    <n v="115"/>
    <s v="global average"/>
    <m/>
    <s v="53-3"/>
    <m/>
    <x v="5"/>
    <m/>
  </r>
  <r>
    <x v="52"/>
    <s v="53-Ueda"/>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Jyväskylä4"/>
    <n v="61.233333333333334"/>
    <n v="25.733333333333334"/>
    <m/>
    <m/>
    <m/>
    <n v="115"/>
    <s v="global average"/>
    <m/>
    <s v="53-3"/>
    <m/>
    <x v="5"/>
    <m/>
  </r>
  <r>
    <x v="52"/>
    <s v="53-Tsukuba"/>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Lahti1"/>
    <n v="60.983333333333334"/>
    <n v="25.65"/>
    <m/>
    <m/>
    <m/>
    <n v="115"/>
    <s v="global average"/>
    <m/>
    <s v="53-3"/>
    <m/>
    <x v="5"/>
    <m/>
  </r>
  <r>
    <x v="52"/>
    <s v="53-Ogi"/>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Lahti2"/>
    <n v="60.983333333333334"/>
    <n v="25.65"/>
    <m/>
    <m/>
    <m/>
    <n v="115"/>
    <s v="global average"/>
    <m/>
    <s v="53-3"/>
    <m/>
    <x v="5"/>
    <m/>
  </r>
  <r>
    <x v="52"/>
    <s v="53-Ibusuki1"/>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Lahti3"/>
    <n v="60.983333333333334"/>
    <n v="25.65"/>
    <m/>
    <m/>
    <m/>
    <n v="115"/>
    <s v="global average"/>
    <m/>
    <s v="53-3"/>
    <m/>
    <x v="5"/>
    <m/>
  </r>
  <r>
    <x v="52"/>
    <s v="53-Hirosaki"/>
    <s v="Tyukmaeva, VI; Salminen, TS; Kankare, M; Knott, KE; Hoikkala, A"/>
    <s v="Adaptation to a seasonally varying environment: a strong latitudinal cline in reproductive diapause combined with high gene flow in Drosophila montana"/>
    <s v="10.1002/ece3.14"/>
    <x v="0"/>
    <s v="a"/>
    <s v="i"/>
    <n v="6"/>
    <n v="4"/>
    <m/>
    <s v="Drosophila montana"/>
    <x v="1"/>
    <s v="Lahti4"/>
    <n v="60.983333333333334"/>
    <n v="25.65"/>
    <m/>
    <m/>
    <m/>
    <n v="115"/>
    <s v="global average"/>
    <m/>
    <s v="53-3"/>
    <m/>
    <x v="5"/>
    <m/>
  </r>
  <r>
    <x v="53"/>
    <s v="54-17"/>
    <s v="UJIYE, T"/>
    <s v="STUDIES ON THE DIAPAUSE OF THE APPLE LEAF MINER, PHYLLONORYCTER-RINGONIELLA (MATSUMURA) (LEPIDOPTERA, GRACILLARIIDAE) .3. THE GEOGRAPHICAL VARIATION IN THE PHOTOPERIODIC RESPONSES ON THE INDUCTION OF DIAPAUSE"/>
    <m/>
    <x v="0"/>
    <s v="a"/>
    <s v="i"/>
    <n v="5"/>
    <n v="4"/>
    <m/>
    <s v="phyllonorycter ringoniella"/>
    <x v="0"/>
    <s v="Asahikawa"/>
    <n v="43.770819000000003"/>
    <n v="142.364969"/>
    <m/>
    <m/>
    <m/>
    <s v="NA"/>
    <m/>
    <m/>
    <n v="54"/>
    <m/>
    <x v="1"/>
    <m/>
  </r>
  <r>
    <x v="53"/>
    <s v="54-18"/>
    <s v="UJIYE, T"/>
    <s v="STUDIES ON THE DIAPAUSE OF THE APPLE LEAF MINER, PHYLLONORYCTER-RINGONIELLA (MATSUMURA) (LEPIDOPTERA, GRACILLARIIDAE) .3. THE GEOGRAPHICAL VARIATION IN THE PHOTOPERIODIC RESPONSES ON THE INDUCTION OF DIAPAUSE"/>
    <m/>
    <x v="0"/>
    <s v="a"/>
    <s v="i"/>
    <n v="5"/>
    <n v="4"/>
    <m/>
    <s v="phyllonorycter ringoniella"/>
    <x v="0"/>
    <s v="Suzaka"/>
    <n v="36.647778000000002"/>
    <n v="138.30972199999999"/>
    <m/>
    <m/>
    <m/>
    <s v="NA"/>
    <m/>
    <m/>
    <n v="54"/>
    <m/>
    <x v="1"/>
    <m/>
  </r>
  <r>
    <x v="53"/>
    <s v="54-19"/>
    <s v="UJIYE, T"/>
    <s v="STUDIES ON THE DIAPAUSE OF THE APPLE LEAF MINER, PHYLLONORYCTER-RINGONIELLA (MATSUMURA) (LEPIDOPTERA, GRACILLARIIDAE) .3. THE GEOGRAPHICAL VARIATION IN THE PHOTOPERIODIC RESPONSES ON THE INDUCTION OF DIAPAUSE"/>
    <m/>
    <x v="0"/>
    <s v="a"/>
    <s v="i"/>
    <n v="5"/>
    <n v="4"/>
    <m/>
    <s v="phyllonorycter ringoniella"/>
    <x v="0"/>
    <s v="Hamamatsu"/>
    <n v="34.710892000000001"/>
    <n v="137.72608600000001"/>
    <m/>
    <m/>
    <m/>
    <s v="NA"/>
    <m/>
    <m/>
    <n v="54"/>
    <m/>
    <x v="1"/>
    <m/>
  </r>
  <r>
    <x v="53"/>
    <s v="54-20"/>
    <s v="UJIYE, T"/>
    <s v="STUDIES ON THE DIAPAUSE OF THE APPLE LEAF MINER, PHYLLONORYCTER-RINGONIELLA (MATSUMURA) (LEPIDOPTERA, GRACILLARIIDAE) .3. THE GEOGRAPHICAL VARIATION IN THE PHOTOPERIODIC RESPONSES ON THE INDUCTION OF DIAPAUSE"/>
    <m/>
    <x v="0"/>
    <s v="a"/>
    <s v="i"/>
    <n v="5"/>
    <n v="4"/>
    <m/>
    <s v="phyllonorycter ringoniella"/>
    <x v="0"/>
    <s v="Nimi"/>
    <n v="34.973880000000001"/>
    <n v="133.47305"/>
    <m/>
    <n v="400"/>
    <m/>
    <s v="NA"/>
    <m/>
    <m/>
    <n v="54"/>
    <m/>
    <x v="1"/>
    <m/>
  </r>
  <r>
    <x v="53"/>
    <s v="54-21"/>
    <s v="UJIYE, T"/>
    <s v="STUDIES ON THE DIAPAUSE OF THE APPLE LEAF MINER, PHYLLONORYCTER-RINGONIELLA (MATSUMURA) (LEPIDOPTERA, GRACILLARIIDAE) .3. THE GEOGRAPHICAL VARIATION IN THE PHOTOPERIODIC RESPONSES ON THE INDUCTION OF DIAPAUSE"/>
    <m/>
    <x v="0"/>
    <s v="a"/>
    <s v="i"/>
    <n v="5"/>
    <n v="4"/>
    <m/>
    <s v="phyllonorycter ringoniella"/>
    <x v="0"/>
    <s v="Amagi"/>
    <n v="33.423411000000002"/>
    <n v="130.665569"/>
    <m/>
    <m/>
    <m/>
    <s v="NA"/>
    <m/>
    <m/>
    <n v="54"/>
    <m/>
    <x v="1"/>
    <m/>
  </r>
  <r>
    <x v="54"/>
    <s v="55-18"/>
    <s v="Urbanski, J; Mogi, M; O'Donnell, D; DeCotiis, M; Toma, T; Armbruster, P"/>
    <s v="Rapid Adaptive Evolution of Photoperiodic Response during Invasion and Range Expansion across a Climatic Gradient"/>
    <s v="10.1086/664709"/>
    <x v="0"/>
    <s v="a"/>
    <s v="i"/>
    <n v="21"/>
    <n v="12"/>
    <m/>
    <s v="Aedes albopictus"/>
    <x v="1"/>
    <s v="BRU"/>
    <n v="31.116666666666667"/>
    <n v="-81.466666666666697"/>
    <m/>
    <m/>
    <m/>
    <n v="386.5"/>
    <s v="acc"/>
    <m/>
    <s v="55-1"/>
    <m/>
    <x v="1"/>
    <m/>
  </r>
  <r>
    <x v="54"/>
    <s v="55-19"/>
    <s v="Urbanski, J; Mogi, M; O'Donnell, D; DeCotiis, M; Toma, T; Armbruster, P"/>
    <s v="Rapid Adaptive Evolution of Photoperiodic Response during Invasion and Range Expansion across a Climatic Gradient"/>
    <s v="10.1086/664709"/>
    <x v="0"/>
    <s v="a"/>
    <s v="i"/>
    <n v="21"/>
    <n v="12"/>
    <m/>
    <s v="Aedes albopictus"/>
    <x v="1"/>
    <s v="HIR"/>
    <n v="34.383333333333333"/>
    <n v="132.46666666666667"/>
    <m/>
    <m/>
    <m/>
    <n v="398.5"/>
    <s v="acc"/>
    <m/>
    <s v="55-2"/>
    <m/>
    <x v="1"/>
    <m/>
  </r>
  <r>
    <x v="54"/>
    <s v="55-20"/>
    <s v="Urbanski, J; Mogi, M; O'Donnell, D; DeCotiis, M; Toma, T; Armbruster, P"/>
    <s v="Rapid Adaptive Evolution of Photoperiodic Response during Invasion and Range Expansion across a Climatic Gradient"/>
    <s v="10.1086/664709"/>
    <x v="0"/>
    <s v="a"/>
    <s v="i"/>
    <n v="21"/>
    <n v="12"/>
    <m/>
    <s v="Aedes albopictus"/>
    <x v="1"/>
    <s v="JACK"/>
    <n v="30.316666666666666"/>
    <n v="-81.783333333333303"/>
    <m/>
    <m/>
    <m/>
    <n v="410.5"/>
    <s v="acc"/>
    <m/>
    <s v="55-3"/>
    <m/>
    <x v="1"/>
    <m/>
  </r>
  <r>
    <x v="54"/>
    <s v="55-21"/>
    <s v="Urbanski, J; Mogi, M; O'Donnell, D; DeCotiis, M; Toma, T; Armbruster, P"/>
    <s v="Rapid Adaptive Evolution of Photoperiodic Response during Invasion and Range Expansion across a Climatic Gradient"/>
    <s v="10.1086/664709"/>
    <x v="0"/>
    <s v="a"/>
    <s v="i"/>
    <n v="21"/>
    <n v="12"/>
    <m/>
    <s v="Aedes albopictus"/>
    <x v="1"/>
    <s v="KHO"/>
    <n v="37.366666666666667"/>
    <n v="140.36666666666667"/>
    <m/>
    <m/>
    <m/>
    <n v="422.5"/>
    <s v="acc"/>
    <m/>
    <s v="55-4"/>
    <m/>
    <x v="1"/>
    <m/>
  </r>
  <r>
    <x v="54"/>
    <s v="55-22"/>
    <s v="Urbanski, J; Mogi, M; O'Donnell, D; DeCotiis, M; Toma, T; Armbruster, P"/>
    <s v="Rapid Adaptive Evolution of Photoperiodic Response during Invasion and Range Expansion across a Climatic Gradient"/>
    <s v="10.1086/664709"/>
    <x v="0"/>
    <s v="a"/>
    <s v="i"/>
    <n v="21"/>
    <n v="12"/>
    <m/>
    <s v="Aedes albopictus"/>
    <x v="1"/>
    <s v="MAN"/>
    <n v="38.616666666666667"/>
    <n v="-77.4166666666667"/>
    <m/>
    <m/>
    <m/>
    <n v="434.5"/>
    <s v="acc"/>
    <m/>
    <s v="55-5"/>
    <m/>
    <x v="1"/>
    <m/>
  </r>
  <r>
    <x v="54"/>
    <s v="55-23"/>
    <s v="Urbanski, J; Mogi, M; O'Donnell, D; DeCotiis, M; Toma, T; Armbruster, P"/>
    <s v="Rapid Adaptive Evolution of Photoperiodic Response during Invasion and Range Expansion across a Climatic Gradient"/>
    <s v="10.1086/664709"/>
    <x v="0"/>
    <s v="a"/>
    <s v="i"/>
    <n v="21"/>
    <n v="12"/>
    <m/>
    <s v="Aedes albopictus"/>
    <x v="1"/>
    <s v="MEL"/>
    <n v="27.566666666666666"/>
    <n v="-80.366666666666703"/>
    <m/>
    <m/>
    <m/>
    <n v="446.5"/>
    <s v="acc"/>
    <m/>
    <s v="55-6"/>
    <m/>
    <x v="1"/>
    <m/>
  </r>
  <r>
    <x v="54"/>
    <s v="55-24"/>
    <s v="Urbanski, J; Mogi, M; O'Donnell, D; DeCotiis, M; Toma, T; Armbruster, P"/>
    <s v="Rapid Adaptive Evolution of Photoperiodic Response during Invasion and Range Expansion across a Climatic Gradient"/>
    <s v="10.1086/664709"/>
    <x v="0"/>
    <s v="a"/>
    <s v="i"/>
    <n v="21"/>
    <n v="12"/>
    <m/>
    <s v="Aedes albopictus"/>
    <x v="1"/>
    <s v="NEW"/>
    <n v="40.716666666666669"/>
    <n v="-74.066666666666706"/>
    <m/>
    <m/>
    <m/>
    <n v="458.5"/>
    <s v="acc"/>
    <m/>
    <s v="55-7"/>
    <m/>
    <x v="1"/>
    <m/>
  </r>
  <r>
    <x v="54"/>
    <s v="55-25"/>
    <s v="Urbanski, J; Mogi, M; O'Donnell, D; DeCotiis, M; Toma, T; Armbruster, P"/>
    <s v="Rapid Adaptive Evolution of Photoperiodic Response during Invasion and Range Expansion across a Climatic Gradient"/>
    <s v="10.1086/664709"/>
    <x v="0"/>
    <s v="a"/>
    <s v="i"/>
    <n v="21"/>
    <n v="12"/>
    <m/>
    <s v="Aedes albopictus"/>
    <x v="1"/>
    <s v="NVA"/>
    <n v="36.35"/>
    <n v="-78.366666666666703"/>
    <m/>
    <m/>
    <m/>
    <n v="470.5"/>
    <s v="acc"/>
    <m/>
    <s v="55-8"/>
    <m/>
    <x v="1"/>
    <m/>
  </r>
  <r>
    <x v="54"/>
    <s v="55-26"/>
    <s v="Urbanski, J; Mogi, M; O'Donnell, D; DeCotiis, M; Toma, T; Armbruster, P"/>
    <s v="Rapid Adaptive Evolution of Photoperiodic Response during Invasion and Range Expansion across a Climatic Gradient"/>
    <s v="10.1086/664709"/>
    <x v="0"/>
    <s v="a"/>
    <s v="i"/>
    <n v="21"/>
    <n v="12"/>
    <m/>
    <s v="Aedes albopictus"/>
    <x v="1"/>
    <s v="OKI"/>
    <n v="26.216666666666665"/>
    <n v="127.91666666666667"/>
    <m/>
    <m/>
    <m/>
    <n v="482.5"/>
    <s v="acc"/>
    <m/>
    <s v="55-9"/>
    <m/>
    <x v="1"/>
    <m/>
  </r>
  <r>
    <x v="54"/>
    <s v="55-27"/>
    <s v="Urbanski, J; Mogi, M; O'Donnell, D; DeCotiis, M; Toma, T; Armbruster, P"/>
    <s v="Rapid Adaptive Evolution of Photoperiodic Response during Invasion and Range Expansion across a Climatic Gradient"/>
    <s v="10.1086/664709"/>
    <x v="0"/>
    <s v="a"/>
    <s v="i"/>
    <n v="21"/>
    <n v="12"/>
    <m/>
    <s v="Aedes albopictus"/>
    <x v="1"/>
    <s v="SHI"/>
    <n v="34.016666666666666"/>
    <n v="130.93333333333334"/>
    <m/>
    <m/>
    <m/>
    <n v="494.5"/>
    <s v="acc"/>
    <m/>
    <s v="55-10"/>
    <m/>
    <x v="1"/>
    <m/>
  </r>
  <r>
    <x v="54"/>
    <s v="55-28"/>
    <s v="Urbanski, J; Mogi, M; O'Donnell, D; DeCotiis, M; Toma, T; Armbruster, P"/>
    <s v="Rapid Adaptive Evolution of Photoperiodic Response during Invasion and Range Expansion across a Climatic Gradient"/>
    <s v="10.1086/664709"/>
    <x v="0"/>
    <s v="a"/>
    <s v="i"/>
    <n v="21"/>
    <n v="12"/>
    <m/>
    <s v="Aedes albopictus"/>
    <x v="1"/>
    <s v="UTS"/>
    <n v="36.533333333333331"/>
    <n v="139.86666666666667"/>
    <m/>
    <m/>
    <m/>
    <n v="506.5"/>
    <s v="acc"/>
    <m/>
    <s v="55-11"/>
    <m/>
    <x v="1"/>
    <m/>
  </r>
  <r>
    <x v="54"/>
    <s v="55-29"/>
    <s v="Urbanski, J; Mogi, M; O'Donnell, D; DeCotiis, M; Toma, T; Armbruster, P"/>
    <s v="Rapid Adaptive Evolution of Photoperiodic Response during Invasion and Range Expansion across a Climatic Gradient"/>
    <s v="10.1086/664709"/>
    <x v="0"/>
    <s v="a"/>
    <s v="i"/>
    <n v="21"/>
    <n v="12"/>
    <m/>
    <s v="Aedes albopictus"/>
    <x v="1"/>
    <s v="AIZ"/>
    <n v="37.466666666666669"/>
    <n v="139.93333333333334"/>
    <m/>
    <m/>
    <m/>
    <n v="518.5"/>
    <s v="acc"/>
    <m/>
    <s v="55-12"/>
    <m/>
    <x v="1"/>
    <m/>
  </r>
  <r>
    <x v="54"/>
    <s v="55-30"/>
    <s v="Urbanski, J; Mogi, M; O'Donnell, D; DeCotiis, M; Toma, T; Armbruster, P"/>
    <s v="Rapid Adaptive Evolution of Photoperiodic Response during Invasion and Range Expansion across a Climatic Gradient"/>
    <s v="10.1086/664709"/>
    <x v="0"/>
    <s v="a"/>
    <s v="i"/>
    <n v="21"/>
    <n v="12"/>
    <m/>
    <s v="Aedes albopictus"/>
    <x v="1"/>
    <s v="BER"/>
    <n v="39.766666666666666"/>
    <n v="-74.983333333333306"/>
    <m/>
    <m/>
    <m/>
    <n v="530.5"/>
    <s v="acc"/>
    <m/>
    <s v="55-13"/>
    <m/>
    <x v="1"/>
    <m/>
  </r>
  <r>
    <x v="54"/>
    <s v="55-31"/>
    <s v="Urbanski, J; Mogi, M; O'Donnell, D; DeCotiis, M; Toma, T; Armbruster, P"/>
    <s v="Rapid Adaptive Evolution of Photoperiodic Response during Invasion and Range Expansion across a Climatic Gradient"/>
    <s v="10.1086/664709"/>
    <x v="0"/>
    <s v="a"/>
    <s v="i"/>
    <n v="21"/>
    <n v="12"/>
    <m/>
    <s v="Aedes albopictus"/>
    <x v="1"/>
    <s v="FAY"/>
    <n v="35.016666666666666"/>
    <n v="-78.0833333333333"/>
    <m/>
    <m/>
    <m/>
    <n v="542.5"/>
    <s v="acc"/>
    <m/>
    <s v="55-14"/>
    <m/>
    <x v="1"/>
    <m/>
  </r>
  <r>
    <x v="54"/>
    <s v="55-32"/>
    <s v="Urbanski, J; Mogi, M; O'Donnell, D; DeCotiis, M; Toma, T; Armbruster, P"/>
    <s v="Rapid Adaptive Evolution of Photoperiodic Response during Invasion and Range Expansion across a Climatic Gradient"/>
    <s v="10.1086/664709"/>
    <x v="0"/>
    <s v="a"/>
    <s v="i"/>
    <n v="21"/>
    <n v="12"/>
    <m/>
    <s v="Aedes albopictus"/>
    <x v="1"/>
    <s v="KAG"/>
    <n v="31.55"/>
    <n v="130.55000000000001"/>
    <m/>
    <m/>
    <m/>
    <n v="554.5"/>
    <s v="acc"/>
    <m/>
    <s v="55-15"/>
    <m/>
    <x v="1"/>
    <m/>
  </r>
  <r>
    <x v="54"/>
    <s v="55-Tomakomai2"/>
    <s v="Urbanski, J; Mogi, M; O'Donnell, D; DeCotiis, M; Toma, T; Armbruster, P"/>
    <s v="Rapid Adaptive Evolution of Photoperiodic Response during Invasion and Range Expansion across a Climatic Gradient"/>
    <s v="10.1086/664709"/>
    <x v="0"/>
    <s v="a"/>
    <s v="i"/>
    <n v="21"/>
    <n v="12"/>
    <m/>
    <s v="Aedes albopictus"/>
    <x v="1"/>
    <s v="OAK"/>
    <n v="28.85"/>
    <n v="-80.849999999999994"/>
    <m/>
    <m/>
    <m/>
    <n v="566.5"/>
    <s v="acc"/>
    <m/>
    <s v="55-16"/>
    <m/>
    <x v="1"/>
    <m/>
  </r>
  <r>
    <x v="54"/>
    <s v="55-Kanazawa"/>
    <s v="Urbanski, J; Mogi, M; O'Donnell, D; DeCotiis, M; Toma, T; Armbruster, P"/>
    <s v="Rapid Adaptive Evolution of Photoperiodic Response during Invasion and Range Expansion across a Climatic Gradient"/>
    <s v="10.1086/664709"/>
    <x v="0"/>
    <s v="a"/>
    <s v="i"/>
    <n v="21"/>
    <n v="12"/>
    <m/>
    <s v="Aedes albopictus"/>
    <x v="1"/>
    <s v="SAK"/>
    <n v="38.916666666666664"/>
    <n v="139.00833333333333"/>
    <m/>
    <m/>
    <m/>
    <n v="578.5"/>
    <s v="acc"/>
    <m/>
    <s v="55-17"/>
    <m/>
    <x v="1"/>
    <m/>
  </r>
  <r>
    <x v="54"/>
    <s v="55-Ueda"/>
    <s v="Urbanski, J; Mogi, M; O'Donnell, D; DeCotiis, M; Toma, T; Armbruster, P"/>
    <s v="Rapid Adaptive Evolution of Photoperiodic Response during Invasion and Range Expansion across a Climatic Gradient"/>
    <s v="10.1086/664709"/>
    <x v="0"/>
    <s v="a"/>
    <s v="i"/>
    <n v="21"/>
    <n v="12"/>
    <m/>
    <s v="Aedes albopictus"/>
    <x v="1"/>
    <s v="TAN"/>
    <n v="30.716666666666665"/>
    <n v="130.96666666666667"/>
    <m/>
    <m/>
    <m/>
    <n v="590.5"/>
    <s v="acc"/>
    <m/>
    <s v="55-18"/>
    <m/>
    <x v="1"/>
    <m/>
  </r>
  <r>
    <x v="54"/>
    <s v="55-Tsukuba"/>
    <s v="Urbanski, J; Mogi, M; O'Donnell, D; DeCotiis, M; Toma, T; Armbruster, P"/>
    <s v="Rapid Adaptive Evolution of Photoperiodic Response during Invasion and Range Expansion across a Climatic Gradient"/>
    <s v="10.1086/664709"/>
    <x v="0"/>
    <s v="a"/>
    <s v="i"/>
    <n v="21"/>
    <n v="12"/>
    <m/>
    <s v="Aedes albopictus"/>
    <x v="1"/>
    <s v="TOK"/>
    <n v="35.633333333333333"/>
    <n v="139.63333333333333"/>
    <m/>
    <m/>
    <m/>
    <n v="602.5"/>
    <s v="acc"/>
    <m/>
    <s v="55-19"/>
    <m/>
    <x v="1"/>
    <m/>
  </r>
  <r>
    <x v="54"/>
    <s v="55-Ogi"/>
    <s v="Urbanski, J; Mogi, M; O'Donnell, D; DeCotiis, M; Toma, T; Armbruster, P"/>
    <s v="Rapid Adaptive Evolution of Photoperiodic Response during Invasion and Range Expansion across a Climatic Gradient"/>
    <s v="10.1086/664709"/>
    <x v="0"/>
    <s v="a"/>
    <s v="i"/>
    <n v="21"/>
    <n v="12"/>
    <m/>
    <s v="Aedes albopictus"/>
    <x v="1"/>
    <s v="WAV"/>
    <n v="37.033333333333331"/>
    <n v="-77.116666666666703"/>
    <m/>
    <m/>
    <m/>
    <n v="614.5"/>
    <s v="acc"/>
    <m/>
    <s v="55-20"/>
    <m/>
    <x v="1"/>
    <m/>
  </r>
  <r>
    <x v="54"/>
    <s v="55-Ibusuki1"/>
    <s v="Urbanski, J; Mogi, M; O'Donnell, D; DeCotiis, M; Toma, T; Armbruster, P"/>
    <s v="Rapid Adaptive Evolution of Photoperiodic Response during Invasion and Range Expansion across a Climatic Gradient"/>
    <s v="10.1086/664709"/>
    <x v="0"/>
    <s v="a"/>
    <s v="i"/>
    <n v="21"/>
    <n v="12"/>
    <m/>
    <s v="Aedes albopictus"/>
    <x v="1"/>
    <s v="ZIO"/>
    <n v="33.75"/>
    <n v="-80.033333333333303"/>
    <m/>
    <m/>
    <m/>
    <n v="626.5"/>
    <s v="acc"/>
    <m/>
    <s v="55-21"/>
    <m/>
    <x v="1"/>
    <m/>
  </r>
  <r>
    <x v="55"/>
    <s v="56-19"/>
    <s v="VAZNUNES, M; KOVEOS, DS; VEERMAN, A"/>
    <s v="GEOGRAPHICAL VARIATION IN PHOTOPERIODIC INDUCTION OF DIAPAUSE IN THE SPIDER-MITE (TETRANYCHUS-URTICAE) - A CAUSAL RELATION BETWEEN CRITICAL NIGHT-LENGTH AND CIRCADIAN PERIOD"/>
    <s v="10.1177/074873049000500105"/>
    <x v="0"/>
    <s v="a"/>
    <s v="i"/>
    <n v="10"/>
    <n v="9"/>
    <m/>
    <s v="Tetranychus urticae"/>
    <x v="10"/>
    <s v="L"/>
    <n v="59.933332999999998"/>
    <n v="30.266667000000002"/>
    <m/>
    <m/>
    <m/>
    <n v="200"/>
    <s v="global average"/>
    <m/>
    <s v="56-1"/>
    <m/>
    <x v="1"/>
    <m/>
  </r>
  <r>
    <x v="55"/>
    <s v="56-20"/>
    <s v="VAZNUNES, M; KOVEOS, DS; VEERMAN, A"/>
    <s v="GEOGRAPHICAL VARIATION IN PHOTOPERIODIC INDUCTION OF DIAPAUSE IN THE SPIDER-MITE (TETRANYCHUS-URTICAE) - A CAUSAL RELATION BETWEEN CRITICAL NIGHT-LENGTH AND CIRCADIAN PERIOD"/>
    <s v="10.1177/074873049000500105"/>
    <x v="0"/>
    <s v="a"/>
    <s v="i"/>
    <n v="10"/>
    <n v="8"/>
    <m/>
    <s v="Tetranychus urticae"/>
    <x v="10"/>
    <s v="W"/>
    <n v="52.233330000000002"/>
    <n v="21.016667000000002"/>
    <m/>
    <m/>
    <m/>
    <n v="200"/>
    <s v="global average"/>
    <m/>
    <s v="56-1"/>
    <m/>
    <x v="1"/>
    <m/>
  </r>
  <r>
    <x v="55"/>
    <s v="56-21"/>
    <s v="VAZNUNES, M; KOVEOS, DS; VEERMAN, A"/>
    <s v="GEOGRAPHICAL VARIATION IN PHOTOPERIODIC INDUCTION OF DIAPAUSE IN THE SPIDER-MITE (TETRANYCHUS-URTICAE) - A CAUSAL RELATION BETWEEN CRITICAL NIGHT-LENGTH AND CIRCADIAN PERIOD"/>
    <s v="10.1177/074873049000500105"/>
    <x v="0"/>
    <s v="a"/>
    <s v="i"/>
    <n v="10"/>
    <n v="9"/>
    <m/>
    <s v="Tetranychus urticae"/>
    <x v="10"/>
    <s v="V"/>
    <n v="51.866667"/>
    <n v="4.1666670000000003"/>
    <m/>
    <m/>
    <m/>
    <n v="200"/>
    <s v="global average"/>
    <m/>
    <s v="56-2"/>
    <m/>
    <x v="1"/>
    <m/>
  </r>
  <r>
    <x v="55"/>
    <s v="56-22"/>
    <s v="VAZNUNES, M; KOVEOS, DS; VEERMAN, A"/>
    <s v="GEOGRAPHICAL VARIATION IN PHOTOPERIODIC INDUCTION OF DIAPAUSE IN THE SPIDER-MITE (TETRANYCHUS-URTICAE) - A CAUSAL RELATION BETWEEN CRITICAL NIGHT-LENGTH AND CIRCADIAN PERIOD"/>
    <s v="10.1177/074873049000500105"/>
    <x v="0"/>
    <s v="a"/>
    <s v="i"/>
    <n v="10"/>
    <n v="7"/>
    <m/>
    <s v="Tetranychus urticae"/>
    <x v="10"/>
    <s v="K"/>
    <n v="51.103332999999999"/>
    <n v="2.654722"/>
    <m/>
    <m/>
    <m/>
    <n v="200"/>
    <s v="global average"/>
    <m/>
    <s v="56-2"/>
    <m/>
    <x v="1"/>
    <m/>
  </r>
  <r>
    <x v="55"/>
    <s v="56-23"/>
    <s v="VAZNUNES, M; KOVEOS, DS; VEERMAN, A"/>
    <s v="GEOGRAPHICAL VARIATION IN PHOTOPERIODIC INDUCTION OF DIAPAUSE IN THE SPIDER-MITE (TETRANYCHUS-URTICAE) - A CAUSAL RELATION BETWEEN CRITICAL NIGHT-LENGTH AND CIRCADIAN PERIOD"/>
    <s v="10.1177/074873049000500105"/>
    <x v="0"/>
    <s v="a"/>
    <s v="i"/>
    <n v="10"/>
    <n v="7"/>
    <m/>
    <s v="Tetranychus urticae"/>
    <x v="10"/>
    <s v="S1"/>
    <n v="46.749994999999998"/>
    <n v="10.066666"/>
    <m/>
    <n v="1450"/>
    <m/>
    <n v="200"/>
    <s v="global average"/>
    <m/>
    <s v="56-3"/>
    <m/>
    <x v="1"/>
    <m/>
  </r>
  <r>
    <x v="55"/>
    <s v="56-24"/>
    <s v="VAZNUNES, M; KOVEOS, DS; VEERMAN, A"/>
    <s v="GEOGRAPHICAL VARIATION IN PHOTOPERIODIC INDUCTION OF DIAPAUSE IN THE SPIDER-MITE (TETRANYCHUS-URTICAE) - A CAUSAL RELATION BETWEEN CRITICAL NIGHT-LENGTH AND CIRCADIAN PERIOD"/>
    <s v="10.1177/074873049000500105"/>
    <x v="0"/>
    <s v="a"/>
    <s v="i"/>
    <n v="10"/>
    <n v="7"/>
    <m/>
    <s v="Tetranychus urticae"/>
    <x v="10"/>
    <s v="S2"/>
    <n v="46.749994999999998"/>
    <n v="10.066666"/>
    <m/>
    <n v="1450"/>
    <m/>
    <n v="200"/>
    <s v="global average"/>
    <m/>
    <s v="56-1"/>
    <m/>
    <x v="1"/>
    <m/>
  </r>
  <r>
    <x v="55"/>
    <s v="56-25"/>
    <s v="VAZNUNES, M; KOVEOS, DS; VEERMAN, A"/>
    <s v="GEOGRAPHICAL VARIATION IN PHOTOPERIODIC INDUCTION OF DIAPAUSE IN THE SPIDER-MITE (TETRANYCHUS-URTICAE) - A CAUSAL RELATION BETWEEN CRITICAL NIGHT-LENGTH AND CIRCADIAN PERIOD"/>
    <s v="10.1177/074873049000500105"/>
    <x v="0"/>
    <s v="a"/>
    <s v="i"/>
    <n v="10"/>
    <n v="8"/>
    <m/>
    <s v="Tetranychus urticae"/>
    <x v="10"/>
    <s v="P"/>
    <n v="45.408056000000002"/>
    <n v="11.872222000000001"/>
    <m/>
    <m/>
    <m/>
    <n v="200"/>
    <s v="global average"/>
    <m/>
    <s v="56-1"/>
    <m/>
    <x v="1"/>
    <m/>
  </r>
  <r>
    <x v="55"/>
    <s v="56-26"/>
    <s v="VAZNUNES, M; KOVEOS, DS; VEERMAN, A"/>
    <s v="GEOGRAPHICAL VARIATION IN PHOTOPERIODIC INDUCTION OF DIAPAUSE IN THE SPIDER-MITE (TETRANYCHUS-URTICAE) - A CAUSAL RELATION BETWEEN CRITICAL NIGHT-LENGTH AND CIRCADIAN PERIOD"/>
    <s v="10.1177/074873049000500105"/>
    <x v="0"/>
    <s v="a"/>
    <s v="i"/>
    <n v="10"/>
    <n v="9"/>
    <m/>
    <s v="Tetranychus urticae"/>
    <x v="10"/>
    <s v="A"/>
    <n v="44.884999999999998"/>
    <n v="6.3561110000000003"/>
    <m/>
    <n v="1515"/>
    <m/>
    <n v="200"/>
    <s v="global average"/>
    <m/>
    <s v="56-2"/>
    <m/>
    <x v="1"/>
    <m/>
  </r>
  <r>
    <x v="55"/>
    <s v="56-27"/>
    <s v="VAZNUNES, M; KOVEOS, DS; VEERMAN, A"/>
    <s v="GEOGRAPHICAL VARIATION IN PHOTOPERIODIC INDUCTION OF DIAPAUSE IN THE SPIDER-MITE (TETRANYCHUS-URTICAE) - A CAUSAL RELATION BETWEEN CRITICAL NIGHT-LENGTH AND CIRCADIAN PERIOD"/>
    <s v="10.1177/074873049000500105"/>
    <x v="0"/>
    <s v="a"/>
    <s v="i"/>
    <n v="10"/>
    <n v="8"/>
    <m/>
    <s v="Tetranychus urticae"/>
    <x v="10"/>
    <s v="T1"/>
    <n v="40.647221999999999"/>
    <n v="22.963889000000002"/>
    <m/>
    <m/>
    <m/>
    <n v="200"/>
    <s v="global average"/>
    <m/>
    <s v="56-2"/>
    <m/>
    <x v="1"/>
    <m/>
  </r>
  <r>
    <x v="55"/>
    <s v="56-28"/>
    <s v="VAZNUNES, M; KOVEOS, DS; VEERMAN, A"/>
    <s v="GEOGRAPHICAL VARIATION IN PHOTOPERIODIC INDUCTION OF DIAPAUSE IN THE SPIDER-MITE (TETRANYCHUS-URTICAE) - A CAUSAL RELATION BETWEEN CRITICAL NIGHT-LENGTH AND CIRCADIAN PERIOD"/>
    <s v="10.1177/074873049000500105"/>
    <x v="0"/>
    <s v="a"/>
    <s v="i"/>
    <n v="10"/>
    <n v="7"/>
    <m/>
    <s v="Tetranychus urticae"/>
    <x v="10"/>
    <s v="T2"/>
    <n v="40.647221999999999"/>
    <n v="22.963889000000002"/>
    <m/>
    <m/>
    <m/>
    <n v="200"/>
    <s v="global average"/>
    <m/>
    <n v="57"/>
    <m/>
    <x v="1"/>
    <m/>
  </r>
  <r>
    <x v="56"/>
    <s v="57-20"/>
    <s v="Wang, XP; Yang, QS; Dalin, P; Zhou, XM; Luo, ZW; Lei, CL"/>
    <s v="Geographic variation in photoperiodic diapause induction and diapause intensity in Sericinus montelus (Lepidoptera: Papilionidae)"/>
    <s v="10.1111/j.1744-7917.2011.01473.x"/>
    <x v="0"/>
    <s v="a"/>
    <s v="i"/>
    <n v="6"/>
    <n v="7"/>
    <m/>
    <s v="Sericinus montelus"/>
    <x v="0"/>
    <s v=" JMS"/>
    <n v="46.616666666666667"/>
    <n v="132.48333333333332"/>
    <m/>
    <m/>
    <m/>
    <n v="75"/>
    <s v="global average"/>
    <m/>
    <n v="57"/>
    <m/>
    <x v="1"/>
    <m/>
  </r>
  <r>
    <x v="56"/>
    <s v="57-21"/>
    <s v="Wang, XP; Yang, QS; Dalin, P; Zhou, XM; Luo, ZW; Lei, CL"/>
    <s v="Geographic variation in photoperiodic diapause induction and diapause intensity in Sericinus montelus (Lepidoptera: Papilionidae)"/>
    <s v="10.1111/j.1744-7917.2011.01473.x"/>
    <x v="0"/>
    <s v="a"/>
    <s v="i"/>
    <n v="6"/>
    <n v="8"/>
    <m/>
    <s v="Sericinus montelus"/>
    <x v="0"/>
    <s v="BJ"/>
    <n v="40.25"/>
    <n v="115.08333333333333"/>
    <m/>
    <m/>
    <m/>
    <n v="75"/>
    <s v="global average"/>
    <m/>
    <n v="57"/>
    <m/>
    <x v="1"/>
    <m/>
  </r>
  <r>
    <x v="56"/>
    <s v="57-22"/>
    <s v="Wang, XP; Yang, QS; Dalin, P; Zhou, XM; Luo, ZW; Lei, CL"/>
    <s v="Geographic variation in photoperiodic diapause induction and diapause intensity in Sericinus montelus (Lepidoptera: Papilionidae)"/>
    <s v="10.1111/j.1744-7917.2011.01473.x"/>
    <x v="0"/>
    <s v="a"/>
    <s v="i"/>
    <n v="6"/>
    <n v="8"/>
    <m/>
    <s v="Sericinus montelus"/>
    <x v="0"/>
    <s v="ZB"/>
    <n v="36.799999999999997"/>
    <n v="118.05"/>
    <m/>
    <m/>
    <m/>
    <n v="75"/>
    <s v="global average"/>
    <m/>
    <n v="57"/>
    <m/>
    <x v="1"/>
    <m/>
  </r>
  <r>
    <x v="56"/>
    <s v="57-23"/>
    <s v="Wang, XP; Yang, QS; Dalin, P; Zhou, XM; Luo, ZW; Lei, CL"/>
    <s v="Geographic variation in photoperiodic diapause induction and diapause intensity in Sericinus montelus (Lepidoptera: Papilionidae)"/>
    <s v="10.1111/j.1744-7917.2011.01473.x"/>
    <x v="0"/>
    <s v="a"/>
    <s v="i"/>
    <n v="6"/>
    <n v="7"/>
    <m/>
    <s v="Sericinus montelus"/>
    <x v="0"/>
    <s v="FX"/>
    <n v="32.6"/>
    <n v="110.7"/>
    <m/>
    <m/>
    <m/>
    <n v="75"/>
    <s v="global average"/>
    <m/>
    <n v="57"/>
    <m/>
    <x v="1"/>
    <m/>
  </r>
  <r>
    <x v="56"/>
    <s v="57-24"/>
    <s v="Wang, XP; Yang, QS; Dalin, P; Zhou, XM; Luo, ZW; Lei, CL"/>
    <s v="Geographic variation in photoperiodic diapause induction and diapause intensity in Sericinus montelus (Lepidoptera: Papilionidae)"/>
    <s v="10.1111/j.1744-7917.2011.01473.x"/>
    <x v="0"/>
    <s v="a"/>
    <s v="i"/>
    <n v="6"/>
    <n v="7"/>
    <m/>
    <s v="Sericinus montelus"/>
    <x v="0"/>
    <s v="WH"/>
    <n v="30.55"/>
    <n v="114.31666666666666"/>
    <m/>
    <m/>
    <m/>
    <n v="75"/>
    <s v="global average"/>
    <m/>
    <n v="57"/>
    <m/>
    <x v="1"/>
    <m/>
  </r>
  <r>
    <x v="56"/>
    <s v="57-25"/>
    <s v="Wang, XP; Yang, QS; Dalin, P; Zhou, XM; Luo, ZW; Lei, CL"/>
    <s v="Geographic variation in photoperiodic diapause induction and diapause intensity in Sericinus montelus (Lepidoptera: Papilionidae)"/>
    <s v="10.1111/j.1744-7917.2011.01473.x"/>
    <x v="0"/>
    <s v="a"/>
    <s v="i"/>
    <n v="6"/>
    <n v="7"/>
    <m/>
    <s v="Sericinus montelus"/>
    <x v="0"/>
    <s v="HH"/>
    <n v="27.55"/>
    <n v="109.96666666666667"/>
    <m/>
    <m/>
    <m/>
    <n v="75"/>
    <s v="global average"/>
    <m/>
    <n v="57"/>
    <m/>
    <x v="1"/>
    <m/>
  </r>
  <r>
    <x v="57"/>
    <s v="58-21"/>
    <s v="Wegis, MC; Bradshaw, WE; Davison, TE; Holzapfel, CM"/>
    <s v="Rhythmic components of photoperiodic time measurement in the pitcher-plant mosquito, Wyeomyia smithii"/>
    <s v="10.1007/s004420050130"/>
    <x v="9"/>
    <s v="a"/>
    <s v="i"/>
    <n v="6"/>
    <m/>
    <m/>
    <m/>
    <x v="2"/>
    <m/>
    <m/>
    <m/>
    <m/>
    <m/>
    <m/>
    <m/>
    <m/>
    <m/>
    <m/>
    <m/>
    <x v="1"/>
    <m/>
  </r>
  <r>
    <x v="58"/>
    <s v="59-23"/>
    <s v="Yee, DA; Juliano, SA; Vamosi, SM"/>
    <s v="Seasonal Photoperiods Alter Developmental Time and Mass of an Invasive Mosquito, Aedes albopictus (Diptera: Culicidae), Across Its North-South Range in the United States"/>
    <s v="10.1603/ME11132"/>
    <x v="6"/>
    <s v="a"/>
    <s v="i"/>
    <n v="4"/>
    <m/>
    <m/>
    <m/>
    <x v="2"/>
    <m/>
    <m/>
    <m/>
    <m/>
    <m/>
    <m/>
    <m/>
    <m/>
    <m/>
    <m/>
    <m/>
    <x v="1"/>
    <m/>
  </r>
  <r>
    <x v="59"/>
    <s v="60-24"/>
    <s v="YOSHIDA, T; KIMURA, MT"/>
    <s v="RELATION OF THE CIRCADIAN SYSTEM TO THE PHOTOPERIODIC CLOCK IN DROSOPHILA-TRIAURARIA (DIPTERA, DROSOPHILIDAE) - AN APPROACH FROM ANALYSIS OF GEOGRAPHIC-VARIATION"/>
    <s v="10.1303/aez.29.499"/>
    <x v="0"/>
    <s v="a"/>
    <s v="i"/>
    <n v="3"/>
    <n v="11"/>
    <m/>
    <s v="Drosophila triauraria"/>
    <x v="1"/>
    <s v="onuma"/>
    <n v="41.972000000000001"/>
    <n v="140.66909999999999"/>
    <m/>
    <m/>
    <m/>
    <n v="50"/>
    <s v="global average"/>
    <m/>
    <n v="58"/>
    <m/>
    <x v="5"/>
    <m/>
  </r>
  <r>
    <x v="59"/>
    <s v="60-25"/>
    <s v="YOSHIDA, T; KIMURA, MT"/>
    <s v="RELATION OF THE CIRCADIAN SYSTEM TO THE PHOTOPERIODIC CLOCK IN DROSOPHILA-TRIAURARIA (DIPTERA, DROSOPHILIDAE) - AN APPROACH FROM ANALYSIS OF GEOGRAPHIC-VARIATION"/>
    <s v="10.1303/aez.29.499"/>
    <x v="0"/>
    <s v="a"/>
    <s v="i"/>
    <n v="3"/>
    <n v="7"/>
    <m/>
    <s v="Drosophila triauraria"/>
    <x v="1"/>
    <s v="oita"/>
    <n v="33.239443999999999"/>
    <n v="131.60916700000001"/>
    <m/>
    <m/>
    <m/>
    <n v="50"/>
    <s v="global average"/>
    <m/>
    <n v="58"/>
    <m/>
    <x v="5"/>
    <m/>
  </r>
  <r>
    <x v="59"/>
    <s v="60-26"/>
    <s v="YOSHIDA, T; KIMURA, MT"/>
    <s v="RELATION OF THE CIRCADIAN SYSTEM TO THE PHOTOPERIODIC CLOCK IN DROSOPHILA-TRIAURARIA (DIPTERA, DROSOPHILIDAE) - AN APPROACH FROM ANALYSIS OF GEOGRAPHIC-VARIATION"/>
    <s v="10.1303/aez.29.499"/>
    <x v="0"/>
    <s v="a"/>
    <s v="i"/>
    <n v="3"/>
    <n v="9"/>
    <m/>
    <s v="Drosophila triauraria"/>
    <x v="1"/>
    <s v="yakushima"/>
    <n v="30.340287"/>
    <n v="130.52238500000001"/>
    <m/>
    <m/>
    <m/>
    <n v="50"/>
    <s v="global average"/>
    <m/>
    <n v="58"/>
    <m/>
    <x v="5"/>
    <m/>
  </r>
  <r>
    <x v="60"/>
    <s v="61-25"/>
    <s v="ichijo, N"/>
    <s v="DISJUNCTIVE CLINE OF CRITICAL PHOTOPERIOD IN THE REPRODUCTIVE DIAPAUSE OF DROSOPHILA LACERTOSA"/>
    <s v="http://onlinelibrary.wiley.com/doi/10.1111/j.1558-5646.1986.tb00482.x/epdf"/>
    <x v="0"/>
    <s v="a"/>
    <s v="i"/>
    <n v="13"/>
    <n v="7"/>
    <m/>
    <s v="Drosophila lacertosa"/>
    <x v="1"/>
    <s v="wakkanai"/>
    <n v="45.397500000000001"/>
    <n v="141.70088100000001"/>
    <m/>
    <n v="40"/>
    <m/>
    <n v="60"/>
    <s v="global average"/>
    <m/>
    <m/>
    <m/>
    <x v="1"/>
    <m/>
  </r>
  <r>
    <x v="60"/>
    <s v="61-26"/>
    <s v="ichijo, N"/>
    <s v="DISJUNCTIVE CLINE OF CRITICAL PHOTOPERIOD IN THE REPRODUCTIVE DIAPAUSE OF DROSOPHILA LACERTOSA"/>
    <s v="http://onlinelibrary.wiley.com/doi/10.1111/j.1558-5646.1986.tb00482.x/epdf"/>
    <x v="0"/>
    <s v="a"/>
    <s v="i"/>
    <n v="13"/>
    <n v="7"/>
    <m/>
    <s v="Drosophila lacertosa"/>
    <x v="1"/>
    <s v="onishica"/>
    <n v="44.166666666666664"/>
    <n v="141.662758"/>
    <m/>
    <n v="30"/>
    <m/>
    <n v="60"/>
    <s v="global average"/>
    <m/>
    <m/>
    <m/>
    <x v="1"/>
    <s v="uses cited °N but °E from obira (coastline is parallel to E)"/>
  </r>
  <r>
    <x v="60"/>
    <s v="61-27"/>
    <s v="ichijo, N"/>
    <s v="DISJUNCTIVE CLINE OF CRITICAL PHOTOPERIOD IN THE REPRODUCTIVE DIAPAUSE OF DROSOPHILA LACERTOSA"/>
    <s v="http://onlinelibrary.wiley.com/doi/10.1111/j.1558-5646.1986.tb00482.x/epdf"/>
    <x v="0"/>
    <s v="a"/>
    <s v="i"/>
    <n v="13"/>
    <n v="7"/>
    <m/>
    <s v="Drosophila lacertosa"/>
    <x v="1"/>
    <s v="sapporo"/>
    <n v="43.061943999999997"/>
    <n v="141.35416699999999"/>
    <m/>
    <n v="30"/>
    <m/>
    <n v="60"/>
    <s v="global average"/>
    <m/>
    <m/>
    <m/>
    <x v="1"/>
    <m/>
  </r>
  <r>
    <x v="60"/>
    <s v="61-28"/>
    <s v="ichijo, N"/>
    <s v="DISJUNCTIVE CLINE OF CRITICAL PHOTOPERIOD IN THE REPRODUCTIVE DIAPAUSE OF DROSOPHILA LACERTOSA"/>
    <s v="http://onlinelibrary.wiley.com/doi/10.1111/j.1558-5646.1986.tb00482.x/epdf"/>
    <x v="0"/>
    <s v="a"/>
    <s v="i"/>
    <n v="13"/>
    <n v="7"/>
    <m/>
    <s v="Drosophila lacertosa"/>
    <x v="1"/>
    <s v="yakumo"/>
    <n v="42.25"/>
    <n v="140.26666700000001"/>
    <m/>
    <n v="20"/>
    <m/>
    <n v="60"/>
    <s v="global average"/>
    <m/>
    <m/>
    <m/>
    <x v="1"/>
    <m/>
  </r>
  <r>
    <x v="60"/>
    <s v="61-29"/>
    <s v="ichijo, N"/>
    <s v="DISJUNCTIVE CLINE OF CRITICAL PHOTOPERIOD IN THE REPRODUCTIVE DIAPAUSE OF DROSOPHILA LACERTOSA"/>
    <s v="http://onlinelibrary.wiley.com/doi/10.1111/j.1558-5646.1986.tb00482.x/epdf"/>
    <x v="0"/>
    <s v="a"/>
    <s v="i"/>
    <n v="13"/>
    <n v="7"/>
    <m/>
    <s v="Drosophila lacertosa"/>
    <x v="1"/>
    <s v="hakodate"/>
    <n v="41.768819000000001"/>
    <n v="140.72883100000001"/>
    <m/>
    <n v="30"/>
    <m/>
    <n v="60"/>
    <s v="global average"/>
    <m/>
    <m/>
    <m/>
    <x v="1"/>
    <m/>
  </r>
  <r>
    <x v="60"/>
    <s v="61-30"/>
    <s v="ichijo, N"/>
    <s v="DISJUNCTIVE CLINE OF CRITICAL PHOTOPERIOD IN THE REPRODUCTIVE DIAPAUSE OF DROSOPHILA LACERTOSA"/>
    <s v="http://onlinelibrary.wiley.com/doi/10.1111/j.1558-5646.1986.tb00482.x/epdf"/>
    <x v="0"/>
    <s v="a"/>
    <s v="i"/>
    <n v="13"/>
    <n v="7"/>
    <m/>
    <s v="Drosophila lacertosa"/>
    <x v="1"/>
    <s v="kikonai"/>
    <n v="41.683332999999998"/>
    <n v="140.433333"/>
    <m/>
    <n v="40"/>
    <m/>
    <n v="60"/>
    <s v="global average"/>
    <m/>
    <m/>
    <m/>
    <x v="1"/>
    <m/>
  </r>
  <r>
    <x v="60"/>
    <s v="61-31"/>
    <s v="ichijo, N"/>
    <s v="DISJUNCTIVE CLINE OF CRITICAL PHOTOPERIOD IN THE REPRODUCTIVE DIAPAUSE OF DROSOPHILA LACERTOSA"/>
    <s v="http://onlinelibrary.wiley.com/doi/10.1111/j.1558-5646.1986.tb00482.x/epdf"/>
    <x v="0"/>
    <s v="a"/>
    <s v="i"/>
    <n v="13"/>
    <n v="7"/>
    <m/>
    <s v="Drosophila lacertosa"/>
    <x v="1"/>
    <s v="matsumae"/>
    <n v="41.429167"/>
    <n v="140.11111099999999"/>
    <m/>
    <n v="20"/>
    <m/>
    <n v="60"/>
    <s v="global average"/>
    <m/>
    <m/>
    <m/>
    <x v="1"/>
    <m/>
  </r>
  <r>
    <x v="60"/>
    <s v="61-32"/>
    <s v="ichijo, N"/>
    <s v="DISJUNCTIVE CLINE OF CRITICAL PHOTOPERIOD IN THE REPRODUCTIVE DIAPAUSE OF DROSOPHILA LACERTOSA"/>
    <s v="http://onlinelibrary.wiley.com/doi/10.1111/j.1558-5646.1986.tb00482.x/epdf"/>
    <x v="0"/>
    <s v="a"/>
    <s v="i"/>
    <n v="13"/>
    <n v="7"/>
    <m/>
    <s v="Drosophila lacertosa"/>
    <x v="1"/>
    <s v="Oma"/>
    <n v="41.52675"/>
    <n v="140.90733299999999"/>
    <m/>
    <n v="30"/>
    <m/>
    <n v="60"/>
    <s v="global average"/>
    <m/>
    <m/>
    <m/>
    <x v="1"/>
    <m/>
  </r>
  <r>
    <x v="60"/>
    <s v="61-Tomakomai2"/>
    <s v="ichijo, N"/>
    <s v="DISJUNCTIVE CLINE OF CRITICAL PHOTOPERIOD IN THE REPRODUCTIVE DIAPAUSE OF DROSOPHILA LACERTOSA"/>
    <s v="http://onlinelibrary.wiley.com/doi/10.1111/j.1558-5646.1986.tb00482.x/epdf"/>
    <x v="0"/>
    <s v="a"/>
    <s v="i"/>
    <n v="13"/>
    <n v="7"/>
    <m/>
    <s v="Drosophila lacertosa"/>
    <x v="1"/>
    <s v="Minmaya"/>
    <n v="41.197028000000003"/>
    <n v="140.429889"/>
    <m/>
    <n v="20"/>
    <m/>
    <n v="60"/>
    <s v="global average"/>
    <m/>
    <m/>
    <m/>
    <x v="1"/>
    <m/>
  </r>
  <r>
    <x v="60"/>
    <s v="61-Kanazawa"/>
    <s v="ichijo, N"/>
    <s v="DISJUNCTIVE CLINE OF CRITICAL PHOTOPERIOD IN THE REPRODUCTIVE DIAPAUSE OF DROSOPHILA LACERTOSA"/>
    <s v="http://onlinelibrary.wiley.com/doi/10.1111/j.1558-5646.1986.tb00482.x/epdf"/>
    <x v="0"/>
    <s v="a"/>
    <s v="i"/>
    <n v="13"/>
    <n v="7"/>
    <m/>
    <s v="Drosophila lacertosa"/>
    <x v="1"/>
    <s v="rikuchunakano"/>
    <n v="40.304900000000004"/>
    <n v="141.7877"/>
    <m/>
    <n v="10"/>
    <m/>
    <n v="60"/>
    <s v="global average"/>
    <m/>
    <m/>
    <m/>
    <x v="1"/>
    <m/>
  </r>
  <r>
    <x v="60"/>
    <s v="61-Ueda"/>
    <s v="ichijo, N"/>
    <s v="DISJUNCTIVE CLINE OF CRITICAL PHOTOPERIOD IN THE REPRODUCTIVE DIAPAUSE OF DROSOPHILA LACERTOSA"/>
    <s v="http://onlinelibrary.wiley.com/doi/10.1111/j.1558-5646.1986.tb00482.x/epdf"/>
    <x v="0"/>
    <s v="a"/>
    <s v="i"/>
    <n v="13"/>
    <n v="7"/>
    <m/>
    <s v="Drosophila lacertosa"/>
    <x v="1"/>
    <s v="miyako"/>
    <n v="39.641388999999997"/>
    <n v="141.957222"/>
    <m/>
    <n v="120"/>
    <m/>
    <n v="60"/>
    <s v="global average"/>
    <m/>
    <m/>
    <m/>
    <x v="1"/>
    <m/>
  </r>
  <r>
    <x v="60"/>
    <s v="61-Tsukuba"/>
    <s v="ichijo, N"/>
    <s v="DISJUNCTIVE CLINE OF CRITICAL PHOTOPERIOD IN THE REPRODUCTIVE DIAPAUSE OF DROSOPHILA LACERTOSA"/>
    <s v="http://onlinelibrary.wiley.com/doi/10.1111/j.1558-5646.1986.tb00482.x/epdf"/>
    <x v="0"/>
    <s v="a"/>
    <s v="i"/>
    <n v="13"/>
    <n v="7"/>
    <m/>
    <s v="Drosophila lacertosa"/>
    <x v="1"/>
    <s v="togatta"/>
    <n v="38.125104166666667"/>
    <n v="140.57222222222222"/>
    <m/>
    <n v="300"/>
    <m/>
    <n v="60"/>
    <s v="global average"/>
    <m/>
    <m/>
    <m/>
    <x v="1"/>
    <m/>
  </r>
  <r>
    <x v="60"/>
    <s v="61-Ogi"/>
    <s v="ichijo, N"/>
    <s v="DISJUNCTIVE CLINE OF CRITICAL PHOTOPERIOD IN THE REPRODUCTIVE DIAPAUSE OF DROSOPHILA LACERTOSA"/>
    <s v="http://onlinelibrary.wiley.com/doi/10.1111/j.1558-5646.1986.tb00482.x/epdf"/>
    <x v="0"/>
    <s v="a"/>
    <s v="i"/>
    <n v="13"/>
    <n v="7"/>
    <m/>
    <s v="Drosophila lacertosa"/>
    <x v="1"/>
    <s v="yugashima"/>
    <n v="34.893055555555556"/>
    <n v="138.93055555555554"/>
    <m/>
    <n v="230"/>
    <m/>
    <n v="60"/>
    <s v="global average"/>
    <m/>
    <m/>
    <m/>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1" firstHeaderRow="1" firstDataRow="1" firstDataCol="1" rowPageCount="1" colPageCount="1"/>
  <pivotFields count="26">
    <pivotField axis="axisRow" dataField="1" subtotalTop="0" showAl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ubtotalTop="0" showAll="0"/>
    <pivotField subtotalTop="0" showAll="0"/>
    <pivotField subtotalTop="0" showAll="0"/>
    <pivotField subtotalTop="0" showAll="0"/>
    <pivotField axis="axisPage" subtotalTop="0" showAll="0">
      <items count="11">
        <item x="6"/>
        <item x="8"/>
        <item x="0"/>
        <item x="3"/>
        <item x="2"/>
        <item x="5"/>
        <item x="1"/>
        <item x="9"/>
        <item x="4"/>
        <item x="7"/>
        <item t="default"/>
      </items>
    </pivotField>
    <pivotField subtotalTop="0" showAll="0"/>
    <pivotField subtotalTop="0" showAll="0"/>
    <pivotField subtotalTop="0" showAll="0"/>
    <pivotField subtotalTop="0" showAll="0"/>
    <pivotField subtotalTop="0" showAll="0"/>
    <pivotField subtotalTop="0" showAll="0"/>
    <pivotField subtotalTop="0" showAll="0">
      <items count="12">
        <item x="5"/>
        <item x="1"/>
        <item x="4"/>
        <item x="6"/>
        <item x="8"/>
        <item x="9"/>
        <item x="0"/>
        <item x="3"/>
        <item x="7"/>
        <item x="10"/>
        <item x="2"/>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9">
        <item x="5"/>
        <item x="7"/>
        <item x="0"/>
        <item x="3"/>
        <item x="4"/>
        <item x="6"/>
        <item x="2"/>
        <item x="1"/>
        <item t="default"/>
      </items>
    </pivotField>
    <pivotField subtotalTop="0" showAll="0"/>
  </pivotFields>
  <rowFields count="1">
    <field x="0"/>
  </rowFields>
  <rowItems count="48">
    <i>
      <x/>
    </i>
    <i>
      <x v="2"/>
    </i>
    <i>
      <x v="4"/>
    </i>
    <i>
      <x v="5"/>
    </i>
    <i>
      <x v="7"/>
    </i>
    <i>
      <x v="8"/>
    </i>
    <i>
      <x v="9"/>
    </i>
    <i>
      <x v="10"/>
    </i>
    <i>
      <x v="14"/>
    </i>
    <i>
      <x v="15"/>
    </i>
    <i>
      <x v="16"/>
    </i>
    <i>
      <x v="17"/>
    </i>
    <i>
      <x v="18"/>
    </i>
    <i>
      <x v="19"/>
    </i>
    <i>
      <x v="20"/>
    </i>
    <i>
      <x v="21"/>
    </i>
    <i>
      <x v="22"/>
    </i>
    <i>
      <x v="23"/>
    </i>
    <i>
      <x v="25"/>
    </i>
    <i>
      <x v="26"/>
    </i>
    <i>
      <x v="28"/>
    </i>
    <i>
      <x v="29"/>
    </i>
    <i>
      <x v="30"/>
    </i>
    <i>
      <x v="32"/>
    </i>
    <i>
      <x v="34"/>
    </i>
    <i>
      <x v="35"/>
    </i>
    <i>
      <x v="37"/>
    </i>
    <i>
      <x v="39"/>
    </i>
    <i>
      <x v="40"/>
    </i>
    <i>
      <x v="41"/>
    </i>
    <i>
      <x v="42"/>
    </i>
    <i>
      <x v="43"/>
    </i>
    <i>
      <x v="44"/>
    </i>
    <i>
      <x v="45"/>
    </i>
    <i>
      <x v="46"/>
    </i>
    <i>
      <x v="47"/>
    </i>
    <i>
      <x v="48"/>
    </i>
    <i>
      <x v="49"/>
    </i>
    <i>
      <x v="50"/>
    </i>
    <i>
      <x v="51"/>
    </i>
    <i>
      <x v="52"/>
    </i>
    <i>
      <x v="53"/>
    </i>
    <i>
      <x v="54"/>
    </i>
    <i>
      <x v="55"/>
    </i>
    <i>
      <x v="56"/>
    </i>
    <i>
      <x v="59"/>
    </i>
    <i>
      <x v="60"/>
    </i>
    <i t="grand">
      <x/>
    </i>
  </rowItems>
  <colItems count="1">
    <i/>
  </colItems>
  <pageFields count="1">
    <pageField fld="5" item="2" hier="-1"/>
  </pageFields>
  <dataFields count="1">
    <dataField name="Count of ID" fld="0" subtotal="count" baseField="12"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44"/>
  <sheetViews>
    <sheetView topLeftCell="A1618" zoomScaleNormal="100" workbookViewId="0">
      <selection activeCell="G1631" sqref="G1631"/>
    </sheetView>
  </sheetViews>
  <sheetFormatPr defaultRowHeight="14.4" x14ac:dyDescent="0.3"/>
  <cols>
    <col min="1" max="1" width="32.88671875"/>
    <col min="2" max="2" width="67.5546875"/>
    <col min="3" max="5" width="0" hidden="1"/>
    <col min="6" max="6" width="16.6640625"/>
    <col min="7" max="7" width="11"/>
    <col min="8" max="1025" width="8.5546875"/>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E2">
        <v>1992</v>
      </c>
      <c r="F2" t="s">
        <v>17</v>
      </c>
      <c r="H2" t="s">
        <v>18</v>
      </c>
    </row>
    <row r="3" spans="1:14" x14ac:dyDescent="0.3">
      <c r="A3" t="s">
        <v>19</v>
      </c>
      <c r="B3" t="s">
        <v>20</v>
      </c>
      <c r="C3" t="s">
        <v>21</v>
      </c>
      <c r="D3" t="s">
        <v>22</v>
      </c>
      <c r="E3">
        <v>1998</v>
      </c>
      <c r="F3" t="s">
        <v>23</v>
      </c>
      <c r="H3" t="s">
        <v>18</v>
      </c>
    </row>
    <row r="4" spans="1:14" x14ac:dyDescent="0.3">
      <c r="A4" t="s">
        <v>24</v>
      </c>
      <c r="B4" t="s">
        <v>25</v>
      </c>
      <c r="C4" t="s">
        <v>16</v>
      </c>
      <c r="D4" t="s">
        <v>26</v>
      </c>
      <c r="E4">
        <v>2000</v>
      </c>
      <c r="F4" t="s">
        <v>27</v>
      </c>
      <c r="H4" t="s">
        <v>18</v>
      </c>
    </row>
    <row r="5" spans="1:14" x14ac:dyDescent="0.3">
      <c r="A5" t="s">
        <v>28</v>
      </c>
      <c r="B5" t="s">
        <v>29</v>
      </c>
      <c r="C5" t="s">
        <v>30</v>
      </c>
      <c r="D5" t="s">
        <v>31</v>
      </c>
      <c r="E5">
        <v>2012</v>
      </c>
      <c r="F5" t="s">
        <v>32</v>
      </c>
      <c r="H5" t="s">
        <v>18</v>
      </c>
    </row>
    <row r="6" spans="1:14" x14ac:dyDescent="0.3">
      <c r="A6" t="s">
        <v>33</v>
      </c>
      <c r="B6" t="s">
        <v>34</v>
      </c>
      <c r="C6" t="s">
        <v>35</v>
      </c>
      <c r="D6" t="s">
        <v>36</v>
      </c>
      <c r="E6">
        <v>2013</v>
      </c>
      <c r="F6" t="s">
        <v>37</v>
      </c>
      <c r="H6" t="s">
        <v>38</v>
      </c>
      <c r="I6" t="s">
        <v>39</v>
      </c>
    </row>
    <row r="7" spans="1:14" x14ac:dyDescent="0.3">
      <c r="A7" t="s">
        <v>40</v>
      </c>
      <c r="B7" t="s">
        <v>41</v>
      </c>
      <c r="C7" t="s">
        <v>42</v>
      </c>
      <c r="D7" t="s">
        <v>43</v>
      </c>
      <c r="E7">
        <v>2007</v>
      </c>
      <c r="F7" t="s">
        <v>44</v>
      </c>
      <c r="H7" t="s">
        <v>18</v>
      </c>
    </row>
    <row r="8" spans="1:14" x14ac:dyDescent="0.3">
      <c r="A8" t="s">
        <v>45</v>
      </c>
      <c r="B8" t="s">
        <v>46</v>
      </c>
      <c r="C8" t="s">
        <v>47</v>
      </c>
      <c r="D8" t="s">
        <v>48</v>
      </c>
      <c r="E8">
        <v>2003</v>
      </c>
      <c r="F8" t="s">
        <v>49</v>
      </c>
      <c r="H8" t="s">
        <v>18</v>
      </c>
    </row>
    <row r="9" spans="1:14" x14ac:dyDescent="0.3">
      <c r="A9" t="s">
        <v>50</v>
      </c>
      <c r="B9" t="s">
        <v>51</v>
      </c>
      <c r="C9" t="s">
        <v>52</v>
      </c>
      <c r="D9" t="s">
        <v>53</v>
      </c>
      <c r="E9">
        <v>2011</v>
      </c>
      <c r="F9" t="s">
        <v>54</v>
      </c>
      <c r="H9" t="s">
        <v>38</v>
      </c>
      <c r="I9" t="s">
        <v>39</v>
      </c>
    </row>
    <row r="10" spans="1:14" x14ac:dyDescent="0.3">
      <c r="A10" t="s">
        <v>55</v>
      </c>
      <c r="B10" t="s">
        <v>56</v>
      </c>
      <c r="C10" t="s">
        <v>57</v>
      </c>
      <c r="D10" t="s">
        <v>58</v>
      </c>
      <c r="E10">
        <v>2015</v>
      </c>
      <c r="F10" t="s">
        <v>59</v>
      </c>
      <c r="H10" t="s">
        <v>18</v>
      </c>
    </row>
    <row r="11" spans="1:14" x14ac:dyDescent="0.3">
      <c r="A11" t="s">
        <v>60</v>
      </c>
      <c r="B11" t="s">
        <v>61</v>
      </c>
      <c r="C11" t="s">
        <v>62</v>
      </c>
      <c r="D11" t="s">
        <v>63</v>
      </c>
      <c r="E11">
        <v>1997</v>
      </c>
      <c r="F11" t="s">
        <v>64</v>
      </c>
      <c r="G11" t="s">
        <v>65</v>
      </c>
      <c r="H11" t="s">
        <v>38</v>
      </c>
      <c r="I11" t="s">
        <v>66</v>
      </c>
      <c r="J11" t="s">
        <v>67</v>
      </c>
    </row>
    <row r="12" spans="1:14" x14ac:dyDescent="0.3">
      <c r="A12" t="s">
        <v>68</v>
      </c>
      <c r="B12" t="s">
        <v>69</v>
      </c>
      <c r="C12" t="s">
        <v>47</v>
      </c>
      <c r="D12" t="s">
        <v>70</v>
      </c>
      <c r="E12">
        <v>1995</v>
      </c>
      <c r="F12" t="s">
        <v>71</v>
      </c>
      <c r="H12" t="s">
        <v>18</v>
      </c>
    </row>
    <row r="13" spans="1:14" x14ac:dyDescent="0.3">
      <c r="A13" t="s">
        <v>72</v>
      </c>
      <c r="B13" t="s">
        <v>73</v>
      </c>
      <c r="C13" t="s">
        <v>74</v>
      </c>
      <c r="D13" t="s">
        <v>75</v>
      </c>
      <c r="E13">
        <v>2006</v>
      </c>
      <c r="F13" t="s">
        <v>76</v>
      </c>
      <c r="H13" t="s">
        <v>18</v>
      </c>
    </row>
    <row r="14" spans="1:14" x14ac:dyDescent="0.3">
      <c r="A14" t="s">
        <v>77</v>
      </c>
      <c r="B14" t="s">
        <v>78</v>
      </c>
      <c r="C14" t="s">
        <v>79</v>
      </c>
      <c r="D14" t="s">
        <v>80</v>
      </c>
      <c r="E14">
        <v>2016</v>
      </c>
      <c r="F14" t="s">
        <v>81</v>
      </c>
      <c r="H14" t="s">
        <v>38</v>
      </c>
      <c r="I14" t="s">
        <v>39</v>
      </c>
    </row>
    <row r="15" spans="1:14" x14ac:dyDescent="0.3">
      <c r="A15" t="s">
        <v>82</v>
      </c>
      <c r="B15" t="s">
        <v>83</v>
      </c>
      <c r="C15" t="s">
        <v>84</v>
      </c>
      <c r="D15" t="s">
        <v>85</v>
      </c>
      <c r="E15">
        <v>2007</v>
      </c>
      <c r="F15" t="s">
        <v>86</v>
      </c>
      <c r="H15" t="s">
        <v>38</v>
      </c>
      <c r="I15" t="s">
        <v>39</v>
      </c>
    </row>
    <row r="16" spans="1:14" x14ac:dyDescent="0.3">
      <c r="A16" t="s">
        <v>87</v>
      </c>
      <c r="B16" t="s">
        <v>88</v>
      </c>
      <c r="C16" t="s">
        <v>89</v>
      </c>
      <c r="D16" t="s">
        <v>90</v>
      </c>
      <c r="E16">
        <v>1997</v>
      </c>
      <c r="F16" t="s">
        <v>91</v>
      </c>
      <c r="H16" t="s">
        <v>38</v>
      </c>
      <c r="I16" t="s">
        <v>39</v>
      </c>
    </row>
    <row r="17" spans="1:11" x14ac:dyDescent="0.3">
      <c r="A17" t="s">
        <v>92</v>
      </c>
      <c r="B17" t="s">
        <v>93</v>
      </c>
      <c r="C17" t="s">
        <v>94</v>
      </c>
      <c r="D17" t="s">
        <v>95</v>
      </c>
      <c r="E17">
        <v>1996</v>
      </c>
      <c r="F17" t="s">
        <v>96</v>
      </c>
      <c r="H17" t="s">
        <v>38</v>
      </c>
      <c r="I17" t="s">
        <v>39</v>
      </c>
    </row>
    <row r="18" spans="1:11" x14ac:dyDescent="0.3">
      <c r="A18" t="s">
        <v>97</v>
      </c>
      <c r="B18" t="s">
        <v>98</v>
      </c>
      <c r="C18" t="s">
        <v>99</v>
      </c>
      <c r="D18" t="s">
        <v>100</v>
      </c>
      <c r="E18">
        <v>1998</v>
      </c>
      <c r="F18" t="s">
        <v>101</v>
      </c>
      <c r="H18" t="s">
        <v>18</v>
      </c>
    </row>
    <row r="19" spans="1:11" x14ac:dyDescent="0.3">
      <c r="A19" t="s">
        <v>102</v>
      </c>
      <c r="B19" t="s">
        <v>103</v>
      </c>
      <c r="C19" t="s">
        <v>104</v>
      </c>
      <c r="D19" t="s">
        <v>105</v>
      </c>
      <c r="E19">
        <v>2013</v>
      </c>
      <c r="F19" t="s">
        <v>106</v>
      </c>
      <c r="H19" t="s">
        <v>38</v>
      </c>
      <c r="I19" t="s">
        <v>39</v>
      </c>
    </row>
    <row r="20" spans="1:11" x14ac:dyDescent="0.3">
      <c r="A20" t="s">
        <v>107</v>
      </c>
      <c r="B20" t="s">
        <v>108</v>
      </c>
      <c r="C20" t="s">
        <v>109</v>
      </c>
      <c r="D20" t="s">
        <v>110</v>
      </c>
      <c r="E20">
        <v>2014</v>
      </c>
      <c r="H20" t="s">
        <v>18</v>
      </c>
    </row>
    <row r="21" spans="1:11" x14ac:dyDescent="0.3">
      <c r="A21" t="s">
        <v>111</v>
      </c>
      <c r="B21" t="s">
        <v>112</v>
      </c>
      <c r="C21" t="s">
        <v>113</v>
      </c>
      <c r="D21" t="s">
        <v>114</v>
      </c>
      <c r="E21">
        <v>2008</v>
      </c>
      <c r="F21" t="s">
        <v>115</v>
      </c>
      <c r="H21" t="s">
        <v>38</v>
      </c>
      <c r="I21" t="s">
        <v>39</v>
      </c>
    </row>
    <row r="22" spans="1:11" x14ac:dyDescent="0.3">
      <c r="A22" t="s">
        <v>116</v>
      </c>
      <c r="B22" t="s">
        <v>117</v>
      </c>
      <c r="C22" t="s">
        <v>118</v>
      </c>
      <c r="E22">
        <v>1976</v>
      </c>
      <c r="F22" t="s">
        <v>119</v>
      </c>
      <c r="H22" t="s">
        <v>18</v>
      </c>
    </row>
    <row r="23" spans="1:11" x14ac:dyDescent="0.3">
      <c r="A23" t="s">
        <v>120</v>
      </c>
      <c r="B23" t="s">
        <v>121</v>
      </c>
      <c r="C23" t="s">
        <v>122</v>
      </c>
      <c r="D23" t="s">
        <v>123</v>
      </c>
      <c r="E23">
        <v>1994</v>
      </c>
      <c r="H23" t="s">
        <v>18</v>
      </c>
    </row>
    <row r="24" spans="1:11" x14ac:dyDescent="0.3">
      <c r="A24" t="s">
        <v>124</v>
      </c>
      <c r="B24" t="s">
        <v>125</v>
      </c>
      <c r="C24" t="s">
        <v>126</v>
      </c>
      <c r="D24" t="s">
        <v>127</v>
      </c>
      <c r="E24">
        <v>1994</v>
      </c>
      <c r="F24" t="s">
        <v>128</v>
      </c>
      <c r="H24" t="s">
        <v>38</v>
      </c>
      <c r="I24" t="s">
        <v>66</v>
      </c>
      <c r="K24">
        <v>1</v>
      </c>
    </row>
    <row r="25" spans="1:11" x14ac:dyDescent="0.3">
      <c r="A25" t="s">
        <v>129</v>
      </c>
      <c r="B25" t="s">
        <v>130</v>
      </c>
      <c r="C25" t="s">
        <v>131</v>
      </c>
      <c r="D25" t="s">
        <v>132</v>
      </c>
      <c r="E25">
        <v>2012</v>
      </c>
      <c r="F25" t="s">
        <v>133</v>
      </c>
      <c r="H25" t="s">
        <v>18</v>
      </c>
    </row>
    <row r="26" spans="1:11" x14ac:dyDescent="0.3">
      <c r="A26" t="s">
        <v>134</v>
      </c>
      <c r="B26" t="s">
        <v>135</v>
      </c>
      <c r="C26" t="s">
        <v>136</v>
      </c>
      <c r="D26" t="s">
        <v>137</v>
      </c>
      <c r="E26">
        <v>2008</v>
      </c>
      <c r="F26" t="s">
        <v>138</v>
      </c>
      <c r="H26" t="s">
        <v>18</v>
      </c>
    </row>
    <row r="27" spans="1:11" x14ac:dyDescent="0.3">
      <c r="A27" t="s">
        <v>139</v>
      </c>
      <c r="B27" t="s">
        <v>140</v>
      </c>
      <c r="C27" t="s">
        <v>141</v>
      </c>
      <c r="D27" t="s">
        <v>142</v>
      </c>
      <c r="E27">
        <v>1995</v>
      </c>
      <c r="F27" t="s">
        <v>143</v>
      </c>
      <c r="H27" t="s">
        <v>38</v>
      </c>
      <c r="I27" t="s">
        <v>39</v>
      </c>
    </row>
    <row r="28" spans="1:11" x14ac:dyDescent="0.3">
      <c r="A28" t="s">
        <v>144</v>
      </c>
      <c r="B28" t="s">
        <v>145</v>
      </c>
      <c r="C28" t="s">
        <v>146</v>
      </c>
      <c r="D28" t="s">
        <v>147</v>
      </c>
      <c r="E28">
        <v>1989</v>
      </c>
      <c r="F28" t="s">
        <v>148</v>
      </c>
      <c r="H28" t="s">
        <v>18</v>
      </c>
    </row>
    <row r="29" spans="1:11" x14ac:dyDescent="0.3">
      <c r="A29" t="s">
        <v>149</v>
      </c>
      <c r="B29" t="s">
        <v>150</v>
      </c>
      <c r="C29" t="s">
        <v>151</v>
      </c>
      <c r="D29" t="s">
        <v>152</v>
      </c>
      <c r="E29">
        <v>2004</v>
      </c>
      <c r="H29" t="s">
        <v>18</v>
      </c>
    </row>
    <row r="30" spans="1:11" x14ac:dyDescent="0.3">
      <c r="A30" t="s">
        <v>153</v>
      </c>
      <c r="B30" t="s">
        <v>154</v>
      </c>
      <c r="C30" t="s">
        <v>126</v>
      </c>
      <c r="D30" t="s">
        <v>155</v>
      </c>
      <c r="E30">
        <v>1991</v>
      </c>
      <c r="F30" t="s">
        <v>156</v>
      </c>
      <c r="H30" t="s">
        <v>38</v>
      </c>
      <c r="I30" t="s">
        <v>66</v>
      </c>
      <c r="K30">
        <v>1</v>
      </c>
    </row>
    <row r="31" spans="1:11" x14ac:dyDescent="0.3">
      <c r="A31" t="s">
        <v>157</v>
      </c>
      <c r="B31" t="s">
        <v>158</v>
      </c>
      <c r="C31" t="s">
        <v>159</v>
      </c>
      <c r="D31" t="s">
        <v>160</v>
      </c>
      <c r="E31">
        <v>1998</v>
      </c>
      <c r="F31" t="s">
        <v>161</v>
      </c>
      <c r="H31" t="s">
        <v>18</v>
      </c>
    </row>
    <row r="32" spans="1:11" x14ac:dyDescent="0.3">
      <c r="A32" t="s">
        <v>162</v>
      </c>
      <c r="B32" t="s">
        <v>163</v>
      </c>
      <c r="C32" t="s">
        <v>164</v>
      </c>
      <c r="E32">
        <v>1967</v>
      </c>
      <c r="F32" t="s">
        <v>165</v>
      </c>
      <c r="G32" t="s">
        <v>166</v>
      </c>
      <c r="H32" t="s">
        <v>38</v>
      </c>
      <c r="I32" t="s">
        <v>66</v>
      </c>
      <c r="K32">
        <v>3</v>
      </c>
    </row>
    <row r="33" spans="1:11" x14ac:dyDescent="0.3">
      <c r="A33" t="s">
        <v>167</v>
      </c>
      <c r="B33" t="s">
        <v>168</v>
      </c>
      <c r="C33" t="s">
        <v>169</v>
      </c>
      <c r="D33" t="s">
        <v>170</v>
      </c>
      <c r="E33">
        <v>2015</v>
      </c>
      <c r="F33" t="s">
        <v>171</v>
      </c>
      <c r="H33" t="s">
        <v>18</v>
      </c>
    </row>
    <row r="34" spans="1:11" x14ac:dyDescent="0.3">
      <c r="A34" t="s">
        <v>172</v>
      </c>
      <c r="B34" t="s">
        <v>173</v>
      </c>
      <c r="C34" t="s">
        <v>174</v>
      </c>
      <c r="D34" t="s">
        <v>175</v>
      </c>
      <c r="E34">
        <v>2003</v>
      </c>
      <c r="F34" t="s">
        <v>176</v>
      </c>
      <c r="H34" t="s">
        <v>18</v>
      </c>
    </row>
    <row r="35" spans="1:11" x14ac:dyDescent="0.3">
      <c r="A35" t="s">
        <v>177</v>
      </c>
      <c r="B35" t="s">
        <v>178</v>
      </c>
      <c r="C35" t="s">
        <v>179</v>
      </c>
      <c r="D35" t="s">
        <v>180</v>
      </c>
      <c r="E35">
        <v>2011</v>
      </c>
      <c r="F35" t="s">
        <v>181</v>
      </c>
      <c r="G35" t="s">
        <v>65</v>
      </c>
    </row>
    <row r="36" spans="1:11" x14ac:dyDescent="0.3">
      <c r="A36" t="s">
        <v>182</v>
      </c>
      <c r="B36" t="s">
        <v>183</v>
      </c>
      <c r="C36" t="s">
        <v>184</v>
      </c>
      <c r="D36" t="s">
        <v>185</v>
      </c>
      <c r="E36">
        <v>2004</v>
      </c>
      <c r="F36" t="s">
        <v>186</v>
      </c>
      <c r="H36" t="s">
        <v>38</v>
      </c>
      <c r="I36" t="s">
        <v>66</v>
      </c>
      <c r="K36">
        <v>1</v>
      </c>
    </row>
    <row r="37" spans="1:11" x14ac:dyDescent="0.3">
      <c r="A37" t="s">
        <v>187</v>
      </c>
      <c r="B37" t="s">
        <v>188</v>
      </c>
      <c r="C37" t="s">
        <v>189</v>
      </c>
      <c r="D37" t="s">
        <v>190</v>
      </c>
      <c r="E37">
        <v>1996</v>
      </c>
      <c r="F37" t="s">
        <v>191</v>
      </c>
      <c r="H37" t="s">
        <v>38</v>
      </c>
      <c r="I37" t="s">
        <v>39</v>
      </c>
    </row>
    <row r="38" spans="1:11" x14ac:dyDescent="0.3">
      <c r="A38" t="s">
        <v>192</v>
      </c>
      <c r="B38" t="s">
        <v>193</v>
      </c>
      <c r="C38" t="s">
        <v>194</v>
      </c>
      <c r="D38" t="s">
        <v>195</v>
      </c>
      <c r="E38">
        <v>2014</v>
      </c>
      <c r="F38" t="s">
        <v>196</v>
      </c>
      <c r="H38" t="s">
        <v>18</v>
      </c>
    </row>
    <row r="39" spans="1:11" x14ac:dyDescent="0.3">
      <c r="A39" t="s">
        <v>197</v>
      </c>
      <c r="B39" t="s">
        <v>198</v>
      </c>
      <c r="C39" t="s">
        <v>199</v>
      </c>
      <c r="D39" t="s">
        <v>200</v>
      </c>
      <c r="E39">
        <v>2004</v>
      </c>
      <c r="H39" t="s">
        <v>38</v>
      </c>
      <c r="I39" t="s">
        <v>39</v>
      </c>
    </row>
    <row r="40" spans="1:11" x14ac:dyDescent="0.3">
      <c r="A40" t="s">
        <v>201</v>
      </c>
      <c r="B40" t="s">
        <v>202</v>
      </c>
      <c r="C40" t="s">
        <v>189</v>
      </c>
      <c r="D40" t="s">
        <v>203</v>
      </c>
      <c r="E40">
        <v>2012</v>
      </c>
      <c r="F40" t="s">
        <v>204</v>
      </c>
      <c r="H40" t="s">
        <v>38</v>
      </c>
      <c r="I40" t="s">
        <v>39</v>
      </c>
    </row>
    <row r="41" spans="1:11" x14ac:dyDescent="0.3">
      <c r="A41" t="s">
        <v>205</v>
      </c>
      <c r="B41" t="s">
        <v>206</v>
      </c>
      <c r="C41" t="s">
        <v>89</v>
      </c>
      <c r="D41" t="s">
        <v>207</v>
      </c>
      <c r="E41">
        <v>1999</v>
      </c>
      <c r="F41" t="s">
        <v>208</v>
      </c>
      <c r="H41" t="s">
        <v>38</v>
      </c>
      <c r="I41" t="s">
        <v>39</v>
      </c>
    </row>
    <row r="42" spans="1:11" x14ac:dyDescent="0.3">
      <c r="A42" t="s">
        <v>209</v>
      </c>
      <c r="B42" t="s">
        <v>210</v>
      </c>
      <c r="C42" t="s">
        <v>211</v>
      </c>
      <c r="D42" t="s">
        <v>212</v>
      </c>
      <c r="E42">
        <v>1998</v>
      </c>
      <c r="F42" t="s">
        <v>213</v>
      </c>
      <c r="G42" t="s">
        <v>65</v>
      </c>
      <c r="H42" t="s">
        <v>38</v>
      </c>
      <c r="I42" t="s">
        <v>66</v>
      </c>
    </row>
    <row r="43" spans="1:11" x14ac:dyDescent="0.3">
      <c r="A43" t="s">
        <v>214</v>
      </c>
      <c r="B43" t="s">
        <v>215</v>
      </c>
      <c r="C43" t="s">
        <v>216</v>
      </c>
      <c r="D43" t="s">
        <v>217</v>
      </c>
      <c r="E43">
        <v>2016</v>
      </c>
      <c r="F43" t="s">
        <v>218</v>
      </c>
      <c r="G43" t="s">
        <v>65</v>
      </c>
      <c r="H43" t="s">
        <v>38</v>
      </c>
      <c r="I43" t="s">
        <v>66</v>
      </c>
    </row>
    <row r="44" spans="1:11" x14ac:dyDescent="0.3">
      <c r="A44" t="s">
        <v>219</v>
      </c>
      <c r="B44" t="s">
        <v>220</v>
      </c>
      <c r="C44" t="s">
        <v>221</v>
      </c>
      <c r="D44" t="s">
        <v>222</v>
      </c>
      <c r="E44">
        <v>1999</v>
      </c>
      <c r="F44" t="s">
        <v>223</v>
      </c>
      <c r="G44" t="s">
        <v>65</v>
      </c>
      <c r="H44" t="s">
        <v>38</v>
      </c>
      <c r="I44" t="s">
        <v>66</v>
      </c>
    </row>
    <row r="45" spans="1:11" x14ac:dyDescent="0.3">
      <c r="A45" t="s">
        <v>224</v>
      </c>
      <c r="B45" t="s">
        <v>225</v>
      </c>
      <c r="C45" t="s">
        <v>226</v>
      </c>
      <c r="D45" t="s">
        <v>227</v>
      </c>
      <c r="E45">
        <v>2010</v>
      </c>
      <c r="F45" t="s">
        <v>228</v>
      </c>
      <c r="H45" t="s">
        <v>38</v>
      </c>
      <c r="I45" t="s">
        <v>39</v>
      </c>
    </row>
    <row r="46" spans="1:11" x14ac:dyDescent="0.3">
      <c r="A46" t="s">
        <v>229</v>
      </c>
      <c r="B46" t="s">
        <v>230</v>
      </c>
      <c r="C46" t="s">
        <v>84</v>
      </c>
      <c r="D46" t="s">
        <v>231</v>
      </c>
      <c r="E46">
        <v>1993</v>
      </c>
      <c r="F46" t="s">
        <v>232</v>
      </c>
      <c r="H46" t="s">
        <v>38</v>
      </c>
      <c r="I46" t="s">
        <v>39</v>
      </c>
    </row>
    <row r="47" spans="1:11" x14ac:dyDescent="0.3">
      <c r="A47" t="s">
        <v>233</v>
      </c>
      <c r="B47" t="s">
        <v>234</v>
      </c>
      <c r="C47" t="s">
        <v>235</v>
      </c>
      <c r="D47" t="s">
        <v>236</v>
      </c>
      <c r="E47">
        <v>1997</v>
      </c>
      <c r="F47" t="s">
        <v>237</v>
      </c>
      <c r="H47" t="s">
        <v>38</v>
      </c>
      <c r="I47" t="s">
        <v>39</v>
      </c>
    </row>
    <row r="48" spans="1:11" x14ac:dyDescent="0.3">
      <c r="A48" t="s">
        <v>238</v>
      </c>
      <c r="B48" t="s">
        <v>239</v>
      </c>
      <c r="C48" t="s">
        <v>240</v>
      </c>
      <c r="D48" t="s">
        <v>241</v>
      </c>
      <c r="E48">
        <v>1998</v>
      </c>
      <c r="F48" t="s">
        <v>242</v>
      </c>
      <c r="H48" t="s">
        <v>38</v>
      </c>
      <c r="I48" t="s">
        <v>39</v>
      </c>
    </row>
    <row r="49" spans="1:10" x14ac:dyDescent="0.3">
      <c r="A49" t="s">
        <v>243</v>
      </c>
      <c r="B49" t="s">
        <v>244</v>
      </c>
      <c r="C49" t="s">
        <v>245</v>
      </c>
      <c r="D49" t="s">
        <v>246</v>
      </c>
      <c r="E49">
        <v>2014</v>
      </c>
      <c r="F49" t="s">
        <v>247</v>
      </c>
      <c r="H49" t="s">
        <v>38</v>
      </c>
      <c r="I49" t="s">
        <v>39</v>
      </c>
    </row>
    <row r="50" spans="1:10" x14ac:dyDescent="0.3">
      <c r="A50" t="s">
        <v>248</v>
      </c>
      <c r="B50" t="s">
        <v>249</v>
      </c>
      <c r="C50" t="s">
        <v>250</v>
      </c>
      <c r="D50" t="s">
        <v>251</v>
      </c>
      <c r="E50">
        <v>2014</v>
      </c>
      <c r="F50" t="s">
        <v>252</v>
      </c>
      <c r="H50" t="s">
        <v>18</v>
      </c>
    </row>
    <row r="51" spans="1:10" x14ac:dyDescent="0.3">
      <c r="A51" t="s">
        <v>253</v>
      </c>
      <c r="B51" t="s">
        <v>254</v>
      </c>
      <c r="C51" t="s">
        <v>255</v>
      </c>
      <c r="D51" t="s">
        <v>256</v>
      </c>
      <c r="E51">
        <v>2007</v>
      </c>
      <c r="F51" t="s">
        <v>257</v>
      </c>
      <c r="H51" t="s">
        <v>18</v>
      </c>
    </row>
    <row r="52" spans="1:10" x14ac:dyDescent="0.3">
      <c r="A52" t="s">
        <v>258</v>
      </c>
      <c r="B52" t="s">
        <v>259</v>
      </c>
      <c r="C52" t="s">
        <v>255</v>
      </c>
      <c r="D52" t="s">
        <v>260</v>
      </c>
      <c r="E52">
        <v>2008</v>
      </c>
      <c r="F52" t="s">
        <v>261</v>
      </c>
      <c r="H52" t="s">
        <v>18</v>
      </c>
    </row>
    <row r="53" spans="1:10" x14ac:dyDescent="0.3">
      <c r="A53" t="s">
        <v>262</v>
      </c>
      <c r="B53" t="s">
        <v>263</v>
      </c>
      <c r="C53" t="s">
        <v>264</v>
      </c>
      <c r="D53" t="s">
        <v>265</v>
      </c>
      <c r="E53">
        <v>1994</v>
      </c>
      <c r="F53" t="s">
        <v>266</v>
      </c>
      <c r="G53" t="s">
        <v>65</v>
      </c>
      <c r="H53" t="s">
        <v>38</v>
      </c>
      <c r="I53" t="s">
        <v>66</v>
      </c>
      <c r="J53" t="s">
        <v>67</v>
      </c>
    </row>
    <row r="54" spans="1:10" x14ac:dyDescent="0.3">
      <c r="A54" t="s">
        <v>267</v>
      </c>
      <c r="B54" t="s">
        <v>268</v>
      </c>
      <c r="C54" t="s">
        <v>269</v>
      </c>
      <c r="D54" t="s">
        <v>270</v>
      </c>
      <c r="E54">
        <v>2016</v>
      </c>
      <c r="H54" t="s">
        <v>18</v>
      </c>
    </row>
    <row r="55" spans="1:10" x14ac:dyDescent="0.3">
      <c r="A55" t="s">
        <v>271</v>
      </c>
      <c r="B55" t="s">
        <v>272</v>
      </c>
      <c r="C55" t="s">
        <v>273</v>
      </c>
      <c r="D55" t="s">
        <v>274</v>
      </c>
      <c r="E55">
        <v>1993</v>
      </c>
      <c r="H55" t="s">
        <v>18</v>
      </c>
    </row>
    <row r="56" spans="1:10" x14ac:dyDescent="0.3">
      <c r="A56" t="s">
        <v>275</v>
      </c>
      <c r="B56" t="s">
        <v>276</v>
      </c>
      <c r="C56" t="s">
        <v>277</v>
      </c>
      <c r="D56" t="s">
        <v>278</v>
      </c>
      <c r="E56">
        <v>2016</v>
      </c>
      <c r="F56" t="s">
        <v>279</v>
      </c>
      <c r="H56" t="s">
        <v>18</v>
      </c>
    </row>
    <row r="57" spans="1:10" x14ac:dyDescent="0.3">
      <c r="A57" t="s">
        <v>280</v>
      </c>
      <c r="B57" t="s">
        <v>281</v>
      </c>
      <c r="C57" t="s">
        <v>282</v>
      </c>
      <c r="D57" t="s">
        <v>283</v>
      </c>
      <c r="E57">
        <v>2014</v>
      </c>
      <c r="F57" t="s">
        <v>284</v>
      </c>
      <c r="H57" t="s">
        <v>38</v>
      </c>
      <c r="I57" t="s">
        <v>39</v>
      </c>
    </row>
    <row r="58" spans="1:10" x14ac:dyDescent="0.3">
      <c r="A58" t="s">
        <v>285</v>
      </c>
      <c r="B58" t="s">
        <v>286</v>
      </c>
      <c r="C58" t="s">
        <v>131</v>
      </c>
      <c r="D58" t="s">
        <v>287</v>
      </c>
      <c r="E58">
        <v>2009</v>
      </c>
      <c r="F58" t="s">
        <v>288</v>
      </c>
      <c r="H58" t="s">
        <v>18</v>
      </c>
    </row>
    <row r="59" spans="1:10" x14ac:dyDescent="0.3">
      <c r="A59" t="s">
        <v>289</v>
      </c>
      <c r="B59" t="s">
        <v>290</v>
      </c>
      <c r="C59" t="s">
        <v>291</v>
      </c>
      <c r="D59" t="s">
        <v>292</v>
      </c>
      <c r="E59">
        <v>2002</v>
      </c>
      <c r="F59" t="s">
        <v>293</v>
      </c>
      <c r="G59" t="s">
        <v>65</v>
      </c>
      <c r="H59" t="s">
        <v>38</v>
      </c>
      <c r="I59" t="s">
        <v>66</v>
      </c>
    </row>
    <row r="60" spans="1:10" x14ac:dyDescent="0.3">
      <c r="A60" t="s">
        <v>294</v>
      </c>
      <c r="B60" t="s">
        <v>295</v>
      </c>
      <c r="C60" t="s">
        <v>296</v>
      </c>
      <c r="D60" t="s">
        <v>297</v>
      </c>
      <c r="E60">
        <v>2009</v>
      </c>
      <c r="F60" t="s">
        <v>298</v>
      </c>
      <c r="H60" t="s">
        <v>18</v>
      </c>
    </row>
    <row r="61" spans="1:10" x14ac:dyDescent="0.3">
      <c r="A61" t="s">
        <v>299</v>
      </c>
      <c r="B61" t="s">
        <v>300</v>
      </c>
      <c r="C61" t="s">
        <v>301</v>
      </c>
      <c r="D61" t="s">
        <v>302</v>
      </c>
      <c r="E61">
        <v>2002</v>
      </c>
      <c r="F61" t="s">
        <v>303</v>
      </c>
      <c r="H61" t="s">
        <v>38</v>
      </c>
      <c r="I61" t="s">
        <v>39</v>
      </c>
    </row>
    <row r="62" spans="1:10" x14ac:dyDescent="0.3">
      <c r="A62" t="s">
        <v>304</v>
      </c>
      <c r="B62" t="s">
        <v>305</v>
      </c>
      <c r="C62" t="s">
        <v>306</v>
      </c>
      <c r="D62" t="s">
        <v>307</v>
      </c>
      <c r="E62">
        <v>2009</v>
      </c>
      <c r="F62" t="s">
        <v>308</v>
      </c>
      <c r="G62" t="s">
        <v>65</v>
      </c>
      <c r="H62" t="s">
        <v>38</v>
      </c>
      <c r="I62" t="s">
        <v>66</v>
      </c>
      <c r="J62" t="s">
        <v>67</v>
      </c>
    </row>
    <row r="63" spans="1:10" x14ac:dyDescent="0.3">
      <c r="A63" t="s">
        <v>309</v>
      </c>
      <c r="B63" t="s">
        <v>310</v>
      </c>
      <c r="C63" t="s">
        <v>311</v>
      </c>
      <c r="D63" t="s">
        <v>312</v>
      </c>
      <c r="E63">
        <v>2006</v>
      </c>
      <c r="F63" t="s">
        <v>313</v>
      </c>
      <c r="H63" t="s">
        <v>38</v>
      </c>
      <c r="I63" t="s">
        <v>39</v>
      </c>
    </row>
    <row r="64" spans="1:10" x14ac:dyDescent="0.3">
      <c r="A64" t="s">
        <v>314</v>
      </c>
      <c r="B64" t="s">
        <v>315</v>
      </c>
      <c r="C64" t="s">
        <v>316</v>
      </c>
      <c r="D64" t="s">
        <v>317</v>
      </c>
      <c r="E64">
        <v>2007</v>
      </c>
      <c r="H64" t="s">
        <v>18</v>
      </c>
    </row>
    <row r="65" spans="1:12" x14ac:dyDescent="0.3">
      <c r="A65" t="s">
        <v>318</v>
      </c>
      <c r="B65" t="s">
        <v>319</v>
      </c>
      <c r="C65" t="s">
        <v>320</v>
      </c>
      <c r="D65" t="s">
        <v>321</v>
      </c>
      <c r="E65">
        <v>2015</v>
      </c>
      <c r="F65" t="s">
        <v>322</v>
      </c>
      <c r="H65" t="s">
        <v>38</v>
      </c>
      <c r="I65" t="s">
        <v>39</v>
      </c>
    </row>
    <row r="66" spans="1:12" x14ac:dyDescent="0.3">
      <c r="A66" t="s">
        <v>323</v>
      </c>
      <c r="B66" t="s">
        <v>324</v>
      </c>
      <c r="C66" t="s">
        <v>325</v>
      </c>
      <c r="D66" t="s">
        <v>326</v>
      </c>
      <c r="E66">
        <v>2014</v>
      </c>
      <c r="F66" t="s">
        <v>327</v>
      </c>
      <c r="G66" t="s">
        <v>65</v>
      </c>
      <c r="H66" t="s">
        <v>38</v>
      </c>
      <c r="I66" t="s">
        <v>66</v>
      </c>
      <c r="K66">
        <v>1</v>
      </c>
      <c r="L66">
        <v>2</v>
      </c>
    </row>
    <row r="67" spans="1:12" x14ac:dyDescent="0.3">
      <c r="A67" t="s">
        <v>328</v>
      </c>
      <c r="B67" t="s">
        <v>329</v>
      </c>
      <c r="C67" t="s">
        <v>330</v>
      </c>
      <c r="D67" t="s">
        <v>331</v>
      </c>
      <c r="E67">
        <v>1996</v>
      </c>
      <c r="F67" t="s">
        <v>332</v>
      </c>
      <c r="H67" t="s">
        <v>18</v>
      </c>
    </row>
    <row r="68" spans="1:12" x14ac:dyDescent="0.3">
      <c r="A68" t="s">
        <v>333</v>
      </c>
      <c r="B68" t="s">
        <v>334</v>
      </c>
      <c r="C68" t="s">
        <v>335</v>
      </c>
      <c r="D68" t="s">
        <v>336</v>
      </c>
      <c r="E68">
        <v>2015</v>
      </c>
      <c r="F68" t="s">
        <v>337</v>
      </c>
      <c r="H68" t="s">
        <v>38</v>
      </c>
      <c r="I68" t="s">
        <v>39</v>
      </c>
    </row>
    <row r="69" spans="1:12" x14ac:dyDescent="0.3">
      <c r="A69" t="s">
        <v>338</v>
      </c>
      <c r="B69" t="s">
        <v>339</v>
      </c>
      <c r="C69" t="s">
        <v>340</v>
      </c>
      <c r="D69" t="s">
        <v>341</v>
      </c>
      <c r="E69">
        <v>2016</v>
      </c>
      <c r="F69" t="s">
        <v>342</v>
      </c>
      <c r="H69" t="s">
        <v>38</v>
      </c>
      <c r="I69" t="s">
        <v>39</v>
      </c>
    </row>
    <row r="70" spans="1:12" x14ac:dyDescent="0.3">
      <c r="A70" t="s">
        <v>343</v>
      </c>
      <c r="B70" t="s">
        <v>344</v>
      </c>
      <c r="C70" t="s">
        <v>345</v>
      </c>
      <c r="D70" t="s">
        <v>346</v>
      </c>
      <c r="E70">
        <v>2012</v>
      </c>
      <c r="F70" t="s">
        <v>347</v>
      </c>
      <c r="H70" t="s">
        <v>18</v>
      </c>
    </row>
    <row r="71" spans="1:12" x14ac:dyDescent="0.3">
      <c r="A71" t="s">
        <v>348</v>
      </c>
      <c r="B71" t="s">
        <v>349</v>
      </c>
      <c r="C71" t="s">
        <v>350</v>
      </c>
      <c r="D71" t="s">
        <v>351</v>
      </c>
      <c r="E71">
        <v>2007</v>
      </c>
      <c r="F71" t="s">
        <v>352</v>
      </c>
      <c r="H71" t="s">
        <v>38</v>
      </c>
      <c r="I71" t="s">
        <v>66</v>
      </c>
      <c r="K71">
        <v>1</v>
      </c>
    </row>
    <row r="72" spans="1:12" x14ac:dyDescent="0.3">
      <c r="A72" t="s">
        <v>353</v>
      </c>
      <c r="B72" t="s">
        <v>354</v>
      </c>
      <c r="C72" t="s">
        <v>355</v>
      </c>
      <c r="D72" t="s">
        <v>356</v>
      </c>
      <c r="E72">
        <v>1998</v>
      </c>
      <c r="F72" t="s">
        <v>357</v>
      </c>
      <c r="H72" t="s">
        <v>18</v>
      </c>
    </row>
    <row r="73" spans="1:12" x14ac:dyDescent="0.3">
      <c r="A73" t="s">
        <v>358</v>
      </c>
      <c r="B73" t="s">
        <v>359</v>
      </c>
      <c r="C73" t="s">
        <v>360</v>
      </c>
      <c r="D73" t="s">
        <v>361</v>
      </c>
      <c r="E73">
        <v>2017</v>
      </c>
      <c r="F73" t="s">
        <v>362</v>
      </c>
      <c r="H73" t="s">
        <v>38</v>
      </c>
      <c r="I73" t="s">
        <v>39</v>
      </c>
    </row>
    <row r="74" spans="1:12" x14ac:dyDescent="0.3">
      <c r="A74" t="s">
        <v>363</v>
      </c>
      <c r="B74" t="s">
        <v>364</v>
      </c>
      <c r="C74" t="s">
        <v>365</v>
      </c>
      <c r="D74" t="s">
        <v>366</v>
      </c>
      <c r="E74">
        <v>2011</v>
      </c>
      <c r="F74" t="s">
        <v>367</v>
      </c>
      <c r="H74" t="s">
        <v>18</v>
      </c>
    </row>
    <row r="75" spans="1:12" x14ac:dyDescent="0.3">
      <c r="A75" t="s">
        <v>368</v>
      </c>
      <c r="B75" t="s">
        <v>369</v>
      </c>
      <c r="C75" t="s">
        <v>370</v>
      </c>
      <c r="D75" t="s">
        <v>371</v>
      </c>
      <c r="E75">
        <v>1993</v>
      </c>
      <c r="F75" t="s">
        <v>372</v>
      </c>
      <c r="H75" t="s">
        <v>38</v>
      </c>
      <c r="I75" t="s">
        <v>66</v>
      </c>
      <c r="K75">
        <v>1</v>
      </c>
    </row>
    <row r="76" spans="1:12" x14ac:dyDescent="0.3">
      <c r="A76" t="s">
        <v>373</v>
      </c>
      <c r="B76" t="s">
        <v>374</v>
      </c>
      <c r="C76" t="s">
        <v>375</v>
      </c>
      <c r="D76" t="s">
        <v>376</v>
      </c>
      <c r="E76">
        <v>2013</v>
      </c>
      <c r="F76" t="s">
        <v>377</v>
      </c>
      <c r="G76" t="s">
        <v>65</v>
      </c>
      <c r="H76" t="s">
        <v>38</v>
      </c>
      <c r="I76" t="s">
        <v>66</v>
      </c>
    </row>
    <row r="77" spans="1:12" x14ac:dyDescent="0.3">
      <c r="A77" t="s">
        <v>378</v>
      </c>
      <c r="B77" t="s">
        <v>379</v>
      </c>
      <c r="C77" t="s">
        <v>380</v>
      </c>
      <c r="D77" t="s">
        <v>381</v>
      </c>
      <c r="E77">
        <v>2002</v>
      </c>
      <c r="F77" t="s">
        <v>382</v>
      </c>
      <c r="H77" t="s">
        <v>38</v>
      </c>
      <c r="I77" t="s">
        <v>39</v>
      </c>
    </row>
    <row r="78" spans="1:12" x14ac:dyDescent="0.3">
      <c r="A78" t="s">
        <v>383</v>
      </c>
      <c r="B78" t="s">
        <v>384</v>
      </c>
      <c r="C78" t="s">
        <v>385</v>
      </c>
      <c r="D78" t="s">
        <v>386</v>
      </c>
      <c r="E78">
        <v>1997</v>
      </c>
      <c r="F78" t="s">
        <v>387</v>
      </c>
      <c r="H78" t="s">
        <v>38</v>
      </c>
      <c r="I78" t="s">
        <v>39</v>
      </c>
    </row>
    <row r="79" spans="1:12" x14ac:dyDescent="0.3">
      <c r="A79" t="s">
        <v>388</v>
      </c>
      <c r="B79" t="s">
        <v>389</v>
      </c>
      <c r="C79" t="s">
        <v>390</v>
      </c>
      <c r="D79" t="s">
        <v>391</v>
      </c>
      <c r="E79">
        <v>2014</v>
      </c>
      <c r="F79" t="s">
        <v>392</v>
      </c>
      <c r="H79" t="s">
        <v>18</v>
      </c>
    </row>
    <row r="80" spans="1:12" x14ac:dyDescent="0.3">
      <c r="A80" t="s">
        <v>393</v>
      </c>
      <c r="B80" t="s">
        <v>394</v>
      </c>
      <c r="C80" t="s">
        <v>52</v>
      </c>
      <c r="D80" t="s">
        <v>395</v>
      </c>
      <c r="E80">
        <v>1998</v>
      </c>
      <c r="F80" t="s">
        <v>396</v>
      </c>
      <c r="H80" t="s">
        <v>38</v>
      </c>
      <c r="I80" t="s">
        <v>39</v>
      </c>
    </row>
    <row r="81" spans="1:10" x14ac:dyDescent="0.3">
      <c r="A81" t="s">
        <v>397</v>
      </c>
      <c r="B81" t="s">
        <v>398</v>
      </c>
      <c r="C81" t="s">
        <v>189</v>
      </c>
      <c r="D81" t="s">
        <v>399</v>
      </c>
      <c r="E81">
        <v>2007</v>
      </c>
      <c r="F81" t="s">
        <v>400</v>
      </c>
      <c r="H81" t="s">
        <v>38</v>
      </c>
      <c r="I81" t="s">
        <v>39</v>
      </c>
    </row>
    <row r="82" spans="1:10" x14ac:dyDescent="0.3">
      <c r="A82" t="s">
        <v>401</v>
      </c>
      <c r="B82" t="s">
        <v>402</v>
      </c>
      <c r="C82" t="s">
        <v>159</v>
      </c>
      <c r="D82" t="s">
        <v>403</v>
      </c>
      <c r="E82">
        <v>2005</v>
      </c>
      <c r="F82" t="s">
        <v>404</v>
      </c>
      <c r="H82" t="s">
        <v>18</v>
      </c>
    </row>
    <row r="83" spans="1:10" x14ac:dyDescent="0.3">
      <c r="A83" t="s">
        <v>405</v>
      </c>
      <c r="B83" t="s">
        <v>406</v>
      </c>
      <c r="C83" t="s">
        <v>407</v>
      </c>
      <c r="D83" t="s">
        <v>408</v>
      </c>
      <c r="E83">
        <v>2001</v>
      </c>
      <c r="H83" t="s">
        <v>18</v>
      </c>
    </row>
    <row r="84" spans="1:10" x14ac:dyDescent="0.3">
      <c r="A84" t="s">
        <v>409</v>
      </c>
      <c r="B84" t="s">
        <v>410</v>
      </c>
      <c r="C84" t="s">
        <v>159</v>
      </c>
      <c r="D84" t="s">
        <v>411</v>
      </c>
      <c r="E84">
        <v>2006</v>
      </c>
      <c r="F84" t="s">
        <v>412</v>
      </c>
      <c r="H84" t="s">
        <v>18</v>
      </c>
    </row>
    <row r="85" spans="1:10" x14ac:dyDescent="0.3">
      <c r="A85" t="s">
        <v>413</v>
      </c>
      <c r="B85" t="s">
        <v>414</v>
      </c>
      <c r="C85" t="s">
        <v>415</v>
      </c>
      <c r="D85" t="s">
        <v>416</v>
      </c>
      <c r="E85">
        <v>2001</v>
      </c>
      <c r="F85" t="s">
        <v>417</v>
      </c>
      <c r="H85" t="s">
        <v>18</v>
      </c>
    </row>
    <row r="86" spans="1:10" x14ac:dyDescent="0.3">
      <c r="A86" t="s">
        <v>418</v>
      </c>
      <c r="B86" t="s">
        <v>419</v>
      </c>
      <c r="C86" t="s">
        <v>420</v>
      </c>
      <c r="D86" t="s">
        <v>421</v>
      </c>
      <c r="E86">
        <v>2016</v>
      </c>
      <c r="F86" t="s">
        <v>422</v>
      </c>
      <c r="H86" t="s">
        <v>18</v>
      </c>
    </row>
    <row r="87" spans="1:10" x14ac:dyDescent="0.3">
      <c r="A87" t="s">
        <v>423</v>
      </c>
      <c r="B87" t="s">
        <v>424</v>
      </c>
      <c r="C87" t="s">
        <v>425</v>
      </c>
      <c r="D87" t="s">
        <v>426</v>
      </c>
      <c r="E87">
        <v>1991</v>
      </c>
      <c r="F87" t="s">
        <v>427</v>
      </c>
      <c r="G87" t="s">
        <v>65</v>
      </c>
      <c r="H87" t="s">
        <v>38</v>
      </c>
      <c r="I87" t="s">
        <v>66</v>
      </c>
      <c r="J87" t="s">
        <v>67</v>
      </c>
    </row>
    <row r="88" spans="1:10" x14ac:dyDescent="0.3">
      <c r="A88" t="s">
        <v>428</v>
      </c>
      <c r="B88" t="s">
        <v>429</v>
      </c>
      <c r="C88" t="s">
        <v>340</v>
      </c>
      <c r="D88" t="s">
        <v>430</v>
      </c>
      <c r="E88">
        <v>2012</v>
      </c>
      <c r="F88" t="s">
        <v>431</v>
      </c>
      <c r="H88" t="s">
        <v>18</v>
      </c>
    </row>
    <row r="89" spans="1:10" x14ac:dyDescent="0.3">
      <c r="A89" t="s">
        <v>432</v>
      </c>
      <c r="B89" t="s">
        <v>433</v>
      </c>
      <c r="C89" t="s">
        <v>159</v>
      </c>
      <c r="D89" t="s">
        <v>434</v>
      </c>
      <c r="E89">
        <v>2004</v>
      </c>
      <c r="F89" t="s">
        <v>435</v>
      </c>
      <c r="H89" t="s">
        <v>18</v>
      </c>
    </row>
    <row r="90" spans="1:10" x14ac:dyDescent="0.3">
      <c r="A90" t="s">
        <v>436</v>
      </c>
      <c r="B90" t="s">
        <v>437</v>
      </c>
      <c r="C90" t="s">
        <v>438</v>
      </c>
      <c r="D90" t="s">
        <v>439</v>
      </c>
      <c r="E90">
        <v>2000</v>
      </c>
      <c r="F90" t="s">
        <v>440</v>
      </c>
      <c r="H90" t="s">
        <v>18</v>
      </c>
    </row>
    <row r="91" spans="1:10" x14ac:dyDescent="0.3">
      <c r="A91" t="s">
        <v>436</v>
      </c>
      <c r="B91" t="s">
        <v>441</v>
      </c>
      <c r="C91" t="s">
        <v>159</v>
      </c>
      <c r="D91" t="s">
        <v>442</v>
      </c>
      <c r="E91">
        <v>1999</v>
      </c>
      <c r="F91" t="s">
        <v>443</v>
      </c>
      <c r="H91" t="s">
        <v>18</v>
      </c>
    </row>
    <row r="92" spans="1:10" x14ac:dyDescent="0.3">
      <c r="A92" t="s">
        <v>444</v>
      </c>
      <c r="B92" t="s">
        <v>445</v>
      </c>
      <c r="C92" t="s">
        <v>446</v>
      </c>
      <c r="D92" t="s">
        <v>447</v>
      </c>
      <c r="E92">
        <v>2008</v>
      </c>
      <c r="F92" t="s">
        <v>448</v>
      </c>
      <c r="H92" t="s">
        <v>18</v>
      </c>
    </row>
    <row r="93" spans="1:10" x14ac:dyDescent="0.3">
      <c r="A93" t="s">
        <v>449</v>
      </c>
      <c r="B93" t="s">
        <v>450</v>
      </c>
      <c r="C93" t="s">
        <v>451</v>
      </c>
      <c r="D93" t="s">
        <v>452</v>
      </c>
      <c r="E93">
        <v>2005</v>
      </c>
      <c r="F93" t="s">
        <v>453</v>
      </c>
      <c r="H93" t="s">
        <v>38</v>
      </c>
      <c r="I93" t="s">
        <v>39</v>
      </c>
    </row>
    <row r="94" spans="1:10" x14ac:dyDescent="0.3">
      <c r="A94" t="s">
        <v>454</v>
      </c>
      <c r="B94" t="s">
        <v>455</v>
      </c>
      <c r="C94" t="s">
        <v>306</v>
      </c>
      <c r="D94" t="s">
        <v>456</v>
      </c>
      <c r="E94">
        <v>2009</v>
      </c>
      <c r="F94" t="s">
        <v>457</v>
      </c>
      <c r="G94" t="s">
        <v>65</v>
      </c>
      <c r="H94" t="s">
        <v>38</v>
      </c>
      <c r="I94" t="s">
        <v>66</v>
      </c>
      <c r="J94" t="s">
        <v>67</v>
      </c>
    </row>
    <row r="95" spans="1:10" x14ac:dyDescent="0.3">
      <c r="A95" t="s">
        <v>458</v>
      </c>
      <c r="B95" t="s">
        <v>459</v>
      </c>
      <c r="C95" t="s">
        <v>136</v>
      </c>
      <c r="D95" t="s">
        <v>460</v>
      </c>
      <c r="E95">
        <v>1995</v>
      </c>
      <c r="F95" t="s">
        <v>461</v>
      </c>
      <c r="H95" t="s">
        <v>18</v>
      </c>
    </row>
    <row r="96" spans="1:10" x14ac:dyDescent="0.3">
      <c r="A96" t="s">
        <v>462</v>
      </c>
      <c r="B96" t="s">
        <v>463</v>
      </c>
      <c r="C96" t="s">
        <v>464</v>
      </c>
      <c r="D96" t="s">
        <v>465</v>
      </c>
      <c r="E96">
        <v>2017</v>
      </c>
      <c r="F96" t="s">
        <v>466</v>
      </c>
      <c r="H96" t="s">
        <v>38</v>
      </c>
      <c r="I96" t="s">
        <v>39</v>
      </c>
    </row>
    <row r="97" spans="1:10" x14ac:dyDescent="0.3">
      <c r="A97" t="s">
        <v>467</v>
      </c>
      <c r="B97" t="s">
        <v>468</v>
      </c>
      <c r="C97" t="s">
        <v>291</v>
      </c>
      <c r="D97" t="s">
        <v>469</v>
      </c>
      <c r="E97">
        <v>2017</v>
      </c>
      <c r="F97" t="s">
        <v>470</v>
      </c>
      <c r="H97" t="s">
        <v>18</v>
      </c>
    </row>
    <row r="98" spans="1:10" x14ac:dyDescent="0.3">
      <c r="A98" t="s">
        <v>471</v>
      </c>
      <c r="B98" t="s">
        <v>472</v>
      </c>
      <c r="C98" t="s">
        <v>473</v>
      </c>
      <c r="D98" t="s">
        <v>474</v>
      </c>
      <c r="E98">
        <v>2001</v>
      </c>
      <c r="F98" t="s">
        <v>475</v>
      </c>
      <c r="H98" t="s">
        <v>18</v>
      </c>
    </row>
    <row r="99" spans="1:10" x14ac:dyDescent="0.3">
      <c r="A99" t="s">
        <v>476</v>
      </c>
      <c r="B99" t="s">
        <v>477</v>
      </c>
      <c r="C99" t="s">
        <v>478</v>
      </c>
      <c r="D99" t="s">
        <v>479</v>
      </c>
      <c r="E99">
        <v>2017</v>
      </c>
      <c r="F99" t="s">
        <v>480</v>
      </c>
      <c r="H99" t="s">
        <v>38</v>
      </c>
      <c r="I99" t="s">
        <v>39</v>
      </c>
    </row>
    <row r="100" spans="1:10" x14ac:dyDescent="0.3">
      <c r="A100" t="s">
        <v>481</v>
      </c>
      <c r="B100" t="s">
        <v>482</v>
      </c>
      <c r="C100" t="s">
        <v>483</v>
      </c>
      <c r="D100" t="s">
        <v>484</v>
      </c>
      <c r="E100">
        <v>2015</v>
      </c>
      <c r="F100" t="s">
        <v>485</v>
      </c>
      <c r="H100" t="s">
        <v>18</v>
      </c>
    </row>
    <row r="101" spans="1:10" x14ac:dyDescent="0.3">
      <c r="A101" t="s">
        <v>486</v>
      </c>
      <c r="B101" t="s">
        <v>487</v>
      </c>
      <c r="C101" t="s">
        <v>488</v>
      </c>
      <c r="D101" t="s">
        <v>489</v>
      </c>
      <c r="E101">
        <v>1995</v>
      </c>
      <c r="F101" t="s">
        <v>490</v>
      </c>
      <c r="G101" t="s">
        <v>65</v>
      </c>
      <c r="H101" t="s">
        <v>38</v>
      </c>
      <c r="I101" t="s">
        <v>66</v>
      </c>
      <c r="J101" t="s">
        <v>67</v>
      </c>
    </row>
    <row r="102" spans="1:10" x14ac:dyDescent="0.3">
      <c r="A102" t="s">
        <v>491</v>
      </c>
      <c r="B102" t="s">
        <v>492</v>
      </c>
      <c r="C102" t="s">
        <v>493</v>
      </c>
      <c r="D102" t="s">
        <v>494</v>
      </c>
      <c r="E102">
        <v>2016</v>
      </c>
      <c r="F102" t="s">
        <v>495</v>
      </c>
      <c r="H102" t="s">
        <v>38</v>
      </c>
      <c r="I102" t="s">
        <v>39</v>
      </c>
    </row>
    <row r="103" spans="1:10" x14ac:dyDescent="0.3">
      <c r="A103" t="s">
        <v>496</v>
      </c>
      <c r="B103" t="s">
        <v>497</v>
      </c>
      <c r="C103" t="s">
        <v>498</v>
      </c>
      <c r="D103" t="s">
        <v>499</v>
      </c>
      <c r="E103">
        <v>2012</v>
      </c>
      <c r="F103" t="s">
        <v>500</v>
      </c>
      <c r="H103" t="s">
        <v>18</v>
      </c>
    </row>
    <row r="104" spans="1:10" x14ac:dyDescent="0.3">
      <c r="A104" t="s">
        <v>501</v>
      </c>
      <c r="B104" t="s">
        <v>502</v>
      </c>
      <c r="C104" t="s">
        <v>16</v>
      </c>
      <c r="D104" t="s">
        <v>503</v>
      </c>
      <c r="E104">
        <v>1998</v>
      </c>
      <c r="F104" t="s">
        <v>504</v>
      </c>
      <c r="H104" t="s">
        <v>18</v>
      </c>
    </row>
    <row r="105" spans="1:10" x14ac:dyDescent="0.3">
      <c r="A105" t="s">
        <v>505</v>
      </c>
      <c r="B105" t="s">
        <v>506</v>
      </c>
      <c r="C105" t="s">
        <v>507</v>
      </c>
      <c r="D105" t="s">
        <v>508</v>
      </c>
      <c r="E105">
        <v>1992</v>
      </c>
      <c r="H105" t="s">
        <v>38</v>
      </c>
      <c r="I105" t="s">
        <v>39</v>
      </c>
    </row>
    <row r="106" spans="1:10" x14ac:dyDescent="0.3">
      <c r="A106" t="s">
        <v>509</v>
      </c>
      <c r="B106" t="s">
        <v>510</v>
      </c>
      <c r="C106" t="s">
        <v>511</v>
      </c>
      <c r="D106" t="s">
        <v>512</v>
      </c>
      <c r="E106">
        <v>2018</v>
      </c>
      <c r="F106" t="s">
        <v>513</v>
      </c>
      <c r="G106" t="s">
        <v>65</v>
      </c>
      <c r="H106" t="s">
        <v>38</v>
      </c>
      <c r="I106" t="s">
        <v>66</v>
      </c>
      <c r="J106" t="s">
        <v>67</v>
      </c>
    </row>
    <row r="107" spans="1:10" x14ac:dyDescent="0.3">
      <c r="A107" t="s">
        <v>514</v>
      </c>
      <c r="B107" t="s">
        <v>515</v>
      </c>
      <c r="C107" t="s">
        <v>516</v>
      </c>
      <c r="D107" t="s">
        <v>517</v>
      </c>
      <c r="E107">
        <v>1999</v>
      </c>
      <c r="F107" t="s">
        <v>518</v>
      </c>
      <c r="H107" t="s">
        <v>18</v>
      </c>
    </row>
    <row r="108" spans="1:10" x14ac:dyDescent="0.3">
      <c r="A108" t="s">
        <v>519</v>
      </c>
      <c r="B108" t="s">
        <v>520</v>
      </c>
      <c r="C108" t="s">
        <v>521</v>
      </c>
      <c r="D108" t="s">
        <v>522</v>
      </c>
      <c r="E108">
        <v>2013</v>
      </c>
      <c r="F108" t="s">
        <v>523</v>
      </c>
      <c r="H108" t="s">
        <v>38</v>
      </c>
      <c r="I108" t="s">
        <v>39</v>
      </c>
    </row>
    <row r="109" spans="1:10" x14ac:dyDescent="0.3">
      <c r="A109" t="s">
        <v>524</v>
      </c>
      <c r="B109" t="s">
        <v>525</v>
      </c>
      <c r="C109" t="s">
        <v>526</v>
      </c>
      <c r="D109" t="s">
        <v>527</v>
      </c>
      <c r="E109">
        <v>1991</v>
      </c>
      <c r="F109" t="s">
        <v>528</v>
      </c>
      <c r="H109" t="s">
        <v>18</v>
      </c>
    </row>
    <row r="110" spans="1:10" x14ac:dyDescent="0.3">
      <c r="A110" t="s">
        <v>529</v>
      </c>
      <c r="B110" t="s">
        <v>530</v>
      </c>
      <c r="C110" t="s">
        <v>250</v>
      </c>
      <c r="E110">
        <v>2015</v>
      </c>
      <c r="F110" t="s">
        <v>531</v>
      </c>
      <c r="H110" t="s">
        <v>18</v>
      </c>
    </row>
    <row r="111" spans="1:10" x14ac:dyDescent="0.3">
      <c r="A111" t="s">
        <v>532</v>
      </c>
      <c r="B111" t="s">
        <v>533</v>
      </c>
      <c r="C111" t="s">
        <v>534</v>
      </c>
      <c r="D111" t="s">
        <v>535</v>
      </c>
      <c r="E111">
        <v>2004</v>
      </c>
      <c r="F111" t="s">
        <v>536</v>
      </c>
      <c r="H111" t="s">
        <v>18</v>
      </c>
    </row>
    <row r="112" spans="1:10" x14ac:dyDescent="0.3">
      <c r="A112" t="s">
        <v>537</v>
      </c>
      <c r="B112" t="s">
        <v>538</v>
      </c>
      <c r="C112" t="s">
        <v>473</v>
      </c>
      <c r="D112" t="s">
        <v>539</v>
      </c>
      <c r="E112">
        <v>2001</v>
      </c>
      <c r="F112" t="s">
        <v>540</v>
      </c>
      <c r="H112" t="s">
        <v>18</v>
      </c>
    </row>
    <row r="113" spans="1:12" x14ac:dyDescent="0.3">
      <c r="A113" t="s">
        <v>541</v>
      </c>
      <c r="B113" t="s">
        <v>542</v>
      </c>
      <c r="C113" t="s">
        <v>189</v>
      </c>
      <c r="D113" t="s">
        <v>543</v>
      </c>
      <c r="E113">
        <v>2011</v>
      </c>
      <c r="F113" t="s">
        <v>544</v>
      </c>
      <c r="H113" t="s">
        <v>38</v>
      </c>
      <c r="I113" t="s">
        <v>39</v>
      </c>
    </row>
    <row r="114" spans="1:12" x14ac:dyDescent="0.3">
      <c r="A114" t="s">
        <v>545</v>
      </c>
      <c r="B114" t="s">
        <v>546</v>
      </c>
      <c r="C114" t="s">
        <v>189</v>
      </c>
      <c r="D114" t="s">
        <v>547</v>
      </c>
      <c r="E114">
        <v>2012</v>
      </c>
      <c r="F114" t="s">
        <v>548</v>
      </c>
      <c r="H114" t="s">
        <v>38</v>
      </c>
      <c r="I114" t="s">
        <v>39</v>
      </c>
    </row>
    <row r="115" spans="1:12" x14ac:dyDescent="0.3">
      <c r="A115" t="s">
        <v>549</v>
      </c>
      <c r="B115" t="s">
        <v>550</v>
      </c>
      <c r="C115" t="s">
        <v>551</v>
      </c>
      <c r="D115" t="s">
        <v>552</v>
      </c>
      <c r="E115">
        <v>2017</v>
      </c>
      <c r="F115" t="s">
        <v>553</v>
      </c>
      <c r="H115" t="s">
        <v>38</v>
      </c>
      <c r="I115" t="s">
        <v>39</v>
      </c>
    </row>
    <row r="116" spans="1:12" x14ac:dyDescent="0.3">
      <c r="A116" t="s">
        <v>554</v>
      </c>
      <c r="B116" t="s">
        <v>555</v>
      </c>
      <c r="C116" t="s">
        <v>556</v>
      </c>
      <c r="D116" t="s">
        <v>557</v>
      </c>
      <c r="E116">
        <v>1992</v>
      </c>
      <c r="F116" t="s">
        <v>558</v>
      </c>
      <c r="G116" t="s">
        <v>65</v>
      </c>
      <c r="H116" t="s">
        <v>38</v>
      </c>
      <c r="I116" t="s">
        <v>66</v>
      </c>
    </row>
    <row r="117" spans="1:12" x14ac:dyDescent="0.3">
      <c r="A117" t="s">
        <v>559</v>
      </c>
      <c r="B117" t="s">
        <v>560</v>
      </c>
      <c r="C117" t="s">
        <v>561</v>
      </c>
      <c r="D117" t="s">
        <v>562</v>
      </c>
      <c r="E117">
        <v>1996</v>
      </c>
      <c r="F117" t="s">
        <v>563</v>
      </c>
      <c r="H117" t="s">
        <v>38</v>
      </c>
      <c r="I117" t="s">
        <v>39</v>
      </c>
    </row>
    <row r="118" spans="1:12" x14ac:dyDescent="0.3">
      <c r="A118" t="s">
        <v>564</v>
      </c>
      <c r="B118" t="s">
        <v>565</v>
      </c>
      <c r="C118" t="s">
        <v>561</v>
      </c>
      <c r="D118" t="s">
        <v>566</v>
      </c>
      <c r="E118">
        <v>2005</v>
      </c>
      <c r="F118" t="s">
        <v>567</v>
      </c>
      <c r="H118" t="s">
        <v>38</v>
      </c>
      <c r="I118" t="s">
        <v>39</v>
      </c>
    </row>
    <row r="119" spans="1:12" x14ac:dyDescent="0.3">
      <c r="A119" t="s">
        <v>568</v>
      </c>
      <c r="B119" t="s">
        <v>569</v>
      </c>
      <c r="C119" t="s">
        <v>570</v>
      </c>
      <c r="D119" t="s">
        <v>571</v>
      </c>
      <c r="E119">
        <v>2009</v>
      </c>
      <c r="F119" t="s">
        <v>572</v>
      </c>
      <c r="H119" t="s">
        <v>38</v>
      </c>
      <c r="I119" t="s">
        <v>39</v>
      </c>
    </row>
    <row r="120" spans="1:12" x14ac:dyDescent="0.3">
      <c r="A120" t="s">
        <v>573</v>
      </c>
      <c r="B120" t="s">
        <v>574</v>
      </c>
      <c r="C120" t="s">
        <v>575</v>
      </c>
      <c r="D120" t="s">
        <v>576</v>
      </c>
      <c r="E120">
        <v>2010</v>
      </c>
      <c r="H120" t="s">
        <v>18</v>
      </c>
    </row>
    <row r="121" spans="1:12" x14ac:dyDescent="0.3">
      <c r="A121" t="s">
        <v>577</v>
      </c>
      <c r="B121" t="s">
        <v>578</v>
      </c>
      <c r="C121" t="s">
        <v>579</v>
      </c>
      <c r="D121" t="s">
        <v>580</v>
      </c>
      <c r="E121">
        <v>2010</v>
      </c>
      <c r="F121" t="s">
        <v>581</v>
      </c>
      <c r="H121" t="s">
        <v>38</v>
      </c>
      <c r="I121" t="s">
        <v>39</v>
      </c>
    </row>
    <row r="122" spans="1:12" x14ac:dyDescent="0.3">
      <c r="A122" t="s">
        <v>582</v>
      </c>
      <c r="B122" t="s">
        <v>583</v>
      </c>
      <c r="C122" t="s">
        <v>584</v>
      </c>
      <c r="E122">
        <v>1976</v>
      </c>
      <c r="F122" t="s">
        <v>585</v>
      </c>
      <c r="G122" t="s">
        <v>586</v>
      </c>
      <c r="H122" t="s">
        <v>38</v>
      </c>
      <c r="I122" t="s">
        <v>66</v>
      </c>
      <c r="K122">
        <v>22</v>
      </c>
      <c r="L122">
        <v>16</v>
      </c>
    </row>
    <row r="123" spans="1:12" x14ac:dyDescent="0.3">
      <c r="A123" t="s">
        <v>587</v>
      </c>
      <c r="B123" t="s">
        <v>588</v>
      </c>
      <c r="C123" t="s">
        <v>589</v>
      </c>
      <c r="D123" t="s">
        <v>590</v>
      </c>
      <c r="E123">
        <v>2018</v>
      </c>
      <c r="F123" t="s">
        <v>591</v>
      </c>
      <c r="G123" t="s">
        <v>65</v>
      </c>
      <c r="H123" t="s">
        <v>38</v>
      </c>
      <c r="I123" t="s">
        <v>66</v>
      </c>
    </row>
    <row r="124" spans="1:12" x14ac:dyDescent="0.3">
      <c r="A124" t="s">
        <v>592</v>
      </c>
      <c r="B124" t="s">
        <v>593</v>
      </c>
      <c r="C124" t="s">
        <v>594</v>
      </c>
      <c r="D124" t="s">
        <v>595</v>
      </c>
      <c r="E124">
        <v>2012</v>
      </c>
      <c r="F124" t="s">
        <v>596</v>
      </c>
      <c r="G124" t="s">
        <v>65</v>
      </c>
      <c r="H124" t="s">
        <v>38</v>
      </c>
      <c r="I124" t="s">
        <v>66</v>
      </c>
    </row>
    <row r="125" spans="1:12" x14ac:dyDescent="0.3">
      <c r="A125" t="s">
        <v>597</v>
      </c>
      <c r="B125" t="s">
        <v>598</v>
      </c>
      <c r="C125" t="s">
        <v>599</v>
      </c>
      <c r="D125" t="s">
        <v>600</v>
      </c>
      <c r="E125">
        <v>2000</v>
      </c>
      <c r="G125" t="s">
        <v>65</v>
      </c>
      <c r="H125" t="s">
        <v>38</v>
      </c>
      <c r="I125" t="s">
        <v>66</v>
      </c>
    </row>
    <row r="126" spans="1:12" x14ac:dyDescent="0.3">
      <c r="A126" t="s">
        <v>601</v>
      </c>
      <c r="B126" t="s">
        <v>602</v>
      </c>
      <c r="C126" t="s">
        <v>561</v>
      </c>
      <c r="D126" t="s">
        <v>603</v>
      </c>
      <c r="E126">
        <v>2010</v>
      </c>
      <c r="F126" t="s">
        <v>604</v>
      </c>
      <c r="G126" t="s">
        <v>65</v>
      </c>
      <c r="H126" t="s">
        <v>38</v>
      </c>
      <c r="I126" t="s">
        <v>66</v>
      </c>
    </row>
    <row r="127" spans="1:12" x14ac:dyDescent="0.3">
      <c r="A127" t="s">
        <v>601</v>
      </c>
      <c r="B127" t="s">
        <v>605</v>
      </c>
      <c r="C127" t="s">
        <v>606</v>
      </c>
      <c r="D127" t="s">
        <v>607</v>
      </c>
      <c r="E127">
        <v>2010</v>
      </c>
      <c r="F127" t="s">
        <v>608</v>
      </c>
      <c r="G127" t="s">
        <v>65</v>
      </c>
      <c r="H127" t="s">
        <v>38</v>
      </c>
      <c r="I127" t="s">
        <v>66</v>
      </c>
    </row>
    <row r="128" spans="1:12" x14ac:dyDescent="0.3">
      <c r="A128" t="s">
        <v>601</v>
      </c>
      <c r="B128" t="s">
        <v>609</v>
      </c>
      <c r="C128" t="s">
        <v>340</v>
      </c>
      <c r="D128" t="s">
        <v>610</v>
      </c>
      <c r="E128">
        <v>2008</v>
      </c>
      <c r="F128" t="s">
        <v>611</v>
      </c>
      <c r="G128" t="s">
        <v>65</v>
      </c>
      <c r="H128" t="s">
        <v>38</v>
      </c>
      <c r="I128" t="s">
        <v>66</v>
      </c>
    </row>
    <row r="129" spans="1:14" x14ac:dyDescent="0.3">
      <c r="A129" t="s">
        <v>601</v>
      </c>
      <c r="B129" t="s">
        <v>612</v>
      </c>
      <c r="C129" t="s">
        <v>613</v>
      </c>
      <c r="D129" t="s">
        <v>614</v>
      </c>
      <c r="E129">
        <v>2007</v>
      </c>
      <c r="F129" t="s">
        <v>615</v>
      </c>
      <c r="G129" t="s">
        <v>65</v>
      </c>
      <c r="H129" t="s">
        <v>38</v>
      </c>
      <c r="I129" t="s">
        <v>66</v>
      </c>
    </row>
    <row r="130" spans="1:14" x14ac:dyDescent="0.3">
      <c r="A130" t="s">
        <v>601</v>
      </c>
      <c r="B130" t="s">
        <v>616</v>
      </c>
      <c r="C130" t="s">
        <v>164</v>
      </c>
      <c r="D130" t="s">
        <v>617</v>
      </c>
      <c r="E130">
        <v>2001</v>
      </c>
      <c r="F130" t="s">
        <v>618</v>
      </c>
      <c r="G130" t="s">
        <v>65</v>
      </c>
      <c r="H130" t="s">
        <v>38</v>
      </c>
      <c r="I130" t="s">
        <v>66</v>
      </c>
    </row>
    <row r="131" spans="1:14" x14ac:dyDescent="0.3">
      <c r="A131" t="s">
        <v>619</v>
      </c>
      <c r="B131" t="s">
        <v>620</v>
      </c>
      <c r="C131" t="s">
        <v>621</v>
      </c>
      <c r="D131" t="s">
        <v>622</v>
      </c>
      <c r="E131">
        <v>1998</v>
      </c>
      <c r="F131" t="s">
        <v>623</v>
      </c>
      <c r="G131" t="s">
        <v>65</v>
      </c>
      <c r="H131" t="s">
        <v>38</v>
      </c>
      <c r="I131" t="s">
        <v>66</v>
      </c>
    </row>
    <row r="132" spans="1:14" x14ac:dyDescent="0.3">
      <c r="A132" t="s">
        <v>624</v>
      </c>
      <c r="B132" t="s">
        <v>625</v>
      </c>
      <c r="C132" t="s">
        <v>211</v>
      </c>
      <c r="D132" t="s">
        <v>626</v>
      </c>
      <c r="E132">
        <v>2003</v>
      </c>
      <c r="G132" t="s">
        <v>65</v>
      </c>
      <c r="H132" t="s">
        <v>38</v>
      </c>
      <c r="I132" t="s">
        <v>66</v>
      </c>
    </row>
    <row r="133" spans="1:14" x14ac:dyDescent="0.3">
      <c r="A133" t="s">
        <v>624</v>
      </c>
      <c r="B133" t="s">
        <v>627</v>
      </c>
      <c r="C133" t="s">
        <v>628</v>
      </c>
      <c r="D133" t="s">
        <v>629</v>
      </c>
      <c r="E133">
        <v>2003</v>
      </c>
      <c r="F133" t="s">
        <v>630</v>
      </c>
      <c r="G133" t="s">
        <v>65</v>
      </c>
      <c r="H133" t="s">
        <v>38</v>
      </c>
      <c r="I133" t="s">
        <v>66</v>
      </c>
    </row>
    <row r="134" spans="1:14" x14ac:dyDescent="0.3">
      <c r="A134" t="s">
        <v>631</v>
      </c>
      <c r="B134" t="s">
        <v>632</v>
      </c>
      <c r="C134" t="s">
        <v>211</v>
      </c>
      <c r="D134" t="s">
        <v>633</v>
      </c>
      <c r="E134">
        <v>2004</v>
      </c>
      <c r="H134" t="s">
        <v>18</v>
      </c>
    </row>
    <row r="135" spans="1:14" x14ac:dyDescent="0.3">
      <c r="A135" t="s">
        <v>634</v>
      </c>
      <c r="B135" t="s">
        <v>635</v>
      </c>
      <c r="C135" t="s">
        <v>493</v>
      </c>
      <c r="D135" t="s">
        <v>636</v>
      </c>
      <c r="E135">
        <v>2001</v>
      </c>
      <c r="H135" t="s">
        <v>38</v>
      </c>
      <c r="I135" t="s">
        <v>39</v>
      </c>
    </row>
    <row r="136" spans="1:14" x14ac:dyDescent="0.3">
      <c r="A136" t="s">
        <v>637</v>
      </c>
      <c r="B136" t="s">
        <v>638</v>
      </c>
      <c r="C136" t="s">
        <v>425</v>
      </c>
      <c r="D136" t="s">
        <v>639</v>
      </c>
      <c r="E136">
        <v>2011</v>
      </c>
      <c r="F136" t="s">
        <v>640</v>
      </c>
      <c r="G136" t="s">
        <v>65</v>
      </c>
      <c r="H136" t="s">
        <v>38</v>
      </c>
      <c r="I136" t="s">
        <v>66</v>
      </c>
      <c r="J136" t="s">
        <v>67</v>
      </c>
    </row>
    <row r="137" spans="1:14" x14ac:dyDescent="0.3">
      <c r="A137" t="s">
        <v>641</v>
      </c>
      <c r="B137" t="s">
        <v>642</v>
      </c>
      <c r="C137" t="s">
        <v>643</v>
      </c>
      <c r="D137" t="s">
        <v>644</v>
      </c>
      <c r="E137">
        <v>2009</v>
      </c>
      <c r="H137" t="s">
        <v>18</v>
      </c>
    </row>
    <row r="138" spans="1:14" x14ac:dyDescent="0.3">
      <c r="A138" t="s">
        <v>645</v>
      </c>
      <c r="B138" t="s">
        <v>646</v>
      </c>
      <c r="C138" t="s">
        <v>647</v>
      </c>
      <c r="D138" t="s">
        <v>648</v>
      </c>
      <c r="E138">
        <v>2017</v>
      </c>
      <c r="F138" t="s">
        <v>649</v>
      </c>
      <c r="H138" t="s">
        <v>18</v>
      </c>
    </row>
    <row r="139" spans="1:14" x14ac:dyDescent="0.3">
      <c r="A139" t="s">
        <v>650</v>
      </c>
      <c r="B139" t="s">
        <v>651</v>
      </c>
      <c r="C139" t="s">
        <v>589</v>
      </c>
      <c r="D139" t="s">
        <v>652</v>
      </c>
      <c r="E139">
        <v>2000</v>
      </c>
      <c r="F139" t="s">
        <v>653</v>
      </c>
      <c r="H139" t="s">
        <v>38</v>
      </c>
      <c r="I139" t="s">
        <v>39</v>
      </c>
    </row>
    <row r="140" spans="1:14" x14ac:dyDescent="0.3">
      <c r="A140" t="s">
        <v>654</v>
      </c>
      <c r="B140" t="s">
        <v>655</v>
      </c>
      <c r="C140" t="s">
        <v>415</v>
      </c>
      <c r="D140" t="s">
        <v>656</v>
      </c>
      <c r="E140">
        <v>1993</v>
      </c>
      <c r="F140" t="s">
        <v>657</v>
      </c>
      <c r="H140" t="s">
        <v>18</v>
      </c>
    </row>
    <row r="141" spans="1:14" x14ac:dyDescent="0.3">
      <c r="A141" t="s">
        <v>658</v>
      </c>
      <c r="B141" t="s">
        <v>659</v>
      </c>
      <c r="C141" t="s">
        <v>62</v>
      </c>
      <c r="D141" t="s">
        <v>660</v>
      </c>
      <c r="E141">
        <v>2000</v>
      </c>
      <c r="F141" t="s">
        <v>661</v>
      </c>
      <c r="G141" t="s">
        <v>65</v>
      </c>
      <c r="H141" t="s">
        <v>38</v>
      </c>
      <c r="I141" t="s">
        <v>66</v>
      </c>
      <c r="J141" t="s">
        <v>67</v>
      </c>
    </row>
    <row r="142" spans="1:14" x14ac:dyDescent="0.3">
      <c r="A142" t="s">
        <v>662</v>
      </c>
      <c r="B142" t="s">
        <v>663</v>
      </c>
      <c r="C142" t="s">
        <v>488</v>
      </c>
      <c r="D142" t="s">
        <v>664</v>
      </c>
      <c r="E142">
        <v>2009</v>
      </c>
      <c r="F142" t="s">
        <v>665</v>
      </c>
      <c r="H142" t="s">
        <v>18</v>
      </c>
    </row>
    <row r="143" spans="1:14" x14ac:dyDescent="0.3">
      <c r="A143" t="s">
        <v>666</v>
      </c>
      <c r="B143" t="s">
        <v>667</v>
      </c>
      <c r="C143" t="s">
        <v>668</v>
      </c>
      <c r="D143" t="s">
        <v>669</v>
      </c>
      <c r="E143">
        <v>2004</v>
      </c>
      <c r="F143" t="s">
        <v>670</v>
      </c>
      <c r="G143" t="s">
        <v>65</v>
      </c>
      <c r="H143" t="s">
        <v>38</v>
      </c>
      <c r="I143" t="s">
        <v>66</v>
      </c>
      <c r="N143" t="s">
        <v>65</v>
      </c>
    </row>
    <row r="144" spans="1:14" x14ac:dyDescent="0.3">
      <c r="A144" t="s">
        <v>671</v>
      </c>
      <c r="B144" t="s">
        <v>672</v>
      </c>
      <c r="C144" t="s">
        <v>189</v>
      </c>
      <c r="D144" t="s">
        <v>673</v>
      </c>
      <c r="E144">
        <v>2017</v>
      </c>
      <c r="F144" t="s">
        <v>674</v>
      </c>
      <c r="H144" t="s">
        <v>38</v>
      </c>
      <c r="I144" t="s">
        <v>39</v>
      </c>
    </row>
    <row r="145" spans="1:12" x14ac:dyDescent="0.3">
      <c r="A145" t="s">
        <v>675</v>
      </c>
      <c r="B145" t="s">
        <v>676</v>
      </c>
      <c r="C145" t="s">
        <v>561</v>
      </c>
      <c r="D145" t="s">
        <v>677</v>
      </c>
      <c r="E145">
        <v>2004</v>
      </c>
      <c r="F145" t="s">
        <v>678</v>
      </c>
      <c r="H145" t="s">
        <v>38</v>
      </c>
      <c r="I145" t="s">
        <v>39</v>
      </c>
    </row>
    <row r="146" spans="1:12" x14ac:dyDescent="0.3">
      <c r="A146" t="s">
        <v>679</v>
      </c>
      <c r="B146" t="s">
        <v>680</v>
      </c>
      <c r="C146" t="s">
        <v>681</v>
      </c>
      <c r="D146" t="s">
        <v>682</v>
      </c>
      <c r="E146">
        <v>2009</v>
      </c>
      <c r="F146" t="s">
        <v>683</v>
      </c>
      <c r="H146" t="s">
        <v>38</v>
      </c>
      <c r="I146" t="s">
        <v>39</v>
      </c>
    </row>
    <row r="147" spans="1:12" x14ac:dyDescent="0.3">
      <c r="A147" t="s">
        <v>684</v>
      </c>
      <c r="B147" t="s">
        <v>685</v>
      </c>
      <c r="C147" t="s">
        <v>686</v>
      </c>
      <c r="D147" t="s">
        <v>687</v>
      </c>
      <c r="E147">
        <v>1995</v>
      </c>
      <c r="F147" t="s">
        <v>688</v>
      </c>
      <c r="H147" t="s">
        <v>38</v>
      </c>
      <c r="I147" t="s">
        <v>39</v>
      </c>
    </row>
    <row r="148" spans="1:12" x14ac:dyDescent="0.3">
      <c r="A148" t="s">
        <v>684</v>
      </c>
      <c r="B148" t="s">
        <v>689</v>
      </c>
      <c r="C148" t="s">
        <v>690</v>
      </c>
      <c r="E148">
        <v>1988</v>
      </c>
      <c r="F148" t="s">
        <v>691</v>
      </c>
      <c r="H148" t="s">
        <v>38</v>
      </c>
      <c r="I148" t="s">
        <v>39</v>
      </c>
    </row>
    <row r="149" spans="1:12" x14ac:dyDescent="0.3">
      <c r="A149" t="s">
        <v>692</v>
      </c>
      <c r="B149" t="s">
        <v>693</v>
      </c>
      <c r="C149" t="s">
        <v>159</v>
      </c>
      <c r="D149" t="s">
        <v>694</v>
      </c>
      <c r="E149">
        <v>1993</v>
      </c>
      <c r="F149" t="s">
        <v>695</v>
      </c>
      <c r="H149" t="s">
        <v>18</v>
      </c>
    </row>
    <row r="150" spans="1:12" x14ac:dyDescent="0.3">
      <c r="A150" t="s">
        <v>696</v>
      </c>
      <c r="B150" t="s">
        <v>697</v>
      </c>
      <c r="C150" t="s">
        <v>698</v>
      </c>
      <c r="D150" t="s">
        <v>699</v>
      </c>
      <c r="E150">
        <v>1997</v>
      </c>
      <c r="F150" t="s">
        <v>700</v>
      </c>
      <c r="H150" t="s">
        <v>38</v>
      </c>
      <c r="I150" t="s">
        <v>39</v>
      </c>
    </row>
    <row r="151" spans="1:12" x14ac:dyDescent="0.3">
      <c r="A151" t="s">
        <v>701</v>
      </c>
      <c r="B151" t="s">
        <v>702</v>
      </c>
      <c r="C151" t="s">
        <v>703</v>
      </c>
      <c r="D151" t="s">
        <v>704</v>
      </c>
      <c r="E151">
        <v>2001</v>
      </c>
      <c r="H151" t="s">
        <v>38</v>
      </c>
      <c r="I151" t="s">
        <v>39</v>
      </c>
    </row>
    <row r="152" spans="1:12" x14ac:dyDescent="0.3">
      <c r="A152" t="s">
        <v>705</v>
      </c>
      <c r="B152" t="s">
        <v>706</v>
      </c>
      <c r="C152" t="s">
        <v>589</v>
      </c>
      <c r="D152" t="s">
        <v>707</v>
      </c>
      <c r="E152">
        <v>2017</v>
      </c>
      <c r="F152" t="s">
        <v>708</v>
      </c>
      <c r="H152" t="s">
        <v>38</v>
      </c>
      <c r="I152" t="s">
        <v>66</v>
      </c>
      <c r="K152">
        <v>1</v>
      </c>
    </row>
    <row r="153" spans="1:12" x14ac:dyDescent="0.3">
      <c r="A153" t="s">
        <v>709</v>
      </c>
      <c r="B153" t="s">
        <v>710</v>
      </c>
      <c r="C153" t="s">
        <v>325</v>
      </c>
      <c r="D153" t="s">
        <v>711</v>
      </c>
      <c r="E153">
        <v>2017</v>
      </c>
      <c r="F153" t="s">
        <v>712</v>
      </c>
      <c r="G153" t="s">
        <v>65</v>
      </c>
      <c r="H153" t="s">
        <v>38</v>
      </c>
      <c r="I153" t="s">
        <v>66</v>
      </c>
    </row>
    <row r="154" spans="1:12" x14ac:dyDescent="0.3">
      <c r="A154" t="s">
        <v>713</v>
      </c>
      <c r="B154" t="s">
        <v>714</v>
      </c>
      <c r="C154" t="s">
        <v>715</v>
      </c>
      <c r="D154" t="s">
        <v>716</v>
      </c>
      <c r="E154">
        <v>2002</v>
      </c>
      <c r="F154" t="s">
        <v>717</v>
      </c>
      <c r="H154" t="s">
        <v>38</v>
      </c>
      <c r="I154" t="s">
        <v>39</v>
      </c>
    </row>
    <row r="155" spans="1:12" x14ac:dyDescent="0.3">
      <c r="A155" t="s">
        <v>718</v>
      </c>
      <c r="B155" t="s">
        <v>719</v>
      </c>
      <c r="C155" t="s">
        <v>720</v>
      </c>
      <c r="D155" t="s">
        <v>721</v>
      </c>
      <c r="E155">
        <v>1995</v>
      </c>
      <c r="F155" t="s">
        <v>722</v>
      </c>
      <c r="G155" t="s">
        <v>166</v>
      </c>
      <c r="H155" t="s">
        <v>38</v>
      </c>
      <c r="I155" t="s">
        <v>66</v>
      </c>
      <c r="K155">
        <v>7</v>
      </c>
      <c r="L155">
        <v>3</v>
      </c>
    </row>
    <row r="156" spans="1:12" x14ac:dyDescent="0.3">
      <c r="A156" t="s">
        <v>723</v>
      </c>
      <c r="B156" t="s">
        <v>724</v>
      </c>
      <c r="C156" t="s">
        <v>725</v>
      </c>
      <c r="D156" t="s">
        <v>726</v>
      </c>
      <c r="E156">
        <v>2016</v>
      </c>
      <c r="F156" t="s">
        <v>727</v>
      </c>
      <c r="H156" t="s">
        <v>38</v>
      </c>
      <c r="I156" t="s">
        <v>39</v>
      </c>
    </row>
    <row r="157" spans="1:12" x14ac:dyDescent="0.3">
      <c r="A157" t="s">
        <v>728</v>
      </c>
      <c r="B157" t="s">
        <v>729</v>
      </c>
      <c r="C157" t="s">
        <v>730</v>
      </c>
      <c r="D157" t="s">
        <v>731</v>
      </c>
      <c r="E157">
        <v>2006</v>
      </c>
      <c r="F157" t="s">
        <v>732</v>
      </c>
      <c r="H157" t="s">
        <v>38</v>
      </c>
      <c r="I157" t="s">
        <v>39</v>
      </c>
    </row>
    <row r="158" spans="1:12" x14ac:dyDescent="0.3">
      <c r="A158" t="s">
        <v>733</v>
      </c>
      <c r="B158" t="s">
        <v>734</v>
      </c>
      <c r="C158" t="s">
        <v>146</v>
      </c>
      <c r="D158" t="s">
        <v>735</v>
      </c>
      <c r="E158">
        <v>1986</v>
      </c>
      <c r="F158" t="s">
        <v>736</v>
      </c>
      <c r="H158" t="s">
        <v>18</v>
      </c>
    </row>
    <row r="159" spans="1:12" x14ac:dyDescent="0.3">
      <c r="A159" t="s">
        <v>737</v>
      </c>
      <c r="B159" t="s">
        <v>738</v>
      </c>
      <c r="C159" t="s">
        <v>739</v>
      </c>
      <c r="D159" t="s">
        <v>740</v>
      </c>
      <c r="E159">
        <v>2007</v>
      </c>
      <c r="F159" t="s">
        <v>741</v>
      </c>
      <c r="H159" t="s">
        <v>18</v>
      </c>
    </row>
    <row r="160" spans="1:12" x14ac:dyDescent="0.3">
      <c r="A160" t="s">
        <v>742</v>
      </c>
      <c r="B160" t="s">
        <v>743</v>
      </c>
      <c r="C160" t="s">
        <v>744</v>
      </c>
      <c r="D160" t="s">
        <v>745</v>
      </c>
      <c r="E160">
        <v>2005</v>
      </c>
      <c r="F160" t="s">
        <v>746</v>
      </c>
      <c r="H160" t="s">
        <v>38</v>
      </c>
      <c r="I160" t="s">
        <v>39</v>
      </c>
    </row>
    <row r="161" spans="1:14" x14ac:dyDescent="0.3">
      <c r="A161" t="s">
        <v>747</v>
      </c>
      <c r="B161" t="s">
        <v>748</v>
      </c>
      <c r="C161" t="s">
        <v>749</v>
      </c>
      <c r="D161" t="s">
        <v>750</v>
      </c>
      <c r="E161">
        <v>2005</v>
      </c>
      <c r="F161" t="s">
        <v>751</v>
      </c>
      <c r="G161" t="s">
        <v>65</v>
      </c>
      <c r="H161" t="s">
        <v>38</v>
      </c>
      <c r="I161" t="s">
        <v>66</v>
      </c>
      <c r="K161">
        <v>2</v>
      </c>
    </row>
    <row r="162" spans="1:14" x14ac:dyDescent="0.3">
      <c r="A162" t="s">
        <v>752</v>
      </c>
      <c r="B162" t="s">
        <v>753</v>
      </c>
      <c r="C162" t="s">
        <v>754</v>
      </c>
      <c r="E162">
        <v>1985</v>
      </c>
      <c r="F162" t="s">
        <v>755</v>
      </c>
      <c r="H162" t="s">
        <v>38</v>
      </c>
      <c r="I162" t="s">
        <v>39</v>
      </c>
    </row>
    <row r="163" spans="1:14" x14ac:dyDescent="0.3">
      <c r="A163" t="s">
        <v>756</v>
      </c>
      <c r="B163" t="s">
        <v>757</v>
      </c>
      <c r="C163" t="s">
        <v>758</v>
      </c>
      <c r="D163" t="s">
        <v>759</v>
      </c>
      <c r="E163">
        <v>2008</v>
      </c>
      <c r="F163" t="s">
        <v>760</v>
      </c>
      <c r="H163" t="s">
        <v>18</v>
      </c>
    </row>
    <row r="164" spans="1:14" x14ac:dyDescent="0.3">
      <c r="A164" t="s">
        <v>761</v>
      </c>
      <c r="B164" t="s">
        <v>762</v>
      </c>
      <c r="C164" t="s">
        <v>84</v>
      </c>
      <c r="D164" t="s">
        <v>763</v>
      </c>
      <c r="E164">
        <v>2005</v>
      </c>
      <c r="F164" t="s">
        <v>764</v>
      </c>
      <c r="H164" t="s">
        <v>38</v>
      </c>
      <c r="I164" t="s">
        <v>39</v>
      </c>
    </row>
    <row r="165" spans="1:14" x14ac:dyDescent="0.3">
      <c r="A165" t="s">
        <v>765</v>
      </c>
      <c r="B165" t="s">
        <v>766</v>
      </c>
      <c r="C165" t="s">
        <v>62</v>
      </c>
      <c r="D165" t="s">
        <v>767</v>
      </c>
      <c r="E165">
        <v>1998</v>
      </c>
      <c r="F165" t="s">
        <v>768</v>
      </c>
      <c r="G165" t="s">
        <v>65</v>
      </c>
      <c r="H165" t="s">
        <v>38</v>
      </c>
      <c r="I165" t="s">
        <v>66</v>
      </c>
      <c r="J165" t="s">
        <v>67</v>
      </c>
    </row>
    <row r="166" spans="1:14" x14ac:dyDescent="0.3">
      <c r="A166" t="s">
        <v>769</v>
      </c>
      <c r="B166" t="s">
        <v>770</v>
      </c>
      <c r="C166" t="s">
        <v>62</v>
      </c>
      <c r="D166" t="s">
        <v>771</v>
      </c>
      <c r="E166">
        <v>1997</v>
      </c>
      <c r="F166" t="s">
        <v>772</v>
      </c>
      <c r="G166" t="s">
        <v>65</v>
      </c>
      <c r="H166" t="s">
        <v>38</v>
      </c>
      <c r="I166" t="s">
        <v>66</v>
      </c>
      <c r="J166" t="s">
        <v>67</v>
      </c>
    </row>
    <row r="167" spans="1:14" x14ac:dyDescent="0.3">
      <c r="A167" t="s">
        <v>773</v>
      </c>
      <c r="B167" t="s">
        <v>774</v>
      </c>
      <c r="C167" t="s">
        <v>775</v>
      </c>
      <c r="D167" t="s">
        <v>776</v>
      </c>
      <c r="E167">
        <v>2011</v>
      </c>
      <c r="F167" t="s">
        <v>777</v>
      </c>
      <c r="H167" t="s">
        <v>18</v>
      </c>
    </row>
    <row r="168" spans="1:14" x14ac:dyDescent="0.3">
      <c r="A168" t="s">
        <v>778</v>
      </c>
      <c r="B168" t="s">
        <v>779</v>
      </c>
      <c r="C168" t="s">
        <v>211</v>
      </c>
      <c r="D168" t="s">
        <v>780</v>
      </c>
      <c r="E168">
        <v>2004</v>
      </c>
      <c r="H168" t="s">
        <v>38</v>
      </c>
      <c r="I168" t="s">
        <v>39</v>
      </c>
    </row>
    <row r="169" spans="1:14" x14ac:dyDescent="0.3">
      <c r="A169" t="s">
        <v>781</v>
      </c>
      <c r="B169" t="s">
        <v>782</v>
      </c>
      <c r="C169" t="s">
        <v>783</v>
      </c>
      <c r="D169" t="s">
        <v>784</v>
      </c>
      <c r="E169">
        <v>1992</v>
      </c>
      <c r="F169" t="s">
        <v>785</v>
      </c>
      <c r="G169" t="s">
        <v>65</v>
      </c>
      <c r="H169" t="s">
        <v>786</v>
      </c>
    </row>
    <row r="170" spans="1:14" x14ac:dyDescent="0.3">
      <c r="A170" t="s">
        <v>787</v>
      </c>
      <c r="B170" t="s">
        <v>788</v>
      </c>
      <c r="C170" t="s">
        <v>789</v>
      </c>
      <c r="D170" t="s">
        <v>790</v>
      </c>
      <c r="E170">
        <v>2010</v>
      </c>
      <c r="F170" t="s">
        <v>791</v>
      </c>
      <c r="H170" t="s">
        <v>18</v>
      </c>
    </row>
    <row r="171" spans="1:14" x14ac:dyDescent="0.3">
      <c r="A171" t="s">
        <v>792</v>
      </c>
      <c r="B171" t="s">
        <v>793</v>
      </c>
      <c r="C171" t="s">
        <v>789</v>
      </c>
      <c r="D171" t="s">
        <v>794</v>
      </c>
      <c r="E171">
        <v>2009</v>
      </c>
      <c r="F171" t="s">
        <v>795</v>
      </c>
      <c r="H171" t="s">
        <v>18</v>
      </c>
    </row>
    <row r="172" spans="1:14" x14ac:dyDescent="0.3">
      <c r="A172" t="s">
        <v>796</v>
      </c>
      <c r="B172" t="s">
        <v>797</v>
      </c>
      <c r="C172" t="s">
        <v>798</v>
      </c>
      <c r="D172" t="s">
        <v>799</v>
      </c>
      <c r="E172">
        <v>2009</v>
      </c>
      <c r="F172" t="s">
        <v>800</v>
      </c>
      <c r="H172" t="s">
        <v>38</v>
      </c>
      <c r="I172" t="s">
        <v>39</v>
      </c>
    </row>
    <row r="173" spans="1:14" x14ac:dyDescent="0.3">
      <c r="A173" t="s">
        <v>801</v>
      </c>
      <c r="B173" t="s">
        <v>802</v>
      </c>
      <c r="C173" t="s">
        <v>803</v>
      </c>
      <c r="D173" t="s">
        <v>804</v>
      </c>
      <c r="E173">
        <v>1992</v>
      </c>
      <c r="F173" t="s">
        <v>805</v>
      </c>
      <c r="G173" t="s">
        <v>586</v>
      </c>
      <c r="H173" t="s">
        <v>38</v>
      </c>
      <c r="I173" t="s">
        <v>66</v>
      </c>
      <c r="N173" t="s">
        <v>65</v>
      </c>
    </row>
    <row r="174" spans="1:14" x14ac:dyDescent="0.3">
      <c r="A174" t="s">
        <v>806</v>
      </c>
      <c r="B174" t="s">
        <v>807</v>
      </c>
      <c r="C174" t="s">
        <v>808</v>
      </c>
      <c r="D174" t="s">
        <v>809</v>
      </c>
      <c r="E174">
        <v>2008</v>
      </c>
      <c r="F174" t="s">
        <v>810</v>
      </c>
      <c r="H174" t="s">
        <v>38</v>
      </c>
      <c r="I174" t="s">
        <v>66</v>
      </c>
      <c r="K174">
        <v>0</v>
      </c>
    </row>
    <row r="175" spans="1:14" x14ac:dyDescent="0.3">
      <c r="A175" t="s">
        <v>811</v>
      </c>
      <c r="B175" t="s">
        <v>812</v>
      </c>
      <c r="C175" t="s">
        <v>813</v>
      </c>
      <c r="D175" t="s">
        <v>814</v>
      </c>
      <c r="E175">
        <v>2011</v>
      </c>
      <c r="F175" t="s">
        <v>815</v>
      </c>
      <c r="H175" t="s">
        <v>18</v>
      </c>
    </row>
    <row r="176" spans="1:14" x14ac:dyDescent="0.3">
      <c r="A176" t="s">
        <v>816</v>
      </c>
      <c r="B176" t="s">
        <v>817</v>
      </c>
      <c r="C176" t="s">
        <v>818</v>
      </c>
      <c r="D176" t="s">
        <v>819</v>
      </c>
      <c r="E176">
        <v>2017</v>
      </c>
      <c r="F176" t="s">
        <v>820</v>
      </c>
      <c r="H176" t="s">
        <v>18</v>
      </c>
    </row>
    <row r="177" spans="1:9" x14ac:dyDescent="0.3">
      <c r="A177" t="s">
        <v>821</v>
      </c>
      <c r="B177" t="s">
        <v>822</v>
      </c>
      <c r="C177" t="s">
        <v>526</v>
      </c>
      <c r="D177" t="s">
        <v>823</v>
      </c>
      <c r="E177">
        <v>1991</v>
      </c>
      <c r="F177" t="s">
        <v>824</v>
      </c>
      <c r="H177" t="s">
        <v>18</v>
      </c>
    </row>
    <row r="178" spans="1:9" x14ac:dyDescent="0.3">
      <c r="A178" t="s">
        <v>825</v>
      </c>
      <c r="B178" t="s">
        <v>826</v>
      </c>
      <c r="C178" t="s">
        <v>827</v>
      </c>
      <c r="D178" t="s">
        <v>828</v>
      </c>
      <c r="E178">
        <v>2017</v>
      </c>
      <c r="F178" t="s">
        <v>829</v>
      </c>
      <c r="H178" t="s">
        <v>38</v>
      </c>
      <c r="I178" t="s">
        <v>39</v>
      </c>
    </row>
    <row r="179" spans="1:9" x14ac:dyDescent="0.3">
      <c r="A179" t="s">
        <v>830</v>
      </c>
      <c r="B179" t="s">
        <v>831</v>
      </c>
      <c r="C179" t="s">
        <v>832</v>
      </c>
      <c r="D179" t="s">
        <v>833</v>
      </c>
      <c r="E179">
        <v>2012</v>
      </c>
      <c r="F179" t="s">
        <v>834</v>
      </c>
      <c r="H179" t="s">
        <v>38</v>
      </c>
      <c r="I179" t="s">
        <v>39</v>
      </c>
    </row>
    <row r="180" spans="1:9" x14ac:dyDescent="0.3">
      <c r="A180" t="s">
        <v>835</v>
      </c>
      <c r="B180" t="s">
        <v>836</v>
      </c>
      <c r="C180" t="s">
        <v>837</v>
      </c>
      <c r="D180" t="s">
        <v>838</v>
      </c>
      <c r="E180">
        <v>2010</v>
      </c>
      <c r="F180" t="s">
        <v>839</v>
      </c>
      <c r="H180" t="s">
        <v>38</v>
      </c>
      <c r="I180" t="s">
        <v>39</v>
      </c>
    </row>
    <row r="181" spans="1:9" x14ac:dyDescent="0.3">
      <c r="A181" t="s">
        <v>840</v>
      </c>
      <c r="B181" t="s">
        <v>841</v>
      </c>
      <c r="C181" t="s">
        <v>159</v>
      </c>
      <c r="D181" t="s">
        <v>842</v>
      </c>
      <c r="E181">
        <v>1993</v>
      </c>
      <c r="F181" t="s">
        <v>843</v>
      </c>
      <c r="H181" t="s">
        <v>18</v>
      </c>
    </row>
    <row r="182" spans="1:9" x14ac:dyDescent="0.3">
      <c r="A182" t="s">
        <v>844</v>
      </c>
      <c r="B182" t="s">
        <v>845</v>
      </c>
      <c r="C182" t="s">
        <v>846</v>
      </c>
      <c r="D182" t="s">
        <v>847</v>
      </c>
      <c r="E182">
        <v>1992</v>
      </c>
      <c r="F182" t="s">
        <v>848</v>
      </c>
      <c r="H182" t="s">
        <v>18</v>
      </c>
    </row>
    <row r="183" spans="1:9" x14ac:dyDescent="0.3">
      <c r="A183" t="s">
        <v>849</v>
      </c>
      <c r="B183" t="s">
        <v>850</v>
      </c>
      <c r="C183" t="s">
        <v>84</v>
      </c>
      <c r="D183" t="s">
        <v>851</v>
      </c>
      <c r="E183">
        <v>2009</v>
      </c>
      <c r="F183" t="s">
        <v>852</v>
      </c>
      <c r="H183" t="s">
        <v>38</v>
      </c>
      <c r="I183" t="s">
        <v>39</v>
      </c>
    </row>
    <row r="184" spans="1:9" x14ac:dyDescent="0.3">
      <c r="A184" t="s">
        <v>853</v>
      </c>
      <c r="B184" t="s">
        <v>854</v>
      </c>
      <c r="C184" t="s">
        <v>855</v>
      </c>
      <c r="D184" t="s">
        <v>856</v>
      </c>
      <c r="E184">
        <v>2007</v>
      </c>
      <c r="F184" t="s">
        <v>857</v>
      </c>
      <c r="H184" t="s">
        <v>38</v>
      </c>
      <c r="I184" t="s">
        <v>39</v>
      </c>
    </row>
    <row r="185" spans="1:9" x14ac:dyDescent="0.3">
      <c r="A185" t="s">
        <v>858</v>
      </c>
      <c r="B185" t="s">
        <v>859</v>
      </c>
      <c r="C185" t="s">
        <v>860</v>
      </c>
      <c r="D185" t="s">
        <v>861</v>
      </c>
      <c r="E185">
        <v>2014</v>
      </c>
      <c r="F185" t="s">
        <v>862</v>
      </c>
      <c r="H185" t="s">
        <v>18</v>
      </c>
    </row>
    <row r="186" spans="1:9" x14ac:dyDescent="0.3">
      <c r="A186" t="s">
        <v>863</v>
      </c>
      <c r="B186" t="s">
        <v>864</v>
      </c>
      <c r="C186" t="s">
        <v>865</v>
      </c>
      <c r="D186" t="s">
        <v>866</v>
      </c>
      <c r="E186">
        <v>2010</v>
      </c>
      <c r="H186" t="s">
        <v>38</v>
      </c>
      <c r="I186" t="s">
        <v>39</v>
      </c>
    </row>
    <row r="187" spans="1:9" x14ac:dyDescent="0.3">
      <c r="A187" t="s">
        <v>867</v>
      </c>
      <c r="B187" t="s">
        <v>868</v>
      </c>
      <c r="C187" t="s">
        <v>869</v>
      </c>
      <c r="D187" t="s">
        <v>870</v>
      </c>
      <c r="E187">
        <v>2010</v>
      </c>
      <c r="H187" t="s">
        <v>38</v>
      </c>
      <c r="I187" t="s">
        <v>39</v>
      </c>
    </row>
    <row r="188" spans="1:9" x14ac:dyDescent="0.3">
      <c r="A188" t="s">
        <v>871</v>
      </c>
      <c r="B188" t="s">
        <v>872</v>
      </c>
      <c r="C188" t="s">
        <v>873</v>
      </c>
      <c r="D188" t="s">
        <v>874</v>
      </c>
      <c r="E188">
        <v>2004</v>
      </c>
      <c r="H188" t="s">
        <v>18</v>
      </c>
    </row>
    <row r="189" spans="1:9" x14ac:dyDescent="0.3">
      <c r="A189" t="s">
        <v>875</v>
      </c>
      <c r="B189" t="s">
        <v>876</v>
      </c>
      <c r="C189" t="s">
        <v>99</v>
      </c>
      <c r="D189" t="s">
        <v>877</v>
      </c>
      <c r="E189">
        <v>2011</v>
      </c>
      <c r="F189" t="s">
        <v>878</v>
      </c>
      <c r="H189" t="s">
        <v>18</v>
      </c>
    </row>
    <row r="190" spans="1:9" x14ac:dyDescent="0.3">
      <c r="A190" t="s">
        <v>879</v>
      </c>
      <c r="B190" t="s">
        <v>880</v>
      </c>
      <c r="C190" t="s">
        <v>47</v>
      </c>
      <c r="D190" t="s">
        <v>881</v>
      </c>
      <c r="E190">
        <v>2005</v>
      </c>
      <c r="F190" t="s">
        <v>882</v>
      </c>
      <c r="H190" t="s">
        <v>18</v>
      </c>
    </row>
    <row r="191" spans="1:9" x14ac:dyDescent="0.3">
      <c r="A191" t="s">
        <v>883</v>
      </c>
      <c r="B191" t="s">
        <v>884</v>
      </c>
      <c r="C191" t="s">
        <v>16</v>
      </c>
      <c r="D191" t="s">
        <v>885</v>
      </c>
      <c r="E191">
        <v>2011</v>
      </c>
      <c r="F191" t="s">
        <v>886</v>
      </c>
      <c r="H191" t="s">
        <v>18</v>
      </c>
    </row>
    <row r="192" spans="1:9" x14ac:dyDescent="0.3">
      <c r="A192" t="s">
        <v>887</v>
      </c>
      <c r="B192" t="s">
        <v>888</v>
      </c>
      <c r="C192" t="s">
        <v>226</v>
      </c>
      <c r="D192" t="s">
        <v>889</v>
      </c>
      <c r="E192">
        <v>2017</v>
      </c>
      <c r="F192" t="s">
        <v>890</v>
      </c>
      <c r="H192" t="s">
        <v>38</v>
      </c>
      <c r="I192" t="s">
        <v>39</v>
      </c>
    </row>
    <row r="193" spans="1:11" x14ac:dyDescent="0.3">
      <c r="A193" t="s">
        <v>891</v>
      </c>
      <c r="B193" t="s">
        <v>892</v>
      </c>
      <c r="C193" t="s">
        <v>893</v>
      </c>
      <c r="D193" t="s">
        <v>894</v>
      </c>
      <c r="E193">
        <v>2015</v>
      </c>
      <c r="F193" t="s">
        <v>895</v>
      </c>
      <c r="H193" t="s">
        <v>38</v>
      </c>
      <c r="I193" t="s">
        <v>39</v>
      </c>
    </row>
    <row r="194" spans="1:11" x14ac:dyDescent="0.3">
      <c r="A194" t="s">
        <v>896</v>
      </c>
      <c r="B194" t="s">
        <v>897</v>
      </c>
      <c r="C194" t="s">
        <v>159</v>
      </c>
      <c r="D194" t="s">
        <v>898</v>
      </c>
      <c r="E194">
        <v>2017</v>
      </c>
      <c r="F194" t="s">
        <v>899</v>
      </c>
      <c r="H194" t="s">
        <v>18</v>
      </c>
    </row>
    <row r="195" spans="1:11" x14ac:dyDescent="0.3">
      <c r="A195" t="s">
        <v>900</v>
      </c>
      <c r="B195" t="s">
        <v>901</v>
      </c>
      <c r="C195" t="s">
        <v>84</v>
      </c>
      <c r="D195" t="s">
        <v>902</v>
      </c>
      <c r="E195">
        <v>2000</v>
      </c>
      <c r="F195" t="s">
        <v>903</v>
      </c>
      <c r="H195" t="s">
        <v>38</v>
      </c>
      <c r="I195" t="s">
        <v>39</v>
      </c>
    </row>
    <row r="196" spans="1:11" x14ac:dyDescent="0.3">
      <c r="A196" t="s">
        <v>904</v>
      </c>
      <c r="B196" t="s">
        <v>905</v>
      </c>
      <c r="C196" t="s">
        <v>16</v>
      </c>
      <c r="D196" t="s">
        <v>906</v>
      </c>
      <c r="E196">
        <v>2010</v>
      </c>
      <c r="F196" t="s">
        <v>907</v>
      </c>
      <c r="H196" t="s">
        <v>18</v>
      </c>
    </row>
    <row r="197" spans="1:11" x14ac:dyDescent="0.3">
      <c r="A197" t="s">
        <v>908</v>
      </c>
      <c r="B197" t="s">
        <v>909</v>
      </c>
      <c r="C197" t="s">
        <v>910</v>
      </c>
      <c r="D197" t="s">
        <v>911</v>
      </c>
      <c r="E197">
        <v>2013</v>
      </c>
      <c r="H197" t="s">
        <v>38</v>
      </c>
      <c r="I197" t="s">
        <v>39</v>
      </c>
    </row>
    <row r="198" spans="1:11" x14ac:dyDescent="0.3">
      <c r="A198" t="s">
        <v>912</v>
      </c>
      <c r="B198" t="s">
        <v>913</v>
      </c>
      <c r="C198" t="s">
        <v>345</v>
      </c>
      <c r="D198" t="s">
        <v>914</v>
      </c>
      <c r="E198">
        <v>2016</v>
      </c>
      <c r="F198" t="s">
        <v>915</v>
      </c>
      <c r="H198" t="s">
        <v>38</v>
      </c>
      <c r="I198" t="s">
        <v>39</v>
      </c>
    </row>
    <row r="199" spans="1:11" x14ac:dyDescent="0.3">
      <c r="A199" t="s">
        <v>916</v>
      </c>
      <c r="B199" t="s">
        <v>917</v>
      </c>
      <c r="C199" t="s">
        <v>84</v>
      </c>
      <c r="D199" t="s">
        <v>918</v>
      </c>
      <c r="E199">
        <v>2016</v>
      </c>
      <c r="F199" t="s">
        <v>919</v>
      </c>
      <c r="H199" t="s">
        <v>38</v>
      </c>
      <c r="I199" t="s">
        <v>39</v>
      </c>
    </row>
    <row r="200" spans="1:11" x14ac:dyDescent="0.3">
      <c r="A200" t="s">
        <v>920</v>
      </c>
      <c r="B200" t="s">
        <v>921</v>
      </c>
      <c r="C200" t="s">
        <v>47</v>
      </c>
      <c r="D200" t="s">
        <v>922</v>
      </c>
      <c r="E200">
        <v>2002</v>
      </c>
      <c r="F200" t="s">
        <v>923</v>
      </c>
      <c r="H200" t="s">
        <v>18</v>
      </c>
    </row>
    <row r="201" spans="1:11" x14ac:dyDescent="0.3">
      <c r="A201" t="s">
        <v>924</v>
      </c>
      <c r="B201" t="s">
        <v>925</v>
      </c>
      <c r="C201" t="s">
        <v>926</v>
      </c>
      <c r="D201" t="s">
        <v>927</v>
      </c>
      <c r="E201">
        <v>2010</v>
      </c>
      <c r="F201" t="s">
        <v>928</v>
      </c>
      <c r="H201" t="s">
        <v>38</v>
      </c>
      <c r="I201" t="s">
        <v>39</v>
      </c>
    </row>
    <row r="202" spans="1:11" x14ac:dyDescent="0.3">
      <c r="A202" t="s">
        <v>929</v>
      </c>
      <c r="B202" t="s">
        <v>930</v>
      </c>
      <c r="C202" t="s">
        <v>931</v>
      </c>
      <c r="D202" t="s">
        <v>932</v>
      </c>
      <c r="E202">
        <v>2009</v>
      </c>
      <c r="H202" t="s">
        <v>38</v>
      </c>
      <c r="I202" t="s">
        <v>39</v>
      </c>
    </row>
    <row r="203" spans="1:11" x14ac:dyDescent="0.3">
      <c r="A203" t="s">
        <v>929</v>
      </c>
      <c r="B203" t="s">
        <v>933</v>
      </c>
      <c r="C203" t="s">
        <v>934</v>
      </c>
      <c r="D203" t="s">
        <v>935</v>
      </c>
      <c r="E203">
        <v>2007</v>
      </c>
      <c r="F203" t="s">
        <v>936</v>
      </c>
      <c r="H203" t="s">
        <v>38</v>
      </c>
      <c r="I203" t="s">
        <v>39</v>
      </c>
    </row>
    <row r="204" spans="1:11" x14ac:dyDescent="0.3">
      <c r="A204" t="s">
        <v>937</v>
      </c>
      <c r="B204" t="s">
        <v>938</v>
      </c>
      <c r="C204" t="s">
        <v>84</v>
      </c>
      <c r="D204" t="s">
        <v>939</v>
      </c>
      <c r="E204">
        <v>1992</v>
      </c>
      <c r="F204" t="s">
        <v>940</v>
      </c>
      <c r="H204" t="s">
        <v>38</v>
      </c>
      <c r="I204" t="s">
        <v>39</v>
      </c>
    </row>
    <row r="205" spans="1:11" x14ac:dyDescent="0.3">
      <c r="A205" t="s">
        <v>941</v>
      </c>
      <c r="B205" t="s">
        <v>942</v>
      </c>
      <c r="C205" t="s">
        <v>943</v>
      </c>
      <c r="D205" t="s">
        <v>944</v>
      </c>
      <c r="E205">
        <v>1992</v>
      </c>
      <c r="F205" t="s">
        <v>945</v>
      </c>
      <c r="H205" t="s">
        <v>38</v>
      </c>
      <c r="I205" t="s">
        <v>39</v>
      </c>
    </row>
    <row r="206" spans="1:11" x14ac:dyDescent="0.3">
      <c r="A206" t="s">
        <v>946</v>
      </c>
      <c r="B206" t="s">
        <v>947</v>
      </c>
      <c r="C206" t="s">
        <v>948</v>
      </c>
      <c r="D206" t="s">
        <v>949</v>
      </c>
      <c r="E206">
        <v>2017</v>
      </c>
      <c r="F206" t="s">
        <v>950</v>
      </c>
      <c r="G206" t="s">
        <v>65</v>
      </c>
      <c r="H206" t="s">
        <v>38</v>
      </c>
      <c r="I206" t="s">
        <v>66</v>
      </c>
    </row>
    <row r="207" spans="1:11" x14ac:dyDescent="0.3">
      <c r="A207" t="s">
        <v>951</v>
      </c>
      <c r="B207" t="s">
        <v>952</v>
      </c>
      <c r="C207" t="s">
        <v>832</v>
      </c>
      <c r="D207" t="s">
        <v>953</v>
      </c>
      <c r="E207">
        <v>2014</v>
      </c>
      <c r="F207" t="s">
        <v>954</v>
      </c>
      <c r="H207" t="s">
        <v>18</v>
      </c>
    </row>
    <row r="208" spans="1:11" x14ac:dyDescent="0.3">
      <c r="A208" t="s">
        <v>955</v>
      </c>
      <c r="B208" t="s">
        <v>956</v>
      </c>
      <c r="C208" t="s">
        <v>164</v>
      </c>
      <c r="D208" t="s">
        <v>957</v>
      </c>
      <c r="E208">
        <v>2012</v>
      </c>
      <c r="F208" t="s">
        <v>958</v>
      </c>
      <c r="H208" t="s">
        <v>38</v>
      </c>
      <c r="I208" t="s">
        <v>66</v>
      </c>
      <c r="K208">
        <v>2</v>
      </c>
    </row>
    <row r="209" spans="1:12" x14ac:dyDescent="0.3">
      <c r="A209" t="s">
        <v>959</v>
      </c>
      <c r="B209" t="s">
        <v>960</v>
      </c>
      <c r="C209" t="s">
        <v>961</v>
      </c>
      <c r="D209" t="s">
        <v>962</v>
      </c>
      <c r="E209">
        <v>2014</v>
      </c>
      <c r="F209" t="s">
        <v>963</v>
      </c>
      <c r="H209" t="s">
        <v>38</v>
      </c>
      <c r="I209" t="s">
        <v>66</v>
      </c>
      <c r="K209">
        <v>2</v>
      </c>
    </row>
    <row r="210" spans="1:12" x14ac:dyDescent="0.3">
      <c r="A210" t="s">
        <v>964</v>
      </c>
      <c r="B210" t="s">
        <v>965</v>
      </c>
      <c r="C210" t="s">
        <v>966</v>
      </c>
      <c r="D210" t="s">
        <v>967</v>
      </c>
      <c r="E210">
        <v>2014</v>
      </c>
      <c r="F210" t="s">
        <v>968</v>
      </c>
      <c r="H210" t="s">
        <v>18</v>
      </c>
    </row>
    <row r="211" spans="1:12" x14ac:dyDescent="0.3">
      <c r="A211" t="s">
        <v>969</v>
      </c>
      <c r="B211" t="s">
        <v>970</v>
      </c>
      <c r="C211" t="s">
        <v>99</v>
      </c>
      <c r="D211" t="s">
        <v>971</v>
      </c>
      <c r="E211">
        <v>2014</v>
      </c>
      <c r="F211" t="s">
        <v>972</v>
      </c>
      <c r="H211" t="s">
        <v>18</v>
      </c>
    </row>
    <row r="212" spans="1:12" x14ac:dyDescent="0.3">
      <c r="A212" t="s">
        <v>973</v>
      </c>
      <c r="B212" t="s">
        <v>974</v>
      </c>
      <c r="C212" t="s">
        <v>758</v>
      </c>
      <c r="D212" t="s">
        <v>975</v>
      </c>
      <c r="E212">
        <v>2006</v>
      </c>
      <c r="F212" t="s">
        <v>976</v>
      </c>
      <c r="H212" t="s">
        <v>18</v>
      </c>
    </row>
    <row r="213" spans="1:12" x14ac:dyDescent="0.3">
      <c r="A213" t="s">
        <v>977</v>
      </c>
      <c r="B213" t="s">
        <v>978</v>
      </c>
      <c r="C213" t="s">
        <v>979</v>
      </c>
      <c r="D213" t="s">
        <v>980</v>
      </c>
      <c r="E213">
        <v>2016</v>
      </c>
      <c r="F213" t="s">
        <v>981</v>
      </c>
      <c r="H213" t="s">
        <v>38</v>
      </c>
      <c r="I213" t="s">
        <v>39</v>
      </c>
    </row>
    <row r="214" spans="1:12" x14ac:dyDescent="0.3">
      <c r="A214" t="s">
        <v>982</v>
      </c>
      <c r="B214" t="s">
        <v>983</v>
      </c>
      <c r="C214" t="s">
        <v>164</v>
      </c>
      <c r="D214" t="s">
        <v>984</v>
      </c>
      <c r="E214">
        <v>2013</v>
      </c>
      <c r="F214" t="s">
        <v>985</v>
      </c>
      <c r="G214" t="s">
        <v>166</v>
      </c>
      <c r="H214" t="s">
        <v>38</v>
      </c>
      <c r="I214" t="s">
        <v>66</v>
      </c>
      <c r="K214">
        <v>5</v>
      </c>
      <c r="L214">
        <v>6</v>
      </c>
    </row>
    <row r="215" spans="1:12" x14ac:dyDescent="0.3">
      <c r="A215" t="s">
        <v>986</v>
      </c>
      <c r="B215" t="s">
        <v>987</v>
      </c>
      <c r="C215" t="s">
        <v>226</v>
      </c>
      <c r="D215" t="s">
        <v>988</v>
      </c>
      <c r="E215">
        <v>2011</v>
      </c>
      <c r="F215" t="s">
        <v>989</v>
      </c>
      <c r="H215" t="s">
        <v>38</v>
      </c>
      <c r="I215" t="s">
        <v>39</v>
      </c>
    </row>
    <row r="216" spans="1:12" x14ac:dyDescent="0.3">
      <c r="A216" t="s">
        <v>990</v>
      </c>
      <c r="B216" t="s">
        <v>991</v>
      </c>
      <c r="C216" t="s">
        <v>934</v>
      </c>
      <c r="D216" t="s">
        <v>992</v>
      </c>
      <c r="E216">
        <v>2017</v>
      </c>
      <c r="F216" t="s">
        <v>993</v>
      </c>
      <c r="H216" t="s">
        <v>38</v>
      </c>
      <c r="I216" t="s">
        <v>39</v>
      </c>
    </row>
    <row r="217" spans="1:12" x14ac:dyDescent="0.3">
      <c r="A217" t="s">
        <v>994</v>
      </c>
      <c r="B217" t="s">
        <v>995</v>
      </c>
      <c r="C217" t="s">
        <v>996</v>
      </c>
      <c r="D217" t="s">
        <v>997</v>
      </c>
      <c r="E217">
        <v>2014</v>
      </c>
      <c r="F217" t="s">
        <v>998</v>
      </c>
      <c r="H217" t="s">
        <v>18</v>
      </c>
    </row>
    <row r="218" spans="1:12" x14ac:dyDescent="0.3">
      <c r="A218" t="s">
        <v>999</v>
      </c>
      <c r="B218" t="s">
        <v>1000</v>
      </c>
      <c r="C218" t="s">
        <v>1001</v>
      </c>
      <c r="D218" t="s">
        <v>1002</v>
      </c>
      <c r="E218">
        <v>2009</v>
      </c>
      <c r="F218" t="s">
        <v>1003</v>
      </c>
      <c r="H218" t="s">
        <v>38</v>
      </c>
      <c r="I218" t="s">
        <v>39</v>
      </c>
    </row>
    <row r="219" spans="1:12" x14ac:dyDescent="0.3">
      <c r="A219" t="s">
        <v>1004</v>
      </c>
      <c r="B219" t="s">
        <v>1005</v>
      </c>
      <c r="C219" t="s">
        <v>1006</v>
      </c>
      <c r="D219" t="s">
        <v>1007</v>
      </c>
      <c r="E219">
        <v>2017</v>
      </c>
      <c r="F219" t="s">
        <v>1008</v>
      </c>
      <c r="H219" t="s">
        <v>38</v>
      </c>
      <c r="I219" t="s">
        <v>39</v>
      </c>
    </row>
    <row r="220" spans="1:12" x14ac:dyDescent="0.3">
      <c r="A220" t="s">
        <v>1009</v>
      </c>
      <c r="B220" t="s">
        <v>1010</v>
      </c>
      <c r="C220" t="s">
        <v>1011</v>
      </c>
      <c r="D220" t="s">
        <v>1012</v>
      </c>
      <c r="E220">
        <v>2008</v>
      </c>
      <c r="F220" t="s">
        <v>1013</v>
      </c>
      <c r="G220" t="s">
        <v>65</v>
      </c>
      <c r="H220" t="s">
        <v>38</v>
      </c>
      <c r="I220" t="s">
        <v>66</v>
      </c>
      <c r="J220" t="s">
        <v>67</v>
      </c>
    </row>
    <row r="221" spans="1:12" x14ac:dyDescent="0.3">
      <c r="A221" t="s">
        <v>1014</v>
      </c>
      <c r="B221" t="s">
        <v>1015</v>
      </c>
      <c r="C221" t="s">
        <v>493</v>
      </c>
      <c r="D221" t="s">
        <v>1016</v>
      </c>
      <c r="E221">
        <v>2017</v>
      </c>
      <c r="F221" t="s">
        <v>1017</v>
      </c>
      <c r="H221" t="s">
        <v>38</v>
      </c>
      <c r="I221" t="s">
        <v>39</v>
      </c>
    </row>
    <row r="222" spans="1:12" x14ac:dyDescent="0.3">
      <c r="A222" t="s">
        <v>1018</v>
      </c>
      <c r="B222" t="s">
        <v>1019</v>
      </c>
      <c r="C222" t="s">
        <v>1020</v>
      </c>
      <c r="D222" t="s">
        <v>1021</v>
      </c>
      <c r="E222">
        <v>1995</v>
      </c>
      <c r="F222" t="s">
        <v>1022</v>
      </c>
      <c r="H222" t="s">
        <v>38</v>
      </c>
      <c r="I222" t="s">
        <v>66</v>
      </c>
      <c r="K222">
        <v>1</v>
      </c>
    </row>
    <row r="223" spans="1:12" x14ac:dyDescent="0.3">
      <c r="A223" t="s">
        <v>1023</v>
      </c>
      <c r="B223" t="s">
        <v>1024</v>
      </c>
      <c r="C223" t="s">
        <v>561</v>
      </c>
      <c r="D223" t="s">
        <v>1025</v>
      </c>
      <c r="E223">
        <v>2008</v>
      </c>
      <c r="F223" t="s">
        <v>1026</v>
      </c>
      <c r="H223" t="s">
        <v>38</v>
      </c>
      <c r="I223" t="s">
        <v>39</v>
      </c>
    </row>
    <row r="224" spans="1:12" x14ac:dyDescent="0.3">
      <c r="A224" t="s">
        <v>1027</v>
      </c>
      <c r="B224" t="s">
        <v>1028</v>
      </c>
      <c r="C224" t="s">
        <v>84</v>
      </c>
      <c r="D224" t="s">
        <v>1029</v>
      </c>
      <c r="E224">
        <v>2000</v>
      </c>
      <c r="F224" t="s">
        <v>1030</v>
      </c>
      <c r="H224" t="s">
        <v>38</v>
      </c>
      <c r="I224" t="s">
        <v>39</v>
      </c>
    </row>
    <row r="225" spans="1:11" x14ac:dyDescent="0.3">
      <c r="A225" t="s">
        <v>1031</v>
      </c>
      <c r="B225" t="s">
        <v>1032</v>
      </c>
      <c r="C225" t="s">
        <v>1033</v>
      </c>
      <c r="D225" t="s">
        <v>1034</v>
      </c>
      <c r="E225">
        <v>1998</v>
      </c>
      <c r="F225" t="s">
        <v>1035</v>
      </c>
      <c r="H225" t="s">
        <v>18</v>
      </c>
    </row>
    <row r="226" spans="1:11" x14ac:dyDescent="0.3">
      <c r="A226" t="s">
        <v>1036</v>
      </c>
      <c r="B226" t="s">
        <v>1037</v>
      </c>
      <c r="C226" t="s">
        <v>1033</v>
      </c>
      <c r="D226" t="s">
        <v>1038</v>
      </c>
      <c r="E226">
        <v>2002</v>
      </c>
      <c r="F226" t="s">
        <v>1039</v>
      </c>
      <c r="H226" t="s">
        <v>18</v>
      </c>
    </row>
    <row r="227" spans="1:11" x14ac:dyDescent="0.3">
      <c r="A227" t="s">
        <v>1040</v>
      </c>
      <c r="B227" t="s">
        <v>1041</v>
      </c>
      <c r="C227" t="s">
        <v>35</v>
      </c>
      <c r="D227" t="s">
        <v>1042</v>
      </c>
      <c r="E227">
        <v>2005</v>
      </c>
      <c r="F227" t="s">
        <v>1043</v>
      </c>
      <c r="H227" t="s">
        <v>38</v>
      </c>
      <c r="I227" t="s">
        <v>39</v>
      </c>
    </row>
    <row r="228" spans="1:11" x14ac:dyDescent="0.3">
      <c r="A228" t="s">
        <v>1044</v>
      </c>
      <c r="B228" t="s">
        <v>1045</v>
      </c>
      <c r="C228" t="s">
        <v>1046</v>
      </c>
      <c r="D228" t="s">
        <v>1047</v>
      </c>
      <c r="E228">
        <v>1993</v>
      </c>
      <c r="F228" t="s">
        <v>1048</v>
      </c>
      <c r="H228" t="s">
        <v>38</v>
      </c>
      <c r="I228" t="s">
        <v>39</v>
      </c>
    </row>
    <row r="229" spans="1:11" x14ac:dyDescent="0.3">
      <c r="A229" t="s">
        <v>1049</v>
      </c>
      <c r="B229" t="s">
        <v>1050</v>
      </c>
      <c r="C229" t="s">
        <v>99</v>
      </c>
      <c r="D229" t="s">
        <v>1051</v>
      </c>
      <c r="E229">
        <v>2010</v>
      </c>
      <c r="F229" t="s">
        <v>1052</v>
      </c>
      <c r="H229" t="s">
        <v>18</v>
      </c>
    </row>
    <row r="230" spans="1:11" x14ac:dyDescent="0.3">
      <c r="A230" t="s">
        <v>1053</v>
      </c>
      <c r="B230" t="s">
        <v>1054</v>
      </c>
      <c r="C230" t="s">
        <v>1055</v>
      </c>
      <c r="D230" t="s">
        <v>1056</v>
      </c>
      <c r="E230">
        <v>2002</v>
      </c>
      <c r="F230" t="s">
        <v>1057</v>
      </c>
      <c r="H230" t="s">
        <v>38</v>
      </c>
      <c r="I230" t="s">
        <v>39</v>
      </c>
    </row>
    <row r="231" spans="1:11" x14ac:dyDescent="0.3">
      <c r="A231" t="s">
        <v>1058</v>
      </c>
      <c r="B231" t="s">
        <v>1059</v>
      </c>
      <c r="C231" t="s">
        <v>1060</v>
      </c>
      <c r="D231" t="s">
        <v>1061</v>
      </c>
      <c r="E231">
        <v>2001</v>
      </c>
      <c r="F231" t="s">
        <v>1062</v>
      </c>
      <c r="H231" t="s">
        <v>18</v>
      </c>
    </row>
    <row r="232" spans="1:11" x14ac:dyDescent="0.3">
      <c r="A232" t="s">
        <v>1063</v>
      </c>
      <c r="B232" t="s">
        <v>1064</v>
      </c>
      <c r="C232" t="s">
        <v>1065</v>
      </c>
      <c r="D232" t="s">
        <v>1066</v>
      </c>
      <c r="E232">
        <v>1993</v>
      </c>
      <c r="F232" t="s">
        <v>1067</v>
      </c>
      <c r="H232" t="s">
        <v>38</v>
      </c>
      <c r="I232" t="s">
        <v>66</v>
      </c>
      <c r="K232">
        <v>0</v>
      </c>
    </row>
    <row r="233" spans="1:11" x14ac:dyDescent="0.3">
      <c r="A233" t="s">
        <v>1068</v>
      </c>
      <c r="B233" t="s">
        <v>1069</v>
      </c>
      <c r="C233" t="s">
        <v>235</v>
      </c>
      <c r="D233" t="s">
        <v>1070</v>
      </c>
      <c r="E233">
        <v>1995</v>
      </c>
      <c r="F233" t="s">
        <v>1071</v>
      </c>
      <c r="H233" t="s">
        <v>38</v>
      </c>
      <c r="I233" t="s">
        <v>39</v>
      </c>
    </row>
    <row r="234" spans="1:11" x14ac:dyDescent="0.3">
      <c r="A234" t="s">
        <v>1072</v>
      </c>
      <c r="B234" t="s">
        <v>1073</v>
      </c>
      <c r="C234" t="s">
        <v>1074</v>
      </c>
      <c r="D234" t="s">
        <v>1075</v>
      </c>
      <c r="E234">
        <v>2006</v>
      </c>
      <c r="F234" t="s">
        <v>1076</v>
      </c>
      <c r="H234" t="s">
        <v>38</v>
      </c>
      <c r="I234" t="s">
        <v>39</v>
      </c>
    </row>
    <row r="235" spans="1:11" x14ac:dyDescent="0.3">
      <c r="A235" t="s">
        <v>1077</v>
      </c>
      <c r="B235" t="s">
        <v>1078</v>
      </c>
      <c r="C235" t="s">
        <v>1079</v>
      </c>
      <c r="D235" t="s">
        <v>1080</v>
      </c>
      <c r="E235">
        <v>1997</v>
      </c>
      <c r="F235" t="s">
        <v>1081</v>
      </c>
      <c r="H235" t="s">
        <v>18</v>
      </c>
    </row>
    <row r="236" spans="1:11" x14ac:dyDescent="0.3">
      <c r="A236" t="s">
        <v>1082</v>
      </c>
      <c r="B236" t="s">
        <v>1083</v>
      </c>
      <c r="C236" t="s">
        <v>164</v>
      </c>
      <c r="D236" t="s">
        <v>1084</v>
      </c>
      <c r="E236">
        <v>2018</v>
      </c>
      <c r="F236" t="s">
        <v>1085</v>
      </c>
      <c r="G236" t="s">
        <v>65</v>
      </c>
      <c r="H236" t="s">
        <v>38</v>
      </c>
      <c r="I236" t="s">
        <v>66</v>
      </c>
    </row>
    <row r="237" spans="1:11" x14ac:dyDescent="0.3">
      <c r="A237" t="s">
        <v>1086</v>
      </c>
      <c r="B237" t="s">
        <v>1087</v>
      </c>
      <c r="C237" t="s">
        <v>1088</v>
      </c>
      <c r="D237" t="s">
        <v>1089</v>
      </c>
      <c r="E237">
        <v>2017</v>
      </c>
      <c r="F237" t="s">
        <v>1090</v>
      </c>
      <c r="H237" t="s">
        <v>38</v>
      </c>
      <c r="I237" t="s">
        <v>66</v>
      </c>
      <c r="K237">
        <v>1</v>
      </c>
    </row>
    <row r="238" spans="1:11" x14ac:dyDescent="0.3">
      <c r="A238" t="s">
        <v>1091</v>
      </c>
      <c r="B238" t="s">
        <v>1092</v>
      </c>
      <c r="C238" t="s">
        <v>561</v>
      </c>
      <c r="D238" t="s">
        <v>1093</v>
      </c>
      <c r="E238">
        <v>2009</v>
      </c>
      <c r="F238" t="s">
        <v>1094</v>
      </c>
      <c r="H238" t="s">
        <v>38</v>
      </c>
      <c r="I238" t="s">
        <v>39</v>
      </c>
    </row>
    <row r="239" spans="1:11" x14ac:dyDescent="0.3">
      <c r="A239" t="s">
        <v>1095</v>
      </c>
      <c r="B239" t="s">
        <v>1096</v>
      </c>
      <c r="C239" t="s">
        <v>62</v>
      </c>
      <c r="D239" t="s">
        <v>1097</v>
      </c>
      <c r="E239">
        <v>2012</v>
      </c>
      <c r="F239" t="s">
        <v>1098</v>
      </c>
      <c r="G239" t="s">
        <v>65</v>
      </c>
      <c r="H239" t="s">
        <v>38</v>
      </c>
      <c r="I239" t="s">
        <v>66</v>
      </c>
      <c r="J239" t="s">
        <v>67</v>
      </c>
    </row>
    <row r="240" spans="1:11" x14ac:dyDescent="0.3">
      <c r="A240" t="s">
        <v>1099</v>
      </c>
      <c r="B240" t="s">
        <v>1100</v>
      </c>
      <c r="C240" t="s">
        <v>380</v>
      </c>
      <c r="D240" t="s">
        <v>1101</v>
      </c>
      <c r="E240">
        <v>1997</v>
      </c>
      <c r="F240" t="s">
        <v>1102</v>
      </c>
      <c r="H240" t="s">
        <v>38</v>
      </c>
      <c r="I240" t="s">
        <v>39</v>
      </c>
    </row>
    <row r="241" spans="1:14" x14ac:dyDescent="0.3">
      <c r="A241" t="s">
        <v>1103</v>
      </c>
      <c r="B241" t="s">
        <v>1104</v>
      </c>
      <c r="C241" t="s">
        <v>493</v>
      </c>
      <c r="D241" t="s">
        <v>1105</v>
      </c>
      <c r="E241">
        <v>2010</v>
      </c>
      <c r="F241" t="s">
        <v>1106</v>
      </c>
      <c r="H241" t="s">
        <v>38</v>
      </c>
      <c r="I241" t="s">
        <v>39</v>
      </c>
    </row>
    <row r="242" spans="1:14" x14ac:dyDescent="0.3">
      <c r="A242" t="s">
        <v>1107</v>
      </c>
      <c r="B242" t="s">
        <v>1108</v>
      </c>
      <c r="C242" t="s">
        <v>1109</v>
      </c>
      <c r="D242" t="s">
        <v>1110</v>
      </c>
      <c r="E242">
        <v>1991</v>
      </c>
      <c r="F242" t="s">
        <v>1111</v>
      </c>
      <c r="H242" t="s">
        <v>38</v>
      </c>
      <c r="I242" t="s">
        <v>39</v>
      </c>
    </row>
    <row r="243" spans="1:14" x14ac:dyDescent="0.3">
      <c r="A243" t="s">
        <v>1112</v>
      </c>
      <c r="B243" t="s">
        <v>1113</v>
      </c>
      <c r="C243" t="s">
        <v>245</v>
      </c>
      <c r="D243" t="s">
        <v>1114</v>
      </c>
      <c r="E243">
        <v>2005</v>
      </c>
      <c r="F243" t="s">
        <v>1115</v>
      </c>
      <c r="H243" t="s">
        <v>38</v>
      </c>
      <c r="I243" t="s">
        <v>39</v>
      </c>
    </row>
    <row r="244" spans="1:14" x14ac:dyDescent="0.3">
      <c r="A244" t="s">
        <v>1116</v>
      </c>
      <c r="B244" t="s">
        <v>1117</v>
      </c>
      <c r="C244" t="s">
        <v>1118</v>
      </c>
      <c r="D244" t="s">
        <v>1119</v>
      </c>
      <c r="E244">
        <v>2011</v>
      </c>
      <c r="F244" t="s">
        <v>1120</v>
      </c>
      <c r="H244" t="s">
        <v>38</v>
      </c>
      <c r="I244" t="s">
        <v>39</v>
      </c>
    </row>
    <row r="245" spans="1:14" x14ac:dyDescent="0.3">
      <c r="A245" t="s">
        <v>1121</v>
      </c>
      <c r="B245" t="s">
        <v>1122</v>
      </c>
      <c r="C245" t="s">
        <v>159</v>
      </c>
      <c r="D245" t="s">
        <v>1123</v>
      </c>
      <c r="E245">
        <v>2003</v>
      </c>
      <c r="F245" t="s">
        <v>1124</v>
      </c>
      <c r="H245" t="s">
        <v>18</v>
      </c>
    </row>
    <row r="246" spans="1:14" x14ac:dyDescent="0.3">
      <c r="A246" t="s">
        <v>1125</v>
      </c>
      <c r="B246" t="s">
        <v>1126</v>
      </c>
      <c r="C246" t="s">
        <v>1127</v>
      </c>
      <c r="D246" t="s">
        <v>1128</v>
      </c>
      <c r="E246">
        <v>2007</v>
      </c>
      <c r="F246" t="s">
        <v>1129</v>
      </c>
      <c r="H246" t="s">
        <v>38</v>
      </c>
      <c r="I246" t="s">
        <v>39</v>
      </c>
    </row>
    <row r="247" spans="1:14" x14ac:dyDescent="0.3">
      <c r="A247" t="s">
        <v>1130</v>
      </c>
      <c r="B247" t="s">
        <v>1131</v>
      </c>
      <c r="C247" t="s">
        <v>1132</v>
      </c>
      <c r="D247" t="s">
        <v>1133</v>
      </c>
      <c r="E247">
        <v>2009</v>
      </c>
      <c r="F247" t="s">
        <v>1134</v>
      </c>
      <c r="H247" t="s">
        <v>38</v>
      </c>
      <c r="I247" t="s">
        <v>39</v>
      </c>
    </row>
    <row r="248" spans="1:14" x14ac:dyDescent="0.3">
      <c r="A248" t="s">
        <v>1130</v>
      </c>
      <c r="B248" t="s">
        <v>1135</v>
      </c>
      <c r="C248" t="s">
        <v>1136</v>
      </c>
      <c r="D248" t="s">
        <v>1137</v>
      </c>
      <c r="E248">
        <v>2004</v>
      </c>
      <c r="F248" t="s">
        <v>1138</v>
      </c>
      <c r="H248" t="s">
        <v>38</v>
      </c>
      <c r="I248" t="s">
        <v>39</v>
      </c>
    </row>
    <row r="249" spans="1:14" x14ac:dyDescent="0.3">
      <c r="A249" t="s">
        <v>1139</v>
      </c>
      <c r="B249" t="s">
        <v>1140</v>
      </c>
      <c r="C249" t="s">
        <v>1011</v>
      </c>
      <c r="D249" t="s">
        <v>1141</v>
      </c>
      <c r="E249">
        <v>2003</v>
      </c>
      <c r="F249" t="s">
        <v>1142</v>
      </c>
      <c r="H249" t="s">
        <v>38</v>
      </c>
      <c r="I249" t="s">
        <v>39</v>
      </c>
    </row>
    <row r="250" spans="1:14" x14ac:dyDescent="0.3">
      <c r="A250" t="s">
        <v>1143</v>
      </c>
      <c r="B250" t="s">
        <v>1144</v>
      </c>
      <c r="C250" t="s">
        <v>291</v>
      </c>
      <c r="D250" t="s">
        <v>1145</v>
      </c>
      <c r="E250">
        <v>2008</v>
      </c>
      <c r="F250" t="s">
        <v>1146</v>
      </c>
      <c r="H250" t="s">
        <v>38</v>
      </c>
      <c r="I250" t="s">
        <v>39</v>
      </c>
    </row>
    <row r="251" spans="1:14" x14ac:dyDescent="0.3">
      <c r="A251" t="s">
        <v>1147</v>
      </c>
      <c r="B251" t="s">
        <v>1148</v>
      </c>
      <c r="C251" t="s">
        <v>1149</v>
      </c>
      <c r="D251" t="s">
        <v>1150</v>
      </c>
      <c r="E251">
        <v>2005</v>
      </c>
      <c r="F251" t="s">
        <v>1151</v>
      </c>
      <c r="H251" t="s">
        <v>18</v>
      </c>
    </row>
    <row r="252" spans="1:14" x14ac:dyDescent="0.3">
      <c r="A252" t="s">
        <v>1152</v>
      </c>
      <c r="B252" t="s">
        <v>1153</v>
      </c>
      <c r="C252" t="s">
        <v>1055</v>
      </c>
      <c r="D252" t="s">
        <v>1154</v>
      </c>
      <c r="E252">
        <v>2015</v>
      </c>
      <c r="F252" t="s">
        <v>1155</v>
      </c>
      <c r="G252" t="s">
        <v>65</v>
      </c>
      <c r="H252" t="s">
        <v>38</v>
      </c>
      <c r="I252" t="s">
        <v>66</v>
      </c>
      <c r="J252" t="s">
        <v>67</v>
      </c>
    </row>
    <row r="253" spans="1:14" x14ac:dyDescent="0.3">
      <c r="A253" t="s">
        <v>1156</v>
      </c>
      <c r="B253" t="s">
        <v>1157</v>
      </c>
      <c r="C253" t="s">
        <v>1158</v>
      </c>
      <c r="D253" t="s">
        <v>1159</v>
      </c>
      <c r="E253">
        <v>2016</v>
      </c>
      <c r="F253" t="s">
        <v>1160</v>
      </c>
      <c r="H253" t="s">
        <v>38</v>
      </c>
      <c r="I253" t="s">
        <v>66</v>
      </c>
      <c r="K253">
        <v>1</v>
      </c>
      <c r="N253" t="s">
        <v>65</v>
      </c>
    </row>
    <row r="254" spans="1:14" x14ac:dyDescent="0.3">
      <c r="A254" t="s">
        <v>1161</v>
      </c>
      <c r="B254" t="s">
        <v>1162</v>
      </c>
      <c r="C254" t="s">
        <v>1163</v>
      </c>
      <c r="D254" t="s">
        <v>1164</v>
      </c>
      <c r="E254">
        <v>2016</v>
      </c>
      <c r="H254" t="s">
        <v>18</v>
      </c>
    </row>
    <row r="255" spans="1:14" x14ac:dyDescent="0.3">
      <c r="A255" t="s">
        <v>1165</v>
      </c>
      <c r="B255" t="s">
        <v>1166</v>
      </c>
      <c r="C255" t="s">
        <v>1167</v>
      </c>
      <c r="D255" t="s">
        <v>1168</v>
      </c>
      <c r="E255">
        <v>1998</v>
      </c>
      <c r="F255" t="s">
        <v>1169</v>
      </c>
      <c r="H255" t="s">
        <v>18</v>
      </c>
    </row>
    <row r="256" spans="1:14" x14ac:dyDescent="0.3">
      <c r="A256" t="s">
        <v>1170</v>
      </c>
      <c r="B256" t="s">
        <v>1171</v>
      </c>
      <c r="C256" t="s">
        <v>1172</v>
      </c>
      <c r="D256" t="s">
        <v>1173</v>
      </c>
      <c r="E256">
        <v>1998</v>
      </c>
      <c r="F256" t="s">
        <v>1174</v>
      </c>
      <c r="H256" t="s">
        <v>18</v>
      </c>
    </row>
    <row r="257" spans="1:9" x14ac:dyDescent="0.3">
      <c r="A257" t="s">
        <v>1170</v>
      </c>
      <c r="B257" t="s">
        <v>1175</v>
      </c>
      <c r="C257" t="s">
        <v>1176</v>
      </c>
      <c r="D257" t="s">
        <v>1177</v>
      </c>
      <c r="E257">
        <v>1997</v>
      </c>
      <c r="F257" t="s">
        <v>1178</v>
      </c>
      <c r="H257" t="s">
        <v>18</v>
      </c>
    </row>
    <row r="258" spans="1:9" x14ac:dyDescent="0.3">
      <c r="A258" t="s">
        <v>1179</v>
      </c>
      <c r="B258" t="s">
        <v>1180</v>
      </c>
      <c r="C258" t="s">
        <v>1181</v>
      </c>
      <c r="D258" t="s">
        <v>1182</v>
      </c>
      <c r="E258">
        <v>1992</v>
      </c>
      <c r="F258" t="s">
        <v>1183</v>
      </c>
      <c r="H258" t="s">
        <v>18</v>
      </c>
    </row>
    <row r="259" spans="1:9" x14ac:dyDescent="0.3">
      <c r="A259" t="s">
        <v>1184</v>
      </c>
      <c r="B259" t="s">
        <v>1185</v>
      </c>
      <c r="C259" t="s">
        <v>1186</v>
      </c>
      <c r="D259" t="s">
        <v>1187</v>
      </c>
      <c r="E259">
        <v>2017</v>
      </c>
      <c r="F259" t="s">
        <v>1188</v>
      </c>
      <c r="H259" t="s">
        <v>18</v>
      </c>
    </row>
    <row r="260" spans="1:9" x14ac:dyDescent="0.3">
      <c r="A260" t="s">
        <v>1189</v>
      </c>
      <c r="B260" t="s">
        <v>1190</v>
      </c>
      <c r="C260" t="s">
        <v>575</v>
      </c>
      <c r="D260" t="s">
        <v>1191</v>
      </c>
      <c r="E260">
        <v>2013</v>
      </c>
      <c r="H260" t="s">
        <v>18</v>
      </c>
    </row>
    <row r="261" spans="1:9" x14ac:dyDescent="0.3">
      <c r="A261" t="s">
        <v>1189</v>
      </c>
      <c r="B261" t="s">
        <v>1192</v>
      </c>
      <c r="C261" t="s">
        <v>1193</v>
      </c>
      <c r="D261" t="s">
        <v>1194</v>
      </c>
      <c r="E261">
        <v>2012</v>
      </c>
      <c r="H261" t="s">
        <v>18</v>
      </c>
    </row>
    <row r="262" spans="1:9" x14ac:dyDescent="0.3">
      <c r="A262" t="s">
        <v>1195</v>
      </c>
      <c r="B262" t="s">
        <v>1196</v>
      </c>
      <c r="C262" t="s">
        <v>99</v>
      </c>
      <c r="D262" t="s">
        <v>1197</v>
      </c>
      <c r="E262">
        <v>1999</v>
      </c>
      <c r="F262" t="s">
        <v>1198</v>
      </c>
      <c r="H262" t="s">
        <v>18</v>
      </c>
    </row>
    <row r="263" spans="1:9" x14ac:dyDescent="0.3">
      <c r="A263" t="s">
        <v>1199</v>
      </c>
      <c r="B263" t="s">
        <v>1200</v>
      </c>
      <c r="C263" t="s">
        <v>1201</v>
      </c>
      <c r="D263" t="s">
        <v>1202</v>
      </c>
      <c r="E263">
        <v>1996</v>
      </c>
      <c r="F263" t="s">
        <v>1203</v>
      </c>
      <c r="H263" t="s">
        <v>18</v>
      </c>
    </row>
    <row r="264" spans="1:9" x14ac:dyDescent="0.3">
      <c r="A264" t="s">
        <v>1204</v>
      </c>
      <c r="B264" t="s">
        <v>1205</v>
      </c>
      <c r="C264" t="s">
        <v>498</v>
      </c>
      <c r="D264" t="s">
        <v>1206</v>
      </c>
      <c r="E264">
        <v>2001</v>
      </c>
      <c r="F264" t="s">
        <v>1207</v>
      </c>
      <c r="H264" t="s">
        <v>18</v>
      </c>
    </row>
    <row r="265" spans="1:9" x14ac:dyDescent="0.3">
      <c r="A265" t="s">
        <v>1208</v>
      </c>
      <c r="B265" t="s">
        <v>1209</v>
      </c>
      <c r="C265" t="s">
        <v>1210</v>
      </c>
      <c r="D265" t="s">
        <v>1211</v>
      </c>
      <c r="E265">
        <v>2003</v>
      </c>
      <c r="F265" t="s">
        <v>1212</v>
      </c>
      <c r="H265" t="s">
        <v>18</v>
      </c>
    </row>
    <row r="266" spans="1:9" x14ac:dyDescent="0.3">
      <c r="A266" t="s">
        <v>1213</v>
      </c>
      <c r="B266" t="s">
        <v>1214</v>
      </c>
      <c r="C266" t="s">
        <v>1215</v>
      </c>
      <c r="D266" t="s">
        <v>1216</v>
      </c>
      <c r="E266">
        <v>2002</v>
      </c>
      <c r="F266" t="s">
        <v>1217</v>
      </c>
      <c r="H266" t="s">
        <v>38</v>
      </c>
      <c r="I266" t="s">
        <v>39</v>
      </c>
    </row>
    <row r="267" spans="1:9" x14ac:dyDescent="0.3">
      <c r="A267" t="s">
        <v>1218</v>
      </c>
      <c r="B267" t="s">
        <v>1219</v>
      </c>
      <c r="C267" t="s">
        <v>1215</v>
      </c>
      <c r="D267" t="s">
        <v>1220</v>
      </c>
      <c r="E267">
        <v>2002</v>
      </c>
      <c r="F267" t="s">
        <v>1221</v>
      </c>
      <c r="H267" t="s">
        <v>38</v>
      </c>
      <c r="I267" t="s">
        <v>39</v>
      </c>
    </row>
    <row r="268" spans="1:9" x14ac:dyDescent="0.3">
      <c r="A268" t="s">
        <v>1222</v>
      </c>
      <c r="B268" t="s">
        <v>1223</v>
      </c>
      <c r="C268" t="s">
        <v>1224</v>
      </c>
      <c r="D268" t="s">
        <v>1225</v>
      </c>
      <c r="E268">
        <v>2008</v>
      </c>
      <c r="F268" t="s">
        <v>1226</v>
      </c>
      <c r="H268" t="s">
        <v>38</v>
      </c>
      <c r="I268" t="s">
        <v>39</v>
      </c>
    </row>
    <row r="269" spans="1:9" x14ac:dyDescent="0.3">
      <c r="A269" t="s">
        <v>1227</v>
      </c>
      <c r="B269" t="s">
        <v>1228</v>
      </c>
      <c r="C269" t="s">
        <v>832</v>
      </c>
      <c r="D269" t="s">
        <v>1229</v>
      </c>
      <c r="E269">
        <v>2010</v>
      </c>
      <c r="F269" t="s">
        <v>1230</v>
      </c>
      <c r="G269" t="s">
        <v>65</v>
      </c>
    </row>
    <row r="270" spans="1:9" x14ac:dyDescent="0.3">
      <c r="A270" t="s">
        <v>1231</v>
      </c>
      <c r="B270" t="s">
        <v>1232</v>
      </c>
      <c r="C270" t="s">
        <v>1233</v>
      </c>
      <c r="D270" t="s">
        <v>1234</v>
      </c>
      <c r="E270">
        <v>2007</v>
      </c>
      <c r="F270" t="s">
        <v>1235</v>
      </c>
      <c r="H270" t="s">
        <v>38</v>
      </c>
      <c r="I270" t="s">
        <v>39</v>
      </c>
    </row>
    <row r="271" spans="1:9" x14ac:dyDescent="0.3">
      <c r="A271" t="s">
        <v>1231</v>
      </c>
      <c r="B271" t="s">
        <v>1236</v>
      </c>
      <c r="C271" t="s">
        <v>1237</v>
      </c>
      <c r="D271" t="s">
        <v>1238</v>
      </c>
      <c r="E271">
        <v>2003</v>
      </c>
      <c r="H271" t="s">
        <v>38</v>
      </c>
      <c r="I271" t="s">
        <v>39</v>
      </c>
    </row>
    <row r="272" spans="1:9" x14ac:dyDescent="0.3">
      <c r="A272" t="s">
        <v>1239</v>
      </c>
      <c r="B272" t="s">
        <v>1240</v>
      </c>
      <c r="C272" t="s">
        <v>1241</v>
      </c>
      <c r="D272" t="s">
        <v>1242</v>
      </c>
      <c r="E272">
        <v>1993</v>
      </c>
      <c r="F272" t="s">
        <v>1243</v>
      </c>
      <c r="H272" t="s">
        <v>18</v>
      </c>
    </row>
    <row r="273" spans="1:11" x14ac:dyDescent="0.3">
      <c r="A273" t="s">
        <v>1244</v>
      </c>
      <c r="B273" t="s">
        <v>1245</v>
      </c>
      <c r="C273" t="s">
        <v>1246</v>
      </c>
      <c r="D273" t="s">
        <v>1247</v>
      </c>
      <c r="E273">
        <v>1998</v>
      </c>
      <c r="H273" t="s">
        <v>38</v>
      </c>
      <c r="I273" t="s">
        <v>39</v>
      </c>
    </row>
    <row r="274" spans="1:11" x14ac:dyDescent="0.3">
      <c r="A274" t="s">
        <v>1248</v>
      </c>
      <c r="B274" t="s">
        <v>1249</v>
      </c>
      <c r="C274" t="s">
        <v>425</v>
      </c>
      <c r="D274" t="s">
        <v>1250</v>
      </c>
      <c r="E274">
        <v>1995</v>
      </c>
      <c r="F274" t="s">
        <v>1251</v>
      </c>
      <c r="G274" t="s">
        <v>65</v>
      </c>
      <c r="H274" t="s">
        <v>38</v>
      </c>
      <c r="I274" t="s">
        <v>66</v>
      </c>
    </row>
    <row r="275" spans="1:11" x14ac:dyDescent="0.3">
      <c r="A275" t="s">
        <v>1252</v>
      </c>
      <c r="B275" t="s">
        <v>1253</v>
      </c>
      <c r="C275" t="s">
        <v>758</v>
      </c>
      <c r="D275" t="s">
        <v>1254</v>
      </c>
      <c r="E275">
        <v>2017</v>
      </c>
      <c r="F275" t="s">
        <v>1255</v>
      </c>
      <c r="H275" t="s">
        <v>18</v>
      </c>
    </row>
    <row r="276" spans="1:11" x14ac:dyDescent="0.3">
      <c r="A276" t="s">
        <v>1256</v>
      </c>
      <c r="B276" t="s">
        <v>1257</v>
      </c>
      <c r="C276" t="s">
        <v>1258</v>
      </c>
      <c r="D276" t="s">
        <v>1259</v>
      </c>
      <c r="E276">
        <v>2014</v>
      </c>
      <c r="F276" t="s">
        <v>1260</v>
      </c>
      <c r="H276" t="s">
        <v>38</v>
      </c>
      <c r="I276" t="s">
        <v>39</v>
      </c>
    </row>
    <row r="277" spans="1:11" x14ac:dyDescent="0.3">
      <c r="A277" t="s">
        <v>1261</v>
      </c>
      <c r="B277" t="s">
        <v>1262</v>
      </c>
      <c r="C277" t="s">
        <v>1263</v>
      </c>
      <c r="D277" t="s">
        <v>1264</v>
      </c>
      <c r="E277">
        <v>2011</v>
      </c>
      <c r="F277" t="s">
        <v>1265</v>
      </c>
      <c r="H277" t="s">
        <v>38</v>
      </c>
      <c r="I277" t="s">
        <v>66</v>
      </c>
      <c r="K277">
        <v>1</v>
      </c>
    </row>
    <row r="278" spans="1:11" x14ac:dyDescent="0.3">
      <c r="A278" t="s">
        <v>1266</v>
      </c>
      <c r="B278" t="s">
        <v>1267</v>
      </c>
      <c r="C278" t="s">
        <v>350</v>
      </c>
      <c r="D278" t="s">
        <v>1268</v>
      </c>
      <c r="E278">
        <v>2010</v>
      </c>
      <c r="F278" t="s">
        <v>1269</v>
      </c>
      <c r="H278" t="s">
        <v>38</v>
      </c>
      <c r="I278" t="s">
        <v>66</v>
      </c>
      <c r="K278">
        <v>1</v>
      </c>
    </row>
    <row r="279" spans="1:11" x14ac:dyDescent="0.3">
      <c r="A279" t="s">
        <v>1270</v>
      </c>
      <c r="B279" t="s">
        <v>1271</v>
      </c>
      <c r="C279" t="s">
        <v>594</v>
      </c>
      <c r="D279" t="s">
        <v>1272</v>
      </c>
      <c r="E279">
        <v>2016</v>
      </c>
      <c r="F279" t="s">
        <v>1273</v>
      </c>
      <c r="H279" t="s">
        <v>38</v>
      </c>
      <c r="I279" t="s">
        <v>39</v>
      </c>
    </row>
    <row r="280" spans="1:11" x14ac:dyDescent="0.3">
      <c r="A280" t="s">
        <v>1274</v>
      </c>
      <c r="B280" t="s">
        <v>1275</v>
      </c>
      <c r="C280" t="s">
        <v>1033</v>
      </c>
      <c r="D280" t="s">
        <v>1276</v>
      </c>
      <c r="E280">
        <v>2017</v>
      </c>
      <c r="F280" t="s">
        <v>1277</v>
      </c>
      <c r="H280" t="s">
        <v>18</v>
      </c>
    </row>
    <row r="281" spans="1:11" x14ac:dyDescent="0.3">
      <c r="A281" t="s">
        <v>1278</v>
      </c>
      <c r="B281" t="s">
        <v>1279</v>
      </c>
      <c r="C281" t="s">
        <v>1280</v>
      </c>
      <c r="D281" t="s">
        <v>1281</v>
      </c>
      <c r="E281">
        <v>2017</v>
      </c>
      <c r="F281" t="s">
        <v>1282</v>
      </c>
      <c r="G281" t="s">
        <v>65</v>
      </c>
      <c r="H281" t="s">
        <v>38</v>
      </c>
      <c r="I281" t="s">
        <v>66</v>
      </c>
    </row>
    <row r="282" spans="1:11" x14ac:dyDescent="0.3">
      <c r="A282" t="s">
        <v>1283</v>
      </c>
      <c r="B282" t="s">
        <v>1284</v>
      </c>
      <c r="C282" t="s">
        <v>126</v>
      </c>
      <c r="D282" t="s">
        <v>1285</v>
      </c>
      <c r="E282">
        <v>2006</v>
      </c>
      <c r="F282" t="s">
        <v>1286</v>
      </c>
      <c r="G282" t="s">
        <v>65</v>
      </c>
      <c r="H282" t="s">
        <v>38</v>
      </c>
      <c r="I282" t="s">
        <v>66</v>
      </c>
    </row>
    <row r="283" spans="1:11" x14ac:dyDescent="0.3">
      <c r="A283" t="s">
        <v>1283</v>
      </c>
      <c r="B283" t="s">
        <v>1287</v>
      </c>
      <c r="C283" t="s">
        <v>164</v>
      </c>
      <c r="D283" t="s">
        <v>1288</v>
      </c>
      <c r="E283">
        <v>2005</v>
      </c>
      <c r="F283" t="s">
        <v>1289</v>
      </c>
      <c r="G283" t="s">
        <v>65</v>
      </c>
      <c r="H283" t="s">
        <v>38</v>
      </c>
      <c r="I283" t="s">
        <v>66</v>
      </c>
    </row>
    <row r="284" spans="1:11" x14ac:dyDescent="0.3">
      <c r="A284" t="s">
        <v>1283</v>
      </c>
      <c r="B284" t="s">
        <v>1290</v>
      </c>
      <c r="C284" t="s">
        <v>375</v>
      </c>
      <c r="D284" t="s">
        <v>1291</v>
      </c>
      <c r="E284">
        <v>2003</v>
      </c>
      <c r="F284" t="s">
        <v>1292</v>
      </c>
      <c r="G284" t="s">
        <v>65</v>
      </c>
      <c r="H284" t="s">
        <v>38</v>
      </c>
      <c r="I284" t="s">
        <v>66</v>
      </c>
    </row>
    <row r="285" spans="1:11" x14ac:dyDescent="0.3">
      <c r="A285" t="s">
        <v>1293</v>
      </c>
      <c r="B285" t="s">
        <v>1294</v>
      </c>
      <c r="C285" t="s">
        <v>146</v>
      </c>
      <c r="D285" t="s">
        <v>1295</v>
      </c>
      <c r="E285">
        <v>2001</v>
      </c>
      <c r="F285" t="s">
        <v>1296</v>
      </c>
      <c r="H285" t="s">
        <v>18</v>
      </c>
    </row>
    <row r="286" spans="1:11" x14ac:dyDescent="0.3">
      <c r="A286" t="s">
        <v>1297</v>
      </c>
      <c r="B286" t="s">
        <v>1298</v>
      </c>
      <c r="C286" t="s">
        <v>1299</v>
      </c>
      <c r="D286" t="s">
        <v>1300</v>
      </c>
      <c r="E286">
        <v>2012</v>
      </c>
      <c r="F286" t="s">
        <v>1301</v>
      </c>
      <c r="H286" t="s">
        <v>38</v>
      </c>
      <c r="I286" t="s">
        <v>39</v>
      </c>
    </row>
    <row r="287" spans="1:11" x14ac:dyDescent="0.3">
      <c r="A287" t="s">
        <v>1297</v>
      </c>
      <c r="B287" t="s">
        <v>1302</v>
      </c>
      <c r="C287" t="s">
        <v>1299</v>
      </c>
      <c r="D287" t="s">
        <v>1303</v>
      </c>
      <c r="E287">
        <v>2007</v>
      </c>
      <c r="F287" t="s">
        <v>1304</v>
      </c>
      <c r="H287" t="s">
        <v>38</v>
      </c>
      <c r="I287" t="s">
        <v>39</v>
      </c>
    </row>
    <row r="288" spans="1:11" x14ac:dyDescent="0.3">
      <c r="A288" t="s">
        <v>1305</v>
      </c>
      <c r="B288" t="s">
        <v>1306</v>
      </c>
      <c r="C288" t="s">
        <v>1307</v>
      </c>
      <c r="D288" t="s">
        <v>1308</v>
      </c>
      <c r="E288">
        <v>2014</v>
      </c>
      <c r="F288" t="s">
        <v>1309</v>
      </c>
      <c r="H288" t="s">
        <v>38</v>
      </c>
      <c r="I288" t="s">
        <v>39</v>
      </c>
    </row>
    <row r="289" spans="1:9" x14ac:dyDescent="0.3">
      <c r="A289" t="s">
        <v>1310</v>
      </c>
      <c r="B289" t="s">
        <v>1311</v>
      </c>
      <c r="C289" t="s">
        <v>380</v>
      </c>
      <c r="E289">
        <v>1983</v>
      </c>
      <c r="F289" t="s">
        <v>1312</v>
      </c>
      <c r="H289" t="s">
        <v>38</v>
      </c>
      <c r="I289" t="s">
        <v>39</v>
      </c>
    </row>
    <row r="290" spans="1:9" x14ac:dyDescent="0.3">
      <c r="A290" t="s">
        <v>1313</v>
      </c>
      <c r="B290" t="s">
        <v>1314</v>
      </c>
      <c r="C290" t="s">
        <v>758</v>
      </c>
      <c r="D290" t="s">
        <v>1315</v>
      </c>
      <c r="E290">
        <v>2006</v>
      </c>
      <c r="F290" t="s">
        <v>1316</v>
      </c>
      <c r="H290" t="s">
        <v>18</v>
      </c>
    </row>
    <row r="291" spans="1:9" x14ac:dyDescent="0.3">
      <c r="A291" t="s">
        <v>1317</v>
      </c>
      <c r="B291" t="s">
        <v>1318</v>
      </c>
      <c r="C291" t="s">
        <v>325</v>
      </c>
      <c r="D291" t="s">
        <v>1319</v>
      </c>
      <c r="E291">
        <v>2009</v>
      </c>
      <c r="F291" t="s">
        <v>1320</v>
      </c>
      <c r="G291" t="s">
        <v>65</v>
      </c>
      <c r="H291" t="s">
        <v>38</v>
      </c>
      <c r="I291" t="s">
        <v>66</v>
      </c>
    </row>
    <row r="292" spans="1:9" x14ac:dyDescent="0.3">
      <c r="A292" t="s">
        <v>1321</v>
      </c>
      <c r="B292" t="s">
        <v>1322</v>
      </c>
      <c r="C292" t="s">
        <v>189</v>
      </c>
      <c r="D292" t="s">
        <v>1323</v>
      </c>
      <c r="E292">
        <v>2009</v>
      </c>
      <c r="F292" t="s">
        <v>1324</v>
      </c>
      <c r="H292" t="s">
        <v>38</v>
      </c>
      <c r="I292" t="s">
        <v>39</v>
      </c>
    </row>
    <row r="293" spans="1:9" x14ac:dyDescent="0.3">
      <c r="A293" t="s">
        <v>1325</v>
      </c>
      <c r="B293" t="s">
        <v>1326</v>
      </c>
      <c r="C293" t="s">
        <v>35</v>
      </c>
      <c r="D293" t="s">
        <v>1327</v>
      </c>
      <c r="E293">
        <v>2002</v>
      </c>
      <c r="F293" t="s">
        <v>1328</v>
      </c>
      <c r="H293" t="s">
        <v>38</v>
      </c>
      <c r="I293" t="s">
        <v>39</v>
      </c>
    </row>
    <row r="294" spans="1:9" x14ac:dyDescent="0.3">
      <c r="A294" t="s">
        <v>1329</v>
      </c>
      <c r="B294" t="s">
        <v>1330</v>
      </c>
      <c r="C294" t="s">
        <v>1331</v>
      </c>
      <c r="D294" t="s">
        <v>1332</v>
      </c>
      <c r="E294">
        <v>2000</v>
      </c>
      <c r="F294" t="s">
        <v>1333</v>
      </c>
      <c r="H294" t="s">
        <v>38</v>
      </c>
      <c r="I294" t="s">
        <v>39</v>
      </c>
    </row>
    <row r="295" spans="1:9" x14ac:dyDescent="0.3">
      <c r="A295" t="s">
        <v>1334</v>
      </c>
      <c r="B295" t="s">
        <v>1335</v>
      </c>
      <c r="C295" t="s">
        <v>1336</v>
      </c>
      <c r="D295" t="s">
        <v>1337</v>
      </c>
      <c r="E295">
        <v>2010</v>
      </c>
      <c r="F295" t="s">
        <v>1338</v>
      </c>
      <c r="H295" t="s">
        <v>38</v>
      </c>
      <c r="I295" t="s">
        <v>39</v>
      </c>
    </row>
    <row r="296" spans="1:9" x14ac:dyDescent="0.3">
      <c r="A296" t="s">
        <v>1339</v>
      </c>
      <c r="B296" t="s">
        <v>1340</v>
      </c>
      <c r="C296" t="s">
        <v>1341</v>
      </c>
      <c r="D296" t="s">
        <v>1342</v>
      </c>
      <c r="E296">
        <v>2015</v>
      </c>
      <c r="F296" t="s">
        <v>1343</v>
      </c>
      <c r="H296" t="s">
        <v>38</v>
      </c>
      <c r="I296" t="s">
        <v>39</v>
      </c>
    </row>
    <row r="297" spans="1:9" x14ac:dyDescent="0.3">
      <c r="A297" t="s">
        <v>1339</v>
      </c>
      <c r="B297" t="s">
        <v>1344</v>
      </c>
      <c r="C297" t="s">
        <v>1345</v>
      </c>
      <c r="D297" t="s">
        <v>1346</v>
      </c>
      <c r="E297">
        <v>2013</v>
      </c>
      <c r="F297" t="s">
        <v>1347</v>
      </c>
      <c r="H297" t="s">
        <v>38</v>
      </c>
      <c r="I297" t="s">
        <v>39</v>
      </c>
    </row>
    <row r="298" spans="1:9" x14ac:dyDescent="0.3">
      <c r="A298" t="s">
        <v>1339</v>
      </c>
      <c r="B298" t="s">
        <v>1348</v>
      </c>
      <c r="C298" t="s">
        <v>1011</v>
      </c>
      <c r="D298" t="s">
        <v>1349</v>
      </c>
      <c r="E298">
        <v>2007</v>
      </c>
      <c r="F298" t="s">
        <v>1350</v>
      </c>
      <c r="H298" t="s">
        <v>38</v>
      </c>
      <c r="I298" t="s">
        <v>39</v>
      </c>
    </row>
    <row r="299" spans="1:9" x14ac:dyDescent="0.3">
      <c r="A299" t="s">
        <v>1351</v>
      </c>
      <c r="B299" t="s">
        <v>1352</v>
      </c>
      <c r="C299" t="s">
        <v>1345</v>
      </c>
      <c r="D299" t="s">
        <v>1353</v>
      </c>
      <c r="E299">
        <v>2007</v>
      </c>
      <c r="F299" t="s">
        <v>1354</v>
      </c>
      <c r="H299" t="s">
        <v>38</v>
      </c>
      <c r="I299" t="s">
        <v>39</v>
      </c>
    </row>
    <row r="300" spans="1:9" x14ac:dyDescent="0.3">
      <c r="A300" t="s">
        <v>1355</v>
      </c>
      <c r="B300" t="s">
        <v>1356</v>
      </c>
      <c r="C300" t="s">
        <v>1357</v>
      </c>
      <c r="D300" t="s">
        <v>1358</v>
      </c>
      <c r="E300">
        <v>2017</v>
      </c>
      <c r="F300" t="s">
        <v>1359</v>
      </c>
      <c r="H300" t="s">
        <v>18</v>
      </c>
    </row>
    <row r="301" spans="1:9" x14ac:dyDescent="0.3">
      <c r="A301" t="s">
        <v>1360</v>
      </c>
      <c r="B301" t="s">
        <v>1361</v>
      </c>
      <c r="C301" t="s">
        <v>340</v>
      </c>
      <c r="D301" t="s">
        <v>1362</v>
      </c>
      <c r="E301">
        <v>2010</v>
      </c>
      <c r="F301" t="s">
        <v>1363</v>
      </c>
      <c r="H301" t="s">
        <v>18</v>
      </c>
    </row>
    <row r="302" spans="1:9" x14ac:dyDescent="0.3">
      <c r="A302" t="s">
        <v>1364</v>
      </c>
      <c r="B302" t="s">
        <v>1365</v>
      </c>
      <c r="C302" t="s">
        <v>1366</v>
      </c>
      <c r="D302" t="s">
        <v>1367</v>
      </c>
      <c r="E302">
        <v>1997</v>
      </c>
      <c r="F302" t="s">
        <v>1368</v>
      </c>
      <c r="H302" t="s">
        <v>18</v>
      </c>
    </row>
    <row r="303" spans="1:9" x14ac:dyDescent="0.3">
      <c r="A303" t="s">
        <v>1369</v>
      </c>
      <c r="B303" t="s">
        <v>1370</v>
      </c>
      <c r="C303" t="s">
        <v>1371</v>
      </c>
      <c r="D303" t="s">
        <v>1372</v>
      </c>
      <c r="E303">
        <v>2014</v>
      </c>
      <c r="F303" t="s">
        <v>1373</v>
      </c>
      <c r="H303" t="s">
        <v>18</v>
      </c>
    </row>
    <row r="304" spans="1:9" x14ac:dyDescent="0.3">
      <c r="A304" t="s">
        <v>1374</v>
      </c>
      <c r="B304" t="s">
        <v>1375</v>
      </c>
      <c r="C304" t="s">
        <v>1376</v>
      </c>
      <c r="D304" t="s">
        <v>1377</v>
      </c>
      <c r="E304">
        <v>2015</v>
      </c>
      <c r="F304" t="s">
        <v>1378</v>
      </c>
      <c r="H304" t="s">
        <v>18</v>
      </c>
    </row>
    <row r="305" spans="1:11" x14ac:dyDescent="0.3">
      <c r="A305" t="s">
        <v>1379</v>
      </c>
      <c r="B305" t="s">
        <v>1380</v>
      </c>
      <c r="C305" t="s">
        <v>360</v>
      </c>
      <c r="D305" t="s">
        <v>1381</v>
      </c>
      <c r="E305">
        <v>1997</v>
      </c>
      <c r="F305" t="s">
        <v>1382</v>
      </c>
      <c r="H305" t="s">
        <v>38</v>
      </c>
      <c r="I305" t="s">
        <v>39</v>
      </c>
    </row>
    <row r="306" spans="1:11" x14ac:dyDescent="0.3">
      <c r="A306" t="s">
        <v>1383</v>
      </c>
      <c r="B306" t="s">
        <v>1384</v>
      </c>
      <c r="C306" t="s">
        <v>47</v>
      </c>
      <c r="D306" t="s">
        <v>1385</v>
      </c>
      <c r="E306">
        <v>1991</v>
      </c>
      <c r="F306" t="s">
        <v>1386</v>
      </c>
      <c r="H306" t="s">
        <v>18</v>
      </c>
    </row>
    <row r="307" spans="1:11" x14ac:dyDescent="0.3">
      <c r="A307" t="s">
        <v>1387</v>
      </c>
      <c r="B307" t="s">
        <v>1388</v>
      </c>
      <c r="C307" t="s">
        <v>521</v>
      </c>
      <c r="D307" t="s">
        <v>1389</v>
      </c>
      <c r="E307">
        <v>1990</v>
      </c>
      <c r="F307" t="s">
        <v>1390</v>
      </c>
      <c r="H307" t="s">
        <v>38</v>
      </c>
      <c r="I307" t="s">
        <v>39</v>
      </c>
    </row>
    <row r="308" spans="1:11" x14ac:dyDescent="0.3">
      <c r="A308" t="s">
        <v>1391</v>
      </c>
      <c r="B308" t="s">
        <v>1392</v>
      </c>
      <c r="C308" t="s">
        <v>1393</v>
      </c>
      <c r="D308" t="s">
        <v>1394</v>
      </c>
      <c r="E308">
        <v>2002</v>
      </c>
      <c r="F308" t="s">
        <v>1395</v>
      </c>
      <c r="H308" t="s">
        <v>18</v>
      </c>
    </row>
    <row r="309" spans="1:11" x14ac:dyDescent="0.3">
      <c r="A309" t="s">
        <v>1396</v>
      </c>
      <c r="B309" t="s">
        <v>1397</v>
      </c>
      <c r="C309" t="s">
        <v>934</v>
      </c>
      <c r="D309" t="s">
        <v>1398</v>
      </c>
      <c r="E309">
        <v>2011</v>
      </c>
      <c r="F309" t="s">
        <v>1399</v>
      </c>
      <c r="H309" t="s">
        <v>38</v>
      </c>
      <c r="I309" t="s">
        <v>39</v>
      </c>
    </row>
    <row r="310" spans="1:11" x14ac:dyDescent="0.3">
      <c r="A310" t="s">
        <v>1400</v>
      </c>
      <c r="B310" t="s">
        <v>1401</v>
      </c>
      <c r="C310" t="s">
        <v>1402</v>
      </c>
      <c r="D310" t="s">
        <v>1403</v>
      </c>
      <c r="E310">
        <v>2001</v>
      </c>
      <c r="H310" t="s">
        <v>38</v>
      </c>
      <c r="I310" t="s">
        <v>39</v>
      </c>
    </row>
    <row r="311" spans="1:11" x14ac:dyDescent="0.3">
      <c r="A311" t="s">
        <v>1404</v>
      </c>
      <c r="B311" t="s">
        <v>1405</v>
      </c>
      <c r="C311" t="s">
        <v>104</v>
      </c>
      <c r="D311" t="s">
        <v>1406</v>
      </c>
      <c r="E311">
        <v>2011</v>
      </c>
      <c r="F311" t="s">
        <v>1407</v>
      </c>
      <c r="H311" t="s">
        <v>18</v>
      </c>
    </row>
    <row r="312" spans="1:11" x14ac:dyDescent="0.3">
      <c r="A312" t="s">
        <v>1408</v>
      </c>
      <c r="B312" t="s">
        <v>1409</v>
      </c>
      <c r="C312" t="s">
        <v>235</v>
      </c>
      <c r="D312" t="s">
        <v>1410</v>
      </c>
      <c r="E312">
        <v>2004</v>
      </c>
      <c r="F312" t="s">
        <v>1411</v>
      </c>
      <c r="H312" t="s">
        <v>38</v>
      </c>
      <c r="I312" t="s">
        <v>39</v>
      </c>
    </row>
    <row r="313" spans="1:11" x14ac:dyDescent="0.3">
      <c r="A313" t="s">
        <v>1412</v>
      </c>
      <c r="B313" t="s">
        <v>1413</v>
      </c>
      <c r="C313" t="s">
        <v>226</v>
      </c>
      <c r="D313" t="s">
        <v>1414</v>
      </c>
      <c r="E313">
        <v>2014</v>
      </c>
      <c r="F313" t="s">
        <v>1415</v>
      </c>
      <c r="H313" t="s">
        <v>38</v>
      </c>
      <c r="I313" t="s">
        <v>39</v>
      </c>
    </row>
    <row r="314" spans="1:11" x14ac:dyDescent="0.3">
      <c r="A314" t="s">
        <v>1416</v>
      </c>
      <c r="B314" t="s">
        <v>1417</v>
      </c>
      <c r="C314" t="s">
        <v>690</v>
      </c>
      <c r="D314" t="s">
        <v>1418</v>
      </c>
      <c r="E314">
        <v>2006</v>
      </c>
      <c r="F314" t="s">
        <v>1419</v>
      </c>
      <c r="H314" t="s">
        <v>38</v>
      </c>
      <c r="I314" t="s">
        <v>39</v>
      </c>
    </row>
    <row r="315" spans="1:11" x14ac:dyDescent="0.3">
      <c r="A315" t="s">
        <v>1420</v>
      </c>
      <c r="B315" t="s">
        <v>1421</v>
      </c>
      <c r="C315" t="s">
        <v>1402</v>
      </c>
      <c r="D315" t="s">
        <v>1422</v>
      </c>
      <c r="E315">
        <v>2002</v>
      </c>
      <c r="H315" t="s">
        <v>38</v>
      </c>
      <c r="I315" t="s">
        <v>39</v>
      </c>
    </row>
    <row r="316" spans="1:11" x14ac:dyDescent="0.3">
      <c r="A316" t="s">
        <v>1423</v>
      </c>
      <c r="B316" t="s">
        <v>1424</v>
      </c>
      <c r="C316" t="s">
        <v>934</v>
      </c>
      <c r="D316" t="s">
        <v>1425</v>
      </c>
      <c r="E316">
        <v>2010</v>
      </c>
      <c r="F316" t="s">
        <v>1426</v>
      </c>
      <c r="H316" t="s">
        <v>38</v>
      </c>
      <c r="I316" t="s">
        <v>39</v>
      </c>
    </row>
    <row r="317" spans="1:11" x14ac:dyDescent="0.3">
      <c r="A317" t="s">
        <v>1427</v>
      </c>
      <c r="B317" t="s">
        <v>1428</v>
      </c>
      <c r="C317" t="s">
        <v>325</v>
      </c>
      <c r="D317" t="s">
        <v>1429</v>
      </c>
      <c r="E317">
        <v>1997</v>
      </c>
      <c r="H317" t="s">
        <v>38</v>
      </c>
      <c r="I317" t="s">
        <v>66</v>
      </c>
      <c r="K317">
        <v>1</v>
      </c>
    </row>
    <row r="318" spans="1:11" x14ac:dyDescent="0.3">
      <c r="A318" t="s">
        <v>1430</v>
      </c>
      <c r="B318" t="s">
        <v>1431</v>
      </c>
      <c r="C318" t="s">
        <v>1432</v>
      </c>
      <c r="D318" t="s">
        <v>1433</v>
      </c>
      <c r="E318">
        <v>1996</v>
      </c>
      <c r="H318" t="s">
        <v>38</v>
      </c>
      <c r="I318" t="s">
        <v>39</v>
      </c>
    </row>
    <row r="319" spans="1:11" x14ac:dyDescent="0.3">
      <c r="A319" t="s">
        <v>1434</v>
      </c>
      <c r="B319" t="s">
        <v>1435</v>
      </c>
      <c r="C319" t="s">
        <v>380</v>
      </c>
      <c r="D319" t="s">
        <v>1436</v>
      </c>
      <c r="E319">
        <v>1998</v>
      </c>
      <c r="F319" t="s">
        <v>1437</v>
      </c>
      <c r="H319" t="s">
        <v>38</v>
      </c>
      <c r="I319" t="s">
        <v>39</v>
      </c>
    </row>
    <row r="320" spans="1:11" x14ac:dyDescent="0.3">
      <c r="A320" t="s">
        <v>1438</v>
      </c>
      <c r="B320" t="s">
        <v>1439</v>
      </c>
      <c r="C320" t="s">
        <v>1440</v>
      </c>
      <c r="D320" t="s">
        <v>1441</v>
      </c>
      <c r="E320">
        <v>1997</v>
      </c>
      <c r="F320" t="s">
        <v>1442</v>
      </c>
      <c r="G320" t="s">
        <v>65</v>
      </c>
      <c r="H320" t="s">
        <v>38</v>
      </c>
      <c r="I320" t="s">
        <v>66</v>
      </c>
      <c r="J320" t="s">
        <v>67</v>
      </c>
    </row>
    <row r="321" spans="1:11" x14ac:dyDescent="0.3">
      <c r="A321" t="s">
        <v>1443</v>
      </c>
      <c r="B321" t="s">
        <v>1444</v>
      </c>
      <c r="C321" t="s">
        <v>1445</v>
      </c>
      <c r="D321" t="s">
        <v>1446</v>
      </c>
      <c r="E321">
        <v>2014</v>
      </c>
      <c r="F321" t="s">
        <v>1447</v>
      </c>
      <c r="G321" t="s">
        <v>65</v>
      </c>
      <c r="H321" t="s">
        <v>38</v>
      </c>
      <c r="I321" t="s">
        <v>66</v>
      </c>
    </row>
    <row r="322" spans="1:11" x14ac:dyDescent="0.3">
      <c r="A322" t="s">
        <v>1448</v>
      </c>
      <c r="B322" t="s">
        <v>1449</v>
      </c>
      <c r="C322" t="s">
        <v>681</v>
      </c>
      <c r="D322" t="s">
        <v>1450</v>
      </c>
      <c r="E322">
        <v>2017</v>
      </c>
      <c r="F322" t="s">
        <v>1451</v>
      </c>
      <c r="G322" t="s">
        <v>65</v>
      </c>
      <c r="H322" t="s">
        <v>38</v>
      </c>
      <c r="I322" t="s">
        <v>66</v>
      </c>
    </row>
    <row r="323" spans="1:11" x14ac:dyDescent="0.3">
      <c r="A323" t="s">
        <v>1452</v>
      </c>
      <c r="B323" t="s">
        <v>1453</v>
      </c>
      <c r="C323" t="s">
        <v>803</v>
      </c>
      <c r="E323">
        <v>1966</v>
      </c>
      <c r="F323" t="s">
        <v>1454</v>
      </c>
      <c r="H323" t="s">
        <v>38</v>
      </c>
      <c r="I323" t="s">
        <v>66</v>
      </c>
      <c r="K323">
        <v>2</v>
      </c>
    </row>
    <row r="324" spans="1:11" x14ac:dyDescent="0.3">
      <c r="A324" t="s">
        <v>1455</v>
      </c>
      <c r="B324" t="s">
        <v>1456</v>
      </c>
      <c r="C324" t="s">
        <v>1457</v>
      </c>
      <c r="D324" t="s">
        <v>1458</v>
      </c>
      <c r="E324">
        <v>2016</v>
      </c>
      <c r="F324" t="s">
        <v>1459</v>
      </c>
      <c r="H324" t="s">
        <v>18</v>
      </c>
    </row>
    <row r="325" spans="1:11" x14ac:dyDescent="0.3">
      <c r="A325" t="s">
        <v>1455</v>
      </c>
      <c r="B325" t="s">
        <v>1460</v>
      </c>
      <c r="C325" t="s">
        <v>1461</v>
      </c>
      <c r="D325" t="s">
        <v>1462</v>
      </c>
      <c r="E325">
        <v>2008</v>
      </c>
      <c r="F325" t="s">
        <v>1463</v>
      </c>
      <c r="H325" t="s">
        <v>18</v>
      </c>
    </row>
    <row r="326" spans="1:11" x14ac:dyDescent="0.3">
      <c r="A326" t="s">
        <v>1464</v>
      </c>
      <c r="B326" t="s">
        <v>1465</v>
      </c>
      <c r="C326" t="s">
        <v>1466</v>
      </c>
      <c r="D326" t="s">
        <v>1467</v>
      </c>
      <c r="E326">
        <v>1993</v>
      </c>
      <c r="H326" t="s">
        <v>18</v>
      </c>
    </row>
    <row r="327" spans="1:11" x14ac:dyDescent="0.3">
      <c r="A327" t="s">
        <v>1468</v>
      </c>
      <c r="B327" t="s">
        <v>1469</v>
      </c>
      <c r="C327" t="s">
        <v>1466</v>
      </c>
      <c r="D327" t="s">
        <v>1470</v>
      </c>
      <c r="E327">
        <v>1994</v>
      </c>
      <c r="H327" t="s">
        <v>18</v>
      </c>
    </row>
    <row r="328" spans="1:11" x14ac:dyDescent="0.3">
      <c r="A328" t="s">
        <v>1471</v>
      </c>
      <c r="B328" t="s">
        <v>1472</v>
      </c>
      <c r="C328" t="s">
        <v>1473</v>
      </c>
      <c r="D328" t="s">
        <v>1474</v>
      </c>
      <c r="E328">
        <v>2006</v>
      </c>
      <c r="F328" t="s">
        <v>1475</v>
      </c>
      <c r="H328" t="s">
        <v>18</v>
      </c>
    </row>
    <row r="329" spans="1:11" x14ac:dyDescent="0.3">
      <c r="A329" t="s">
        <v>1476</v>
      </c>
      <c r="B329" t="s">
        <v>1477</v>
      </c>
      <c r="C329" t="s">
        <v>164</v>
      </c>
      <c r="D329" t="s">
        <v>1478</v>
      </c>
      <c r="E329">
        <v>2014</v>
      </c>
      <c r="F329" t="s">
        <v>1479</v>
      </c>
      <c r="H329" t="s">
        <v>38</v>
      </c>
      <c r="I329" t="s">
        <v>66</v>
      </c>
      <c r="K329">
        <v>1</v>
      </c>
    </row>
    <row r="330" spans="1:11" x14ac:dyDescent="0.3">
      <c r="A330" t="s">
        <v>1480</v>
      </c>
      <c r="B330" t="s">
        <v>1481</v>
      </c>
      <c r="C330" t="s">
        <v>1482</v>
      </c>
      <c r="D330" t="s">
        <v>1483</v>
      </c>
      <c r="E330">
        <v>1997</v>
      </c>
      <c r="H330" t="s">
        <v>38</v>
      </c>
      <c r="I330" t="s">
        <v>39</v>
      </c>
    </row>
    <row r="331" spans="1:11" x14ac:dyDescent="0.3">
      <c r="A331" t="s">
        <v>1484</v>
      </c>
      <c r="B331" t="s">
        <v>1485</v>
      </c>
      <c r="C331" t="s">
        <v>1486</v>
      </c>
      <c r="D331" t="s">
        <v>1487</v>
      </c>
      <c r="E331">
        <v>2013</v>
      </c>
      <c r="F331" t="s">
        <v>1488</v>
      </c>
      <c r="H331" t="s">
        <v>18</v>
      </c>
    </row>
    <row r="332" spans="1:11" x14ac:dyDescent="0.3">
      <c r="A332" t="s">
        <v>1489</v>
      </c>
      <c r="B332" t="s">
        <v>1490</v>
      </c>
      <c r="C332" t="s">
        <v>451</v>
      </c>
      <c r="D332" t="s">
        <v>1491</v>
      </c>
      <c r="E332">
        <v>2000</v>
      </c>
      <c r="F332" t="s">
        <v>1492</v>
      </c>
      <c r="H332" t="s">
        <v>38</v>
      </c>
      <c r="I332" t="s">
        <v>39</v>
      </c>
    </row>
    <row r="333" spans="1:11" x14ac:dyDescent="0.3">
      <c r="A333" t="s">
        <v>1493</v>
      </c>
      <c r="B333" t="s">
        <v>1494</v>
      </c>
      <c r="C333" t="s">
        <v>1495</v>
      </c>
      <c r="D333" t="s">
        <v>1496</v>
      </c>
      <c r="E333">
        <v>1998</v>
      </c>
      <c r="F333" t="s">
        <v>1497</v>
      </c>
      <c r="G333" t="s">
        <v>65</v>
      </c>
      <c r="H333" t="s">
        <v>38</v>
      </c>
      <c r="I333" t="s">
        <v>66</v>
      </c>
    </row>
    <row r="334" spans="1:11" x14ac:dyDescent="0.3">
      <c r="A334" t="s">
        <v>1498</v>
      </c>
      <c r="B334" t="s">
        <v>1499</v>
      </c>
      <c r="C334" t="s">
        <v>1500</v>
      </c>
      <c r="D334" t="s">
        <v>1501</v>
      </c>
      <c r="E334">
        <v>2012</v>
      </c>
      <c r="F334" t="s">
        <v>1502</v>
      </c>
      <c r="H334" t="s">
        <v>38</v>
      </c>
      <c r="I334" t="s">
        <v>39</v>
      </c>
    </row>
    <row r="335" spans="1:11" x14ac:dyDescent="0.3">
      <c r="A335" t="s">
        <v>1503</v>
      </c>
      <c r="B335" t="s">
        <v>1504</v>
      </c>
      <c r="C335" t="s">
        <v>1505</v>
      </c>
      <c r="D335" t="s">
        <v>1506</v>
      </c>
      <c r="E335">
        <v>2014</v>
      </c>
      <c r="F335" t="s">
        <v>1507</v>
      </c>
      <c r="G335" t="s">
        <v>65</v>
      </c>
      <c r="H335" t="s">
        <v>38</v>
      </c>
      <c r="I335" t="s">
        <v>66</v>
      </c>
    </row>
    <row r="336" spans="1:11" x14ac:dyDescent="0.3">
      <c r="A336" t="s">
        <v>1508</v>
      </c>
      <c r="B336" t="s">
        <v>1509</v>
      </c>
      <c r="C336" t="s">
        <v>159</v>
      </c>
      <c r="D336" t="s">
        <v>1510</v>
      </c>
      <c r="E336">
        <v>2015</v>
      </c>
      <c r="F336" t="s">
        <v>1511</v>
      </c>
      <c r="H336" t="s">
        <v>18</v>
      </c>
    </row>
    <row r="337" spans="1:11" x14ac:dyDescent="0.3">
      <c r="A337" t="s">
        <v>1512</v>
      </c>
      <c r="B337" t="s">
        <v>1513</v>
      </c>
      <c r="C337" t="s">
        <v>340</v>
      </c>
      <c r="D337" t="s">
        <v>1514</v>
      </c>
      <c r="E337">
        <v>2014</v>
      </c>
      <c r="F337" t="s">
        <v>1515</v>
      </c>
      <c r="H337" t="s">
        <v>18</v>
      </c>
    </row>
    <row r="338" spans="1:11" x14ac:dyDescent="0.3">
      <c r="A338" t="s">
        <v>1516</v>
      </c>
      <c r="B338" t="s">
        <v>1517</v>
      </c>
      <c r="C338" t="s">
        <v>1518</v>
      </c>
      <c r="D338" t="s">
        <v>1519</v>
      </c>
      <c r="E338">
        <v>2016</v>
      </c>
      <c r="F338" t="s">
        <v>1520</v>
      </c>
      <c r="H338" t="s">
        <v>38</v>
      </c>
      <c r="I338" t="s">
        <v>39</v>
      </c>
    </row>
    <row r="339" spans="1:11" x14ac:dyDescent="0.3">
      <c r="A339" t="s">
        <v>1516</v>
      </c>
      <c r="B339" t="s">
        <v>1521</v>
      </c>
      <c r="C339" t="s">
        <v>1522</v>
      </c>
      <c r="D339" t="s">
        <v>1523</v>
      </c>
      <c r="E339">
        <v>2013</v>
      </c>
      <c r="F339" t="s">
        <v>1524</v>
      </c>
      <c r="H339" t="s">
        <v>38</v>
      </c>
      <c r="I339" t="s">
        <v>39</v>
      </c>
    </row>
    <row r="340" spans="1:11" x14ac:dyDescent="0.3">
      <c r="A340" t="s">
        <v>1516</v>
      </c>
      <c r="B340" t="s">
        <v>1525</v>
      </c>
      <c r="C340" t="s">
        <v>1526</v>
      </c>
      <c r="D340" t="s">
        <v>1527</v>
      </c>
      <c r="E340">
        <v>2011</v>
      </c>
      <c r="F340" t="s">
        <v>1528</v>
      </c>
      <c r="H340" t="s">
        <v>38</v>
      </c>
      <c r="I340" t="s">
        <v>39</v>
      </c>
    </row>
    <row r="341" spans="1:11" x14ac:dyDescent="0.3">
      <c r="A341" t="s">
        <v>1529</v>
      </c>
      <c r="B341" t="s">
        <v>1530</v>
      </c>
      <c r="C341" t="s">
        <v>52</v>
      </c>
      <c r="D341" t="s">
        <v>1531</v>
      </c>
      <c r="E341">
        <v>2013</v>
      </c>
      <c r="F341" t="s">
        <v>1532</v>
      </c>
      <c r="H341" t="s">
        <v>38</v>
      </c>
      <c r="I341" t="s">
        <v>39</v>
      </c>
    </row>
    <row r="342" spans="1:11" x14ac:dyDescent="0.3">
      <c r="A342" t="s">
        <v>1533</v>
      </c>
      <c r="B342" t="s">
        <v>1534</v>
      </c>
      <c r="C342" t="s">
        <v>164</v>
      </c>
      <c r="D342" t="s">
        <v>1535</v>
      </c>
      <c r="E342">
        <v>2005</v>
      </c>
      <c r="F342" t="s">
        <v>1536</v>
      </c>
      <c r="H342" t="s">
        <v>38</v>
      </c>
      <c r="I342" t="s">
        <v>66</v>
      </c>
      <c r="K342">
        <v>1</v>
      </c>
    </row>
    <row r="343" spans="1:11" x14ac:dyDescent="0.3">
      <c r="A343" t="s">
        <v>1537</v>
      </c>
      <c r="B343" t="s">
        <v>1538</v>
      </c>
      <c r="C343" t="s">
        <v>84</v>
      </c>
      <c r="D343" t="s">
        <v>1539</v>
      </c>
      <c r="E343">
        <v>2014</v>
      </c>
      <c r="F343" t="s">
        <v>1540</v>
      </c>
      <c r="H343" t="s">
        <v>38</v>
      </c>
      <c r="I343" t="s">
        <v>39</v>
      </c>
    </row>
    <row r="344" spans="1:11" x14ac:dyDescent="0.3">
      <c r="A344" t="s">
        <v>1541</v>
      </c>
      <c r="B344" t="s">
        <v>1542</v>
      </c>
      <c r="C344" t="s">
        <v>1543</v>
      </c>
      <c r="D344" t="s">
        <v>1544</v>
      </c>
      <c r="E344">
        <v>2008</v>
      </c>
      <c r="G344" t="s">
        <v>65</v>
      </c>
      <c r="H344" t="s">
        <v>38</v>
      </c>
      <c r="I344" t="s">
        <v>66</v>
      </c>
    </row>
    <row r="345" spans="1:11" x14ac:dyDescent="0.3">
      <c r="A345" t="s">
        <v>1545</v>
      </c>
      <c r="B345" t="s">
        <v>1546</v>
      </c>
      <c r="C345" t="s">
        <v>681</v>
      </c>
      <c r="D345" t="s">
        <v>1547</v>
      </c>
      <c r="E345">
        <v>2015</v>
      </c>
      <c r="F345" t="s">
        <v>1548</v>
      </c>
      <c r="H345" t="s">
        <v>38</v>
      </c>
      <c r="I345" t="s">
        <v>39</v>
      </c>
    </row>
    <row r="346" spans="1:11" x14ac:dyDescent="0.3">
      <c r="A346" t="s">
        <v>1549</v>
      </c>
      <c r="B346" t="s">
        <v>1550</v>
      </c>
      <c r="C346" t="s">
        <v>1551</v>
      </c>
      <c r="D346" t="s">
        <v>1552</v>
      </c>
      <c r="E346">
        <v>2013</v>
      </c>
      <c r="F346" t="s">
        <v>1553</v>
      </c>
      <c r="H346" t="s">
        <v>38</v>
      </c>
      <c r="I346" t="s">
        <v>39</v>
      </c>
    </row>
    <row r="347" spans="1:11" x14ac:dyDescent="0.3">
      <c r="A347" t="s">
        <v>1554</v>
      </c>
      <c r="B347" t="s">
        <v>1555</v>
      </c>
      <c r="C347" t="s">
        <v>84</v>
      </c>
      <c r="D347" t="s">
        <v>1556</v>
      </c>
      <c r="E347">
        <v>1994</v>
      </c>
      <c r="F347" t="s">
        <v>1557</v>
      </c>
      <c r="H347" t="s">
        <v>38</v>
      </c>
      <c r="I347" t="s">
        <v>39</v>
      </c>
    </row>
    <row r="348" spans="1:11" x14ac:dyDescent="0.3">
      <c r="A348" t="s">
        <v>1558</v>
      </c>
      <c r="B348" t="s">
        <v>1559</v>
      </c>
      <c r="C348" t="s">
        <v>827</v>
      </c>
      <c r="D348" t="s">
        <v>1560</v>
      </c>
      <c r="E348">
        <v>2012</v>
      </c>
      <c r="F348" t="s">
        <v>1561</v>
      </c>
      <c r="H348" t="s">
        <v>38</v>
      </c>
      <c r="I348" t="s">
        <v>39</v>
      </c>
    </row>
    <row r="349" spans="1:11" x14ac:dyDescent="0.3">
      <c r="A349" t="s">
        <v>1562</v>
      </c>
      <c r="B349" t="s">
        <v>1563</v>
      </c>
      <c r="C349" t="s">
        <v>1564</v>
      </c>
      <c r="D349" t="s">
        <v>1565</v>
      </c>
      <c r="E349">
        <v>2002</v>
      </c>
      <c r="F349" t="s">
        <v>1566</v>
      </c>
      <c r="H349" t="s">
        <v>18</v>
      </c>
    </row>
    <row r="350" spans="1:11" x14ac:dyDescent="0.3">
      <c r="A350" t="s">
        <v>1567</v>
      </c>
      <c r="B350" t="s">
        <v>1568</v>
      </c>
      <c r="C350" t="s">
        <v>1569</v>
      </c>
      <c r="D350" t="s">
        <v>1570</v>
      </c>
      <c r="E350">
        <v>2015</v>
      </c>
      <c r="F350" t="s">
        <v>1571</v>
      </c>
      <c r="H350" t="s">
        <v>38</v>
      </c>
      <c r="I350" t="s">
        <v>39</v>
      </c>
    </row>
    <row r="351" spans="1:11" x14ac:dyDescent="0.3">
      <c r="A351" t="s">
        <v>1572</v>
      </c>
      <c r="B351" t="s">
        <v>1573</v>
      </c>
      <c r="C351" t="s">
        <v>1574</v>
      </c>
      <c r="D351" t="s">
        <v>1575</v>
      </c>
      <c r="E351">
        <v>1999</v>
      </c>
      <c r="H351" t="s">
        <v>38</v>
      </c>
      <c r="I351" t="s">
        <v>39</v>
      </c>
    </row>
    <row r="352" spans="1:11" x14ac:dyDescent="0.3">
      <c r="A352" t="s">
        <v>1576</v>
      </c>
      <c r="B352" t="s">
        <v>1577</v>
      </c>
      <c r="C352" t="s">
        <v>189</v>
      </c>
      <c r="D352" t="s">
        <v>1578</v>
      </c>
      <c r="E352">
        <v>1999</v>
      </c>
      <c r="F352" t="s">
        <v>1579</v>
      </c>
      <c r="H352" t="s">
        <v>38</v>
      </c>
      <c r="I352" t="s">
        <v>39</v>
      </c>
    </row>
    <row r="353" spans="1:9" x14ac:dyDescent="0.3">
      <c r="A353" t="s">
        <v>1580</v>
      </c>
      <c r="B353" t="s">
        <v>1581</v>
      </c>
      <c r="C353" t="s">
        <v>1582</v>
      </c>
      <c r="D353" t="s">
        <v>1583</v>
      </c>
      <c r="E353">
        <v>2001</v>
      </c>
      <c r="H353" t="s">
        <v>38</v>
      </c>
      <c r="I353" t="s">
        <v>39</v>
      </c>
    </row>
    <row r="354" spans="1:9" x14ac:dyDescent="0.3">
      <c r="A354" t="s">
        <v>1584</v>
      </c>
      <c r="B354" t="s">
        <v>1585</v>
      </c>
      <c r="C354" t="s">
        <v>1582</v>
      </c>
      <c r="D354" t="s">
        <v>1586</v>
      </c>
      <c r="E354">
        <v>2003</v>
      </c>
      <c r="F354" t="s">
        <v>1587</v>
      </c>
      <c r="H354" t="s">
        <v>18</v>
      </c>
    </row>
    <row r="355" spans="1:9" x14ac:dyDescent="0.3">
      <c r="A355" t="s">
        <v>1588</v>
      </c>
      <c r="B355" t="s">
        <v>1589</v>
      </c>
      <c r="C355" t="s">
        <v>291</v>
      </c>
      <c r="D355" t="s">
        <v>1590</v>
      </c>
      <c r="E355">
        <v>2017</v>
      </c>
      <c r="F355" t="s">
        <v>1591</v>
      </c>
      <c r="H355" t="s">
        <v>18</v>
      </c>
    </row>
    <row r="356" spans="1:9" x14ac:dyDescent="0.3">
      <c r="A356" t="s">
        <v>1592</v>
      </c>
      <c r="B356" t="s">
        <v>1593</v>
      </c>
      <c r="C356" t="s">
        <v>84</v>
      </c>
      <c r="D356" t="s">
        <v>1594</v>
      </c>
      <c r="E356">
        <v>2010</v>
      </c>
      <c r="F356" t="s">
        <v>1595</v>
      </c>
      <c r="H356" t="s">
        <v>38</v>
      </c>
      <c r="I356" t="s">
        <v>39</v>
      </c>
    </row>
    <row r="357" spans="1:9" x14ac:dyDescent="0.3">
      <c r="A357" t="s">
        <v>1596</v>
      </c>
      <c r="B357" t="s">
        <v>1597</v>
      </c>
      <c r="C357" t="s">
        <v>1598</v>
      </c>
      <c r="D357" t="s">
        <v>1599</v>
      </c>
      <c r="E357">
        <v>2013</v>
      </c>
      <c r="F357" t="s">
        <v>1600</v>
      </c>
      <c r="H357" t="s">
        <v>38</v>
      </c>
      <c r="I357" t="s">
        <v>39</v>
      </c>
    </row>
    <row r="358" spans="1:9" x14ac:dyDescent="0.3">
      <c r="A358" t="s">
        <v>1601</v>
      </c>
      <c r="B358" t="s">
        <v>1602</v>
      </c>
      <c r="C358" t="s">
        <v>1299</v>
      </c>
      <c r="D358" t="s">
        <v>1603</v>
      </c>
      <c r="E358">
        <v>2016</v>
      </c>
      <c r="F358" t="s">
        <v>1604</v>
      </c>
      <c r="H358" t="s">
        <v>18</v>
      </c>
    </row>
    <row r="359" spans="1:9" x14ac:dyDescent="0.3">
      <c r="A359" t="s">
        <v>1605</v>
      </c>
      <c r="B359" t="s">
        <v>1606</v>
      </c>
      <c r="C359" t="s">
        <v>1607</v>
      </c>
      <c r="D359" t="s">
        <v>1608</v>
      </c>
      <c r="E359">
        <v>2009</v>
      </c>
      <c r="F359" t="s">
        <v>1609</v>
      </c>
      <c r="H359" t="s">
        <v>38</v>
      </c>
      <c r="I359" t="s">
        <v>39</v>
      </c>
    </row>
    <row r="360" spans="1:9" x14ac:dyDescent="0.3">
      <c r="A360" t="s">
        <v>1610</v>
      </c>
      <c r="B360" t="s">
        <v>1611</v>
      </c>
      <c r="C360" t="s">
        <v>1612</v>
      </c>
      <c r="D360" t="s">
        <v>1613</v>
      </c>
      <c r="E360">
        <v>1998</v>
      </c>
      <c r="H360" t="s">
        <v>38</v>
      </c>
      <c r="I360" t="s">
        <v>39</v>
      </c>
    </row>
    <row r="361" spans="1:9" x14ac:dyDescent="0.3">
      <c r="A361" t="s">
        <v>1614</v>
      </c>
      <c r="B361" t="s">
        <v>1615</v>
      </c>
      <c r="C361" t="s">
        <v>47</v>
      </c>
      <c r="D361" t="s">
        <v>1616</v>
      </c>
      <c r="E361">
        <v>2004</v>
      </c>
      <c r="F361" t="s">
        <v>1617</v>
      </c>
      <c r="H361" t="s">
        <v>18</v>
      </c>
    </row>
    <row r="362" spans="1:9" x14ac:dyDescent="0.3">
      <c r="A362" t="s">
        <v>1618</v>
      </c>
      <c r="B362" t="s">
        <v>1619</v>
      </c>
      <c r="C362" t="s">
        <v>1620</v>
      </c>
      <c r="D362" t="s">
        <v>1621</v>
      </c>
      <c r="E362">
        <v>2009</v>
      </c>
      <c r="F362" t="s">
        <v>1622</v>
      </c>
      <c r="H362" t="s">
        <v>18</v>
      </c>
    </row>
    <row r="363" spans="1:9" x14ac:dyDescent="0.3">
      <c r="A363" t="s">
        <v>1623</v>
      </c>
      <c r="B363" t="s">
        <v>1624</v>
      </c>
      <c r="C363" t="s">
        <v>1341</v>
      </c>
      <c r="D363" t="s">
        <v>1625</v>
      </c>
      <c r="E363">
        <v>2015</v>
      </c>
      <c r="F363" t="s">
        <v>1626</v>
      </c>
      <c r="H363" t="s">
        <v>38</v>
      </c>
      <c r="I363" t="s">
        <v>39</v>
      </c>
    </row>
    <row r="364" spans="1:9" x14ac:dyDescent="0.3">
      <c r="A364" t="s">
        <v>1623</v>
      </c>
      <c r="B364" t="s">
        <v>1627</v>
      </c>
      <c r="C364" t="s">
        <v>1628</v>
      </c>
      <c r="D364" t="s">
        <v>1629</v>
      </c>
      <c r="E364">
        <v>2010</v>
      </c>
      <c r="F364" t="s">
        <v>1630</v>
      </c>
      <c r="H364" t="s">
        <v>38</v>
      </c>
      <c r="I364" t="s">
        <v>39</v>
      </c>
    </row>
    <row r="365" spans="1:9" x14ac:dyDescent="0.3">
      <c r="A365" t="s">
        <v>1631</v>
      </c>
      <c r="B365" t="s">
        <v>1632</v>
      </c>
      <c r="C365" t="s">
        <v>1299</v>
      </c>
      <c r="D365" t="s">
        <v>1633</v>
      </c>
      <c r="E365">
        <v>2008</v>
      </c>
      <c r="F365" t="s">
        <v>1634</v>
      </c>
      <c r="H365" t="s">
        <v>38</v>
      </c>
      <c r="I365" t="s">
        <v>39</v>
      </c>
    </row>
    <row r="366" spans="1:9" x14ac:dyDescent="0.3">
      <c r="A366" t="s">
        <v>1635</v>
      </c>
      <c r="B366" t="s">
        <v>1636</v>
      </c>
      <c r="C366" t="s">
        <v>1637</v>
      </c>
      <c r="D366" t="s">
        <v>1638</v>
      </c>
      <c r="E366">
        <v>2010</v>
      </c>
      <c r="F366" t="s">
        <v>1639</v>
      </c>
      <c r="H366" t="s">
        <v>18</v>
      </c>
    </row>
    <row r="367" spans="1:9" x14ac:dyDescent="0.3">
      <c r="A367" t="s">
        <v>1640</v>
      </c>
      <c r="B367" t="s">
        <v>1641</v>
      </c>
      <c r="C367" t="s">
        <v>1074</v>
      </c>
      <c r="D367" t="s">
        <v>1642</v>
      </c>
      <c r="E367">
        <v>2005</v>
      </c>
      <c r="F367" t="s">
        <v>1643</v>
      </c>
      <c r="H367" t="s">
        <v>38</v>
      </c>
      <c r="I367" t="s">
        <v>39</v>
      </c>
    </row>
    <row r="368" spans="1:9" x14ac:dyDescent="0.3">
      <c r="A368" t="s">
        <v>1644</v>
      </c>
      <c r="B368" t="s">
        <v>1645</v>
      </c>
      <c r="C368" t="s">
        <v>1646</v>
      </c>
      <c r="D368" t="s">
        <v>1647</v>
      </c>
      <c r="E368">
        <v>2001</v>
      </c>
      <c r="H368" t="s">
        <v>18</v>
      </c>
    </row>
    <row r="369" spans="1:11" x14ac:dyDescent="0.3">
      <c r="A369" t="s">
        <v>1648</v>
      </c>
      <c r="B369" t="s">
        <v>1649</v>
      </c>
      <c r="C369" t="s">
        <v>798</v>
      </c>
      <c r="D369" t="s">
        <v>1650</v>
      </c>
      <c r="E369">
        <v>1999</v>
      </c>
      <c r="F369" t="s">
        <v>1651</v>
      </c>
      <c r="H369" t="s">
        <v>38</v>
      </c>
      <c r="I369" t="s">
        <v>39</v>
      </c>
    </row>
    <row r="370" spans="1:11" x14ac:dyDescent="0.3">
      <c r="A370" t="s">
        <v>1652</v>
      </c>
      <c r="B370" t="s">
        <v>1653</v>
      </c>
      <c r="C370" t="s">
        <v>798</v>
      </c>
      <c r="D370" t="s">
        <v>1654</v>
      </c>
      <c r="E370">
        <v>1996</v>
      </c>
      <c r="F370" t="s">
        <v>1655</v>
      </c>
      <c r="H370" t="s">
        <v>38</v>
      </c>
      <c r="I370" t="s">
        <v>39</v>
      </c>
    </row>
    <row r="371" spans="1:11" x14ac:dyDescent="0.3">
      <c r="A371" t="s">
        <v>1656</v>
      </c>
      <c r="B371" t="s">
        <v>1657</v>
      </c>
      <c r="C371" t="s">
        <v>1658</v>
      </c>
      <c r="D371" t="s">
        <v>1659</v>
      </c>
      <c r="E371">
        <v>1995</v>
      </c>
      <c r="H371" t="s">
        <v>38</v>
      </c>
      <c r="I371" t="s">
        <v>39</v>
      </c>
    </row>
    <row r="372" spans="1:11" x14ac:dyDescent="0.3">
      <c r="A372" t="s">
        <v>1660</v>
      </c>
      <c r="B372" t="s">
        <v>1661</v>
      </c>
      <c r="C372" t="s">
        <v>1662</v>
      </c>
      <c r="D372" t="s">
        <v>1663</v>
      </c>
      <c r="E372">
        <v>1992</v>
      </c>
      <c r="F372" t="s">
        <v>1664</v>
      </c>
      <c r="H372" t="s">
        <v>38</v>
      </c>
      <c r="I372" t="s">
        <v>39</v>
      </c>
    </row>
    <row r="373" spans="1:11" x14ac:dyDescent="0.3">
      <c r="A373" t="s">
        <v>1665</v>
      </c>
      <c r="B373" t="s">
        <v>1666</v>
      </c>
      <c r="C373" t="s">
        <v>464</v>
      </c>
      <c r="D373" t="s">
        <v>1667</v>
      </c>
      <c r="E373">
        <v>2009</v>
      </c>
      <c r="F373" t="s">
        <v>1668</v>
      </c>
      <c r="G373" t="s">
        <v>65</v>
      </c>
      <c r="H373" t="s">
        <v>38</v>
      </c>
      <c r="I373" t="s">
        <v>66</v>
      </c>
    </row>
    <row r="374" spans="1:11" x14ac:dyDescent="0.3">
      <c r="A374" t="s">
        <v>1669</v>
      </c>
      <c r="B374" t="s">
        <v>1670</v>
      </c>
      <c r="C374" t="s">
        <v>464</v>
      </c>
      <c r="D374" t="s">
        <v>1671</v>
      </c>
      <c r="E374">
        <v>2008</v>
      </c>
      <c r="F374" t="s">
        <v>1672</v>
      </c>
      <c r="G374" t="s">
        <v>65</v>
      </c>
      <c r="H374" t="s">
        <v>38</v>
      </c>
      <c r="I374" t="s">
        <v>66</v>
      </c>
    </row>
    <row r="375" spans="1:11" x14ac:dyDescent="0.3">
      <c r="A375" t="s">
        <v>1673</v>
      </c>
      <c r="B375" t="s">
        <v>1674</v>
      </c>
      <c r="C375" t="s">
        <v>464</v>
      </c>
      <c r="D375" t="s">
        <v>1675</v>
      </c>
      <c r="E375">
        <v>2009</v>
      </c>
      <c r="F375" t="s">
        <v>1676</v>
      </c>
      <c r="H375" t="s">
        <v>38</v>
      </c>
      <c r="I375" t="s">
        <v>66</v>
      </c>
      <c r="K375">
        <v>0</v>
      </c>
    </row>
    <row r="376" spans="1:11" x14ac:dyDescent="0.3">
      <c r="A376" t="s">
        <v>1677</v>
      </c>
      <c r="B376" t="s">
        <v>1678</v>
      </c>
      <c r="C376" t="s">
        <v>1679</v>
      </c>
      <c r="D376" t="s">
        <v>1680</v>
      </c>
      <c r="E376">
        <v>2006</v>
      </c>
      <c r="F376" t="s">
        <v>1681</v>
      </c>
      <c r="H376" t="s">
        <v>18</v>
      </c>
    </row>
    <row r="377" spans="1:11" x14ac:dyDescent="0.3">
      <c r="A377" t="s">
        <v>1682</v>
      </c>
      <c r="B377" t="s">
        <v>1683</v>
      </c>
      <c r="C377" t="s">
        <v>473</v>
      </c>
      <c r="D377" t="s">
        <v>1684</v>
      </c>
      <c r="E377">
        <v>2006</v>
      </c>
      <c r="F377" t="s">
        <v>1685</v>
      </c>
      <c r="H377" t="s">
        <v>18</v>
      </c>
    </row>
    <row r="378" spans="1:11" x14ac:dyDescent="0.3">
      <c r="A378" t="s">
        <v>1686</v>
      </c>
      <c r="B378" t="s">
        <v>1687</v>
      </c>
      <c r="C378" t="s">
        <v>1688</v>
      </c>
      <c r="D378" t="s">
        <v>1689</v>
      </c>
      <c r="E378">
        <v>2017</v>
      </c>
      <c r="F378" t="s">
        <v>1690</v>
      </c>
      <c r="H378" t="s">
        <v>18</v>
      </c>
    </row>
    <row r="379" spans="1:11" x14ac:dyDescent="0.3">
      <c r="A379" t="s">
        <v>1691</v>
      </c>
      <c r="B379" t="s">
        <v>1692</v>
      </c>
      <c r="C379" t="s">
        <v>375</v>
      </c>
      <c r="D379" t="s">
        <v>1693</v>
      </c>
      <c r="E379">
        <v>2003</v>
      </c>
      <c r="F379" t="s">
        <v>1694</v>
      </c>
      <c r="H379" t="s">
        <v>38</v>
      </c>
      <c r="I379" t="s">
        <v>66</v>
      </c>
      <c r="K379">
        <v>1</v>
      </c>
    </row>
    <row r="380" spans="1:11" x14ac:dyDescent="0.3">
      <c r="A380" t="s">
        <v>1695</v>
      </c>
      <c r="B380" t="s">
        <v>1696</v>
      </c>
      <c r="C380" t="s">
        <v>189</v>
      </c>
      <c r="E380">
        <v>2012</v>
      </c>
      <c r="F380" t="s">
        <v>1697</v>
      </c>
      <c r="H380" t="s">
        <v>38</v>
      </c>
      <c r="I380" t="s">
        <v>39</v>
      </c>
    </row>
    <row r="381" spans="1:11" x14ac:dyDescent="0.3">
      <c r="A381" t="s">
        <v>1698</v>
      </c>
      <c r="B381" t="s">
        <v>1699</v>
      </c>
      <c r="C381" t="s">
        <v>99</v>
      </c>
      <c r="D381" t="s">
        <v>1700</v>
      </c>
      <c r="E381">
        <v>1994</v>
      </c>
      <c r="H381" t="s">
        <v>18</v>
      </c>
    </row>
    <row r="382" spans="1:11" x14ac:dyDescent="0.3">
      <c r="A382" t="s">
        <v>1701</v>
      </c>
      <c r="B382" t="s">
        <v>1702</v>
      </c>
      <c r="C382" t="s">
        <v>1703</v>
      </c>
      <c r="D382" t="s">
        <v>1704</v>
      </c>
      <c r="E382">
        <v>2016</v>
      </c>
      <c r="F382" t="s">
        <v>1705</v>
      </c>
      <c r="H382" t="s">
        <v>18</v>
      </c>
    </row>
    <row r="383" spans="1:11" x14ac:dyDescent="0.3">
      <c r="A383" t="s">
        <v>1706</v>
      </c>
      <c r="B383" t="s">
        <v>1707</v>
      </c>
      <c r="C383" t="s">
        <v>1703</v>
      </c>
      <c r="D383" t="s">
        <v>1708</v>
      </c>
      <c r="E383">
        <v>1993</v>
      </c>
      <c r="H383" t="s">
        <v>18</v>
      </c>
    </row>
    <row r="384" spans="1:11" x14ac:dyDescent="0.3">
      <c r="A384" t="s">
        <v>1709</v>
      </c>
      <c r="B384" t="s">
        <v>1710</v>
      </c>
      <c r="C384" t="s">
        <v>174</v>
      </c>
      <c r="D384" t="s">
        <v>1711</v>
      </c>
      <c r="E384">
        <v>2012</v>
      </c>
      <c r="F384" t="s">
        <v>1712</v>
      </c>
      <c r="H384" t="s">
        <v>18</v>
      </c>
    </row>
    <row r="385" spans="1:10" x14ac:dyDescent="0.3">
      <c r="A385" t="s">
        <v>1713</v>
      </c>
      <c r="B385" t="s">
        <v>1714</v>
      </c>
      <c r="C385" t="s">
        <v>291</v>
      </c>
      <c r="D385" t="s">
        <v>1715</v>
      </c>
      <c r="E385">
        <v>2015</v>
      </c>
      <c r="F385" t="s">
        <v>1716</v>
      </c>
      <c r="H385" t="s">
        <v>18</v>
      </c>
    </row>
    <row r="386" spans="1:10" x14ac:dyDescent="0.3">
      <c r="A386" t="s">
        <v>1717</v>
      </c>
      <c r="B386" t="s">
        <v>1718</v>
      </c>
      <c r="C386" t="s">
        <v>827</v>
      </c>
      <c r="D386" t="s">
        <v>1719</v>
      </c>
      <c r="E386">
        <v>2016</v>
      </c>
      <c r="F386" t="s">
        <v>1720</v>
      </c>
      <c r="H386" t="s">
        <v>18</v>
      </c>
    </row>
    <row r="387" spans="1:10" x14ac:dyDescent="0.3">
      <c r="A387" t="s">
        <v>1721</v>
      </c>
      <c r="B387" t="s">
        <v>1722</v>
      </c>
      <c r="C387" t="s">
        <v>1723</v>
      </c>
      <c r="D387" t="s">
        <v>1724</v>
      </c>
      <c r="E387">
        <v>1996</v>
      </c>
      <c r="F387" t="s">
        <v>1725</v>
      </c>
      <c r="H387" t="s">
        <v>38</v>
      </c>
      <c r="I387" t="s">
        <v>39</v>
      </c>
    </row>
    <row r="388" spans="1:10" x14ac:dyDescent="0.3">
      <c r="A388" t="s">
        <v>1726</v>
      </c>
      <c r="B388" t="s">
        <v>1727</v>
      </c>
      <c r="C388" t="s">
        <v>375</v>
      </c>
      <c r="D388" t="s">
        <v>1728</v>
      </c>
      <c r="E388">
        <v>2016</v>
      </c>
      <c r="F388" t="s">
        <v>1729</v>
      </c>
      <c r="G388" t="s">
        <v>65</v>
      </c>
      <c r="H388" t="s">
        <v>38</v>
      </c>
      <c r="I388" t="s">
        <v>66</v>
      </c>
    </row>
    <row r="389" spans="1:10" x14ac:dyDescent="0.3">
      <c r="A389" t="s">
        <v>1730</v>
      </c>
      <c r="B389" t="s">
        <v>1731</v>
      </c>
      <c r="C389" t="s">
        <v>1732</v>
      </c>
      <c r="D389" t="s">
        <v>1733</v>
      </c>
      <c r="E389">
        <v>1996</v>
      </c>
      <c r="F389" t="s">
        <v>1734</v>
      </c>
      <c r="H389" t="s">
        <v>18</v>
      </c>
    </row>
    <row r="390" spans="1:10" x14ac:dyDescent="0.3">
      <c r="A390" t="s">
        <v>1735</v>
      </c>
      <c r="B390" t="s">
        <v>1736</v>
      </c>
      <c r="C390" t="s">
        <v>1060</v>
      </c>
      <c r="D390" t="s">
        <v>1737</v>
      </c>
      <c r="E390">
        <v>2003</v>
      </c>
      <c r="G390" t="s">
        <v>65</v>
      </c>
      <c r="H390" t="s">
        <v>38</v>
      </c>
      <c r="I390" t="s">
        <v>66</v>
      </c>
      <c r="J390" t="s">
        <v>67</v>
      </c>
    </row>
    <row r="391" spans="1:10" x14ac:dyDescent="0.3">
      <c r="A391" t="s">
        <v>1738</v>
      </c>
      <c r="B391" t="s">
        <v>1739</v>
      </c>
      <c r="C391" t="s">
        <v>325</v>
      </c>
      <c r="D391" t="s">
        <v>1740</v>
      </c>
      <c r="E391">
        <v>2004</v>
      </c>
      <c r="F391" t="s">
        <v>1741</v>
      </c>
      <c r="G391" t="s">
        <v>65</v>
      </c>
      <c r="H391" t="s">
        <v>38</v>
      </c>
      <c r="I391" t="s">
        <v>66</v>
      </c>
    </row>
    <row r="392" spans="1:10" x14ac:dyDescent="0.3">
      <c r="A392" t="s">
        <v>1742</v>
      </c>
      <c r="B392" t="s">
        <v>1743</v>
      </c>
      <c r="C392" t="s">
        <v>1744</v>
      </c>
      <c r="D392" t="s">
        <v>1745</v>
      </c>
      <c r="E392">
        <v>2009</v>
      </c>
      <c r="F392" t="s">
        <v>1746</v>
      </c>
      <c r="H392" t="s">
        <v>38</v>
      </c>
      <c r="I392" t="s">
        <v>39</v>
      </c>
    </row>
    <row r="393" spans="1:10" x14ac:dyDescent="0.3">
      <c r="A393" t="s">
        <v>1747</v>
      </c>
      <c r="B393" t="s">
        <v>1748</v>
      </c>
      <c r="C393" t="s">
        <v>245</v>
      </c>
      <c r="D393" t="s">
        <v>1749</v>
      </c>
      <c r="E393">
        <v>1998</v>
      </c>
      <c r="F393" t="s">
        <v>1750</v>
      </c>
      <c r="H393" t="s">
        <v>38</v>
      </c>
      <c r="I393" t="s">
        <v>39</v>
      </c>
    </row>
    <row r="394" spans="1:10" x14ac:dyDescent="0.3">
      <c r="A394" t="s">
        <v>1751</v>
      </c>
      <c r="B394" t="s">
        <v>1752</v>
      </c>
      <c r="C394" t="s">
        <v>1753</v>
      </c>
      <c r="D394" t="s">
        <v>1754</v>
      </c>
      <c r="E394">
        <v>2014</v>
      </c>
      <c r="F394" t="s">
        <v>1755</v>
      </c>
      <c r="H394" t="s">
        <v>18</v>
      </c>
    </row>
    <row r="395" spans="1:10" x14ac:dyDescent="0.3">
      <c r="A395" t="s">
        <v>1756</v>
      </c>
      <c r="B395" t="s">
        <v>1757</v>
      </c>
      <c r="C395" t="s">
        <v>1127</v>
      </c>
      <c r="E395">
        <v>2006</v>
      </c>
      <c r="H395" t="s">
        <v>38</v>
      </c>
      <c r="I395" t="s">
        <v>39</v>
      </c>
    </row>
    <row r="396" spans="1:10" x14ac:dyDescent="0.3">
      <c r="A396" t="s">
        <v>1758</v>
      </c>
      <c r="B396" t="s">
        <v>1759</v>
      </c>
      <c r="C396" t="s">
        <v>84</v>
      </c>
      <c r="D396" t="s">
        <v>1760</v>
      </c>
      <c r="E396">
        <v>2011</v>
      </c>
      <c r="F396" t="s">
        <v>1761</v>
      </c>
      <c r="H396" t="s">
        <v>38</v>
      </c>
      <c r="I396" t="s">
        <v>39</v>
      </c>
    </row>
    <row r="397" spans="1:10" x14ac:dyDescent="0.3">
      <c r="A397" t="s">
        <v>1762</v>
      </c>
      <c r="B397" t="s">
        <v>1763</v>
      </c>
      <c r="C397" t="s">
        <v>589</v>
      </c>
      <c r="D397" t="s">
        <v>1764</v>
      </c>
      <c r="E397">
        <v>2012</v>
      </c>
      <c r="F397" t="s">
        <v>1765</v>
      </c>
      <c r="H397" t="s">
        <v>18</v>
      </c>
    </row>
    <row r="398" spans="1:10" x14ac:dyDescent="0.3">
      <c r="A398" t="s">
        <v>1766</v>
      </c>
      <c r="B398" t="s">
        <v>1767</v>
      </c>
      <c r="C398" t="s">
        <v>1768</v>
      </c>
      <c r="D398" t="s">
        <v>1769</v>
      </c>
      <c r="E398">
        <v>2008</v>
      </c>
      <c r="F398" t="s">
        <v>1770</v>
      </c>
      <c r="H398" t="s">
        <v>38</v>
      </c>
      <c r="I398" t="s">
        <v>39</v>
      </c>
    </row>
    <row r="399" spans="1:10" x14ac:dyDescent="0.3">
      <c r="A399" t="s">
        <v>1771</v>
      </c>
      <c r="B399" t="s">
        <v>1772</v>
      </c>
      <c r="C399" t="s">
        <v>84</v>
      </c>
      <c r="D399" t="s">
        <v>1773</v>
      </c>
      <c r="E399">
        <v>2011</v>
      </c>
      <c r="F399" t="s">
        <v>1774</v>
      </c>
      <c r="H399" t="s">
        <v>38</v>
      </c>
      <c r="I399" t="s">
        <v>39</v>
      </c>
    </row>
    <row r="400" spans="1:10" x14ac:dyDescent="0.3">
      <c r="A400" t="s">
        <v>1775</v>
      </c>
      <c r="B400" t="s">
        <v>1776</v>
      </c>
      <c r="C400" t="s">
        <v>1777</v>
      </c>
      <c r="D400" t="s">
        <v>1778</v>
      </c>
      <c r="E400">
        <v>2005</v>
      </c>
      <c r="F400" t="s">
        <v>1779</v>
      </c>
      <c r="H400" t="s">
        <v>18</v>
      </c>
    </row>
    <row r="401" spans="1:12" x14ac:dyDescent="0.3">
      <c r="A401" t="s">
        <v>1780</v>
      </c>
      <c r="B401" t="s">
        <v>1781</v>
      </c>
      <c r="C401" t="s">
        <v>1782</v>
      </c>
      <c r="D401" t="s">
        <v>1783</v>
      </c>
      <c r="E401">
        <v>1992</v>
      </c>
      <c r="H401" t="s">
        <v>18</v>
      </c>
    </row>
    <row r="402" spans="1:12" x14ac:dyDescent="0.3">
      <c r="A402" t="s">
        <v>1784</v>
      </c>
      <c r="B402" t="s">
        <v>1785</v>
      </c>
      <c r="C402" t="s">
        <v>350</v>
      </c>
      <c r="D402" t="s">
        <v>1786</v>
      </c>
      <c r="E402">
        <v>2012</v>
      </c>
      <c r="F402" t="s">
        <v>1787</v>
      </c>
      <c r="G402" t="s">
        <v>166</v>
      </c>
      <c r="H402" t="s">
        <v>38</v>
      </c>
      <c r="I402" t="s">
        <v>66</v>
      </c>
      <c r="K402">
        <v>1</v>
      </c>
    </row>
    <row r="403" spans="1:12" x14ac:dyDescent="0.3">
      <c r="A403" t="s">
        <v>1788</v>
      </c>
      <c r="B403" t="s">
        <v>1789</v>
      </c>
      <c r="C403" t="s">
        <v>575</v>
      </c>
      <c r="D403" t="s">
        <v>1790</v>
      </c>
      <c r="E403">
        <v>1996</v>
      </c>
      <c r="H403" t="s">
        <v>18</v>
      </c>
    </row>
    <row r="404" spans="1:12" x14ac:dyDescent="0.3">
      <c r="A404" t="s">
        <v>1791</v>
      </c>
      <c r="B404" t="s">
        <v>1792</v>
      </c>
      <c r="C404" t="s">
        <v>1186</v>
      </c>
      <c r="D404" t="s">
        <v>1793</v>
      </c>
      <c r="E404">
        <v>2014</v>
      </c>
      <c r="F404" t="s">
        <v>1794</v>
      </c>
      <c r="H404" t="s">
        <v>18</v>
      </c>
    </row>
    <row r="405" spans="1:12" x14ac:dyDescent="0.3">
      <c r="A405" t="s">
        <v>1795</v>
      </c>
      <c r="B405" t="s">
        <v>1796</v>
      </c>
      <c r="C405" t="s">
        <v>1797</v>
      </c>
      <c r="D405" t="s">
        <v>1798</v>
      </c>
      <c r="E405">
        <v>1999</v>
      </c>
      <c r="F405" t="s">
        <v>1799</v>
      </c>
      <c r="H405" t="s">
        <v>18</v>
      </c>
    </row>
    <row r="406" spans="1:12" x14ac:dyDescent="0.3">
      <c r="A406" t="s">
        <v>1800</v>
      </c>
      <c r="B406" t="s">
        <v>1801</v>
      </c>
      <c r="C406" t="s">
        <v>575</v>
      </c>
      <c r="D406" t="s">
        <v>1802</v>
      </c>
      <c r="E406">
        <v>1996</v>
      </c>
      <c r="H406" t="s">
        <v>18</v>
      </c>
    </row>
    <row r="407" spans="1:12" x14ac:dyDescent="0.3">
      <c r="A407" t="s">
        <v>1803</v>
      </c>
      <c r="B407" t="s">
        <v>1804</v>
      </c>
      <c r="C407" t="s">
        <v>1805</v>
      </c>
      <c r="D407" t="s">
        <v>1806</v>
      </c>
      <c r="E407">
        <v>1998</v>
      </c>
      <c r="F407" t="s">
        <v>1807</v>
      </c>
      <c r="H407" t="s">
        <v>18</v>
      </c>
    </row>
    <row r="408" spans="1:12" x14ac:dyDescent="0.3">
      <c r="A408" t="s">
        <v>1808</v>
      </c>
      <c r="B408" t="s">
        <v>1809</v>
      </c>
      <c r="C408" t="s">
        <v>1118</v>
      </c>
      <c r="D408" t="s">
        <v>1810</v>
      </c>
      <c r="E408">
        <v>1999</v>
      </c>
      <c r="F408" t="s">
        <v>1811</v>
      </c>
      <c r="G408" t="s">
        <v>65</v>
      </c>
      <c r="H408" t="s">
        <v>38</v>
      </c>
      <c r="I408" t="s">
        <v>66</v>
      </c>
    </row>
    <row r="409" spans="1:12" x14ac:dyDescent="0.3">
      <c r="A409" t="s">
        <v>1812</v>
      </c>
      <c r="B409" t="s">
        <v>1813</v>
      </c>
      <c r="C409" t="s">
        <v>1814</v>
      </c>
      <c r="D409" t="s">
        <v>1815</v>
      </c>
      <c r="E409">
        <v>2008</v>
      </c>
      <c r="F409" t="s">
        <v>1816</v>
      </c>
      <c r="H409" t="s">
        <v>18</v>
      </c>
    </row>
    <row r="410" spans="1:12" x14ac:dyDescent="0.3">
      <c r="A410" t="s">
        <v>1817</v>
      </c>
      <c r="B410" t="s">
        <v>1818</v>
      </c>
      <c r="C410" t="s">
        <v>1819</v>
      </c>
      <c r="D410" t="s">
        <v>1820</v>
      </c>
      <c r="E410">
        <v>2014</v>
      </c>
      <c r="F410" t="s">
        <v>1821</v>
      </c>
      <c r="G410" t="s">
        <v>65</v>
      </c>
      <c r="H410" t="s">
        <v>38</v>
      </c>
      <c r="I410" t="s">
        <v>66</v>
      </c>
      <c r="K410">
        <v>2</v>
      </c>
      <c r="L410">
        <v>6</v>
      </c>
    </row>
    <row r="411" spans="1:12" x14ac:dyDescent="0.3">
      <c r="A411" t="s">
        <v>1822</v>
      </c>
      <c r="B411" t="s">
        <v>1823</v>
      </c>
      <c r="C411" t="s">
        <v>1805</v>
      </c>
      <c r="D411" t="s">
        <v>1824</v>
      </c>
      <c r="E411">
        <v>2000</v>
      </c>
      <c r="H411" t="s">
        <v>18</v>
      </c>
    </row>
    <row r="412" spans="1:12" x14ac:dyDescent="0.3">
      <c r="A412" t="s">
        <v>1825</v>
      </c>
      <c r="B412" t="s">
        <v>1826</v>
      </c>
      <c r="C412" t="s">
        <v>159</v>
      </c>
      <c r="D412" t="s">
        <v>1827</v>
      </c>
      <c r="E412">
        <v>2016</v>
      </c>
      <c r="F412" t="s">
        <v>1828</v>
      </c>
      <c r="H412" t="s">
        <v>18</v>
      </c>
    </row>
    <row r="413" spans="1:12" x14ac:dyDescent="0.3">
      <c r="A413" t="s">
        <v>1829</v>
      </c>
      <c r="B413" t="s">
        <v>1830</v>
      </c>
      <c r="C413" t="s">
        <v>589</v>
      </c>
      <c r="D413" t="s">
        <v>1831</v>
      </c>
      <c r="E413">
        <v>2013</v>
      </c>
      <c r="F413" t="s">
        <v>1832</v>
      </c>
      <c r="H413" t="s">
        <v>38</v>
      </c>
      <c r="I413" t="s">
        <v>39</v>
      </c>
    </row>
    <row r="414" spans="1:12" x14ac:dyDescent="0.3">
      <c r="A414" t="s">
        <v>1833</v>
      </c>
      <c r="B414" t="s">
        <v>1834</v>
      </c>
      <c r="C414" t="s">
        <v>291</v>
      </c>
      <c r="D414" t="s">
        <v>1835</v>
      </c>
      <c r="E414">
        <v>2007</v>
      </c>
      <c r="F414" t="s">
        <v>1836</v>
      </c>
      <c r="H414" t="s">
        <v>18</v>
      </c>
    </row>
    <row r="415" spans="1:12" x14ac:dyDescent="0.3">
      <c r="A415" t="s">
        <v>1837</v>
      </c>
      <c r="B415" t="s">
        <v>1838</v>
      </c>
      <c r="C415" t="s">
        <v>1839</v>
      </c>
      <c r="D415" t="s">
        <v>1840</v>
      </c>
      <c r="E415">
        <v>2017</v>
      </c>
      <c r="F415" t="s">
        <v>1841</v>
      </c>
      <c r="H415" t="s">
        <v>38</v>
      </c>
      <c r="I415" t="s">
        <v>39</v>
      </c>
    </row>
    <row r="416" spans="1:12" x14ac:dyDescent="0.3">
      <c r="A416" t="s">
        <v>1842</v>
      </c>
      <c r="B416" t="s">
        <v>1843</v>
      </c>
      <c r="C416" t="s">
        <v>35</v>
      </c>
      <c r="D416" t="s">
        <v>1844</v>
      </c>
      <c r="E416">
        <v>2007</v>
      </c>
      <c r="F416" t="s">
        <v>1845</v>
      </c>
      <c r="H416" t="s">
        <v>38</v>
      </c>
      <c r="I416" t="s">
        <v>39</v>
      </c>
    </row>
    <row r="417" spans="1:14" x14ac:dyDescent="0.3">
      <c r="A417" t="s">
        <v>1846</v>
      </c>
      <c r="B417" t="s">
        <v>1847</v>
      </c>
      <c r="C417" t="s">
        <v>35</v>
      </c>
      <c r="D417" t="s">
        <v>1848</v>
      </c>
      <c r="E417">
        <v>2006</v>
      </c>
      <c r="F417" t="s">
        <v>1849</v>
      </c>
      <c r="H417" t="s">
        <v>38</v>
      </c>
      <c r="I417" t="s">
        <v>39</v>
      </c>
    </row>
    <row r="418" spans="1:14" x14ac:dyDescent="0.3">
      <c r="A418" t="s">
        <v>1850</v>
      </c>
      <c r="B418" t="s">
        <v>1851</v>
      </c>
      <c r="C418" t="s">
        <v>1852</v>
      </c>
      <c r="D418" t="s">
        <v>1853</v>
      </c>
      <c r="E418">
        <v>2010</v>
      </c>
      <c r="F418" t="s">
        <v>1854</v>
      </c>
      <c r="G418" t="s">
        <v>65</v>
      </c>
      <c r="H418" t="s">
        <v>38</v>
      </c>
      <c r="I418" t="s">
        <v>66</v>
      </c>
    </row>
    <row r="419" spans="1:14" x14ac:dyDescent="0.3">
      <c r="A419" t="s">
        <v>1855</v>
      </c>
      <c r="B419" t="s">
        <v>1856</v>
      </c>
      <c r="C419" t="s">
        <v>1857</v>
      </c>
      <c r="D419" t="s">
        <v>1858</v>
      </c>
      <c r="E419">
        <v>2005</v>
      </c>
      <c r="F419" t="s">
        <v>1859</v>
      </c>
      <c r="H419" t="s">
        <v>38</v>
      </c>
      <c r="I419" t="s">
        <v>39</v>
      </c>
    </row>
    <row r="420" spans="1:14" x14ac:dyDescent="0.3">
      <c r="A420" t="s">
        <v>1860</v>
      </c>
      <c r="B420" t="s">
        <v>1861</v>
      </c>
      <c r="C420" t="s">
        <v>1862</v>
      </c>
      <c r="D420" t="s">
        <v>1863</v>
      </c>
      <c r="E420">
        <v>2010</v>
      </c>
      <c r="F420" t="s">
        <v>1864</v>
      </c>
      <c r="H420" t="s">
        <v>38</v>
      </c>
      <c r="I420" t="s">
        <v>39</v>
      </c>
    </row>
    <row r="421" spans="1:14" x14ac:dyDescent="0.3">
      <c r="A421" t="s">
        <v>1865</v>
      </c>
      <c r="B421" t="s">
        <v>1866</v>
      </c>
      <c r="C421" t="s">
        <v>948</v>
      </c>
      <c r="D421" t="s">
        <v>1867</v>
      </c>
      <c r="E421">
        <v>2009</v>
      </c>
      <c r="F421" t="s">
        <v>1868</v>
      </c>
      <c r="H421" t="s">
        <v>18</v>
      </c>
    </row>
    <row r="422" spans="1:14" x14ac:dyDescent="0.3">
      <c r="A422" t="s">
        <v>1869</v>
      </c>
      <c r="B422" t="s">
        <v>1870</v>
      </c>
      <c r="C422" t="s">
        <v>216</v>
      </c>
      <c r="D422" t="s">
        <v>1871</v>
      </c>
      <c r="E422">
        <v>1994</v>
      </c>
      <c r="F422" t="s">
        <v>1872</v>
      </c>
      <c r="G422" t="s">
        <v>65</v>
      </c>
      <c r="H422" t="s">
        <v>38</v>
      </c>
      <c r="I422" t="s">
        <v>66</v>
      </c>
      <c r="N422" t="s">
        <v>65</v>
      </c>
    </row>
    <row r="423" spans="1:14" x14ac:dyDescent="0.3">
      <c r="A423" t="s">
        <v>1873</v>
      </c>
      <c r="B423" t="s">
        <v>1874</v>
      </c>
      <c r="C423" t="s">
        <v>1011</v>
      </c>
      <c r="D423" t="s">
        <v>1875</v>
      </c>
      <c r="E423">
        <v>1990</v>
      </c>
      <c r="F423" t="s">
        <v>1876</v>
      </c>
      <c r="H423" t="s">
        <v>38</v>
      </c>
      <c r="I423" t="s">
        <v>39</v>
      </c>
    </row>
    <row r="424" spans="1:14" x14ac:dyDescent="0.3">
      <c r="A424" t="s">
        <v>1877</v>
      </c>
      <c r="B424" t="s">
        <v>1878</v>
      </c>
      <c r="C424" t="s">
        <v>159</v>
      </c>
      <c r="D424" t="s">
        <v>1879</v>
      </c>
      <c r="E424">
        <v>2004</v>
      </c>
      <c r="F424" t="s">
        <v>1880</v>
      </c>
      <c r="H424" t="s">
        <v>18</v>
      </c>
    </row>
    <row r="425" spans="1:14" x14ac:dyDescent="0.3">
      <c r="A425" t="s">
        <v>1881</v>
      </c>
      <c r="B425" t="s">
        <v>1882</v>
      </c>
      <c r="C425" t="s">
        <v>216</v>
      </c>
      <c r="D425" t="s">
        <v>1883</v>
      </c>
      <c r="E425">
        <v>2015</v>
      </c>
      <c r="F425" t="s">
        <v>1884</v>
      </c>
      <c r="G425" t="s">
        <v>65</v>
      </c>
      <c r="H425" t="s">
        <v>38</v>
      </c>
      <c r="I425" t="s">
        <v>66</v>
      </c>
    </row>
    <row r="426" spans="1:14" x14ac:dyDescent="0.3">
      <c r="A426" t="s">
        <v>1885</v>
      </c>
      <c r="B426" t="s">
        <v>1886</v>
      </c>
      <c r="C426" t="s">
        <v>846</v>
      </c>
      <c r="D426" t="s">
        <v>1887</v>
      </c>
      <c r="E426">
        <v>2002</v>
      </c>
      <c r="F426" t="s">
        <v>1888</v>
      </c>
      <c r="H426" t="s">
        <v>38</v>
      </c>
      <c r="I426" t="s">
        <v>39</v>
      </c>
    </row>
    <row r="427" spans="1:14" x14ac:dyDescent="0.3">
      <c r="A427" t="s">
        <v>1889</v>
      </c>
      <c r="B427" t="s">
        <v>1890</v>
      </c>
      <c r="C427" t="s">
        <v>291</v>
      </c>
      <c r="D427" t="s">
        <v>1891</v>
      </c>
      <c r="E427">
        <v>2017</v>
      </c>
      <c r="F427" t="s">
        <v>1892</v>
      </c>
      <c r="H427" t="s">
        <v>18</v>
      </c>
    </row>
    <row r="428" spans="1:14" x14ac:dyDescent="0.3">
      <c r="A428" t="s">
        <v>1893</v>
      </c>
      <c r="B428" t="s">
        <v>1894</v>
      </c>
      <c r="C428" t="s">
        <v>1895</v>
      </c>
      <c r="D428" t="s">
        <v>1896</v>
      </c>
      <c r="E428">
        <v>2013</v>
      </c>
      <c r="F428" t="s">
        <v>1897</v>
      </c>
      <c r="G428" t="s">
        <v>65</v>
      </c>
      <c r="H428" t="s">
        <v>38</v>
      </c>
      <c r="I428" t="s">
        <v>66</v>
      </c>
    </row>
    <row r="429" spans="1:14" x14ac:dyDescent="0.3">
      <c r="A429" t="s">
        <v>1898</v>
      </c>
      <c r="B429" t="s">
        <v>1899</v>
      </c>
      <c r="C429" t="s">
        <v>1900</v>
      </c>
      <c r="D429" t="s">
        <v>1901</v>
      </c>
      <c r="E429">
        <v>2014</v>
      </c>
      <c r="F429" t="s">
        <v>1902</v>
      </c>
      <c r="H429" t="s">
        <v>38</v>
      </c>
      <c r="I429" t="s">
        <v>39</v>
      </c>
    </row>
    <row r="430" spans="1:14" x14ac:dyDescent="0.3">
      <c r="A430" t="s">
        <v>1903</v>
      </c>
      <c r="B430" t="s">
        <v>1904</v>
      </c>
      <c r="C430" t="s">
        <v>1905</v>
      </c>
      <c r="D430" t="s">
        <v>1906</v>
      </c>
      <c r="E430">
        <v>1994</v>
      </c>
      <c r="F430" t="s">
        <v>1907</v>
      </c>
      <c r="H430" t="s">
        <v>38</v>
      </c>
      <c r="I430" t="s">
        <v>39</v>
      </c>
    </row>
    <row r="431" spans="1:14" x14ac:dyDescent="0.3">
      <c r="A431" t="s">
        <v>1908</v>
      </c>
      <c r="B431" t="s">
        <v>1909</v>
      </c>
      <c r="C431" t="s">
        <v>1910</v>
      </c>
      <c r="D431" t="s">
        <v>1911</v>
      </c>
      <c r="E431">
        <v>2001</v>
      </c>
      <c r="F431" t="s">
        <v>1912</v>
      </c>
      <c r="H431" t="s">
        <v>38</v>
      </c>
      <c r="I431" t="s">
        <v>66</v>
      </c>
      <c r="K431">
        <v>1</v>
      </c>
    </row>
    <row r="432" spans="1:14" x14ac:dyDescent="0.3">
      <c r="A432" t="s">
        <v>1913</v>
      </c>
      <c r="B432" t="s">
        <v>1914</v>
      </c>
      <c r="C432" t="s">
        <v>216</v>
      </c>
      <c r="D432" t="s">
        <v>1915</v>
      </c>
      <c r="E432">
        <v>2015</v>
      </c>
      <c r="F432" t="s">
        <v>1916</v>
      </c>
      <c r="G432" t="s">
        <v>65</v>
      </c>
      <c r="H432" t="s">
        <v>38</v>
      </c>
      <c r="I432" t="s">
        <v>66</v>
      </c>
    </row>
    <row r="433" spans="1:11" x14ac:dyDescent="0.3">
      <c r="A433" t="s">
        <v>1917</v>
      </c>
      <c r="B433" t="s">
        <v>1918</v>
      </c>
      <c r="C433" t="s">
        <v>758</v>
      </c>
      <c r="D433" t="s">
        <v>1919</v>
      </c>
      <c r="E433">
        <v>2009</v>
      </c>
      <c r="F433" t="s">
        <v>1920</v>
      </c>
      <c r="H433" t="s">
        <v>18</v>
      </c>
    </row>
    <row r="434" spans="1:11" x14ac:dyDescent="0.3">
      <c r="A434" t="s">
        <v>1921</v>
      </c>
      <c r="B434" t="s">
        <v>1922</v>
      </c>
      <c r="C434" t="s">
        <v>1923</v>
      </c>
      <c r="D434" t="s">
        <v>1924</v>
      </c>
      <c r="E434">
        <v>2004</v>
      </c>
      <c r="F434" t="s">
        <v>1925</v>
      </c>
      <c r="H434" t="s">
        <v>38</v>
      </c>
      <c r="I434" t="s">
        <v>39</v>
      </c>
    </row>
    <row r="435" spans="1:11" x14ac:dyDescent="0.3">
      <c r="A435" t="s">
        <v>1926</v>
      </c>
      <c r="B435" t="s">
        <v>1927</v>
      </c>
      <c r="C435" t="s">
        <v>948</v>
      </c>
      <c r="D435" t="s">
        <v>1928</v>
      </c>
      <c r="E435">
        <v>2015</v>
      </c>
      <c r="F435" t="s">
        <v>1929</v>
      </c>
      <c r="G435" t="s">
        <v>65</v>
      </c>
      <c r="H435" t="s">
        <v>38</v>
      </c>
      <c r="I435" t="s">
        <v>66</v>
      </c>
    </row>
    <row r="436" spans="1:11" x14ac:dyDescent="0.3">
      <c r="A436" t="s">
        <v>1930</v>
      </c>
      <c r="B436" t="s">
        <v>1931</v>
      </c>
      <c r="C436" t="s">
        <v>966</v>
      </c>
      <c r="D436" t="s">
        <v>1932</v>
      </c>
      <c r="E436">
        <v>2000</v>
      </c>
      <c r="H436" t="s">
        <v>18</v>
      </c>
    </row>
    <row r="437" spans="1:11" x14ac:dyDescent="0.3">
      <c r="A437" t="s">
        <v>1933</v>
      </c>
      <c r="B437" t="s">
        <v>1934</v>
      </c>
      <c r="C437" t="s">
        <v>1935</v>
      </c>
      <c r="D437" t="s">
        <v>1936</v>
      </c>
      <c r="E437">
        <v>2012</v>
      </c>
      <c r="F437" t="s">
        <v>1937</v>
      </c>
      <c r="H437" t="s">
        <v>38</v>
      </c>
      <c r="I437" t="s">
        <v>39</v>
      </c>
    </row>
    <row r="438" spans="1:11" x14ac:dyDescent="0.3">
      <c r="A438" t="s">
        <v>1938</v>
      </c>
      <c r="B438" t="s">
        <v>1939</v>
      </c>
      <c r="C438" t="s">
        <v>1940</v>
      </c>
      <c r="D438" t="s">
        <v>1941</v>
      </c>
      <c r="E438">
        <v>2014</v>
      </c>
      <c r="F438" t="s">
        <v>1942</v>
      </c>
      <c r="H438" t="s">
        <v>38</v>
      </c>
      <c r="I438" t="s">
        <v>39</v>
      </c>
    </row>
    <row r="439" spans="1:11" x14ac:dyDescent="0.3">
      <c r="A439" t="s">
        <v>1943</v>
      </c>
      <c r="B439" t="s">
        <v>1944</v>
      </c>
      <c r="C439" t="s">
        <v>250</v>
      </c>
      <c r="D439" t="s">
        <v>1945</v>
      </c>
      <c r="E439">
        <v>2013</v>
      </c>
      <c r="F439" t="s">
        <v>1946</v>
      </c>
      <c r="H439" t="s">
        <v>18</v>
      </c>
    </row>
    <row r="440" spans="1:11" x14ac:dyDescent="0.3">
      <c r="A440" t="s">
        <v>1947</v>
      </c>
      <c r="B440" t="s">
        <v>1948</v>
      </c>
      <c r="C440" t="s">
        <v>1949</v>
      </c>
      <c r="D440" t="s">
        <v>1950</v>
      </c>
      <c r="E440">
        <v>2011</v>
      </c>
      <c r="F440" t="s">
        <v>1951</v>
      </c>
      <c r="H440" t="s">
        <v>18</v>
      </c>
    </row>
    <row r="441" spans="1:11" x14ac:dyDescent="0.3">
      <c r="A441" t="s">
        <v>1952</v>
      </c>
      <c r="B441" t="s">
        <v>1953</v>
      </c>
      <c r="C441" t="s">
        <v>832</v>
      </c>
      <c r="D441" t="s">
        <v>1954</v>
      </c>
      <c r="E441">
        <v>2015</v>
      </c>
      <c r="F441" t="s">
        <v>1955</v>
      </c>
      <c r="H441" t="s">
        <v>38</v>
      </c>
      <c r="I441" t="s">
        <v>66</v>
      </c>
      <c r="K441">
        <v>2</v>
      </c>
    </row>
    <row r="442" spans="1:11" x14ac:dyDescent="0.3">
      <c r="A442" t="s">
        <v>1956</v>
      </c>
      <c r="B442" t="s">
        <v>1957</v>
      </c>
      <c r="C442" t="s">
        <v>84</v>
      </c>
      <c r="D442" t="s">
        <v>1958</v>
      </c>
      <c r="E442">
        <v>2001</v>
      </c>
      <c r="F442" t="s">
        <v>1959</v>
      </c>
      <c r="H442" t="s">
        <v>38</v>
      </c>
      <c r="I442" t="s">
        <v>39</v>
      </c>
    </row>
    <row r="443" spans="1:11" x14ac:dyDescent="0.3">
      <c r="A443" t="s">
        <v>1960</v>
      </c>
      <c r="B443" t="s">
        <v>1961</v>
      </c>
      <c r="C443" t="s">
        <v>84</v>
      </c>
      <c r="D443" t="s">
        <v>1962</v>
      </c>
      <c r="E443">
        <v>2004</v>
      </c>
      <c r="F443" t="s">
        <v>1963</v>
      </c>
      <c r="H443" t="s">
        <v>38</v>
      </c>
      <c r="I443" t="s">
        <v>39</v>
      </c>
    </row>
    <row r="444" spans="1:11" x14ac:dyDescent="0.3">
      <c r="A444" t="s">
        <v>1964</v>
      </c>
      <c r="B444" t="s">
        <v>1965</v>
      </c>
      <c r="C444" t="s">
        <v>1966</v>
      </c>
      <c r="D444" t="s">
        <v>1967</v>
      </c>
      <c r="E444">
        <v>2003</v>
      </c>
      <c r="F444" t="s">
        <v>1968</v>
      </c>
      <c r="G444" t="s">
        <v>65</v>
      </c>
      <c r="H444" t="s">
        <v>38</v>
      </c>
      <c r="I444" t="s">
        <v>66</v>
      </c>
    </row>
    <row r="445" spans="1:11" x14ac:dyDescent="0.3">
      <c r="A445" t="s">
        <v>1969</v>
      </c>
      <c r="B445" t="s">
        <v>1970</v>
      </c>
      <c r="C445" t="s">
        <v>1805</v>
      </c>
      <c r="D445" t="s">
        <v>1971</v>
      </c>
      <c r="E445">
        <v>2003</v>
      </c>
      <c r="F445" t="s">
        <v>1972</v>
      </c>
      <c r="H445" t="s">
        <v>18</v>
      </c>
    </row>
    <row r="446" spans="1:11" x14ac:dyDescent="0.3">
      <c r="A446" t="s">
        <v>1973</v>
      </c>
      <c r="B446" t="s">
        <v>1974</v>
      </c>
      <c r="C446" t="s">
        <v>1975</v>
      </c>
      <c r="D446" t="s">
        <v>1976</v>
      </c>
      <c r="E446">
        <v>2015</v>
      </c>
      <c r="H446" t="s">
        <v>18</v>
      </c>
    </row>
    <row r="447" spans="1:11" x14ac:dyDescent="0.3">
      <c r="A447" t="s">
        <v>1977</v>
      </c>
      <c r="B447" t="s">
        <v>1978</v>
      </c>
      <c r="C447" t="s">
        <v>1979</v>
      </c>
      <c r="D447" t="s">
        <v>1980</v>
      </c>
      <c r="E447">
        <v>2009</v>
      </c>
      <c r="F447" t="s">
        <v>1981</v>
      </c>
      <c r="H447" t="s">
        <v>18</v>
      </c>
    </row>
    <row r="448" spans="1:11" x14ac:dyDescent="0.3">
      <c r="A448" t="s">
        <v>1982</v>
      </c>
      <c r="B448" t="s">
        <v>1983</v>
      </c>
      <c r="C448" t="s">
        <v>1299</v>
      </c>
      <c r="D448" t="s">
        <v>1984</v>
      </c>
      <c r="E448">
        <v>1998</v>
      </c>
      <c r="F448" t="s">
        <v>1985</v>
      </c>
      <c r="H448" t="s">
        <v>38</v>
      </c>
      <c r="I448" t="s">
        <v>39</v>
      </c>
    </row>
    <row r="449" spans="1:9" x14ac:dyDescent="0.3">
      <c r="A449" t="s">
        <v>1986</v>
      </c>
      <c r="B449" t="s">
        <v>1987</v>
      </c>
      <c r="C449" t="s">
        <v>690</v>
      </c>
      <c r="D449" t="s">
        <v>1988</v>
      </c>
      <c r="E449">
        <v>1998</v>
      </c>
      <c r="F449" t="s">
        <v>1989</v>
      </c>
      <c r="H449" t="s">
        <v>38</v>
      </c>
      <c r="I449" t="s">
        <v>39</v>
      </c>
    </row>
    <row r="450" spans="1:9" x14ac:dyDescent="0.3">
      <c r="A450" t="s">
        <v>1990</v>
      </c>
      <c r="B450" t="s">
        <v>1991</v>
      </c>
      <c r="C450" t="s">
        <v>1992</v>
      </c>
      <c r="D450" t="s">
        <v>1993</v>
      </c>
      <c r="E450">
        <v>2017</v>
      </c>
      <c r="F450" t="s">
        <v>1994</v>
      </c>
      <c r="G450" t="s">
        <v>65</v>
      </c>
      <c r="H450" t="s">
        <v>38</v>
      </c>
      <c r="I450" t="s">
        <v>66</v>
      </c>
    </row>
    <row r="451" spans="1:9" x14ac:dyDescent="0.3">
      <c r="A451" t="s">
        <v>1995</v>
      </c>
      <c r="B451" t="s">
        <v>1996</v>
      </c>
      <c r="C451" t="s">
        <v>340</v>
      </c>
      <c r="D451" t="s">
        <v>1997</v>
      </c>
      <c r="E451">
        <v>2003</v>
      </c>
      <c r="F451" t="s">
        <v>1998</v>
      </c>
      <c r="H451" t="s">
        <v>18</v>
      </c>
    </row>
    <row r="452" spans="1:9" x14ac:dyDescent="0.3">
      <c r="A452" t="s">
        <v>1999</v>
      </c>
      <c r="B452" t="s">
        <v>2000</v>
      </c>
      <c r="C452" t="s">
        <v>47</v>
      </c>
      <c r="D452" t="s">
        <v>2001</v>
      </c>
      <c r="E452">
        <v>1993</v>
      </c>
      <c r="F452" t="s">
        <v>2002</v>
      </c>
      <c r="H452" t="s">
        <v>18</v>
      </c>
    </row>
    <row r="453" spans="1:9" x14ac:dyDescent="0.3">
      <c r="A453" t="s">
        <v>2003</v>
      </c>
      <c r="B453" t="s">
        <v>2004</v>
      </c>
      <c r="C453" t="s">
        <v>2005</v>
      </c>
      <c r="D453" t="s">
        <v>2006</v>
      </c>
      <c r="E453">
        <v>1994</v>
      </c>
      <c r="F453" t="s">
        <v>2007</v>
      </c>
      <c r="H453" t="s">
        <v>38</v>
      </c>
      <c r="I453" t="s">
        <v>39</v>
      </c>
    </row>
    <row r="454" spans="1:9" x14ac:dyDescent="0.3">
      <c r="A454" t="s">
        <v>2008</v>
      </c>
      <c r="B454" t="s">
        <v>2009</v>
      </c>
      <c r="C454" t="s">
        <v>2010</v>
      </c>
      <c r="D454" t="s">
        <v>2011</v>
      </c>
      <c r="E454">
        <v>2014</v>
      </c>
      <c r="F454" t="s">
        <v>2012</v>
      </c>
      <c r="H454" t="s">
        <v>38</v>
      </c>
      <c r="I454" t="s">
        <v>39</v>
      </c>
    </row>
    <row r="455" spans="1:9" x14ac:dyDescent="0.3">
      <c r="A455" t="s">
        <v>2013</v>
      </c>
      <c r="B455" t="s">
        <v>2014</v>
      </c>
      <c r="C455" t="s">
        <v>2015</v>
      </c>
      <c r="D455" t="s">
        <v>2016</v>
      </c>
      <c r="E455">
        <v>1994</v>
      </c>
      <c r="F455" t="s">
        <v>2017</v>
      </c>
      <c r="G455" t="s">
        <v>65</v>
      </c>
      <c r="H455" t="s">
        <v>38</v>
      </c>
      <c r="I455" t="s">
        <v>66</v>
      </c>
    </row>
    <row r="456" spans="1:9" x14ac:dyDescent="0.3">
      <c r="A456" t="s">
        <v>2018</v>
      </c>
      <c r="B456" t="s">
        <v>2019</v>
      </c>
      <c r="C456" t="s">
        <v>1620</v>
      </c>
      <c r="D456" t="s">
        <v>2020</v>
      </c>
      <c r="E456">
        <v>2011</v>
      </c>
      <c r="F456" t="s">
        <v>2021</v>
      </c>
      <c r="H456" t="s">
        <v>18</v>
      </c>
    </row>
    <row r="457" spans="1:9" x14ac:dyDescent="0.3">
      <c r="A457" t="s">
        <v>2022</v>
      </c>
      <c r="B457" t="s">
        <v>2023</v>
      </c>
      <c r="C457" t="s">
        <v>2024</v>
      </c>
      <c r="D457" t="s">
        <v>2025</v>
      </c>
      <c r="E457">
        <v>1998</v>
      </c>
      <c r="H457" t="s">
        <v>38</v>
      </c>
      <c r="I457" t="s">
        <v>39</v>
      </c>
    </row>
    <row r="458" spans="1:9" x14ac:dyDescent="0.3">
      <c r="A458" t="s">
        <v>2026</v>
      </c>
      <c r="B458" t="s">
        <v>2027</v>
      </c>
      <c r="C458" t="s">
        <v>2028</v>
      </c>
      <c r="D458" t="s">
        <v>2029</v>
      </c>
      <c r="E458">
        <v>2005</v>
      </c>
      <c r="F458" t="s">
        <v>2030</v>
      </c>
      <c r="H458" t="s">
        <v>38</v>
      </c>
      <c r="I458" t="s">
        <v>39</v>
      </c>
    </row>
    <row r="459" spans="1:9" x14ac:dyDescent="0.3">
      <c r="A459" t="s">
        <v>2031</v>
      </c>
      <c r="B459" t="s">
        <v>2032</v>
      </c>
      <c r="C459" t="s">
        <v>350</v>
      </c>
      <c r="D459" t="s">
        <v>2033</v>
      </c>
      <c r="E459">
        <v>2001</v>
      </c>
      <c r="F459" t="s">
        <v>2034</v>
      </c>
      <c r="G459" t="s">
        <v>65</v>
      </c>
      <c r="H459" t="s">
        <v>38</v>
      </c>
      <c r="I459" t="s">
        <v>66</v>
      </c>
    </row>
    <row r="460" spans="1:9" x14ac:dyDescent="0.3">
      <c r="A460" t="s">
        <v>2035</v>
      </c>
      <c r="B460" t="s">
        <v>2036</v>
      </c>
      <c r="C460" t="s">
        <v>1703</v>
      </c>
      <c r="D460" t="s">
        <v>2037</v>
      </c>
      <c r="E460">
        <v>2015</v>
      </c>
      <c r="H460" t="s">
        <v>18</v>
      </c>
    </row>
    <row r="461" spans="1:9" x14ac:dyDescent="0.3">
      <c r="A461" t="s">
        <v>2038</v>
      </c>
      <c r="B461" t="s">
        <v>2039</v>
      </c>
      <c r="C461" t="s">
        <v>1127</v>
      </c>
      <c r="D461" t="s">
        <v>2040</v>
      </c>
      <c r="E461">
        <v>2016</v>
      </c>
      <c r="F461" t="s">
        <v>2041</v>
      </c>
      <c r="H461" t="s">
        <v>38</v>
      </c>
      <c r="I461" t="s">
        <v>39</v>
      </c>
    </row>
    <row r="462" spans="1:9" x14ac:dyDescent="0.3">
      <c r="A462" t="s">
        <v>2042</v>
      </c>
      <c r="B462" t="s">
        <v>2043</v>
      </c>
      <c r="C462" t="s">
        <v>84</v>
      </c>
      <c r="D462" t="s">
        <v>2044</v>
      </c>
      <c r="E462">
        <v>2015</v>
      </c>
      <c r="F462" t="s">
        <v>2045</v>
      </c>
      <c r="H462" t="s">
        <v>38</v>
      </c>
      <c r="I462" t="s">
        <v>39</v>
      </c>
    </row>
    <row r="463" spans="1:9" x14ac:dyDescent="0.3">
      <c r="A463" t="s">
        <v>2046</v>
      </c>
      <c r="B463" t="s">
        <v>2047</v>
      </c>
      <c r="C463" t="s">
        <v>758</v>
      </c>
      <c r="D463" t="s">
        <v>2048</v>
      </c>
      <c r="E463">
        <v>2010</v>
      </c>
      <c r="F463" t="s">
        <v>2049</v>
      </c>
      <c r="H463" t="s">
        <v>18</v>
      </c>
    </row>
    <row r="464" spans="1:9" x14ac:dyDescent="0.3">
      <c r="A464" t="s">
        <v>2050</v>
      </c>
      <c r="B464" t="s">
        <v>2051</v>
      </c>
      <c r="C464" t="s">
        <v>2052</v>
      </c>
      <c r="D464" t="s">
        <v>2053</v>
      </c>
      <c r="E464">
        <v>2016</v>
      </c>
      <c r="F464" t="s">
        <v>2054</v>
      </c>
      <c r="H464" t="s">
        <v>38</v>
      </c>
      <c r="I464" t="s">
        <v>39</v>
      </c>
    </row>
    <row r="465" spans="1:11" x14ac:dyDescent="0.3">
      <c r="A465" t="s">
        <v>2055</v>
      </c>
      <c r="B465" t="s">
        <v>2056</v>
      </c>
      <c r="C465" t="s">
        <v>2057</v>
      </c>
      <c r="D465" t="s">
        <v>2058</v>
      </c>
      <c r="E465">
        <v>2010</v>
      </c>
      <c r="F465" t="s">
        <v>2059</v>
      </c>
      <c r="H465" t="s">
        <v>38</v>
      </c>
      <c r="I465" t="s">
        <v>39</v>
      </c>
    </row>
    <row r="466" spans="1:11" x14ac:dyDescent="0.3">
      <c r="A466" t="s">
        <v>2060</v>
      </c>
      <c r="B466" t="s">
        <v>2061</v>
      </c>
      <c r="C466" t="s">
        <v>16</v>
      </c>
      <c r="D466" t="s">
        <v>2062</v>
      </c>
      <c r="E466">
        <v>2015</v>
      </c>
      <c r="F466" t="s">
        <v>2063</v>
      </c>
      <c r="H466" t="s">
        <v>18</v>
      </c>
    </row>
    <row r="467" spans="1:11" x14ac:dyDescent="0.3">
      <c r="A467" t="s">
        <v>2064</v>
      </c>
      <c r="B467" t="s">
        <v>2065</v>
      </c>
      <c r="C467" t="s">
        <v>1020</v>
      </c>
      <c r="D467" t="s">
        <v>2066</v>
      </c>
      <c r="E467">
        <v>2005</v>
      </c>
      <c r="F467" t="s">
        <v>2067</v>
      </c>
      <c r="H467" t="s">
        <v>38</v>
      </c>
      <c r="I467" t="s">
        <v>66</v>
      </c>
      <c r="K467">
        <v>2</v>
      </c>
    </row>
    <row r="468" spans="1:11" x14ac:dyDescent="0.3">
      <c r="A468" t="s">
        <v>2068</v>
      </c>
      <c r="B468" t="s">
        <v>2069</v>
      </c>
      <c r="C468" t="s">
        <v>52</v>
      </c>
      <c r="D468" t="s">
        <v>2070</v>
      </c>
      <c r="E468">
        <v>1996</v>
      </c>
      <c r="F468" t="s">
        <v>2071</v>
      </c>
      <c r="H468" t="s">
        <v>18</v>
      </c>
    </row>
    <row r="469" spans="1:11" x14ac:dyDescent="0.3">
      <c r="A469" t="s">
        <v>2072</v>
      </c>
      <c r="B469" t="s">
        <v>2073</v>
      </c>
      <c r="C469" t="s">
        <v>832</v>
      </c>
      <c r="D469" t="s">
        <v>2074</v>
      </c>
      <c r="E469">
        <v>2014</v>
      </c>
      <c r="F469" t="s">
        <v>2075</v>
      </c>
      <c r="G469" t="s">
        <v>65</v>
      </c>
      <c r="H469" t="s">
        <v>38</v>
      </c>
      <c r="I469" t="s">
        <v>66</v>
      </c>
      <c r="J469" t="s">
        <v>67</v>
      </c>
    </row>
    <row r="470" spans="1:11" x14ac:dyDescent="0.3">
      <c r="A470" t="s">
        <v>2076</v>
      </c>
      <c r="B470" t="s">
        <v>2077</v>
      </c>
      <c r="C470" t="s">
        <v>846</v>
      </c>
      <c r="D470" t="s">
        <v>2078</v>
      </c>
      <c r="E470">
        <v>2001</v>
      </c>
      <c r="F470" t="s">
        <v>2079</v>
      </c>
      <c r="H470" t="s">
        <v>18</v>
      </c>
    </row>
    <row r="471" spans="1:11" x14ac:dyDescent="0.3">
      <c r="A471" t="s">
        <v>2080</v>
      </c>
      <c r="B471" t="s">
        <v>2081</v>
      </c>
      <c r="C471" t="s">
        <v>579</v>
      </c>
      <c r="D471" t="s">
        <v>2082</v>
      </c>
      <c r="E471">
        <v>2014</v>
      </c>
      <c r="F471" t="s">
        <v>2083</v>
      </c>
      <c r="H471" t="s">
        <v>38</v>
      </c>
      <c r="I471" t="s">
        <v>39</v>
      </c>
    </row>
    <row r="472" spans="1:11" x14ac:dyDescent="0.3">
      <c r="A472" t="s">
        <v>2084</v>
      </c>
      <c r="B472" t="s">
        <v>2085</v>
      </c>
      <c r="C472" t="s">
        <v>837</v>
      </c>
      <c r="D472" t="s">
        <v>2086</v>
      </c>
      <c r="E472">
        <v>2013</v>
      </c>
      <c r="F472" t="s">
        <v>2087</v>
      </c>
      <c r="H472" t="s">
        <v>38</v>
      </c>
      <c r="I472" t="s">
        <v>66</v>
      </c>
      <c r="K472">
        <v>1</v>
      </c>
    </row>
    <row r="473" spans="1:11" x14ac:dyDescent="0.3">
      <c r="A473" t="s">
        <v>2088</v>
      </c>
      <c r="B473" t="s">
        <v>2089</v>
      </c>
      <c r="C473" t="s">
        <v>2005</v>
      </c>
      <c r="D473" t="s">
        <v>2090</v>
      </c>
      <c r="E473">
        <v>2001</v>
      </c>
      <c r="F473" t="s">
        <v>2091</v>
      </c>
      <c r="H473" t="s">
        <v>38</v>
      </c>
      <c r="I473" t="s">
        <v>39</v>
      </c>
    </row>
    <row r="474" spans="1:11" x14ac:dyDescent="0.3">
      <c r="A474" t="s">
        <v>2092</v>
      </c>
      <c r="B474" t="s">
        <v>2093</v>
      </c>
      <c r="C474" t="s">
        <v>2094</v>
      </c>
      <c r="D474" t="s">
        <v>2095</v>
      </c>
      <c r="E474">
        <v>1999</v>
      </c>
      <c r="F474" t="s">
        <v>2096</v>
      </c>
      <c r="H474" t="s">
        <v>38</v>
      </c>
      <c r="I474" t="s">
        <v>39</v>
      </c>
    </row>
    <row r="475" spans="1:11" x14ac:dyDescent="0.3">
      <c r="A475" t="s">
        <v>2097</v>
      </c>
      <c r="B475" t="s">
        <v>2098</v>
      </c>
      <c r="C475" t="s">
        <v>16</v>
      </c>
      <c r="D475" t="s">
        <v>2099</v>
      </c>
      <c r="E475">
        <v>2006</v>
      </c>
      <c r="F475" t="s">
        <v>2100</v>
      </c>
      <c r="H475" t="s">
        <v>18</v>
      </c>
    </row>
    <row r="476" spans="1:11" x14ac:dyDescent="0.3">
      <c r="A476" t="s">
        <v>2101</v>
      </c>
      <c r="B476" t="s">
        <v>2102</v>
      </c>
      <c r="C476" t="s">
        <v>2103</v>
      </c>
      <c r="E476">
        <v>1988</v>
      </c>
      <c r="G476" t="s">
        <v>65</v>
      </c>
      <c r="H476" t="s">
        <v>38</v>
      </c>
      <c r="I476" t="s">
        <v>66</v>
      </c>
    </row>
    <row r="477" spans="1:11" x14ac:dyDescent="0.3">
      <c r="A477" t="s">
        <v>2104</v>
      </c>
      <c r="B477" t="s">
        <v>2105</v>
      </c>
      <c r="C477" t="s">
        <v>818</v>
      </c>
      <c r="D477" t="s">
        <v>2106</v>
      </c>
      <c r="E477">
        <v>2015</v>
      </c>
      <c r="F477" t="s">
        <v>2107</v>
      </c>
      <c r="H477" t="s">
        <v>18</v>
      </c>
    </row>
    <row r="478" spans="1:11" x14ac:dyDescent="0.3">
      <c r="A478" t="s">
        <v>2108</v>
      </c>
      <c r="B478" t="s">
        <v>2109</v>
      </c>
      <c r="C478" t="s">
        <v>57</v>
      </c>
      <c r="D478" t="s">
        <v>2110</v>
      </c>
      <c r="E478">
        <v>2007</v>
      </c>
      <c r="F478" t="s">
        <v>2111</v>
      </c>
      <c r="G478" t="s">
        <v>65</v>
      </c>
      <c r="H478" t="s">
        <v>38</v>
      </c>
      <c r="I478" t="s">
        <v>66</v>
      </c>
    </row>
    <row r="479" spans="1:11" x14ac:dyDescent="0.3">
      <c r="A479" t="s">
        <v>2108</v>
      </c>
      <c r="B479" t="s">
        <v>2112</v>
      </c>
      <c r="C479" t="s">
        <v>621</v>
      </c>
      <c r="D479" t="s">
        <v>2113</v>
      </c>
      <c r="E479">
        <v>1997</v>
      </c>
      <c r="F479" t="s">
        <v>2114</v>
      </c>
      <c r="G479" t="s">
        <v>6785</v>
      </c>
      <c r="H479" t="s">
        <v>38</v>
      </c>
      <c r="I479" t="s">
        <v>66</v>
      </c>
    </row>
    <row r="480" spans="1:11" x14ac:dyDescent="0.3">
      <c r="A480" t="s">
        <v>2115</v>
      </c>
      <c r="B480" t="s">
        <v>2116</v>
      </c>
      <c r="C480" t="s">
        <v>126</v>
      </c>
      <c r="D480" t="s">
        <v>2117</v>
      </c>
      <c r="E480">
        <v>1995</v>
      </c>
      <c r="F480" t="s">
        <v>2118</v>
      </c>
      <c r="G480" t="s">
        <v>65</v>
      </c>
      <c r="H480" t="s">
        <v>38</v>
      </c>
      <c r="I480" t="s">
        <v>66</v>
      </c>
    </row>
    <row r="481" spans="1:12" x14ac:dyDescent="0.3">
      <c r="A481" t="s">
        <v>2119</v>
      </c>
      <c r="B481" t="s">
        <v>2120</v>
      </c>
      <c r="C481" t="s">
        <v>126</v>
      </c>
      <c r="D481" t="s">
        <v>2121</v>
      </c>
      <c r="E481">
        <v>2009</v>
      </c>
      <c r="F481" t="s">
        <v>2122</v>
      </c>
      <c r="G481" t="s">
        <v>166</v>
      </c>
      <c r="H481" t="s">
        <v>38</v>
      </c>
      <c r="I481" t="s">
        <v>66</v>
      </c>
      <c r="K481">
        <v>3</v>
      </c>
    </row>
    <row r="482" spans="1:12" x14ac:dyDescent="0.3">
      <c r="A482" t="s">
        <v>2123</v>
      </c>
      <c r="B482" t="s">
        <v>2124</v>
      </c>
      <c r="C482" t="s">
        <v>126</v>
      </c>
      <c r="D482" t="s">
        <v>2125</v>
      </c>
      <c r="E482">
        <v>2005</v>
      </c>
      <c r="F482" t="s">
        <v>2126</v>
      </c>
      <c r="G482" t="s">
        <v>65</v>
      </c>
      <c r="H482" t="s">
        <v>38</v>
      </c>
      <c r="I482" t="s">
        <v>66</v>
      </c>
    </row>
    <row r="483" spans="1:12" x14ac:dyDescent="0.3">
      <c r="A483" t="s">
        <v>2127</v>
      </c>
      <c r="B483" t="s">
        <v>2128</v>
      </c>
      <c r="C483" t="s">
        <v>2129</v>
      </c>
      <c r="D483" t="s">
        <v>2130</v>
      </c>
      <c r="E483">
        <v>2007</v>
      </c>
      <c r="F483" t="s">
        <v>2131</v>
      </c>
      <c r="G483" t="s">
        <v>65</v>
      </c>
      <c r="H483" t="s">
        <v>38</v>
      </c>
      <c r="I483" t="s">
        <v>66</v>
      </c>
    </row>
    <row r="484" spans="1:12" x14ac:dyDescent="0.3">
      <c r="A484" t="s">
        <v>2132</v>
      </c>
      <c r="B484" t="s">
        <v>2133</v>
      </c>
      <c r="C484" t="s">
        <v>1118</v>
      </c>
      <c r="D484" t="s">
        <v>2134</v>
      </c>
      <c r="E484">
        <v>1996</v>
      </c>
      <c r="F484" t="s">
        <v>2135</v>
      </c>
      <c r="G484" t="s">
        <v>166</v>
      </c>
      <c r="H484" t="s">
        <v>38</v>
      </c>
      <c r="I484" t="s">
        <v>66</v>
      </c>
      <c r="K484">
        <v>7</v>
      </c>
      <c r="L484">
        <v>5</v>
      </c>
    </row>
    <row r="485" spans="1:12" x14ac:dyDescent="0.3">
      <c r="A485" t="s">
        <v>2136</v>
      </c>
      <c r="B485" t="s">
        <v>2137</v>
      </c>
      <c r="C485" t="s">
        <v>126</v>
      </c>
      <c r="D485" t="s">
        <v>2138</v>
      </c>
      <c r="E485">
        <v>1991</v>
      </c>
      <c r="F485" t="s">
        <v>2139</v>
      </c>
      <c r="G485" t="s">
        <v>166</v>
      </c>
      <c r="H485" t="s">
        <v>38</v>
      </c>
      <c r="I485" t="s">
        <v>66</v>
      </c>
      <c r="K485">
        <v>6</v>
      </c>
      <c r="L485">
        <v>4</v>
      </c>
    </row>
    <row r="486" spans="1:12" x14ac:dyDescent="0.3">
      <c r="A486" t="s">
        <v>2140</v>
      </c>
      <c r="B486" t="s">
        <v>2141</v>
      </c>
      <c r="C486" t="s">
        <v>1345</v>
      </c>
      <c r="D486" t="s">
        <v>2142</v>
      </c>
      <c r="E486">
        <v>2014</v>
      </c>
      <c r="F486" t="s">
        <v>2143</v>
      </c>
      <c r="H486" t="s">
        <v>38</v>
      </c>
      <c r="I486" t="s">
        <v>39</v>
      </c>
    </row>
    <row r="487" spans="1:12" x14ac:dyDescent="0.3">
      <c r="A487" t="s">
        <v>2144</v>
      </c>
      <c r="B487" t="s">
        <v>2145</v>
      </c>
      <c r="C487" t="s">
        <v>2146</v>
      </c>
      <c r="D487" t="s">
        <v>2147</v>
      </c>
      <c r="E487">
        <v>2017</v>
      </c>
      <c r="F487" t="s">
        <v>2148</v>
      </c>
      <c r="H487" t="s">
        <v>18</v>
      </c>
    </row>
    <row r="488" spans="1:12" x14ac:dyDescent="0.3">
      <c r="A488" t="s">
        <v>2149</v>
      </c>
      <c r="B488" t="s">
        <v>2150</v>
      </c>
      <c r="C488" t="s">
        <v>647</v>
      </c>
      <c r="D488" t="s">
        <v>2151</v>
      </c>
      <c r="E488">
        <v>2017</v>
      </c>
      <c r="F488" t="s">
        <v>2152</v>
      </c>
      <c r="H488" t="s">
        <v>18</v>
      </c>
    </row>
    <row r="489" spans="1:12" x14ac:dyDescent="0.3">
      <c r="A489" t="s">
        <v>2153</v>
      </c>
      <c r="B489" t="s">
        <v>2154</v>
      </c>
      <c r="C489" t="s">
        <v>2155</v>
      </c>
      <c r="D489" t="s">
        <v>2156</v>
      </c>
      <c r="E489">
        <v>2003</v>
      </c>
      <c r="F489" t="s">
        <v>2157</v>
      </c>
      <c r="H489" t="s">
        <v>38</v>
      </c>
      <c r="I489" t="s">
        <v>39</v>
      </c>
    </row>
    <row r="490" spans="1:12" x14ac:dyDescent="0.3">
      <c r="A490" t="s">
        <v>2158</v>
      </c>
      <c r="B490" t="s">
        <v>2159</v>
      </c>
      <c r="C490" t="s">
        <v>380</v>
      </c>
      <c r="D490" t="s">
        <v>2160</v>
      </c>
      <c r="E490">
        <v>1995</v>
      </c>
      <c r="F490" t="s">
        <v>2161</v>
      </c>
      <c r="H490" t="s">
        <v>38</v>
      </c>
      <c r="I490" t="s">
        <v>39</v>
      </c>
    </row>
    <row r="491" spans="1:12" x14ac:dyDescent="0.3">
      <c r="A491" t="s">
        <v>2162</v>
      </c>
      <c r="B491" t="s">
        <v>2163</v>
      </c>
      <c r="C491" t="s">
        <v>380</v>
      </c>
      <c r="D491" t="s">
        <v>2164</v>
      </c>
      <c r="E491">
        <v>1995</v>
      </c>
      <c r="F491" t="s">
        <v>2165</v>
      </c>
      <c r="H491" t="s">
        <v>38</v>
      </c>
      <c r="I491" t="s">
        <v>39</v>
      </c>
    </row>
    <row r="492" spans="1:12" x14ac:dyDescent="0.3">
      <c r="A492" t="s">
        <v>2166</v>
      </c>
      <c r="B492" t="s">
        <v>2167</v>
      </c>
      <c r="C492" t="s">
        <v>164</v>
      </c>
      <c r="D492" t="s">
        <v>2168</v>
      </c>
      <c r="E492">
        <v>2009</v>
      </c>
      <c r="F492" t="s">
        <v>2169</v>
      </c>
      <c r="H492" t="s">
        <v>38</v>
      </c>
      <c r="I492" t="s">
        <v>66</v>
      </c>
      <c r="K492">
        <v>1</v>
      </c>
    </row>
    <row r="493" spans="1:12" x14ac:dyDescent="0.3">
      <c r="A493" t="s">
        <v>2170</v>
      </c>
      <c r="B493" t="s">
        <v>2171</v>
      </c>
      <c r="C493" t="s">
        <v>1797</v>
      </c>
      <c r="D493" t="s">
        <v>2172</v>
      </c>
      <c r="E493">
        <v>2002</v>
      </c>
      <c r="F493" t="s">
        <v>2173</v>
      </c>
      <c r="H493" t="s">
        <v>18</v>
      </c>
    </row>
    <row r="494" spans="1:12" x14ac:dyDescent="0.3">
      <c r="A494" t="s">
        <v>2174</v>
      </c>
      <c r="B494" t="s">
        <v>2175</v>
      </c>
      <c r="C494" t="s">
        <v>1011</v>
      </c>
      <c r="D494" t="s">
        <v>2176</v>
      </c>
      <c r="E494">
        <v>2012</v>
      </c>
      <c r="F494" t="s">
        <v>2177</v>
      </c>
      <c r="H494" t="s">
        <v>38</v>
      </c>
      <c r="I494" t="s">
        <v>39</v>
      </c>
    </row>
    <row r="495" spans="1:12" x14ac:dyDescent="0.3">
      <c r="A495" t="s">
        <v>2178</v>
      </c>
      <c r="B495" t="s">
        <v>2179</v>
      </c>
      <c r="C495" t="s">
        <v>250</v>
      </c>
      <c r="D495" t="s">
        <v>2180</v>
      </c>
      <c r="E495">
        <v>2017</v>
      </c>
      <c r="F495" t="s">
        <v>2181</v>
      </c>
      <c r="H495" t="s">
        <v>18</v>
      </c>
    </row>
    <row r="496" spans="1:12" x14ac:dyDescent="0.3">
      <c r="A496" t="s">
        <v>2182</v>
      </c>
      <c r="B496" t="s">
        <v>2183</v>
      </c>
      <c r="C496" t="s">
        <v>1181</v>
      </c>
      <c r="D496" t="s">
        <v>2184</v>
      </c>
      <c r="E496">
        <v>2014</v>
      </c>
      <c r="F496" t="s">
        <v>2185</v>
      </c>
      <c r="H496" t="s">
        <v>38</v>
      </c>
      <c r="I496" t="s">
        <v>39</v>
      </c>
    </row>
    <row r="497" spans="1:9" x14ac:dyDescent="0.3">
      <c r="A497" t="s">
        <v>2186</v>
      </c>
      <c r="B497" t="s">
        <v>2187</v>
      </c>
      <c r="C497" t="s">
        <v>846</v>
      </c>
      <c r="D497" t="s">
        <v>2188</v>
      </c>
      <c r="E497">
        <v>2003</v>
      </c>
      <c r="F497" t="s">
        <v>2189</v>
      </c>
      <c r="H497" t="s">
        <v>18</v>
      </c>
    </row>
    <row r="498" spans="1:9" x14ac:dyDescent="0.3">
      <c r="A498" t="s">
        <v>2190</v>
      </c>
      <c r="B498" t="s">
        <v>2191</v>
      </c>
      <c r="C498" t="s">
        <v>575</v>
      </c>
      <c r="D498" t="s">
        <v>2192</v>
      </c>
      <c r="E498">
        <v>1997</v>
      </c>
      <c r="H498" t="s">
        <v>18</v>
      </c>
    </row>
    <row r="499" spans="1:9" x14ac:dyDescent="0.3">
      <c r="A499" t="s">
        <v>2193</v>
      </c>
      <c r="B499" t="s">
        <v>2194</v>
      </c>
      <c r="C499" t="s">
        <v>2195</v>
      </c>
      <c r="D499" t="s">
        <v>2196</v>
      </c>
      <c r="E499">
        <v>2016</v>
      </c>
      <c r="F499" t="s">
        <v>2197</v>
      </c>
      <c r="G499" t="s">
        <v>65</v>
      </c>
      <c r="H499" t="s">
        <v>38</v>
      </c>
      <c r="I499" t="s">
        <v>66</v>
      </c>
    </row>
    <row r="500" spans="1:9" x14ac:dyDescent="0.3">
      <c r="A500" t="s">
        <v>2198</v>
      </c>
      <c r="B500" t="s">
        <v>2199</v>
      </c>
      <c r="C500" t="s">
        <v>1176</v>
      </c>
      <c r="D500" t="s">
        <v>2200</v>
      </c>
      <c r="E500">
        <v>2005</v>
      </c>
      <c r="F500" t="s">
        <v>2201</v>
      </c>
      <c r="H500" t="s">
        <v>18</v>
      </c>
    </row>
    <row r="501" spans="1:9" x14ac:dyDescent="0.3">
      <c r="A501" t="s">
        <v>2202</v>
      </c>
      <c r="B501" t="s">
        <v>2203</v>
      </c>
      <c r="C501" t="s">
        <v>1345</v>
      </c>
      <c r="D501" t="s">
        <v>2204</v>
      </c>
      <c r="E501">
        <v>2016</v>
      </c>
      <c r="F501" t="s">
        <v>2205</v>
      </c>
      <c r="H501" t="s">
        <v>38</v>
      </c>
      <c r="I501" t="s">
        <v>39</v>
      </c>
    </row>
    <row r="502" spans="1:9" x14ac:dyDescent="0.3">
      <c r="A502" t="s">
        <v>2206</v>
      </c>
      <c r="B502" t="s">
        <v>2207</v>
      </c>
      <c r="C502" t="s">
        <v>1011</v>
      </c>
      <c r="D502" t="s">
        <v>2208</v>
      </c>
      <c r="E502">
        <v>2008</v>
      </c>
      <c r="F502" t="s">
        <v>2209</v>
      </c>
      <c r="H502" t="s">
        <v>38</v>
      </c>
      <c r="I502" t="s">
        <v>39</v>
      </c>
    </row>
    <row r="503" spans="1:9" x14ac:dyDescent="0.3">
      <c r="A503" t="s">
        <v>2210</v>
      </c>
      <c r="B503" t="s">
        <v>2211</v>
      </c>
      <c r="C503" t="s">
        <v>47</v>
      </c>
      <c r="D503" t="s">
        <v>2212</v>
      </c>
      <c r="E503">
        <v>2001</v>
      </c>
      <c r="F503" t="s">
        <v>2213</v>
      </c>
      <c r="H503" t="s">
        <v>18</v>
      </c>
    </row>
    <row r="504" spans="1:9" x14ac:dyDescent="0.3">
      <c r="A504" t="s">
        <v>2214</v>
      </c>
      <c r="B504" t="s">
        <v>2215</v>
      </c>
      <c r="C504" t="s">
        <v>47</v>
      </c>
      <c r="D504" t="s">
        <v>2216</v>
      </c>
      <c r="E504">
        <v>2001</v>
      </c>
      <c r="F504" t="s">
        <v>2217</v>
      </c>
      <c r="H504" t="s">
        <v>18</v>
      </c>
    </row>
    <row r="505" spans="1:9" x14ac:dyDescent="0.3">
      <c r="A505" t="s">
        <v>2218</v>
      </c>
      <c r="B505" t="s">
        <v>2219</v>
      </c>
      <c r="C505" t="s">
        <v>1505</v>
      </c>
      <c r="D505" t="s">
        <v>2220</v>
      </c>
      <c r="E505">
        <v>2015</v>
      </c>
      <c r="F505" t="s">
        <v>2221</v>
      </c>
      <c r="G505" t="s">
        <v>65</v>
      </c>
      <c r="H505" t="s">
        <v>38</v>
      </c>
      <c r="I505" t="s">
        <v>66</v>
      </c>
    </row>
    <row r="506" spans="1:9" x14ac:dyDescent="0.3">
      <c r="A506" t="s">
        <v>2222</v>
      </c>
      <c r="B506" t="s">
        <v>2223</v>
      </c>
      <c r="C506" t="s">
        <v>628</v>
      </c>
      <c r="D506" t="s">
        <v>2224</v>
      </c>
      <c r="E506">
        <v>2006</v>
      </c>
      <c r="F506" t="s">
        <v>2225</v>
      </c>
      <c r="H506" t="s">
        <v>18</v>
      </c>
    </row>
    <row r="507" spans="1:9" x14ac:dyDescent="0.3">
      <c r="A507" t="s">
        <v>2222</v>
      </c>
      <c r="B507" t="s">
        <v>2226</v>
      </c>
      <c r="C507" t="s">
        <v>488</v>
      </c>
      <c r="D507" t="s">
        <v>2227</v>
      </c>
      <c r="E507">
        <v>2005</v>
      </c>
      <c r="F507" t="s">
        <v>2228</v>
      </c>
      <c r="H507" t="s">
        <v>18</v>
      </c>
    </row>
    <row r="508" spans="1:9" x14ac:dyDescent="0.3">
      <c r="A508" t="s">
        <v>2229</v>
      </c>
      <c r="B508" t="s">
        <v>2230</v>
      </c>
      <c r="C508" t="s">
        <v>2231</v>
      </c>
      <c r="D508" t="s">
        <v>2232</v>
      </c>
      <c r="E508">
        <v>2014</v>
      </c>
      <c r="F508" t="s">
        <v>2233</v>
      </c>
      <c r="H508" t="s">
        <v>18</v>
      </c>
    </row>
    <row r="509" spans="1:9" x14ac:dyDescent="0.3">
      <c r="A509" t="s">
        <v>2234</v>
      </c>
      <c r="B509" t="s">
        <v>2235</v>
      </c>
      <c r="C509" t="s">
        <v>47</v>
      </c>
      <c r="D509" t="s">
        <v>2236</v>
      </c>
      <c r="E509">
        <v>1993</v>
      </c>
      <c r="F509" t="s">
        <v>2237</v>
      </c>
      <c r="H509" t="s">
        <v>18</v>
      </c>
    </row>
    <row r="510" spans="1:9" x14ac:dyDescent="0.3">
      <c r="A510" t="s">
        <v>2238</v>
      </c>
      <c r="B510" t="s">
        <v>2239</v>
      </c>
      <c r="C510" t="s">
        <v>2240</v>
      </c>
      <c r="D510" t="s">
        <v>2241</v>
      </c>
      <c r="E510">
        <v>2015</v>
      </c>
      <c r="F510" t="s">
        <v>2242</v>
      </c>
      <c r="H510" t="s">
        <v>18</v>
      </c>
    </row>
    <row r="511" spans="1:9" x14ac:dyDescent="0.3">
      <c r="A511" t="s">
        <v>2243</v>
      </c>
      <c r="B511" t="s">
        <v>2244</v>
      </c>
      <c r="C511" t="s">
        <v>2245</v>
      </c>
      <c r="D511" t="s">
        <v>2246</v>
      </c>
      <c r="E511">
        <v>2004</v>
      </c>
      <c r="F511" t="s">
        <v>2247</v>
      </c>
      <c r="H511" t="s">
        <v>18</v>
      </c>
    </row>
    <row r="512" spans="1:9" x14ac:dyDescent="0.3">
      <c r="A512" t="s">
        <v>2248</v>
      </c>
      <c r="B512" t="s">
        <v>2249</v>
      </c>
      <c r="C512" t="s">
        <v>561</v>
      </c>
      <c r="D512" t="s">
        <v>2250</v>
      </c>
      <c r="E512">
        <v>1997</v>
      </c>
      <c r="F512" t="s">
        <v>2251</v>
      </c>
      <c r="H512" t="s">
        <v>38</v>
      </c>
      <c r="I512" t="s">
        <v>39</v>
      </c>
    </row>
    <row r="513" spans="1:9" x14ac:dyDescent="0.3">
      <c r="A513" t="s">
        <v>2252</v>
      </c>
      <c r="B513" t="s">
        <v>2253</v>
      </c>
      <c r="C513" t="s">
        <v>104</v>
      </c>
      <c r="D513" t="s">
        <v>2254</v>
      </c>
      <c r="E513">
        <v>1994</v>
      </c>
      <c r="F513" t="s">
        <v>2255</v>
      </c>
      <c r="H513" t="s">
        <v>38</v>
      </c>
      <c r="I513" t="s">
        <v>39</v>
      </c>
    </row>
    <row r="514" spans="1:9" x14ac:dyDescent="0.3">
      <c r="A514" t="s">
        <v>2256</v>
      </c>
      <c r="B514" t="s">
        <v>2257</v>
      </c>
      <c r="C514" t="s">
        <v>1127</v>
      </c>
      <c r="D514" t="s">
        <v>2258</v>
      </c>
      <c r="E514">
        <v>2011</v>
      </c>
      <c r="F514" t="s">
        <v>2259</v>
      </c>
      <c r="H514" t="s">
        <v>38</v>
      </c>
      <c r="I514" t="s">
        <v>39</v>
      </c>
    </row>
    <row r="515" spans="1:9" x14ac:dyDescent="0.3">
      <c r="A515" t="s">
        <v>2260</v>
      </c>
      <c r="B515" t="s">
        <v>2261</v>
      </c>
      <c r="C515" t="s">
        <v>2262</v>
      </c>
      <c r="D515" t="s">
        <v>2263</v>
      </c>
      <c r="E515">
        <v>2010</v>
      </c>
      <c r="H515" t="s">
        <v>18</v>
      </c>
    </row>
    <row r="516" spans="1:9" x14ac:dyDescent="0.3">
      <c r="A516" t="s">
        <v>2264</v>
      </c>
      <c r="B516" t="s">
        <v>2265</v>
      </c>
      <c r="C516" t="s">
        <v>2266</v>
      </c>
      <c r="D516" t="s">
        <v>2267</v>
      </c>
      <c r="E516">
        <v>2016</v>
      </c>
      <c r="F516" t="s">
        <v>2268</v>
      </c>
      <c r="H516" t="s">
        <v>38</v>
      </c>
      <c r="I516" t="s">
        <v>39</v>
      </c>
    </row>
    <row r="517" spans="1:9" x14ac:dyDescent="0.3">
      <c r="A517" t="s">
        <v>2269</v>
      </c>
      <c r="B517" t="s">
        <v>2270</v>
      </c>
      <c r="C517" t="s">
        <v>250</v>
      </c>
      <c r="D517" t="s">
        <v>2271</v>
      </c>
      <c r="E517">
        <v>2010</v>
      </c>
      <c r="F517" t="s">
        <v>2272</v>
      </c>
      <c r="H517" t="s">
        <v>18</v>
      </c>
    </row>
    <row r="518" spans="1:9" x14ac:dyDescent="0.3">
      <c r="A518" t="s">
        <v>2273</v>
      </c>
      <c r="B518" t="s">
        <v>2274</v>
      </c>
      <c r="C518" t="s">
        <v>2275</v>
      </c>
      <c r="D518" t="s">
        <v>2276</v>
      </c>
      <c r="E518">
        <v>1993</v>
      </c>
      <c r="H518" t="s">
        <v>18</v>
      </c>
    </row>
    <row r="519" spans="1:9" x14ac:dyDescent="0.3">
      <c r="A519" t="s">
        <v>2277</v>
      </c>
      <c r="B519" t="s">
        <v>2278</v>
      </c>
      <c r="C519" t="s">
        <v>2279</v>
      </c>
      <c r="D519" t="s">
        <v>2280</v>
      </c>
      <c r="E519">
        <v>2017</v>
      </c>
      <c r="F519" t="s">
        <v>2281</v>
      </c>
      <c r="H519" t="s">
        <v>18</v>
      </c>
    </row>
    <row r="520" spans="1:9" x14ac:dyDescent="0.3">
      <c r="A520" t="s">
        <v>2282</v>
      </c>
      <c r="B520" t="s">
        <v>2283</v>
      </c>
      <c r="C520" t="s">
        <v>2284</v>
      </c>
      <c r="D520" t="s">
        <v>2285</v>
      </c>
      <c r="E520">
        <v>1992</v>
      </c>
      <c r="F520" t="s">
        <v>2286</v>
      </c>
      <c r="G520" t="s">
        <v>65</v>
      </c>
    </row>
    <row r="521" spans="1:9" x14ac:dyDescent="0.3">
      <c r="A521" t="s">
        <v>2287</v>
      </c>
      <c r="B521" t="s">
        <v>2288</v>
      </c>
      <c r="C521" t="s">
        <v>2289</v>
      </c>
      <c r="D521" t="s">
        <v>2290</v>
      </c>
      <c r="E521">
        <v>2009</v>
      </c>
      <c r="H521" t="s">
        <v>18</v>
      </c>
    </row>
    <row r="522" spans="1:9" x14ac:dyDescent="0.3">
      <c r="A522" t="s">
        <v>2291</v>
      </c>
      <c r="B522" t="s">
        <v>2292</v>
      </c>
      <c r="C522" t="s">
        <v>2293</v>
      </c>
      <c r="D522" t="s">
        <v>2294</v>
      </c>
      <c r="E522">
        <v>1996</v>
      </c>
      <c r="F522" t="s">
        <v>2295</v>
      </c>
      <c r="H522" t="s">
        <v>38</v>
      </c>
      <c r="I522" t="s">
        <v>39</v>
      </c>
    </row>
    <row r="523" spans="1:9" x14ac:dyDescent="0.3">
      <c r="A523" t="s">
        <v>2296</v>
      </c>
      <c r="B523" t="s">
        <v>2297</v>
      </c>
      <c r="C523" t="s">
        <v>758</v>
      </c>
      <c r="D523" t="s">
        <v>2298</v>
      </c>
      <c r="E523">
        <v>2007</v>
      </c>
      <c r="F523" t="s">
        <v>2299</v>
      </c>
      <c r="H523" t="s">
        <v>18</v>
      </c>
    </row>
    <row r="524" spans="1:9" x14ac:dyDescent="0.3">
      <c r="A524" t="s">
        <v>2300</v>
      </c>
      <c r="B524" t="s">
        <v>2301</v>
      </c>
      <c r="C524" t="s">
        <v>2302</v>
      </c>
      <c r="D524" t="s">
        <v>2303</v>
      </c>
      <c r="E524">
        <v>1991</v>
      </c>
      <c r="F524" t="s">
        <v>2304</v>
      </c>
      <c r="H524" t="s">
        <v>38</v>
      </c>
      <c r="I524" t="s">
        <v>39</v>
      </c>
    </row>
    <row r="525" spans="1:9" x14ac:dyDescent="0.3">
      <c r="A525" t="s">
        <v>2305</v>
      </c>
      <c r="B525" t="s">
        <v>2306</v>
      </c>
      <c r="C525" t="s">
        <v>681</v>
      </c>
      <c r="D525" t="s">
        <v>2307</v>
      </c>
      <c r="E525">
        <v>2008</v>
      </c>
      <c r="F525" t="s">
        <v>2308</v>
      </c>
      <c r="H525" t="s">
        <v>38</v>
      </c>
      <c r="I525" t="s">
        <v>39</v>
      </c>
    </row>
    <row r="526" spans="1:9" x14ac:dyDescent="0.3">
      <c r="A526" t="s">
        <v>2309</v>
      </c>
      <c r="B526" t="s">
        <v>2310</v>
      </c>
      <c r="C526" t="s">
        <v>2028</v>
      </c>
      <c r="D526" t="s">
        <v>2311</v>
      </c>
      <c r="E526">
        <v>1995</v>
      </c>
      <c r="F526" t="s">
        <v>2312</v>
      </c>
      <c r="H526" t="s">
        <v>38</v>
      </c>
      <c r="I526" t="s">
        <v>39</v>
      </c>
    </row>
    <row r="527" spans="1:9" x14ac:dyDescent="0.3">
      <c r="A527" t="s">
        <v>2313</v>
      </c>
      <c r="B527" t="s">
        <v>2314</v>
      </c>
      <c r="C527" t="s">
        <v>2028</v>
      </c>
      <c r="D527" t="s">
        <v>2315</v>
      </c>
      <c r="E527">
        <v>2004</v>
      </c>
      <c r="F527" t="s">
        <v>2316</v>
      </c>
      <c r="H527" t="s">
        <v>38</v>
      </c>
      <c r="I527" t="s">
        <v>39</v>
      </c>
    </row>
    <row r="528" spans="1:9" x14ac:dyDescent="0.3">
      <c r="A528" t="s">
        <v>2317</v>
      </c>
      <c r="B528" t="s">
        <v>2318</v>
      </c>
      <c r="C528" t="s">
        <v>340</v>
      </c>
      <c r="D528" t="s">
        <v>2319</v>
      </c>
      <c r="E528">
        <v>2011</v>
      </c>
      <c r="F528" t="s">
        <v>2320</v>
      </c>
      <c r="H528" t="s">
        <v>18</v>
      </c>
    </row>
    <row r="529" spans="1:14" x14ac:dyDescent="0.3">
      <c r="A529" t="s">
        <v>2321</v>
      </c>
      <c r="B529" t="s">
        <v>2322</v>
      </c>
      <c r="C529" t="s">
        <v>2323</v>
      </c>
      <c r="D529" t="s">
        <v>2324</v>
      </c>
      <c r="E529">
        <v>2012</v>
      </c>
      <c r="F529" t="s">
        <v>2325</v>
      </c>
      <c r="H529" t="s">
        <v>18</v>
      </c>
    </row>
    <row r="530" spans="1:14" x14ac:dyDescent="0.3">
      <c r="A530" t="s">
        <v>2326</v>
      </c>
      <c r="B530" t="s">
        <v>2327</v>
      </c>
      <c r="C530" t="s">
        <v>2328</v>
      </c>
      <c r="D530" t="s">
        <v>2329</v>
      </c>
      <c r="E530">
        <v>1998</v>
      </c>
      <c r="F530" t="s">
        <v>2330</v>
      </c>
      <c r="H530" t="s">
        <v>18</v>
      </c>
    </row>
    <row r="531" spans="1:14" x14ac:dyDescent="0.3">
      <c r="A531" t="s">
        <v>2331</v>
      </c>
      <c r="B531" t="s">
        <v>2332</v>
      </c>
      <c r="C531" t="s">
        <v>47</v>
      </c>
      <c r="D531" t="s">
        <v>2333</v>
      </c>
      <c r="E531">
        <v>2009</v>
      </c>
      <c r="F531" t="s">
        <v>2334</v>
      </c>
      <c r="H531" t="s">
        <v>18</v>
      </c>
    </row>
    <row r="532" spans="1:14" x14ac:dyDescent="0.3">
      <c r="A532" t="s">
        <v>2335</v>
      </c>
      <c r="B532" t="s">
        <v>2336</v>
      </c>
      <c r="C532" t="s">
        <v>2337</v>
      </c>
      <c r="D532" t="s">
        <v>2338</v>
      </c>
      <c r="E532">
        <v>1992</v>
      </c>
      <c r="F532" t="s">
        <v>2339</v>
      </c>
      <c r="H532" t="s">
        <v>38</v>
      </c>
      <c r="I532" t="s">
        <v>39</v>
      </c>
    </row>
    <row r="533" spans="1:14" x14ac:dyDescent="0.3">
      <c r="A533" t="s">
        <v>2340</v>
      </c>
      <c r="B533" t="s">
        <v>2341</v>
      </c>
      <c r="C533" t="s">
        <v>473</v>
      </c>
      <c r="D533" t="s">
        <v>2342</v>
      </c>
      <c r="E533">
        <v>2016</v>
      </c>
      <c r="F533" t="s">
        <v>2343</v>
      </c>
      <c r="H533" t="s">
        <v>18</v>
      </c>
    </row>
    <row r="534" spans="1:14" x14ac:dyDescent="0.3">
      <c r="A534" t="s">
        <v>2344</v>
      </c>
      <c r="B534" t="s">
        <v>2345</v>
      </c>
      <c r="C534" t="s">
        <v>42</v>
      </c>
      <c r="D534" t="s">
        <v>2346</v>
      </c>
      <c r="E534">
        <v>2009</v>
      </c>
      <c r="F534" t="s">
        <v>2347</v>
      </c>
      <c r="G534" t="s">
        <v>65</v>
      </c>
      <c r="H534" t="s">
        <v>38</v>
      </c>
      <c r="I534" t="s">
        <v>66</v>
      </c>
    </row>
    <row r="535" spans="1:14" x14ac:dyDescent="0.3">
      <c r="A535" t="s">
        <v>2348</v>
      </c>
      <c r="B535" t="s">
        <v>2349</v>
      </c>
      <c r="C535" t="s">
        <v>325</v>
      </c>
      <c r="D535" t="s">
        <v>2350</v>
      </c>
      <c r="E535">
        <v>1991</v>
      </c>
      <c r="F535" t="s">
        <v>2351</v>
      </c>
      <c r="H535" t="s">
        <v>38</v>
      </c>
      <c r="I535" t="s">
        <v>66</v>
      </c>
      <c r="K535">
        <v>1</v>
      </c>
      <c r="L535">
        <v>3</v>
      </c>
      <c r="N535" t="s">
        <v>65</v>
      </c>
    </row>
    <row r="536" spans="1:14" x14ac:dyDescent="0.3">
      <c r="A536" t="s">
        <v>2348</v>
      </c>
      <c r="B536" t="s">
        <v>2352</v>
      </c>
      <c r="C536" t="s">
        <v>211</v>
      </c>
      <c r="D536" t="s">
        <v>2353</v>
      </c>
      <c r="E536">
        <v>1991</v>
      </c>
      <c r="F536" t="s">
        <v>2354</v>
      </c>
      <c r="G536" t="s">
        <v>65</v>
      </c>
      <c r="H536" t="s">
        <v>38</v>
      </c>
      <c r="I536" t="s">
        <v>66</v>
      </c>
    </row>
    <row r="537" spans="1:14" x14ac:dyDescent="0.3">
      <c r="A537" t="s">
        <v>2355</v>
      </c>
      <c r="B537" t="s">
        <v>2356</v>
      </c>
      <c r="C537" t="s">
        <v>2357</v>
      </c>
      <c r="D537" t="s">
        <v>2358</v>
      </c>
      <c r="E537">
        <v>2013</v>
      </c>
      <c r="F537" t="s">
        <v>2359</v>
      </c>
      <c r="H537" t="s">
        <v>18</v>
      </c>
    </row>
    <row r="538" spans="1:14" x14ac:dyDescent="0.3">
      <c r="A538" t="s">
        <v>2360</v>
      </c>
      <c r="B538" t="s">
        <v>2361</v>
      </c>
      <c r="C538" t="s">
        <v>189</v>
      </c>
      <c r="D538" t="s">
        <v>2362</v>
      </c>
      <c r="E538">
        <v>2011</v>
      </c>
      <c r="F538" t="s">
        <v>2363</v>
      </c>
      <c r="H538" t="s">
        <v>38</v>
      </c>
      <c r="I538" t="s">
        <v>39</v>
      </c>
    </row>
    <row r="539" spans="1:14" x14ac:dyDescent="0.3">
      <c r="A539" t="s">
        <v>2364</v>
      </c>
      <c r="B539" t="s">
        <v>2365</v>
      </c>
      <c r="C539" t="s">
        <v>126</v>
      </c>
      <c r="D539" t="s">
        <v>2366</v>
      </c>
      <c r="E539">
        <v>2005</v>
      </c>
      <c r="F539" t="s">
        <v>2367</v>
      </c>
      <c r="G539" t="s">
        <v>65</v>
      </c>
      <c r="H539" t="s">
        <v>38</v>
      </c>
      <c r="I539" t="s">
        <v>66</v>
      </c>
      <c r="J539" t="s">
        <v>67</v>
      </c>
    </row>
    <row r="540" spans="1:14" x14ac:dyDescent="0.3">
      <c r="A540" t="s">
        <v>2368</v>
      </c>
      <c r="B540" t="s">
        <v>2369</v>
      </c>
      <c r="C540" t="s">
        <v>488</v>
      </c>
      <c r="D540" t="s">
        <v>2370</v>
      </c>
      <c r="E540">
        <v>1993</v>
      </c>
      <c r="F540" t="s">
        <v>2371</v>
      </c>
      <c r="G540" t="s">
        <v>65</v>
      </c>
      <c r="H540" t="s">
        <v>38</v>
      </c>
      <c r="I540" t="s">
        <v>66</v>
      </c>
    </row>
    <row r="541" spans="1:14" x14ac:dyDescent="0.3">
      <c r="A541" t="s">
        <v>2368</v>
      </c>
      <c r="B541" t="s">
        <v>2372</v>
      </c>
      <c r="C541" t="s">
        <v>628</v>
      </c>
      <c r="D541" t="s">
        <v>2373</v>
      </c>
      <c r="E541">
        <v>1993</v>
      </c>
      <c r="F541" t="s">
        <v>2374</v>
      </c>
      <c r="G541" t="s">
        <v>65</v>
      </c>
      <c r="H541" t="s">
        <v>38</v>
      </c>
      <c r="I541" t="s">
        <v>66</v>
      </c>
      <c r="N541" t="s">
        <v>65</v>
      </c>
    </row>
    <row r="542" spans="1:14" x14ac:dyDescent="0.3">
      <c r="A542" t="s">
        <v>2375</v>
      </c>
      <c r="B542" t="s">
        <v>2376</v>
      </c>
      <c r="C542" t="s">
        <v>164</v>
      </c>
      <c r="D542" t="s">
        <v>2377</v>
      </c>
      <c r="E542">
        <v>2001</v>
      </c>
      <c r="F542" t="s">
        <v>2378</v>
      </c>
      <c r="G542" t="s">
        <v>65</v>
      </c>
      <c r="H542" t="s">
        <v>38</v>
      </c>
      <c r="I542" t="s">
        <v>66</v>
      </c>
    </row>
    <row r="543" spans="1:14" x14ac:dyDescent="0.3">
      <c r="A543" t="s">
        <v>2379</v>
      </c>
      <c r="B543" t="s">
        <v>2380</v>
      </c>
      <c r="C543" t="s">
        <v>1011</v>
      </c>
      <c r="D543" t="s">
        <v>2381</v>
      </c>
      <c r="E543">
        <v>2012</v>
      </c>
      <c r="F543" t="s">
        <v>2382</v>
      </c>
      <c r="H543" t="s">
        <v>18</v>
      </c>
    </row>
    <row r="544" spans="1:14" x14ac:dyDescent="0.3">
      <c r="A544" t="s">
        <v>2383</v>
      </c>
      <c r="B544" t="s">
        <v>2384</v>
      </c>
      <c r="C544" t="s">
        <v>2385</v>
      </c>
      <c r="D544" t="s">
        <v>2386</v>
      </c>
      <c r="E544">
        <v>2003</v>
      </c>
      <c r="F544" t="s">
        <v>2387</v>
      </c>
      <c r="H544" t="s">
        <v>18</v>
      </c>
    </row>
    <row r="545" spans="1:14" x14ac:dyDescent="0.3">
      <c r="A545" t="s">
        <v>2388</v>
      </c>
      <c r="B545" t="s">
        <v>2389</v>
      </c>
      <c r="C545" t="s">
        <v>1819</v>
      </c>
      <c r="D545" t="s">
        <v>2390</v>
      </c>
      <c r="E545">
        <v>2008</v>
      </c>
      <c r="F545" t="s">
        <v>2391</v>
      </c>
      <c r="G545" t="s">
        <v>166</v>
      </c>
      <c r="H545" t="s">
        <v>38</v>
      </c>
      <c r="I545" t="s">
        <v>66</v>
      </c>
      <c r="K545">
        <v>7</v>
      </c>
      <c r="L545">
        <v>5</v>
      </c>
    </row>
    <row r="546" spans="1:14" x14ac:dyDescent="0.3">
      <c r="A546" t="s">
        <v>2392</v>
      </c>
      <c r="B546" t="s">
        <v>2393</v>
      </c>
      <c r="C546" t="s">
        <v>2394</v>
      </c>
      <c r="D546" t="s">
        <v>2395</v>
      </c>
      <c r="E546">
        <v>2013</v>
      </c>
      <c r="F546" t="s">
        <v>2396</v>
      </c>
      <c r="G546" t="s">
        <v>65</v>
      </c>
      <c r="H546" t="s">
        <v>38</v>
      </c>
      <c r="I546" t="s">
        <v>66</v>
      </c>
    </row>
    <row r="547" spans="1:14" x14ac:dyDescent="0.3">
      <c r="A547" t="s">
        <v>2397</v>
      </c>
      <c r="B547" t="s">
        <v>2398</v>
      </c>
      <c r="C547" t="s">
        <v>2399</v>
      </c>
      <c r="D547" t="s">
        <v>2400</v>
      </c>
      <c r="E547">
        <v>2009</v>
      </c>
      <c r="F547" t="s">
        <v>2401</v>
      </c>
      <c r="H547" t="s">
        <v>18</v>
      </c>
    </row>
    <row r="548" spans="1:14" x14ac:dyDescent="0.3">
      <c r="A548" t="s">
        <v>2402</v>
      </c>
      <c r="B548" t="s">
        <v>2403</v>
      </c>
      <c r="C548" t="s">
        <v>2404</v>
      </c>
      <c r="D548" t="s">
        <v>2405</v>
      </c>
      <c r="E548">
        <v>2008</v>
      </c>
      <c r="H548" t="s">
        <v>38</v>
      </c>
      <c r="I548" t="s">
        <v>39</v>
      </c>
    </row>
    <row r="549" spans="1:14" x14ac:dyDescent="0.3">
      <c r="A549" t="s">
        <v>2406</v>
      </c>
      <c r="B549" t="s">
        <v>2407</v>
      </c>
      <c r="C549" t="s">
        <v>1345</v>
      </c>
      <c r="D549" t="s">
        <v>2408</v>
      </c>
      <c r="E549">
        <v>2002</v>
      </c>
      <c r="F549" t="s">
        <v>2409</v>
      </c>
      <c r="H549" t="s">
        <v>38</v>
      </c>
      <c r="I549" t="s">
        <v>39</v>
      </c>
    </row>
    <row r="550" spans="1:14" x14ac:dyDescent="0.3">
      <c r="A550" t="s">
        <v>2410</v>
      </c>
      <c r="B550" t="s">
        <v>2411</v>
      </c>
      <c r="C550" t="s">
        <v>1011</v>
      </c>
      <c r="D550" t="s">
        <v>2412</v>
      </c>
      <c r="E550">
        <v>1998</v>
      </c>
      <c r="F550" t="s">
        <v>2413</v>
      </c>
      <c r="H550" t="s">
        <v>38</v>
      </c>
      <c r="I550" t="s">
        <v>39</v>
      </c>
    </row>
    <row r="551" spans="1:14" x14ac:dyDescent="0.3">
      <c r="A551" t="s">
        <v>2414</v>
      </c>
      <c r="B551" t="s">
        <v>2415</v>
      </c>
      <c r="C551" t="s">
        <v>146</v>
      </c>
      <c r="D551" t="s">
        <v>2416</v>
      </c>
      <c r="E551">
        <v>2012</v>
      </c>
      <c r="F551" t="s">
        <v>2417</v>
      </c>
      <c r="H551" t="s">
        <v>18</v>
      </c>
    </row>
    <row r="552" spans="1:14" x14ac:dyDescent="0.3">
      <c r="A552" t="s">
        <v>2418</v>
      </c>
      <c r="B552" t="s">
        <v>2419</v>
      </c>
      <c r="C552" t="s">
        <v>1176</v>
      </c>
      <c r="D552" t="s">
        <v>2420</v>
      </c>
      <c r="E552">
        <v>2000</v>
      </c>
      <c r="F552" t="s">
        <v>2421</v>
      </c>
      <c r="H552" t="s">
        <v>18</v>
      </c>
    </row>
    <row r="553" spans="1:14" x14ac:dyDescent="0.3">
      <c r="A553" t="s">
        <v>2422</v>
      </c>
      <c r="B553" t="s">
        <v>2423</v>
      </c>
      <c r="C553" t="s">
        <v>1033</v>
      </c>
      <c r="E553">
        <v>1983</v>
      </c>
      <c r="F553" t="s">
        <v>2424</v>
      </c>
      <c r="H553" t="s">
        <v>18</v>
      </c>
    </row>
    <row r="554" spans="1:14" x14ac:dyDescent="0.3">
      <c r="A554" t="s">
        <v>2425</v>
      </c>
      <c r="B554" t="s">
        <v>2426</v>
      </c>
      <c r="C554" t="s">
        <v>446</v>
      </c>
      <c r="E554">
        <v>1986</v>
      </c>
      <c r="F554" t="s">
        <v>2427</v>
      </c>
      <c r="H554" t="s">
        <v>18</v>
      </c>
    </row>
    <row r="555" spans="1:14" x14ac:dyDescent="0.3">
      <c r="A555" t="s">
        <v>2428</v>
      </c>
      <c r="B555" t="s">
        <v>2429</v>
      </c>
      <c r="C555" t="s">
        <v>493</v>
      </c>
      <c r="D555" t="s">
        <v>2430</v>
      </c>
      <c r="E555">
        <v>2017</v>
      </c>
      <c r="F555" t="s">
        <v>2431</v>
      </c>
      <c r="H555" t="s">
        <v>38</v>
      </c>
      <c r="I555" t="s">
        <v>39</v>
      </c>
    </row>
    <row r="556" spans="1:14" x14ac:dyDescent="0.3">
      <c r="A556" t="s">
        <v>2432</v>
      </c>
      <c r="B556" t="s">
        <v>2433</v>
      </c>
      <c r="C556" t="s">
        <v>1299</v>
      </c>
      <c r="D556" t="s">
        <v>2434</v>
      </c>
      <c r="E556">
        <v>1996</v>
      </c>
      <c r="F556" t="s">
        <v>2435</v>
      </c>
      <c r="H556" t="s">
        <v>38</v>
      </c>
      <c r="I556" t="s">
        <v>39</v>
      </c>
    </row>
    <row r="557" spans="1:14" x14ac:dyDescent="0.3">
      <c r="A557" t="s">
        <v>2436</v>
      </c>
      <c r="B557" t="s">
        <v>2437</v>
      </c>
      <c r="C557" t="s">
        <v>561</v>
      </c>
      <c r="D557" t="s">
        <v>2438</v>
      </c>
      <c r="E557">
        <v>2011</v>
      </c>
      <c r="F557" t="s">
        <v>2439</v>
      </c>
      <c r="G557" t="s">
        <v>65</v>
      </c>
      <c r="H557" t="s">
        <v>38</v>
      </c>
    </row>
    <row r="558" spans="1:14" x14ac:dyDescent="0.3">
      <c r="A558" t="s">
        <v>2440</v>
      </c>
      <c r="B558" t="s">
        <v>2441</v>
      </c>
      <c r="C558" t="s">
        <v>2442</v>
      </c>
      <c r="D558" t="s">
        <v>2443</v>
      </c>
      <c r="E558">
        <v>2006</v>
      </c>
      <c r="F558" t="s">
        <v>2444</v>
      </c>
      <c r="H558" t="s">
        <v>38</v>
      </c>
      <c r="I558" t="s">
        <v>39</v>
      </c>
    </row>
    <row r="559" spans="1:14" x14ac:dyDescent="0.3">
      <c r="A559" t="s">
        <v>2445</v>
      </c>
      <c r="B559" t="s">
        <v>2446</v>
      </c>
      <c r="C559" t="s">
        <v>136</v>
      </c>
      <c r="D559" t="s">
        <v>2447</v>
      </c>
      <c r="E559">
        <v>2012</v>
      </c>
      <c r="F559" t="s">
        <v>2448</v>
      </c>
      <c r="H559" t="s">
        <v>18</v>
      </c>
    </row>
    <row r="560" spans="1:14" x14ac:dyDescent="0.3">
      <c r="A560" t="s">
        <v>2449</v>
      </c>
      <c r="B560" t="s">
        <v>2450</v>
      </c>
      <c r="C560" t="s">
        <v>2451</v>
      </c>
      <c r="D560" t="s">
        <v>2452</v>
      </c>
      <c r="E560">
        <v>2017</v>
      </c>
      <c r="F560" t="s">
        <v>2453</v>
      </c>
      <c r="G560" t="s">
        <v>5480</v>
      </c>
      <c r="H560" t="s">
        <v>38</v>
      </c>
      <c r="I560" t="s">
        <v>66</v>
      </c>
      <c r="N560" t="s">
        <v>6780</v>
      </c>
    </row>
    <row r="561" spans="1:14" x14ac:dyDescent="0.3">
      <c r="A561" t="s">
        <v>2454</v>
      </c>
      <c r="B561" t="s">
        <v>2455</v>
      </c>
      <c r="C561" t="s">
        <v>2456</v>
      </c>
      <c r="D561" t="s">
        <v>2457</v>
      </c>
      <c r="E561">
        <v>2006</v>
      </c>
      <c r="F561" t="s">
        <v>2458</v>
      </c>
      <c r="H561" t="s">
        <v>38</v>
      </c>
      <c r="I561" t="s">
        <v>39</v>
      </c>
    </row>
    <row r="562" spans="1:14" x14ac:dyDescent="0.3">
      <c r="A562" t="s">
        <v>2459</v>
      </c>
      <c r="B562" t="s">
        <v>2460</v>
      </c>
      <c r="C562" t="s">
        <v>2461</v>
      </c>
      <c r="E562">
        <v>1983</v>
      </c>
      <c r="F562" t="s">
        <v>2462</v>
      </c>
      <c r="G562" t="s">
        <v>166</v>
      </c>
      <c r="H562" t="s">
        <v>38</v>
      </c>
      <c r="I562" t="s">
        <v>66</v>
      </c>
      <c r="M562" t="s">
        <v>67</v>
      </c>
      <c r="N562" t="s">
        <v>65</v>
      </c>
    </row>
    <row r="563" spans="1:14" x14ac:dyDescent="0.3">
      <c r="A563" t="s">
        <v>2463</v>
      </c>
      <c r="B563" t="s">
        <v>2464</v>
      </c>
      <c r="C563" t="s">
        <v>2465</v>
      </c>
      <c r="D563" t="s">
        <v>2466</v>
      </c>
      <c r="E563">
        <v>2005</v>
      </c>
      <c r="F563" t="s">
        <v>2467</v>
      </c>
      <c r="H563" t="s">
        <v>18</v>
      </c>
    </row>
    <row r="564" spans="1:14" x14ac:dyDescent="0.3">
      <c r="A564" t="s">
        <v>2463</v>
      </c>
      <c r="B564" t="s">
        <v>2468</v>
      </c>
      <c r="C564" t="s">
        <v>473</v>
      </c>
      <c r="D564" t="s">
        <v>2469</v>
      </c>
      <c r="E564">
        <v>2003</v>
      </c>
      <c r="F564" t="s">
        <v>2470</v>
      </c>
      <c r="H564" t="s">
        <v>18</v>
      </c>
    </row>
    <row r="565" spans="1:14" x14ac:dyDescent="0.3">
      <c r="A565" t="s">
        <v>2463</v>
      </c>
      <c r="B565" t="s">
        <v>2471</v>
      </c>
      <c r="C565" t="s">
        <v>16</v>
      </c>
      <c r="D565" t="s">
        <v>2472</v>
      </c>
      <c r="E565">
        <v>2001</v>
      </c>
      <c r="F565" t="s">
        <v>2473</v>
      </c>
      <c r="H565" t="s">
        <v>18</v>
      </c>
    </row>
    <row r="566" spans="1:14" x14ac:dyDescent="0.3">
      <c r="A566" t="s">
        <v>2474</v>
      </c>
      <c r="B566" t="s">
        <v>2475</v>
      </c>
      <c r="C566" t="s">
        <v>250</v>
      </c>
      <c r="D566" t="s">
        <v>2476</v>
      </c>
      <c r="E566">
        <v>1994</v>
      </c>
      <c r="F566" t="s">
        <v>2477</v>
      </c>
      <c r="H566" t="s">
        <v>18</v>
      </c>
    </row>
    <row r="567" spans="1:14" x14ac:dyDescent="0.3">
      <c r="A567" t="s">
        <v>2474</v>
      </c>
      <c r="B567" t="s">
        <v>2478</v>
      </c>
      <c r="C567" t="s">
        <v>1033</v>
      </c>
      <c r="D567" t="s">
        <v>2479</v>
      </c>
      <c r="E567">
        <v>1993</v>
      </c>
      <c r="F567" t="s">
        <v>2480</v>
      </c>
      <c r="H567" t="s">
        <v>18</v>
      </c>
    </row>
    <row r="568" spans="1:14" x14ac:dyDescent="0.3">
      <c r="A568" t="s">
        <v>2481</v>
      </c>
      <c r="B568" t="s">
        <v>2482</v>
      </c>
      <c r="C568" t="s">
        <v>1033</v>
      </c>
      <c r="E568">
        <v>1985</v>
      </c>
      <c r="F568" t="s">
        <v>2483</v>
      </c>
      <c r="H568" t="s">
        <v>18</v>
      </c>
    </row>
    <row r="569" spans="1:14" x14ac:dyDescent="0.3">
      <c r="A569" t="s">
        <v>2484</v>
      </c>
      <c r="B569" t="s">
        <v>2485</v>
      </c>
      <c r="C569" t="s">
        <v>2394</v>
      </c>
      <c r="D569" t="s">
        <v>2486</v>
      </c>
      <c r="E569">
        <v>1999</v>
      </c>
      <c r="F569" t="s">
        <v>2487</v>
      </c>
      <c r="H569" t="s">
        <v>18</v>
      </c>
    </row>
    <row r="570" spans="1:14" x14ac:dyDescent="0.3">
      <c r="A570" t="s">
        <v>2488</v>
      </c>
      <c r="B570" t="s">
        <v>2489</v>
      </c>
      <c r="C570" t="s">
        <v>2490</v>
      </c>
      <c r="D570" t="s">
        <v>2491</v>
      </c>
      <c r="E570">
        <v>2015</v>
      </c>
      <c r="F570" t="s">
        <v>2492</v>
      </c>
      <c r="H570" t="s">
        <v>18</v>
      </c>
    </row>
    <row r="571" spans="1:14" x14ac:dyDescent="0.3">
      <c r="A571" t="s">
        <v>2488</v>
      </c>
      <c r="B571" t="s">
        <v>2493</v>
      </c>
      <c r="C571" t="s">
        <v>2494</v>
      </c>
      <c r="D571" t="s">
        <v>2495</v>
      </c>
      <c r="E571">
        <v>2012</v>
      </c>
      <c r="F571" t="s">
        <v>2496</v>
      </c>
      <c r="H571" t="s">
        <v>18</v>
      </c>
    </row>
    <row r="572" spans="1:14" x14ac:dyDescent="0.3">
      <c r="A572" t="s">
        <v>2488</v>
      </c>
      <c r="B572" t="s">
        <v>2497</v>
      </c>
      <c r="C572" t="s">
        <v>1033</v>
      </c>
      <c r="D572" t="s">
        <v>2498</v>
      </c>
      <c r="E572">
        <v>2007</v>
      </c>
      <c r="F572" t="s">
        <v>2499</v>
      </c>
      <c r="H572" t="s">
        <v>18</v>
      </c>
    </row>
    <row r="573" spans="1:14" x14ac:dyDescent="0.3">
      <c r="A573" t="s">
        <v>2500</v>
      </c>
      <c r="B573" t="s">
        <v>2501</v>
      </c>
      <c r="C573" t="s">
        <v>1074</v>
      </c>
      <c r="D573" t="s">
        <v>2502</v>
      </c>
      <c r="E573">
        <v>1996</v>
      </c>
      <c r="H573" t="s">
        <v>38</v>
      </c>
      <c r="I573" t="s">
        <v>39</v>
      </c>
    </row>
    <row r="574" spans="1:14" x14ac:dyDescent="0.3">
      <c r="A574" t="s">
        <v>2503</v>
      </c>
      <c r="B574" t="s">
        <v>2504</v>
      </c>
      <c r="C574" t="s">
        <v>380</v>
      </c>
      <c r="D574" t="s">
        <v>2505</v>
      </c>
      <c r="E574">
        <v>1994</v>
      </c>
      <c r="F574" t="s">
        <v>2506</v>
      </c>
      <c r="H574" t="s">
        <v>38</v>
      </c>
      <c r="I574" t="s">
        <v>39</v>
      </c>
    </row>
    <row r="575" spans="1:14" x14ac:dyDescent="0.3">
      <c r="A575" t="s">
        <v>2503</v>
      </c>
      <c r="B575" t="s">
        <v>2507</v>
      </c>
      <c r="C575" t="s">
        <v>561</v>
      </c>
      <c r="D575" t="s">
        <v>2508</v>
      </c>
      <c r="E575">
        <v>1993</v>
      </c>
      <c r="F575" t="s">
        <v>2509</v>
      </c>
      <c r="H575" t="s">
        <v>18</v>
      </c>
    </row>
    <row r="576" spans="1:14" x14ac:dyDescent="0.3">
      <c r="A576" t="s">
        <v>2503</v>
      </c>
      <c r="B576" t="s">
        <v>2510</v>
      </c>
      <c r="C576" t="s">
        <v>2511</v>
      </c>
      <c r="D576" t="s">
        <v>2512</v>
      </c>
      <c r="E576">
        <v>1992</v>
      </c>
      <c r="H576" t="s">
        <v>18</v>
      </c>
    </row>
    <row r="577" spans="1:9" x14ac:dyDescent="0.3">
      <c r="A577" t="s">
        <v>2513</v>
      </c>
      <c r="B577" t="s">
        <v>2514</v>
      </c>
      <c r="C577" t="s">
        <v>2005</v>
      </c>
      <c r="D577" t="s">
        <v>2515</v>
      </c>
      <c r="E577">
        <v>1999</v>
      </c>
      <c r="F577" t="s">
        <v>2516</v>
      </c>
      <c r="H577" t="s">
        <v>38</v>
      </c>
      <c r="I577" t="s">
        <v>39</v>
      </c>
    </row>
    <row r="578" spans="1:9" x14ac:dyDescent="0.3">
      <c r="A578" t="s">
        <v>2517</v>
      </c>
      <c r="B578" t="s">
        <v>2518</v>
      </c>
      <c r="C578" t="s">
        <v>2511</v>
      </c>
      <c r="D578" t="s">
        <v>2519</v>
      </c>
      <c r="E578">
        <v>1992</v>
      </c>
      <c r="H578" t="s">
        <v>38</v>
      </c>
      <c r="I578" t="s">
        <v>39</v>
      </c>
    </row>
    <row r="579" spans="1:9" x14ac:dyDescent="0.3">
      <c r="A579" t="s">
        <v>2520</v>
      </c>
      <c r="B579" t="s">
        <v>2521</v>
      </c>
      <c r="C579" t="s">
        <v>164</v>
      </c>
      <c r="D579" t="s">
        <v>2522</v>
      </c>
      <c r="E579">
        <v>1999</v>
      </c>
      <c r="F579" t="s">
        <v>2523</v>
      </c>
      <c r="G579" t="s">
        <v>65</v>
      </c>
      <c r="H579" t="s">
        <v>38</v>
      </c>
      <c r="I579" t="s">
        <v>66</v>
      </c>
    </row>
    <row r="580" spans="1:9" x14ac:dyDescent="0.3">
      <c r="A580" t="s">
        <v>2524</v>
      </c>
      <c r="B580" t="s">
        <v>2525</v>
      </c>
      <c r="C580" t="s">
        <v>311</v>
      </c>
      <c r="D580" t="s">
        <v>2526</v>
      </c>
      <c r="E580">
        <v>1994</v>
      </c>
      <c r="F580" t="s">
        <v>2527</v>
      </c>
      <c r="H580" t="s">
        <v>38</v>
      </c>
      <c r="I580" t="s">
        <v>39</v>
      </c>
    </row>
    <row r="581" spans="1:9" x14ac:dyDescent="0.3">
      <c r="A581" t="s">
        <v>2528</v>
      </c>
      <c r="B581" t="s">
        <v>2529</v>
      </c>
      <c r="C581" t="s">
        <v>1132</v>
      </c>
      <c r="D581" t="s">
        <v>2530</v>
      </c>
      <c r="E581">
        <v>2009</v>
      </c>
      <c r="F581" t="s">
        <v>2531</v>
      </c>
      <c r="H581" t="s">
        <v>38</v>
      </c>
      <c r="I581" t="s">
        <v>39</v>
      </c>
    </row>
    <row r="582" spans="1:9" x14ac:dyDescent="0.3">
      <c r="A582" t="s">
        <v>2532</v>
      </c>
      <c r="B582" t="s">
        <v>2533</v>
      </c>
      <c r="C582" t="s">
        <v>493</v>
      </c>
      <c r="D582" t="s">
        <v>2534</v>
      </c>
      <c r="E582">
        <v>2009</v>
      </c>
      <c r="F582" t="s">
        <v>2535</v>
      </c>
      <c r="H582" t="s">
        <v>38</v>
      </c>
      <c r="I582" t="s">
        <v>39</v>
      </c>
    </row>
    <row r="583" spans="1:9" x14ac:dyDescent="0.3">
      <c r="A583" t="s">
        <v>2536</v>
      </c>
      <c r="B583" t="s">
        <v>2537</v>
      </c>
      <c r="C583" t="s">
        <v>758</v>
      </c>
      <c r="D583" t="s">
        <v>2538</v>
      </c>
      <c r="E583">
        <v>2012</v>
      </c>
      <c r="F583" t="s">
        <v>2539</v>
      </c>
      <c r="H583" t="s">
        <v>18</v>
      </c>
    </row>
    <row r="584" spans="1:9" x14ac:dyDescent="0.3">
      <c r="A584" t="s">
        <v>2540</v>
      </c>
      <c r="B584" t="s">
        <v>2541</v>
      </c>
      <c r="C584" t="s">
        <v>2542</v>
      </c>
      <c r="D584" t="s">
        <v>2543</v>
      </c>
      <c r="E584">
        <v>2011</v>
      </c>
      <c r="H584" t="s">
        <v>18</v>
      </c>
    </row>
    <row r="585" spans="1:9" x14ac:dyDescent="0.3">
      <c r="A585" t="s">
        <v>2544</v>
      </c>
      <c r="B585" t="s">
        <v>2545</v>
      </c>
      <c r="C585" t="s">
        <v>1055</v>
      </c>
      <c r="D585" t="s">
        <v>2546</v>
      </c>
      <c r="E585">
        <v>2017</v>
      </c>
      <c r="F585" t="s">
        <v>2547</v>
      </c>
      <c r="H585" t="s">
        <v>18</v>
      </c>
    </row>
    <row r="586" spans="1:9" x14ac:dyDescent="0.3">
      <c r="A586" t="s">
        <v>2548</v>
      </c>
      <c r="B586" t="s">
        <v>2549</v>
      </c>
      <c r="C586" t="s">
        <v>2550</v>
      </c>
      <c r="D586" t="s">
        <v>2551</v>
      </c>
      <c r="E586">
        <v>2014</v>
      </c>
      <c r="F586" t="s">
        <v>2552</v>
      </c>
      <c r="H586" t="s">
        <v>18</v>
      </c>
    </row>
    <row r="587" spans="1:9" x14ac:dyDescent="0.3">
      <c r="A587" t="s">
        <v>2553</v>
      </c>
      <c r="B587" t="s">
        <v>2554</v>
      </c>
      <c r="C587" t="s">
        <v>2555</v>
      </c>
      <c r="D587" t="s">
        <v>2556</v>
      </c>
      <c r="E587">
        <v>1995</v>
      </c>
      <c r="F587" t="s">
        <v>2557</v>
      </c>
      <c r="H587" t="s">
        <v>38</v>
      </c>
      <c r="I587" t="s">
        <v>39</v>
      </c>
    </row>
    <row r="588" spans="1:9" x14ac:dyDescent="0.3">
      <c r="A588" t="s">
        <v>2558</v>
      </c>
      <c r="B588" t="s">
        <v>2559</v>
      </c>
      <c r="C588" t="s">
        <v>1805</v>
      </c>
      <c r="D588" t="s">
        <v>2560</v>
      </c>
      <c r="E588">
        <v>2008</v>
      </c>
      <c r="F588" t="s">
        <v>2561</v>
      </c>
      <c r="H588" t="s">
        <v>18</v>
      </c>
    </row>
    <row r="589" spans="1:9" x14ac:dyDescent="0.3">
      <c r="A589" t="s">
        <v>2562</v>
      </c>
      <c r="B589" t="s">
        <v>2563</v>
      </c>
      <c r="C589" t="s">
        <v>325</v>
      </c>
      <c r="D589" t="s">
        <v>2564</v>
      </c>
      <c r="E589">
        <v>2016</v>
      </c>
      <c r="F589" t="s">
        <v>2565</v>
      </c>
      <c r="G589" t="s">
        <v>65</v>
      </c>
      <c r="H589" t="s">
        <v>38</v>
      </c>
      <c r="I589" t="s">
        <v>66</v>
      </c>
    </row>
    <row r="590" spans="1:9" x14ac:dyDescent="0.3">
      <c r="A590" t="s">
        <v>2566</v>
      </c>
      <c r="B590" t="s">
        <v>2567</v>
      </c>
      <c r="C590" t="s">
        <v>2568</v>
      </c>
      <c r="D590" t="s">
        <v>2569</v>
      </c>
      <c r="E590">
        <v>2005</v>
      </c>
      <c r="F590" t="s">
        <v>2570</v>
      </c>
      <c r="H590" t="s">
        <v>38</v>
      </c>
      <c r="I590" t="s">
        <v>39</v>
      </c>
    </row>
    <row r="591" spans="1:9" x14ac:dyDescent="0.3">
      <c r="A591" t="s">
        <v>2571</v>
      </c>
      <c r="B591" t="s">
        <v>2572</v>
      </c>
      <c r="C591" t="s">
        <v>832</v>
      </c>
      <c r="D591" t="s">
        <v>2573</v>
      </c>
      <c r="E591">
        <v>2014</v>
      </c>
      <c r="F591" t="s">
        <v>2574</v>
      </c>
      <c r="H591" t="s">
        <v>38</v>
      </c>
      <c r="I591" t="s">
        <v>39</v>
      </c>
    </row>
    <row r="592" spans="1:9" x14ac:dyDescent="0.3">
      <c r="A592" t="s">
        <v>2575</v>
      </c>
      <c r="B592" t="s">
        <v>2576</v>
      </c>
      <c r="C592" t="s">
        <v>2577</v>
      </c>
      <c r="D592" t="s">
        <v>2578</v>
      </c>
      <c r="E592">
        <v>2014</v>
      </c>
      <c r="F592" t="s">
        <v>2579</v>
      </c>
      <c r="H592" t="s">
        <v>18</v>
      </c>
    </row>
    <row r="593" spans="1:14" x14ac:dyDescent="0.3">
      <c r="A593" t="s">
        <v>2580</v>
      </c>
      <c r="B593" t="s">
        <v>2581</v>
      </c>
      <c r="C593" t="s">
        <v>174</v>
      </c>
      <c r="D593" t="s">
        <v>2582</v>
      </c>
      <c r="E593">
        <v>2012</v>
      </c>
      <c r="F593" t="s">
        <v>2583</v>
      </c>
      <c r="H593" t="s">
        <v>18</v>
      </c>
    </row>
    <row r="594" spans="1:14" x14ac:dyDescent="0.3">
      <c r="A594" t="s">
        <v>2584</v>
      </c>
      <c r="B594" t="s">
        <v>2585</v>
      </c>
      <c r="C594" t="s">
        <v>749</v>
      </c>
      <c r="D594" t="s">
        <v>2586</v>
      </c>
      <c r="E594">
        <v>1993</v>
      </c>
      <c r="F594" t="s">
        <v>2587</v>
      </c>
      <c r="G594" t="s">
        <v>65</v>
      </c>
      <c r="H594" t="s">
        <v>38</v>
      </c>
      <c r="I594" t="s">
        <v>66</v>
      </c>
      <c r="K594">
        <v>6</v>
      </c>
      <c r="L594">
        <v>2</v>
      </c>
      <c r="N594" t="s">
        <v>65</v>
      </c>
    </row>
    <row r="595" spans="1:14" x14ac:dyDescent="0.3">
      <c r="A595" t="s">
        <v>2588</v>
      </c>
      <c r="B595" t="s">
        <v>2589</v>
      </c>
      <c r="C595" t="s">
        <v>2590</v>
      </c>
      <c r="D595" t="s">
        <v>2591</v>
      </c>
      <c r="E595">
        <v>2004</v>
      </c>
      <c r="H595" t="s">
        <v>38</v>
      </c>
      <c r="I595" t="s">
        <v>39</v>
      </c>
    </row>
    <row r="596" spans="1:14" x14ac:dyDescent="0.3">
      <c r="A596" t="s">
        <v>2592</v>
      </c>
      <c r="B596" t="s">
        <v>2593</v>
      </c>
      <c r="C596" t="s">
        <v>2594</v>
      </c>
      <c r="D596" t="s">
        <v>2595</v>
      </c>
      <c r="E596">
        <v>2000</v>
      </c>
      <c r="F596" t="s">
        <v>2596</v>
      </c>
      <c r="G596" t="s">
        <v>65</v>
      </c>
      <c r="H596" t="s">
        <v>38</v>
      </c>
      <c r="I596" t="s">
        <v>66</v>
      </c>
      <c r="J596" t="s">
        <v>67</v>
      </c>
    </row>
    <row r="597" spans="1:14" x14ac:dyDescent="0.3">
      <c r="A597" t="s">
        <v>2597</v>
      </c>
      <c r="B597" t="s">
        <v>2598</v>
      </c>
      <c r="C597" t="s">
        <v>2599</v>
      </c>
      <c r="D597" t="s">
        <v>2600</v>
      </c>
      <c r="E597">
        <v>2016</v>
      </c>
      <c r="F597" t="s">
        <v>2601</v>
      </c>
      <c r="H597" t="s">
        <v>18</v>
      </c>
    </row>
    <row r="598" spans="1:14" x14ac:dyDescent="0.3">
      <c r="A598" t="s">
        <v>2602</v>
      </c>
      <c r="B598" t="s">
        <v>2603</v>
      </c>
      <c r="C598" t="s">
        <v>2604</v>
      </c>
      <c r="D598" t="s">
        <v>2605</v>
      </c>
      <c r="E598">
        <v>1993</v>
      </c>
      <c r="F598" t="s">
        <v>2606</v>
      </c>
      <c r="G598" t="s">
        <v>6897</v>
      </c>
      <c r="H598" t="s">
        <v>38</v>
      </c>
      <c r="I598" t="s">
        <v>66</v>
      </c>
      <c r="M598" t="s">
        <v>67</v>
      </c>
      <c r="N598" t="s">
        <v>65</v>
      </c>
    </row>
    <row r="599" spans="1:14" x14ac:dyDescent="0.3">
      <c r="A599" t="s">
        <v>2607</v>
      </c>
      <c r="B599" t="s">
        <v>2608</v>
      </c>
      <c r="C599" t="s">
        <v>375</v>
      </c>
      <c r="D599" t="s">
        <v>2609</v>
      </c>
      <c r="E599">
        <v>2002</v>
      </c>
      <c r="F599" t="s">
        <v>2610</v>
      </c>
      <c r="G599" t="s">
        <v>65</v>
      </c>
      <c r="H599" t="s">
        <v>38</v>
      </c>
      <c r="I599" t="s">
        <v>66</v>
      </c>
    </row>
    <row r="600" spans="1:14" x14ac:dyDescent="0.3">
      <c r="A600" t="s">
        <v>2611</v>
      </c>
      <c r="B600" t="s">
        <v>2612</v>
      </c>
      <c r="C600" t="s">
        <v>2613</v>
      </c>
      <c r="D600" t="s">
        <v>2614</v>
      </c>
      <c r="E600">
        <v>2012</v>
      </c>
      <c r="F600" t="s">
        <v>2615</v>
      </c>
      <c r="H600" t="s">
        <v>18</v>
      </c>
    </row>
    <row r="601" spans="1:14" x14ac:dyDescent="0.3">
      <c r="A601" t="s">
        <v>2616</v>
      </c>
      <c r="B601" t="s">
        <v>2617</v>
      </c>
      <c r="C601" t="s">
        <v>1118</v>
      </c>
      <c r="D601" t="s">
        <v>2618</v>
      </c>
      <c r="E601">
        <v>2005</v>
      </c>
      <c r="F601" t="s">
        <v>2619</v>
      </c>
      <c r="G601" t="s">
        <v>65</v>
      </c>
      <c r="H601" t="s">
        <v>38</v>
      </c>
      <c r="I601" t="s">
        <v>66</v>
      </c>
    </row>
    <row r="602" spans="1:14" x14ac:dyDescent="0.3">
      <c r="A602" t="s">
        <v>2620</v>
      </c>
      <c r="B602" t="s">
        <v>2621</v>
      </c>
      <c r="C602" t="s">
        <v>2622</v>
      </c>
      <c r="D602" t="s">
        <v>2623</v>
      </c>
      <c r="E602">
        <v>2000</v>
      </c>
      <c r="F602" t="s">
        <v>2624</v>
      </c>
      <c r="H602" t="s">
        <v>18</v>
      </c>
    </row>
    <row r="603" spans="1:14" x14ac:dyDescent="0.3">
      <c r="A603" t="s">
        <v>2625</v>
      </c>
      <c r="B603" t="s">
        <v>2626</v>
      </c>
      <c r="C603" t="s">
        <v>521</v>
      </c>
      <c r="D603" t="s">
        <v>2627</v>
      </c>
      <c r="E603">
        <v>1993</v>
      </c>
      <c r="F603" t="s">
        <v>2628</v>
      </c>
      <c r="H603" t="s">
        <v>38</v>
      </c>
      <c r="I603" t="s">
        <v>39</v>
      </c>
    </row>
    <row r="604" spans="1:14" x14ac:dyDescent="0.3">
      <c r="A604" t="s">
        <v>2629</v>
      </c>
      <c r="B604" t="s">
        <v>2630</v>
      </c>
      <c r="C604" t="s">
        <v>99</v>
      </c>
      <c r="D604" t="s">
        <v>2631</v>
      </c>
      <c r="E604">
        <v>2002</v>
      </c>
      <c r="F604" t="s">
        <v>2632</v>
      </c>
      <c r="H604" t="s">
        <v>18</v>
      </c>
    </row>
    <row r="605" spans="1:14" x14ac:dyDescent="0.3">
      <c r="A605" t="s">
        <v>2633</v>
      </c>
      <c r="B605" t="s">
        <v>2634</v>
      </c>
      <c r="C605" t="s">
        <v>2635</v>
      </c>
      <c r="D605" t="s">
        <v>2636</v>
      </c>
      <c r="E605">
        <v>2012</v>
      </c>
      <c r="F605" t="s">
        <v>2637</v>
      </c>
      <c r="H605" t="s">
        <v>38</v>
      </c>
      <c r="I605" t="s">
        <v>39</v>
      </c>
    </row>
    <row r="606" spans="1:14" x14ac:dyDescent="0.3">
      <c r="A606" t="s">
        <v>2638</v>
      </c>
      <c r="B606" t="s">
        <v>2639</v>
      </c>
      <c r="C606" t="s">
        <v>2640</v>
      </c>
      <c r="D606" t="s">
        <v>2641</v>
      </c>
      <c r="E606">
        <v>2012</v>
      </c>
      <c r="F606" t="s">
        <v>2642</v>
      </c>
      <c r="H606" t="s">
        <v>38</v>
      </c>
      <c r="I606" t="s">
        <v>39</v>
      </c>
    </row>
    <row r="607" spans="1:14" x14ac:dyDescent="0.3">
      <c r="A607" t="s">
        <v>2643</v>
      </c>
      <c r="B607" t="s">
        <v>2644</v>
      </c>
      <c r="C607" t="s">
        <v>2645</v>
      </c>
      <c r="D607" t="s">
        <v>2646</v>
      </c>
      <c r="E607">
        <v>2005</v>
      </c>
      <c r="F607" t="s">
        <v>2647</v>
      </c>
      <c r="H607" t="s">
        <v>18</v>
      </c>
    </row>
    <row r="608" spans="1:14" x14ac:dyDescent="0.3">
      <c r="A608" t="s">
        <v>2648</v>
      </c>
      <c r="B608" t="s">
        <v>2649</v>
      </c>
      <c r="C608" t="s">
        <v>2650</v>
      </c>
      <c r="D608" t="s">
        <v>2651</v>
      </c>
      <c r="E608">
        <v>2016</v>
      </c>
      <c r="F608" t="s">
        <v>2652</v>
      </c>
      <c r="G608" t="s">
        <v>166</v>
      </c>
      <c r="H608" t="s">
        <v>38</v>
      </c>
      <c r="I608" t="s">
        <v>66</v>
      </c>
      <c r="K608">
        <v>3</v>
      </c>
      <c r="L608">
        <v>5</v>
      </c>
    </row>
    <row r="609" spans="1:12" x14ac:dyDescent="0.3">
      <c r="A609" t="s">
        <v>2653</v>
      </c>
      <c r="B609" t="s">
        <v>2654</v>
      </c>
      <c r="C609" t="s">
        <v>798</v>
      </c>
      <c r="D609" t="s">
        <v>2655</v>
      </c>
      <c r="E609">
        <v>1996</v>
      </c>
      <c r="F609" t="s">
        <v>2656</v>
      </c>
      <c r="H609" t="s">
        <v>38</v>
      </c>
      <c r="I609" t="s">
        <v>39</v>
      </c>
    </row>
    <row r="610" spans="1:12" x14ac:dyDescent="0.3">
      <c r="A610" t="s">
        <v>2657</v>
      </c>
      <c r="B610" t="s">
        <v>2658</v>
      </c>
      <c r="C610" t="s">
        <v>1033</v>
      </c>
      <c r="D610" t="s">
        <v>2659</v>
      </c>
      <c r="E610">
        <v>1995</v>
      </c>
      <c r="F610" t="s">
        <v>2660</v>
      </c>
      <c r="H610" t="s">
        <v>18</v>
      </c>
    </row>
    <row r="611" spans="1:12" x14ac:dyDescent="0.3">
      <c r="A611" t="s">
        <v>2661</v>
      </c>
      <c r="B611" t="s">
        <v>2662</v>
      </c>
      <c r="C611" t="s">
        <v>2663</v>
      </c>
      <c r="D611" t="s">
        <v>2664</v>
      </c>
      <c r="E611">
        <v>2009</v>
      </c>
      <c r="F611" t="s">
        <v>2665</v>
      </c>
      <c r="H611" t="s">
        <v>18</v>
      </c>
    </row>
    <row r="612" spans="1:12" x14ac:dyDescent="0.3">
      <c r="A612" t="s">
        <v>2666</v>
      </c>
      <c r="B612" t="s">
        <v>2667</v>
      </c>
      <c r="C612" t="s">
        <v>365</v>
      </c>
      <c r="D612" t="s">
        <v>2668</v>
      </c>
      <c r="E612">
        <v>2013</v>
      </c>
      <c r="F612" t="s">
        <v>2669</v>
      </c>
      <c r="H612" t="s">
        <v>18</v>
      </c>
    </row>
    <row r="613" spans="1:12" x14ac:dyDescent="0.3">
      <c r="A613" t="s">
        <v>2670</v>
      </c>
      <c r="B613" t="s">
        <v>2671</v>
      </c>
      <c r="C613" t="s">
        <v>589</v>
      </c>
      <c r="D613" t="s">
        <v>2672</v>
      </c>
      <c r="E613">
        <v>2018</v>
      </c>
      <c r="F613" t="s">
        <v>2673</v>
      </c>
      <c r="H613" t="s">
        <v>18</v>
      </c>
    </row>
    <row r="614" spans="1:12" x14ac:dyDescent="0.3">
      <c r="A614" t="s">
        <v>2674</v>
      </c>
      <c r="B614" t="s">
        <v>2675</v>
      </c>
      <c r="C614" t="s">
        <v>2676</v>
      </c>
      <c r="D614" t="s">
        <v>2677</v>
      </c>
      <c r="E614">
        <v>2012</v>
      </c>
      <c r="F614" t="s">
        <v>2678</v>
      </c>
      <c r="H614" t="s">
        <v>18</v>
      </c>
    </row>
    <row r="615" spans="1:12" x14ac:dyDescent="0.3">
      <c r="A615" t="s">
        <v>2679</v>
      </c>
      <c r="B615" t="s">
        <v>2680</v>
      </c>
      <c r="C615" t="s">
        <v>325</v>
      </c>
      <c r="D615" t="s">
        <v>2681</v>
      </c>
      <c r="E615">
        <v>2013</v>
      </c>
      <c r="F615" t="s">
        <v>2682</v>
      </c>
      <c r="G615" t="s">
        <v>166</v>
      </c>
      <c r="H615" t="s">
        <v>38</v>
      </c>
      <c r="I615" t="s">
        <v>66</v>
      </c>
      <c r="K615">
        <v>2</v>
      </c>
      <c r="L615">
        <v>7</v>
      </c>
    </row>
    <row r="616" spans="1:12" x14ac:dyDescent="0.3">
      <c r="A616" t="s">
        <v>2683</v>
      </c>
      <c r="B616" t="s">
        <v>2684</v>
      </c>
      <c r="C616" t="s">
        <v>2685</v>
      </c>
      <c r="D616" t="s">
        <v>2686</v>
      </c>
      <c r="E616">
        <v>2015</v>
      </c>
      <c r="F616" t="s">
        <v>2687</v>
      </c>
      <c r="G616" t="s">
        <v>65</v>
      </c>
      <c r="H616" t="s">
        <v>38</v>
      </c>
      <c r="I616" t="s">
        <v>66</v>
      </c>
      <c r="K616">
        <v>1</v>
      </c>
    </row>
    <row r="617" spans="1:12" x14ac:dyDescent="0.3">
      <c r="A617" t="s">
        <v>2688</v>
      </c>
      <c r="B617" t="s">
        <v>2689</v>
      </c>
      <c r="C617" t="s">
        <v>2690</v>
      </c>
      <c r="D617" t="s">
        <v>2691</v>
      </c>
      <c r="E617">
        <v>2004</v>
      </c>
      <c r="F617" t="s">
        <v>2692</v>
      </c>
      <c r="H617" t="s">
        <v>38</v>
      </c>
      <c r="I617" t="s">
        <v>39</v>
      </c>
    </row>
    <row r="618" spans="1:12" x14ac:dyDescent="0.3">
      <c r="A618" t="s">
        <v>2693</v>
      </c>
      <c r="B618" t="s">
        <v>2694</v>
      </c>
      <c r="C618" t="s">
        <v>2695</v>
      </c>
      <c r="D618" t="s">
        <v>2696</v>
      </c>
      <c r="E618">
        <v>2011</v>
      </c>
      <c r="F618" t="s">
        <v>2697</v>
      </c>
      <c r="H618" t="s">
        <v>38</v>
      </c>
      <c r="I618" t="s">
        <v>39</v>
      </c>
    </row>
    <row r="619" spans="1:12" x14ac:dyDescent="0.3">
      <c r="A619" t="s">
        <v>2698</v>
      </c>
      <c r="B619" t="s">
        <v>2699</v>
      </c>
      <c r="C619" t="s">
        <v>589</v>
      </c>
      <c r="D619" t="s">
        <v>2700</v>
      </c>
      <c r="E619">
        <v>2012</v>
      </c>
      <c r="F619" t="s">
        <v>2701</v>
      </c>
      <c r="H619" t="s">
        <v>18</v>
      </c>
    </row>
    <row r="620" spans="1:12" x14ac:dyDescent="0.3">
      <c r="A620" t="s">
        <v>2702</v>
      </c>
      <c r="B620" t="s">
        <v>2703</v>
      </c>
      <c r="C620" t="s">
        <v>2704</v>
      </c>
      <c r="D620" t="s">
        <v>2705</v>
      </c>
      <c r="E620">
        <v>2002</v>
      </c>
      <c r="F620" t="s">
        <v>2706</v>
      </c>
      <c r="H620" t="s">
        <v>38</v>
      </c>
      <c r="I620" t="s">
        <v>39</v>
      </c>
    </row>
    <row r="621" spans="1:12" x14ac:dyDescent="0.3">
      <c r="A621" t="s">
        <v>2707</v>
      </c>
      <c r="B621" t="s">
        <v>2708</v>
      </c>
      <c r="C621" t="s">
        <v>2146</v>
      </c>
      <c r="D621" t="s">
        <v>2709</v>
      </c>
      <c r="E621">
        <v>2008</v>
      </c>
      <c r="F621" t="s">
        <v>2710</v>
      </c>
      <c r="H621" t="s">
        <v>18</v>
      </c>
    </row>
    <row r="622" spans="1:12" x14ac:dyDescent="0.3">
      <c r="A622" t="s">
        <v>2711</v>
      </c>
      <c r="B622" t="s">
        <v>2712</v>
      </c>
      <c r="C622" t="s">
        <v>681</v>
      </c>
      <c r="D622" t="s">
        <v>2713</v>
      </c>
      <c r="E622">
        <v>2011</v>
      </c>
      <c r="F622" t="s">
        <v>2714</v>
      </c>
      <c r="G622" t="s">
        <v>65</v>
      </c>
      <c r="H622" t="s">
        <v>38</v>
      </c>
    </row>
    <row r="623" spans="1:12" x14ac:dyDescent="0.3">
      <c r="A623" t="s">
        <v>2715</v>
      </c>
      <c r="B623" t="s">
        <v>2716</v>
      </c>
      <c r="C623" t="s">
        <v>1011</v>
      </c>
      <c r="D623" t="s">
        <v>2717</v>
      </c>
      <c r="E623">
        <v>2013</v>
      </c>
      <c r="F623" t="s">
        <v>2718</v>
      </c>
      <c r="G623" t="s">
        <v>65</v>
      </c>
    </row>
    <row r="624" spans="1:12" x14ac:dyDescent="0.3">
      <c r="A624" t="s">
        <v>2719</v>
      </c>
      <c r="B624" t="s">
        <v>2720</v>
      </c>
      <c r="C624" t="s">
        <v>1703</v>
      </c>
      <c r="D624" t="s">
        <v>2721</v>
      </c>
      <c r="E624">
        <v>2012</v>
      </c>
      <c r="H624" t="s">
        <v>18</v>
      </c>
    </row>
    <row r="625" spans="1:14" x14ac:dyDescent="0.3">
      <c r="A625" t="s">
        <v>2722</v>
      </c>
      <c r="B625" t="s">
        <v>2723</v>
      </c>
      <c r="C625" t="s">
        <v>2028</v>
      </c>
      <c r="D625" t="s">
        <v>2724</v>
      </c>
      <c r="E625">
        <v>2012</v>
      </c>
      <c r="F625" t="s">
        <v>2725</v>
      </c>
      <c r="G625" t="s">
        <v>65</v>
      </c>
      <c r="H625" t="s">
        <v>38</v>
      </c>
      <c r="I625" t="s">
        <v>66</v>
      </c>
    </row>
    <row r="626" spans="1:14" x14ac:dyDescent="0.3">
      <c r="A626" t="s">
        <v>2726</v>
      </c>
      <c r="B626" t="s">
        <v>2727</v>
      </c>
      <c r="C626" t="s">
        <v>1393</v>
      </c>
      <c r="D626" t="s">
        <v>2728</v>
      </c>
      <c r="E626">
        <v>2011</v>
      </c>
      <c r="F626" t="s">
        <v>2729</v>
      </c>
      <c r="H626" t="s">
        <v>18</v>
      </c>
    </row>
    <row r="627" spans="1:14" x14ac:dyDescent="0.3">
      <c r="A627" t="s">
        <v>2730</v>
      </c>
      <c r="B627" t="s">
        <v>2731</v>
      </c>
      <c r="C627" t="s">
        <v>2732</v>
      </c>
      <c r="D627" t="s">
        <v>2733</v>
      </c>
      <c r="E627">
        <v>2014</v>
      </c>
      <c r="F627" t="s">
        <v>2734</v>
      </c>
      <c r="H627" t="s">
        <v>38</v>
      </c>
      <c r="I627" t="s">
        <v>39</v>
      </c>
    </row>
    <row r="628" spans="1:14" x14ac:dyDescent="0.3">
      <c r="A628" t="s">
        <v>2735</v>
      </c>
      <c r="B628" t="s">
        <v>2736</v>
      </c>
      <c r="C628" t="s">
        <v>803</v>
      </c>
      <c r="D628" t="s">
        <v>2737</v>
      </c>
      <c r="E628">
        <v>2011</v>
      </c>
      <c r="F628" t="s">
        <v>2738</v>
      </c>
      <c r="G628" t="s">
        <v>166</v>
      </c>
      <c r="H628" t="s">
        <v>38</v>
      </c>
      <c r="I628" t="s">
        <v>66</v>
      </c>
      <c r="K628">
        <v>2</v>
      </c>
      <c r="L628">
        <v>8</v>
      </c>
    </row>
    <row r="629" spans="1:14" x14ac:dyDescent="0.3">
      <c r="A629" t="s">
        <v>2739</v>
      </c>
      <c r="B629" t="s">
        <v>2740</v>
      </c>
      <c r="C629" t="s">
        <v>2741</v>
      </c>
      <c r="D629" t="s">
        <v>2742</v>
      </c>
      <c r="E629">
        <v>1992</v>
      </c>
      <c r="H629" t="s">
        <v>38</v>
      </c>
      <c r="I629" t="s">
        <v>39</v>
      </c>
    </row>
    <row r="630" spans="1:14" x14ac:dyDescent="0.3">
      <c r="A630" t="s">
        <v>2743</v>
      </c>
      <c r="B630" t="s">
        <v>2744</v>
      </c>
      <c r="C630" t="s">
        <v>375</v>
      </c>
      <c r="D630" t="s">
        <v>2745</v>
      </c>
      <c r="E630">
        <v>2004</v>
      </c>
      <c r="F630" t="s">
        <v>2746</v>
      </c>
      <c r="G630" t="s">
        <v>65</v>
      </c>
      <c r="H630" t="s">
        <v>38</v>
      </c>
      <c r="I630" t="s">
        <v>66</v>
      </c>
    </row>
    <row r="631" spans="1:14" x14ac:dyDescent="0.3">
      <c r="A631" t="s">
        <v>2747</v>
      </c>
      <c r="B631" t="s">
        <v>2748</v>
      </c>
      <c r="C631" t="s">
        <v>1074</v>
      </c>
      <c r="D631" t="s">
        <v>2749</v>
      </c>
      <c r="E631">
        <v>2009</v>
      </c>
      <c r="F631" t="s">
        <v>2750</v>
      </c>
      <c r="H631" t="s">
        <v>38</v>
      </c>
      <c r="I631" t="s">
        <v>39</v>
      </c>
    </row>
    <row r="632" spans="1:14" x14ac:dyDescent="0.3">
      <c r="A632" t="s">
        <v>2751</v>
      </c>
      <c r="B632" t="s">
        <v>2752</v>
      </c>
      <c r="C632" t="s">
        <v>2753</v>
      </c>
      <c r="D632" t="s">
        <v>2754</v>
      </c>
      <c r="E632">
        <v>2001</v>
      </c>
      <c r="F632" t="s">
        <v>2755</v>
      </c>
      <c r="H632" t="s">
        <v>38</v>
      </c>
      <c r="I632" t="s">
        <v>39</v>
      </c>
    </row>
    <row r="633" spans="1:14" x14ac:dyDescent="0.3">
      <c r="A633" t="s">
        <v>2756</v>
      </c>
      <c r="B633" t="s">
        <v>2757</v>
      </c>
      <c r="C633" t="s">
        <v>62</v>
      </c>
      <c r="D633" t="s">
        <v>2758</v>
      </c>
      <c r="E633">
        <v>2007</v>
      </c>
      <c r="F633" t="s">
        <v>2759</v>
      </c>
      <c r="G633" t="s">
        <v>65</v>
      </c>
      <c r="H633" t="s">
        <v>38</v>
      </c>
      <c r="I633" t="s">
        <v>66</v>
      </c>
      <c r="J633" t="s">
        <v>67</v>
      </c>
    </row>
    <row r="634" spans="1:14" x14ac:dyDescent="0.3">
      <c r="A634" t="s">
        <v>2760</v>
      </c>
      <c r="B634" t="s">
        <v>2761</v>
      </c>
      <c r="C634" t="s">
        <v>966</v>
      </c>
      <c r="D634" t="s">
        <v>2762</v>
      </c>
      <c r="E634">
        <v>2006</v>
      </c>
      <c r="F634" t="s">
        <v>2763</v>
      </c>
      <c r="H634" t="s">
        <v>18</v>
      </c>
    </row>
    <row r="635" spans="1:14" x14ac:dyDescent="0.3">
      <c r="A635" t="s">
        <v>2764</v>
      </c>
      <c r="B635" t="s">
        <v>2765</v>
      </c>
      <c r="C635" t="s">
        <v>2766</v>
      </c>
      <c r="D635" t="s">
        <v>2767</v>
      </c>
      <c r="E635">
        <v>2011</v>
      </c>
      <c r="H635" t="s">
        <v>18</v>
      </c>
    </row>
    <row r="636" spans="1:14" x14ac:dyDescent="0.3">
      <c r="A636" t="s">
        <v>2768</v>
      </c>
      <c r="B636" t="s">
        <v>2769</v>
      </c>
      <c r="C636" t="s">
        <v>1805</v>
      </c>
      <c r="D636" t="s">
        <v>2770</v>
      </c>
      <c r="E636">
        <v>2007</v>
      </c>
      <c r="F636" t="s">
        <v>2771</v>
      </c>
      <c r="H636" t="s">
        <v>18</v>
      </c>
    </row>
    <row r="637" spans="1:14" x14ac:dyDescent="0.3">
      <c r="A637" t="s">
        <v>2772</v>
      </c>
      <c r="B637" t="s">
        <v>2773</v>
      </c>
      <c r="C637" t="s">
        <v>2774</v>
      </c>
      <c r="D637" t="s">
        <v>2775</v>
      </c>
      <c r="E637">
        <v>2012</v>
      </c>
      <c r="F637" t="s">
        <v>2776</v>
      </c>
      <c r="H637" t="s">
        <v>18</v>
      </c>
    </row>
    <row r="638" spans="1:14" x14ac:dyDescent="0.3">
      <c r="A638" t="s">
        <v>2777</v>
      </c>
      <c r="B638" t="s">
        <v>2778</v>
      </c>
      <c r="C638" t="s">
        <v>2129</v>
      </c>
      <c r="D638" t="s">
        <v>2779</v>
      </c>
      <c r="E638">
        <v>2000</v>
      </c>
      <c r="F638" t="s">
        <v>2780</v>
      </c>
      <c r="H638" t="s">
        <v>38</v>
      </c>
      <c r="I638" t="s">
        <v>66</v>
      </c>
      <c r="K638">
        <v>1</v>
      </c>
      <c r="L638">
        <v>2</v>
      </c>
    </row>
    <row r="639" spans="1:14" x14ac:dyDescent="0.3">
      <c r="A639" t="s">
        <v>2781</v>
      </c>
      <c r="B639" t="s">
        <v>2782</v>
      </c>
      <c r="C639" t="s">
        <v>350</v>
      </c>
      <c r="D639" t="s">
        <v>2783</v>
      </c>
      <c r="E639">
        <v>1999</v>
      </c>
      <c r="F639" t="s">
        <v>2784</v>
      </c>
      <c r="G639" t="s">
        <v>166</v>
      </c>
      <c r="H639" t="s">
        <v>38</v>
      </c>
      <c r="I639" t="s">
        <v>66</v>
      </c>
      <c r="M639" t="s">
        <v>67</v>
      </c>
      <c r="N639" t="s">
        <v>65</v>
      </c>
    </row>
    <row r="640" spans="1:14" x14ac:dyDescent="0.3">
      <c r="A640" t="s">
        <v>2785</v>
      </c>
      <c r="B640" t="s">
        <v>2786</v>
      </c>
      <c r="C640" t="s">
        <v>126</v>
      </c>
      <c r="D640" t="s">
        <v>2787</v>
      </c>
      <c r="E640">
        <v>2000</v>
      </c>
      <c r="F640" t="s">
        <v>2788</v>
      </c>
      <c r="G640" t="s">
        <v>166</v>
      </c>
      <c r="H640" t="s">
        <v>38</v>
      </c>
      <c r="I640" t="s">
        <v>66</v>
      </c>
      <c r="K640">
        <v>7</v>
      </c>
      <c r="L640">
        <v>7</v>
      </c>
    </row>
    <row r="641" spans="1:14" x14ac:dyDescent="0.3">
      <c r="A641" t="s">
        <v>2789</v>
      </c>
      <c r="B641" t="s">
        <v>2790</v>
      </c>
      <c r="C641" t="s">
        <v>2129</v>
      </c>
      <c r="D641" t="s">
        <v>2791</v>
      </c>
      <c r="E641">
        <v>1993</v>
      </c>
      <c r="F641" t="s">
        <v>2792</v>
      </c>
      <c r="H641" t="s">
        <v>38</v>
      </c>
      <c r="I641" t="s">
        <v>66</v>
      </c>
      <c r="K641">
        <v>1</v>
      </c>
      <c r="N641" t="s">
        <v>65</v>
      </c>
    </row>
    <row r="642" spans="1:14" x14ac:dyDescent="0.3">
      <c r="A642" t="s">
        <v>2793</v>
      </c>
      <c r="B642" t="s">
        <v>2794</v>
      </c>
      <c r="C642" t="s">
        <v>2795</v>
      </c>
      <c r="D642" t="s">
        <v>2796</v>
      </c>
      <c r="E642">
        <v>2002</v>
      </c>
      <c r="F642" t="s">
        <v>2797</v>
      </c>
      <c r="H642" t="s">
        <v>18</v>
      </c>
    </row>
    <row r="643" spans="1:14" x14ac:dyDescent="0.3">
      <c r="A643" t="s">
        <v>2798</v>
      </c>
      <c r="B643" t="s">
        <v>2799</v>
      </c>
      <c r="C643" t="s">
        <v>818</v>
      </c>
      <c r="D643" t="s">
        <v>2800</v>
      </c>
      <c r="E643">
        <v>2007</v>
      </c>
      <c r="F643" t="s">
        <v>2801</v>
      </c>
      <c r="H643" t="s">
        <v>18</v>
      </c>
    </row>
    <row r="644" spans="1:14" x14ac:dyDescent="0.3">
      <c r="A644" t="s">
        <v>2802</v>
      </c>
      <c r="B644" t="s">
        <v>2803</v>
      </c>
      <c r="C644" t="s">
        <v>1149</v>
      </c>
      <c r="D644" t="s">
        <v>2804</v>
      </c>
      <c r="E644">
        <v>2010</v>
      </c>
      <c r="F644" t="s">
        <v>2805</v>
      </c>
      <c r="H644" t="s">
        <v>18</v>
      </c>
    </row>
    <row r="645" spans="1:14" x14ac:dyDescent="0.3">
      <c r="A645" t="s">
        <v>2806</v>
      </c>
      <c r="B645" t="s">
        <v>2807</v>
      </c>
      <c r="C645" t="s">
        <v>1176</v>
      </c>
      <c r="D645" t="s">
        <v>2808</v>
      </c>
      <c r="E645">
        <v>2008</v>
      </c>
      <c r="F645" t="s">
        <v>2809</v>
      </c>
      <c r="H645" t="s">
        <v>18</v>
      </c>
    </row>
    <row r="646" spans="1:14" x14ac:dyDescent="0.3">
      <c r="A646" t="s">
        <v>2810</v>
      </c>
      <c r="B646" t="s">
        <v>2811</v>
      </c>
      <c r="C646" t="s">
        <v>2812</v>
      </c>
      <c r="D646" t="s">
        <v>2813</v>
      </c>
      <c r="E646">
        <v>1997</v>
      </c>
      <c r="F646" t="s">
        <v>2814</v>
      </c>
      <c r="H646" t="s">
        <v>38</v>
      </c>
      <c r="I646" t="s">
        <v>39</v>
      </c>
    </row>
    <row r="647" spans="1:14" x14ac:dyDescent="0.3">
      <c r="A647" t="s">
        <v>2815</v>
      </c>
      <c r="B647" t="s">
        <v>2816</v>
      </c>
      <c r="C647" t="s">
        <v>1797</v>
      </c>
      <c r="D647" t="s">
        <v>2817</v>
      </c>
      <c r="E647">
        <v>2012</v>
      </c>
      <c r="F647" t="s">
        <v>2818</v>
      </c>
      <c r="H647" t="s">
        <v>18</v>
      </c>
    </row>
    <row r="648" spans="1:14" x14ac:dyDescent="0.3">
      <c r="A648" t="s">
        <v>2819</v>
      </c>
      <c r="B648" t="s">
        <v>2820</v>
      </c>
      <c r="C648" t="s">
        <v>1620</v>
      </c>
      <c r="D648" t="s">
        <v>2821</v>
      </c>
      <c r="E648">
        <v>2011</v>
      </c>
      <c r="F648" t="s">
        <v>2822</v>
      </c>
      <c r="H648" t="s">
        <v>18</v>
      </c>
    </row>
    <row r="649" spans="1:14" x14ac:dyDescent="0.3">
      <c r="A649" t="s">
        <v>2823</v>
      </c>
      <c r="B649" t="s">
        <v>2824</v>
      </c>
      <c r="C649" t="s">
        <v>35</v>
      </c>
      <c r="D649" t="s">
        <v>2825</v>
      </c>
      <c r="E649">
        <v>2009</v>
      </c>
      <c r="F649" t="s">
        <v>2826</v>
      </c>
      <c r="H649" t="s">
        <v>38</v>
      </c>
      <c r="I649" t="s">
        <v>39</v>
      </c>
    </row>
    <row r="650" spans="1:14" x14ac:dyDescent="0.3">
      <c r="A650" t="s">
        <v>2827</v>
      </c>
      <c r="B650" t="s">
        <v>2828</v>
      </c>
      <c r="C650" t="s">
        <v>1055</v>
      </c>
      <c r="D650" t="s">
        <v>2829</v>
      </c>
      <c r="E650">
        <v>2006</v>
      </c>
      <c r="F650" t="s">
        <v>2830</v>
      </c>
      <c r="H650" t="s">
        <v>38</v>
      </c>
      <c r="I650" t="s">
        <v>39</v>
      </c>
    </row>
    <row r="651" spans="1:14" x14ac:dyDescent="0.3">
      <c r="A651" t="s">
        <v>2831</v>
      </c>
      <c r="B651" t="s">
        <v>2832</v>
      </c>
      <c r="C651" t="s">
        <v>52</v>
      </c>
      <c r="D651" t="s">
        <v>2833</v>
      </c>
      <c r="E651">
        <v>2015</v>
      </c>
      <c r="F651" t="s">
        <v>2834</v>
      </c>
      <c r="H651" t="s">
        <v>38</v>
      </c>
      <c r="I651" t="s">
        <v>39</v>
      </c>
    </row>
    <row r="652" spans="1:14" x14ac:dyDescent="0.3">
      <c r="A652" t="s">
        <v>2835</v>
      </c>
      <c r="B652" t="s">
        <v>2836</v>
      </c>
      <c r="C652" t="s">
        <v>2837</v>
      </c>
      <c r="D652" t="s">
        <v>2838</v>
      </c>
      <c r="E652">
        <v>2014</v>
      </c>
      <c r="F652" t="s">
        <v>2839</v>
      </c>
      <c r="H652" t="s">
        <v>38</v>
      </c>
      <c r="I652" t="s">
        <v>39</v>
      </c>
    </row>
    <row r="653" spans="1:14" x14ac:dyDescent="0.3">
      <c r="A653" t="s">
        <v>2840</v>
      </c>
      <c r="B653" t="s">
        <v>2841</v>
      </c>
      <c r="C653" t="s">
        <v>2842</v>
      </c>
      <c r="D653" t="s">
        <v>2843</v>
      </c>
      <c r="E653">
        <v>2009</v>
      </c>
      <c r="G653" t="s">
        <v>65</v>
      </c>
      <c r="H653" t="s">
        <v>38</v>
      </c>
      <c r="I653" t="s">
        <v>66</v>
      </c>
      <c r="J653" t="s">
        <v>67</v>
      </c>
    </row>
    <row r="654" spans="1:14" x14ac:dyDescent="0.3">
      <c r="A654" t="s">
        <v>2844</v>
      </c>
      <c r="B654" t="s">
        <v>2845</v>
      </c>
      <c r="C654" t="s">
        <v>818</v>
      </c>
      <c r="D654" t="s">
        <v>2846</v>
      </c>
      <c r="E654">
        <v>2013</v>
      </c>
      <c r="F654" t="s">
        <v>2847</v>
      </c>
      <c r="H654" t="s">
        <v>18</v>
      </c>
    </row>
    <row r="655" spans="1:14" x14ac:dyDescent="0.3">
      <c r="A655" t="s">
        <v>2848</v>
      </c>
      <c r="B655" t="s">
        <v>2849</v>
      </c>
      <c r="C655" t="s">
        <v>832</v>
      </c>
      <c r="D655" t="s">
        <v>2850</v>
      </c>
      <c r="E655">
        <v>2014</v>
      </c>
      <c r="F655" t="s">
        <v>2851</v>
      </c>
      <c r="H655" t="s">
        <v>18</v>
      </c>
    </row>
    <row r="656" spans="1:14" x14ac:dyDescent="0.3">
      <c r="A656" t="s">
        <v>2852</v>
      </c>
      <c r="B656" t="s">
        <v>2853</v>
      </c>
      <c r="C656" t="s">
        <v>2663</v>
      </c>
      <c r="D656" t="s">
        <v>2854</v>
      </c>
      <c r="E656">
        <v>2008</v>
      </c>
      <c r="F656" t="s">
        <v>2855</v>
      </c>
      <c r="H656" t="s">
        <v>18</v>
      </c>
    </row>
    <row r="657" spans="1:14" x14ac:dyDescent="0.3">
      <c r="A657" t="s">
        <v>2856</v>
      </c>
      <c r="B657" t="s">
        <v>2857</v>
      </c>
      <c r="C657" t="s">
        <v>832</v>
      </c>
      <c r="D657" t="s">
        <v>2858</v>
      </c>
      <c r="E657">
        <v>2014</v>
      </c>
      <c r="F657" t="s">
        <v>2859</v>
      </c>
      <c r="H657" t="s">
        <v>18</v>
      </c>
    </row>
    <row r="658" spans="1:14" x14ac:dyDescent="0.3">
      <c r="A658" t="s">
        <v>2860</v>
      </c>
      <c r="B658" t="s">
        <v>2861</v>
      </c>
      <c r="C658" t="s">
        <v>2862</v>
      </c>
      <c r="D658" t="s">
        <v>2863</v>
      </c>
      <c r="E658">
        <v>2017</v>
      </c>
      <c r="F658" t="s">
        <v>2864</v>
      </c>
      <c r="H658" t="s">
        <v>18</v>
      </c>
    </row>
    <row r="659" spans="1:14" x14ac:dyDescent="0.3">
      <c r="A659" t="s">
        <v>2865</v>
      </c>
      <c r="B659" t="s">
        <v>2866</v>
      </c>
      <c r="C659" t="s">
        <v>2867</v>
      </c>
      <c r="D659" t="s">
        <v>2868</v>
      </c>
      <c r="E659">
        <v>2010</v>
      </c>
      <c r="G659" t="s">
        <v>65</v>
      </c>
      <c r="H659" t="s">
        <v>38</v>
      </c>
      <c r="I659" t="s">
        <v>66</v>
      </c>
    </row>
    <row r="660" spans="1:14" x14ac:dyDescent="0.3">
      <c r="A660" t="s">
        <v>2869</v>
      </c>
      <c r="B660" t="s">
        <v>2870</v>
      </c>
      <c r="C660" t="s">
        <v>818</v>
      </c>
      <c r="D660" t="s">
        <v>2871</v>
      </c>
      <c r="E660">
        <v>2014</v>
      </c>
      <c r="F660" t="s">
        <v>2872</v>
      </c>
      <c r="H660" t="s">
        <v>18</v>
      </c>
    </row>
    <row r="661" spans="1:14" x14ac:dyDescent="0.3">
      <c r="A661" t="s">
        <v>2873</v>
      </c>
      <c r="B661" t="s">
        <v>2874</v>
      </c>
      <c r="C661" t="s">
        <v>340</v>
      </c>
      <c r="D661" t="s">
        <v>2875</v>
      </c>
      <c r="E661">
        <v>2007</v>
      </c>
      <c r="F661" t="s">
        <v>2876</v>
      </c>
      <c r="H661" t="s">
        <v>38</v>
      </c>
      <c r="I661" t="s">
        <v>39</v>
      </c>
    </row>
    <row r="662" spans="1:14" x14ac:dyDescent="0.3">
      <c r="A662" t="s">
        <v>2877</v>
      </c>
      <c r="B662" t="s">
        <v>2878</v>
      </c>
      <c r="C662" t="s">
        <v>2879</v>
      </c>
      <c r="D662" t="s">
        <v>2880</v>
      </c>
      <c r="E662">
        <v>2005</v>
      </c>
      <c r="F662" t="s">
        <v>2881</v>
      </c>
      <c r="H662" t="s">
        <v>38</v>
      </c>
      <c r="I662" t="s">
        <v>39</v>
      </c>
    </row>
    <row r="663" spans="1:14" x14ac:dyDescent="0.3">
      <c r="A663" t="s">
        <v>2882</v>
      </c>
      <c r="B663" t="s">
        <v>2883</v>
      </c>
      <c r="C663" t="s">
        <v>2240</v>
      </c>
      <c r="D663" t="s">
        <v>2884</v>
      </c>
      <c r="E663">
        <v>2015</v>
      </c>
      <c r="F663" t="s">
        <v>2885</v>
      </c>
      <c r="H663" t="s">
        <v>18</v>
      </c>
    </row>
    <row r="664" spans="1:14" x14ac:dyDescent="0.3">
      <c r="A664" t="s">
        <v>2886</v>
      </c>
      <c r="B664" t="s">
        <v>2887</v>
      </c>
      <c r="C664" t="s">
        <v>948</v>
      </c>
      <c r="D664" t="s">
        <v>2888</v>
      </c>
      <c r="E664">
        <v>2008</v>
      </c>
      <c r="F664" t="s">
        <v>2889</v>
      </c>
      <c r="H664" t="s">
        <v>18</v>
      </c>
    </row>
    <row r="665" spans="1:14" x14ac:dyDescent="0.3">
      <c r="A665" t="s">
        <v>2890</v>
      </c>
      <c r="B665" t="s">
        <v>2891</v>
      </c>
      <c r="C665" t="s">
        <v>2057</v>
      </c>
      <c r="D665" t="s">
        <v>2892</v>
      </c>
      <c r="E665">
        <v>2016</v>
      </c>
      <c r="F665" t="s">
        <v>2893</v>
      </c>
      <c r="G665" t="s">
        <v>65</v>
      </c>
      <c r="H665" t="s">
        <v>38</v>
      </c>
      <c r="I665" t="s">
        <v>66</v>
      </c>
      <c r="J665" t="s">
        <v>67</v>
      </c>
    </row>
    <row r="666" spans="1:14" x14ac:dyDescent="0.3">
      <c r="A666" t="s">
        <v>2894</v>
      </c>
      <c r="B666" t="s">
        <v>2895</v>
      </c>
      <c r="C666" t="s">
        <v>803</v>
      </c>
      <c r="E666">
        <v>1978</v>
      </c>
      <c r="F666" t="s">
        <v>2896</v>
      </c>
      <c r="G666" t="s">
        <v>166</v>
      </c>
      <c r="H666" t="s">
        <v>38</v>
      </c>
      <c r="I666" t="s">
        <v>66</v>
      </c>
      <c r="K666">
        <v>5</v>
      </c>
      <c r="M666" t="s">
        <v>67</v>
      </c>
      <c r="N666" t="s">
        <v>65</v>
      </c>
    </row>
    <row r="667" spans="1:14" x14ac:dyDescent="0.3">
      <c r="A667" t="s">
        <v>2897</v>
      </c>
      <c r="B667" t="s">
        <v>2898</v>
      </c>
      <c r="C667" t="s">
        <v>1258</v>
      </c>
      <c r="D667" t="s">
        <v>2899</v>
      </c>
      <c r="E667">
        <v>2002</v>
      </c>
      <c r="F667" t="s">
        <v>2900</v>
      </c>
      <c r="H667" t="s">
        <v>38</v>
      </c>
      <c r="I667" t="s">
        <v>39</v>
      </c>
    </row>
    <row r="668" spans="1:14" x14ac:dyDescent="0.3">
      <c r="A668" t="s">
        <v>2901</v>
      </c>
      <c r="B668" t="s">
        <v>2902</v>
      </c>
      <c r="C668" t="s">
        <v>2903</v>
      </c>
      <c r="D668" t="s">
        <v>2904</v>
      </c>
      <c r="E668">
        <v>2014</v>
      </c>
      <c r="F668" t="s">
        <v>2905</v>
      </c>
      <c r="H668" t="s">
        <v>38</v>
      </c>
      <c r="I668" t="s">
        <v>39</v>
      </c>
    </row>
    <row r="669" spans="1:14" x14ac:dyDescent="0.3">
      <c r="A669" t="s">
        <v>2906</v>
      </c>
      <c r="B669" t="s">
        <v>2907</v>
      </c>
      <c r="C669" t="s">
        <v>2908</v>
      </c>
      <c r="D669" t="s">
        <v>2909</v>
      </c>
      <c r="E669">
        <v>2007</v>
      </c>
      <c r="F669" t="s">
        <v>2910</v>
      </c>
      <c r="H669" t="s">
        <v>18</v>
      </c>
    </row>
    <row r="670" spans="1:14" x14ac:dyDescent="0.3">
      <c r="A670" t="s">
        <v>2911</v>
      </c>
      <c r="B670" t="s">
        <v>2912</v>
      </c>
      <c r="C670" t="s">
        <v>2913</v>
      </c>
      <c r="D670" t="s">
        <v>2914</v>
      </c>
      <c r="E670">
        <v>2014</v>
      </c>
      <c r="F670" t="s">
        <v>2915</v>
      </c>
      <c r="H670" t="s">
        <v>18</v>
      </c>
    </row>
    <row r="671" spans="1:14" x14ac:dyDescent="0.3">
      <c r="A671" t="s">
        <v>2916</v>
      </c>
      <c r="B671" t="s">
        <v>2917</v>
      </c>
      <c r="C671" t="s">
        <v>146</v>
      </c>
      <c r="D671" t="s">
        <v>2918</v>
      </c>
      <c r="E671">
        <v>1990</v>
      </c>
      <c r="F671" t="s">
        <v>2919</v>
      </c>
      <c r="H671" t="s">
        <v>18</v>
      </c>
    </row>
    <row r="672" spans="1:14" x14ac:dyDescent="0.3">
      <c r="A672" t="s">
        <v>2920</v>
      </c>
      <c r="B672" t="s">
        <v>2921</v>
      </c>
      <c r="C672" t="s">
        <v>1299</v>
      </c>
      <c r="D672" t="s">
        <v>2922</v>
      </c>
      <c r="E672">
        <v>1991</v>
      </c>
      <c r="F672" t="s">
        <v>2923</v>
      </c>
      <c r="H672" t="s">
        <v>38</v>
      </c>
      <c r="I672" t="s">
        <v>39</v>
      </c>
    </row>
    <row r="673" spans="1:12" x14ac:dyDescent="0.3">
      <c r="A673" t="s">
        <v>2924</v>
      </c>
      <c r="B673" t="s">
        <v>2925</v>
      </c>
      <c r="C673" t="s">
        <v>1637</v>
      </c>
      <c r="D673" t="s">
        <v>2926</v>
      </c>
      <c r="E673">
        <v>2008</v>
      </c>
      <c r="F673" t="s">
        <v>2927</v>
      </c>
      <c r="G673" t="s">
        <v>65</v>
      </c>
      <c r="H673" t="s">
        <v>38</v>
      </c>
    </row>
    <row r="674" spans="1:12" x14ac:dyDescent="0.3">
      <c r="A674" t="s">
        <v>2928</v>
      </c>
      <c r="B674" t="s">
        <v>2929</v>
      </c>
      <c r="C674" t="s">
        <v>2930</v>
      </c>
      <c r="D674" t="s">
        <v>2931</v>
      </c>
      <c r="E674">
        <v>1994</v>
      </c>
      <c r="F674" t="s">
        <v>2932</v>
      </c>
      <c r="H674" t="s">
        <v>38</v>
      </c>
      <c r="I674" t="s">
        <v>39</v>
      </c>
    </row>
    <row r="675" spans="1:12" x14ac:dyDescent="0.3">
      <c r="A675" t="s">
        <v>2933</v>
      </c>
      <c r="B675" t="s">
        <v>2934</v>
      </c>
      <c r="C675" t="s">
        <v>375</v>
      </c>
      <c r="D675" t="s">
        <v>2935</v>
      </c>
      <c r="E675">
        <v>2006</v>
      </c>
      <c r="F675" t="s">
        <v>2936</v>
      </c>
      <c r="H675" t="s">
        <v>38</v>
      </c>
      <c r="I675" t="s">
        <v>66</v>
      </c>
      <c r="L675">
        <v>2</v>
      </c>
    </row>
    <row r="676" spans="1:12" x14ac:dyDescent="0.3">
      <c r="A676" t="s">
        <v>2937</v>
      </c>
      <c r="B676" t="s">
        <v>2938</v>
      </c>
      <c r="C676" t="s">
        <v>2939</v>
      </c>
      <c r="D676" t="s">
        <v>2940</v>
      </c>
      <c r="E676">
        <v>1998</v>
      </c>
      <c r="G676" t="s">
        <v>65</v>
      </c>
      <c r="H676" t="s">
        <v>38</v>
      </c>
      <c r="I676" t="s">
        <v>66</v>
      </c>
      <c r="J676" t="s">
        <v>67</v>
      </c>
    </row>
    <row r="677" spans="1:12" x14ac:dyDescent="0.3">
      <c r="A677" t="s">
        <v>2941</v>
      </c>
      <c r="B677" t="s">
        <v>2942</v>
      </c>
      <c r="C677" t="s">
        <v>291</v>
      </c>
      <c r="D677" t="s">
        <v>2943</v>
      </c>
      <c r="E677">
        <v>2014</v>
      </c>
      <c r="F677" t="s">
        <v>2944</v>
      </c>
      <c r="G677" t="s">
        <v>65</v>
      </c>
      <c r="H677" t="s">
        <v>38</v>
      </c>
      <c r="I677" t="s">
        <v>66</v>
      </c>
      <c r="J677" t="s">
        <v>67</v>
      </c>
    </row>
    <row r="678" spans="1:12" x14ac:dyDescent="0.3">
      <c r="A678" t="s">
        <v>2945</v>
      </c>
      <c r="B678" t="s">
        <v>2946</v>
      </c>
      <c r="C678" t="s">
        <v>2947</v>
      </c>
      <c r="D678" t="s">
        <v>2948</v>
      </c>
      <c r="E678">
        <v>2009</v>
      </c>
      <c r="F678" t="s">
        <v>2949</v>
      </c>
      <c r="H678" t="s">
        <v>18</v>
      </c>
    </row>
    <row r="679" spans="1:12" x14ac:dyDescent="0.3">
      <c r="A679" t="s">
        <v>2950</v>
      </c>
      <c r="B679" t="s">
        <v>2951</v>
      </c>
      <c r="C679" t="s">
        <v>2952</v>
      </c>
      <c r="D679" t="s">
        <v>2953</v>
      </c>
      <c r="E679">
        <v>2000</v>
      </c>
      <c r="F679" t="s">
        <v>2954</v>
      </c>
      <c r="H679" t="s">
        <v>18</v>
      </c>
    </row>
    <row r="680" spans="1:12" x14ac:dyDescent="0.3">
      <c r="A680" t="s">
        <v>2955</v>
      </c>
      <c r="B680" t="s">
        <v>2956</v>
      </c>
      <c r="C680" t="s">
        <v>832</v>
      </c>
      <c r="D680" t="s">
        <v>2957</v>
      </c>
      <c r="E680">
        <v>2016</v>
      </c>
      <c r="F680" t="s">
        <v>2958</v>
      </c>
      <c r="G680" t="s">
        <v>65</v>
      </c>
      <c r="H680" t="s">
        <v>38</v>
      </c>
      <c r="I680" t="s">
        <v>66</v>
      </c>
    </row>
    <row r="681" spans="1:12" x14ac:dyDescent="0.3">
      <c r="A681" t="s">
        <v>2959</v>
      </c>
      <c r="B681" t="s">
        <v>2960</v>
      </c>
      <c r="C681" t="s">
        <v>189</v>
      </c>
      <c r="D681" t="s">
        <v>2961</v>
      </c>
      <c r="E681">
        <v>2012</v>
      </c>
      <c r="F681" t="s">
        <v>2962</v>
      </c>
      <c r="G681" t="s">
        <v>65</v>
      </c>
      <c r="H681" t="s">
        <v>38</v>
      </c>
      <c r="I681" t="s">
        <v>66</v>
      </c>
    </row>
    <row r="682" spans="1:12" x14ac:dyDescent="0.3">
      <c r="A682" t="s">
        <v>2963</v>
      </c>
      <c r="B682" t="s">
        <v>2964</v>
      </c>
      <c r="C682" t="s">
        <v>159</v>
      </c>
      <c r="D682" t="s">
        <v>2965</v>
      </c>
      <c r="E682">
        <v>2007</v>
      </c>
      <c r="F682" t="s">
        <v>2966</v>
      </c>
      <c r="H682" t="s">
        <v>18</v>
      </c>
    </row>
    <row r="683" spans="1:12" x14ac:dyDescent="0.3">
      <c r="A683" t="s">
        <v>2967</v>
      </c>
      <c r="B683" t="s">
        <v>2968</v>
      </c>
      <c r="C683" t="s">
        <v>2969</v>
      </c>
      <c r="D683" t="s">
        <v>2970</v>
      </c>
      <c r="E683">
        <v>2009</v>
      </c>
      <c r="H683" t="s">
        <v>18</v>
      </c>
    </row>
    <row r="684" spans="1:12" x14ac:dyDescent="0.3">
      <c r="A684" t="s">
        <v>2971</v>
      </c>
      <c r="B684" t="s">
        <v>2972</v>
      </c>
      <c r="C684" t="s">
        <v>99</v>
      </c>
      <c r="D684" t="s">
        <v>2973</v>
      </c>
      <c r="E684">
        <v>1992</v>
      </c>
      <c r="H684" t="s">
        <v>18</v>
      </c>
    </row>
    <row r="685" spans="1:12" x14ac:dyDescent="0.3">
      <c r="A685" t="s">
        <v>2974</v>
      </c>
      <c r="B685" t="s">
        <v>2975</v>
      </c>
      <c r="C685" t="s">
        <v>126</v>
      </c>
      <c r="D685" t="s">
        <v>2976</v>
      </c>
      <c r="E685">
        <v>2005</v>
      </c>
      <c r="F685" t="s">
        <v>2977</v>
      </c>
      <c r="G685" t="s">
        <v>166</v>
      </c>
      <c r="H685" t="s">
        <v>38</v>
      </c>
      <c r="I685" t="s">
        <v>66</v>
      </c>
      <c r="K685">
        <v>7</v>
      </c>
      <c r="L685">
        <v>5</v>
      </c>
    </row>
    <row r="686" spans="1:12" x14ac:dyDescent="0.3">
      <c r="A686" t="s">
        <v>2978</v>
      </c>
      <c r="B686" t="s">
        <v>2979</v>
      </c>
      <c r="C686" t="s">
        <v>164</v>
      </c>
      <c r="D686" t="s">
        <v>2980</v>
      </c>
      <c r="E686">
        <v>2016</v>
      </c>
      <c r="F686" t="s">
        <v>2981</v>
      </c>
      <c r="G686" t="s">
        <v>65</v>
      </c>
      <c r="H686" t="s">
        <v>38</v>
      </c>
      <c r="I686" t="s">
        <v>66</v>
      </c>
    </row>
    <row r="687" spans="1:12" x14ac:dyDescent="0.3">
      <c r="A687" t="s">
        <v>2982</v>
      </c>
      <c r="B687" t="s">
        <v>2983</v>
      </c>
      <c r="C687" t="s">
        <v>2984</v>
      </c>
      <c r="D687" t="s">
        <v>2985</v>
      </c>
      <c r="E687">
        <v>2014</v>
      </c>
      <c r="F687" t="s">
        <v>2986</v>
      </c>
      <c r="H687" t="s">
        <v>18</v>
      </c>
    </row>
    <row r="688" spans="1:12" x14ac:dyDescent="0.3">
      <c r="A688" t="s">
        <v>2987</v>
      </c>
      <c r="B688" t="s">
        <v>2988</v>
      </c>
      <c r="C688" t="s">
        <v>2989</v>
      </c>
      <c r="D688" t="s">
        <v>2990</v>
      </c>
      <c r="E688">
        <v>1992</v>
      </c>
      <c r="H688" t="s">
        <v>38</v>
      </c>
      <c r="I688" t="s">
        <v>66</v>
      </c>
      <c r="K688">
        <v>2</v>
      </c>
      <c r="L688">
        <v>6</v>
      </c>
    </row>
    <row r="689" spans="1:14" x14ac:dyDescent="0.3">
      <c r="A689" t="s">
        <v>2991</v>
      </c>
      <c r="B689" t="s">
        <v>2992</v>
      </c>
      <c r="C689" t="s">
        <v>104</v>
      </c>
      <c r="D689" t="s">
        <v>2993</v>
      </c>
      <c r="E689">
        <v>2017</v>
      </c>
      <c r="F689" t="s">
        <v>2994</v>
      </c>
      <c r="H689" t="s">
        <v>38</v>
      </c>
      <c r="I689" t="s">
        <v>39</v>
      </c>
    </row>
    <row r="690" spans="1:14" x14ac:dyDescent="0.3">
      <c r="A690" t="s">
        <v>2995</v>
      </c>
      <c r="B690" t="s">
        <v>2996</v>
      </c>
      <c r="C690" t="s">
        <v>749</v>
      </c>
      <c r="D690" t="s">
        <v>2997</v>
      </c>
      <c r="E690">
        <v>1991</v>
      </c>
      <c r="F690" t="s">
        <v>2998</v>
      </c>
      <c r="G690" t="s">
        <v>65</v>
      </c>
      <c r="H690" t="s">
        <v>38</v>
      </c>
      <c r="I690" t="s">
        <v>66</v>
      </c>
      <c r="N690" t="s">
        <v>65</v>
      </c>
    </row>
    <row r="691" spans="1:14" x14ac:dyDescent="0.3">
      <c r="A691" t="s">
        <v>2999</v>
      </c>
      <c r="B691" t="s">
        <v>3000</v>
      </c>
      <c r="C691" t="s">
        <v>966</v>
      </c>
      <c r="D691" t="s">
        <v>3001</v>
      </c>
      <c r="E691">
        <v>2011</v>
      </c>
      <c r="F691" t="s">
        <v>3002</v>
      </c>
      <c r="H691" t="s">
        <v>18</v>
      </c>
    </row>
    <row r="692" spans="1:14" x14ac:dyDescent="0.3">
      <c r="A692" t="s">
        <v>3003</v>
      </c>
      <c r="B692" t="s">
        <v>3004</v>
      </c>
      <c r="C692" t="s">
        <v>561</v>
      </c>
      <c r="D692" t="s">
        <v>3005</v>
      </c>
      <c r="E692">
        <v>1991</v>
      </c>
      <c r="F692" t="s">
        <v>3006</v>
      </c>
      <c r="H692" t="s">
        <v>38</v>
      </c>
      <c r="I692" t="s">
        <v>66</v>
      </c>
      <c r="K692">
        <v>1</v>
      </c>
      <c r="N692" t="s">
        <v>65</v>
      </c>
    </row>
    <row r="693" spans="1:14" x14ac:dyDescent="0.3">
      <c r="A693" t="s">
        <v>3007</v>
      </c>
      <c r="B693" t="s">
        <v>3008</v>
      </c>
      <c r="C693" t="s">
        <v>52</v>
      </c>
      <c r="D693" t="s">
        <v>3009</v>
      </c>
      <c r="E693">
        <v>2008</v>
      </c>
      <c r="F693" t="s">
        <v>3010</v>
      </c>
      <c r="G693" t="s">
        <v>65</v>
      </c>
      <c r="H693" t="s">
        <v>38</v>
      </c>
      <c r="I693" t="s">
        <v>66</v>
      </c>
      <c r="N693" t="s">
        <v>65</v>
      </c>
    </row>
    <row r="694" spans="1:14" x14ac:dyDescent="0.3">
      <c r="A694" t="s">
        <v>3011</v>
      </c>
      <c r="B694" t="s">
        <v>3012</v>
      </c>
      <c r="C694" t="s">
        <v>380</v>
      </c>
      <c r="D694" t="s">
        <v>3013</v>
      </c>
      <c r="E694">
        <v>1994</v>
      </c>
      <c r="F694" t="s">
        <v>3014</v>
      </c>
      <c r="H694" t="s">
        <v>38</v>
      </c>
      <c r="I694" t="s">
        <v>39</v>
      </c>
    </row>
    <row r="695" spans="1:14" x14ac:dyDescent="0.3">
      <c r="A695" t="s">
        <v>3015</v>
      </c>
      <c r="B695" t="s">
        <v>3016</v>
      </c>
      <c r="C695" t="s">
        <v>325</v>
      </c>
      <c r="D695" t="s">
        <v>3017</v>
      </c>
      <c r="E695">
        <v>2009</v>
      </c>
      <c r="F695" t="s">
        <v>3018</v>
      </c>
      <c r="G695" t="s">
        <v>65</v>
      </c>
      <c r="H695" t="s">
        <v>38</v>
      </c>
      <c r="I695" t="s">
        <v>66</v>
      </c>
      <c r="L695">
        <v>1</v>
      </c>
    </row>
    <row r="696" spans="1:14" x14ac:dyDescent="0.3">
      <c r="A696" t="s">
        <v>3019</v>
      </c>
      <c r="B696" t="s">
        <v>3020</v>
      </c>
      <c r="C696" t="s">
        <v>325</v>
      </c>
      <c r="D696" t="s">
        <v>3021</v>
      </c>
      <c r="E696">
        <v>1998</v>
      </c>
      <c r="F696" t="s">
        <v>3022</v>
      </c>
      <c r="H696" t="s">
        <v>38</v>
      </c>
      <c r="I696" t="s">
        <v>66</v>
      </c>
      <c r="K696">
        <v>1</v>
      </c>
    </row>
    <row r="697" spans="1:14" x14ac:dyDescent="0.3">
      <c r="A697" t="s">
        <v>3023</v>
      </c>
      <c r="B697" t="s">
        <v>3024</v>
      </c>
      <c r="C697" t="s">
        <v>3025</v>
      </c>
      <c r="D697" t="s">
        <v>3026</v>
      </c>
      <c r="E697">
        <v>2014</v>
      </c>
      <c r="F697" t="s">
        <v>3027</v>
      </c>
      <c r="H697" t="s">
        <v>38</v>
      </c>
      <c r="I697" t="s">
        <v>66</v>
      </c>
      <c r="K697">
        <v>1</v>
      </c>
    </row>
    <row r="698" spans="1:14" x14ac:dyDescent="0.3">
      <c r="A698" t="s">
        <v>3028</v>
      </c>
      <c r="B698" t="s">
        <v>3029</v>
      </c>
      <c r="C698" t="s">
        <v>3030</v>
      </c>
      <c r="E698">
        <v>1993</v>
      </c>
      <c r="G698" t="s">
        <v>65</v>
      </c>
      <c r="H698" t="s">
        <v>38</v>
      </c>
      <c r="I698" t="s">
        <v>66</v>
      </c>
      <c r="M698" t="s">
        <v>67</v>
      </c>
      <c r="N698" t="s">
        <v>65</v>
      </c>
    </row>
    <row r="699" spans="1:14" x14ac:dyDescent="0.3">
      <c r="A699" t="s">
        <v>3031</v>
      </c>
      <c r="B699" t="s">
        <v>3032</v>
      </c>
      <c r="C699" t="s">
        <v>3033</v>
      </c>
      <c r="E699">
        <v>1977</v>
      </c>
      <c r="G699" t="s">
        <v>65</v>
      </c>
      <c r="H699" t="s">
        <v>38</v>
      </c>
      <c r="I699" t="s">
        <v>66</v>
      </c>
      <c r="N699" t="s">
        <v>65</v>
      </c>
    </row>
    <row r="700" spans="1:14" x14ac:dyDescent="0.3">
      <c r="A700" t="s">
        <v>3034</v>
      </c>
      <c r="B700" t="s">
        <v>3035</v>
      </c>
      <c r="C700" t="s">
        <v>3036</v>
      </c>
      <c r="D700" t="s">
        <v>3037</v>
      </c>
      <c r="E700">
        <v>1994</v>
      </c>
      <c r="F700" t="s">
        <v>3038</v>
      </c>
      <c r="G700" t="s">
        <v>166</v>
      </c>
      <c r="H700" t="s">
        <v>38</v>
      </c>
      <c r="I700" t="s">
        <v>66</v>
      </c>
      <c r="M700" t="s">
        <v>67</v>
      </c>
      <c r="N700" t="s">
        <v>65</v>
      </c>
    </row>
    <row r="701" spans="1:14" x14ac:dyDescent="0.3">
      <c r="A701" t="s">
        <v>3039</v>
      </c>
      <c r="B701" t="s">
        <v>3040</v>
      </c>
      <c r="C701" t="s">
        <v>325</v>
      </c>
      <c r="D701" t="s">
        <v>3041</v>
      </c>
      <c r="E701">
        <v>1995</v>
      </c>
      <c r="F701" t="s">
        <v>3042</v>
      </c>
      <c r="H701" t="s">
        <v>38</v>
      </c>
      <c r="I701" t="s">
        <v>66</v>
      </c>
      <c r="K701">
        <v>2</v>
      </c>
      <c r="N701" t="s">
        <v>65</v>
      </c>
    </row>
    <row r="702" spans="1:14" x14ac:dyDescent="0.3">
      <c r="A702" t="s">
        <v>3043</v>
      </c>
      <c r="B702" t="s">
        <v>3044</v>
      </c>
      <c r="C702" t="s">
        <v>164</v>
      </c>
      <c r="D702" t="s">
        <v>3045</v>
      </c>
      <c r="E702">
        <v>1992</v>
      </c>
      <c r="F702" t="s">
        <v>3046</v>
      </c>
      <c r="H702" t="s">
        <v>38</v>
      </c>
      <c r="I702" t="s">
        <v>66</v>
      </c>
      <c r="K702">
        <v>1</v>
      </c>
    </row>
    <row r="703" spans="1:14" x14ac:dyDescent="0.3">
      <c r="A703" t="s">
        <v>3047</v>
      </c>
      <c r="B703" t="s">
        <v>3048</v>
      </c>
      <c r="C703" t="s">
        <v>1612</v>
      </c>
      <c r="E703">
        <v>1985</v>
      </c>
      <c r="G703" t="s">
        <v>65</v>
      </c>
      <c r="H703" t="s">
        <v>38</v>
      </c>
      <c r="I703" t="s">
        <v>66</v>
      </c>
      <c r="K703">
        <v>2</v>
      </c>
    </row>
    <row r="704" spans="1:14" x14ac:dyDescent="0.3">
      <c r="A704" t="s">
        <v>3049</v>
      </c>
      <c r="B704" t="s">
        <v>3050</v>
      </c>
      <c r="C704" t="s">
        <v>390</v>
      </c>
      <c r="D704" t="s">
        <v>3051</v>
      </c>
      <c r="E704">
        <v>1993</v>
      </c>
      <c r="F704" t="s">
        <v>3052</v>
      </c>
      <c r="H704" t="s">
        <v>18</v>
      </c>
    </row>
    <row r="705" spans="1:9" x14ac:dyDescent="0.3">
      <c r="A705" t="s">
        <v>3053</v>
      </c>
      <c r="B705" t="s">
        <v>3054</v>
      </c>
      <c r="C705" t="s">
        <v>478</v>
      </c>
      <c r="E705">
        <v>1981</v>
      </c>
      <c r="H705" t="s">
        <v>38</v>
      </c>
      <c r="I705" t="s">
        <v>39</v>
      </c>
    </row>
    <row r="706" spans="1:9" x14ac:dyDescent="0.3">
      <c r="A706" t="s">
        <v>3055</v>
      </c>
      <c r="B706" t="s">
        <v>3056</v>
      </c>
      <c r="C706" t="s">
        <v>3057</v>
      </c>
      <c r="D706" t="s">
        <v>3058</v>
      </c>
      <c r="E706">
        <v>2011</v>
      </c>
      <c r="F706" t="s">
        <v>3059</v>
      </c>
      <c r="H706" t="s">
        <v>18</v>
      </c>
    </row>
    <row r="707" spans="1:9" x14ac:dyDescent="0.3">
      <c r="A707" t="s">
        <v>3060</v>
      </c>
      <c r="B707" t="s">
        <v>3061</v>
      </c>
      <c r="C707" t="s">
        <v>3062</v>
      </c>
      <c r="D707" t="s">
        <v>3063</v>
      </c>
      <c r="E707">
        <v>2009</v>
      </c>
      <c r="F707" t="s">
        <v>3064</v>
      </c>
      <c r="H707" t="s">
        <v>18</v>
      </c>
    </row>
    <row r="708" spans="1:9" x14ac:dyDescent="0.3">
      <c r="A708" t="s">
        <v>3065</v>
      </c>
      <c r="B708" t="s">
        <v>3066</v>
      </c>
      <c r="C708" t="s">
        <v>551</v>
      </c>
      <c r="D708" t="s">
        <v>3067</v>
      </c>
      <c r="E708">
        <v>2013</v>
      </c>
      <c r="F708" t="s">
        <v>3068</v>
      </c>
      <c r="H708" t="s">
        <v>18</v>
      </c>
    </row>
    <row r="709" spans="1:9" x14ac:dyDescent="0.3">
      <c r="A709" t="s">
        <v>3069</v>
      </c>
      <c r="B709" t="s">
        <v>3070</v>
      </c>
      <c r="C709" t="s">
        <v>3071</v>
      </c>
      <c r="D709" t="s">
        <v>3072</v>
      </c>
      <c r="E709">
        <v>2008</v>
      </c>
      <c r="H709" t="s">
        <v>18</v>
      </c>
    </row>
    <row r="710" spans="1:9" x14ac:dyDescent="0.3">
      <c r="A710" t="s">
        <v>3073</v>
      </c>
      <c r="B710" t="s">
        <v>3074</v>
      </c>
      <c r="C710" t="s">
        <v>478</v>
      </c>
      <c r="D710" t="s">
        <v>3075</v>
      </c>
      <c r="E710">
        <v>2010</v>
      </c>
      <c r="F710" t="s">
        <v>3076</v>
      </c>
      <c r="H710" t="s">
        <v>38</v>
      </c>
      <c r="I710" t="s">
        <v>39</v>
      </c>
    </row>
    <row r="711" spans="1:9" x14ac:dyDescent="0.3">
      <c r="A711" t="s">
        <v>3077</v>
      </c>
      <c r="B711" t="s">
        <v>3078</v>
      </c>
      <c r="C711" t="s">
        <v>3079</v>
      </c>
      <c r="E711">
        <v>2009</v>
      </c>
      <c r="F711" t="s">
        <v>3080</v>
      </c>
      <c r="H711" t="s">
        <v>38</v>
      </c>
      <c r="I711" t="s">
        <v>39</v>
      </c>
    </row>
    <row r="712" spans="1:9" x14ac:dyDescent="0.3">
      <c r="A712" t="s">
        <v>3081</v>
      </c>
      <c r="B712" t="s">
        <v>3082</v>
      </c>
      <c r="C712" t="s">
        <v>1193</v>
      </c>
      <c r="D712" t="s">
        <v>3083</v>
      </c>
      <c r="E712">
        <v>2012</v>
      </c>
      <c r="H712" t="s">
        <v>18</v>
      </c>
    </row>
    <row r="713" spans="1:9" x14ac:dyDescent="0.3">
      <c r="A713" t="s">
        <v>3084</v>
      </c>
      <c r="B713" t="s">
        <v>3085</v>
      </c>
      <c r="C713" t="s">
        <v>621</v>
      </c>
      <c r="D713" t="s">
        <v>3086</v>
      </c>
      <c r="E713">
        <v>1995</v>
      </c>
      <c r="F713" t="s">
        <v>3087</v>
      </c>
      <c r="H713" t="s">
        <v>38</v>
      </c>
      <c r="I713" t="s">
        <v>39</v>
      </c>
    </row>
    <row r="714" spans="1:9" x14ac:dyDescent="0.3">
      <c r="A714" t="s">
        <v>3088</v>
      </c>
      <c r="B714" t="s">
        <v>3089</v>
      </c>
      <c r="C714" t="s">
        <v>758</v>
      </c>
      <c r="D714" t="s">
        <v>3090</v>
      </c>
      <c r="E714">
        <v>2010</v>
      </c>
      <c r="F714" t="s">
        <v>3091</v>
      </c>
      <c r="H714" t="s">
        <v>18</v>
      </c>
    </row>
    <row r="715" spans="1:9" x14ac:dyDescent="0.3">
      <c r="A715" t="s">
        <v>3092</v>
      </c>
      <c r="B715" t="s">
        <v>3093</v>
      </c>
      <c r="C715" t="s">
        <v>47</v>
      </c>
      <c r="D715" t="s">
        <v>3094</v>
      </c>
      <c r="E715">
        <v>2014</v>
      </c>
      <c r="F715" t="s">
        <v>3095</v>
      </c>
      <c r="H715" t="s">
        <v>18</v>
      </c>
    </row>
    <row r="716" spans="1:9" x14ac:dyDescent="0.3">
      <c r="A716" t="s">
        <v>3096</v>
      </c>
      <c r="B716" t="s">
        <v>3097</v>
      </c>
      <c r="C716" t="s">
        <v>164</v>
      </c>
      <c r="D716" t="s">
        <v>3098</v>
      </c>
      <c r="E716">
        <v>2017</v>
      </c>
      <c r="F716" t="s">
        <v>3099</v>
      </c>
      <c r="G716" t="s">
        <v>65</v>
      </c>
      <c r="H716" t="s">
        <v>38</v>
      </c>
      <c r="I716" t="s">
        <v>66</v>
      </c>
    </row>
    <row r="717" spans="1:9" x14ac:dyDescent="0.3">
      <c r="A717" t="s">
        <v>3100</v>
      </c>
      <c r="B717" t="s">
        <v>3101</v>
      </c>
      <c r="C717" t="s">
        <v>3102</v>
      </c>
      <c r="D717" t="s">
        <v>3103</v>
      </c>
      <c r="E717">
        <v>2013</v>
      </c>
      <c r="F717" t="s">
        <v>3104</v>
      </c>
      <c r="H717" t="s">
        <v>18</v>
      </c>
    </row>
    <row r="718" spans="1:9" x14ac:dyDescent="0.3">
      <c r="A718" t="s">
        <v>3105</v>
      </c>
      <c r="B718" t="s">
        <v>3106</v>
      </c>
      <c r="C718" t="s">
        <v>250</v>
      </c>
      <c r="D718" t="s">
        <v>3107</v>
      </c>
      <c r="E718">
        <v>2015</v>
      </c>
      <c r="F718" t="s">
        <v>3108</v>
      </c>
      <c r="H718" t="s">
        <v>18</v>
      </c>
    </row>
    <row r="719" spans="1:9" x14ac:dyDescent="0.3">
      <c r="A719" t="s">
        <v>3109</v>
      </c>
      <c r="B719" t="s">
        <v>3110</v>
      </c>
      <c r="C719" t="s">
        <v>1805</v>
      </c>
      <c r="D719" t="s">
        <v>3111</v>
      </c>
      <c r="E719">
        <v>1996</v>
      </c>
      <c r="F719" t="s">
        <v>3112</v>
      </c>
      <c r="H719" t="s">
        <v>18</v>
      </c>
    </row>
    <row r="720" spans="1:9" x14ac:dyDescent="0.3">
      <c r="A720" t="s">
        <v>3113</v>
      </c>
      <c r="B720" t="s">
        <v>3114</v>
      </c>
      <c r="C720" t="s">
        <v>1805</v>
      </c>
      <c r="D720" t="s">
        <v>3115</v>
      </c>
      <c r="E720">
        <v>1996</v>
      </c>
      <c r="F720" t="s">
        <v>3116</v>
      </c>
      <c r="H720" t="s">
        <v>18</v>
      </c>
    </row>
    <row r="721" spans="1:14" x14ac:dyDescent="0.3">
      <c r="A721" t="s">
        <v>3117</v>
      </c>
      <c r="B721" t="s">
        <v>3118</v>
      </c>
      <c r="C721" t="s">
        <v>164</v>
      </c>
      <c r="D721" t="s">
        <v>3119</v>
      </c>
      <c r="E721">
        <v>1997</v>
      </c>
      <c r="G721" t="s">
        <v>65</v>
      </c>
      <c r="H721" t="s">
        <v>38</v>
      </c>
      <c r="I721" t="s">
        <v>66</v>
      </c>
    </row>
    <row r="722" spans="1:14" x14ac:dyDescent="0.3">
      <c r="A722" t="s">
        <v>3120</v>
      </c>
      <c r="B722" t="s">
        <v>3121</v>
      </c>
      <c r="C722" t="s">
        <v>1992</v>
      </c>
      <c r="D722" t="s">
        <v>3122</v>
      </c>
      <c r="E722">
        <v>1999</v>
      </c>
      <c r="F722" t="s">
        <v>3123</v>
      </c>
      <c r="G722" t="s">
        <v>65</v>
      </c>
      <c r="H722" t="s">
        <v>38</v>
      </c>
      <c r="I722" t="s">
        <v>66</v>
      </c>
    </row>
    <row r="723" spans="1:14" x14ac:dyDescent="0.3">
      <c r="A723" t="s">
        <v>3124</v>
      </c>
      <c r="B723" t="s">
        <v>3125</v>
      </c>
      <c r="C723" t="s">
        <v>164</v>
      </c>
      <c r="D723" t="s">
        <v>3126</v>
      </c>
      <c r="E723">
        <v>2000</v>
      </c>
      <c r="F723" t="s">
        <v>3127</v>
      </c>
      <c r="H723" t="s">
        <v>38</v>
      </c>
      <c r="I723" t="s">
        <v>66</v>
      </c>
      <c r="K723">
        <v>1</v>
      </c>
    </row>
    <row r="724" spans="1:14" x14ac:dyDescent="0.3">
      <c r="A724" t="s">
        <v>3128</v>
      </c>
      <c r="B724" t="s">
        <v>3129</v>
      </c>
      <c r="C724" t="s">
        <v>3130</v>
      </c>
      <c r="D724" t="s">
        <v>3131</v>
      </c>
      <c r="E724">
        <v>2017</v>
      </c>
      <c r="F724" t="s">
        <v>3132</v>
      </c>
      <c r="G724" t="s">
        <v>65</v>
      </c>
      <c r="H724" t="s">
        <v>38</v>
      </c>
      <c r="I724" t="s">
        <v>66</v>
      </c>
    </row>
    <row r="725" spans="1:14" x14ac:dyDescent="0.3">
      <c r="A725" t="s">
        <v>3133</v>
      </c>
      <c r="B725" t="s">
        <v>3134</v>
      </c>
      <c r="C725" t="s">
        <v>827</v>
      </c>
      <c r="D725" t="s">
        <v>3135</v>
      </c>
      <c r="E725">
        <v>2017</v>
      </c>
      <c r="F725" t="s">
        <v>3136</v>
      </c>
      <c r="G725" t="s">
        <v>65</v>
      </c>
      <c r="H725" t="s">
        <v>38</v>
      </c>
      <c r="I725" t="s">
        <v>66</v>
      </c>
    </row>
    <row r="726" spans="1:14" x14ac:dyDescent="0.3">
      <c r="A726" t="s">
        <v>3137</v>
      </c>
      <c r="B726" t="s">
        <v>3138</v>
      </c>
      <c r="C726" t="s">
        <v>3139</v>
      </c>
      <c r="D726" t="s">
        <v>3140</v>
      </c>
      <c r="E726">
        <v>2008</v>
      </c>
      <c r="H726" t="s">
        <v>38</v>
      </c>
      <c r="I726" t="s">
        <v>39</v>
      </c>
    </row>
    <row r="727" spans="1:14" x14ac:dyDescent="0.3">
      <c r="A727" t="s">
        <v>3141</v>
      </c>
      <c r="B727" t="s">
        <v>3142</v>
      </c>
      <c r="C727" t="s">
        <v>1495</v>
      </c>
      <c r="D727" t="s">
        <v>3143</v>
      </c>
      <c r="E727">
        <v>1999</v>
      </c>
      <c r="F727" t="s">
        <v>3144</v>
      </c>
      <c r="H727" t="s">
        <v>38</v>
      </c>
      <c r="I727" t="s">
        <v>66</v>
      </c>
      <c r="K727">
        <v>1</v>
      </c>
    </row>
    <row r="728" spans="1:14" x14ac:dyDescent="0.3">
      <c r="A728" t="s">
        <v>3145</v>
      </c>
      <c r="B728" t="s">
        <v>3146</v>
      </c>
      <c r="C728" t="s">
        <v>561</v>
      </c>
      <c r="D728" t="s">
        <v>3147</v>
      </c>
      <c r="E728">
        <v>1993</v>
      </c>
      <c r="F728" t="s">
        <v>3148</v>
      </c>
      <c r="G728" t="s">
        <v>166</v>
      </c>
      <c r="H728" t="s">
        <v>38</v>
      </c>
      <c r="I728" t="s">
        <v>66</v>
      </c>
      <c r="M728" t="s">
        <v>67</v>
      </c>
      <c r="N728" t="s">
        <v>65</v>
      </c>
    </row>
    <row r="729" spans="1:14" x14ac:dyDescent="0.3">
      <c r="A729" t="s">
        <v>3145</v>
      </c>
      <c r="B729" t="s">
        <v>3149</v>
      </c>
      <c r="C729" t="s">
        <v>325</v>
      </c>
      <c r="D729" t="s">
        <v>3150</v>
      </c>
      <c r="E729">
        <v>1993</v>
      </c>
      <c r="F729" t="s">
        <v>3151</v>
      </c>
      <c r="G729" t="s">
        <v>65</v>
      </c>
      <c r="H729" t="s">
        <v>38</v>
      </c>
      <c r="I729" t="s">
        <v>66</v>
      </c>
      <c r="N729" t="s">
        <v>65</v>
      </c>
    </row>
    <row r="730" spans="1:14" x14ac:dyDescent="0.3">
      <c r="A730" t="s">
        <v>3152</v>
      </c>
      <c r="B730" t="s">
        <v>3153</v>
      </c>
      <c r="C730" t="s">
        <v>164</v>
      </c>
      <c r="D730" t="s">
        <v>3154</v>
      </c>
      <c r="E730">
        <v>1996</v>
      </c>
      <c r="F730" t="s">
        <v>3155</v>
      </c>
      <c r="G730" t="s">
        <v>65</v>
      </c>
      <c r="H730" t="s">
        <v>38</v>
      </c>
      <c r="I730" t="s">
        <v>66</v>
      </c>
    </row>
    <row r="731" spans="1:14" x14ac:dyDescent="0.3">
      <c r="A731" t="s">
        <v>3156</v>
      </c>
      <c r="B731" t="s">
        <v>3157</v>
      </c>
      <c r="C731" t="s">
        <v>164</v>
      </c>
      <c r="D731" t="s">
        <v>3158</v>
      </c>
      <c r="E731">
        <v>1994</v>
      </c>
      <c r="F731" t="s">
        <v>3159</v>
      </c>
      <c r="G731" t="s">
        <v>65</v>
      </c>
      <c r="H731" t="s">
        <v>38</v>
      </c>
      <c r="I731" t="s">
        <v>66</v>
      </c>
    </row>
    <row r="732" spans="1:14" x14ac:dyDescent="0.3">
      <c r="A732" t="s">
        <v>3160</v>
      </c>
      <c r="B732" t="s">
        <v>3161</v>
      </c>
      <c r="C732" t="s">
        <v>1805</v>
      </c>
      <c r="D732" t="s">
        <v>3162</v>
      </c>
      <c r="E732">
        <v>2018</v>
      </c>
      <c r="F732" t="s">
        <v>3163</v>
      </c>
      <c r="H732" t="s">
        <v>18</v>
      </c>
    </row>
    <row r="733" spans="1:14" x14ac:dyDescent="0.3">
      <c r="A733" t="s">
        <v>3164</v>
      </c>
      <c r="B733" t="s">
        <v>3165</v>
      </c>
      <c r="C733" t="s">
        <v>1149</v>
      </c>
      <c r="D733" t="s">
        <v>3166</v>
      </c>
      <c r="E733">
        <v>1995</v>
      </c>
      <c r="F733" t="s">
        <v>3167</v>
      </c>
      <c r="H733" t="s">
        <v>18</v>
      </c>
    </row>
    <row r="734" spans="1:14" x14ac:dyDescent="0.3">
      <c r="A734" t="s">
        <v>3168</v>
      </c>
      <c r="B734" t="s">
        <v>3169</v>
      </c>
      <c r="C734" t="s">
        <v>3170</v>
      </c>
      <c r="D734" t="s">
        <v>3171</v>
      </c>
      <c r="E734">
        <v>1999</v>
      </c>
      <c r="F734" t="s">
        <v>3172</v>
      </c>
      <c r="H734" t="s">
        <v>38</v>
      </c>
      <c r="I734" t="s">
        <v>39</v>
      </c>
    </row>
    <row r="735" spans="1:14" x14ac:dyDescent="0.3">
      <c r="A735" t="s">
        <v>3173</v>
      </c>
      <c r="B735" t="s">
        <v>3174</v>
      </c>
      <c r="C735" t="s">
        <v>1299</v>
      </c>
      <c r="D735" t="s">
        <v>3175</v>
      </c>
      <c r="E735">
        <v>2001</v>
      </c>
      <c r="F735" t="s">
        <v>3176</v>
      </c>
      <c r="H735" t="s">
        <v>38</v>
      </c>
      <c r="I735" t="s">
        <v>39</v>
      </c>
    </row>
    <row r="736" spans="1:14" x14ac:dyDescent="0.3">
      <c r="A736" t="s">
        <v>3177</v>
      </c>
      <c r="B736" t="s">
        <v>3178</v>
      </c>
      <c r="C736" t="s">
        <v>1341</v>
      </c>
      <c r="D736" t="s">
        <v>3179</v>
      </c>
      <c r="E736">
        <v>2015</v>
      </c>
      <c r="F736" t="s">
        <v>3180</v>
      </c>
      <c r="H736" t="s">
        <v>38</v>
      </c>
      <c r="I736" t="s">
        <v>39</v>
      </c>
    </row>
    <row r="737" spans="1:14" x14ac:dyDescent="0.3">
      <c r="A737" t="s">
        <v>3181</v>
      </c>
      <c r="B737" t="s">
        <v>3182</v>
      </c>
      <c r="C737" t="s">
        <v>3183</v>
      </c>
      <c r="D737" t="s">
        <v>3184</v>
      </c>
      <c r="E737">
        <v>1998</v>
      </c>
      <c r="F737" t="s">
        <v>3185</v>
      </c>
      <c r="H737" t="s">
        <v>38</v>
      </c>
      <c r="I737" t="s">
        <v>39</v>
      </c>
    </row>
    <row r="738" spans="1:14" x14ac:dyDescent="0.3">
      <c r="A738" t="s">
        <v>3186</v>
      </c>
      <c r="B738" t="s">
        <v>3187</v>
      </c>
      <c r="C738" t="s">
        <v>3188</v>
      </c>
      <c r="D738" t="s">
        <v>3189</v>
      </c>
      <c r="E738">
        <v>2003</v>
      </c>
      <c r="F738" t="s">
        <v>3190</v>
      </c>
      <c r="H738" t="s">
        <v>38</v>
      </c>
      <c r="I738" t="s">
        <v>39</v>
      </c>
    </row>
    <row r="739" spans="1:14" x14ac:dyDescent="0.3">
      <c r="A739" t="s">
        <v>3191</v>
      </c>
      <c r="B739" t="s">
        <v>3192</v>
      </c>
      <c r="C739" t="s">
        <v>325</v>
      </c>
      <c r="D739" t="s">
        <v>3193</v>
      </c>
      <c r="E739">
        <v>1997</v>
      </c>
      <c r="F739" t="s">
        <v>3194</v>
      </c>
      <c r="H739" t="s">
        <v>38</v>
      </c>
      <c r="I739" t="s">
        <v>66</v>
      </c>
      <c r="K739">
        <v>1</v>
      </c>
    </row>
    <row r="740" spans="1:14" x14ac:dyDescent="0.3">
      <c r="A740" t="s">
        <v>3195</v>
      </c>
      <c r="B740" t="s">
        <v>3196</v>
      </c>
      <c r="C740" t="s">
        <v>2913</v>
      </c>
      <c r="D740" t="s">
        <v>3197</v>
      </c>
      <c r="E740">
        <v>2015</v>
      </c>
      <c r="F740" t="s">
        <v>3198</v>
      </c>
      <c r="H740" t="s">
        <v>18</v>
      </c>
    </row>
    <row r="741" spans="1:14" x14ac:dyDescent="0.3">
      <c r="A741" t="s">
        <v>3199</v>
      </c>
      <c r="B741" t="s">
        <v>3200</v>
      </c>
      <c r="C741" t="s">
        <v>2231</v>
      </c>
      <c r="D741" t="s">
        <v>3201</v>
      </c>
      <c r="E741">
        <v>2006</v>
      </c>
      <c r="F741" t="s">
        <v>3202</v>
      </c>
      <c r="H741" t="s">
        <v>18</v>
      </c>
    </row>
    <row r="742" spans="1:14" x14ac:dyDescent="0.3">
      <c r="A742" t="s">
        <v>3203</v>
      </c>
      <c r="B742" t="s">
        <v>3204</v>
      </c>
      <c r="C742" t="s">
        <v>52</v>
      </c>
      <c r="D742" t="s">
        <v>3205</v>
      </c>
      <c r="E742">
        <v>2017</v>
      </c>
      <c r="F742" t="s">
        <v>3206</v>
      </c>
      <c r="H742" t="s">
        <v>38</v>
      </c>
      <c r="I742" t="s">
        <v>39</v>
      </c>
    </row>
    <row r="743" spans="1:14" x14ac:dyDescent="0.3">
      <c r="A743" t="s">
        <v>3207</v>
      </c>
      <c r="B743" t="s">
        <v>3208</v>
      </c>
      <c r="C743" t="s">
        <v>1065</v>
      </c>
      <c r="D743" t="s">
        <v>3209</v>
      </c>
      <c r="E743">
        <v>2015</v>
      </c>
      <c r="F743" t="s">
        <v>3210</v>
      </c>
      <c r="G743" t="s">
        <v>65</v>
      </c>
      <c r="H743" t="s">
        <v>38</v>
      </c>
      <c r="I743" t="s">
        <v>66</v>
      </c>
    </row>
    <row r="744" spans="1:14" x14ac:dyDescent="0.3">
      <c r="A744" t="s">
        <v>3211</v>
      </c>
      <c r="B744" t="s">
        <v>3212</v>
      </c>
      <c r="C744" t="s">
        <v>1074</v>
      </c>
      <c r="D744" t="s">
        <v>3213</v>
      </c>
      <c r="E744">
        <v>1993</v>
      </c>
      <c r="F744" t="s">
        <v>3214</v>
      </c>
      <c r="H744" t="s">
        <v>38</v>
      </c>
      <c r="I744" t="s">
        <v>39</v>
      </c>
    </row>
    <row r="745" spans="1:14" x14ac:dyDescent="0.3">
      <c r="A745" t="s">
        <v>3215</v>
      </c>
      <c r="B745" t="s">
        <v>3216</v>
      </c>
      <c r="C745" t="s">
        <v>1127</v>
      </c>
      <c r="D745" t="s">
        <v>3217</v>
      </c>
      <c r="E745">
        <v>2006</v>
      </c>
      <c r="F745" t="s">
        <v>3218</v>
      </c>
      <c r="H745" t="s">
        <v>38</v>
      </c>
      <c r="I745" t="s">
        <v>39</v>
      </c>
    </row>
    <row r="746" spans="1:14" x14ac:dyDescent="0.3">
      <c r="A746" t="s">
        <v>3219</v>
      </c>
      <c r="B746" t="s">
        <v>3220</v>
      </c>
      <c r="C746" t="s">
        <v>1149</v>
      </c>
      <c r="D746" t="s">
        <v>3221</v>
      </c>
      <c r="E746">
        <v>2017</v>
      </c>
      <c r="F746" t="s">
        <v>3222</v>
      </c>
      <c r="H746" t="s">
        <v>18</v>
      </c>
    </row>
    <row r="747" spans="1:14" x14ac:dyDescent="0.3">
      <c r="A747" t="s">
        <v>3223</v>
      </c>
      <c r="B747" t="s">
        <v>3224</v>
      </c>
      <c r="C747" t="s">
        <v>749</v>
      </c>
      <c r="D747" t="s">
        <v>3225</v>
      </c>
      <c r="E747">
        <v>2007</v>
      </c>
      <c r="F747" t="s">
        <v>3226</v>
      </c>
      <c r="G747" t="s">
        <v>65</v>
      </c>
      <c r="H747" t="s">
        <v>38</v>
      </c>
      <c r="I747" t="s">
        <v>66</v>
      </c>
    </row>
    <row r="748" spans="1:14" x14ac:dyDescent="0.3">
      <c r="A748" t="s">
        <v>3223</v>
      </c>
      <c r="B748" t="s">
        <v>3227</v>
      </c>
      <c r="C748" t="s">
        <v>2129</v>
      </c>
      <c r="D748" t="s">
        <v>3228</v>
      </c>
      <c r="E748">
        <v>2003</v>
      </c>
      <c r="F748" t="s">
        <v>3229</v>
      </c>
      <c r="G748" t="s">
        <v>166</v>
      </c>
      <c r="H748" t="s">
        <v>38</v>
      </c>
      <c r="I748" t="s">
        <v>66</v>
      </c>
      <c r="K748">
        <v>3</v>
      </c>
    </row>
    <row r="749" spans="1:14" x14ac:dyDescent="0.3">
      <c r="A749" t="s">
        <v>3230</v>
      </c>
      <c r="B749" t="s">
        <v>3231</v>
      </c>
      <c r="C749" t="s">
        <v>2240</v>
      </c>
      <c r="D749" t="s">
        <v>3232</v>
      </c>
      <c r="E749">
        <v>2011</v>
      </c>
      <c r="F749" t="s">
        <v>3233</v>
      </c>
      <c r="H749" t="s">
        <v>18</v>
      </c>
    </row>
    <row r="750" spans="1:14" x14ac:dyDescent="0.3">
      <c r="A750" t="s">
        <v>3234</v>
      </c>
      <c r="B750" t="s">
        <v>3235</v>
      </c>
      <c r="C750" t="s">
        <v>1819</v>
      </c>
      <c r="E750">
        <v>1986</v>
      </c>
      <c r="G750" t="s">
        <v>166</v>
      </c>
      <c r="H750" t="s">
        <v>38</v>
      </c>
      <c r="I750" t="s">
        <v>66</v>
      </c>
      <c r="K750">
        <v>5</v>
      </c>
      <c r="L750">
        <v>6</v>
      </c>
      <c r="N750" t="s">
        <v>3236</v>
      </c>
    </row>
    <row r="751" spans="1:14" x14ac:dyDescent="0.3">
      <c r="A751" t="s">
        <v>3237</v>
      </c>
      <c r="B751" t="s">
        <v>3238</v>
      </c>
      <c r="C751" t="s">
        <v>42</v>
      </c>
      <c r="D751" t="s">
        <v>3239</v>
      </c>
      <c r="E751">
        <v>2008</v>
      </c>
      <c r="F751" t="s">
        <v>3240</v>
      </c>
      <c r="H751" t="s">
        <v>18</v>
      </c>
    </row>
    <row r="752" spans="1:14" x14ac:dyDescent="0.3">
      <c r="A752" t="s">
        <v>3241</v>
      </c>
      <c r="B752" t="s">
        <v>3242</v>
      </c>
      <c r="C752" t="s">
        <v>1149</v>
      </c>
      <c r="D752" t="s">
        <v>3243</v>
      </c>
      <c r="E752">
        <v>2014</v>
      </c>
      <c r="F752" t="s">
        <v>3244</v>
      </c>
      <c r="H752" t="s">
        <v>18</v>
      </c>
    </row>
    <row r="753" spans="1:14" x14ac:dyDescent="0.3">
      <c r="A753" t="s">
        <v>3245</v>
      </c>
      <c r="B753" t="s">
        <v>3246</v>
      </c>
      <c r="C753" t="s">
        <v>3247</v>
      </c>
      <c r="D753" t="s">
        <v>3248</v>
      </c>
      <c r="E753">
        <v>2017</v>
      </c>
      <c r="F753" t="s">
        <v>3249</v>
      </c>
      <c r="G753" t="s">
        <v>65</v>
      </c>
      <c r="H753" t="s">
        <v>38</v>
      </c>
      <c r="I753" t="s">
        <v>66</v>
      </c>
    </row>
    <row r="754" spans="1:14" x14ac:dyDescent="0.3">
      <c r="A754" t="s">
        <v>3250</v>
      </c>
      <c r="B754" t="s">
        <v>3251</v>
      </c>
      <c r="C754" t="s">
        <v>561</v>
      </c>
      <c r="D754" t="s">
        <v>3252</v>
      </c>
      <c r="E754">
        <v>1994</v>
      </c>
      <c r="F754" t="s">
        <v>3253</v>
      </c>
      <c r="H754" t="s">
        <v>38</v>
      </c>
      <c r="I754" t="s">
        <v>39</v>
      </c>
    </row>
    <row r="755" spans="1:14" x14ac:dyDescent="0.3">
      <c r="A755" t="s">
        <v>3254</v>
      </c>
      <c r="B755" t="s">
        <v>3255</v>
      </c>
      <c r="C755" t="s">
        <v>1923</v>
      </c>
      <c r="D755" t="s">
        <v>3256</v>
      </c>
      <c r="E755">
        <v>2011</v>
      </c>
      <c r="F755" t="s">
        <v>3257</v>
      </c>
      <c r="H755" t="s">
        <v>38</v>
      </c>
      <c r="I755" t="s">
        <v>39</v>
      </c>
    </row>
    <row r="756" spans="1:14" x14ac:dyDescent="0.3">
      <c r="A756" t="s">
        <v>3258</v>
      </c>
      <c r="B756" t="s">
        <v>3259</v>
      </c>
      <c r="C756" t="s">
        <v>2129</v>
      </c>
      <c r="D756" t="s">
        <v>3260</v>
      </c>
      <c r="E756">
        <v>2008</v>
      </c>
      <c r="F756" t="s">
        <v>3261</v>
      </c>
      <c r="H756" t="s">
        <v>38</v>
      </c>
      <c r="I756" t="s">
        <v>66</v>
      </c>
      <c r="L756">
        <v>1</v>
      </c>
    </row>
    <row r="757" spans="1:14" x14ac:dyDescent="0.3">
      <c r="A757" t="s">
        <v>3262</v>
      </c>
      <c r="B757" t="s">
        <v>3263</v>
      </c>
      <c r="C757" t="s">
        <v>966</v>
      </c>
      <c r="D757" t="s">
        <v>3264</v>
      </c>
      <c r="E757">
        <v>1997</v>
      </c>
      <c r="G757" t="s">
        <v>65</v>
      </c>
      <c r="H757" t="s">
        <v>38</v>
      </c>
      <c r="I757" t="s">
        <v>66</v>
      </c>
    </row>
    <row r="758" spans="1:14" x14ac:dyDescent="0.3">
      <c r="A758" t="s">
        <v>3265</v>
      </c>
      <c r="B758" t="s">
        <v>3266</v>
      </c>
      <c r="C758" t="s">
        <v>1011</v>
      </c>
      <c r="D758" t="s">
        <v>3267</v>
      </c>
      <c r="E758">
        <v>2000</v>
      </c>
      <c r="F758" t="s">
        <v>3268</v>
      </c>
      <c r="H758" t="s">
        <v>38</v>
      </c>
      <c r="I758" t="s">
        <v>39</v>
      </c>
    </row>
    <row r="759" spans="1:14" x14ac:dyDescent="0.3">
      <c r="A759" t="s">
        <v>3269</v>
      </c>
      <c r="B759" t="s">
        <v>3270</v>
      </c>
      <c r="C759" t="s">
        <v>291</v>
      </c>
      <c r="D759" t="s">
        <v>3271</v>
      </c>
      <c r="E759">
        <v>2017</v>
      </c>
      <c r="F759" t="s">
        <v>3272</v>
      </c>
      <c r="H759" t="s">
        <v>38</v>
      </c>
      <c r="I759" t="s">
        <v>39</v>
      </c>
    </row>
    <row r="760" spans="1:14" x14ac:dyDescent="0.3">
      <c r="A760" t="s">
        <v>3273</v>
      </c>
      <c r="B760" t="s">
        <v>3274</v>
      </c>
      <c r="C760" t="s">
        <v>1949</v>
      </c>
      <c r="D760" t="s">
        <v>3275</v>
      </c>
      <c r="E760">
        <v>2016</v>
      </c>
      <c r="F760" t="s">
        <v>3276</v>
      </c>
      <c r="H760" t="s">
        <v>18</v>
      </c>
    </row>
    <row r="761" spans="1:14" x14ac:dyDescent="0.3">
      <c r="A761" t="s">
        <v>3277</v>
      </c>
      <c r="B761" t="s">
        <v>3278</v>
      </c>
      <c r="C761" t="s">
        <v>3279</v>
      </c>
      <c r="D761" t="s">
        <v>3280</v>
      </c>
      <c r="E761">
        <v>2017</v>
      </c>
      <c r="F761" t="s">
        <v>3281</v>
      </c>
      <c r="H761" t="s">
        <v>18</v>
      </c>
    </row>
    <row r="762" spans="1:14" x14ac:dyDescent="0.3">
      <c r="A762" t="s">
        <v>3282</v>
      </c>
      <c r="B762" t="s">
        <v>3283</v>
      </c>
      <c r="C762" t="s">
        <v>789</v>
      </c>
      <c r="D762" t="s">
        <v>3284</v>
      </c>
      <c r="E762">
        <v>1993</v>
      </c>
      <c r="H762" t="s">
        <v>18</v>
      </c>
    </row>
    <row r="763" spans="1:14" x14ac:dyDescent="0.3">
      <c r="A763" t="s">
        <v>3285</v>
      </c>
      <c r="B763" t="s">
        <v>3286</v>
      </c>
      <c r="C763" t="s">
        <v>594</v>
      </c>
      <c r="D763" t="s">
        <v>3287</v>
      </c>
      <c r="E763">
        <v>1993</v>
      </c>
      <c r="F763" t="s">
        <v>3288</v>
      </c>
      <c r="G763" t="s">
        <v>65</v>
      </c>
      <c r="H763" t="s">
        <v>38</v>
      </c>
      <c r="I763" t="s">
        <v>66</v>
      </c>
    </row>
    <row r="764" spans="1:14" x14ac:dyDescent="0.3">
      <c r="A764" t="s">
        <v>3285</v>
      </c>
      <c r="B764" t="s">
        <v>3289</v>
      </c>
      <c r="C764" t="s">
        <v>1432</v>
      </c>
      <c r="E764">
        <v>1986</v>
      </c>
      <c r="F764" t="s">
        <v>3290</v>
      </c>
      <c r="G764" t="s">
        <v>166</v>
      </c>
      <c r="H764" t="s">
        <v>38</v>
      </c>
      <c r="I764" t="s">
        <v>66</v>
      </c>
      <c r="M764" t="s">
        <v>67</v>
      </c>
      <c r="N764" t="s">
        <v>65</v>
      </c>
    </row>
    <row r="765" spans="1:14" x14ac:dyDescent="0.3">
      <c r="A765" t="s">
        <v>3291</v>
      </c>
      <c r="B765" t="s">
        <v>3292</v>
      </c>
      <c r="C765" t="s">
        <v>561</v>
      </c>
      <c r="D765" t="s">
        <v>3293</v>
      </c>
      <c r="E765">
        <v>2006</v>
      </c>
      <c r="F765" t="s">
        <v>3294</v>
      </c>
      <c r="G765" t="s">
        <v>65</v>
      </c>
      <c r="H765" t="s">
        <v>38</v>
      </c>
      <c r="I765" t="s">
        <v>66</v>
      </c>
      <c r="N765" t="s">
        <v>65</v>
      </c>
    </row>
    <row r="766" spans="1:14" x14ac:dyDescent="0.3">
      <c r="A766" t="s">
        <v>3295</v>
      </c>
      <c r="B766" t="s">
        <v>3296</v>
      </c>
      <c r="C766" t="s">
        <v>3297</v>
      </c>
      <c r="E766">
        <v>1984</v>
      </c>
      <c r="G766" t="s">
        <v>65</v>
      </c>
      <c r="H766" t="s">
        <v>38</v>
      </c>
      <c r="I766" t="s">
        <v>66</v>
      </c>
      <c r="N766" t="s">
        <v>65</v>
      </c>
    </row>
    <row r="767" spans="1:14" x14ac:dyDescent="0.3">
      <c r="A767" t="s">
        <v>3298</v>
      </c>
      <c r="B767" t="s">
        <v>3299</v>
      </c>
      <c r="C767" t="s">
        <v>164</v>
      </c>
      <c r="D767" t="s">
        <v>3300</v>
      </c>
      <c r="E767">
        <v>1992</v>
      </c>
      <c r="F767" t="s">
        <v>3301</v>
      </c>
      <c r="G767" t="s">
        <v>586</v>
      </c>
      <c r="H767" t="s">
        <v>38</v>
      </c>
      <c r="I767" t="s">
        <v>66</v>
      </c>
      <c r="K767">
        <v>12</v>
      </c>
    </row>
    <row r="768" spans="1:14" x14ac:dyDescent="0.3">
      <c r="A768" t="s">
        <v>3302</v>
      </c>
      <c r="B768" t="s">
        <v>3303</v>
      </c>
      <c r="C768" t="s">
        <v>164</v>
      </c>
      <c r="D768" t="s">
        <v>3304</v>
      </c>
      <c r="E768">
        <v>2013</v>
      </c>
      <c r="F768" t="s">
        <v>3305</v>
      </c>
      <c r="G768" t="s">
        <v>166</v>
      </c>
      <c r="H768" t="s">
        <v>38</v>
      </c>
      <c r="I768" t="s">
        <v>66</v>
      </c>
      <c r="K768">
        <v>7</v>
      </c>
      <c r="L768">
        <v>7</v>
      </c>
    </row>
    <row r="769" spans="1:12" x14ac:dyDescent="0.3">
      <c r="A769" t="s">
        <v>3306</v>
      </c>
      <c r="B769" t="s">
        <v>3307</v>
      </c>
      <c r="C769" t="s">
        <v>3308</v>
      </c>
      <c r="D769" t="s">
        <v>3309</v>
      </c>
      <c r="E769">
        <v>2008</v>
      </c>
      <c r="G769" t="s">
        <v>65</v>
      </c>
      <c r="H769" t="s">
        <v>38</v>
      </c>
      <c r="I769" t="s">
        <v>66</v>
      </c>
    </row>
    <row r="770" spans="1:12" x14ac:dyDescent="0.3">
      <c r="A770" t="s">
        <v>3310</v>
      </c>
      <c r="B770" t="s">
        <v>3311</v>
      </c>
      <c r="C770" t="s">
        <v>3312</v>
      </c>
      <c r="D770" t="s">
        <v>3313</v>
      </c>
      <c r="E770">
        <v>2013</v>
      </c>
      <c r="H770" t="s">
        <v>18</v>
      </c>
    </row>
    <row r="771" spans="1:12" x14ac:dyDescent="0.3">
      <c r="A771" t="s">
        <v>3314</v>
      </c>
      <c r="B771" t="s">
        <v>3315</v>
      </c>
      <c r="C771" t="s">
        <v>2337</v>
      </c>
      <c r="D771" t="s">
        <v>3316</v>
      </c>
      <c r="E771">
        <v>2001</v>
      </c>
      <c r="F771" t="s">
        <v>3317</v>
      </c>
      <c r="G771" t="s">
        <v>65</v>
      </c>
      <c r="H771" t="s">
        <v>38</v>
      </c>
      <c r="I771" t="s">
        <v>66</v>
      </c>
    </row>
    <row r="772" spans="1:12" x14ac:dyDescent="0.3">
      <c r="A772" t="s">
        <v>3318</v>
      </c>
      <c r="B772" t="s">
        <v>3319</v>
      </c>
      <c r="C772" t="s">
        <v>3320</v>
      </c>
      <c r="D772" t="s">
        <v>3321</v>
      </c>
      <c r="E772">
        <v>2012</v>
      </c>
      <c r="H772" t="s">
        <v>18</v>
      </c>
    </row>
    <row r="773" spans="1:12" x14ac:dyDescent="0.3">
      <c r="A773" t="s">
        <v>3322</v>
      </c>
      <c r="B773" t="s">
        <v>3323</v>
      </c>
      <c r="C773" t="s">
        <v>1620</v>
      </c>
      <c r="D773" t="s">
        <v>3324</v>
      </c>
      <c r="E773">
        <v>2011</v>
      </c>
      <c r="F773" t="s">
        <v>3325</v>
      </c>
      <c r="H773" t="s">
        <v>18</v>
      </c>
    </row>
    <row r="774" spans="1:12" x14ac:dyDescent="0.3">
      <c r="A774" t="s">
        <v>3326</v>
      </c>
      <c r="B774" t="s">
        <v>3327</v>
      </c>
      <c r="C774" t="s">
        <v>681</v>
      </c>
      <c r="D774" t="s">
        <v>3328</v>
      </c>
      <c r="E774">
        <v>2009</v>
      </c>
      <c r="F774" t="s">
        <v>3329</v>
      </c>
      <c r="G774" t="s">
        <v>65</v>
      </c>
      <c r="H774" t="s">
        <v>38</v>
      </c>
      <c r="I774" t="s">
        <v>66</v>
      </c>
      <c r="J774" t="s">
        <v>67</v>
      </c>
    </row>
    <row r="775" spans="1:12" x14ac:dyDescent="0.3">
      <c r="A775" t="s">
        <v>3326</v>
      </c>
      <c r="B775" t="s">
        <v>3330</v>
      </c>
      <c r="C775" t="s">
        <v>2293</v>
      </c>
      <c r="D775" t="s">
        <v>3331</v>
      </c>
      <c r="E775">
        <v>2004</v>
      </c>
      <c r="F775" t="s">
        <v>3332</v>
      </c>
      <c r="G775" t="s">
        <v>65</v>
      </c>
      <c r="H775" t="s">
        <v>38</v>
      </c>
      <c r="I775" t="s">
        <v>66</v>
      </c>
    </row>
    <row r="776" spans="1:12" x14ac:dyDescent="0.3">
      <c r="A776" t="s">
        <v>3333</v>
      </c>
      <c r="B776" t="s">
        <v>3334</v>
      </c>
      <c r="C776" t="s">
        <v>164</v>
      </c>
      <c r="D776" t="s">
        <v>3335</v>
      </c>
      <c r="E776">
        <v>2012</v>
      </c>
      <c r="F776" t="s">
        <v>3336</v>
      </c>
      <c r="G776" t="s">
        <v>65</v>
      </c>
      <c r="H776" t="s">
        <v>38</v>
      </c>
      <c r="I776" t="s">
        <v>66</v>
      </c>
    </row>
    <row r="777" spans="1:12" x14ac:dyDescent="0.3">
      <c r="A777" t="s">
        <v>3337</v>
      </c>
      <c r="B777" t="s">
        <v>3338</v>
      </c>
      <c r="C777" t="s">
        <v>291</v>
      </c>
      <c r="D777" t="s">
        <v>3339</v>
      </c>
      <c r="E777">
        <v>2017</v>
      </c>
      <c r="F777" t="s">
        <v>3340</v>
      </c>
      <c r="H777" t="s">
        <v>18</v>
      </c>
    </row>
    <row r="778" spans="1:12" x14ac:dyDescent="0.3">
      <c r="A778" t="s">
        <v>3341</v>
      </c>
      <c r="B778" t="s">
        <v>3342</v>
      </c>
      <c r="C778" t="s">
        <v>926</v>
      </c>
      <c r="D778" t="s">
        <v>3343</v>
      </c>
      <c r="E778">
        <v>2008</v>
      </c>
      <c r="F778" t="s">
        <v>3344</v>
      </c>
      <c r="H778" t="s">
        <v>38</v>
      </c>
      <c r="I778" t="s">
        <v>39</v>
      </c>
    </row>
    <row r="779" spans="1:12" x14ac:dyDescent="0.3">
      <c r="A779" t="s">
        <v>3345</v>
      </c>
      <c r="B779" t="s">
        <v>3346</v>
      </c>
      <c r="C779" t="s">
        <v>931</v>
      </c>
      <c r="D779" t="s">
        <v>3347</v>
      </c>
      <c r="E779">
        <v>2008</v>
      </c>
      <c r="H779" t="s">
        <v>38</v>
      </c>
      <c r="I779" t="s">
        <v>39</v>
      </c>
    </row>
    <row r="780" spans="1:12" x14ac:dyDescent="0.3">
      <c r="A780" t="s">
        <v>3348</v>
      </c>
      <c r="B780" t="s">
        <v>3349</v>
      </c>
      <c r="C780" t="s">
        <v>3170</v>
      </c>
      <c r="D780" t="s">
        <v>3350</v>
      </c>
      <c r="E780">
        <v>1994</v>
      </c>
      <c r="H780" t="s">
        <v>38</v>
      </c>
      <c r="I780" t="s">
        <v>39</v>
      </c>
    </row>
    <row r="781" spans="1:12" x14ac:dyDescent="0.3">
      <c r="A781" t="s">
        <v>3351</v>
      </c>
      <c r="B781" t="s">
        <v>3352</v>
      </c>
      <c r="C781" t="s">
        <v>340</v>
      </c>
      <c r="D781" t="s">
        <v>3353</v>
      </c>
      <c r="E781">
        <v>2011</v>
      </c>
      <c r="F781" t="s">
        <v>3354</v>
      </c>
      <c r="H781" t="s">
        <v>38</v>
      </c>
      <c r="I781" t="s">
        <v>66</v>
      </c>
      <c r="L781">
        <v>1</v>
      </c>
    </row>
    <row r="782" spans="1:12" x14ac:dyDescent="0.3">
      <c r="A782" t="s">
        <v>3355</v>
      </c>
      <c r="B782" t="s">
        <v>3356</v>
      </c>
      <c r="C782" t="s">
        <v>2240</v>
      </c>
      <c r="D782" t="s">
        <v>3357</v>
      </c>
      <c r="E782">
        <v>2017</v>
      </c>
      <c r="F782" t="s">
        <v>3358</v>
      </c>
      <c r="H782" t="s">
        <v>18</v>
      </c>
    </row>
    <row r="783" spans="1:12" x14ac:dyDescent="0.3">
      <c r="A783" t="s">
        <v>3359</v>
      </c>
      <c r="B783" t="s">
        <v>3360</v>
      </c>
      <c r="C783" t="s">
        <v>1526</v>
      </c>
      <c r="D783" t="s">
        <v>3361</v>
      </c>
      <c r="E783">
        <v>2015</v>
      </c>
      <c r="F783" t="s">
        <v>3362</v>
      </c>
      <c r="G783" t="s">
        <v>65</v>
      </c>
      <c r="H783" t="s">
        <v>38</v>
      </c>
      <c r="I783" t="s">
        <v>66</v>
      </c>
    </row>
    <row r="784" spans="1:12" x14ac:dyDescent="0.3">
      <c r="A784" t="s">
        <v>3359</v>
      </c>
      <c r="B784" t="s">
        <v>3363</v>
      </c>
      <c r="C784" t="s">
        <v>3364</v>
      </c>
      <c r="D784" t="s">
        <v>3365</v>
      </c>
      <c r="E784">
        <v>2015</v>
      </c>
      <c r="F784" t="s">
        <v>3366</v>
      </c>
      <c r="G784" t="s">
        <v>166</v>
      </c>
      <c r="H784" t="s">
        <v>38</v>
      </c>
      <c r="I784" t="s">
        <v>66</v>
      </c>
      <c r="K784">
        <v>3</v>
      </c>
      <c r="L784">
        <v>6</v>
      </c>
    </row>
    <row r="785" spans="1:14" x14ac:dyDescent="0.3">
      <c r="A785" t="s">
        <v>3359</v>
      </c>
      <c r="B785" t="s">
        <v>3367</v>
      </c>
      <c r="C785" t="s">
        <v>621</v>
      </c>
      <c r="D785" t="s">
        <v>3368</v>
      </c>
      <c r="E785">
        <v>2014</v>
      </c>
      <c r="F785" t="s">
        <v>3369</v>
      </c>
      <c r="G785" t="s">
        <v>65</v>
      </c>
      <c r="H785" t="s">
        <v>38</v>
      </c>
      <c r="I785" t="s">
        <v>66</v>
      </c>
    </row>
    <row r="786" spans="1:14" x14ac:dyDescent="0.3">
      <c r="A786" t="s">
        <v>3370</v>
      </c>
      <c r="B786" t="s">
        <v>3371</v>
      </c>
      <c r="C786" t="s">
        <v>164</v>
      </c>
      <c r="D786" t="s">
        <v>3372</v>
      </c>
      <c r="E786">
        <v>2012</v>
      </c>
      <c r="F786" t="s">
        <v>3373</v>
      </c>
      <c r="G786" t="s">
        <v>65</v>
      </c>
      <c r="H786" t="s">
        <v>38</v>
      </c>
      <c r="I786" t="s">
        <v>66</v>
      </c>
    </row>
    <row r="787" spans="1:14" x14ac:dyDescent="0.3">
      <c r="A787" t="s">
        <v>3374</v>
      </c>
      <c r="B787" t="s">
        <v>3375</v>
      </c>
      <c r="C787" t="s">
        <v>325</v>
      </c>
      <c r="D787" t="s">
        <v>3376</v>
      </c>
      <c r="E787">
        <v>2016</v>
      </c>
      <c r="F787" t="s">
        <v>3377</v>
      </c>
      <c r="G787" t="s">
        <v>65</v>
      </c>
      <c r="H787" t="s">
        <v>38</v>
      </c>
      <c r="I787" t="s">
        <v>66</v>
      </c>
    </row>
    <row r="788" spans="1:14" x14ac:dyDescent="0.3">
      <c r="A788" t="s">
        <v>3378</v>
      </c>
      <c r="B788" t="s">
        <v>3379</v>
      </c>
      <c r="C788" t="s">
        <v>325</v>
      </c>
      <c r="D788" t="s">
        <v>3380</v>
      </c>
      <c r="E788">
        <v>2015</v>
      </c>
      <c r="F788" t="s">
        <v>3381</v>
      </c>
      <c r="G788" t="s">
        <v>65</v>
      </c>
      <c r="H788" t="s">
        <v>38</v>
      </c>
      <c r="I788" t="s">
        <v>66</v>
      </c>
    </row>
    <row r="789" spans="1:14" x14ac:dyDescent="0.3">
      <c r="A789" t="s">
        <v>3382</v>
      </c>
      <c r="B789" t="s">
        <v>3383</v>
      </c>
      <c r="C789" t="s">
        <v>803</v>
      </c>
      <c r="D789" t="s">
        <v>3384</v>
      </c>
      <c r="E789">
        <v>2011</v>
      </c>
      <c r="F789" t="s">
        <v>3385</v>
      </c>
      <c r="G789" t="s">
        <v>586</v>
      </c>
      <c r="H789" t="s">
        <v>38</v>
      </c>
      <c r="I789" t="s">
        <v>66</v>
      </c>
      <c r="N789" t="s">
        <v>65</v>
      </c>
    </row>
    <row r="790" spans="1:14" x14ac:dyDescent="0.3">
      <c r="A790" t="s">
        <v>3386</v>
      </c>
      <c r="B790" t="s">
        <v>3387</v>
      </c>
      <c r="C790" t="s">
        <v>3030</v>
      </c>
      <c r="D790" t="s">
        <v>3388</v>
      </c>
      <c r="E790">
        <v>2014</v>
      </c>
      <c r="F790" t="s">
        <v>3389</v>
      </c>
      <c r="H790" t="s">
        <v>38</v>
      </c>
      <c r="I790" t="s">
        <v>39</v>
      </c>
    </row>
    <row r="791" spans="1:14" x14ac:dyDescent="0.3">
      <c r="A791" t="s">
        <v>3390</v>
      </c>
      <c r="B791" t="s">
        <v>3391</v>
      </c>
      <c r="C791" t="s">
        <v>3392</v>
      </c>
      <c r="D791" t="s">
        <v>3393</v>
      </c>
      <c r="E791">
        <v>2015</v>
      </c>
      <c r="F791" t="s">
        <v>3394</v>
      </c>
      <c r="H791" t="s">
        <v>38</v>
      </c>
      <c r="I791" t="s">
        <v>39</v>
      </c>
    </row>
    <row r="792" spans="1:14" x14ac:dyDescent="0.3">
      <c r="A792" t="s">
        <v>3395</v>
      </c>
      <c r="B792" t="s">
        <v>3396</v>
      </c>
      <c r="C792" t="s">
        <v>488</v>
      </c>
      <c r="D792" t="s">
        <v>3397</v>
      </c>
      <c r="E792">
        <v>2015</v>
      </c>
      <c r="F792" t="s">
        <v>3398</v>
      </c>
      <c r="G792" t="s">
        <v>65</v>
      </c>
      <c r="H792" t="s">
        <v>38</v>
      </c>
      <c r="I792" t="s">
        <v>66</v>
      </c>
    </row>
    <row r="793" spans="1:14" x14ac:dyDescent="0.3">
      <c r="A793" t="s">
        <v>3399</v>
      </c>
      <c r="B793" t="s">
        <v>3400</v>
      </c>
      <c r="C793" t="s">
        <v>2240</v>
      </c>
      <c r="D793" t="s">
        <v>3401</v>
      </c>
      <c r="E793">
        <v>2017</v>
      </c>
      <c r="F793" t="s">
        <v>3402</v>
      </c>
      <c r="H793" t="s">
        <v>18</v>
      </c>
    </row>
    <row r="794" spans="1:14" x14ac:dyDescent="0.3">
      <c r="A794" t="s">
        <v>3403</v>
      </c>
      <c r="B794" t="s">
        <v>3404</v>
      </c>
      <c r="C794" t="s">
        <v>3405</v>
      </c>
      <c r="D794" t="s">
        <v>3406</v>
      </c>
      <c r="E794">
        <v>2012</v>
      </c>
      <c r="F794" t="s">
        <v>3407</v>
      </c>
      <c r="H794" t="s">
        <v>18</v>
      </c>
    </row>
    <row r="795" spans="1:14" x14ac:dyDescent="0.3">
      <c r="A795" t="s">
        <v>3408</v>
      </c>
      <c r="B795" t="s">
        <v>3409</v>
      </c>
      <c r="C795" t="s">
        <v>189</v>
      </c>
      <c r="D795" t="s">
        <v>3410</v>
      </c>
      <c r="E795">
        <v>2017</v>
      </c>
      <c r="F795" t="s">
        <v>3411</v>
      </c>
      <c r="H795" t="s">
        <v>38</v>
      </c>
      <c r="I795" t="s">
        <v>39</v>
      </c>
    </row>
    <row r="796" spans="1:14" x14ac:dyDescent="0.3">
      <c r="A796" t="s">
        <v>3408</v>
      </c>
      <c r="B796" t="s">
        <v>3412</v>
      </c>
      <c r="C796" t="s">
        <v>3413</v>
      </c>
      <c r="D796" t="s">
        <v>3414</v>
      </c>
      <c r="E796">
        <v>2017</v>
      </c>
      <c r="F796" t="s">
        <v>3415</v>
      </c>
      <c r="H796" t="s">
        <v>38</v>
      </c>
      <c r="I796" t="s">
        <v>39</v>
      </c>
    </row>
    <row r="797" spans="1:14" x14ac:dyDescent="0.3">
      <c r="A797" t="s">
        <v>3416</v>
      </c>
      <c r="B797" t="s">
        <v>3417</v>
      </c>
      <c r="C797" t="s">
        <v>2812</v>
      </c>
      <c r="D797" t="s">
        <v>3418</v>
      </c>
      <c r="E797">
        <v>2009</v>
      </c>
      <c r="F797" t="s">
        <v>3419</v>
      </c>
      <c r="H797" t="s">
        <v>38</v>
      </c>
      <c r="I797" t="s">
        <v>39</v>
      </c>
    </row>
    <row r="798" spans="1:14" x14ac:dyDescent="0.3">
      <c r="A798" t="s">
        <v>3420</v>
      </c>
      <c r="B798" t="s">
        <v>3421</v>
      </c>
      <c r="C798" t="s">
        <v>3422</v>
      </c>
      <c r="D798" t="s">
        <v>3423</v>
      </c>
      <c r="E798">
        <v>1999</v>
      </c>
      <c r="F798" t="s">
        <v>3424</v>
      </c>
      <c r="H798" t="s">
        <v>38</v>
      </c>
      <c r="I798" t="s">
        <v>39</v>
      </c>
    </row>
    <row r="799" spans="1:14" x14ac:dyDescent="0.3">
      <c r="A799" t="s">
        <v>3425</v>
      </c>
      <c r="B799" t="s">
        <v>3426</v>
      </c>
      <c r="C799" t="s">
        <v>380</v>
      </c>
      <c r="D799" t="s">
        <v>3427</v>
      </c>
      <c r="E799">
        <v>2016</v>
      </c>
      <c r="F799" t="s">
        <v>3428</v>
      </c>
      <c r="H799" t="s">
        <v>38</v>
      </c>
      <c r="I799" t="s">
        <v>39</v>
      </c>
    </row>
    <row r="800" spans="1:14" x14ac:dyDescent="0.3">
      <c r="A800" t="s">
        <v>3429</v>
      </c>
      <c r="B800" t="s">
        <v>3430</v>
      </c>
      <c r="C800" t="s">
        <v>1033</v>
      </c>
      <c r="D800" t="s">
        <v>3431</v>
      </c>
      <c r="E800">
        <v>2003</v>
      </c>
      <c r="F800" t="s">
        <v>3432</v>
      </c>
      <c r="H800" t="s">
        <v>18</v>
      </c>
    </row>
    <row r="801" spans="1:14" x14ac:dyDescent="0.3">
      <c r="A801" t="s">
        <v>3433</v>
      </c>
      <c r="B801" t="s">
        <v>3434</v>
      </c>
      <c r="C801" t="s">
        <v>473</v>
      </c>
      <c r="D801" t="s">
        <v>3435</v>
      </c>
      <c r="E801">
        <v>2005</v>
      </c>
      <c r="F801" t="s">
        <v>3436</v>
      </c>
      <c r="H801" t="s">
        <v>18</v>
      </c>
    </row>
    <row r="802" spans="1:14" x14ac:dyDescent="0.3">
      <c r="A802" t="s">
        <v>3437</v>
      </c>
      <c r="B802" t="s">
        <v>3438</v>
      </c>
      <c r="C802" t="s">
        <v>3439</v>
      </c>
      <c r="D802" t="s">
        <v>3440</v>
      </c>
      <c r="E802">
        <v>2017</v>
      </c>
      <c r="F802" t="s">
        <v>3441</v>
      </c>
      <c r="H802" t="s">
        <v>18</v>
      </c>
    </row>
    <row r="803" spans="1:14" x14ac:dyDescent="0.3">
      <c r="A803" t="s">
        <v>3442</v>
      </c>
      <c r="B803" t="s">
        <v>3443</v>
      </c>
      <c r="C803" t="s">
        <v>2490</v>
      </c>
      <c r="D803" t="s">
        <v>3444</v>
      </c>
      <c r="E803">
        <v>2000</v>
      </c>
      <c r="F803" t="s">
        <v>3445</v>
      </c>
      <c r="H803" t="s">
        <v>18</v>
      </c>
    </row>
    <row r="804" spans="1:14" x14ac:dyDescent="0.3">
      <c r="A804" t="s">
        <v>3446</v>
      </c>
      <c r="B804" t="s">
        <v>3447</v>
      </c>
      <c r="C804" t="s">
        <v>1966</v>
      </c>
      <c r="D804" t="s">
        <v>3448</v>
      </c>
      <c r="E804">
        <v>2014</v>
      </c>
      <c r="F804" t="s">
        <v>3449</v>
      </c>
      <c r="H804" t="s">
        <v>18</v>
      </c>
    </row>
    <row r="805" spans="1:14" x14ac:dyDescent="0.3">
      <c r="A805" t="s">
        <v>3450</v>
      </c>
      <c r="B805" t="s">
        <v>3451</v>
      </c>
      <c r="C805" t="s">
        <v>47</v>
      </c>
      <c r="D805" t="s">
        <v>3452</v>
      </c>
      <c r="E805">
        <v>2017</v>
      </c>
      <c r="F805" t="s">
        <v>3453</v>
      </c>
      <c r="H805" t="s">
        <v>18</v>
      </c>
    </row>
    <row r="806" spans="1:14" x14ac:dyDescent="0.3">
      <c r="A806" t="s">
        <v>3454</v>
      </c>
      <c r="B806" t="s">
        <v>3455</v>
      </c>
      <c r="C806" t="s">
        <v>3456</v>
      </c>
      <c r="D806" t="s">
        <v>3457</v>
      </c>
      <c r="E806">
        <v>2016</v>
      </c>
      <c r="F806" t="s">
        <v>3458</v>
      </c>
      <c r="H806" t="s">
        <v>18</v>
      </c>
    </row>
    <row r="807" spans="1:14" x14ac:dyDescent="0.3">
      <c r="A807" t="s">
        <v>3459</v>
      </c>
      <c r="B807" t="s">
        <v>3460</v>
      </c>
      <c r="C807" t="s">
        <v>3461</v>
      </c>
      <c r="D807" t="s">
        <v>3462</v>
      </c>
      <c r="E807">
        <v>2016</v>
      </c>
      <c r="F807" t="s">
        <v>3463</v>
      </c>
      <c r="H807" t="s">
        <v>18</v>
      </c>
    </row>
    <row r="808" spans="1:14" x14ac:dyDescent="0.3">
      <c r="A808" t="s">
        <v>3464</v>
      </c>
      <c r="B808" t="s">
        <v>3465</v>
      </c>
      <c r="C808" t="s">
        <v>3466</v>
      </c>
      <c r="D808" t="s">
        <v>3467</v>
      </c>
      <c r="E808">
        <v>1995</v>
      </c>
      <c r="H808" t="s">
        <v>18</v>
      </c>
    </row>
    <row r="809" spans="1:14" x14ac:dyDescent="0.3">
      <c r="A809" t="s">
        <v>3468</v>
      </c>
      <c r="B809" t="s">
        <v>3469</v>
      </c>
      <c r="C809" t="s">
        <v>860</v>
      </c>
      <c r="D809" t="s">
        <v>3470</v>
      </c>
      <c r="E809">
        <v>2000</v>
      </c>
      <c r="F809" t="s">
        <v>3471</v>
      </c>
      <c r="H809" t="s">
        <v>18</v>
      </c>
    </row>
    <row r="810" spans="1:14" ht="13.8" customHeight="1" x14ac:dyDescent="0.3">
      <c r="A810" t="s">
        <v>3472</v>
      </c>
      <c r="B810" t="s">
        <v>3473</v>
      </c>
      <c r="C810" t="s">
        <v>62</v>
      </c>
      <c r="D810" t="s">
        <v>3474</v>
      </c>
      <c r="E810">
        <v>1992</v>
      </c>
      <c r="F810" t="s">
        <v>3475</v>
      </c>
      <c r="H810" t="s">
        <v>38</v>
      </c>
      <c r="I810" t="s">
        <v>66</v>
      </c>
      <c r="J810" t="s">
        <v>67</v>
      </c>
      <c r="N810" t="s">
        <v>65</v>
      </c>
    </row>
    <row r="811" spans="1:14" x14ac:dyDescent="0.3">
      <c r="A811" t="s">
        <v>3476</v>
      </c>
      <c r="B811" t="s">
        <v>3477</v>
      </c>
      <c r="C811" t="s">
        <v>311</v>
      </c>
      <c r="D811" t="s">
        <v>3478</v>
      </c>
      <c r="E811">
        <v>2003</v>
      </c>
      <c r="F811" t="s">
        <v>3479</v>
      </c>
      <c r="H811" t="s">
        <v>38</v>
      </c>
      <c r="I811" t="s">
        <v>39</v>
      </c>
    </row>
    <row r="812" spans="1:14" x14ac:dyDescent="0.3">
      <c r="A812" t="s">
        <v>3480</v>
      </c>
      <c r="B812" t="s">
        <v>3481</v>
      </c>
      <c r="C812" t="s">
        <v>1299</v>
      </c>
      <c r="D812" t="s">
        <v>3482</v>
      </c>
      <c r="E812">
        <v>1991</v>
      </c>
      <c r="F812" t="s">
        <v>3483</v>
      </c>
      <c r="H812" t="s">
        <v>38</v>
      </c>
      <c r="I812" t="s">
        <v>39</v>
      </c>
    </row>
    <row r="813" spans="1:14" x14ac:dyDescent="0.3">
      <c r="A813" t="s">
        <v>3484</v>
      </c>
      <c r="B813" t="s">
        <v>3485</v>
      </c>
      <c r="C813" t="s">
        <v>189</v>
      </c>
      <c r="D813" t="s">
        <v>3486</v>
      </c>
      <c r="E813">
        <v>2002</v>
      </c>
      <c r="F813" t="s">
        <v>3487</v>
      </c>
      <c r="H813" t="s">
        <v>38</v>
      </c>
      <c r="I813" t="s">
        <v>39</v>
      </c>
    </row>
    <row r="814" spans="1:14" x14ac:dyDescent="0.3">
      <c r="A814" t="s">
        <v>3488</v>
      </c>
      <c r="B814" t="s">
        <v>3489</v>
      </c>
      <c r="C814" t="s">
        <v>16</v>
      </c>
      <c r="D814" t="s">
        <v>3490</v>
      </c>
      <c r="E814">
        <v>2014</v>
      </c>
      <c r="F814" t="s">
        <v>3491</v>
      </c>
      <c r="H814" t="s">
        <v>18</v>
      </c>
    </row>
    <row r="815" spans="1:14" x14ac:dyDescent="0.3">
      <c r="A815" t="s">
        <v>3492</v>
      </c>
      <c r="B815" t="s">
        <v>3493</v>
      </c>
      <c r="C815" t="s">
        <v>1598</v>
      </c>
      <c r="D815" t="s">
        <v>3494</v>
      </c>
      <c r="E815">
        <v>1994</v>
      </c>
      <c r="F815" t="s">
        <v>3495</v>
      </c>
      <c r="H815" t="s">
        <v>38</v>
      </c>
      <c r="I815" t="s">
        <v>39</v>
      </c>
    </row>
    <row r="816" spans="1:14" x14ac:dyDescent="0.3">
      <c r="A816" t="s">
        <v>3496</v>
      </c>
      <c r="B816" t="s">
        <v>3497</v>
      </c>
      <c r="C816" t="s">
        <v>3498</v>
      </c>
      <c r="D816" t="s">
        <v>3499</v>
      </c>
      <c r="E816">
        <v>2009</v>
      </c>
      <c r="F816" t="s">
        <v>3500</v>
      </c>
      <c r="H816" t="s">
        <v>18</v>
      </c>
    </row>
    <row r="817" spans="1:12" x14ac:dyDescent="0.3">
      <c r="A817" t="s">
        <v>3501</v>
      </c>
      <c r="B817" t="s">
        <v>3502</v>
      </c>
      <c r="C817" t="s">
        <v>42</v>
      </c>
      <c r="D817" t="s">
        <v>3503</v>
      </c>
      <c r="E817">
        <v>2010</v>
      </c>
      <c r="F817" t="s">
        <v>3504</v>
      </c>
      <c r="H817" t="s">
        <v>18</v>
      </c>
    </row>
    <row r="818" spans="1:12" x14ac:dyDescent="0.3">
      <c r="A818" t="s">
        <v>3505</v>
      </c>
      <c r="B818" t="s">
        <v>3506</v>
      </c>
      <c r="C818" t="s">
        <v>3507</v>
      </c>
      <c r="D818" t="s">
        <v>3508</v>
      </c>
      <c r="E818">
        <v>2014</v>
      </c>
      <c r="F818" t="s">
        <v>3509</v>
      </c>
      <c r="H818" t="s">
        <v>18</v>
      </c>
    </row>
    <row r="819" spans="1:12" x14ac:dyDescent="0.3">
      <c r="A819" t="s">
        <v>3510</v>
      </c>
      <c r="B819" t="s">
        <v>3511</v>
      </c>
      <c r="C819" t="s">
        <v>35</v>
      </c>
      <c r="D819" t="s">
        <v>3512</v>
      </c>
      <c r="E819">
        <v>2018</v>
      </c>
      <c r="F819" t="s">
        <v>3513</v>
      </c>
      <c r="H819" t="s">
        <v>38</v>
      </c>
      <c r="I819" t="s">
        <v>39</v>
      </c>
    </row>
    <row r="820" spans="1:12" x14ac:dyDescent="0.3">
      <c r="A820" t="s">
        <v>3514</v>
      </c>
      <c r="B820" t="s">
        <v>3515</v>
      </c>
      <c r="C820" t="s">
        <v>99</v>
      </c>
      <c r="D820" t="s">
        <v>3516</v>
      </c>
      <c r="E820">
        <v>2011</v>
      </c>
      <c r="F820" t="s">
        <v>3517</v>
      </c>
      <c r="H820" t="s">
        <v>18</v>
      </c>
    </row>
    <row r="821" spans="1:12" x14ac:dyDescent="0.3">
      <c r="A821" t="s">
        <v>3518</v>
      </c>
      <c r="B821" t="s">
        <v>3519</v>
      </c>
      <c r="C821" t="s">
        <v>3520</v>
      </c>
      <c r="D821" t="s">
        <v>3521</v>
      </c>
      <c r="E821">
        <v>2017</v>
      </c>
      <c r="F821" t="s">
        <v>3522</v>
      </c>
      <c r="H821" t="s">
        <v>18</v>
      </c>
    </row>
    <row r="822" spans="1:12" x14ac:dyDescent="0.3">
      <c r="A822" t="s">
        <v>3523</v>
      </c>
      <c r="B822" t="s">
        <v>3524</v>
      </c>
      <c r="C822" t="s">
        <v>47</v>
      </c>
      <c r="D822" t="s">
        <v>3525</v>
      </c>
      <c r="E822">
        <v>2013</v>
      </c>
      <c r="F822" t="s">
        <v>3526</v>
      </c>
      <c r="H822" t="s">
        <v>18</v>
      </c>
    </row>
    <row r="823" spans="1:12" x14ac:dyDescent="0.3">
      <c r="A823" t="s">
        <v>3527</v>
      </c>
      <c r="B823" t="s">
        <v>3528</v>
      </c>
      <c r="C823" t="s">
        <v>159</v>
      </c>
      <c r="D823" t="s">
        <v>3529</v>
      </c>
      <c r="E823">
        <v>2013</v>
      </c>
      <c r="F823" t="s">
        <v>3530</v>
      </c>
      <c r="H823" t="s">
        <v>18</v>
      </c>
    </row>
    <row r="824" spans="1:12" x14ac:dyDescent="0.3">
      <c r="A824" t="s">
        <v>3531</v>
      </c>
      <c r="B824" t="s">
        <v>3532</v>
      </c>
      <c r="C824" t="s">
        <v>52</v>
      </c>
      <c r="D824" t="s">
        <v>3533</v>
      </c>
      <c r="E824">
        <v>2006</v>
      </c>
      <c r="F824" t="s">
        <v>3534</v>
      </c>
      <c r="H824" t="s">
        <v>18</v>
      </c>
    </row>
    <row r="825" spans="1:12" x14ac:dyDescent="0.3">
      <c r="A825" t="s">
        <v>3535</v>
      </c>
      <c r="B825" t="s">
        <v>3536</v>
      </c>
      <c r="C825" t="s">
        <v>931</v>
      </c>
      <c r="D825" t="s">
        <v>3537</v>
      </c>
      <c r="E825">
        <v>2005</v>
      </c>
      <c r="H825" t="s">
        <v>38</v>
      </c>
      <c r="I825" t="s">
        <v>39</v>
      </c>
    </row>
    <row r="826" spans="1:12" x14ac:dyDescent="0.3">
      <c r="A826" t="s">
        <v>3538</v>
      </c>
      <c r="B826" t="s">
        <v>3539</v>
      </c>
      <c r="C826" t="s">
        <v>316</v>
      </c>
      <c r="D826" t="s">
        <v>3540</v>
      </c>
      <c r="E826">
        <v>1993</v>
      </c>
      <c r="G826" t="s">
        <v>65</v>
      </c>
      <c r="H826" t="s">
        <v>38</v>
      </c>
      <c r="I826" t="s">
        <v>66</v>
      </c>
      <c r="J826" t="s">
        <v>67</v>
      </c>
    </row>
    <row r="827" spans="1:12" x14ac:dyDescent="0.3">
      <c r="A827" t="s">
        <v>3541</v>
      </c>
      <c r="B827" t="s">
        <v>3542</v>
      </c>
      <c r="C827" t="s">
        <v>3543</v>
      </c>
      <c r="D827" t="s">
        <v>3544</v>
      </c>
      <c r="E827">
        <v>2003</v>
      </c>
      <c r="F827" t="s">
        <v>3545</v>
      </c>
      <c r="H827" t="s">
        <v>18</v>
      </c>
    </row>
    <row r="828" spans="1:12" x14ac:dyDescent="0.3">
      <c r="A828" t="s">
        <v>3546</v>
      </c>
      <c r="B828" t="s">
        <v>3547</v>
      </c>
      <c r="C828" t="s">
        <v>926</v>
      </c>
      <c r="D828" t="s">
        <v>3548</v>
      </c>
      <c r="E828">
        <v>2014</v>
      </c>
      <c r="F828" t="s">
        <v>3549</v>
      </c>
      <c r="H828" t="s">
        <v>38</v>
      </c>
      <c r="I828" t="s">
        <v>39</v>
      </c>
    </row>
    <row r="829" spans="1:12" x14ac:dyDescent="0.3">
      <c r="A829" t="s">
        <v>3550</v>
      </c>
      <c r="B829" t="s">
        <v>3551</v>
      </c>
      <c r="C829" t="s">
        <v>1167</v>
      </c>
      <c r="D829" t="s">
        <v>3552</v>
      </c>
      <c r="E829">
        <v>1994</v>
      </c>
      <c r="F829" t="s">
        <v>3553</v>
      </c>
      <c r="H829" t="s">
        <v>18</v>
      </c>
    </row>
    <row r="830" spans="1:12" x14ac:dyDescent="0.3">
      <c r="A830" t="s">
        <v>3554</v>
      </c>
      <c r="B830" t="s">
        <v>3555</v>
      </c>
      <c r="C830" t="s">
        <v>803</v>
      </c>
      <c r="D830" t="s">
        <v>3556</v>
      </c>
      <c r="E830">
        <v>2003</v>
      </c>
      <c r="F830" t="s">
        <v>3557</v>
      </c>
      <c r="H830" t="s">
        <v>38</v>
      </c>
      <c r="I830" t="s">
        <v>66</v>
      </c>
      <c r="L830">
        <v>1</v>
      </c>
    </row>
    <row r="831" spans="1:12" x14ac:dyDescent="0.3">
      <c r="A831" t="s">
        <v>3558</v>
      </c>
      <c r="B831" t="s">
        <v>3559</v>
      </c>
      <c r="C831" t="s">
        <v>3560</v>
      </c>
      <c r="D831" t="s">
        <v>3561</v>
      </c>
      <c r="E831">
        <v>2011</v>
      </c>
      <c r="F831" t="s">
        <v>3562</v>
      </c>
      <c r="G831" t="s">
        <v>65</v>
      </c>
      <c r="H831" t="s">
        <v>38</v>
      </c>
      <c r="I831" t="s">
        <v>66</v>
      </c>
    </row>
    <row r="832" spans="1:12" x14ac:dyDescent="0.3">
      <c r="A832" t="s">
        <v>3563</v>
      </c>
      <c r="B832" t="s">
        <v>3564</v>
      </c>
      <c r="C832" t="s">
        <v>3565</v>
      </c>
      <c r="D832" t="s">
        <v>3566</v>
      </c>
      <c r="E832">
        <v>2016</v>
      </c>
      <c r="H832" t="s">
        <v>18</v>
      </c>
    </row>
    <row r="833" spans="1:14" x14ac:dyDescent="0.3">
      <c r="A833" t="s">
        <v>3567</v>
      </c>
      <c r="B833" t="s">
        <v>3568</v>
      </c>
      <c r="C833" t="s">
        <v>775</v>
      </c>
      <c r="D833" t="s">
        <v>3569</v>
      </c>
      <c r="E833">
        <v>2008</v>
      </c>
      <c r="F833" t="s">
        <v>3570</v>
      </c>
      <c r="H833" t="s">
        <v>18</v>
      </c>
    </row>
    <row r="834" spans="1:14" x14ac:dyDescent="0.3">
      <c r="A834" t="s">
        <v>3571</v>
      </c>
      <c r="B834" t="s">
        <v>3572</v>
      </c>
      <c r="C834" t="s">
        <v>3456</v>
      </c>
      <c r="D834" t="s">
        <v>3573</v>
      </c>
      <c r="E834">
        <v>2016</v>
      </c>
      <c r="F834" t="s">
        <v>3574</v>
      </c>
      <c r="H834" t="s">
        <v>18</v>
      </c>
    </row>
    <row r="835" spans="1:14" x14ac:dyDescent="0.3">
      <c r="A835" t="s">
        <v>3575</v>
      </c>
      <c r="B835" t="s">
        <v>3576</v>
      </c>
      <c r="C835" t="s">
        <v>1805</v>
      </c>
      <c r="D835" t="s">
        <v>3577</v>
      </c>
      <c r="E835">
        <v>2015</v>
      </c>
      <c r="F835" t="s">
        <v>3578</v>
      </c>
      <c r="H835" t="s">
        <v>18</v>
      </c>
    </row>
    <row r="836" spans="1:14" x14ac:dyDescent="0.3">
      <c r="A836" t="s">
        <v>3579</v>
      </c>
      <c r="B836" t="s">
        <v>3580</v>
      </c>
      <c r="C836" t="s">
        <v>1646</v>
      </c>
      <c r="D836" t="s">
        <v>3581</v>
      </c>
      <c r="E836">
        <v>2017</v>
      </c>
      <c r="F836" t="s">
        <v>3582</v>
      </c>
      <c r="H836" t="s">
        <v>18</v>
      </c>
    </row>
    <row r="837" spans="1:14" x14ac:dyDescent="0.3">
      <c r="A837" t="s">
        <v>3583</v>
      </c>
      <c r="B837" t="s">
        <v>3584</v>
      </c>
      <c r="C837" t="s">
        <v>758</v>
      </c>
      <c r="D837" t="s">
        <v>3585</v>
      </c>
      <c r="E837">
        <v>2011</v>
      </c>
      <c r="F837" t="s">
        <v>3586</v>
      </c>
      <c r="H837" t="s">
        <v>18</v>
      </c>
    </row>
    <row r="838" spans="1:14" x14ac:dyDescent="0.3">
      <c r="A838" t="s">
        <v>3587</v>
      </c>
      <c r="B838" t="s">
        <v>3588</v>
      </c>
      <c r="C838" t="s">
        <v>3247</v>
      </c>
      <c r="D838" t="s">
        <v>3589</v>
      </c>
      <c r="E838">
        <v>2010</v>
      </c>
      <c r="F838" t="s">
        <v>3590</v>
      </c>
      <c r="H838" t="s">
        <v>38</v>
      </c>
      <c r="I838" t="s">
        <v>39</v>
      </c>
    </row>
    <row r="839" spans="1:14" x14ac:dyDescent="0.3">
      <c r="A839" t="s">
        <v>3591</v>
      </c>
      <c r="B839" t="s">
        <v>3592</v>
      </c>
      <c r="C839" t="s">
        <v>146</v>
      </c>
      <c r="D839" t="s">
        <v>3593</v>
      </c>
      <c r="E839">
        <v>2013</v>
      </c>
      <c r="F839" t="s">
        <v>3594</v>
      </c>
      <c r="H839" t="s">
        <v>18</v>
      </c>
    </row>
    <row r="840" spans="1:14" x14ac:dyDescent="0.3">
      <c r="A840" t="s">
        <v>3595</v>
      </c>
      <c r="B840" t="s">
        <v>3596</v>
      </c>
      <c r="C840" t="s">
        <v>3597</v>
      </c>
      <c r="E840">
        <v>1977</v>
      </c>
      <c r="G840" t="s">
        <v>166</v>
      </c>
      <c r="H840" t="s">
        <v>38</v>
      </c>
      <c r="I840" t="s">
        <v>66</v>
      </c>
      <c r="K840">
        <v>8</v>
      </c>
      <c r="L840">
        <v>12</v>
      </c>
    </row>
    <row r="841" spans="1:14" x14ac:dyDescent="0.3">
      <c r="A841" t="s">
        <v>3598</v>
      </c>
      <c r="B841" t="s">
        <v>3599</v>
      </c>
      <c r="C841" t="s">
        <v>498</v>
      </c>
      <c r="D841" t="s">
        <v>3600</v>
      </c>
      <c r="E841">
        <v>2018</v>
      </c>
      <c r="F841" t="s">
        <v>3601</v>
      </c>
      <c r="H841" t="s">
        <v>18</v>
      </c>
    </row>
    <row r="842" spans="1:14" x14ac:dyDescent="0.3">
      <c r="A842" t="s">
        <v>3602</v>
      </c>
      <c r="B842" t="s">
        <v>3603</v>
      </c>
      <c r="C842" t="s">
        <v>3604</v>
      </c>
      <c r="D842" t="s">
        <v>3605</v>
      </c>
      <c r="E842">
        <v>2015</v>
      </c>
      <c r="G842" t="s">
        <v>65</v>
      </c>
      <c r="H842" t="s">
        <v>38</v>
      </c>
      <c r="I842" t="s">
        <v>66</v>
      </c>
    </row>
    <row r="843" spans="1:14" x14ac:dyDescent="0.3">
      <c r="A843" t="s">
        <v>3606</v>
      </c>
      <c r="B843" t="s">
        <v>3607</v>
      </c>
      <c r="C843" t="s">
        <v>325</v>
      </c>
      <c r="D843" t="s">
        <v>3608</v>
      </c>
      <c r="E843">
        <v>1996</v>
      </c>
      <c r="F843" t="s">
        <v>3609</v>
      </c>
      <c r="G843" t="s">
        <v>166</v>
      </c>
      <c r="H843" t="s">
        <v>38</v>
      </c>
      <c r="I843" t="s">
        <v>66</v>
      </c>
      <c r="K843">
        <v>3</v>
      </c>
      <c r="M843" t="s">
        <v>67</v>
      </c>
      <c r="N843" t="s">
        <v>65</v>
      </c>
    </row>
    <row r="844" spans="1:14" x14ac:dyDescent="0.3">
      <c r="A844" t="s">
        <v>3610</v>
      </c>
      <c r="B844" t="s">
        <v>3611</v>
      </c>
      <c r="C844" t="s">
        <v>789</v>
      </c>
      <c r="D844" t="s">
        <v>3612</v>
      </c>
      <c r="E844">
        <v>2009</v>
      </c>
      <c r="F844" t="s">
        <v>3613</v>
      </c>
      <c r="H844" t="s">
        <v>18</v>
      </c>
    </row>
    <row r="845" spans="1:14" x14ac:dyDescent="0.3">
      <c r="A845" t="s">
        <v>3614</v>
      </c>
      <c r="B845" t="s">
        <v>3615</v>
      </c>
      <c r="C845" t="s">
        <v>3616</v>
      </c>
      <c r="D845" t="s">
        <v>3617</v>
      </c>
      <c r="E845">
        <v>2018</v>
      </c>
      <c r="F845" t="s">
        <v>3618</v>
      </c>
      <c r="H845" t="s">
        <v>38</v>
      </c>
      <c r="I845" t="s">
        <v>39</v>
      </c>
    </row>
    <row r="846" spans="1:14" x14ac:dyDescent="0.3">
      <c r="A846" t="s">
        <v>3619</v>
      </c>
      <c r="B846" t="s">
        <v>3620</v>
      </c>
      <c r="C846" t="s">
        <v>579</v>
      </c>
      <c r="D846" t="s">
        <v>3621</v>
      </c>
      <c r="E846">
        <v>2016</v>
      </c>
      <c r="F846" t="s">
        <v>3622</v>
      </c>
      <c r="H846" t="s">
        <v>38</v>
      </c>
      <c r="I846" t="s">
        <v>39</v>
      </c>
    </row>
    <row r="847" spans="1:14" x14ac:dyDescent="0.3">
      <c r="A847" t="s">
        <v>3623</v>
      </c>
      <c r="B847" t="s">
        <v>3624</v>
      </c>
      <c r="C847" t="s">
        <v>380</v>
      </c>
      <c r="E847">
        <v>1981</v>
      </c>
      <c r="F847" t="s">
        <v>3625</v>
      </c>
      <c r="H847" t="s">
        <v>38</v>
      </c>
      <c r="I847" t="s">
        <v>39</v>
      </c>
    </row>
    <row r="848" spans="1:14" x14ac:dyDescent="0.3">
      <c r="A848" t="s">
        <v>3626</v>
      </c>
      <c r="B848" t="s">
        <v>3627</v>
      </c>
      <c r="C848" t="s">
        <v>1703</v>
      </c>
      <c r="D848" t="s">
        <v>3628</v>
      </c>
      <c r="E848">
        <v>2005</v>
      </c>
      <c r="G848" t="s">
        <v>65</v>
      </c>
      <c r="H848" t="s">
        <v>38</v>
      </c>
      <c r="I848" t="s">
        <v>66</v>
      </c>
    </row>
    <row r="849" spans="1:11" x14ac:dyDescent="0.3">
      <c r="A849" t="s">
        <v>3629</v>
      </c>
      <c r="B849" t="s">
        <v>3630</v>
      </c>
      <c r="C849" t="s">
        <v>966</v>
      </c>
      <c r="D849" t="s">
        <v>3631</v>
      </c>
      <c r="E849">
        <v>2010</v>
      </c>
      <c r="F849" t="s">
        <v>3632</v>
      </c>
      <c r="H849" t="s">
        <v>18</v>
      </c>
    </row>
    <row r="850" spans="1:11" x14ac:dyDescent="0.3">
      <c r="A850" t="s">
        <v>3633</v>
      </c>
      <c r="B850" t="s">
        <v>3634</v>
      </c>
      <c r="C850" t="s">
        <v>1127</v>
      </c>
      <c r="D850" t="s">
        <v>3635</v>
      </c>
      <c r="E850">
        <v>2007</v>
      </c>
      <c r="F850" t="s">
        <v>3636</v>
      </c>
      <c r="H850" t="s">
        <v>38</v>
      </c>
      <c r="I850" t="s">
        <v>39</v>
      </c>
    </row>
    <row r="851" spans="1:11" x14ac:dyDescent="0.3">
      <c r="A851" t="s">
        <v>3637</v>
      </c>
      <c r="B851" t="s">
        <v>3638</v>
      </c>
      <c r="C851" t="s">
        <v>1495</v>
      </c>
      <c r="D851" t="s">
        <v>3639</v>
      </c>
      <c r="E851">
        <v>2002</v>
      </c>
      <c r="F851" t="s">
        <v>3640</v>
      </c>
      <c r="G851" t="s">
        <v>65</v>
      </c>
      <c r="H851" t="s">
        <v>38</v>
      </c>
      <c r="I851" t="s">
        <v>66</v>
      </c>
      <c r="K851">
        <v>3</v>
      </c>
    </row>
    <row r="852" spans="1:11" x14ac:dyDescent="0.3">
      <c r="A852" t="s">
        <v>3641</v>
      </c>
      <c r="B852" t="s">
        <v>3642</v>
      </c>
      <c r="C852" t="s">
        <v>3616</v>
      </c>
      <c r="D852" t="s">
        <v>3643</v>
      </c>
      <c r="E852">
        <v>2017</v>
      </c>
      <c r="F852" t="s">
        <v>3644</v>
      </c>
      <c r="H852" t="s">
        <v>38</v>
      </c>
      <c r="I852" t="s">
        <v>39</v>
      </c>
    </row>
    <row r="853" spans="1:11" x14ac:dyDescent="0.3">
      <c r="A853" t="s">
        <v>3645</v>
      </c>
      <c r="B853" t="s">
        <v>3646</v>
      </c>
      <c r="C853" t="s">
        <v>52</v>
      </c>
      <c r="D853" t="s">
        <v>3647</v>
      </c>
      <c r="E853">
        <v>2000</v>
      </c>
      <c r="H853" t="s">
        <v>38</v>
      </c>
      <c r="I853" t="s">
        <v>39</v>
      </c>
    </row>
    <row r="854" spans="1:11" x14ac:dyDescent="0.3">
      <c r="A854" t="s">
        <v>3648</v>
      </c>
      <c r="B854" t="s">
        <v>3649</v>
      </c>
      <c r="C854" t="s">
        <v>189</v>
      </c>
      <c r="D854" t="s">
        <v>3650</v>
      </c>
      <c r="E854">
        <v>2004</v>
      </c>
      <c r="F854" t="s">
        <v>3651</v>
      </c>
      <c r="H854" t="s">
        <v>38</v>
      </c>
      <c r="I854" t="s">
        <v>39</v>
      </c>
    </row>
    <row r="855" spans="1:11" x14ac:dyDescent="0.3">
      <c r="A855" t="s">
        <v>3652</v>
      </c>
      <c r="B855" t="s">
        <v>3653</v>
      </c>
      <c r="C855" t="s">
        <v>3654</v>
      </c>
      <c r="D855" t="s">
        <v>3655</v>
      </c>
      <c r="E855">
        <v>2014</v>
      </c>
      <c r="F855" t="s">
        <v>3656</v>
      </c>
      <c r="H855" t="s">
        <v>38</v>
      </c>
      <c r="I855" t="s">
        <v>39</v>
      </c>
    </row>
    <row r="856" spans="1:11" x14ac:dyDescent="0.3">
      <c r="A856" t="s">
        <v>3657</v>
      </c>
      <c r="B856" t="s">
        <v>3658</v>
      </c>
      <c r="C856" t="s">
        <v>926</v>
      </c>
      <c r="D856" t="s">
        <v>3659</v>
      </c>
      <c r="E856">
        <v>2000</v>
      </c>
      <c r="H856" t="s">
        <v>38</v>
      </c>
      <c r="I856" t="s">
        <v>39</v>
      </c>
    </row>
    <row r="857" spans="1:11" x14ac:dyDescent="0.3">
      <c r="A857" t="s">
        <v>3657</v>
      </c>
      <c r="B857" t="s">
        <v>3660</v>
      </c>
      <c r="C857" t="s">
        <v>690</v>
      </c>
      <c r="D857" t="s">
        <v>3661</v>
      </c>
      <c r="E857">
        <v>1999</v>
      </c>
      <c r="F857" t="s">
        <v>3662</v>
      </c>
      <c r="H857" t="s">
        <v>38</v>
      </c>
      <c r="I857" t="s">
        <v>39</v>
      </c>
    </row>
    <row r="858" spans="1:11" x14ac:dyDescent="0.3">
      <c r="A858" t="s">
        <v>3663</v>
      </c>
      <c r="B858" t="s">
        <v>3664</v>
      </c>
      <c r="C858" t="s">
        <v>3665</v>
      </c>
      <c r="D858" t="s">
        <v>3666</v>
      </c>
      <c r="E858">
        <v>2015</v>
      </c>
      <c r="F858" t="s">
        <v>3667</v>
      </c>
      <c r="H858" t="s">
        <v>18</v>
      </c>
    </row>
    <row r="859" spans="1:11" x14ac:dyDescent="0.3">
      <c r="A859" t="s">
        <v>3668</v>
      </c>
      <c r="B859" t="s">
        <v>3669</v>
      </c>
      <c r="C859" t="s">
        <v>498</v>
      </c>
      <c r="D859" t="s">
        <v>3670</v>
      </c>
      <c r="E859">
        <v>2018</v>
      </c>
      <c r="F859" t="s">
        <v>3671</v>
      </c>
      <c r="H859" t="s">
        <v>18</v>
      </c>
    </row>
    <row r="860" spans="1:11" x14ac:dyDescent="0.3">
      <c r="A860" t="s">
        <v>3672</v>
      </c>
      <c r="B860" t="s">
        <v>3673</v>
      </c>
      <c r="C860" t="s">
        <v>390</v>
      </c>
      <c r="D860" t="s">
        <v>3674</v>
      </c>
      <c r="E860">
        <v>2014</v>
      </c>
      <c r="F860" t="s">
        <v>3675</v>
      </c>
      <c r="H860" t="s">
        <v>18</v>
      </c>
    </row>
    <row r="861" spans="1:11" x14ac:dyDescent="0.3">
      <c r="A861" t="s">
        <v>3676</v>
      </c>
      <c r="B861" t="s">
        <v>3677</v>
      </c>
      <c r="C861" t="s">
        <v>3678</v>
      </c>
      <c r="D861" t="s">
        <v>3679</v>
      </c>
      <c r="E861">
        <v>2016</v>
      </c>
      <c r="F861" t="s">
        <v>3680</v>
      </c>
      <c r="H861" t="s">
        <v>18</v>
      </c>
    </row>
    <row r="862" spans="1:11" x14ac:dyDescent="0.3">
      <c r="A862" t="s">
        <v>3681</v>
      </c>
      <c r="B862" t="s">
        <v>3682</v>
      </c>
      <c r="C862" t="s">
        <v>2465</v>
      </c>
      <c r="D862" t="s">
        <v>3683</v>
      </c>
      <c r="E862">
        <v>2004</v>
      </c>
      <c r="F862" t="s">
        <v>3684</v>
      </c>
      <c r="H862" t="s">
        <v>18</v>
      </c>
    </row>
    <row r="863" spans="1:11" x14ac:dyDescent="0.3">
      <c r="A863" t="s">
        <v>3685</v>
      </c>
      <c r="B863" t="s">
        <v>3686</v>
      </c>
      <c r="C863" t="s">
        <v>3687</v>
      </c>
      <c r="D863" t="s">
        <v>3688</v>
      </c>
      <c r="E863">
        <v>2002</v>
      </c>
      <c r="F863" t="s">
        <v>3689</v>
      </c>
      <c r="H863" t="s">
        <v>18</v>
      </c>
    </row>
    <row r="864" spans="1:11" x14ac:dyDescent="0.3">
      <c r="A864" t="s">
        <v>3690</v>
      </c>
      <c r="B864" t="s">
        <v>3691</v>
      </c>
      <c r="C864" t="s">
        <v>390</v>
      </c>
      <c r="D864" t="s">
        <v>3692</v>
      </c>
      <c r="E864">
        <v>2016</v>
      </c>
      <c r="F864" t="s">
        <v>3693</v>
      </c>
      <c r="H864" t="s">
        <v>18</v>
      </c>
    </row>
    <row r="865" spans="1:9" x14ac:dyDescent="0.3">
      <c r="A865" t="s">
        <v>3694</v>
      </c>
      <c r="B865" t="s">
        <v>3695</v>
      </c>
      <c r="C865" t="s">
        <v>113</v>
      </c>
      <c r="D865" t="s">
        <v>3696</v>
      </c>
      <c r="E865">
        <v>1996</v>
      </c>
      <c r="H865" t="s">
        <v>18</v>
      </c>
    </row>
    <row r="866" spans="1:9" x14ac:dyDescent="0.3">
      <c r="A866" t="s">
        <v>3697</v>
      </c>
      <c r="B866" t="s">
        <v>3698</v>
      </c>
      <c r="C866" t="s">
        <v>52</v>
      </c>
      <c r="D866" t="s">
        <v>3699</v>
      </c>
      <c r="E866">
        <v>1996</v>
      </c>
      <c r="F866" t="s">
        <v>3700</v>
      </c>
      <c r="H866" t="s">
        <v>38</v>
      </c>
      <c r="I866" t="s">
        <v>39</v>
      </c>
    </row>
    <row r="867" spans="1:9" x14ac:dyDescent="0.3">
      <c r="A867" t="s">
        <v>3701</v>
      </c>
      <c r="B867" t="s">
        <v>3702</v>
      </c>
      <c r="C867" t="s">
        <v>3703</v>
      </c>
      <c r="D867" t="s">
        <v>3704</v>
      </c>
      <c r="E867">
        <v>2017</v>
      </c>
      <c r="F867" t="s">
        <v>3705</v>
      </c>
      <c r="H867" t="s">
        <v>18</v>
      </c>
    </row>
    <row r="868" spans="1:9" x14ac:dyDescent="0.3">
      <c r="A868" t="s">
        <v>3706</v>
      </c>
      <c r="B868" t="s">
        <v>3707</v>
      </c>
      <c r="C868" t="s">
        <v>235</v>
      </c>
      <c r="D868" t="s">
        <v>3708</v>
      </c>
      <c r="E868">
        <v>1999</v>
      </c>
      <c r="H868" t="s">
        <v>38</v>
      </c>
      <c r="I868" t="s">
        <v>39</v>
      </c>
    </row>
    <row r="869" spans="1:9" x14ac:dyDescent="0.3">
      <c r="A869" t="s">
        <v>3709</v>
      </c>
      <c r="B869" t="s">
        <v>3710</v>
      </c>
      <c r="C869" t="s">
        <v>739</v>
      </c>
      <c r="D869" t="s">
        <v>3711</v>
      </c>
      <c r="E869">
        <v>2006</v>
      </c>
      <c r="H869" t="s">
        <v>18</v>
      </c>
    </row>
    <row r="870" spans="1:9" x14ac:dyDescent="0.3">
      <c r="A870" t="s">
        <v>3712</v>
      </c>
      <c r="B870" t="s">
        <v>3713</v>
      </c>
      <c r="C870" t="s">
        <v>355</v>
      </c>
      <c r="D870" t="s">
        <v>3714</v>
      </c>
      <c r="E870">
        <v>2017</v>
      </c>
      <c r="F870" t="s">
        <v>3715</v>
      </c>
      <c r="H870" t="s">
        <v>18</v>
      </c>
    </row>
    <row r="871" spans="1:9" x14ac:dyDescent="0.3">
      <c r="A871" t="s">
        <v>3716</v>
      </c>
      <c r="B871" t="s">
        <v>3717</v>
      </c>
      <c r="C871" t="s">
        <v>3718</v>
      </c>
      <c r="D871" t="s">
        <v>3719</v>
      </c>
      <c r="E871">
        <v>2005</v>
      </c>
      <c r="F871" t="s">
        <v>3720</v>
      </c>
      <c r="H871" t="s">
        <v>18</v>
      </c>
    </row>
    <row r="872" spans="1:9" x14ac:dyDescent="0.3">
      <c r="A872" t="s">
        <v>3721</v>
      </c>
      <c r="B872" t="s">
        <v>3722</v>
      </c>
      <c r="C872" t="s">
        <v>1819</v>
      </c>
      <c r="D872" t="s">
        <v>3723</v>
      </c>
      <c r="E872">
        <v>1993</v>
      </c>
      <c r="G872" t="s">
        <v>65</v>
      </c>
      <c r="H872" t="s">
        <v>38</v>
      </c>
      <c r="I872" t="s">
        <v>66</v>
      </c>
    </row>
    <row r="873" spans="1:9" x14ac:dyDescent="0.3">
      <c r="A873" t="s">
        <v>3724</v>
      </c>
      <c r="B873" t="s">
        <v>3725</v>
      </c>
      <c r="C873" t="s">
        <v>375</v>
      </c>
      <c r="D873" t="s">
        <v>3726</v>
      </c>
      <c r="E873">
        <v>2002</v>
      </c>
      <c r="F873" t="s">
        <v>3727</v>
      </c>
      <c r="G873" t="s">
        <v>65</v>
      </c>
      <c r="H873" t="s">
        <v>38</v>
      </c>
      <c r="I873" t="s">
        <v>66</v>
      </c>
    </row>
    <row r="874" spans="1:9" x14ac:dyDescent="0.3">
      <c r="A874" t="s">
        <v>3724</v>
      </c>
      <c r="B874" t="s">
        <v>3728</v>
      </c>
      <c r="C874" t="s">
        <v>375</v>
      </c>
      <c r="D874" t="s">
        <v>3729</v>
      </c>
      <c r="E874">
        <v>1996</v>
      </c>
      <c r="G874" t="s">
        <v>65</v>
      </c>
      <c r="H874" t="s">
        <v>38</v>
      </c>
      <c r="I874" t="s">
        <v>66</v>
      </c>
    </row>
    <row r="875" spans="1:9" x14ac:dyDescent="0.3">
      <c r="A875" t="s">
        <v>3730</v>
      </c>
      <c r="B875" t="s">
        <v>3731</v>
      </c>
      <c r="C875" t="s">
        <v>3732</v>
      </c>
      <c r="D875" t="s">
        <v>3733</v>
      </c>
      <c r="E875">
        <v>2005</v>
      </c>
      <c r="F875" t="s">
        <v>3734</v>
      </c>
      <c r="H875" t="s">
        <v>38</v>
      </c>
      <c r="I875" t="s">
        <v>39</v>
      </c>
    </row>
    <row r="876" spans="1:9" x14ac:dyDescent="0.3">
      <c r="A876" t="s">
        <v>3735</v>
      </c>
      <c r="B876" t="s">
        <v>3736</v>
      </c>
      <c r="C876" t="s">
        <v>2399</v>
      </c>
      <c r="D876" t="s">
        <v>3737</v>
      </c>
      <c r="E876">
        <v>2007</v>
      </c>
      <c r="F876" t="s">
        <v>3738</v>
      </c>
      <c r="H876" t="s">
        <v>18</v>
      </c>
    </row>
    <row r="877" spans="1:9" x14ac:dyDescent="0.3">
      <c r="A877" t="s">
        <v>3739</v>
      </c>
      <c r="B877" t="s">
        <v>3740</v>
      </c>
      <c r="C877" t="s">
        <v>3741</v>
      </c>
      <c r="D877" t="s">
        <v>3742</v>
      </c>
      <c r="E877">
        <v>2004</v>
      </c>
      <c r="F877" t="s">
        <v>3743</v>
      </c>
      <c r="H877" t="s">
        <v>38</v>
      </c>
      <c r="I877" t="s">
        <v>39</v>
      </c>
    </row>
    <row r="878" spans="1:9" x14ac:dyDescent="0.3">
      <c r="A878" t="s">
        <v>3744</v>
      </c>
      <c r="B878" t="s">
        <v>3745</v>
      </c>
      <c r="C878" t="s">
        <v>966</v>
      </c>
      <c r="D878" t="s">
        <v>3746</v>
      </c>
      <c r="E878">
        <v>2007</v>
      </c>
      <c r="F878" t="s">
        <v>3747</v>
      </c>
      <c r="G878" t="s">
        <v>65</v>
      </c>
      <c r="H878" t="s">
        <v>38</v>
      </c>
      <c r="I878" t="s">
        <v>66</v>
      </c>
    </row>
    <row r="879" spans="1:9" x14ac:dyDescent="0.3">
      <c r="A879" t="s">
        <v>3744</v>
      </c>
      <c r="B879" t="s">
        <v>3748</v>
      </c>
      <c r="C879" t="s">
        <v>164</v>
      </c>
      <c r="D879" t="s">
        <v>3749</v>
      </c>
      <c r="E879">
        <v>2005</v>
      </c>
      <c r="F879" t="s">
        <v>3750</v>
      </c>
      <c r="G879" t="s">
        <v>65</v>
      </c>
      <c r="H879" t="s">
        <v>38</v>
      </c>
      <c r="I879" t="s">
        <v>66</v>
      </c>
    </row>
    <row r="880" spans="1:9" x14ac:dyDescent="0.3">
      <c r="A880" t="s">
        <v>3751</v>
      </c>
      <c r="B880" t="s">
        <v>3752</v>
      </c>
      <c r="C880" t="s">
        <v>561</v>
      </c>
      <c r="D880" t="s">
        <v>3753</v>
      </c>
      <c r="E880">
        <v>2006</v>
      </c>
      <c r="F880" t="s">
        <v>3754</v>
      </c>
      <c r="G880" t="s">
        <v>65</v>
      </c>
      <c r="H880" t="s">
        <v>38</v>
      </c>
      <c r="I880" t="s">
        <v>66</v>
      </c>
    </row>
    <row r="881" spans="1:14" x14ac:dyDescent="0.3">
      <c r="A881" t="s">
        <v>3755</v>
      </c>
      <c r="B881" t="s">
        <v>3756</v>
      </c>
      <c r="C881" t="s">
        <v>211</v>
      </c>
      <c r="D881" t="s">
        <v>3757</v>
      </c>
      <c r="E881">
        <v>2017</v>
      </c>
      <c r="F881" t="s">
        <v>3758</v>
      </c>
      <c r="G881" t="s">
        <v>65</v>
      </c>
      <c r="H881" t="s">
        <v>38</v>
      </c>
      <c r="I881" t="s">
        <v>66</v>
      </c>
    </row>
    <row r="882" spans="1:14" x14ac:dyDescent="0.3">
      <c r="A882" t="s">
        <v>3759</v>
      </c>
      <c r="B882" t="s">
        <v>3760</v>
      </c>
      <c r="C882" t="s">
        <v>3761</v>
      </c>
      <c r="D882" t="s">
        <v>3762</v>
      </c>
      <c r="E882">
        <v>2013</v>
      </c>
      <c r="F882" t="s">
        <v>65</v>
      </c>
      <c r="G882" t="s">
        <v>65</v>
      </c>
      <c r="H882" t="s">
        <v>38</v>
      </c>
      <c r="I882" t="s">
        <v>66</v>
      </c>
      <c r="K882">
        <v>4</v>
      </c>
      <c r="N882" t="s">
        <v>65</v>
      </c>
    </row>
    <row r="883" spans="1:14" x14ac:dyDescent="0.3">
      <c r="A883" t="s">
        <v>3763</v>
      </c>
      <c r="B883" t="s">
        <v>3764</v>
      </c>
      <c r="C883" t="s">
        <v>561</v>
      </c>
      <c r="D883" t="s">
        <v>3765</v>
      </c>
      <c r="E883">
        <v>1995</v>
      </c>
      <c r="F883" t="s">
        <v>3766</v>
      </c>
      <c r="H883" t="s">
        <v>38</v>
      </c>
      <c r="I883" t="s">
        <v>39</v>
      </c>
    </row>
    <row r="884" spans="1:14" x14ac:dyDescent="0.3">
      <c r="A884" t="s">
        <v>3767</v>
      </c>
      <c r="B884" t="s">
        <v>3768</v>
      </c>
      <c r="C884" t="s">
        <v>3769</v>
      </c>
      <c r="D884" t="s">
        <v>3770</v>
      </c>
      <c r="E884">
        <v>1991</v>
      </c>
      <c r="F884" t="s">
        <v>3771</v>
      </c>
      <c r="H884" t="s">
        <v>38</v>
      </c>
      <c r="I884" t="s">
        <v>39</v>
      </c>
    </row>
    <row r="885" spans="1:14" x14ac:dyDescent="0.3">
      <c r="A885" t="s">
        <v>3772</v>
      </c>
      <c r="B885" t="s">
        <v>3773</v>
      </c>
      <c r="C885" t="s">
        <v>340</v>
      </c>
      <c r="D885" t="s">
        <v>3774</v>
      </c>
      <c r="E885">
        <v>2016</v>
      </c>
      <c r="F885" t="s">
        <v>3775</v>
      </c>
      <c r="H885" t="s">
        <v>18</v>
      </c>
    </row>
    <row r="886" spans="1:14" x14ac:dyDescent="0.3">
      <c r="A886" t="s">
        <v>3776</v>
      </c>
      <c r="B886" t="s">
        <v>3777</v>
      </c>
      <c r="C886" t="s">
        <v>151</v>
      </c>
      <c r="D886" t="s">
        <v>3778</v>
      </c>
      <c r="E886">
        <v>1992</v>
      </c>
      <c r="H886" t="s">
        <v>18</v>
      </c>
    </row>
    <row r="887" spans="1:14" x14ac:dyDescent="0.3">
      <c r="A887" t="s">
        <v>3779</v>
      </c>
      <c r="B887" t="s">
        <v>3780</v>
      </c>
      <c r="C887" t="s">
        <v>118</v>
      </c>
      <c r="D887" t="s">
        <v>3781</v>
      </c>
      <c r="E887">
        <v>2014</v>
      </c>
      <c r="F887" t="s">
        <v>3782</v>
      </c>
      <c r="H887" t="s">
        <v>18</v>
      </c>
    </row>
    <row r="888" spans="1:14" x14ac:dyDescent="0.3">
      <c r="A888" t="s">
        <v>3783</v>
      </c>
      <c r="B888" t="s">
        <v>3784</v>
      </c>
      <c r="C888" t="s">
        <v>3030</v>
      </c>
      <c r="D888" t="s">
        <v>3785</v>
      </c>
      <c r="E888">
        <v>2006</v>
      </c>
      <c r="F888" t="s">
        <v>3786</v>
      </c>
      <c r="H888" t="s">
        <v>38</v>
      </c>
      <c r="I888" t="s">
        <v>39</v>
      </c>
    </row>
    <row r="889" spans="1:14" x14ac:dyDescent="0.3">
      <c r="A889" t="s">
        <v>3787</v>
      </c>
      <c r="B889" t="s">
        <v>3788</v>
      </c>
      <c r="C889" t="s">
        <v>3789</v>
      </c>
      <c r="D889" t="s">
        <v>3790</v>
      </c>
      <c r="E889">
        <v>2016</v>
      </c>
      <c r="F889" t="s">
        <v>3791</v>
      </c>
      <c r="H889" t="s">
        <v>18</v>
      </c>
    </row>
    <row r="890" spans="1:14" x14ac:dyDescent="0.3">
      <c r="A890" t="s">
        <v>3792</v>
      </c>
      <c r="B890" t="s">
        <v>3793</v>
      </c>
      <c r="C890" t="s">
        <v>1805</v>
      </c>
      <c r="D890" t="s">
        <v>3794</v>
      </c>
      <c r="E890">
        <v>2006</v>
      </c>
      <c r="F890" t="s">
        <v>3795</v>
      </c>
      <c r="H890" t="s">
        <v>18</v>
      </c>
    </row>
    <row r="891" spans="1:14" x14ac:dyDescent="0.3">
      <c r="A891" t="s">
        <v>3796</v>
      </c>
      <c r="B891" t="s">
        <v>3797</v>
      </c>
      <c r="C891" t="s">
        <v>2146</v>
      </c>
      <c r="D891" t="s">
        <v>3798</v>
      </c>
      <c r="E891">
        <v>1993</v>
      </c>
      <c r="F891" t="s">
        <v>3799</v>
      </c>
      <c r="H891" t="s">
        <v>38</v>
      </c>
      <c r="I891" t="s">
        <v>39</v>
      </c>
    </row>
    <row r="892" spans="1:14" x14ac:dyDescent="0.3">
      <c r="A892" t="s">
        <v>3800</v>
      </c>
      <c r="B892" t="s">
        <v>3801</v>
      </c>
      <c r="C892" t="s">
        <v>250</v>
      </c>
      <c r="D892" t="s">
        <v>3802</v>
      </c>
      <c r="E892">
        <v>2014</v>
      </c>
      <c r="F892" t="s">
        <v>3803</v>
      </c>
      <c r="H892" t="s">
        <v>18</v>
      </c>
    </row>
    <row r="893" spans="1:14" x14ac:dyDescent="0.3">
      <c r="A893" t="s">
        <v>3804</v>
      </c>
      <c r="B893" t="s">
        <v>3805</v>
      </c>
      <c r="C893" t="s">
        <v>498</v>
      </c>
      <c r="D893" t="s">
        <v>3806</v>
      </c>
      <c r="E893">
        <v>1992</v>
      </c>
      <c r="F893" t="s">
        <v>3807</v>
      </c>
      <c r="H893" t="s">
        <v>18</v>
      </c>
    </row>
    <row r="894" spans="1:14" x14ac:dyDescent="0.3">
      <c r="A894" t="s">
        <v>3808</v>
      </c>
      <c r="B894" t="s">
        <v>3809</v>
      </c>
      <c r="C894" t="s">
        <v>325</v>
      </c>
      <c r="D894" t="s">
        <v>3810</v>
      </c>
      <c r="E894">
        <v>1998</v>
      </c>
      <c r="F894" t="s">
        <v>3811</v>
      </c>
      <c r="H894" t="s">
        <v>38</v>
      </c>
      <c r="I894" t="s">
        <v>66</v>
      </c>
      <c r="K894">
        <v>2</v>
      </c>
    </row>
    <row r="895" spans="1:14" x14ac:dyDescent="0.3">
      <c r="A895" t="s">
        <v>3808</v>
      </c>
      <c r="B895" t="s">
        <v>3812</v>
      </c>
      <c r="C895" t="s">
        <v>164</v>
      </c>
      <c r="D895" t="s">
        <v>3813</v>
      </c>
      <c r="E895">
        <v>1997</v>
      </c>
      <c r="F895" t="s">
        <v>3814</v>
      </c>
      <c r="H895" t="s">
        <v>38</v>
      </c>
      <c r="I895" t="s">
        <v>66</v>
      </c>
      <c r="K895">
        <v>2</v>
      </c>
    </row>
    <row r="896" spans="1:14" x14ac:dyDescent="0.3">
      <c r="A896" t="s">
        <v>3808</v>
      </c>
      <c r="B896" t="s">
        <v>3815</v>
      </c>
      <c r="C896" t="s">
        <v>164</v>
      </c>
      <c r="D896" t="s">
        <v>3816</v>
      </c>
      <c r="E896">
        <v>1996</v>
      </c>
      <c r="F896" t="s">
        <v>3817</v>
      </c>
      <c r="H896" t="s">
        <v>38</v>
      </c>
      <c r="I896" t="s">
        <v>66</v>
      </c>
      <c r="K896">
        <v>2</v>
      </c>
    </row>
    <row r="897" spans="1:12" x14ac:dyDescent="0.3">
      <c r="A897" t="s">
        <v>3818</v>
      </c>
      <c r="B897" t="s">
        <v>3819</v>
      </c>
      <c r="C897" t="s">
        <v>2640</v>
      </c>
      <c r="D897" t="s">
        <v>3820</v>
      </c>
      <c r="E897">
        <v>2012</v>
      </c>
      <c r="F897" t="s">
        <v>3821</v>
      </c>
      <c r="H897" t="s">
        <v>38</v>
      </c>
      <c r="I897" t="s">
        <v>39</v>
      </c>
    </row>
    <row r="898" spans="1:12" x14ac:dyDescent="0.3">
      <c r="A898" t="s">
        <v>3822</v>
      </c>
      <c r="B898" t="s">
        <v>3823</v>
      </c>
      <c r="C898" t="s">
        <v>2028</v>
      </c>
      <c r="D898" t="s">
        <v>3824</v>
      </c>
      <c r="E898">
        <v>2009</v>
      </c>
      <c r="F898" t="s">
        <v>3825</v>
      </c>
      <c r="H898" t="s">
        <v>38</v>
      </c>
      <c r="I898" t="s">
        <v>39</v>
      </c>
    </row>
    <row r="899" spans="1:12" x14ac:dyDescent="0.3">
      <c r="A899" t="s">
        <v>3826</v>
      </c>
      <c r="B899" t="s">
        <v>3827</v>
      </c>
      <c r="C899" t="s">
        <v>3828</v>
      </c>
      <c r="D899" t="s">
        <v>3829</v>
      </c>
      <c r="E899">
        <v>2006</v>
      </c>
      <c r="F899" t="s">
        <v>3830</v>
      </c>
      <c r="G899" t="s">
        <v>65</v>
      </c>
      <c r="H899" t="s">
        <v>38</v>
      </c>
      <c r="I899" t="s">
        <v>66</v>
      </c>
    </row>
    <row r="900" spans="1:12" x14ac:dyDescent="0.3">
      <c r="A900" t="s">
        <v>3831</v>
      </c>
      <c r="B900" t="s">
        <v>3832</v>
      </c>
      <c r="C900" t="s">
        <v>3833</v>
      </c>
      <c r="D900" t="s">
        <v>3834</v>
      </c>
      <c r="E900">
        <v>1990</v>
      </c>
      <c r="H900" t="s">
        <v>38</v>
      </c>
      <c r="I900" t="s">
        <v>39</v>
      </c>
    </row>
    <row r="901" spans="1:12" x14ac:dyDescent="0.3">
      <c r="A901" t="s">
        <v>3835</v>
      </c>
      <c r="B901" t="s">
        <v>3836</v>
      </c>
      <c r="C901" t="s">
        <v>3837</v>
      </c>
      <c r="D901" t="s">
        <v>3838</v>
      </c>
      <c r="E901">
        <v>2017</v>
      </c>
      <c r="F901" t="s">
        <v>3839</v>
      </c>
      <c r="H901" t="s">
        <v>18</v>
      </c>
    </row>
    <row r="902" spans="1:12" x14ac:dyDescent="0.3">
      <c r="A902" t="s">
        <v>3840</v>
      </c>
      <c r="B902" t="s">
        <v>3841</v>
      </c>
      <c r="C902" t="s">
        <v>3247</v>
      </c>
      <c r="D902" t="s">
        <v>3842</v>
      </c>
      <c r="E902">
        <v>2017</v>
      </c>
      <c r="F902" t="s">
        <v>3843</v>
      </c>
      <c r="G902" t="s">
        <v>65</v>
      </c>
      <c r="H902" t="s">
        <v>38</v>
      </c>
      <c r="I902" t="s">
        <v>66</v>
      </c>
    </row>
    <row r="903" spans="1:12" x14ac:dyDescent="0.3">
      <c r="A903" t="s">
        <v>3844</v>
      </c>
      <c r="B903" t="s">
        <v>3845</v>
      </c>
      <c r="C903" t="s">
        <v>390</v>
      </c>
      <c r="D903" t="s">
        <v>3846</v>
      </c>
      <c r="E903">
        <v>2017</v>
      </c>
      <c r="F903" t="s">
        <v>3847</v>
      </c>
      <c r="H903" t="s">
        <v>18</v>
      </c>
    </row>
    <row r="904" spans="1:12" x14ac:dyDescent="0.3">
      <c r="A904" t="s">
        <v>3848</v>
      </c>
      <c r="B904" t="s">
        <v>3849</v>
      </c>
      <c r="C904" t="s">
        <v>216</v>
      </c>
      <c r="D904" t="s">
        <v>3850</v>
      </c>
      <c r="E904">
        <v>2008</v>
      </c>
      <c r="F904" t="s">
        <v>3851</v>
      </c>
      <c r="G904" t="s">
        <v>65</v>
      </c>
      <c r="H904" t="s">
        <v>38</v>
      </c>
      <c r="I904" t="s">
        <v>66</v>
      </c>
    </row>
    <row r="905" spans="1:12" x14ac:dyDescent="0.3">
      <c r="A905" t="s">
        <v>3852</v>
      </c>
      <c r="B905" t="s">
        <v>3853</v>
      </c>
      <c r="C905" t="s">
        <v>3854</v>
      </c>
      <c r="D905" t="s">
        <v>3855</v>
      </c>
      <c r="E905">
        <v>2014</v>
      </c>
      <c r="F905" t="s">
        <v>3856</v>
      </c>
      <c r="H905" t="s">
        <v>38</v>
      </c>
      <c r="I905" t="s">
        <v>66</v>
      </c>
      <c r="J905" t="s">
        <v>67</v>
      </c>
    </row>
    <row r="906" spans="1:12" x14ac:dyDescent="0.3">
      <c r="A906" t="s">
        <v>3857</v>
      </c>
      <c r="B906" t="s">
        <v>3858</v>
      </c>
      <c r="C906" t="s">
        <v>35</v>
      </c>
      <c r="D906" t="s">
        <v>3859</v>
      </c>
      <c r="E906">
        <v>2005</v>
      </c>
      <c r="F906" t="s">
        <v>3860</v>
      </c>
      <c r="H906" t="s">
        <v>18</v>
      </c>
    </row>
    <row r="907" spans="1:12" x14ac:dyDescent="0.3">
      <c r="A907" t="s">
        <v>3861</v>
      </c>
      <c r="B907" t="s">
        <v>3862</v>
      </c>
      <c r="C907" t="s">
        <v>846</v>
      </c>
      <c r="D907" t="s">
        <v>3863</v>
      </c>
      <c r="E907">
        <v>2006</v>
      </c>
      <c r="F907" t="s">
        <v>3864</v>
      </c>
      <c r="H907" t="s">
        <v>18</v>
      </c>
    </row>
    <row r="908" spans="1:12" x14ac:dyDescent="0.3">
      <c r="A908" t="s">
        <v>3865</v>
      </c>
      <c r="B908" t="s">
        <v>3866</v>
      </c>
      <c r="C908" t="s">
        <v>3867</v>
      </c>
      <c r="D908" t="s">
        <v>3868</v>
      </c>
      <c r="E908">
        <v>2016</v>
      </c>
      <c r="F908" t="s">
        <v>3869</v>
      </c>
      <c r="H908" t="s">
        <v>18</v>
      </c>
    </row>
    <row r="909" spans="1:12" x14ac:dyDescent="0.3">
      <c r="A909" t="s">
        <v>3870</v>
      </c>
      <c r="B909" t="s">
        <v>3871</v>
      </c>
      <c r="C909" t="s">
        <v>3872</v>
      </c>
      <c r="D909" t="s">
        <v>3873</v>
      </c>
      <c r="E909">
        <v>2006</v>
      </c>
      <c r="F909" t="s">
        <v>3874</v>
      </c>
      <c r="H909" t="s">
        <v>18</v>
      </c>
    </row>
    <row r="910" spans="1:12" x14ac:dyDescent="0.3">
      <c r="A910" t="s">
        <v>3875</v>
      </c>
      <c r="B910" t="s">
        <v>3876</v>
      </c>
      <c r="C910" t="s">
        <v>226</v>
      </c>
      <c r="D910" t="s">
        <v>3877</v>
      </c>
      <c r="E910">
        <v>2015</v>
      </c>
      <c r="F910" t="s">
        <v>3878</v>
      </c>
      <c r="H910" t="s">
        <v>38</v>
      </c>
      <c r="I910" t="s">
        <v>39</v>
      </c>
    </row>
    <row r="911" spans="1:12" x14ac:dyDescent="0.3">
      <c r="A911" t="s">
        <v>3879</v>
      </c>
      <c r="B911" t="s">
        <v>3880</v>
      </c>
      <c r="C911" t="s">
        <v>325</v>
      </c>
      <c r="D911" t="s">
        <v>3881</v>
      </c>
      <c r="E911">
        <v>1998</v>
      </c>
      <c r="F911" t="s">
        <v>3882</v>
      </c>
      <c r="H911" t="s">
        <v>38</v>
      </c>
      <c r="I911" t="s">
        <v>66</v>
      </c>
      <c r="K911">
        <v>1</v>
      </c>
      <c r="L911">
        <v>2</v>
      </c>
    </row>
    <row r="912" spans="1:12" x14ac:dyDescent="0.3">
      <c r="A912" t="s">
        <v>3883</v>
      </c>
      <c r="B912" t="s">
        <v>3884</v>
      </c>
      <c r="C912" t="s">
        <v>3885</v>
      </c>
      <c r="D912" t="s">
        <v>3886</v>
      </c>
      <c r="E912">
        <v>2000</v>
      </c>
      <c r="F912" t="s">
        <v>3887</v>
      </c>
      <c r="H912" t="s">
        <v>38</v>
      </c>
      <c r="I912" t="s">
        <v>39</v>
      </c>
    </row>
    <row r="913" spans="1:14" x14ac:dyDescent="0.3">
      <c r="A913" t="s">
        <v>3888</v>
      </c>
      <c r="B913" t="s">
        <v>3889</v>
      </c>
      <c r="C913" t="s">
        <v>3890</v>
      </c>
      <c r="D913" t="s">
        <v>3891</v>
      </c>
      <c r="E913">
        <v>2015</v>
      </c>
      <c r="F913" t="s">
        <v>3892</v>
      </c>
      <c r="H913" t="s">
        <v>38</v>
      </c>
      <c r="I913" t="s">
        <v>39</v>
      </c>
    </row>
    <row r="914" spans="1:14" x14ac:dyDescent="0.3">
      <c r="A914" t="s">
        <v>3893</v>
      </c>
      <c r="B914" t="s">
        <v>3894</v>
      </c>
      <c r="C914" t="s">
        <v>2399</v>
      </c>
      <c r="D914" t="s">
        <v>3895</v>
      </c>
      <c r="E914">
        <v>2008</v>
      </c>
      <c r="F914" t="s">
        <v>3896</v>
      </c>
      <c r="H914" t="s">
        <v>18</v>
      </c>
    </row>
    <row r="915" spans="1:14" x14ac:dyDescent="0.3">
      <c r="A915" t="s">
        <v>3897</v>
      </c>
      <c r="B915" t="s">
        <v>3898</v>
      </c>
      <c r="C915" t="s">
        <v>488</v>
      </c>
      <c r="D915" t="s">
        <v>3899</v>
      </c>
      <c r="E915">
        <v>2010</v>
      </c>
      <c r="F915" t="s">
        <v>3900</v>
      </c>
      <c r="H915" t="s">
        <v>18</v>
      </c>
    </row>
    <row r="916" spans="1:14" x14ac:dyDescent="0.3">
      <c r="A916" t="s">
        <v>3901</v>
      </c>
      <c r="B916" t="s">
        <v>3902</v>
      </c>
      <c r="C916" t="s">
        <v>3033</v>
      </c>
      <c r="E916">
        <v>1980</v>
      </c>
      <c r="F916" t="s">
        <v>3903</v>
      </c>
      <c r="G916" t="s">
        <v>166</v>
      </c>
      <c r="H916" t="s">
        <v>38</v>
      </c>
      <c r="I916" t="s">
        <v>66</v>
      </c>
      <c r="K916">
        <v>5</v>
      </c>
      <c r="L916">
        <v>3</v>
      </c>
    </row>
    <row r="917" spans="1:14" x14ac:dyDescent="0.3">
      <c r="A917" t="s">
        <v>3904</v>
      </c>
      <c r="B917" t="s">
        <v>3905</v>
      </c>
      <c r="C917" t="s">
        <v>3906</v>
      </c>
      <c r="D917" t="s">
        <v>3907</v>
      </c>
      <c r="E917">
        <v>2007</v>
      </c>
      <c r="H917" t="s">
        <v>18</v>
      </c>
    </row>
    <row r="918" spans="1:14" x14ac:dyDescent="0.3">
      <c r="A918" t="s">
        <v>3908</v>
      </c>
      <c r="B918" t="s">
        <v>3909</v>
      </c>
      <c r="C918" t="s">
        <v>516</v>
      </c>
      <c r="D918" t="s">
        <v>3910</v>
      </c>
      <c r="E918">
        <v>1998</v>
      </c>
      <c r="F918" t="s">
        <v>3911</v>
      </c>
      <c r="H918" t="s">
        <v>18</v>
      </c>
    </row>
    <row r="919" spans="1:14" x14ac:dyDescent="0.3">
      <c r="A919" t="s">
        <v>3912</v>
      </c>
      <c r="B919" t="s">
        <v>3913</v>
      </c>
      <c r="C919" t="s">
        <v>961</v>
      </c>
      <c r="D919" t="s">
        <v>3914</v>
      </c>
      <c r="E919">
        <v>2014</v>
      </c>
      <c r="F919" t="s">
        <v>3915</v>
      </c>
      <c r="G919" t="s">
        <v>65</v>
      </c>
      <c r="H919" t="s">
        <v>38</v>
      </c>
      <c r="I919" t="s">
        <v>66</v>
      </c>
    </row>
    <row r="920" spans="1:14" x14ac:dyDescent="0.3">
      <c r="A920" t="s">
        <v>3916</v>
      </c>
      <c r="B920" t="s">
        <v>3917</v>
      </c>
      <c r="C920" t="s">
        <v>961</v>
      </c>
      <c r="D920" t="s">
        <v>3918</v>
      </c>
      <c r="E920">
        <v>2012</v>
      </c>
      <c r="F920" t="s">
        <v>3919</v>
      </c>
      <c r="H920" t="s">
        <v>38</v>
      </c>
      <c r="I920" t="s">
        <v>66</v>
      </c>
      <c r="K920">
        <v>1</v>
      </c>
      <c r="N920" t="s">
        <v>65</v>
      </c>
    </row>
    <row r="921" spans="1:14" x14ac:dyDescent="0.3">
      <c r="A921" t="s">
        <v>3920</v>
      </c>
      <c r="B921" t="s">
        <v>3921</v>
      </c>
      <c r="C921" t="s">
        <v>690</v>
      </c>
      <c r="D921" t="s">
        <v>3922</v>
      </c>
      <c r="E921">
        <v>2004</v>
      </c>
      <c r="F921" t="s">
        <v>3923</v>
      </c>
      <c r="H921" t="s">
        <v>38</v>
      </c>
      <c r="I921" t="s">
        <v>39</v>
      </c>
    </row>
    <row r="922" spans="1:14" x14ac:dyDescent="0.3">
      <c r="A922" t="s">
        <v>3924</v>
      </c>
      <c r="B922" t="s">
        <v>3925</v>
      </c>
      <c r="C922" t="s">
        <v>464</v>
      </c>
      <c r="D922" t="s">
        <v>3926</v>
      </c>
      <c r="E922">
        <v>2009</v>
      </c>
      <c r="F922" t="s">
        <v>3927</v>
      </c>
      <c r="H922" t="s">
        <v>38</v>
      </c>
      <c r="I922" t="s">
        <v>66</v>
      </c>
      <c r="K922">
        <v>1</v>
      </c>
    </row>
    <row r="923" spans="1:14" x14ac:dyDescent="0.3">
      <c r="A923" t="s">
        <v>3928</v>
      </c>
      <c r="B923" t="s">
        <v>3929</v>
      </c>
      <c r="C923" t="s">
        <v>3930</v>
      </c>
      <c r="D923" t="s">
        <v>3931</v>
      </c>
      <c r="E923">
        <v>2015</v>
      </c>
      <c r="F923" t="s">
        <v>3932</v>
      </c>
      <c r="H923" t="s">
        <v>18</v>
      </c>
    </row>
    <row r="924" spans="1:14" x14ac:dyDescent="0.3">
      <c r="A924" t="s">
        <v>3933</v>
      </c>
      <c r="B924" t="s">
        <v>3934</v>
      </c>
      <c r="C924" t="s">
        <v>3439</v>
      </c>
      <c r="D924" t="s">
        <v>3935</v>
      </c>
      <c r="E924">
        <v>1997</v>
      </c>
      <c r="F924" t="s">
        <v>3936</v>
      </c>
      <c r="H924" t="s">
        <v>18</v>
      </c>
    </row>
    <row r="925" spans="1:14" x14ac:dyDescent="0.3">
      <c r="A925" t="s">
        <v>3937</v>
      </c>
      <c r="B925" t="s">
        <v>3938</v>
      </c>
      <c r="C925" t="s">
        <v>3939</v>
      </c>
      <c r="D925" t="s">
        <v>3940</v>
      </c>
      <c r="E925">
        <v>2015</v>
      </c>
      <c r="F925" t="s">
        <v>3941</v>
      </c>
      <c r="H925" t="s">
        <v>38</v>
      </c>
      <c r="I925" t="s">
        <v>39</v>
      </c>
    </row>
    <row r="926" spans="1:14" x14ac:dyDescent="0.3">
      <c r="A926" t="s">
        <v>3942</v>
      </c>
      <c r="B926" t="s">
        <v>3943</v>
      </c>
      <c r="C926" t="s">
        <v>1149</v>
      </c>
      <c r="D926" t="s">
        <v>3944</v>
      </c>
      <c r="E926">
        <v>2006</v>
      </c>
      <c r="F926" t="s">
        <v>3945</v>
      </c>
      <c r="H926" t="s">
        <v>18</v>
      </c>
    </row>
    <row r="927" spans="1:14" x14ac:dyDescent="0.3">
      <c r="A927" t="s">
        <v>3946</v>
      </c>
      <c r="B927" t="s">
        <v>3947</v>
      </c>
      <c r="C927" t="s">
        <v>2862</v>
      </c>
      <c r="D927" t="s">
        <v>3948</v>
      </c>
      <c r="E927">
        <v>2018</v>
      </c>
      <c r="F927" t="s">
        <v>3949</v>
      </c>
      <c r="H927" t="s">
        <v>18</v>
      </c>
    </row>
    <row r="928" spans="1:14" x14ac:dyDescent="0.3">
      <c r="A928" t="s">
        <v>3950</v>
      </c>
      <c r="B928" t="s">
        <v>3951</v>
      </c>
      <c r="C928" t="s">
        <v>3952</v>
      </c>
      <c r="D928" t="s">
        <v>3953</v>
      </c>
      <c r="E928">
        <v>2015</v>
      </c>
      <c r="F928" t="s">
        <v>3954</v>
      </c>
      <c r="H928" t="s">
        <v>18</v>
      </c>
    </row>
    <row r="929" spans="1:9" x14ac:dyDescent="0.3">
      <c r="A929" t="s">
        <v>3955</v>
      </c>
      <c r="B929" t="s">
        <v>3956</v>
      </c>
      <c r="C929" t="s">
        <v>380</v>
      </c>
      <c r="D929" t="s">
        <v>3957</v>
      </c>
      <c r="E929">
        <v>2004</v>
      </c>
      <c r="F929" t="s">
        <v>3958</v>
      </c>
      <c r="H929" t="s">
        <v>38</v>
      </c>
      <c r="I929" t="s">
        <v>39</v>
      </c>
    </row>
    <row r="930" spans="1:9" x14ac:dyDescent="0.3">
      <c r="A930" t="s">
        <v>3959</v>
      </c>
      <c r="B930" t="s">
        <v>3960</v>
      </c>
      <c r="C930" t="s">
        <v>2511</v>
      </c>
      <c r="D930" t="s">
        <v>3961</v>
      </c>
      <c r="E930">
        <v>1993</v>
      </c>
      <c r="H930" t="s">
        <v>38</v>
      </c>
      <c r="I930" t="s">
        <v>39</v>
      </c>
    </row>
    <row r="931" spans="1:9" x14ac:dyDescent="0.3">
      <c r="A931" t="s">
        <v>3962</v>
      </c>
      <c r="B931" t="s">
        <v>3963</v>
      </c>
      <c r="C931" t="s">
        <v>498</v>
      </c>
      <c r="D931" t="s">
        <v>3964</v>
      </c>
      <c r="E931">
        <v>2014</v>
      </c>
      <c r="F931" t="s">
        <v>3965</v>
      </c>
      <c r="H931" t="s">
        <v>18</v>
      </c>
    </row>
    <row r="932" spans="1:9" x14ac:dyDescent="0.3">
      <c r="A932" t="s">
        <v>3966</v>
      </c>
      <c r="B932" t="s">
        <v>3967</v>
      </c>
      <c r="C932" t="s">
        <v>3968</v>
      </c>
      <c r="D932" t="s">
        <v>3969</v>
      </c>
      <c r="E932">
        <v>2006</v>
      </c>
      <c r="F932" t="s">
        <v>3970</v>
      </c>
      <c r="H932" t="s">
        <v>38</v>
      </c>
      <c r="I932" t="s">
        <v>39</v>
      </c>
    </row>
    <row r="933" spans="1:9" x14ac:dyDescent="0.3">
      <c r="A933" t="s">
        <v>3971</v>
      </c>
      <c r="B933" t="s">
        <v>3972</v>
      </c>
      <c r="C933" t="s">
        <v>1607</v>
      </c>
      <c r="D933" t="s">
        <v>3973</v>
      </c>
      <c r="E933">
        <v>2005</v>
      </c>
      <c r="F933" t="s">
        <v>3974</v>
      </c>
      <c r="H933" t="s">
        <v>38</v>
      </c>
      <c r="I933" t="s">
        <v>39</v>
      </c>
    </row>
    <row r="934" spans="1:9" x14ac:dyDescent="0.3">
      <c r="A934" t="s">
        <v>3975</v>
      </c>
      <c r="B934" t="s">
        <v>3976</v>
      </c>
      <c r="C934" t="s">
        <v>3732</v>
      </c>
      <c r="D934" t="s">
        <v>3977</v>
      </c>
      <c r="E934">
        <v>2004</v>
      </c>
      <c r="F934" t="s">
        <v>3978</v>
      </c>
      <c r="H934" t="s">
        <v>38</v>
      </c>
      <c r="I934" t="s">
        <v>39</v>
      </c>
    </row>
    <row r="935" spans="1:9" x14ac:dyDescent="0.3">
      <c r="A935" t="s">
        <v>3979</v>
      </c>
      <c r="B935" t="s">
        <v>3980</v>
      </c>
      <c r="C935" t="s">
        <v>226</v>
      </c>
      <c r="D935" t="s">
        <v>3981</v>
      </c>
      <c r="E935">
        <v>2016</v>
      </c>
      <c r="F935" t="s">
        <v>3982</v>
      </c>
      <c r="H935" t="s">
        <v>38</v>
      </c>
      <c r="I935" t="s">
        <v>39</v>
      </c>
    </row>
    <row r="936" spans="1:9" x14ac:dyDescent="0.3">
      <c r="A936" t="s">
        <v>3983</v>
      </c>
      <c r="B936" t="s">
        <v>3984</v>
      </c>
      <c r="C936" t="s">
        <v>1440</v>
      </c>
      <c r="D936" t="s">
        <v>3985</v>
      </c>
      <c r="E936">
        <v>2016</v>
      </c>
      <c r="F936" t="s">
        <v>3986</v>
      </c>
      <c r="H936" t="s">
        <v>18</v>
      </c>
    </row>
    <row r="937" spans="1:9" x14ac:dyDescent="0.3">
      <c r="A937" t="s">
        <v>3987</v>
      </c>
      <c r="B937" t="s">
        <v>3988</v>
      </c>
      <c r="C937" t="s">
        <v>3989</v>
      </c>
      <c r="D937" t="s">
        <v>3990</v>
      </c>
      <c r="E937">
        <v>2010</v>
      </c>
      <c r="F937" t="s">
        <v>3991</v>
      </c>
      <c r="G937" t="s">
        <v>65</v>
      </c>
      <c r="H937" t="s">
        <v>38</v>
      </c>
      <c r="I937" t="s">
        <v>66</v>
      </c>
    </row>
    <row r="938" spans="1:9" x14ac:dyDescent="0.3">
      <c r="A938" t="s">
        <v>3992</v>
      </c>
      <c r="B938" t="s">
        <v>3993</v>
      </c>
      <c r="C938" t="s">
        <v>146</v>
      </c>
      <c r="D938" t="s">
        <v>3994</v>
      </c>
      <c r="E938">
        <v>1998</v>
      </c>
      <c r="F938" t="s">
        <v>3995</v>
      </c>
      <c r="H938" t="s">
        <v>18</v>
      </c>
    </row>
    <row r="939" spans="1:9" x14ac:dyDescent="0.3">
      <c r="A939" t="s">
        <v>3996</v>
      </c>
      <c r="B939" t="s">
        <v>3997</v>
      </c>
      <c r="C939" t="s">
        <v>3998</v>
      </c>
      <c r="D939" t="s">
        <v>3999</v>
      </c>
      <c r="E939">
        <v>2006</v>
      </c>
      <c r="F939" t="s">
        <v>4000</v>
      </c>
      <c r="H939" t="s">
        <v>38</v>
      </c>
      <c r="I939" t="s">
        <v>39</v>
      </c>
    </row>
    <row r="940" spans="1:9" x14ac:dyDescent="0.3">
      <c r="A940" t="s">
        <v>4001</v>
      </c>
      <c r="B940" t="s">
        <v>4002</v>
      </c>
      <c r="C940" t="s">
        <v>526</v>
      </c>
      <c r="D940" t="s">
        <v>4003</v>
      </c>
      <c r="E940">
        <v>2017</v>
      </c>
      <c r="F940" t="s">
        <v>4004</v>
      </c>
      <c r="H940" t="s">
        <v>18</v>
      </c>
    </row>
    <row r="941" spans="1:9" x14ac:dyDescent="0.3">
      <c r="A941" t="s">
        <v>4005</v>
      </c>
      <c r="B941" t="s">
        <v>4006</v>
      </c>
      <c r="C941" t="s">
        <v>340</v>
      </c>
      <c r="D941" t="s">
        <v>4007</v>
      </c>
      <c r="E941">
        <v>2010</v>
      </c>
      <c r="F941" t="s">
        <v>4008</v>
      </c>
      <c r="H941" t="s">
        <v>18</v>
      </c>
    </row>
    <row r="942" spans="1:9" x14ac:dyDescent="0.3">
      <c r="A942" t="s">
        <v>4009</v>
      </c>
      <c r="B942" t="s">
        <v>4010</v>
      </c>
      <c r="C942" t="s">
        <v>240</v>
      </c>
      <c r="D942" t="s">
        <v>4011</v>
      </c>
      <c r="E942">
        <v>2015</v>
      </c>
      <c r="F942" t="s">
        <v>4012</v>
      </c>
      <c r="H942" t="s">
        <v>38</v>
      </c>
      <c r="I942" t="s">
        <v>39</v>
      </c>
    </row>
    <row r="943" spans="1:9" x14ac:dyDescent="0.3">
      <c r="A943" t="s">
        <v>4013</v>
      </c>
      <c r="B943" t="s">
        <v>4014</v>
      </c>
      <c r="C943" t="s">
        <v>211</v>
      </c>
      <c r="E943">
        <v>1981</v>
      </c>
      <c r="F943" t="s">
        <v>4015</v>
      </c>
      <c r="G943" t="s">
        <v>166</v>
      </c>
      <c r="H943" t="s">
        <v>38</v>
      </c>
      <c r="I943" t="s">
        <v>66</v>
      </c>
    </row>
    <row r="944" spans="1:9" x14ac:dyDescent="0.3">
      <c r="A944" t="s">
        <v>4016</v>
      </c>
      <c r="B944" t="s">
        <v>4017</v>
      </c>
      <c r="C944" t="s">
        <v>84</v>
      </c>
      <c r="D944" t="s">
        <v>4018</v>
      </c>
      <c r="E944">
        <v>2014</v>
      </c>
      <c r="F944" t="s">
        <v>4019</v>
      </c>
      <c r="H944" t="s">
        <v>38</v>
      </c>
      <c r="I944" t="s">
        <v>39</v>
      </c>
    </row>
    <row r="945" spans="1:11" x14ac:dyDescent="0.3">
      <c r="A945" t="s">
        <v>4020</v>
      </c>
      <c r="B945" t="s">
        <v>4021</v>
      </c>
      <c r="C945" t="s">
        <v>3930</v>
      </c>
      <c r="D945" t="s">
        <v>4022</v>
      </c>
      <c r="E945">
        <v>2007</v>
      </c>
      <c r="F945" t="s">
        <v>4023</v>
      </c>
      <c r="H945" t="s">
        <v>18</v>
      </c>
    </row>
    <row r="946" spans="1:11" x14ac:dyDescent="0.3">
      <c r="A946" t="s">
        <v>4024</v>
      </c>
      <c r="B946" t="s">
        <v>4025</v>
      </c>
      <c r="C946" t="s">
        <v>4026</v>
      </c>
      <c r="D946" t="s">
        <v>4027</v>
      </c>
      <c r="E946">
        <v>1997</v>
      </c>
      <c r="F946" t="s">
        <v>4028</v>
      </c>
      <c r="H946" t="s">
        <v>38</v>
      </c>
      <c r="I946" t="s">
        <v>39</v>
      </c>
    </row>
    <row r="947" spans="1:11" x14ac:dyDescent="0.3">
      <c r="A947" t="s">
        <v>4029</v>
      </c>
      <c r="B947" t="s">
        <v>4030</v>
      </c>
      <c r="C947" t="s">
        <v>325</v>
      </c>
      <c r="D947" t="s">
        <v>4031</v>
      </c>
      <c r="E947">
        <v>2012</v>
      </c>
      <c r="F947" t="s">
        <v>4032</v>
      </c>
      <c r="G947" t="s">
        <v>65</v>
      </c>
      <c r="H947" t="s">
        <v>38</v>
      </c>
      <c r="I947" t="s">
        <v>66</v>
      </c>
    </row>
    <row r="948" spans="1:11" x14ac:dyDescent="0.3">
      <c r="A948" t="s">
        <v>4029</v>
      </c>
      <c r="B948" t="s">
        <v>4033</v>
      </c>
      <c r="C948" t="s">
        <v>291</v>
      </c>
      <c r="D948" t="s">
        <v>4034</v>
      </c>
      <c r="E948">
        <v>2007</v>
      </c>
      <c r="F948" t="s">
        <v>4035</v>
      </c>
      <c r="G948" t="s">
        <v>65</v>
      </c>
      <c r="H948" t="s">
        <v>38</v>
      </c>
      <c r="I948" t="s">
        <v>66</v>
      </c>
    </row>
    <row r="949" spans="1:11" x14ac:dyDescent="0.3">
      <c r="A949" t="s">
        <v>4036</v>
      </c>
      <c r="B949" t="s">
        <v>4037</v>
      </c>
      <c r="C949" t="s">
        <v>325</v>
      </c>
      <c r="D949" t="s">
        <v>4038</v>
      </c>
      <c r="E949">
        <v>2007</v>
      </c>
      <c r="F949" t="s">
        <v>4039</v>
      </c>
      <c r="H949" t="s">
        <v>38</v>
      </c>
      <c r="I949" t="s">
        <v>66</v>
      </c>
      <c r="K949">
        <v>1</v>
      </c>
    </row>
    <row r="950" spans="1:11" x14ac:dyDescent="0.3">
      <c r="A950" t="s">
        <v>4040</v>
      </c>
      <c r="B950" t="s">
        <v>4041</v>
      </c>
      <c r="C950" t="s">
        <v>325</v>
      </c>
      <c r="D950" t="s">
        <v>4042</v>
      </c>
      <c r="E950">
        <v>2008</v>
      </c>
      <c r="F950" t="s">
        <v>4043</v>
      </c>
      <c r="H950" t="s">
        <v>38</v>
      </c>
      <c r="I950" t="s">
        <v>66</v>
      </c>
      <c r="K950">
        <v>2</v>
      </c>
    </row>
    <row r="951" spans="1:11" x14ac:dyDescent="0.3">
      <c r="A951" t="s">
        <v>4044</v>
      </c>
      <c r="B951" t="s">
        <v>4045</v>
      </c>
      <c r="C951" t="s">
        <v>749</v>
      </c>
      <c r="D951" t="s">
        <v>4046</v>
      </c>
      <c r="E951">
        <v>2003</v>
      </c>
      <c r="F951" t="s">
        <v>4047</v>
      </c>
      <c r="H951" t="s">
        <v>38</v>
      </c>
      <c r="I951" t="s">
        <v>66</v>
      </c>
      <c r="K951">
        <v>1</v>
      </c>
    </row>
    <row r="952" spans="1:11" x14ac:dyDescent="0.3">
      <c r="A952" t="s">
        <v>4044</v>
      </c>
      <c r="B952" t="s">
        <v>4048</v>
      </c>
      <c r="C952" t="s">
        <v>325</v>
      </c>
      <c r="D952" t="s">
        <v>4049</v>
      </c>
      <c r="E952">
        <v>2003</v>
      </c>
      <c r="F952" t="s">
        <v>4050</v>
      </c>
      <c r="H952" t="s">
        <v>38</v>
      </c>
      <c r="I952" t="s">
        <v>66</v>
      </c>
      <c r="K952">
        <v>1</v>
      </c>
    </row>
    <row r="953" spans="1:11" x14ac:dyDescent="0.3">
      <c r="A953" t="s">
        <v>4051</v>
      </c>
      <c r="B953" t="s">
        <v>4052</v>
      </c>
      <c r="C953" t="s">
        <v>2129</v>
      </c>
      <c r="D953" t="s">
        <v>4053</v>
      </c>
      <c r="E953">
        <v>2001</v>
      </c>
      <c r="F953" t="s">
        <v>4054</v>
      </c>
      <c r="G953" t="s">
        <v>65</v>
      </c>
      <c r="H953" t="s">
        <v>38</v>
      </c>
      <c r="I953" t="s">
        <v>66</v>
      </c>
    </row>
    <row r="954" spans="1:11" x14ac:dyDescent="0.3">
      <c r="A954" t="s">
        <v>4055</v>
      </c>
      <c r="B954" t="s">
        <v>4056</v>
      </c>
      <c r="C954" t="s">
        <v>325</v>
      </c>
      <c r="D954" t="s">
        <v>4057</v>
      </c>
      <c r="E954">
        <v>2011</v>
      </c>
      <c r="F954" t="s">
        <v>4058</v>
      </c>
      <c r="G954" t="s">
        <v>166</v>
      </c>
      <c r="H954" t="s">
        <v>38</v>
      </c>
      <c r="I954" t="s">
        <v>66</v>
      </c>
      <c r="K954">
        <v>4</v>
      </c>
    </row>
    <row r="955" spans="1:11" x14ac:dyDescent="0.3">
      <c r="A955" t="s">
        <v>4059</v>
      </c>
      <c r="B955" t="s">
        <v>4060</v>
      </c>
      <c r="C955" t="s">
        <v>3872</v>
      </c>
      <c r="D955" t="s">
        <v>4061</v>
      </c>
      <c r="E955">
        <v>2004</v>
      </c>
      <c r="F955" t="s">
        <v>4062</v>
      </c>
      <c r="H955" t="s">
        <v>38</v>
      </c>
      <c r="I955" t="s">
        <v>66</v>
      </c>
      <c r="K955">
        <v>1</v>
      </c>
    </row>
    <row r="956" spans="1:11" x14ac:dyDescent="0.3">
      <c r="A956" t="s">
        <v>4063</v>
      </c>
      <c r="B956" t="s">
        <v>4064</v>
      </c>
      <c r="C956" t="s">
        <v>4065</v>
      </c>
      <c r="D956" t="s">
        <v>4066</v>
      </c>
      <c r="E956">
        <v>1999</v>
      </c>
      <c r="H956" t="s">
        <v>18</v>
      </c>
    </row>
    <row r="957" spans="1:11" x14ac:dyDescent="0.3">
      <c r="A957" t="s">
        <v>4067</v>
      </c>
      <c r="B957" t="s">
        <v>4068</v>
      </c>
      <c r="C957" t="s">
        <v>473</v>
      </c>
      <c r="D957" t="s">
        <v>4069</v>
      </c>
      <c r="E957">
        <v>1995</v>
      </c>
      <c r="F957" t="s">
        <v>4070</v>
      </c>
      <c r="H957" t="s">
        <v>18</v>
      </c>
    </row>
    <row r="958" spans="1:11" x14ac:dyDescent="0.3">
      <c r="A958" t="s">
        <v>4071</v>
      </c>
      <c r="B958" t="s">
        <v>4072</v>
      </c>
      <c r="C958" t="s">
        <v>146</v>
      </c>
      <c r="D958" t="s">
        <v>4073</v>
      </c>
      <c r="E958">
        <v>2007</v>
      </c>
      <c r="F958" t="s">
        <v>4074</v>
      </c>
      <c r="H958" t="s">
        <v>18</v>
      </c>
    </row>
    <row r="959" spans="1:11" x14ac:dyDescent="0.3">
      <c r="A959" t="s">
        <v>4075</v>
      </c>
      <c r="B959" t="s">
        <v>4076</v>
      </c>
      <c r="C959" t="s">
        <v>4077</v>
      </c>
      <c r="D959" t="s">
        <v>4078</v>
      </c>
      <c r="E959">
        <v>2006</v>
      </c>
      <c r="F959" t="s">
        <v>4079</v>
      </c>
      <c r="H959" t="s">
        <v>18</v>
      </c>
    </row>
    <row r="960" spans="1:11" x14ac:dyDescent="0.3">
      <c r="A960" t="s">
        <v>4080</v>
      </c>
      <c r="B960" t="s">
        <v>4081</v>
      </c>
      <c r="C960" t="s">
        <v>818</v>
      </c>
      <c r="D960" t="s">
        <v>4082</v>
      </c>
      <c r="E960">
        <v>2015</v>
      </c>
      <c r="F960" t="s">
        <v>4083</v>
      </c>
      <c r="H960" t="s">
        <v>18</v>
      </c>
    </row>
    <row r="961" spans="1:12" x14ac:dyDescent="0.3">
      <c r="A961" t="s">
        <v>4084</v>
      </c>
      <c r="B961" t="s">
        <v>4085</v>
      </c>
      <c r="C961" t="s">
        <v>1658</v>
      </c>
      <c r="D961" t="s">
        <v>4086</v>
      </c>
      <c r="E961">
        <v>1995</v>
      </c>
      <c r="H961" t="s">
        <v>38</v>
      </c>
      <c r="I961" t="s">
        <v>39</v>
      </c>
    </row>
    <row r="962" spans="1:12" x14ac:dyDescent="0.3">
      <c r="A962" t="s">
        <v>4087</v>
      </c>
      <c r="B962" t="s">
        <v>4088</v>
      </c>
      <c r="C962" t="s">
        <v>3654</v>
      </c>
      <c r="D962" t="s">
        <v>4089</v>
      </c>
      <c r="E962">
        <v>1994</v>
      </c>
      <c r="F962" t="s">
        <v>4090</v>
      </c>
      <c r="H962" t="s">
        <v>38</v>
      </c>
      <c r="I962" t="s">
        <v>39</v>
      </c>
    </row>
    <row r="963" spans="1:12" x14ac:dyDescent="0.3">
      <c r="A963" t="s">
        <v>4091</v>
      </c>
      <c r="B963" t="s">
        <v>4092</v>
      </c>
      <c r="C963" t="s">
        <v>3930</v>
      </c>
      <c r="D963" t="s">
        <v>4093</v>
      </c>
      <c r="E963">
        <v>2015</v>
      </c>
      <c r="F963" t="s">
        <v>4094</v>
      </c>
      <c r="H963" t="s">
        <v>18</v>
      </c>
    </row>
    <row r="964" spans="1:12" x14ac:dyDescent="0.3">
      <c r="A964" t="s">
        <v>4095</v>
      </c>
      <c r="B964" t="s">
        <v>4096</v>
      </c>
      <c r="C964" t="s">
        <v>126</v>
      </c>
      <c r="D964" t="s">
        <v>4097</v>
      </c>
      <c r="E964">
        <v>1999</v>
      </c>
      <c r="F964" t="s">
        <v>4098</v>
      </c>
      <c r="H964" t="s">
        <v>38</v>
      </c>
      <c r="I964" t="s">
        <v>66</v>
      </c>
      <c r="K964">
        <v>2</v>
      </c>
    </row>
    <row r="965" spans="1:12" x14ac:dyDescent="0.3">
      <c r="A965" t="s">
        <v>4099</v>
      </c>
      <c r="B965" t="s">
        <v>4100</v>
      </c>
      <c r="C965" t="s">
        <v>126</v>
      </c>
      <c r="D965" t="s">
        <v>4101</v>
      </c>
      <c r="E965">
        <v>2015</v>
      </c>
      <c r="F965" t="s">
        <v>4102</v>
      </c>
      <c r="H965" t="s">
        <v>38</v>
      </c>
      <c r="I965" t="s">
        <v>66</v>
      </c>
      <c r="L965">
        <v>2</v>
      </c>
    </row>
    <row r="966" spans="1:12" x14ac:dyDescent="0.3">
      <c r="A966" t="s">
        <v>4103</v>
      </c>
      <c r="B966" t="s">
        <v>4104</v>
      </c>
      <c r="C966" t="s">
        <v>126</v>
      </c>
      <c r="D966" t="s">
        <v>4105</v>
      </c>
      <c r="E966">
        <v>2011</v>
      </c>
      <c r="F966" t="s">
        <v>4106</v>
      </c>
      <c r="G966" t="s">
        <v>166</v>
      </c>
      <c r="H966" t="s">
        <v>38</v>
      </c>
      <c r="I966" t="s">
        <v>66</v>
      </c>
      <c r="K966">
        <v>5</v>
      </c>
    </row>
    <row r="967" spans="1:12" x14ac:dyDescent="0.3">
      <c r="A967" t="s">
        <v>4107</v>
      </c>
      <c r="B967" t="s">
        <v>4108</v>
      </c>
      <c r="C967" t="s">
        <v>159</v>
      </c>
      <c r="D967" t="s">
        <v>4109</v>
      </c>
      <c r="E967">
        <v>1996</v>
      </c>
      <c r="F967" t="s">
        <v>4110</v>
      </c>
      <c r="H967" t="s">
        <v>18</v>
      </c>
    </row>
    <row r="968" spans="1:12" x14ac:dyDescent="0.3">
      <c r="A968" t="s">
        <v>4111</v>
      </c>
      <c r="B968" t="s">
        <v>4112</v>
      </c>
      <c r="C968" t="s">
        <v>4113</v>
      </c>
      <c r="D968" t="s">
        <v>4114</v>
      </c>
      <c r="E968">
        <v>2014</v>
      </c>
      <c r="F968" t="s">
        <v>4115</v>
      </c>
      <c r="H968" t="s">
        <v>18</v>
      </c>
    </row>
    <row r="969" spans="1:12" x14ac:dyDescent="0.3">
      <c r="A969" t="s">
        <v>4116</v>
      </c>
      <c r="B969" t="s">
        <v>4117</v>
      </c>
      <c r="C969" t="s">
        <v>4118</v>
      </c>
      <c r="D969" t="s">
        <v>4119</v>
      </c>
      <c r="E969">
        <v>2004</v>
      </c>
      <c r="F969" t="s">
        <v>4120</v>
      </c>
      <c r="H969" t="s">
        <v>18</v>
      </c>
    </row>
    <row r="970" spans="1:12" x14ac:dyDescent="0.3">
      <c r="A970" t="s">
        <v>4121</v>
      </c>
      <c r="B970" t="s">
        <v>4122</v>
      </c>
      <c r="C970" t="s">
        <v>4123</v>
      </c>
      <c r="D970" t="s">
        <v>4124</v>
      </c>
      <c r="E970">
        <v>2009</v>
      </c>
      <c r="F970" t="s">
        <v>4125</v>
      </c>
      <c r="H970" t="s">
        <v>38</v>
      </c>
      <c r="I970" t="s">
        <v>39</v>
      </c>
    </row>
    <row r="971" spans="1:12" x14ac:dyDescent="0.3">
      <c r="A971" t="s">
        <v>4126</v>
      </c>
      <c r="B971" t="s">
        <v>4127</v>
      </c>
      <c r="C971" t="s">
        <v>584</v>
      </c>
      <c r="D971" t="s">
        <v>4128</v>
      </c>
      <c r="E971">
        <v>2011</v>
      </c>
      <c r="F971" t="s">
        <v>4129</v>
      </c>
      <c r="H971" t="s">
        <v>18</v>
      </c>
    </row>
    <row r="972" spans="1:12" x14ac:dyDescent="0.3">
      <c r="A972" t="s">
        <v>4130</v>
      </c>
      <c r="B972" t="s">
        <v>4131</v>
      </c>
      <c r="C972" t="s">
        <v>4132</v>
      </c>
      <c r="D972" t="s">
        <v>4133</v>
      </c>
      <c r="E972">
        <v>1991</v>
      </c>
      <c r="H972" t="s">
        <v>38</v>
      </c>
      <c r="I972" t="s">
        <v>39</v>
      </c>
    </row>
    <row r="973" spans="1:12" x14ac:dyDescent="0.3">
      <c r="A973" t="s">
        <v>4134</v>
      </c>
      <c r="B973" t="s">
        <v>4135</v>
      </c>
      <c r="C973" t="s">
        <v>4136</v>
      </c>
      <c r="D973" t="s">
        <v>4137</v>
      </c>
      <c r="E973">
        <v>1995</v>
      </c>
      <c r="F973" t="s">
        <v>4138</v>
      </c>
      <c r="H973" t="s">
        <v>38</v>
      </c>
      <c r="I973" t="s">
        <v>39</v>
      </c>
    </row>
    <row r="974" spans="1:12" x14ac:dyDescent="0.3">
      <c r="A974" t="s">
        <v>4139</v>
      </c>
      <c r="B974" t="s">
        <v>4140</v>
      </c>
      <c r="C974" t="s">
        <v>1703</v>
      </c>
      <c r="D974" t="s">
        <v>4141</v>
      </c>
      <c r="E974">
        <v>2010</v>
      </c>
      <c r="H974" t="s">
        <v>18</v>
      </c>
    </row>
    <row r="975" spans="1:12" x14ac:dyDescent="0.3">
      <c r="A975" t="s">
        <v>4142</v>
      </c>
      <c r="B975" t="s">
        <v>4143</v>
      </c>
      <c r="C975" t="s">
        <v>1065</v>
      </c>
      <c r="D975" t="s">
        <v>4144</v>
      </c>
      <c r="E975">
        <v>2013</v>
      </c>
      <c r="F975" t="s">
        <v>4145</v>
      </c>
      <c r="H975" t="s">
        <v>38</v>
      </c>
      <c r="I975" t="s">
        <v>66</v>
      </c>
      <c r="L975">
        <v>2</v>
      </c>
    </row>
    <row r="976" spans="1:12" x14ac:dyDescent="0.3">
      <c r="A976" t="s">
        <v>4146</v>
      </c>
      <c r="B976" t="s">
        <v>4147</v>
      </c>
      <c r="C976" t="s">
        <v>4148</v>
      </c>
      <c r="D976" t="s">
        <v>4149</v>
      </c>
      <c r="E976">
        <v>2018</v>
      </c>
      <c r="F976" t="s">
        <v>4150</v>
      </c>
      <c r="H976" t="s">
        <v>18</v>
      </c>
    </row>
    <row r="977" spans="1:11" x14ac:dyDescent="0.3">
      <c r="A977" t="s">
        <v>4151</v>
      </c>
      <c r="B977" t="s">
        <v>4152</v>
      </c>
      <c r="C977" t="s">
        <v>4153</v>
      </c>
      <c r="D977" t="s">
        <v>4154</v>
      </c>
      <c r="E977">
        <v>2017</v>
      </c>
      <c r="F977" t="s">
        <v>4155</v>
      </c>
      <c r="H977" t="s">
        <v>18</v>
      </c>
    </row>
    <row r="978" spans="1:11" x14ac:dyDescent="0.3">
      <c r="A978" t="s">
        <v>4156</v>
      </c>
      <c r="B978" t="s">
        <v>4157</v>
      </c>
      <c r="C978" t="s">
        <v>2146</v>
      </c>
      <c r="D978" t="s">
        <v>4158</v>
      </c>
      <c r="E978">
        <v>1998</v>
      </c>
      <c r="F978" t="s">
        <v>4159</v>
      </c>
      <c r="H978" t="s">
        <v>18</v>
      </c>
    </row>
    <row r="979" spans="1:11" x14ac:dyDescent="0.3">
      <c r="A979" t="s">
        <v>4160</v>
      </c>
      <c r="B979" t="s">
        <v>4161</v>
      </c>
      <c r="C979" t="s">
        <v>390</v>
      </c>
      <c r="D979" t="s">
        <v>4162</v>
      </c>
      <c r="E979">
        <v>2007</v>
      </c>
      <c r="F979" t="s">
        <v>4163</v>
      </c>
      <c r="H979" t="s">
        <v>18</v>
      </c>
    </row>
    <row r="980" spans="1:11" x14ac:dyDescent="0.3">
      <c r="A980" t="s">
        <v>4164</v>
      </c>
      <c r="B980" t="s">
        <v>4165</v>
      </c>
      <c r="C980" t="s">
        <v>245</v>
      </c>
      <c r="D980" t="s">
        <v>4166</v>
      </c>
      <c r="E980">
        <v>2011</v>
      </c>
      <c r="F980" t="s">
        <v>4167</v>
      </c>
      <c r="H980" t="s">
        <v>38</v>
      </c>
      <c r="I980" t="s">
        <v>39</v>
      </c>
    </row>
    <row r="981" spans="1:11" x14ac:dyDescent="0.3">
      <c r="A981" t="s">
        <v>4168</v>
      </c>
      <c r="B981" t="s">
        <v>4169</v>
      </c>
      <c r="C981" t="s">
        <v>3520</v>
      </c>
      <c r="D981" t="s">
        <v>4170</v>
      </c>
      <c r="E981">
        <v>2013</v>
      </c>
      <c r="F981" t="s">
        <v>4171</v>
      </c>
      <c r="H981" t="s">
        <v>18</v>
      </c>
    </row>
    <row r="982" spans="1:11" x14ac:dyDescent="0.3">
      <c r="A982" t="s">
        <v>4172</v>
      </c>
      <c r="B982" t="s">
        <v>4173</v>
      </c>
      <c r="C982" t="s">
        <v>827</v>
      </c>
      <c r="D982" t="s">
        <v>4174</v>
      </c>
      <c r="E982">
        <v>2017</v>
      </c>
      <c r="F982" t="s">
        <v>4175</v>
      </c>
      <c r="G982" t="s">
        <v>65</v>
      </c>
      <c r="H982" t="s">
        <v>38</v>
      </c>
      <c r="I982" t="s">
        <v>66</v>
      </c>
    </row>
    <row r="983" spans="1:11" x14ac:dyDescent="0.3">
      <c r="A983" t="s">
        <v>4176</v>
      </c>
      <c r="B983" t="s">
        <v>4177</v>
      </c>
      <c r="C983" t="s">
        <v>4178</v>
      </c>
      <c r="D983" t="s">
        <v>4179</v>
      </c>
      <c r="E983">
        <v>1997</v>
      </c>
      <c r="H983" t="s">
        <v>38</v>
      </c>
      <c r="I983" t="s">
        <v>39</v>
      </c>
    </row>
    <row r="984" spans="1:11" x14ac:dyDescent="0.3">
      <c r="A984" t="s">
        <v>4180</v>
      </c>
      <c r="B984" t="s">
        <v>4181</v>
      </c>
      <c r="C984" t="s">
        <v>4178</v>
      </c>
      <c r="D984" t="s">
        <v>4182</v>
      </c>
      <c r="E984">
        <v>2004</v>
      </c>
      <c r="F984" t="s">
        <v>4183</v>
      </c>
      <c r="H984" t="s">
        <v>38</v>
      </c>
      <c r="I984" t="s">
        <v>39</v>
      </c>
    </row>
    <row r="985" spans="1:11" x14ac:dyDescent="0.3">
      <c r="A985" t="s">
        <v>4184</v>
      </c>
      <c r="B985" t="s">
        <v>4185</v>
      </c>
      <c r="C985" t="s">
        <v>47</v>
      </c>
      <c r="D985" t="s">
        <v>4186</v>
      </c>
      <c r="E985">
        <v>2002</v>
      </c>
      <c r="F985" t="s">
        <v>4187</v>
      </c>
      <c r="H985" t="s">
        <v>18</v>
      </c>
    </row>
    <row r="986" spans="1:11" x14ac:dyDescent="0.3">
      <c r="A986" t="s">
        <v>4188</v>
      </c>
      <c r="B986" t="s">
        <v>4189</v>
      </c>
      <c r="C986" t="s">
        <v>311</v>
      </c>
      <c r="D986" t="s">
        <v>4190</v>
      </c>
      <c r="E986">
        <v>2016</v>
      </c>
      <c r="F986" t="s">
        <v>4191</v>
      </c>
      <c r="H986" t="s">
        <v>38</v>
      </c>
      <c r="I986" t="s">
        <v>39</v>
      </c>
    </row>
    <row r="987" spans="1:11" x14ac:dyDescent="0.3">
      <c r="A987" t="s">
        <v>4192</v>
      </c>
      <c r="B987" t="s">
        <v>4193</v>
      </c>
      <c r="C987" t="s">
        <v>3872</v>
      </c>
      <c r="D987" t="s">
        <v>4194</v>
      </c>
      <c r="E987">
        <v>2017</v>
      </c>
      <c r="F987" t="s">
        <v>4195</v>
      </c>
      <c r="H987" t="s">
        <v>38</v>
      </c>
      <c r="I987" t="s">
        <v>39</v>
      </c>
    </row>
    <row r="988" spans="1:11" x14ac:dyDescent="0.3">
      <c r="A988" t="s">
        <v>4196</v>
      </c>
      <c r="B988" t="s">
        <v>4197</v>
      </c>
      <c r="C988" t="s">
        <v>4198</v>
      </c>
      <c r="D988" t="s">
        <v>4199</v>
      </c>
      <c r="E988">
        <v>1990</v>
      </c>
      <c r="H988" t="s">
        <v>18</v>
      </c>
    </row>
    <row r="989" spans="1:11" x14ac:dyDescent="0.3">
      <c r="A989" t="s">
        <v>4196</v>
      </c>
      <c r="B989" t="s">
        <v>4200</v>
      </c>
      <c r="C989" t="s">
        <v>4198</v>
      </c>
      <c r="E989">
        <v>1985</v>
      </c>
      <c r="H989" t="s">
        <v>18</v>
      </c>
    </row>
    <row r="990" spans="1:11" x14ac:dyDescent="0.3">
      <c r="A990" t="s">
        <v>4201</v>
      </c>
      <c r="B990" t="s">
        <v>4202</v>
      </c>
      <c r="C990" t="s">
        <v>3930</v>
      </c>
      <c r="D990" t="s">
        <v>4203</v>
      </c>
      <c r="E990">
        <v>2009</v>
      </c>
      <c r="F990" t="s">
        <v>4204</v>
      </c>
      <c r="H990" t="s">
        <v>18</v>
      </c>
    </row>
    <row r="991" spans="1:11" x14ac:dyDescent="0.3">
      <c r="A991" t="s">
        <v>4205</v>
      </c>
      <c r="B991" t="s">
        <v>4206</v>
      </c>
      <c r="C991" t="s">
        <v>4207</v>
      </c>
      <c r="D991" t="s">
        <v>4208</v>
      </c>
      <c r="E991">
        <v>1992</v>
      </c>
      <c r="G991" t="s">
        <v>166</v>
      </c>
      <c r="H991" t="s">
        <v>38</v>
      </c>
      <c r="I991" t="s">
        <v>66</v>
      </c>
      <c r="K991">
        <v>9</v>
      </c>
    </row>
    <row r="992" spans="1:11" x14ac:dyDescent="0.3">
      <c r="A992" t="s">
        <v>4209</v>
      </c>
      <c r="B992" t="s">
        <v>4210</v>
      </c>
      <c r="C992" t="s">
        <v>1518</v>
      </c>
      <c r="D992" t="s">
        <v>4211</v>
      </c>
      <c r="E992">
        <v>1992</v>
      </c>
      <c r="F992" t="s">
        <v>4212</v>
      </c>
      <c r="H992" t="s">
        <v>38</v>
      </c>
      <c r="I992" t="s">
        <v>39</v>
      </c>
    </row>
    <row r="993" spans="1:13" x14ac:dyDescent="0.3">
      <c r="A993" t="s">
        <v>4213</v>
      </c>
      <c r="B993" t="s">
        <v>4214</v>
      </c>
      <c r="C993" t="s">
        <v>493</v>
      </c>
      <c r="D993" t="s">
        <v>4215</v>
      </c>
      <c r="E993">
        <v>2018</v>
      </c>
      <c r="F993" t="s">
        <v>4216</v>
      </c>
      <c r="H993" t="s">
        <v>38</v>
      </c>
      <c r="I993" t="s">
        <v>39</v>
      </c>
    </row>
    <row r="994" spans="1:13" x14ac:dyDescent="0.3">
      <c r="A994" t="s">
        <v>4217</v>
      </c>
      <c r="B994" t="s">
        <v>4218</v>
      </c>
      <c r="C994" t="s">
        <v>4219</v>
      </c>
      <c r="D994" t="s">
        <v>4220</v>
      </c>
      <c r="E994">
        <v>2009</v>
      </c>
      <c r="F994" t="s">
        <v>4221</v>
      </c>
      <c r="H994" t="s">
        <v>18</v>
      </c>
    </row>
    <row r="995" spans="1:13" x14ac:dyDescent="0.3">
      <c r="A995" t="s">
        <v>4222</v>
      </c>
      <c r="B995" t="s">
        <v>4223</v>
      </c>
      <c r="C995" t="s">
        <v>758</v>
      </c>
      <c r="D995" t="s">
        <v>4224</v>
      </c>
      <c r="E995">
        <v>2016</v>
      </c>
      <c r="F995" t="s">
        <v>4225</v>
      </c>
      <c r="H995" t="s">
        <v>18</v>
      </c>
    </row>
    <row r="996" spans="1:13" x14ac:dyDescent="0.3">
      <c r="A996" t="s">
        <v>4226</v>
      </c>
      <c r="B996" t="s">
        <v>4227</v>
      </c>
      <c r="C996" t="s">
        <v>2594</v>
      </c>
      <c r="D996" t="s">
        <v>4228</v>
      </c>
      <c r="E996">
        <v>2016</v>
      </c>
      <c r="F996" t="s">
        <v>4229</v>
      </c>
      <c r="G996" t="s">
        <v>65</v>
      </c>
      <c r="H996" t="s">
        <v>38</v>
      </c>
      <c r="I996" t="s">
        <v>66</v>
      </c>
      <c r="J996" t="s">
        <v>67</v>
      </c>
    </row>
    <row r="997" spans="1:13" x14ac:dyDescent="0.3">
      <c r="A997" t="s">
        <v>4230</v>
      </c>
      <c r="B997" t="s">
        <v>4231</v>
      </c>
      <c r="C997" t="s">
        <v>184</v>
      </c>
      <c r="D997" t="s">
        <v>4232</v>
      </c>
      <c r="E997">
        <v>2011</v>
      </c>
      <c r="F997" t="s">
        <v>4233</v>
      </c>
      <c r="G997" t="s">
        <v>166</v>
      </c>
      <c r="H997" t="s">
        <v>38</v>
      </c>
      <c r="I997" t="s">
        <v>66</v>
      </c>
      <c r="K997">
        <v>4</v>
      </c>
      <c r="L997">
        <v>3</v>
      </c>
      <c r="M997" t="s">
        <v>67</v>
      </c>
    </row>
    <row r="998" spans="1:13" x14ac:dyDescent="0.3">
      <c r="A998" t="s">
        <v>4234</v>
      </c>
      <c r="B998" t="s">
        <v>4235</v>
      </c>
      <c r="C998" t="s">
        <v>4236</v>
      </c>
      <c r="D998" t="s">
        <v>4237</v>
      </c>
      <c r="E998">
        <v>1995</v>
      </c>
      <c r="H998" t="s">
        <v>38</v>
      </c>
      <c r="I998" t="s">
        <v>39</v>
      </c>
    </row>
    <row r="999" spans="1:13" x14ac:dyDescent="0.3">
      <c r="A999" t="s">
        <v>4238</v>
      </c>
      <c r="B999" t="s">
        <v>4239</v>
      </c>
      <c r="C999" t="s">
        <v>325</v>
      </c>
      <c r="D999" t="s">
        <v>4240</v>
      </c>
      <c r="E999">
        <v>2000</v>
      </c>
      <c r="F999" t="s">
        <v>4241</v>
      </c>
      <c r="H999" t="s">
        <v>38</v>
      </c>
      <c r="I999" t="s">
        <v>66</v>
      </c>
      <c r="K999">
        <v>2</v>
      </c>
    </row>
    <row r="1000" spans="1:13" x14ac:dyDescent="0.3">
      <c r="A1000" t="s">
        <v>4238</v>
      </c>
      <c r="B1000" t="s">
        <v>4242</v>
      </c>
      <c r="C1000" t="s">
        <v>164</v>
      </c>
      <c r="D1000" t="s">
        <v>4243</v>
      </c>
      <c r="E1000">
        <v>2000</v>
      </c>
      <c r="G1000" t="s">
        <v>65</v>
      </c>
      <c r="H1000" t="s">
        <v>38</v>
      </c>
      <c r="I1000" t="s">
        <v>66</v>
      </c>
    </row>
    <row r="1001" spans="1:13" x14ac:dyDescent="0.3">
      <c r="A1001" t="s">
        <v>4244</v>
      </c>
      <c r="B1001" t="s">
        <v>4245</v>
      </c>
      <c r="C1001" t="s">
        <v>561</v>
      </c>
      <c r="D1001" t="s">
        <v>4246</v>
      </c>
      <c r="E1001">
        <v>1999</v>
      </c>
      <c r="F1001" t="s">
        <v>4247</v>
      </c>
      <c r="G1001" t="s">
        <v>65</v>
      </c>
      <c r="H1001" t="s">
        <v>38</v>
      </c>
      <c r="I1001" t="s">
        <v>66</v>
      </c>
    </row>
    <row r="1002" spans="1:13" x14ac:dyDescent="0.3">
      <c r="A1002" t="s">
        <v>4248</v>
      </c>
      <c r="B1002" t="s">
        <v>4249</v>
      </c>
      <c r="C1002" t="s">
        <v>325</v>
      </c>
      <c r="D1002" t="s">
        <v>4250</v>
      </c>
      <c r="E1002">
        <v>1996</v>
      </c>
      <c r="F1002" t="s">
        <v>4251</v>
      </c>
      <c r="G1002" t="s">
        <v>65</v>
      </c>
      <c r="H1002" t="s">
        <v>38</v>
      </c>
      <c r="I1002" t="s">
        <v>66</v>
      </c>
    </row>
    <row r="1003" spans="1:13" x14ac:dyDescent="0.3">
      <c r="A1003" t="s">
        <v>4252</v>
      </c>
      <c r="B1003" t="s">
        <v>4253</v>
      </c>
      <c r="C1003" t="s">
        <v>3030</v>
      </c>
      <c r="D1003" t="s">
        <v>4254</v>
      </c>
      <c r="E1003">
        <v>1995</v>
      </c>
      <c r="F1003" t="s">
        <v>4255</v>
      </c>
      <c r="G1003" t="s">
        <v>65</v>
      </c>
      <c r="H1003" t="s">
        <v>38</v>
      </c>
      <c r="I1003" t="s">
        <v>66</v>
      </c>
    </row>
    <row r="1004" spans="1:13" x14ac:dyDescent="0.3">
      <c r="A1004" t="s">
        <v>4256</v>
      </c>
      <c r="B1004" t="s">
        <v>4257</v>
      </c>
      <c r="C1004" t="s">
        <v>1241</v>
      </c>
      <c r="D1004" t="s">
        <v>4258</v>
      </c>
      <c r="E1004">
        <v>2013</v>
      </c>
      <c r="F1004" t="s">
        <v>4259</v>
      </c>
      <c r="G1004" t="s">
        <v>65</v>
      </c>
      <c r="H1004" t="s">
        <v>38</v>
      </c>
    </row>
    <row r="1005" spans="1:13" x14ac:dyDescent="0.3">
      <c r="A1005" t="s">
        <v>4260</v>
      </c>
      <c r="B1005" t="s">
        <v>4261</v>
      </c>
      <c r="C1005" t="s">
        <v>340</v>
      </c>
      <c r="D1005" t="s">
        <v>4262</v>
      </c>
      <c r="E1005">
        <v>2011</v>
      </c>
      <c r="F1005" t="s">
        <v>4263</v>
      </c>
      <c r="G1005" t="s">
        <v>65</v>
      </c>
      <c r="H1005" t="s">
        <v>38</v>
      </c>
      <c r="I1005" t="s">
        <v>4264</v>
      </c>
    </row>
    <row r="1006" spans="1:13" x14ac:dyDescent="0.3">
      <c r="A1006" t="s">
        <v>4265</v>
      </c>
      <c r="B1006" t="s">
        <v>4266</v>
      </c>
      <c r="C1006" t="s">
        <v>4267</v>
      </c>
      <c r="D1006" t="s">
        <v>4268</v>
      </c>
      <c r="E1006">
        <v>2013</v>
      </c>
      <c r="F1006" t="s">
        <v>4269</v>
      </c>
      <c r="H1006" t="s">
        <v>38</v>
      </c>
      <c r="I1006" t="s">
        <v>39</v>
      </c>
    </row>
    <row r="1007" spans="1:13" x14ac:dyDescent="0.3">
      <c r="A1007" t="s">
        <v>4270</v>
      </c>
      <c r="B1007" t="s">
        <v>4271</v>
      </c>
      <c r="C1007" t="s">
        <v>4272</v>
      </c>
      <c r="D1007" t="s">
        <v>4273</v>
      </c>
      <c r="E1007">
        <v>2011</v>
      </c>
      <c r="H1007" t="s">
        <v>38</v>
      </c>
      <c r="I1007" t="s">
        <v>39</v>
      </c>
    </row>
    <row r="1008" spans="1:13" x14ac:dyDescent="0.3">
      <c r="A1008" t="s">
        <v>4274</v>
      </c>
      <c r="B1008" t="s">
        <v>4275</v>
      </c>
      <c r="C1008" t="s">
        <v>3520</v>
      </c>
      <c r="D1008" t="s">
        <v>4276</v>
      </c>
      <c r="E1008">
        <v>2017</v>
      </c>
      <c r="F1008" t="s">
        <v>4277</v>
      </c>
      <c r="H1008" t="s">
        <v>18</v>
      </c>
    </row>
    <row r="1009" spans="1:10" x14ac:dyDescent="0.3">
      <c r="A1009" t="s">
        <v>4278</v>
      </c>
      <c r="B1009" t="s">
        <v>4279</v>
      </c>
      <c r="C1009" t="s">
        <v>832</v>
      </c>
      <c r="D1009" t="s">
        <v>4280</v>
      </c>
      <c r="E1009">
        <v>2015</v>
      </c>
      <c r="F1009" t="s">
        <v>4281</v>
      </c>
      <c r="H1009" t="s">
        <v>18</v>
      </c>
    </row>
    <row r="1010" spans="1:10" x14ac:dyDescent="0.3">
      <c r="A1010" t="s">
        <v>4282</v>
      </c>
      <c r="B1010" t="s">
        <v>4283</v>
      </c>
      <c r="C1010" t="s">
        <v>1852</v>
      </c>
      <c r="D1010" t="s">
        <v>4284</v>
      </c>
      <c r="E1010">
        <v>1991</v>
      </c>
      <c r="F1010" t="s">
        <v>4285</v>
      </c>
      <c r="H1010" t="s">
        <v>38</v>
      </c>
      <c r="I1010" t="s">
        <v>66</v>
      </c>
      <c r="J1010" t="s">
        <v>67</v>
      </c>
    </row>
    <row r="1011" spans="1:10" x14ac:dyDescent="0.3">
      <c r="A1011" t="s">
        <v>4286</v>
      </c>
      <c r="B1011" t="s">
        <v>4287</v>
      </c>
      <c r="C1011" t="s">
        <v>1703</v>
      </c>
      <c r="D1011" t="s">
        <v>4288</v>
      </c>
      <c r="E1011">
        <v>2017</v>
      </c>
      <c r="F1011" t="s">
        <v>4289</v>
      </c>
      <c r="H1011" t="s">
        <v>18</v>
      </c>
    </row>
    <row r="1012" spans="1:10" x14ac:dyDescent="0.3">
      <c r="A1012" t="s">
        <v>4290</v>
      </c>
      <c r="B1012" t="s">
        <v>4291</v>
      </c>
      <c r="C1012" t="s">
        <v>789</v>
      </c>
      <c r="D1012" t="s">
        <v>4292</v>
      </c>
      <c r="E1012">
        <v>1992</v>
      </c>
      <c r="H1012" t="s">
        <v>18</v>
      </c>
    </row>
    <row r="1013" spans="1:10" x14ac:dyDescent="0.3">
      <c r="A1013" t="s">
        <v>4290</v>
      </c>
      <c r="B1013" t="s">
        <v>4293</v>
      </c>
      <c r="C1013" t="s">
        <v>250</v>
      </c>
      <c r="D1013" t="s">
        <v>4294</v>
      </c>
      <c r="E1013">
        <v>1992</v>
      </c>
      <c r="F1013" t="s">
        <v>4295</v>
      </c>
      <c r="H1013" t="s">
        <v>18</v>
      </c>
    </row>
    <row r="1014" spans="1:10" x14ac:dyDescent="0.3">
      <c r="A1014" t="s">
        <v>4296</v>
      </c>
      <c r="B1014" t="s">
        <v>4297</v>
      </c>
      <c r="C1014" t="s">
        <v>4298</v>
      </c>
      <c r="D1014" t="s">
        <v>4299</v>
      </c>
      <c r="E1014">
        <v>2001</v>
      </c>
      <c r="F1014" t="s">
        <v>4300</v>
      </c>
      <c r="G1014" t="s">
        <v>65</v>
      </c>
      <c r="H1014" t="s">
        <v>38</v>
      </c>
      <c r="I1014" t="s">
        <v>66</v>
      </c>
    </row>
    <row r="1015" spans="1:10" x14ac:dyDescent="0.3">
      <c r="A1015" t="s">
        <v>4301</v>
      </c>
      <c r="B1015" t="s">
        <v>4302</v>
      </c>
      <c r="C1015" t="s">
        <v>2795</v>
      </c>
      <c r="D1015" t="s">
        <v>4303</v>
      </c>
      <c r="E1015">
        <v>2010</v>
      </c>
      <c r="F1015" t="s">
        <v>4304</v>
      </c>
      <c r="H1015" t="s">
        <v>18</v>
      </c>
    </row>
    <row r="1016" spans="1:10" x14ac:dyDescent="0.3">
      <c r="A1016" t="s">
        <v>4305</v>
      </c>
      <c r="B1016" t="s">
        <v>4306</v>
      </c>
      <c r="C1016" t="s">
        <v>2240</v>
      </c>
      <c r="D1016" t="s">
        <v>4307</v>
      </c>
      <c r="E1016">
        <v>2014</v>
      </c>
      <c r="F1016" t="s">
        <v>4308</v>
      </c>
      <c r="H1016" t="s">
        <v>18</v>
      </c>
    </row>
    <row r="1017" spans="1:10" x14ac:dyDescent="0.3">
      <c r="A1017" t="s">
        <v>4309</v>
      </c>
      <c r="B1017" t="s">
        <v>4310</v>
      </c>
      <c r="C1017" t="s">
        <v>1011</v>
      </c>
      <c r="D1017" t="s">
        <v>4311</v>
      </c>
      <c r="E1017">
        <v>2008</v>
      </c>
      <c r="F1017" t="s">
        <v>4312</v>
      </c>
      <c r="H1017" t="s">
        <v>38</v>
      </c>
      <c r="I1017" t="s">
        <v>39</v>
      </c>
    </row>
    <row r="1018" spans="1:10" x14ac:dyDescent="0.3">
      <c r="A1018" t="s">
        <v>4313</v>
      </c>
      <c r="B1018" t="s">
        <v>4314</v>
      </c>
      <c r="C1018" t="s">
        <v>1011</v>
      </c>
      <c r="D1018" t="s">
        <v>4315</v>
      </c>
      <c r="E1018">
        <v>2010</v>
      </c>
      <c r="F1018" t="s">
        <v>4316</v>
      </c>
      <c r="H1018" t="s">
        <v>18</v>
      </c>
    </row>
    <row r="1019" spans="1:10" x14ac:dyDescent="0.3">
      <c r="A1019" t="s">
        <v>4317</v>
      </c>
      <c r="B1019" t="s">
        <v>4318</v>
      </c>
      <c r="C1019" t="s">
        <v>1201</v>
      </c>
      <c r="D1019" t="s">
        <v>4319</v>
      </c>
      <c r="E1019">
        <v>1996</v>
      </c>
      <c r="F1019" t="s">
        <v>4320</v>
      </c>
      <c r="H1019" t="s">
        <v>18</v>
      </c>
    </row>
    <row r="1020" spans="1:10" x14ac:dyDescent="0.3">
      <c r="A1020" t="s">
        <v>4321</v>
      </c>
      <c r="B1020" t="s">
        <v>4322</v>
      </c>
      <c r="C1020" t="s">
        <v>159</v>
      </c>
      <c r="D1020" t="s">
        <v>4323</v>
      </c>
      <c r="E1020">
        <v>1995</v>
      </c>
      <c r="F1020" t="s">
        <v>4324</v>
      </c>
      <c r="H1020" t="s">
        <v>18</v>
      </c>
    </row>
    <row r="1021" spans="1:10" x14ac:dyDescent="0.3">
      <c r="A1021" t="s">
        <v>4325</v>
      </c>
      <c r="B1021" t="s">
        <v>4326</v>
      </c>
      <c r="C1021" t="s">
        <v>4327</v>
      </c>
      <c r="D1021" t="s">
        <v>4328</v>
      </c>
      <c r="E1021">
        <v>2017</v>
      </c>
      <c r="F1021" t="s">
        <v>4329</v>
      </c>
      <c r="H1021" t="s">
        <v>38</v>
      </c>
      <c r="I1021" t="s">
        <v>39</v>
      </c>
    </row>
    <row r="1022" spans="1:10" x14ac:dyDescent="0.3">
      <c r="A1022" t="s">
        <v>4330</v>
      </c>
      <c r="B1022" t="s">
        <v>4331</v>
      </c>
      <c r="C1022" t="s">
        <v>2494</v>
      </c>
      <c r="D1022" t="s">
        <v>4332</v>
      </c>
      <c r="E1022">
        <v>2011</v>
      </c>
      <c r="F1022" t="s">
        <v>4333</v>
      </c>
      <c r="H1022" t="s">
        <v>18</v>
      </c>
    </row>
    <row r="1023" spans="1:10" x14ac:dyDescent="0.3">
      <c r="A1023" t="s">
        <v>4334</v>
      </c>
      <c r="B1023" t="s">
        <v>4335</v>
      </c>
      <c r="C1023" t="s">
        <v>47</v>
      </c>
      <c r="D1023" t="s">
        <v>4336</v>
      </c>
      <c r="E1023">
        <v>1999</v>
      </c>
      <c r="H1023" t="s">
        <v>18</v>
      </c>
    </row>
    <row r="1024" spans="1:10" x14ac:dyDescent="0.3">
      <c r="A1024" t="s">
        <v>4337</v>
      </c>
      <c r="B1024" t="s">
        <v>4338</v>
      </c>
      <c r="C1024" t="s">
        <v>4339</v>
      </c>
      <c r="D1024" t="s">
        <v>4340</v>
      </c>
      <c r="E1024">
        <v>2013</v>
      </c>
      <c r="F1024" t="s">
        <v>4341</v>
      </c>
      <c r="H1024" t="s">
        <v>18</v>
      </c>
    </row>
    <row r="1025" spans="1:12" x14ac:dyDescent="0.3">
      <c r="A1025" t="s">
        <v>4342</v>
      </c>
      <c r="B1025" t="s">
        <v>4343</v>
      </c>
      <c r="C1025" t="s">
        <v>4344</v>
      </c>
      <c r="D1025" t="s">
        <v>4345</v>
      </c>
      <c r="E1025">
        <v>2005</v>
      </c>
      <c r="H1025" t="s">
        <v>18</v>
      </c>
    </row>
    <row r="1026" spans="1:12" x14ac:dyDescent="0.3">
      <c r="A1026" t="s">
        <v>4346</v>
      </c>
      <c r="B1026" t="s">
        <v>4347</v>
      </c>
      <c r="C1026" t="s">
        <v>926</v>
      </c>
      <c r="D1026" t="s">
        <v>4348</v>
      </c>
      <c r="E1026">
        <v>2012</v>
      </c>
      <c r="F1026" t="s">
        <v>4349</v>
      </c>
      <c r="H1026" t="s">
        <v>38</v>
      </c>
      <c r="I1026" t="s">
        <v>39</v>
      </c>
    </row>
    <row r="1027" spans="1:12" x14ac:dyDescent="0.3">
      <c r="A1027" t="s">
        <v>4350</v>
      </c>
      <c r="B1027" t="s">
        <v>4351</v>
      </c>
      <c r="C1027" t="s">
        <v>390</v>
      </c>
      <c r="D1027" t="s">
        <v>4352</v>
      </c>
      <c r="E1027">
        <v>2015</v>
      </c>
      <c r="F1027" t="s">
        <v>4353</v>
      </c>
      <c r="H1027" t="s">
        <v>18</v>
      </c>
    </row>
    <row r="1028" spans="1:12" x14ac:dyDescent="0.3">
      <c r="A1028" t="s">
        <v>4354</v>
      </c>
      <c r="B1028" t="s">
        <v>4355</v>
      </c>
      <c r="C1028" t="s">
        <v>4356</v>
      </c>
      <c r="D1028" t="s">
        <v>4357</v>
      </c>
      <c r="E1028">
        <v>1998</v>
      </c>
      <c r="H1028" t="s">
        <v>38</v>
      </c>
      <c r="I1028" t="s">
        <v>66</v>
      </c>
      <c r="J1028" t="s">
        <v>67</v>
      </c>
    </row>
    <row r="1029" spans="1:12" x14ac:dyDescent="0.3">
      <c r="A1029" t="s">
        <v>4358</v>
      </c>
      <c r="B1029" t="s">
        <v>4359</v>
      </c>
      <c r="C1029" t="s">
        <v>291</v>
      </c>
      <c r="D1029" t="s">
        <v>4360</v>
      </c>
      <c r="E1029">
        <v>2017</v>
      </c>
      <c r="F1029" t="s">
        <v>4361</v>
      </c>
      <c r="H1029" t="s">
        <v>38</v>
      </c>
      <c r="I1029" t="s">
        <v>39</v>
      </c>
    </row>
    <row r="1030" spans="1:12" x14ac:dyDescent="0.3">
      <c r="A1030" t="s">
        <v>4362</v>
      </c>
      <c r="B1030" t="s">
        <v>4363</v>
      </c>
      <c r="C1030" t="s">
        <v>375</v>
      </c>
      <c r="D1030" t="s">
        <v>4364</v>
      </c>
      <c r="E1030">
        <v>2016</v>
      </c>
      <c r="F1030" t="s">
        <v>4365</v>
      </c>
      <c r="H1030" t="s">
        <v>38</v>
      </c>
      <c r="I1030" t="s">
        <v>66</v>
      </c>
      <c r="K1030">
        <v>2</v>
      </c>
      <c r="L1030">
        <v>2</v>
      </c>
    </row>
    <row r="1031" spans="1:12" x14ac:dyDescent="0.3">
      <c r="A1031" t="s">
        <v>4366</v>
      </c>
      <c r="B1031" t="s">
        <v>4367</v>
      </c>
      <c r="C1031" t="s">
        <v>4368</v>
      </c>
      <c r="D1031" t="s">
        <v>4369</v>
      </c>
      <c r="E1031">
        <v>2008</v>
      </c>
      <c r="F1031" t="s">
        <v>4370</v>
      </c>
      <c r="H1031" t="s">
        <v>38</v>
      </c>
      <c r="I1031" t="s">
        <v>39</v>
      </c>
    </row>
    <row r="1032" spans="1:12" x14ac:dyDescent="0.3">
      <c r="A1032" t="s">
        <v>4371</v>
      </c>
      <c r="B1032" t="s">
        <v>4372</v>
      </c>
      <c r="C1032" t="s">
        <v>2394</v>
      </c>
      <c r="D1032" t="s">
        <v>4373</v>
      </c>
      <c r="E1032">
        <v>2013</v>
      </c>
      <c r="F1032" t="s">
        <v>4374</v>
      </c>
      <c r="H1032" t="s">
        <v>18</v>
      </c>
    </row>
    <row r="1033" spans="1:12" x14ac:dyDescent="0.3">
      <c r="A1033" t="s">
        <v>4375</v>
      </c>
      <c r="B1033" t="s">
        <v>4376</v>
      </c>
      <c r="C1033" t="s">
        <v>4377</v>
      </c>
      <c r="D1033" t="s">
        <v>4378</v>
      </c>
      <c r="E1033">
        <v>2017</v>
      </c>
      <c r="F1033" t="s">
        <v>4379</v>
      </c>
      <c r="H1033" t="s">
        <v>18</v>
      </c>
    </row>
    <row r="1034" spans="1:12" x14ac:dyDescent="0.3">
      <c r="A1034" t="s">
        <v>4380</v>
      </c>
      <c r="B1034" t="s">
        <v>4381</v>
      </c>
      <c r="C1034" t="s">
        <v>99</v>
      </c>
      <c r="D1034" t="s">
        <v>4382</v>
      </c>
      <c r="E1034">
        <v>2017</v>
      </c>
      <c r="F1034" t="s">
        <v>4383</v>
      </c>
      <c r="H1034" t="s">
        <v>18</v>
      </c>
    </row>
    <row r="1035" spans="1:12" x14ac:dyDescent="0.3">
      <c r="A1035" t="s">
        <v>4384</v>
      </c>
      <c r="B1035" t="s">
        <v>4385</v>
      </c>
      <c r="C1035" t="s">
        <v>4386</v>
      </c>
      <c r="D1035" t="s">
        <v>4387</v>
      </c>
      <c r="E1035">
        <v>2006</v>
      </c>
      <c r="F1035" t="s">
        <v>4388</v>
      </c>
      <c r="H1035" t="s">
        <v>38</v>
      </c>
      <c r="I1035" t="s">
        <v>39</v>
      </c>
    </row>
    <row r="1036" spans="1:12" x14ac:dyDescent="0.3">
      <c r="A1036" t="s">
        <v>4389</v>
      </c>
      <c r="B1036" t="s">
        <v>4390</v>
      </c>
      <c r="C1036" t="s">
        <v>2129</v>
      </c>
      <c r="D1036" t="s">
        <v>4391</v>
      </c>
      <c r="E1036">
        <v>1997</v>
      </c>
      <c r="F1036" t="s">
        <v>4392</v>
      </c>
      <c r="H1036" t="s">
        <v>38</v>
      </c>
      <c r="I1036" t="s">
        <v>66</v>
      </c>
      <c r="K1036">
        <v>1</v>
      </c>
    </row>
    <row r="1037" spans="1:12" x14ac:dyDescent="0.3">
      <c r="A1037" t="s">
        <v>4393</v>
      </c>
      <c r="B1037" t="s">
        <v>4394</v>
      </c>
      <c r="C1037" t="s">
        <v>1723</v>
      </c>
      <c r="D1037" t="s">
        <v>4395</v>
      </c>
      <c r="E1037">
        <v>2003</v>
      </c>
      <c r="F1037" t="s">
        <v>4396</v>
      </c>
      <c r="H1037" t="s">
        <v>38</v>
      </c>
      <c r="I1037" t="s">
        <v>39</v>
      </c>
    </row>
    <row r="1038" spans="1:12" x14ac:dyDescent="0.3">
      <c r="A1038" t="s">
        <v>4397</v>
      </c>
      <c r="B1038" t="s">
        <v>4398</v>
      </c>
      <c r="C1038" t="s">
        <v>340</v>
      </c>
      <c r="D1038" t="s">
        <v>4399</v>
      </c>
      <c r="E1038">
        <v>2016</v>
      </c>
      <c r="F1038" t="s">
        <v>4400</v>
      </c>
      <c r="G1038" t="s">
        <v>65</v>
      </c>
      <c r="H1038" t="s">
        <v>38</v>
      </c>
      <c r="I1038" t="s">
        <v>66</v>
      </c>
    </row>
    <row r="1039" spans="1:12" x14ac:dyDescent="0.3">
      <c r="A1039" t="s">
        <v>4401</v>
      </c>
      <c r="B1039" t="s">
        <v>4402</v>
      </c>
      <c r="C1039" t="s">
        <v>488</v>
      </c>
      <c r="D1039" t="s">
        <v>4403</v>
      </c>
      <c r="E1039">
        <v>2013</v>
      </c>
      <c r="F1039" t="s">
        <v>4404</v>
      </c>
      <c r="G1039" t="s">
        <v>166</v>
      </c>
      <c r="H1039" t="s">
        <v>38</v>
      </c>
      <c r="I1039" t="s">
        <v>66</v>
      </c>
    </row>
    <row r="1040" spans="1:12" x14ac:dyDescent="0.3">
      <c r="A1040" t="s">
        <v>4405</v>
      </c>
      <c r="B1040" t="s">
        <v>4406</v>
      </c>
      <c r="C1040" t="s">
        <v>4407</v>
      </c>
      <c r="D1040" t="s">
        <v>4408</v>
      </c>
      <c r="E1040">
        <v>2008</v>
      </c>
      <c r="F1040" t="s">
        <v>4409</v>
      </c>
      <c r="H1040" t="s">
        <v>18</v>
      </c>
    </row>
    <row r="1041" spans="1:11" x14ac:dyDescent="0.3">
      <c r="A1041" t="s">
        <v>4410</v>
      </c>
      <c r="B1041" t="s">
        <v>4411</v>
      </c>
      <c r="C1041" t="s">
        <v>2005</v>
      </c>
      <c r="D1041" t="s">
        <v>4412</v>
      </c>
      <c r="E1041">
        <v>1996</v>
      </c>
      <c r="F1041" t="s">
        <v>4413</v>
      </c>
      <c r="H1041" t="s">
        <v>38</v>
      </c>
      <c r="I1041" t="s">
        <v>39</v>
      </c>
    </row>
    <row r="1042" spans="1:11" x14ac:dyDescent="0.3">
      <c r="A1042" t="s">
        <v>4414</v>
      </c>
      <c r="B1042" t="s">
        <v>4415</v>
      </c>
      <c r="C1042" t="s">
        <v>2577</v>
      </c>
      <c r="D1042" t="s">
        <v>4416</v>
      </c>
      <c r="E1042">
        <v>2016</v>
      </c>
      <c r="F1042" t="s">
        <v>4417</v>
      </c>
      <c r="H1042" t="s">
        <v>38</v>
      </c>
      <c r="I1042" t="s">
        <v>66</v>
      </c>
      <c r="K1042">
        <v>1</v>
      </c>
    </row>
    <row r="1043" spans="1:11" x14ac:dyDescent="0.3">
      <c r="A1043" t="s">
        <v>4418</v>
      </c>
      <c r="B1043" t="s">
        <v>4419</v>
      </c>
      <c r="C1043" t="s">
        <v>4420</v>
      </c>
      <c r="D1043" t="s">
        <v>4421</v>
      </c>
      <c r="E1043">
        <v>2005</v>
      </c>
      <c r="F1043" t="s">
        <v>4422</v>
      </c>
      <c r="H1043" t="s">
        <v>18</v>
      </c>
    </row>
    <row r="1044" spans="1:11" x14ac:dyDescent="0.3">
      <c r="A1044" t="s">
        <v>4423</v>
      </c>
      <c r="B1044" t="s">
        <v>4424</v>
      </c>
      <c r="C1044" t="s">
        <v>4425</v>
      </c>
      <c r="D1044" t="s">
        <v>4426</v>
      </c>
      <c r="E1044">
        <v>1995</v>
      </c>
      <c r="H1044" t="s">
        <v>38</v>
      </c>
      <c r="I1044" t="s">
        <v>39</v>
      </c>
    </row>
    <row r="1045" spans="1:11" x14ac:dyDescent="0.3">
      <c r="A1045" t="s">
        <v>4427</v>
      </c>
      <c r="B1045" t="s">
        <v>4428</v>
      </c>
      <c r="C1045" t="s">
        <v>4429</v>
      </c>
      <c r="D1045" t="s">
        <v>4430</v>
      </c>
      <c r="E1045">
        <v>2004</v>
      </c>
      <c r="F1045" t="s">
        <v>4431</v>
      </c>
      <c r="H1045" t="s">
        <v>18</v>
      </c>
    </row>
    <row r="1046" spans="1:11" x14ac:dyDescent="0.3">
      <c r="A1046" t="s">
        <v>4432</v>
      </c>
      <c r="B1046" t="s">
        <v>4433</v>
      </c>
      <c r="C1046" t="s">
        <v>146</v>
      </c>
      <c r="D1046" t="s">
        <v>4434</v>
      </c>
      <c r="E1046">
        <v>1999</v>
      </c>
      <c r="F1046" t="s">
        <v>4435</v>
      </c>
      <c r="H1046" t="s">
        <v>18</v>
      </c>
    </row>
    <row r="1047" spans="1:11" x14ac:dyDescent="0.3">
      <c r="A1047" t="s">
        <v>4436</v>
      </c>
      <c r="B1047" t="s">
        <v>4437</v>
      </c>
      <c r="C1047" t="s">
        <v>4438</v>
      </c>
      <c r="D1047" t="s">
        <v>4439</v>
      </c>
      <c r="E1047">
        <v>1995</v>
      </c>
      <c r="F1047" t="s">
        <v>4440</v>
      </c>
      <c r="H1047" t="s">
        <v>38</v>
      </c>
      <c r="I1047" t="s">
        <v>39</v>
      </c>
    </row>
    <row r="1048" spans="1:11" x14ac:dyDescent="0.3">
      <c r="A1048" t="s">
        <v>4441</v>
      </c>
      <c r="B1048" t="s">
        <v>4442</v>
      </c>
      <c r="C1048" t="s">
        <v>4443</v>
      </c>
      <c r="D1048" t="s">
        <v>4444</v>
      </c>
      <c r="E1048">
        <v>2014</v>
      </c>
      <c r="F1048" t="s">
        <v>4445</v>
      </c>
      <c r="H1048" t="s">
        <v>18</v>
      </c>
    </row>
    <row r="1049" spans="1:11" x14ac:dyDescent="0.3">
      <c r="A1049" t="s">
        <v>4446</v>
      </c>
      <c r="B1049" t="s">
        <v>4447</v>
      </c>
      <c r="C1049" t="s">
        <v>4448</v>
      </c>
      <c r="D1049" t="s">
        <v>4449</v>
      </c>
      <c r="E1049">
        <v>2011</v>
      </c>
      <c r="F1049" t="s">
        <v>4450</v>
      </c>
      <c r="H1049" t="s">
        <v>18</v>
      </c>
    </row>
    <row r="1050" spans="1:11" x14ac:dyDescent="0.3">
      <c r="A1050" t="s">
        <v>4451</v>
      </c>
      <c r="B1050" t="s">
        <v>4452</v>
      </c>
      <c r="C1050" t="s">
        <v>739</v>
      </c>
      <c r="D1050" t="s">
        <v>4453</v>
      </c>
      <c r="E1050">
        <v>1995</v>
      </c>
      <c r="H1050" t="s">
        <v>18</v>
      </c>
    </row>
    <row r="1051" spans="1:11" x14ac:dyDescent="0.3">
      <c r="A1051" t="s">
        <v>4454</v>
      </c>
      <c r="B1051" t="s">
        <v>4455</v>
      </c>
      <c r="C1051" t="s">
        <v>291</v>
      </c>
      <c r="D1051" t="s">
        <v>4456</v>
      </c>
      <c r="E1051">
        <v>2011</v>
      </c>
      <c r="F1051" t="s">
        <v>4457</v>
      </c>
      <c r="H1051" t="s">
        <v>18</v>
      </c>
    </row>
    <row r="1052" spans="1:11" x14ac:dyDescent="0.3">
      <c r="A1052" t="s">
        <v>4458</v>
      </c>
      <c r="B1052" t="s">
        <v>4459</v>
      </c>
      <c r="C1052" t="s">
        <v>798</v>
      </c>
      <c r="D1052" t="s">
        <v>4460</v>
      </c>
      <c r="E1052">
        <v>2015</v>
      </c>
      <c r="F1052" t="s">
        <v>4461</v>
      </c>
      <c r="H1052" t="s">
        <v>38</v>
      </c>
      <c r="I1052" t="s">
        <v>39</v>
      </c>
    </row>
    <row r="1053" spans="1:11" x14ac:dyDescent="0.3">
      <c r="A1053" t="s">
        <v>4462</v>
      </c>
      <c r="B1053" t="s">
        <v>4463</v>
      </c>
      <c r="C1053" t="s">
        <v>1543</v>
      </c>
      <c r="D1053" t="s">
        <v>4464</v>
      </c>
      <c r="E1053">
        <v>2016</v>
      </c>
      <c r="F1053" t="s">
        <v>4465</v>
      </c>
      <c r="H1053" t="s">
        <v>38</v>
      </c>
      <c r="I1053" t="s">
        <v>39</v>
      </c>
    </row>
    <row r="1054" spans="1:11" x14ac:dyDescent="0.3">
      <c r="A1054" t="s">
        <v>4466</v>
      </c>
      <c r="B1054" t="s">
        <v>4467</v>
      </c>
      <c r="C1054" t="s">
        <v>4468</v>
      </c>
      <c r="D1054" t="s">
        <v>4469</v>
      </c>
      <c r="E1054">
        <v>2014</v>
      </c>
      <c r="F1054" t="s">
        <v>4470</v>
      </c>
      <c r="H1054" t="s">
        <v>38</v>
      </c>
      <c r="I1054" t="s">
        <v>66</v>
      </c>
      <c r="K1054">
        <v>2</v>
      </c>
    </row>
    <row r="1055" spans="1:11" x14ac:dyDescent="0.3">
      <c r="A1055" t="s">
        <v>4471</v>
      </c>
      <c r="B1055" t="s">
        <v>4472</v>
      </c>
      <c r="C1055" t="s">
        <v>2550</v>
      </c>
      <c r="E1055">
        <v>1968</v>
      </c>
      <c r="F1055" t="s">
        <v>4473</v>
      </c>
      <c r="H1055" t="s">
        <v>18</v>
      </c>
    </row>
    <row r="1056" spans="1:11" x14ac:dyDescent="0.3">
      <c r="A1056" t="s">
        <v>4474</v>
      </c>
      <c r="B1056" t="s">
        <v>4475</v>
      </c>
      <c r="C1056" t="s">
        <v>4476</v>
      </c>
      <c r="D1056" t="s">
        <v>4477</v>
      </c>
      <c r="E1056">
        <v>2013</v>
      </c>
      <c r="F1056" t="s">
        <v>4478</v>
      </c>
      <c r="G1056" t="s">
        <v>65</v>
      </c>
      <c r="H1056" t="s">
        <v>38</v>
      </c>
      <c r="I1056" t="s">
        <v>66</v>
      </c>
      <c r="J1056" t="s">
        <v>67</v>
      </c>
    </row>
    <row r="1057" spans="1:9" x14ac:dyDescent="0.3">
      <c r="A1057" t="s">
        <v>4479</v>
      </c>
      <c r="B1057" t="s">
        <v>4480</v>
      </c>
      <c r="C1057" t="s">
        <v>164</v>
      </c>
      <c r="D1057" t="s">
        <v>4481</v>
      </c>
      <c r="E1057">
        <v>2017</v>
      </c>
      <c r="F1057" t="s">
        <v>4482</v>
      </c>
      <c r="G1057" t="s">
        <v>166</v>
      </c>
      <c r="H1057" t="s">
        <v>38</v>
      </c>
      <c r="I1057" t="s">
        <v>66</v>
      </c>
    </row>
    <row r="1058" spans="1:9" x14ac:dyDescent="0.3">
      <c r="A1058" t="s">
        <v>4483</v>
      </c>
      <c r="B1058" t="s">
        <v>4484</v>
      </c>
      <c r="C1058" t="s">
        <v>52</v>
      </c>
      <c r="D1058" t="s">
        <v>4485</v>
      </c>
      <c r="E1058">
        <v>2009</v>
      </c>
      <c r="F1058" t="s">
        <v>4486</v>
      </c>
      <c r="H1058" t="s">
        <v>38</v>
      </c>
      <c r="I1058" t="s">
        <v>39</v>
      </c>
    </row>
    <row r="1059" spans="1:9" x14ac:dyDescent="0.3">
      <c r="A1059" t="s">
        <v>4487</v>
      </c>
      <c r="B1059" t="s">
        <v>4488</v>
      </c>
      <c r="C1059" t="s">
        <v>174</v>
      </c>
      <c r="D1059" t="s">
        <v>4489</v>
      </c>
      <c r="E1059">
        <v>1994</v>
      </c>
      <c r="F1059" t="s">
        <v>4490</v>
      </c>
      <c r="H1059" t="s">
        <v>18</v>
      </c>
    </row>
    <row r="1060" spans="1:9" x14ac:dyDescent="0.3">
      <c r="A1060" t="s">
        <v>4491</v>
      </c>
      <c r="B1060" t="s">
        <v>4492</v>
      </c>
      <c r="C1060" t="s">
        <v>4429</v>
      </c>
      <c r="D1060" t="s">
        <v>4493</v>
      </c>
      <c r="E1060">
        <v>1998</v>
      </c>
      <c r="F1060" t="s">
        <v>4494</v>
      </c>
      <c r="H1060" t="s">
        <v>18</v>
      </c>
    </row>
    <row r="1061" spans="1:9" x14ac:dyDescent="0.3">
      <c r="A1061" t="s">
        <v>4495</v>
      </c>
      <c r="B1061" t="s">
        <v>4496</v>
      </c>
      <c r="C1061" t="s">
        <v>104</v>
      </c>
      <c r="D1061" t="s">
        <v>4497</v>
      </c>
      <c r="E1061">
        <v>2016</v>
      </c>
      <c r="F1061" t="s">
        <v>4498</v>
      </c>
      <c r="H1061" t="s">
        <v>38</v>
      </c>
      <c r="I1061" t="s">
        <v>39</v>
      </c>
    </row>
    <row r="1062" spans="1:9" x14ac:dyDescent="0.3">
      <c r="A1062" t="s">
        <v>4499</v>
      </c>
      <c r="B1062" t="s">
        <v>4500</v>
      </c>
      <c r="C1062" t="s">
        <v>2146</v>
      </c>
      <c r="D1062" t="s">
        <v>4501</v>
      </c>
      <c r="E1062">
        <v>2011</v>
      </c>
      <c r="F1062" t="s">
        <v>4502</v>
      </c>
      <c r="H1062" t="s">
        <v>18</v>
      </c>
    </row>
    <row r="1063" spans="1:9" x14ac:dyDescent="0.3">
      <c r="A1063" t="s">
        <v>4503</v>
      </c>
      <c r="B1063" t="s">
        <v>4504</v>
      </c>
      <c r="C1063" t="s">
        <v>159</v>
      </c>
      <c r="D1063" t="s">
        <v>4505</v>
      </c>
      <c r="E1063">
        <v>2007</v>
      </c>
      <c r="F1063" t="s">
        <v>4506</v>
      </c>
      <c r="H1063" t="s">
        <v>18</v>
      </c>
    </row>
    <row r="1064" spans="1:9" x14ac:dyDescent="0.3">
      <c r="A1064" t="s">
        <v>4507</v>
      </c>
      <c r="B1064" t="s">
        <v>4508</v>
      </c>
      <c r="C1064" t="s">
        <v>846</v>
      </c>
      <c r="D1064" t="s">
        <v>4509</v>
      </c>
      <c r="E1064">
        <v>2003</v>
      </c>
      <c r="F1064" t="s">
        <v>4510</v>
      </c>
      <c r="H1064" t="s">
        <v>18</v>
      </c>
    </row>
    <row r="1065" spans="1:9" x14ac:dyDescent="0.3">
      <c r="A1065" t="s">
        <v>4511</v>
      </c>
      <c r="B1065" t="s">
        <v>4512</v>
      </c>
      <c r="C1065" t="s">
        <v>846</v>
      </c>
      <c r="D1065" t="s">
        <v>4513</v>
      </c>
      <c r="E1065">
        <v>1996</v>
      </c>
      <c r="F1065" t="s">
        <v>4514</v>
      </c>
      <c r="H1065" t="s">
        <v>18</v>
      </c>
    </row>
    <row r="1066" spans="1:9" x14ac:dyDescent="0.3">
      <c r="A1066" t="s">
        <v>4515</v>
      </c>
      <c r="B1066" t="s">
        <v>4516</v>
      </c>
      <c r="C1066" t="s">
        <v>798</v>
      </c>
      <c r="D1066" t="s">
        <v>4517</v>
      </c>
      <c r="E1066">
        <v>1991</v>
      </c>
      <c r="F1066" t="s">
        <v>4518</v>
      </c>
      <c r="H1066" t="s">
        <v>38</v>
      </c>
      <c r="I1066" t="s">
        <v>39</v>
      </c>
    </row>
    <row r="1067" spans="1:9" x14ac:dyDescent="0.3">
      <c r="A1067" t="s">
        <v>4519</v>
      </c>
      <c r="B1067" t="s">
        <v>4520</v>
      </c>
      <c r="C1067" t="s">
        <v>1345</v>
      </c>
      <c r="D1067" t="s">
        <v>4521</v>
      </c>
      <c r="E1067">
        <v>2010</v>
      </c>
      <c r="F1067" t="s">
        <v>4522</v>
      </c>
      <c r="H1067" t="s">
        <v>38</v>
      </c>
      <c r="I1067" t="s">
        <v>39</v>
      </c>
    </row>
    <row r="1068" spans="1:9" x14ac:dyDescent="0.3">
      <c r="A1068" t="s">
        <v>4523</v>
      </c>
      <c r="B1068" t="s">
        <v>4524</v>
      </c>
      <c r="C1068" t="s">
        <v>3968</v>
      </c>
      <c r="D1068" t="s">
        <v>4525</v>
      </c>
      <c r="E1068">
        <v>2005</v>
      </c>
      <c r="F1068" t="s">
        <v>4526</v>
      </c>
      <c r="H1068" t="s">
        <v>38</v>
      </c>
      <c r="I1068" t="s">
        <v>39</v>
      </c>
    </row>
    <row r="1069" spans="1:9" x14ac:dyDescent="0.3">
      <c r="A1069" t="s">
        <v>4527</v>
      </c>
      <c r="B1069" t="s">
        <v>4528</v>
      </c>
      <c r="C1069" t="s">
        <v>226</v>
      </c>
      <c r="D1069" t="s">
        <v>4529</v>
      </c>
      <c r="E1069">
        <v>1996</v>
      </c>
      <c r="F1069" t="s">
        <v>4530</v>
      </c>
      <c r="H1069" t="s">
        <v>38</v>
      </c>
      <c r="I1069" t="s">
        <v>39</v>
      </c>
    </row>
    <row r="1070" spans="1:9" x14ac:dyDescent="0.3">
      <c r="A1070" t="s">
        <v>4527</v>
      </c>
      <c r="B1070" t="s">
        <v>4528</v>
      </c>
      <c r="C1070" t="s">
        <v>226</v>
      </c>
      <c r="D1070" t="s">
        <v>4531</v>
      </c>
      <c r="E1070">
        <v>1996</v>
      </c>
      <c r="F1070" t="s">
        <v>4532</v>
      </c>
      <c r="H1070" t="s">
        <v>38</v>
      </c>
      <c r="I1070" t="s">
        <v>39</v>
      </c>
    </row>
    <row r="1071" spans="1:9" x14ac:dyDescent="0.3">
      <c r="A1071" t="s">
        <v>4533</v>
      </c>
      <c r="B1071" t="s">
        <v>4534</v>
      </c>
      <c r="C1071" t="s">
        <v>4535</v>
      </c>
      <c r="D1071" t="s">
        <v>4536</v>
      </c>
      <c r="E1071">
        <v>2010</v>
      </c>
      <c r="H1071" t="s">
        <v>38</v>
      </c>
      <c r="I1071" t="s">
        <v>39</v>
      </c>
    </row>
    <row r="1072" spans="1:9" x14ac:dyDescent="0.3">
      <c r="A1072" t="s">
        <v>4537</v>
      </c>
      <c r="B1072" t="s">
        <v>4538</v>
      </c>
      <c r="C1072" t="s">
        <v>1132</v>
      </c>
      <c r="E1072">
        <v>2010</v>
      </c>
      <c r="H1072" t="s">
        <v>38</v>
      </c>
      <c r="I1072" t="s">
        <v>39</v>
      </c>
    </row>
    <row r="1073" spans="1:10" x14ac:dyDescent="0.3">
      <c r="A1073" t="s">
        <v>4539</v>
      </c>
      <c r="B1073" t="s">
        <v>4540</v>
      </c>
      <c r="C1073" t="s">
        <v>621</v>
      </c>
      <c r="D1073" t="s">
        <v>4541</v>
      </c>
      <c r="E1073">
        <v>2004</v>
      </c>
      <c r="F1073" t="s">
        <v>4542</v>
      </c>
      <c r="H1073" t="s">
        <v>38</v>
      </c>
      <c r="I1073" t="s">
        <v>39</v>
      </c>
    </row>
    <row r="1074" spans="1:10" x14ac:dyDescent="0.3">
      <c r="A1074" t="s">
        <v>4543</v>
      </c>
      <c r="B1074" t="s">
        <v>4544</v>
      </c>
      <c r="C1074" t="s">
        <v>4545</v>
      </c>
      <c r="D1074" t="s">
        <v>4546</v>
      </c>
      <c r="E1074">
        <v>2012</v>
      </c>
      <c r="F1074" t="s">
        <v>4547</v>
      </c>
      <c r="G1074" t="s">
        <v>65</v>
      </c>
      <c r="H1074" t="s">
        <v>38</v>
      </c>
      <c r="I1074" t="s">
        <v>66</v>
      </c>
      <c r="J1074" t="s">
        <v>67</v>
      </c>
    </row>
    <row r="1075" spans="1:10" x14ac:dyDescent="0.3">
      <c r="A1075" t="s">
        <v>4548</v>
      </c>
      <c r="B1075" t="s">
        <v>4549</v>
      </c>
      <c r="C1075" t="s">
        <v>99</v>
      </c>
      <c r="D1075" t="s">
        <v>4550</v>
      </c>
      <c r="E1075">
        <v>2002</v>
      </c>
      <c r="F1075" t="s">
        <v>4551</v>
      </c>
      <c r="H1075" t="s">
        <v>18</v>
      </c>
    </row>
    <row r="1076" spans="1:10" x14ac:dyDescent="0.3">
      <c r="A1076" t="s">
        <v>4552</v>
      </c>
      <c r="B1076" t="s">
        <v>4553</v>
      </c>
      <c r="C1076" t="s">
        <v>4554</v>
      </c>
      <c r="D1076" t="s">
        <v>4555</v>
      </c>
      <c r="E1076">
        <v>2002</v>
      </c>
      <c r="H1076" t="s">
        <v>18</v>
      </c>
    </row>
    <row r="1077" spans="1:10" x14ac:dyDescent="0.3">
      <c r="A1077" t="s">
        <v>4556</v>
      </c>
      <c r="B1077" t="s">
        <v>4557</v>
      </c>
      <c r="C1077" t="s">
        <v>291</v>
      </c>
      <c r="D1077" t="s">
        <v>4558</v>
      </c>
      <c r="E1077">
        <v>2016</v>
      </c>
      <c r="F1077" t="s">
        <v>4559</v>
      </c>
      <c r="H1077" t="s">
        <v>38</v>
      </c>
      <c r="I1077" t="s">
        <v>39</v>
      </c>
    </row>
    <row r="1078" spans="1:10" x14ac:dyDescent="0.3">
      <c r="A1078" t="s">
        <v>4560</v>
      </c>
      <c r="B1078" t="s">
        <v>4561</v>
      </c>
      <c r="C1078" t="s">
        <v>2005</v>
      </c>
      <c r="D1078" t="s">
        <v>4562</v>
      </c>
      <c r="E1078">
        <v>1993</v>
      </c>
      <c r="F1078" t="s">
        <v>4563</v>
      </c>
      <c r="H1078" t="s">
        <v>38</v>
      </c>
      <c r="I1078" t="s">
        <v>39</v>
      </c>
    </row>
    <row r="1079" spans="1:10" x14ac:dyDescent="0.3">
      <c r="A1079" t="s">
        <v>4564</v>
      </c>
      <c r="B1079" t="s">
        <v>4565</v>
      </c>
      <c r="C1079" t="s">
        <v>4566</v>
      </c>
      <c r="D1079" t="s">
        <v>4567</v>
      </c>
      <c r="E1079">
        <v>2002</v>
      </c>
      <c r="F1079" t="s">
        <v>4568</v>
      </c>
      <c r="H1079" t="s">
        <v>18</v>
      </c>
    </row>
    <row r="1080" spans="1:10" x14ac:dyDescent="0.3">
      <c r="A1080" t="s">
        <v>4569</v>
      </c>
      <c r="B1080" t="s">
        <v>4570</v>
      </c>
      <c r="C1080" t="s">
        <v>1393</v>
      </c>
      <c r="D1080" t="s">
        <v>4571</v>
      </c>
      <c r="E1080">
        <v>2003</v>
      </c>
      <c r="F1080" t="s">
        <v>4572</v>
      </c>
      <c r="H1080" t="s">
        <v>18</v>
      </c>
    </row>
    <row r="1081" spans="1:10" x14ac:dyDescent="0.3">
      <c r="A1081" t="s">
        <v>4573</v>
      </c>
      <c r="B1081" t="s">
        <v>4574</v>
      </c>
      <c r="C1081" t="s">
        <v>3247</v>
      </c>
      <c r="D1081" t="s">
        <v>4575</v>
      </c>
      <c r="E1081">
        <v>2012</v>
      </c>
      <c r="F1081" t="s">
        <v>4576</v>
      </c>
      <c r="H1081" t="s">
        <v>18</v>
      </c>
    </row>
    <row r="1082" spans="1:10" x14ac:dyDescent="0.3">
      <c r="A1082" t="s">
        <v>4577</v>
      </c>
      <c r="B1082" t="s">
        <v>4578</v>
      </c>
      <c r="C1082" t="s">
        <v>4579</v>
      </c>
      <c r="D1082" t="s">
        <v>4580</v>
      </c>
      <c r="E1082">
        <v>1999</v>
      </c>
      <c r="F1082" t="s">
        <v>4581</v>
      </c>
      <c r="H1082" t="s">
        <v>18</v>
      </c>
    </row>
    <row r="1083" spans="1:10" x14ac:dyDescent="0.3">
      <c r="A1083" t="s">
        <v>4582</v>
      </c>
      <c r="B1083" t="s">
        <v>4583</v>
      </c>
      <c r="C1083" t="s">
        <v>4584</v>
      </c>
      <c r="D1083" t="s">
        <v>4585</v>
      </c>
      <c r="E1083">
        <v>2015</v>
      </c>
      <c r="F1083" t="s">
        <v>4586</v>
      </c>
      <c r="H1083" t="s">
        <v>38</v>
      </c>
      <c r="I1083" t="s">
        <v>39</v>
      </c>
    </row>
    <row r="1084" spans="1:10" x14ac:dyDescent="0.3">
      <c r="A1084" t="s">
        <v>4587</v>
      </c>
      <c r="B1084" t="s">
        <v>4588</v>
      </c>
      <c r="C1084" t="s">
        <v>4589</v>
      </c>
      <c r="D1084" t="s">
        <v>4590</v>
      </c>
      <c r="E1084">
        <v>1998</v>
      </c>
      <c r="F1084" t="s">
        <v>4591</v>
      </c>
      <c r="H1084" t="s">
        <v>18</v>
      </c>
    </row>
    <row r="1085" spans="1:10" x14ac:dyDescent="0.3">
      <c r="A1085" t="s">
        <v>4592</v>
      </c>
      <c r="B1085" t="s">
        <v>4593</v>
      </c>
      <c r="C1085" t="s">
        <v>561</v>
      </c>
      <c r="D1085" t="s">
        <v>4594</v>
      </c>
      <c r="E1085">
        <v>1991</v>
      </c>
      <c r="F1085" t="s">
        <v>4595</v>
      </c>
      <c r="G1085" t="s">
        <v>65</v>
      </c>
      <c r="H1085" t="s">
        <v>38</v>
      </c>
      <c r="I1085" t="s">
        <v>66</v>
      </c>
    </row>
    <row r="1086" spans="1:10" x14ac:dyDescent="0.3">
      <c r="A1086" t="s">
        <v>4596</v>
      </c>
      <c r="B1086" t="s">
        <v>4597</v>
      </c>
      <c r="C1086" t="s">
        <v>3297</v>
      </c>
      <c r="E1086">
        <v>1984</v>
      </c>
      <c r="G1086" t="s">
        <v>65</v>
      </c>
      <c r="H1086" t="s">
        <v>38</v>
      </c>
      <c r="I1086" t="s">
        <v>66</v>
      </c>
    </row>
    <row r="1087" spans="1:10" x14ac:dyDescent="0.3">
      <c r="A1087" t="s">
        <v>4598</v>
      </c>
      <c r="B1087" t="s">
        <v>4599</v>
      </c>
      <c r="C1087" t="s">
        <v>561</v>
      </c>
      <c r="D1087" t="s">
        <v>4600</v>
      </c>
      <c r="E1087">
        <v>2016</v>
      </c>
      <c r="F1087" t="s">
        <v>4601</v>
      </c>
      <c r="G1087" t="s">
        <v>4602</v>
      </c>
      <c r="H1087" t="s">
        <v>38</v>
      </c>
      <c r="I1087" t="s">
        <v>66</v>
      </c>
    </row>
    <row r="1088" spans="1:10" x14ac:dyDescent="0.3">
      <c r="A1088" t="s">
        <v>4603</v>
      </c>
      <c r="B1088" t="s">
        <v>4604</v>
      </c>
      <c r="C1088" t="s">
        <v>4605</v>
      </c>
      <c r="D1088" t="s">
        <v>4606</v>
      </c>
      <c r="E1088">
        <v>2009</v>
      </c>
      <c r="H1088" t="s">
        <v>38</v>
      </c>
      <c r="I1088" t="s">
        <v>66</v>
      </c>
      <c r="J1088" t="s">
        <v>67</v>
      </c>
    </row>
    <row r="1089" spans="1:14" x14ac:dyDescent="0.3">
      <c r="A1089" t="s">
        <v>4607</v>
      </c>
      <c r="B1089" t="s">
        <v>4608</v>
      </c>
      <c r="C1089" t="s">
        <v>325</v>
      </c>
      <c r="D1089" t="s">
        <v>4609</v>
      </c>
      <c r="E1089">
        <v>2013</v>
      </c>
      <c r="F1089" t="s">
        <v>4610</v>
      </c>
      <c r="G1089" t="s">
        <v>65</v>
      </c>
      <c r="H1089" t="s">
        <v>38</v>
      </c>
      <c r="I1089" t="s">
        <v>66</v>
      </c>
    </row>
    <row r="1090" spans="1:14" x14ac:dyDescent="0.3">
      <c r="A1090" t="s">
        <v>4611</v>
      </c>
      <c r="B1090" t="s">
        <v>4612</v>
      </c>
      <c r="C1090" t="s">
        <v>1011</v>
      </c>
      <c r="D1090" t="s">
        <v>4613</v>
      </c>
      <c r="E1090">
        <v>2013</v>
      </c>
      <c r="F1090" t="s">
        <v>4614</v>
      </c>
      <c r="H1090" t="s">
        <v>38</v>
      </c>
      <c r="I1090" t="s">
        <v>66</v>
      </c>
      <c r="K1090">
        <v>1</v>
      </c>
    </row>
    <row r="1091" spans="1:14" x14ac:dyDescent="0.3">
      <c r="A1091" t="s">
        <v>4615</v>
      </c>
      <c r="B1091" t="s">
        <v>4616</v>
      </c>
      <c r="C1091" t="s">
        <v>798</v>
      </c>
      <c r="D1091" t="s">
        <v>4617</v>
      </c>
      <c r="E1091">
        <v>1999</v>
      </c>
      <c r="F1091" t="s">
        <v>4618</v>
      </c>
      <c r="H1091" t="s">
        <v>38</v>
      </c>
      <c r="I1091" t="s">
        <v>39</v>
      </c>
    </row>
    <row r="1092" spans="1:14" x14ac:dyDescent="0.3">
      <c r="A1092" t="s">
        <v>4619</v>
      </c>
      <c r="B1092" t="s">
        <v>4620</v>
      </c>
      <c r="C1092" t="s">
        <v>3308</v>
      </c>
      <c r="D1092" t="s">
        <v>4621</v>
      </c>
      <c r="E1092">
        <v>2001</v>
      </c>
      <c r="H1092" t="s">
        <v>18</v>
      </c>
    </row>
    <row r="1093" spans="1:14" x14ac:dyDescent="0.3">
      <c r="A1093" t="s">
        <v>4622</v>
      </c>
      <c r="B1093" t="s">
        <v>4623</v>
      </c>
      <c r="C1093" t="s">
        <v>2057</v>
      </c>
      <c r="D1093" t="s">
        <v>4624</v>
      </c>
      <c r="E1093">
        <v>2007</v>
      </c>
      <c r="F1093" t="s">
        <v>4625</v>
      </c>
      <c r="H1093" t="s">
        <v>38</v>
      </c>
      <c r="I1093" t="s">
        <v>39</v>
      </c>
    </row>
    <row r="1094" spans="1:14" x14ac:dyDescent="0.3">
      <c r="A1094" t="s">
        <v>4626</v>
      </c>
      <c r="B1094" t="s">
        <v>4627</v>
      </c>
      <c r="C1094" t="s">
        <v>4628</v>
      </c>
      <c r="D1094" t="s">
        <v>4629</v>
      </c>
      <c r="E1094">
        <v>2014</v>
      </c>
      <c r="F1094" t="s">
        <v>4630</v>
      </c>
      <c r="H1094" t="s">
        <v>38</v>
      </c>
      <c r="I1094" t="s">
        <v>39</v>
      </c>
    </row>
    <row r="1095" spans="1:14" x14ac:dyDescent="0.3">
      <c r="A1095" t="s">
        <v>4631</v>
      </c>
      <c r="B1095" t="s">
        <v>4632</v>
      </c>
      <c r="C1095" t="s">
        <v>1127</v>
      </c>
      <c r="D1095" t="s">
        <v>4633</v>
      </c>
      <c r="E1095">
        <v>2014</v>
      </c>
      <c r="F1095" t="s">
        <v>4634</v>
      </c>
      <c r="H1095" t="s">
        <v>38</v>
      </c>
      <c r="I1095" t="s">
        <v>39</v>
      </c>
    </row>
    <row r="1096" spans="1:14" x14ac:dyDescent="0.3">
      <c r="A1096" t="s">
        <v>4635</v>
      </c>
      <c r="B1096" t="s">
        <v>4636</v>
      </c>
      <c r="C1096" t="s">
        <v>4637</v>
      </c>
      <c r="D1096" t="s">
        <v>4638</v>
      </c>
      <c r="E1096">
        <v>2007</v>
      </c>
      <c r="F1096" t="s">
        <v>4639</v>
      </c>
      <c r="H1096" t="s">
        <v>38</v>
      </c>
      <c r="I1096" t="s">
        <v>39</v>
      </c>
    </row>
    <row r="1097" spans="1:14" x14ac:dyDescent="0.3">
      <c r="A1097" t="s">
        <v>4640</v>
      </c>
      <c r="B1097" t="s">
        <v>4641</v>
      </c>
      <c r="C1097" t="s">
        <v>216</v>
      </c>
      <c r="D1097" t="s">
        <v>4642</v>
      </c>
      <c r="E1097">
        <v>1991</v>
      </c>
      <c r="F1097" t="s">
        <v>4643</v>
      </c>
      <c r="G1097" t="s">
        <v>65</v>
      </c>
      <c r="H1097" t="s">
        <v>38</v>
      </c>
      <c r="I1097" t="s">
        <v>66</v>
      </c>
      <c r="K1097">
        <v>3</v>
      </c>
      <c r="N1097" t="s">
        <v>65</v>
      </c>
    </row>
    <row r="1098" spans="1:14" x14ac:dyDescent="0.3">
      <c r="A1098" t="s">
        <v>4644</v>
      </c>
      <c r="B1098" t="s">
        <v>4645</v>
      </c>
      <c r="C1098" t="s">
        <v>16</v>
      </c>
      <c r="D1098" t="s">
        <v>4646</v>
      </c>
      <c r="E1098">
        <v>2011</v>
      </c>
      <c r="F1098" t="s">
        <v>4647</v>
      </c>
      <c r="H1098" t="s">
        <v>18</v>
      </c>
    </row>
    <row r="1099" spans="1:14" x14ac:dyDescent="0.3">
      <c r="A1099" t="s">
        <v>4644</v>
      </c>
      <c r="B1099" t="s">
        <v>4648</v>
      </c>
      <c r="C1099" t="s">
        <v>818</v>
      </c>
      <c r="D1099" t="s">
        <v>4649</v>
      </c>
      <c r="E1099">
        <v>2009</v>
      </c>
      <c r="F1099" t="s">
        <v>4650</v>
      </c>
      <c r="H1099" t="s">
        <v>18</v>
      </c>
    </row>
    <row r="1100" spans="1:14" x14ac:dyDescent="0.3">
      <c r="A1100" t="s">
        <v>4651</v>
      </c>
      <c r="B1100" t="s">
        <v>4652</v>
      </c>
      <c r="C1100" t="s">
        <v>488</v>
      </c>
      <c r="D1100" t="s">
        <v>4653</v>
      </c>
      <c r="E1100">
        <v>2010</v>
      </c>
      <c r="F1100" t="s">
        <v>4654</v>
      </c>
      <c r="H1100" t="s">
        <v>38</v>
      </c>
      <c r="I1100" t="s">
        <v>66</v>
      </c>
      <c r="L1100">
        <v>2</v>
      </c>
    </row>
    <row r="1101" spans="1:14" x14ac:dyDescent="0.3">
      <c r="A1101" t="s">
        <v>4655</v>
      </c>
      <c r="B1101" t="s">
        <v>4656</v>
      </c>
      <c r="C1101" t="s">
        <v>534</v>
      </c>
      <c r="D1101" t="s">
        <v>4657</v>
      </c>
      <c r="E1101">
        <v>2011</v>
      </c>
      <c r="F1101" t="s">
        <v>4658</v>
      </c>
      <c r="G1101" t="s">
        <v>65</v>
      </c>
      <c r="H1101" t="s">
        <v>38</v>
      </c>
      <c r="I1101" t="s">
        <v>66</v>
      </c>
    </row>
    <row r="1102" spans="1:14" x14ac:dyDescent="0.3">
      <c r="A1102" t="s">
        <v>4659</v>
      </c>
      <c r="B1102" t="s">
        <v>4660</v>
      </c>
      <c r="C1102" t="s">
        <v>1345</v>
      </c>
      <c r="D1102" t="s">
        <v>4661</v>
      </c>
      <c r="E1102">
        <v>2002</v>
      </c>
      <c r="F1102" t="s">
        <v>4662</v>
      </c>
      <c r="H1102" t="s">
        <v>38</v>
      </c>
      <c r="I1102" t="s">
        <v>39</v>
      </c>
    </row>
    <row r="1103" spans="1:14" x14ac:dyDescent="0.3">
      <c r="A1103" t="s">
        <v>4663</v>
      </c>
      <c r="B1103" t="s">
        <v>4664</v>
      </c>
      <c r="C1103" t="s">
        <v>561</v>
      </c>
      <c r="D1103" t="s">
        <v>4665</v>
      </c>
      <c r="E1103">
        <v>2011</v>
      </c>
      <c r="F1103" t="s">
        <v>4666</v>
      </c>
      <c r="H1103" t="s">
        <v>38</v>
      </c>
      <c r="I1103" t="s">
        <v>39</v>
      </c>
    </row>
    <row r="1104" spans="1:14" x14ac:dyDescent="0.3">
      <c r="A1104" t="s">
        <v>4667</v>
      </c>
      <c r="B1104" t="s">
        <v>4668</v>
      </c>
      <c r="C1104" t="s">
        <v>1299</v>
      </c>
      <c r="D1104" t="s">
        <v>4669</v>
      </c>
      <c r="E1104">
        <v>2008</v>
      </c>
      <c r="F1104" t="s">
        <v>4670</v>
      </c>
      <c r="H1104" t="s">
        <v>38</v>
      </c>
      <c r="I1104" t="s">
        <v>39</v>
      </c>
    </row>
    <row r="1105" spans="1:12" x14ac:dyDescent="0.3">
      <c r="A1105" t="s">
        <v>4671</v>
      </c>
      <c r="B1105" t="s">
        <v>4672</v>
      </c>
      <c r="C1105" t="s">
        <v>832</v>
      </c>
      <c r="D1105" t="s">
        <v>4673</v>
      </c>
      <c r="E1105">
        <v>2012</v>
      </c>
      <c r="F1105" t="s">
        <v>4674</v>
      </c>
      <c r="H1105" t="s">
        <v>38</v>
      </c>
      <c r="I1105" t="s">
        <v>39</v>
      </c>
    </row>
    <row r="1106" spans="1:12" x14ac:dyDescent="0.3">
      <c r="A1106" t="s">
        <v>4675</v>
      </c>
      <c r="B1106" t="s">
        <v>4676</v>
      </c>
      <c r="C1106" t="s">
        <v>827</v>
      </c>
      <c r="D1106" t="s">
        <v>4677</v>
      </c>
      <c r="E1106">
        <v>2017</v>
      </c>
      <c r="F1106" t="s">
        <v>4678</v>
      </c>
      <c r="H1106" t="s">
        <v>38</v>
      </c>
      <c r="I1106" t="s">
        <v>39</v>
      </c>
    </row>
    <row r="1107" spans="1:12" x14ac:dyDescent="0.3">
      <c r="A1107" t="s">
        <v>4679</v>
      </c>
      <c r="B1107" t="s">
        <v>4680</v>
      </c>
      <c r="C1107" t="s">
        <v>4566</v>
      </c>
      <c r="D1107" t="s">
        <v>4681</v>
      </c>
      <c r="E1107">
        <v>1999</v>
      </c>
      <c r="F1107" t="s">
        <v>4682</v>
      </c>
      <c r="H1107" t="s">
        <v>18</v>
      </c>
    </row>
    <row r="1108" spans="1:12" x14ac:dyDescent="0.3">
      <c r="A1108" t="s">
        <v>4679</v>
      </c>
      <c r="B1108" t="s">
        <v>4683</v>
      </c>
      <c r="C1108" t="s">
        <v>2337</v>
      </c>
      <c r="D1108" t="s">
        <v>4684</v>
      </c>
      <c r="E1108">
        <v>1998</v>
      </c>
      <c r="F1108" t="s">
        <v>4685</v>
      </c>
      <c r="H1108" t="s">
        <v>18</v>
      </c>
    </row>
    <row r="1109" spans="1:12" x14ac:dyDescent="0.3">
      <c r="A1109" t="s">
        <v>4686</v>
      </c>
      <c r="B1109" t="s">
        <v>4687</v>
      </c>
      <c r="C1109" t="s">
        <v>3854</v>
      </c>
      <c r="D1109" t="s">
        <v>4688</v>
      </c>
      <c r="E1109">
        <v>2016</v>
      </c>
      <c r="F1109" t="s">
        <v>4689</v>
      </c>
      <c r="G1109" t="s">
        <v>65</v>
      </c>
      <c r="H1109" t="s">
        <v>38</v>
      </c>
      <c r="I1109" t="s">
        <v>66</v>
      </c>
      <c r="J1109" t="s">
        <v>67</v>
      </c>
    </row>
    <row r="1110" spans="1:12" x14ac:dyDescent="0.3">
      <c r="A1110" t="s">
        <v>4690</v>
      </c>
      <c r="B1110" t="s">
        <v>4691</v>
      </c>
      <c r="C1110" t="s">
        <v>325</v>
      </c>
      <c r="D1110" t="s">
        <v>4692</v>
      </c>
      <c r="E1110">
        <v>2017</v>
      </c>
      <c r="F1110" t="s">
        <v>4693</v>
      </c>
      <c r="H1110" t="s">
        <v>38</v>
      </c>
      <c r="I1110" t="s">
        <v>66</v>
      </c>
      <c r="K1110">
        <v>2</v>
      </c>
    </row>
    <row r="1111" spans="1:12" x14ac:dyDescent="0.3">
      <c r="A1111" t="s">
        <v>4694</v>
      </c>
      <c r="B1111" t="s">
        <v>4695</v>
      </c>
      <c r="C1111" t="s">
        <v>1805</v>
      </c>
      <c r="D1111" t="s">
        <v>4696</v>
      </c>
      <c r="E1111">
        <v>2015</v>
      </c>
      <c r="F1111" t="s">
        <v>4697</v>
      </c>
      <c r="H1111" t="s">
        <v>18</v>
      </c>
    </row>
    <row r="1112" spans="1:12" x14ac:dyDescent="0.3">
      <c r="A1112" t="s">
        <v>4698</v>
      </c>
      <c r="B1112" t="s">
        <v>4699</v>
      </c>
      <c r="C1112" t="s">
        <v>4700</v>
      </c>
      <c r="D1112" t="s">
        <v>4701</v>
      </c>
      <c r="E1112">
        <v>1994</v>
      </c>
      <c r="H1112" t="s">
        <v>38</v>
      </c>
      <c r="I1112" t="s">
        <v>39</v>
      </c>
    </row>
    <row r="1113" spans="1:12" x14ac:dyDescent="0.3">
      <c r="A1113" t="s">
        <v>4702</v>
      </c>
      <c r="B1113" t="s">
        <v>4703</v>
      </c>
      <c r="C1113" t="s">
        <v>340</v>
      </c>
      <c r="D1113" t="s">
        <v>4704</v>
      </c>
      <c r="E1113">
        <v>2014</v>
      </c>
      <c r="F1113" t="s">
        <v>4705</v>
      </c>
      <c r="H1113" t="s">
        <v>38</v>
      </c>
      <c r="I1113" t="s">
        <v>39</v>
      </c>
    </row>
    <row r="1114" spans="1:12" x14ac:dyDescent="0.3">
      <c r="A1114" t="s">
        <v>4706</v>
      </c>
      <c r="B1114" t="s">
        <v>4707</v>
      </c>
      <c r="C1114" t="s">
        <v>385</v>
      </c>
      <c r="D1114" t="s">
        <v>4708</v>
      </c>
      <c r="E1114">
        <v>2005</v>
      </c>
      <c r="F1114" t="s">
        <v>4709</v>
      </c>
      <c r="H1114" t="s">
        <v>38</v>
      </c>
      <c r="I1114" t="s">
        <v>39</v>
      </c>
    </row>
    <row r="1115" spans="1:12" x14ac:dyDescent="0.3">
      <c r="A1115" t="s">
        <v>4710</v>
      </c>
      <c r="B1115" t="s">
        <v>4711</v>
      </c>
      <c r="C1115" t="s">
        <v>1201</v>
      </c>
      <c r="D1115" t="s">
        <v>4712</v>
      </c>
      <c r="E1115">
        <v>1998</v>
      </c>
      <c r="F1115" t="s">
        <v>4713</v>
      </c>
      <c r="H1115" t="s">
        <v>18</v>
      </c>
    </row>
    <row r="1116" spans="1:12" x14ac:dyDescent="0.3">
      <c r="A1116" t="s">
        <v>4714</v>
      </c>
      <c r="B1116" t="s">
        <v>4715</v>
      </c>
      <c r="C1116" t="s">
        <v>4716</v>
      </c>
      <c r="D1116" t="s">
        <v>4717</v>
      </c>
      <c r="E1116">
        <v>2007</v>
      </c>
      <c r="F1116" t="s">
        <v>4718</v>
      </c>
      <c r="H1116" t="s">
        <v>18</v>
      </c>
    </row>
    <row r="1117" spans="1:12" x14ac:dyDescent="0.3">
      <c r="A1117" t="s">
        <v>4719</v>
      </c>
      <c r="B1117" t="s">
        <v>4720</v>
      </c>
      <c r="C1117" t="s">
        <v>16</v>
      </c>
      <c r="D1117" t="s">
        <v>4721</v>
      </c>
      <c r="E1117">
        <v>2013</v>
      </c>
      <c r="F1117" t="s">
        <v>4722</v>
      </c>
      <c r="H1117" t="s">
        <v>18</v>
      </c>
    </row>
    <row r="1118" spans="1:12" x14ac:dyDescent="0.3">
      <c r="A1118" t="s">
        <v>4723</v>
      </c>
      <c r="B1118" t="s">
        <v>4724</v>
      </c>
      <c r="C1118" t="s">
        <v>335</v>
      </c>
      <c r="D1118" t="s">
        <v>4725</v>
      </c>
      <c r="E1118">
        <v>2017</v>
      </c>
      <c r="F1118" t="s">
        <v>4726</v>
      </c>
      <c r="H1118" t="s">
        <v>38</v>
      </c>
      <c r="I1118" t="s">
        <v>39</v>
      </c>
    </row>
    <row r="1119" spans="1:12" x14ac:dyDescent="0.3">
      <c r="A1119" t="s">
        <v>4727</v>
      </c>
      <c r="B1119" t="s">
        <v>4728</v>
      </c>
      <c r="C1119" t="s">
        <v>798</v>
      </c>
      <c r="D1119" t="s">
        <v>4729</v>
      </c>
      <c r="E1119">
        <v>2016</v>
      </c>
      <c r="F1119" t="s">
        <v>4730</v>
      </c>
      <c r="H1119" t="s">
        <v>38</v>
      </c>
      <c r="I1119" t="s">
        <v>39</v>
      </c>
    </row>
    <row r="1120" spans="1:12" x14ac:dyDescent="0.3">
      <c r="A1120" t="s">
        <v>4731</v>
      </c>
      <c r="B1120" t="s">
        <v>4732</v>
      </c>
      <c r="C1120" t="s">
        <v>126</v>
      </c>
      <c r="D1120" t="s">
        <v>4733</v>
      </c>
      <c r="E1120">
        <v>2000</v>
      </c>
      <c r="F1120" t="s">
        <v>4734</v>
      </c>
      <c r="G1120" t="s">
        <v>166</v>
      </c>
      <c r="H1120" t="s">
        <v>38</v>
      </c>
      <c r="I1120" t="s">
        <v>66</v>
      </c>
      <c r="K1120">
        <v>3</v>
      </c>
      <c r="L1120">
        <v>6</v>
      </c>
    </row>
    <row r="1121" spans="1:11" x14ac:dyDescent="0.3">
      <c r="A1121" t="s">
        <v>4735</v>
      </c>
      <c r="B1121" t="s">
        <v>4736</v>
      </c>
      <c r="C1121" t="s">
        <v>4737</v>
      </c>
      <c r="D1121" t="s">
        <v>4738</v>
      </c>
      <c r="E1121">
        <v>2014</v>
      </c>
      <c r="F1121" t="s">
        <v>4739</v>
      </c>
      <c r="H1121" t="s">
        <v>18</v>
      </c>
    </row>
    <row r="1122" spans="1:11" x14ac:dyDescent="0.3">
      <c r="A1122" t="s">
        <v>4740</v>
      </c>
      <c r="B1122" t="s">
        <v>4741</v>
      </c>
      <c r="C1122" t="s">
        <v>211</v>
      </c>
      <c r="D1122" t="s">
        <v>4742</v>
      </c>
      <c r="E1122">
        <v>2008</v>
      </c>
      <c r="F1122" t="s">
        <v>4743</v>
      </c>
      <c r="H1122" t="s">
        <v>18</v>
      </c>
    </row>
    <row r="1123" spans="1:11" x14ac:dyDescent="0.3">
      <c r="A1123" t="s">
        <v>4740</v>
      </c>
      <c r="B1123" t="s">
        <v>4744</v>
      </c>
      <c r="C1123" t="s">
        <v>488</v>
      </c>
      <c r="D1123" t="s">
        <v>4745</v>
      </c>
      <c r="E1123">
        <v>2007</v>
      </c>
      <c r="F1123" t="s">
        <v>4746</v>
      </c>
      <c r="G1123" t="s">
        <v>65</v>
      </c>
      <c r="H1123" t="s">
        <v>38</v>
      </c>
      <c r="I1123" t="s">
        <v>66</v>
      </c>
    </row>
    <row r="1124" spans="1:11" x14ac:dyDescent="0.3">
      <c r="A1124" t="s">
        <v>4747</v>
      </c>
      <c r="B1124" t="s">
        <v>4748</v>
      </c>
      <c r="C1124" t="s">
        <v>1033</v>
      </c>
      <c r="D1124" t="s">
        <v>4749</v>
      </c>
      <c r="E1124">
        <v>2016</v>
      </c>
      <c r="F1124" t="s">
        <v>4750</v>
      </c>
      <c r="H1124" t="s">
        <v>18</v>
      </c>
    </row>
    <row r="1125" spans="1:11" x14ac:dyDescent="0.3">
      <c r="A1125" t="s">
        <v>4751</v>
      </c>
      <c r="B1125" t="s">
        <v>4752</v>
      </c>
      <c r="C1125" t="s">
        <v>473</v>
      </c>
      <c r="D1125" t="s">
        <v>4753</v>
      </c>
      <c r="E1125">
        <v>2013</v>
      </c>
      <c r="F1125" t="s">
        <v>4754</v>
      </c>
      <c r="H1125" t="s">
        <v>18</v>
      </c>
    </row>
    <row r="1126" spans="1:11" x14ac:dyDescent="0.3">
      <c r="A1126" t="s">
        <v>4755</v>
      </c>
      <c r="B1126" t="s">
        <v>4756</v>
      </c>
      <c r="C1126" t="s">
        <v>211</v>
      </c>
      <c r="D1126" t="s">
        <v>4757</v>
      </c>
      <c r="E1126">
        <v>2010</v>
      </c>
      <c r="F1126" t="s">
        <v>4758</v>
      </c>
      <c r="G1126" t="s">
        <v>65</v>
      </c>
      <c r="H1126" t="s">
        <v>38</v>
      </c>
      <c r="I1126" t="s">
        <v>66</v>
      </c>
      <c r="K1126">
        <v>2</v>
      </c>
    </row>
    <row r="1127" spans="1:11" x14ac:dyDescent="0.3">
      <c r="A1127" t="s">
        <v>4759</v>
      </c>
      <c r="B1127" t="s">
        <v>4760</v>
      </c>
      <c r="C1127" t="s">
        <v>52</v>
      </c>
      <c r="D1127" t="s">
        <v>4761</v>
      </c>
      <c r="E1127">
        <v>1996</v>
      </c>
      <c r="F1127" t="s">
        <v>4762</v>
      </c>
      <c r="H1127" t="s">
        <v>38</v>
      </c>
      <c r="I1127" t="s">
        <v>39</v>
      </c>
    </row>
    <row r="1128" spans="1:11" x14ac:dyDescent="0.3">
      <c r="A1128" t="s">
        <v>4763</v>
      </c>
      <c r="B1128" t="s">
        <v>4764</v>
      </c>
      <c r="C1128" t="s">
        <v>1949</v>
      </c>
      <c r="D1128" t="s">
        <v>4765</v>
      </c>
      <c r="E1128">
        <v>1993</v>
      </c>
      <c r="F1128" t="s">
        <v>4766</v>
      </c>
      <c r="H1128" t="s">
        <v>38</v>
      </c>
      <c r="I1128" t="s">
        <v>39</v>
      </c>
    </row>
    <row r="1129" spans="1:11" x14ac:dyDescent="0.3">
      <c r="A1129" t="s">
        <v>4767</v>
      </c>
      <c r="B1129" t="s">
        <v>4768</v>
      </c>
      <c r="C1129" t="s">
        <v>1703</v>
      </c>
      <c r="D1129" t="s">
        <v>4769</v>
      </c>
      <c r="E1129">
        <v>2014</v>
      </c>
      <c r="H1129" t="s">
        <v>18</v>
      </c>
    </row>
    <row r="1130" spans="1:11" x14ac:dyDescent="0.3">
      <c r="A1130" t="s">
        <v>4770</v>
      </c>
      <c r="B1130" t="s">
        <v>4771</v>
      </c>
      <c r="C1130" t="s">
        <v>335</v>
      </c>
      <c r="D1130" t="s">
        <v>4772</v>
      </c>
      <c r="E1130">
        <v>2017</v>
      </c>
      <c r="F1130" t="s">
        <v>4773</v>
      </c>
      <c r="H1130" t="s">
        <v>38</v>
      </c>
      <c r="I1130" t="s">
        <v>39</v>
      </c>
    </row>
    <row r="1131" spans="1:11" x14ac:dyDescent="0.3">
      <c r="A1131" t="s">
        <v>4774</v>
      </c>
      <c r="B1131" t="s">
        <v>4775</v>
      </c>
      <c r="C1131" t="s">
        <v>311</v>
      </c>
      <c r="D1131" t="s">
        <v>4776</v>
      </c>
      <c r="E1131">
        <v>1995</v>
      </c>
      <c r="F1131" t="s">
        <v>4777</v>
      </c>
      <c r="H1131" t="s">
        <v>38</v>
      </c>
      <c r="I1131" t="s">
        <v>39</v>
      </c>
    </row>
    <row r="1132" spans="1:11" x14ac:dyDescent="0.3">
      <c r="A1132" t="s">
        <v>4778</v>
      </c>
      <c r="B1132" t="s">
        <v>4779</v>
      </c>
      <c r="C1132" t="s">
        <v>4780</v>
      </c>
      <c r="D1132" t="s">
        <v>4781</v>
      </c>
      <c r="E1132">
        <v>2005</v>
      </c>
      <c r="F1132" t="s">
        <v>4782</v>
      </c>
      <c r="H1132" t="s">
        <v>38</v>
      </c>
      <c r="I1132" t="s">
        <v>39</v>
      </c>
    </row>
    <row r="1133" spans="1:11" x14ac:dyDescent="0.3">
      <c r="A1133" t="s">
        <v>4783</v>
      </c>
      <c r="B1133" t="s">
        <v>4784</v>
      </c>
      <c r="C1133" t="s">
        <v>4785</v>
      </c>
      <c r="D1133" t="s">
        <v>4786</v>
      </c>
      <c r="E1133">
        <v>2014</v>
      </c>
      <c r="F1133" t="s">
        <v>4787</v>
      </c>
      <c r="H1133" t="s">
        <v>38</v>
      </c>
      <c r="I1133" t="s">
        <v>39</v>
      </c>
    </row>
    <row r="1134" spans="1:11" x14ac:dyDescent="0.3">
      <c r="A1134" t="s">
        <v>4788</v>
      </c>
      <c r="B1134" t="s">
        <v>4789</v>
      </c>
      <c r="C1134" t="s">
        <v>832</v>
      </c>
      <c r="D1134" t="s">
        <v>4790</v>
      </c>
      <c r="E1134">
        <v>2013</v>
      </c>
      <c r="F1134" t="s">
        <v>4791</v>
      </c>
      <c r="H1134" t="s">
        <v>38</v>
      </c>
      <c r="I1134" t="s">
        <v>39</v>
      </c>
    </row>
    <row r="1135" spans="1:11" x14ac:dyDescent="0.3">
      <c r="A1135" t="s">
        <v>4792</v>
      </c>
      <c r="B1135" t="s">
        <v>4793</v>
      </c>
      <c r="C1135" t="s">
        <v>3405</v>
      </c>
      <c r="D1135" t="s">
        <v>4794</v>
      </c>
      <c r="E1135">
        <v>2014</v>
      </c>
      <c r="F1135" t="s">
        <v>4795</v>
      </c>
      <c r="H1135" t="s">
        <v>18</v>
      </c>
    </row>
    <row r="1136" spans="1:11" x14ac:dyDescent="0.3">
      <c r="A1136" t="s">
        <v>4796</v>
      </c>
      <c r="B1136" t="s">
        <v>4797</v>
      </c>
      <c r="C1136" t="s">
        <v>4148</v>
      </c>
      <c r="D1136" t="s">
        <v>4798</v>
      </c>
      <c r="E1136">
        <v>2014</v>
      </c>
      <c r="F1136" t="s">
        <v>4799</v>
      </c>
      <c r="H1136" t="s">
        <v>18</v>
      </c>
    </row>
    <row r="1137" spans="1:11" x14ac:dyDescent="0.3">
      <c r="A1137" t="s">
        <v>4800</v>
      </c>
      <c r="B1137" t="s">
        <v>4801</v>
      </c>
      <c r="C1137" t="s">
        <v>4802</v>
      </c>
      <c r="D1137" t="s">
        <v>4803</v>
      </c>
      <c r="E1137">
        <v>2016</v>
      </c>
      <c r="F1137" t="s">
        <v>4804</v>
      </c>
      <c r="H1137" t="s">
        <v>18</v>
      </c>
    </row>
    <row r="1138" spans="1:11" x14ac:dyDescent="0.3">
      <c r="A1138" t="s">
        <v>4805</v>
      </c>
      <c r="B1138" t="s">
        <v>4806</v>
      </c>
      <c r="C1138" t="s">
        <v>2289</v>
      </c>
      <c r="D1138" t="s">
        <v>4807</v>
      </c>
      <c r="E1138">
        <v>2011</v>
      </c>
      <c r="H1138" t="s">
        <v>18</v>
      </c>
    </row>
    <row r="1139" spans="1:11" x14ac:dyDescent="0.3">
      <c r="A1139" t="s">
        <v>4808</v>
      </c>
      <c r="B1139" t="s">
        <v>4809</v>
      </c>
      <c r="C1139" t="s">
        <v>4810</v>
      </c>
      <c r="D1139" t="s">
        <v>4811</v>
      </c>
      <c r="E1139">
        <v>1992</v>
      </c>
      <c r="F1139" t="s">
        <v>4812</v>
      </c>
      <c r="H1139" t="s">
        <v>18</v>
      </c>
    </row>
    <row r="1140" spans="1:11" x14ac:dyDescent="0.3">
      <c r="A1140" t="s">
        <v>4813</v>
      </c>
      <c r="B1140" t="s">
        <v>4814</v>
      </c>
      <c r="C1140" t="s">
        <v>1149</v>
      </c>
      <c r="D1140" t="s">
        <v>4815</v>
      </c>
      <c r="E1140">
        <v>1995</v>
      </c>
      <c r="F1140" t="s">
        <v>4816</v>
      </c>
      <c r="H1140" t="s">
        <v>18</v>
      </c>
    </row>
    <row r="1141" spans="1:11" x14ac:dyDescent="0.3">
      <c r="A1141" t="s">
        <v>4817</v>
      </c>
      <c r="B1141" t="s">
        <v>4818</v>
      </c>
      <c r="C1141" t="s">
        <v>2550</v>
      </c>
      <c r="E1141">
        <v>1966</v>
      </c>
      <c r="F1141" t="s">
        <v>4819</v>
      </c>
      <c r="H1141" t="s">
        <v>18</v>
      </c>
    </row>
    <row r="1142" spans="1:11" x14ac:dyDescent="0.3">
      <c r="A1142" t="s">
        <v>4820</v>
      </c>
      <c r="B1142" t="s">
        <v>4821</v>
      </c>
      <c r="C1142" t="s">
        <v>2640</v>
      </c>
      <c r="D1142" t="s">
        <v>4822</v>
      </c>
      <c r="E1142">
        <v>2013</v>
      </c>
      <c r="F1142" t="s">
        <v>4823</v>
      </c>
      <c r="H1142" t="s">
        <v>38</v>
      </c>
      <c r="I1142" t="s">
        <v>39</v>
      </c>
    </row>
    <row r="1143" spans="1:11" x14ac:dyDescent="0.3">
      <c r="A1143" t="s">
        <v>4824</v>
      </c>
      <c r="B1143" t="s">
        <v>4825</v>
      </c>
      <c r="C1143" t="s">
        <v>846</v>
      </c>
      <c r="D1143" t="s">
        <v>4826</v>
      </c>
      <c r="E1143">
        <v>2006</v>
      </c>
      <c r="F1143" t="s">
        <v>4827</v>
      </c>
      <c r="H1143" t="s">
        <v>18</v>
      </c>
    </row>
    <row r="1144" spans="1:11" x14ac:dyDescent="0.3">
      <c r="A1144" t="s">
        <v>4828</v>
      </c>
      <c r="B1144" t="s">
        <v>4829</v>
      </c>
      <c r="C1144" t="s">
        <v>4830</v>
      </c>
      <c r="D1144" t="s">
        <v>4831</v>
      </c>
      <c r="E1144">
        <v>2016</v>
      </c>
      <c r="F1144" t="s">
        <v>4832</v>
      </c>
      <c r="H1144" t="s">
        <v>38</v>
      </c>
      <c r="I1144" t="s">
        <v>39</v>
      </c>
    </row>
    <row r="1145" spans="1:11" x14ac:dyDescent="0.3">
      <c r="A1145" t="s">
        <v>4833</v>
      </c>
      <c r="B1145" t="s">
        <v>4834</v>
      </c>
      <c r="C1145" t="s">
        <v>3703</v>
      </c>
      <c r="D1145" t="s">
        <v>4835</v>
      </c>
      <c r="E1145">
        <v>2014</v>
      </c>
      <c r="F1145" t="s">
        <v>4836</v>
      </c>
      <c r="G1145" t="s">
        <v>65</v>
      </c>
      <c r="H1145" t="s">
        <v>38</v>
      </c>
      <c r="I1145" t="s">
        <v>66</v>
      </c>
      <c r="J1145" t="s">
        <v>67</v>
      </c>
    </row>
    <row r="1146" spans="1:11" x14ac:dyDescent="0.3">
      <c r="A1146" t="s">
        <v>4837</v>
      </c>
      <c r="B1146" t="s">
        <v>4838</v>
      </c>
      <c r="C1146" t="s">
        <v>1176</v>
      </c>
      <c r="D1146" t="s">
        <v>4839</v>
      </c>
      <c r="E1146">
        <v>1994</v>
      </c>
      <c r="F1146" t="s">
        <v>4840</v>
      </c>
      <c r="H1146" t="s">
        <v>18</v>
      </c>
    </row>
    <row r="1147" spans="1:11" x14ac:dyDescent="0.3">
      <c r="A1147" t="s">
        <v>4841</v>
      </c>
      <c r="B1147" t="s">
        <v>4842</v>
      </c>
      <c r="C1147" t="s">
        <v>561</v>
      </c>
      <c r="D1147" t="s">
        <v>4843</v>
      </c>
      <c r="E1147">
        <v>1998</v>
      </c>
      <c r="F1147" t="s">
        <v>4844</v>
      </c>
      <c r="H1147" t="s">
        <v>38</v>
      </c>
      <c r="I1147" t="s">
        <v>39</v>
      </c>
    </row>
    <row r="1148" spans="1:11" x14ac:dyDescent="0.3">
      <c r="A1148" t="s">
        <v>4845</v>
      </c>
      <c r="B1148" t="s">
        <v>4846</v>
      </c>
      <c r="C1148" t="s">
        <v>561</v>
      </c>
      <c r="D1148" t="s">
        <v>4847</v>
      </c>
      <c r="E1148">
        <v>1999</v>
      </c>
      <c r="F1148" t="s">
        <v>4848</v>
      </c>
      <c r="H1148" t="s">
        <v>38</v>
      </c>
      <c r="I1148" t="s">
        <v>39</v>
      </c>
    </row>
    <row r="1149" spans="1:11" x14ac:dyDescent="0.3">
      <c r="A1149" t="s">
        <v>4849</v>
      </c>
      <c r="B1149" t="s">
        <v>4850</v>
      </c>
      <c r="C1149" t="s">
        <v>365</v>
      </c>
      <c r="D1149" t="s">
        <v>4851</v>
      </c>
      <c r="E1149">
        <v>2016</v>
      </c>
      <c r="F1149" t="s">
        <v>4852</v>
      </c>
      <c r="H1149" t="s">
        <v>18</v>
      </c>
    </row>
    <row r="1150" spans="1:11" x14ac:dyDescent="0.3">
      <c r="A1150" t="s">
        <v>4853</v>
      </c>
      <c r="B1150" t="s">
        <v>4854</v>
      </c>
      <c r="C1150" t="s">
        <v>1486</v>
      </c>
      <c r="D1150" t="s">
        <v>4855</v>
      </c>
      <c r="E1150">
        <v>1995</v>
      </c>
      <c r="F1150" t="s">
        <v>4856</v>
      </c>
      <c r="H1150" t="s">
        <v>18</v>
      </c>
    </row>
    <row r="1151" spans="1:11" x14ac:dyDescent="0.3">
      <c r="A1151" t="s">
        <v>4857</v>
      </c>
      <c r="B1151" t="s">
        <v>4858</v>
      </c>
      <c r="C1151" t="s">
        <v>832</v>
      </c>
      <c r="D1151" t="s">
        <v>4859</v>
      </c>
      <c r="E1151">
        <v>2015</v>
      </c>
      <c r="F1151" t="s">
        <v>4860</v>
      </c>
      <c r="H1151" t="s">
        <v>38</v>
      </c>
      <c r="I1151" t="s">
        <v>66</v>
      </c>
      <c r="K1151">
        <v>1</v>
      </c>
    </row>
    <row r="1152" spans="1:11" x14ac:dyDescent="0.3">
      <c r="A1152" t="s">
        <v>4861</v>
      </c>
      <c r="B1152" t="s">
        <v>4862</v>
      </c>
      <c r="C1152" t="s">
        <v>3183</v>
      </c>
      <c r="D1152" t="s">
        <v>4863</v>
      </c>
      <c r="E1152">
        <v>1998</v>
      </c>
      <c r="F1152" t="s">
        <v>4864</v>
      </c>
      <c r="H1152" t="s">
        <v>38</v>
      </c>
      <c r="I1152" t="s">
        <v>39</v>
      </c>
    </row>
    <row r="1153" spans="1:11" x14ac:dyDescent="0.3">
      <c r="A1153" t="s">
        <v>4865</v>
      </c>
      <c r="B1153" t="s">
        <v>4866</v>
      </c>
      <c r="C1153" t="s">
        <v>3885</v>
      </c>
      <c r="D1153" t="s">
        <v>4867</v>
      </c>
      <c r="E1153">
        <v>1999</v>
      </c>
      <c r="F1153" t="s">
        <v>4868</v>
      </c>
      <c r="H1153" t="s">
        <v>38</v>
      </c>
      <c r="I1153" t="s">
        <v>39</v>
      </c>
    </row>
    <row r="1154" spans="1:11" x14ac:dyDescent="0.3">
      <c r="A1154" t="s">
        <v>4869</v>
      </c>
      <c r="B1154" t="s">
        <v>4870</v>
      </c>
      <c r="C1154" t="s">
        <v>4871</v>
      </c>
      <c r="D1154" t="s">
        <v>4872</v>
      </c>
      <c r="E1154">
        <v>2015</v>
      </c>
      <c r="F1154" t="s">
        <v>4873</v>
      </c>
      <c r="H1154" t="s">
        <v>18</v>
      </c>
    </row>
    <row r="1155" spans="1:11" x14ac:dyDescent="0.3">
      <c r="A1155" t="s">
        <v>4874</v>
      </c>
      <c r="B1155" t="s">
        <v>4875</v>
      </c>
      <c r="C1155" t="s">
        <v>4876</v>
      </c>
      <c r="D1155" t="s">
        <v>4877</v>
      </c>
      <c r="E1155">
        <v>2009</v>
      </c>
      <c r="F1155" t="s">
        <v>4878</v>
      </c>
      <c r="H1155" t="s">
        <v>38</v>
      </c>
      <c r="I1155" t="s">
        <v>39</v>
      </c>
    </row>
    <row r="1156" spans="1:11" x14ac:dyDescent="0.3">
      <c r="A1156" t="s">
        <v>4879</v>
      </c>
      <c r="B1156" t="s">
        <v>4880</v>
      </c>
      <c r="C1156" t="s">
        <v>4468</v>
      </c>
      <c r="D1156" t="s">
        <v>4881</v>
      </c>
      <c r="E1156">
        <v>2015</v>
      </c>
      <c r="F1156" t="s">
        <v>4882</v>
      </c>
      <c r="G1156" t="s">
        <v>166</v>
      </c>
      <c r="H1156" t="s">
        <v>38</v>
      </c>
      <c r="I1156" t="s">
        <v>66</v>
      </c>
      <c r="K1156">
        <v>4</v>
      </c>
    </row>
    <row r="1157" spans="1:11" x14ac:dyDescent="0.3">
      <c r="A1157" t="s">
        <v>4883</v>
      </c>
      <c r="B1157" t="s">
        <v>4884</v>
      </c>
      <c r="C1157" t="s">
        <v>3604</v>
      </c>
      <c r="D1157" t="s">
        <v>4885</v>
      </c>
      <c r="E1157">
        <v>2011</v>
      </c>
      <c r="G1157" t="s">
        <v>65</v>
      </c>
      <c r="H1157" t="s">
        <v>38</v>
      </c>
      <c r="I1157" t="s">
        <v>66</v>
      </c>
    </row>
    <row r="1158" spans="1:11" x14ac:dyDescent="0.3">
      <c r="A1158" t="s">
        <v>4886</v>
      </c>
      <c r="B1158" t="s">
        <v>4887</v>
      </c>
      <c r="C1158" t="s">
        <v>291</v>
      </c>
      <c r="D1158" t="s">
        <v>4888</v>
      </c>
      <c r="E1158">
        <v>2017</v>
      </c>
      <c r="F1158" t="s">
        <v>4889</v>
      </c>
      <c r="H1158" t="s">
        <v>18</v>
      </c>
    </row>
    <row r="1159" spans="1:11" x14ac:dyDescent="0.3">
      <c r="A1159" t="s">
        <v>4890</v>
      </c>
      <c r="B1159" t="s">
        <v>4891</v>
      </c>
      <c r="C1159" t="s">
        <v>3597</v>
      </c>
      <c r="D1159" t="s">
        <v>4892</v>
      </c>
      <c r="E1159">
        <v>1996</v>
      </c>
      <c r="F1159" t="s">
        <v>4893</v>
      </c>
      <c r="G1159" t="s">
        <v>166</v>
      </c>
      <c r="H1159" t="s">
        <v>38</v>
      </c>
      <c r="I1159" t="s">
        <v>66</v>
      </c>
    </row>
    <row r="1160" spans="1:11" x14ac:dyDescent="0.3">
      <c r="A1160" t="s">
        <v>4894</v>
      </c>
      <c r="B1160" t="s">
        <v>4895</v>
      </c>
      <c r="C1160" t="s">
        <v>4896</v>
      </c>
      <c r="D1160" t="s">
        <v>4897</v>
      </c>
      <c r="E1160">
        <v>2004</v>
      </c>
      <c r="F1160" t="s">
        <v>4898</v>
      </c>
      <c r="H1160" t="s">
        <v>38</v>
      </c>
      <c r="I1160" t="s">
        <v>39</v>
      </c>
    </row>
    <row r="1161" spans="1:11" x14ac:dyDescent="0.3">
      <c r="A1161" t="s">
        <v>4899</v>
      </c>
      <c r="B1161" t="s">
        <v>4900</v>
      </c>
      <c r="C1161" t="s">
        <v>4901</v>
      </c>
      <c r="D1161" t="s">
        <v>4902</v>
      </c>
      <c r="E1161">
        <v>2011</v>
      </c>
      <c r="F1161" t="s">
        <v>4903</v>
      </c>
      <c r="H1161" t="s">
        <v>38</v>
      </c>
      <c r="I1161" t="s">
        <v>39</v>
      </c>
    </row>
    <row r="1162" spans="1:11" x14ac:dyDescent="0.3">
      <c r="A1162" t="s">
        <v>4899</v>
      </c>
      <c r="B1162" t="s">
        <v>4904</v>
      </c>
      <c r="C1162" t="s">
        <v>4901</v>
      </c>
      <c r="D1162" t="s">
        <v>4905</v>
      </c>
      <c r="E1162">
        <v>2011</v>
      </c>
      <c r="F1162" t="s">
        <v>4906</v>
      </c>
      <c r="H1162" t="s">
        <v>38</v>
      </c>
      <c r="I1162" t="s">
        <v>39</v>
      </c>
    </row>
    <row r="1163" spans="1:11" x14ac:dyDescent="0.3">
      <c r="A1163" t="s">
        <v>4907</v>
      </c>
      <c r="B1163" t="s">
        <v>4908</v>
      </c>
      <c r="C1163" t="s">
        <v>2275</v>
      </c>
      <c r="D1163" t="s">
        <v>4541</v>
      </c>
      <c r="E1163">
        <v>2004</v>
      </c>
      <c r="H1163" t="s">
        <v>18</v>
      </c>
    </row>
    <row r="1164" spans="1:11" x14ac:dyDescent="0.3">
      <c r="A1164" t="s">
        <v>4909</v>
      </c>
      <c r="B1164" t="s">
        <v>4910</v>
      </c>
      <c r="C1164" t="s">
        <v>4911</v>
      </c>
      <c r="D1164" t="s">
        <v>4912</v>
      </c>
      <c r="E1164">
        <v>2016</v>
      </c>
      <c r="F1164" t="s">
        <v>4913</v>
      </c>
      <c r="G1164" t="s">
        <v>65</v>
      </c>
      <c r="H1164" t="s">
        <v>38</v>
      </c>
      <c r="I1164" t="s">
        <v>66</v>
      </c>
    </row>
    <row r="1165" spans="1:11" x14ac:dyDescent="0.3">
      <c r="A1165" t="s">
        <v>4914</v>
      </c>
      <c r="B1165" t="s">
        <v>4915</v>
      </c>
      <c r="C1165" t="s">
        <v>473</v>
      </c>
      <c r="D1165" t="s">
        <v>4916</v>
      </c>
      <c r="E1165">
        <v>2001</v>
      </c>
      <c r="F1165" t="s">
        <v>4917</v>
      </c>
      <c r="H1165" t="s">
        <v>18</v>
      </c>
    </row>
    <row r="1166" spans="1:11" x14ac:dyDescent="0.3">
      <c r="A1166" t="s">
        <v>4918</v>
      </c>
      <c r="B1166" t="s">
        <v>4919</v>
      </c>
      <c r="C1166" t="s">
        <v>789</v>
      </c>
      <c r="D1166" t="s">
        <v>4920</v>
      </c>
      <c r="E1166">
        <v>2002</v>
      </c>
      <c r="F1166" t="s">
        <v>4921</v>
      </c>
      <c r="H1166" t="s">
        <v>18</v>
      </c>
    </row>
    <row r="1167" spans="1:11" x14ac:dyDescent="0.3">
      <c r="A1167" t="s">
        <v>4922</v>
      </c>
      <c r="B1167" t="s">
        <v>4923</v>
      </c>
      <c r="C1167" t="s">
        <v>4924</v>
      </c>
      <c r="D1167" t="s">
        <v>4925</v>
      </c>
      <c r="E1167">
        <v>2016</v>
      </c>
      <c r="F1167" t="s">
        <v>4926</v>
      </c>
      <c r="H1167" t="s">
        <v>18</v>
      </c>
    </row>
    <row r="1168" spans="1:11" x14ac:dyDescent="0.3">
      <c r="A1168" t="s">
        <v>4927</v>
      </c>
      <c r="B1168" t="s">
        <v>4928</v>
      </c>
      <c r="C1168" t="s">
        <v>99</v>
      </c>
      <c r="D1168" t="s">
        <v>4929</v>
      </c>
      <c r="E1168">
        <v>1996</v>
      </c>
      <c r="F1168" t="s">
        <v>4930</v>
      </c>
      <c r="H1168" t="s">
        <v>18</v>
      </c>
    </row>
    <row r="1169" spans="1:10" x14ac:dyDescent="0.3">
      <c r="A1169" t="s">
        <v>4931</v>
      </c>
      <c r="B1169" t="s">
        <v>4932</v>
      </c>
      <c r="C1169" t="s">
        <v>4236</v>
      </c>
      <c r="D1169" t="s">
        <v>4933</v>
      </c>
      <c r="E1169">
        <v>2012</v>
      </c>
      <c r="F1169" t="s">
        <v>4934</v>
      </c>
      <c r="H1169" t="s">
        <v>38</v>
      </c>
      <c r="I1169" t="s">
        <v>39</v>
      </c>
    </row>
    <row r="1170" spans="1:10" x14ac:dyDescent="0.3">
      <c r="A1170" t="s">
        <v>4935</v>
      </c>
      <c r="B1170" t="s">
        <v>4936</v>
      </c>
      <c r="C1170" t="s">
        <v>84</v>
      </c>
      <c r="D1170" t="s">
        <v>4937</v>
      </c>
      <c r="E1170">
        <v>1991</v>
      </c>
      <c r="F1170" t="s">
        <v>4938</v>
      </c>
      <c r="H1170" t="s">
        <v>38</v>
      </c>
      <c r="I1170" t="s">
        <v>39</v>
      </c>
    </row>
    <row r="1171" spans="1:10" x14ac:dyDescent="0.3">
      <c r="A1171" t="s">
        <v>4939</v>
      </c>
      <c r="B1171" t="s">
        <v>4940</v>
      </c>
      <c r="C1171" t="s">
        <v>2231</v>
      </c>
      <c r="D1171" t="s">
        <v>4941</v>
      </c>
      <c r="E1171">
        <v>1999</v>
      </c>
      <c r="F1171" t="s">
        <v>4942</v>
      </c>
      <c r="H1171" t="s">
        <v>18</v>
      </c>
    </row>
    <row r="1172" spans="1:10" x14ac:dyDescent="0.3">
      <c r="A1172" t="s">
        <v>4943</v>
      </c>
      <c r="B1172" t="s">
        <v>4944</v>
      </c>
      <c r="C1172" t="s">
        <v>1345</v>
      </c>
      <c r="D1172" t="s">
        <v>4945</v>
      </c>
      <c r="E1172">
        <v>2004</v>
      </c>
      <c r="F1172" t="s">
        <v>4946</v>
      </c>
      <c r="H1172" t="s">
        <v>38</v>
      </c>
      <c r="I1172" t="s">
        <v>39</v>
      </c>
    </row>
    <row r="1173" spans="1:10" x14ac:dyDescent="0.3">
      <c r="A1173" t="s">
        <v>4947</v>
      </c>
      <c r="B1173" t="s">
        <v>4948</v>
      </c>
      <c r="C1173" t="s">
        <v>4949</v>
      </c>
      <c r="D1173" t="s">
        <v>4950</v>
      </c>
      <c r="E1173">
        <v>2017</v>
      </c>
      <c r="F1173" t="s">
        <v>4951</v>
      </c>
      <c r="H1173" t="s">
        <v>38</v>
      </c>
      <c r="I1173" t="s">
        <v>39</v>
      </c>
    </row>
    <row r="1174" spans="1:10" x14ac:dyDescent="0.3">
      <c r="A1174" t="s">
        <v>4952</v>
      </c>
      <c r="B1174" t="s">
        <v>4953</v>
      </c>
      <c r="C1174" t="s">
        <v>2640</v>
      </c>
      <c r="D1174" t="s">
        <v>4954</v>
      </c>
      <c r="E1174">
        <v>2018</v>
      </c>
      <c r="F1174" t="s">
        <v>4955</v>
      </c>
      <c r="H1174" t="s">
        <v>38</v>
      </c>
      <c r="I1174" t="s">
        <v>39</v>
      </c>
    </row>
    <row r="1175" spans="1:10" x14ac:dyDescent="0.3">
      <c r="A1175" t="s">
        <v>4956</v>
      </c>
      <c r="B1175" t="s">
        <v>4957</v>
      </c>
      <c r="C1175" t="s">
        <v>4438</v>
      </c>
      <c r="D1175" t="s">
        <v>4958</v>
      </c>
      <c r="E1175">
        <v>1991</v>
      </c>
      <c r="F1175" t="s">
        <v>4959</v>
      </c>
      <c r="H1175" t="s">
        <v>38</v>
      </c>
      <c r="I1175" t="s">
        <v>39</v>
      </c>
    </row>
    <row r="1176" spans="1:10" x14ac:dyDescent="0.3">
      <c r="A1176" t="s">
        <v>4960</v>
      </c>
      <c r="B1176" t="s">
        <v>4961</v>
      </c>
      <c r="C1176" t="s">
        <v>798</v>
      </c>
      <c r="D1176" t="s">
        <v>4962</v>
      </c>
      <c r="E1176">
        <v>2015</v>
      </c>
      <c r="F1176" t="s">
        <v>4963</v>
      </c>
      <c r="H1176" t="s">
        <v>38</v>
      </c>
      <c r="I1176" t="s">
        <v>39</v>
      </c>
    </row>
    <row r="1177" spans="1:10" x14ac:dyDescent="0.3">
      <c r="A1177" t="s">
        <v>4964</v>
      </c>
      <c r="B1177" t="s">
        <v>4965</v>
      </c>
      <c r="C1177" t="s">
        <v>21</v>
      </c>
      <c r="D1177" t="s">
        <v>4966</v>
      </c>
      <c r="E1177">
        <v>1993</v>
      </c>
      <c r="H1177" t="s">
        <v>18</v>
      </c>
    </row>
    <row r="1178" spans="1:10" x14ac:dyDescent="0.3">
      <c r="A1178" t="s">
        <v>4967</v>
      </c>
      <c r="B1178" t="s">
        <v>4968</v>
      </c>
      <c r="C1178" t="s">
        <v>1949</v>
      </c>
      <c r="D1178" t="s">
        <v>4969</v>
      </c>
      <c r="E1178">
        <v>2015</v>
      </c>
      <c r="F1178" t="s">
        <v>4970</v>
      </c>
      <c r="H1178" t="s">
        <v>18</v>
      </c>
    </row>
    <row r="1179" spans="1:10" x14ac:dyDescent="0.3">
      <c r="A1179" t="s">
        <v>4971</v>
      </c>
      <c r="B1179" t="s">
        <v>4972</v>
      </c>
      <c r="C1179" t="s">
        <v>4973</v>
      </c>
      <c r="D1179" t="s">
        <v>4974</v>
      </c>
      <c r="E1179">
        <v>2012</v>
      </c>
      <c r="F1179" t="s">
        <v>4975</v>
      </c>
      <c r="H1179" t="s">
        <v>38</v>
      </c>
      <c r="I1179" t="s">
        <v>66</v>
      </c>
      <c r="J1179" t="s">
        <v>67</v>
      </c>
    </row>
    <row r="1180" spans="1:10" x14ac:dyDescent="0.3">
      <c r="A1180" t="s">
        <v>4976</v>
      </c>
      <c r="B1180" t="s">
        <v>4977</v>
      </c>
      <c r="C1180" t="s">
        <v>948</v>
      </c>
      <c r="D1180" t="s">
        <v>4978</v>
      </c>
      <c r="E1180">
        <v>2016</v>
      </c>
      <c r="F1180" t="s">
        <v>4979</v>
      </c>
      <c r="G1180" t="s">
        <v>65</v>
      </c>
      <c r="H1180" t="s">
        <v>38</v>
      </c>
      <c r="I1180" t="s">
        <v>66</v>
      </c>
      <c r="J1180" t="s">
        <v>67</v>
      </c>
    </row>
    <row r="1181" spans="1:10" x14ac:dyDescent="0.3">
      <c r="A1181" t="s">
        <v>4980</v>
      </c>
      <c r="B1181" t="s">
        <v>4981</v>
      </c>
      <c r="C1181" t="s">
        <v>584</v>
      </c>
      <c r="D1181" t="s">
        <v>4982</v>
      </c>
      <c r="E1181">
        <v>2003</v>
      </c>
      <c r="F1181" t="s">
        <v>4983</v>
      </c>
      <c r="H1181" t="s">
        <v>18</v>
      </c>
    </row>
    <row r="1182" spans="1:10" x14ac:dyDescent="0.3">
      <c r="A1182" t="s">
        <v>4984</v>
      </c>
      <c r="B1182" t="s">
        <v>4985</v>
      </c>
      <c r="C1182" t="s">
        <v>2146</v>
      </c>
      <c r="D1182" t="s">
        <v>4986</v>
      </c>
      <c r="E1182">
        <v>2016</v>
      </c>
      <c r="F1182" t="s">
        <v>4987</v>
      </c>
      <c r="H1182" t="s">
        <v>18</v>
      </c>
    </row>
    <row r="1183" spans="1:10" x14ac:dyDescent="0.3">
      <c r="A1183" t="s">
        <v>4988</v>
      </c>
      <c r="B1183" t="s">
        <v>4989</v>
      </c>
      <c r="C1183" t="s">
        <v>4990</v>
      </c>
      <c r="D1183" t="s">
        <v>4991</v>
      </c>
      <c r="E1183">
        <v>2007</v>
      </c>
      <c r="F1183" t="s">
        <v>4992</v>
      </c>
      <c r="H1183" t="s">
        <v>38</v>
      </c>
      <c r="I1183" t="s">
        <v>39</v>
      </c>
    </row>
    <row r="1184" spans="1:10" x14ac:dyDescent="0.3">
      <c r="A1184" t="s">
        <v>4993</v>
      </c>
      <c r="B1184" t="s">
        <v>4994</v>
      </c>
      <c r="C1184" t="s">
        <v>3769</v>
      </c>
      <c r="D1184" t="s">
        <v>4995</v>
      </c>
      <c r="E1184">
        <v>2007</v>
      </c>
      <c r="F1184" t="s">
        <v>4996</v>
      </c>
      <c r="H1184" t="s">
        <v>38</v>
      </c>
      <c r="I1184" t="s">
        <v>39</v>
      </c>
    </row>
    <row r="1185" spans="1:12" x14ac:dyDescent="0.3">
      <c r="A1185" t="s">
        <v>4997</v>
      </c>
      <c r="B1185" t="s">
        <v>4998</v>
      </c>
      <c r="C1185" t="s">
        <v>2494</v>
      </c>
      <c r="D1185" t="s">
        <v>4999</v>
      </c>
      <c r="E1185">
        <v>1999</v>
      </c>
      <c r="F1185" t="s">
        <v>5000</v>
      </c>
      <c r="H1185" t="s">
        <v>18</v>
      </c>
    </row>
    <row r="1186" spans="1:12" x14ac:dyDescent="0.3">
      <c r="A1186" t="s">
        <v>5001</v>
      </c>
      <c r="B1186" t="s">
        <v>5002</v>
      </c>
      <c r="C1186" t="s">
        <v>151</v>
      </c>
      <c r="D1186" t="s">
        <v>5003</v>
      </c>
      <c r="E1186">
        <v>2010</v>
      </c>
      <c r="H1186" t="s">
        <v>18</v>
      </c>
    </row>
    <row r="1187" spans="1:12" x14ac:dyDescent="0.3">
      <c r="A1187" t="s">
        <v>5004</v>
      </c>
      <c r="B1187" t="s">
        <v>5005</v>
      </c>
      <c r="C1187" t="s">
        <v>5006</v>
      </c>
      <c r="D1187" t="s">
        <v>5007</v>
      </c>
      <c r="E1187">
        <v>2015</v>
      </c>
      <c r="F1187" t="s">
        <v>5008</v>
      </c>
      <c r="H1187" t="s">
        <v>38</v>
      </c>
      <c r="I1187" t="s">
        <v>39</v>
      </c>
    </row>
    <row r="1188" spans="1:12" x14ac:dyDescent="0.3">
      <c r="A1188" t="s">
        <v>5004</v>
      </c>
      <c r="B1188" t="s">
        <v>5009</v>
      </c>
      <c r="C1188" t="s">
        <v>1612</v>
      </c>
      <c r="D1188" t="s">
        <v>5010</v>
      </c>
      <c r="E1188">
        <v>2008</v>
      </c>
      <c r="H1188" t="s">
        <v>38</v>
      </c>
      <c r="I1188" t="s">
        <v>39</v>
      </c>
    </row>
    <row r="1189" spans="1:12" x14ac:dyDescent="0.3">
      <c r="A1189" t="s">
        <v>5004</v>
      </c>
      <c r="B1189" t="s">
        <v>5011</v>
      </c>
      <c r="C1189" t="s">
        <v>5006</v>
      </c>
      <c r="D1189" t="s">
        <v>5012</v>
      </c>
      <c r="E1189">
        <v>2006</v>
      </c>
      <c r="F1189" t="s">
        <v>5013</v>
      </c>
      <c r="H1189" t="s">
        <v>38</v>
      </c>
      <c r="I1189" t="s">
        <v>39</v>
      </c>
    </row>
    <row r="1190" spans="1:12" x14ac:dyDescent="0.3">
      <c r="A1190" t="s">
        <v>5014</v>
      </c>
      <c r="B1190" t="s">
        <v>5015</v>
      </c>
      <c r="C1190" t="s">
        <v>4990</v>
      </c>
      <c r="D1190" t="s">
        <v>5016</v>
      </c>
      <c r="E1190">
        <v>2013</v>
      </c>
      <c r="F1190" t="s">
        <v>5017</v>
      </c>
      <c r="H1190" t="s">
        <v>38</v>
      </c>
      <c r="I1190" t="s">
        <v>39</v>
      </c>
    </row>
    <row r="1191" spans="1:12" x14ac:dyDescent="0.3">
      <c r="A1191" t="s">
        <v>5018</v>
      </c>
      <c r="B1191" t="s">
        <v>5019</v>
      </c>
      <c r="C1191" t="s">
        <v>2289</v>
      </c>
      <c r="D1191" t="s">
        <v>5020</v>
      </c>
      <c r="E1191">
        <v>2011</v>
      </c>
      <c r="H1191" t="s">
        <v>18</v>
      </c>
    </row>
    <row r="1192" spans="1:12" x14ac:dyDescent="0.3">
      <c r="A1192" t="s">
        <v>5021</v>
      </c>
      <c r="B1192" t="s">
        <v>5022</v>
      </c>
      <c r="C1192" t="s">
        <v>240</v>
      </c>
      <c r="D1192" t="s">
        <v>5023</v>
      </c>
      <c r="E1192">
        <v>1993</v>
      </c>
      <c r="F1192" t="s">
        <v>5024</v>
      </c>
      <c r="H1192" t="s">
        <v>38</v>
      </c>
      <c r="I1192" t="s">
        <v>39</v>
      </c>
    </row>
    <row r="1193" spans="1:12" x14ac:dyDescent="0.3">
      <c r="A1193" t="s">
        <v>5025</v>
      </c>
      <c r="B1193" t="s">
        <v>5026</v>
      </c>
      <c r="C1193" t="s">
        <v>2129</v>
      </c>
      <c r="D1193" t="s">
        <v>5027</v>
      </c>
      <c r="E1193">
        <v>2011</v>
      </c>
      <c r="F1193" t="s">
        <v>5028</v>
      </c>
      <c r="G1193" t="s">
        <v>166</v>
      </c>
      <c r="H1193" t="s">
        <v>38</v>
      </c>
      <c r="I1193" t="s">
        <v>66</v>
      </c>
      <c r="K1193">
        <v>3</v>
      </c>
      <c r="L1193">
        <v>4</v>
      </c>
    </row>
    <row r="1194" spans="1:12" x14ac:dyDescent="0.3">
      <c r="A1194" t="s">
        <v>5029</v>
      </c>
      <c r="B1194" t="s">
        <v>5030</v>
      </c>
      <c r="C1194" t="s">
        <v>1299</v>
      </c>
      <c r="D1194" t="s">
        <v>5031</v>
      </c>
      <c r="E1194">
        <v>2013</v>
      </c>
      <c r="F1194" t="s">
        <v>5032</v>
      </c>
      <c r="H1194" t="s">
        <v>38</v>
      </c>
      <c r="I1194" t="s">
        <v>39</v>
      </c>
    </row>
    <row r="1195" spans="1:12" x14ac:dyDescent="0.3">
      <c r="A1195" t="s">
        <v>5033</v>
      </c>
      <c r="B1195" t="s">
        <v>5034</v>
      </c>
      <c r="C1195" t="s">
        <v>5035</v>
      </c>
      <c r="D1195" t="s">
        <v>5036</v>
      </c>
      <c r="E1195">
        <v>2012</v>
      </c>
      <c r="F1195" t="s">
        <v>5037</v>
      </c>
      <c r="G1195" t="s">
        <v>65</v>
      </c>
    </row>
    <row r="1196" spans="1:12" x14ac:dyDescent="0.3">
      <c r="A1196" t="s">
        <v>5038</v>
      </c>
      <c r="B1196" t="s">
        <v>5039</v>
      </c>
      <c r="C1196" t="s">
        <v>340</v>
      </c>
      <c r="D1196" t="s">
        <v>5040</v>
      </c>
      <c r="E1196">
        <v>2015</v>
      </c>
      <c r="F1196" t="s">
        <v>5041</v>
      </c>
      <c r="H1196" t="s">
        <v>38</v>
      </c>
      <c r="I1196" t="s">
        <v>39</v>
      </c>
    </row>
    <row r="1197" spans="1:12" x14ac:dyDescent="0.3">
      <c r="A1197" t="s">
        <v>5042</v>
      </c>
      <c r="B1197" t="s">
        <v>5043</v>
      </c>
      <c r="C1197" t="s">
        <v>2293</v>
      </c>
      <c r="D1197" t="s">
        <v>5044</v>
      </c>
      <c r="E1197">
        <v>1995</v>
      </c>
      <c r="H1197" t="s">
        <v>38</v>
      </c>
      <c r="I1197" t="s">
        <v>39</v>
      </c>
    </row>
    <row r="1198" spans="1:12" x14ac:dyDescent="0.3">
      <c r="A1198" t="s">
        <v>5045</v>
      </c>
      <c r="B1198" t="s">
        <v>5046</v>
      </c>
      <c r="C1198" t="s">
        <v>3520</v>
      </c>
      <c r="D1198" t="s">
        <v>5047</v>
      </c>
      <c r="E1198">
        <v>2007</v>
      </c>
      <c r="F1198" t="s">
        <v>5048</v>
      </c>
      <c r="H1198" t="s">
        <v>18</v>
      </c>
    </row>
    <row r="1199" spans="1:12" x14ac:dyDescent="0.3">
      <c r="A1199" t="s">
        <v>5049</v>
      </c>
      <c r="B1199" t="s">
        <v>5050</v>
      </c>
      <c r="C1199" t="s">
        <v>99</v>
      </c>
      <c r="D1199" t="s">
        <v>5051</v>
      </c>
      <c r="E1199">
        <v>2009</v>
      </c>
      <c r="F1199" t="s">
        <v>5052</v>
      </c>
      <c r="H1199" t="s">
        <v>18</v>
      </c>
    </row>
    <row r="1200" spans="1:12" x14ac:dyDescent="0.3">
      <c r="A1200" t="s">
        <v>5053</v>
      </c>
      <c r="B1200" t="s">
        <v>5054</v>
      </c>
      <c r="C1200" t="s">
        <v>1819</v>
      </c>
      <c r="D1200" t="s">
        <v>5055</v>
      </c>
      <c r="E1200">
        <v>2003</v>
      </c>
      <c r="F1200" t="s">
        <v>5056</v>
      </c>
      <c r="G1200" t="s">
        <v>65</v>
      </c>
      <c r="H1200" t="s">
        <v>38</v>
      </c>
      <c r="I1200" t="s">
        <v>66</v>
      </c>
    </row>
    <row r="1201" spans="1:9" x14ac:dyDescent="0.3">
      <c r="A1201" t="s">
        <v>5057</v>
      </c>
      <c r="B1201" t="s">
        <v>5058</v>
      </c>
      <c r="C1201" t="s">
        <v>99</v>
      </c>
      <c r="D1201" t="s">
        <v>5059</v>
      </c>
      <c r="E1201">
        <v>2007</v>
      </c>
      <c r="F1201" t="s">
        <v>5060</v>
      </c>
      <c r="H1201" t="s">
        <v>18</v>
      </c>
    </row>
    <row r="1202" spans="1:9" x14ac:dyDescent="0.3">
      <c r="A1202" t="s">
        <v>5061</v>
      </c>
      <c r="B1202" t="s">
        <v>5062</v>
      </c>
      <c r="C1202" t="s">
        <v>47</v>
      </c>
      <c r="D1202" t="s">
        <v>5063</v>
      </c>
      <c r="E1202">
        <v>2016</v>
      </c>
      <c r="F1202" t="s">
        <v>5064</v>
      </c>
      <c r="H1202" t="s">
        <v>18</v>
      </c>
    </row>
    <row r="1203" spans="1:9" x14ac:dyDescent="0.3">
      <c r="A1203" t="s">
        <v>5065</v>
      </c>
      <c r="B1203" t="s">
        <v>5066</v>
      </c>
      <c r="C1203" t="s">
        <v>5067</v>
      </c>
      <c r="D1203" t="s">
        <v>5068</v>
      </c>
      <c r="E1203">
        <v>2016</v>
      </c>
      <c r="F1203" t="s">
        <v>5069</v>
      </c>
      <c r="H1203" t="s">
        <v>18</v>
      </c>
    </row>
    <row r="1204" spans="1:9" x14ac:dyDescent="0.3">
      <c r="A1204" t="s">
        <v>5070</v>
      </c>
      <c r="B1204" t="s">
        <v>5071</v>
      </c>
      <c r="C1204" t="s">
        <v>5072</v>
      </c>
      <c r="D1204" t="s">
        <v>5073</v>
      </c>
      <c r="E1204">
        <v>2000</v>
      </c>
      <c r="F1204" t="s">
        <v>5074</v>
      </c>
      <c r="H1204" t="s">
        <v>18</v>
      </c>
    </row>
    <row r="1205" spans="1:9" x14ac:dyDescent="0.3">
      <c r="A1205" t="s">
        <v>5075</v>
      </c>
      <c r="B1205" t="s">
        <v>5076</v>
      </c>
      <c r="C1205" t="s">
        <v>211</v>
      </c>
      <c r="D1205" t="s">
        <v>5077</v>
      </c>
      <c r="E1205">
        <v>2008</v>
      </c>
      <c r="F1205" t="s">
        <v>5078</v>
      </c>
      <c r="H1205" t="s">
        <v>18</v>
      </c>
    </row>
    <row r="1206" spans="1:9" x14ac:dyDescent="0.3">
      <c r="A1206" t="s">
        <v>5079</v>
      </c>
      <c r="B1206" t="s">
        <v>5080</v>
      </c>
      <c r="C1206" t="s">
        <v>3247</v>
      </c>
      <c r="D1206" t="s">
        <v>5081</v>
      </c>
      <c r="E1206">
        <v>2015</v>
      </c>
      <c r="F1206" t="s">
        <v>5082</v>
      </c>
      <c r="H1206" t="s">
        <v>38</v>
      </c>
      <c r="I1206" t="s">
        <v>39</v>
      </c>
    </row>
    <row r="1207" spans="1:9" x14ac:dyDescent="0.3">
      <c r="A1207" t="s">
        <v>5083</v>
      </c>
      <c r="B1207" t="s">
        <v>5084</v>
      </c>
      <c r="C1207" t="s">
        <v>1149</v>
      </c>
      <c r="D1207" t="s">
        <v>5085</v>
      </c>
      <c r="E1207">
        <v>2016</v>
      </c>
      <c r="F1207" t="s">
        <v>5086</v>
      </c>
      <c r="H1207" t="s">
        <v>18</v>
      </c>
    </row>
    <row r="1208" spans="1:9" x14ac:dyDescent="0.3">
      <c r="A1208" t="s">
        <v>5087</v>
      </c>
      <c r="B1208" t="s">
        <v>5088</v>
      </c>
      <c r="C1208" t="s">
        <v>189</v>
      </c>
      <c r="D1208" t="s">
        <v>5089</v>
      </c>
      <c r="E1208">
        <v>2015</v>
      </c>
      <c r="F1208" t="s">
        <v>5090</v>
      </c>
      <c r="H1208" t="s">
        <v>38</v>
      </c>
      <c r="I1208" t="s">
        <v>39</v>
      </c>
    </row>
    <row r="1209" spans="1:9" x14ac:dyDescent="0.3">
      <c r="A1209" t="s">
        <v>5091</v>
      </c>
      <c r="B1209" t="s">
        <v>5092</v>
      </c>
      <c r="C1209" t="s">
        <v>189</v>
      </c>
      <c r="D1209" t="s">
        <v>5093</v>
      </c>
      <c r="E1209">
        <v>1998</v>
      </c>
      <c r="F1209" t="s">
        <v>5094</v>
      </c>
      <c r="H1209" t="s">
        <v>38</v>
      </c>
      <c r="I1209" t="s">
        <v>39</v>
      </c>
    </row>
    <row r="1210" spans="1:9" x14ac:dyDescent="0.3">
      <c r="A1210" t="s">
        <v>5095</v>
      </c>
      <c r="B1210" t="s">
        <v>5096</v>
      </c>
      <c r="C1210" t="s">
        <v>1935</v>
      </c>
      <c r="D1210" t="s">
        <v>5097</v>
      </c>
      <c r="E1210">
        <v>2016</v>
      </c>
      <c r="F1210" t="s">
        <v>5098</v>
      </c>
      <c r="H1210" t="s">
        <v>38</v>
      </c>
      <c r="I1210" t="s">
        <v>39</v>
      </c>
    </row>
    <row r="1211" spans="1:9" x14ac:dyDescent="0.3">
      <c r="A1211" t="s">
        <v>5099</v>
      </c>
      <c r="B1211" t="s">
        <v>5100</v>
      </c>
      <c r="C1211" t="s">
        <v>5101</v>
      </c>
      <c r="D1211" t="s">
        <v>5102</v>
      </c>
      <c r="E1211">
        <v>2002</v>
      </c>
      <c r="H1211" t="s">
        <v>38</v>
      </c>
      <c r="I1211" t="s">
        <v>39</v>
      </c>
    </row>
    <row r="1212" spans="1:9" x14ac:dyDescent="0.3">
      <c r="A1212" t="s">
        <v>5103</v>
      </c>
      <c r="B1212" t="s">
        <v>5104</v>
      </c>
      <c r="C1212" t="s">
        <v>5105</v>
      </c>
      <c r="D1212" t="s">
        <v>5106</v>
      </c>
      <c r="E1212">
        <v>2014</v>
      </c>
      <c r="F1212" t="s">
        <v>5107</v>
      </c>
      <c r="H1212" t="s">
        <v>18</v>
      </c>
    </row>
    <row r="1213" spans="1:9" x14ac:dyDescent="0.3">
      <c r="A1213" t="s">
        <v>5108</v>
      </c>
      <c r="B1213" t="s">
        <v>5109</v>
      </c>
      <c r="C1213" t="s">
        <v>526</v>
      </c>
      <c r="D1213" t="s">
        <v>5110</v>
      </c>
      <c r="E1213">
        <v>2017</v>
      </c>
      <c r="F1213" t="s">
        <v>5111</v>
      </c>
      <c r="H1213" t="s">
        <v>18</v>
      </c>
    </row>
    <row r="1214" spans="1:9" x14ac:dyDescent="0.3">
      <c r="A1214" t="s">
        <v>5112</v>
      </c>
      <c r="B1214" t="s">
        <v>5113</v>
      </c>
      <c r="C1214" t="s">
        <v>5114</v>
      </c>
      <c r="D1214" t="s">
        <v>5115</v>
      </c>
      <c r="E1214">
        <v>2004</v>
      </c>
      <c r="F1214" t="s">
        <v>5116</v>
      </c>
      <c r="H1214" t="s">
        <v>18</v>
      </c>
    </row>
    <row r="1215" spans="1:9" x14ac:dyDescent="0.3">
      <c r="A1215" t="s">
        <v>5117</v>
      </c>
      <c r="B1215" t="s">
        <v>5118</v>
      </c>
      <c r="C1215" t="s">
        <v>1805</v>
      </c>
      <c r="D1215" t="s">
        <v>5119</v>
      </c>
      <c r="E1215">
        <v>1993</v>
      </c>
      <c r="F1215" t="s">
        <v>5120</v>
      </c>
      <c r="H1215" t="s">
        <v>18</v>
      </c>
    </row>
    <row r="1216" spans="1:9" x14ac:dyDescent="0.3">
      <c r="A1216" t="s">
        <v>5121</v>
      </c>
      <c r="B1216" t="s">
        <v>5122</v>
      </c>
      <c r="C1216" t="s">
        <v>5123</v>
      </c>
      <c r="D1216" t="s">
        <v>5124</v>
      </c>
      <c r="E1216">
        <v>1989</v>
      </c>
      <c r="F1216" t="s">
        <v>5125</v>
      </c>
      <c r="H1216" t="s">
        <v>18</v>
      </c>
    </row>
    <row r="1217" spans="1:12" x14ac:dyDescent="0.3">
      <c r="A1217" t="s">
        <v>5126</v>
      </c>
      <c r="B1217" t="s">
        <v>5127</v>
      </c>
      <c r="C1217" t="s">
        <v>690</v>
      </c>
      <c r="D1217" t="s">
        <v>5128</v>
      </c>
      <c r="E1217">
        <v>2000</v>
      </c>
      <c r="F1217" t="s">
        <v>5129</v>
      </c>
      <c r="H1217" t="s">
        <v>38</v>
      </c>
      <c r="I1217" t="s">
        <v>39</v>
      </c>
    </row>
    <row r="1218" spans="1:12" x14ac:dyDescent="0.3">
      <c r="A1218" t="s">
        <v>5130</v>
      </c>
      <c r="B1218" t="s">
        <v>5131</v>
      </c>
      <c r="C1218" t="s">
        <v>5132</v>
      </c>
      <c r="D1218" t="s">
        <v>5133</v>
      </c>
      <c r="E1218">
        <v>2012</v>
      </c>
      <c r="F1218" t="s">
        <v>5134</v>
      </c>
      <c r="H1218" t="s">
        <v>38</v>
      </c>
      <c r="I1218" t="s">
        <v>39</v>
      </c>
    </row>
    <row r="1219" spans="1:12" x14ac:dyDescent="0.3">
      <c r="A1219" t="s">
        <v>5135</v>
      </c>
      <c r="B1219" t="s">
        <v>5136</v>
      </c>
      <c r="C1219" t="s">
        <v>478</v>
      </c>
      <c r="D1219" t="s">
        <v>5137</v>
      </c>
      <c r="E1219">
        <v>1998</v>
      </c>
      <c r="H1219" t="s">
        <v>38</v>
      </c>
      <c r="I1219" t="s">
        <v>39</v>
      </c>
    </row>
    <row r="1220" spans="1:12" x14ac:dyDescent="0.3">
      <c r="A1220" t="s">
        <v>5138</v>
      </c>
      <c r="B1220" t="s">
        <v>5139</v>
      </c>
      <c r="C1220" t="s">
        <v>5140</v>
      </c>
      <c r="D1220" t="s">
        <v>5141</v>
      </c>
      <c r="E1220">
        <v>1996</v>
      </c>
      <c r="H1220" t="s">
        <v>38</v>
      </c>
      <c r="I1220" t="s">
        <v>39</v>
      </c>
    </row>
    <row r="1221" spans="1:12" x14ac:dyDescent="0.3">
      <c r="A1221" t="s">
        <v>5142</v>
      </c>
      <c r="B1221" t="s">
        <v>5143</v>
      </c>
      <c r="C1221" t="s">
        <v>910</v>
      </c>
      <c r="D1221" t="s">
        <v>5144</v>
      </c>
      <c r="E1221">
        <v>2016</v>
      </c>
      <c r="H1221" t="s">
        <v>38</v>
      </c>
      <c r="I1221" t="s">
        <v>39</v>
      </c>
    </row>
    <row r="1222" spans="1:12" x14ac:dyDescent="0.3">
      <c r="A1222" t="s">
        <v>5145</v>
      </c>
      <c r="B1222" t="s">
        <v>5146</v>
      </c>
      <c r="C1222" t="s">
        <v>325</v>
      </c>
      <c r="D1222" t="s">
        <v>5147</v>
      </c>
      <c r="E1222">
        <v>2012</v>
      </c>
      <c r="F1222" t="s">
        <v>5148</v>
      </c>
      <c r="G1222" t="s">
        <v>65</v>
      </c>
      <c r="H1222" t="s">
        <v>38</v>
      </c>
      <c r="I1222" t="s">
        <v>66</v>
      </c>
    </row>
    <row r="1223" spans="1:12" x14ac:dyDescent="0.3">
      <c r="A1223" t="s">
        <v>5145</v>
      </c>
      <c r="B1223" t="s">
        <v>5149</v>
      </c>
      <c r="C1223" t="s">
        <v>164</v>
      </c>
      <c r="D1223" t="s">
        <v>5150</v>
      </c>
      <c r="E1223">
        <v>2005</v>
      </c>
      <c r="F1223" t="s">
        <v>5151</v>
      </c>
      <c r="G1223" t="s">
        <v>65</v>
      </c>
      <c r="H1223" t="s">
        <v>38</v>
      </c>
      <c r="I1223" t="s">
        <v>66</v>
      </c>
    </row>
    <row r="1224" spans="1:12" x14ac:dyDescent="0.3">
      <c r="A1224" t="s">
        <v>5145</v>
      </c>
      <c r="B1224" t="s">
        <v>5152</v>
      </c>
      <c r="C1224" t="s">
        <v>164</v>
      </c>
      <c r="D1224" t="s">
        <v>5153</v>
      </c>
      <c r="E1224">
        <v>2000</v>
      </c>
      <c r="F1224" t="s">
        <v>5154</v>
      </c>
      <c r="H1224" t="s">
        <v>38</v>
      </c>
      <c r="I1224" t="s">
        <v>66</v>
      </c>
      <c r="K1224">
        <v>3</v>
      </c>
      <c r="L1224">
        <v>2</v>
      </c>
    </row>
    <row r="1225" spans="1:12" x14ac:dyDescent="0.3">
      <c r="A1225" t="s">
        <v>5155</v>
      </c>
      <c r="B1225" t="s">
        <v>5156</v>
      </c>
      <c r="C1225" t="s">
        <v>375</v>
      </c>
      <c r="D1225" t="s">
        <v>5157</v>
      </c>
      <c r="E1225">
        <v>2008</v>
      </c>
      <c r="F1225" t="s">
        <v>5158</v>
      </c>
      <c r="G1225" t="s">
        <v>65</v>
      </c>
      <c r="H1225" t="s">
        <v>38</v>
      </c>
      <c r="I1225" t="s">
        <v>66</v>
      </c>
    </row>
    <row r="1226" spans="1:12" x14ac:dyDescent="0.3">
      <c r="A1226" t="s">
        <v>5159</v>
      </c>
      <c r="B1226" t="s">
        <v>5160</v>
      </c>
      <c r="C1226" t="s">
        <v>599</v>
      </c>
      <c r="D1226" t="s">
        <v>5161</v>
      </c>
      <c r="E1226">
        <v>2013</v>
      </c>
      <c r="F1226" t="s">
        <v>5162</v>
      </c>
      <c r="H1226" t="s">
        <v>18</v>
      </c>
    </row>
    <row r="1227" spans="1:12" x14ac:dyDescent="0.3">
      <c r="A1227" t="s">
        <v>5163</v>
      </c>
      <c r="B1227" t="s">
        <v>5164</v>
      </c>
      <c r="C1227" t="s">
        <v>1118</v>
      </c>
      <c r="D1227" t="s">
        <v>5165</v>
      </c>
      <c r="E1227">
        <v>1994</v>
      </c>
      <c r="F1227" t="s">
        <v>5166</v>
      </c>
      <c r="H1227" t="s">
        <v>18</v>
      </c>
    </row>
    <row r="1228" spans="1:12" x14ac:dyDescent="0.3">
      <c r="A1228" t="s">
        <v>5167</v>
      </c>
      <c r="B1228" t="s">
        <v>5168</v>
      </c>
      <c r="C1228" t="s">
        <v>5169</v>
      </c>
      <c r="E1228">
        <v>1967</v>
      </c>
      <c r="H1228" t="s">
        <v>18</v>
      </c>
    </row>
    <row r="1229" spans="1:12" x14ac:dyDescent="0.3">
      <c r="A1229" t="s">
        <v>5170</v>
      </c>
      <c r="B1229" t="s">
        <v>5171</v>
      </c>
      <c r="C1229" t="s">
        <v>832</v>
      </c>
      <c r="D1229" t="s">
        <v>5172</v>
      </c>
      <c r="E1229">
        <v>2016</v>
      </c>
      <c r="F1229" t="s">
        <v>5173</v>
      </c>
      <c r="H1229" t="s">
        <v>18</v>
      </c>
    </row>
    <row r="1230" spans="1:12" x14ac:dyDescent="0.3">
      <c r="A1230" t="s">
        <v>5174</v>
      </c>
      <c r="B1230" t="s">
        <v>5175</v>
      </c>
      <c r="C1230" t="s">
        <v>775</v>
      </c>
      <c r="D1230" t="s">
        <v>5176</v>
      </c>
      <c r="E1230">
        <v>2010</v>
      </c>
      <c r="F1230" t="s">
        <v>5177</v>
      </c>
      <c r="H1230" t="s">
        <v>38</v>
      </c>
      <c r="I1230" t="s">
        <v>66</v>
      </c>
      <c r="L1230">
        <v>2</v>
      </c>
    </row>
    <row r="1231" spans="1:12" x14ac:dyDescent="0.3">
      <c r="A1231" t="s">
        <v>5178</v>
      </c>
      <c r="B1231" t="s">
        <v>5179</v>
      </c>
      <c r="C1231" t="s">
        <v>832</v>
      </c>
      <c r="D1231" t="s">
        <v>5180</v>
      </c>
      <c r="E1231">
        <v>2017</v>
      </c>
      <c r="F1231" t="s">
        <v>5181</v>
      </c>
      <c r="H1231" t="s">
        <v>38</v>
      </c>
      <c r="I1231" t="s">
        <v>39</v>
      </c>
    </row>
    <row r="1232" spans="1:12" x14ac:dyDescent="0.3">
      <c r="A1232" t="s">
        <v>5182</v>
      </c>
      <c r="B1232" t="s">
        <v>5183</v>
      </c>
      <c r="C1232" t="s">
        <v>240</v>
      </c>
      <c r="D1232" t="s">
        <v>5184</v>
      </c>
      <c r="E1232">
        <v>2010</v>
      </c>
      <c r="F1232" t="s">
        <v>5185</v>
      </c>
      <c r="H1232" t="s">
        <v>38</v>
      </c>
      <c r="I1232" t="s">
        <v>39</v>
      </c>
    </row>
    <row r="1233" spans="1:14" x14ac:dyDescent="0.3">
      <c r="A1233" t="s">
        <v>5186</v>
      </c>
      <c r="B1233" t="s">
        <v>5187</v>
      </c>
      <c r="C1233" t="s">
        <v>5188</v>
      </c>
      <c r="D1233" t="s">
        <v>5189</v>
      </c>
      <c r="E1233">
        <v>2012</v>
      </c>
      <c r="H1233" t="s">
        <v>18</v>
      </c>
    </row>
    <row r="1234" spans="1:14" x14ac:dyDescent="0.3">
      <c r="A1234" t="s">
        <v>5190</v>
      </c>
      <c r="B1234" t="s">
        <v>5191</v>
      </c>
      <c r="C1234" t="s">
        <v>5192</v>
      </c>
      <c r="D1234" t="s">
        <v>5193</v>
      </c>
      <c r="E1234">
        <v>2001</v>
      </c>
      <c r="F1234" t="s">
        <v>5194</v>
      </c>
      <c r="H1234" t="s">
        <v>38</v>
      </c>
      <c r="I1234" t="s">
        <v>39</v>
      </c>
    </row>
    <row r="1235" spans="1:14" x14ac:dyDescent="0.3">
      <c r="A1235" t="s">
        <v>5195</v>
      </c>
      <c r="B1235" t="s">
        <v>5196</v>
      </c>
      <c r="C1235" t="s">
        <v>211</v>
      </c>
      <c r="D1235" t="s">
        <v>5197</v>
      </c>
      <c r="E1235">
        <v>2006</v>
      </c>
      <c r="F1235" t="s">
        <v>5198</v>
      </c>
      <c r="G1235" t="s">
        <v>65</v>
      </c>
      <c r="H1235" t="s">
        <v>38</v>
      </c>
      <c r="I1235" t="s">
        <v>66</v>
      </c>
      <c r="N1235" t="s">
        <v>65</v>
      </c>
    </row>
    <row r="1236" spans="1:14" x14ac:dyDescent="0.3">
      <c r="A1236" t="s">
        <v>5199</v>
      </c>
      <c r="B1236" t="s">
        <v>5200</v>
      </c>
      <c r="C1236" t="s">
        <v>211</v>
      </c>
      <c r="D1236" t="s">
        <v>5201</v>
      </c>
      <c r="E1236">
        <v>2005</v>
      </c>
      <c r="H1236" t="s">
        <v>38</v>
      </c>
      <c r="I1236" t="s">
        <v>66</v>
      </c>
      <c r="K1236">
        <v>12</v>
      </c>
      <c r="L1236">
        <v>2</v>
      </c>
    </row>
    <row r="1237" spans="1:14" x14ac:dyDescent="0.3">
      <c r="A1237" t="s">
        <v>5202</v>
      </c>
      <c r="B1237" t="s">
        <v>5203</v>
      </c>
      <c r="C1237" t="s">
        <v>211</v>
      </c>
      <c r="D1237" t="s">
        <v>5204</v>
      </c>
      <c r="E1237">
        <v>2005</v>
      </c>
      <c r="H1237" t="s">
        <v>38</v>
      </c>
      <c r="I1237" t="s">
        <v>66</v>
      </c>
      <c r="K1237">
        <v>1</v>
      </c>
    </row>
    <row r="1238" spans="1:14" x14ac:dyDescent="0.3">
      <c r="A1238" t="s">
        <v>5205</v>
      </c>
      <c r="B1238" t="s">
        <v>5206</v>
      </c>
      <c r="C1238" t="s">
        <v>628</v>
      </c>
      <c r="D1238" t="s">
        <v>5207</v>
      </c>
      <c r="E1238">
        <v>1999</v>
      </c>
      <c r="F1238" t="s">
        <v>5208</v>
      </c>
      <c r="H1238" t="s">
        <v>18</v>
      </c>
    </row>
    <row r="1239" spans="1:14" x14ac:dyDescent="0.3">
      <c r="A1239" t="s">
        <v>5209</v>
      </c>
      <c r="B1239" t="s">
        <v>5210</v>
      </c>
      <c r="C1239" t="s">
        <v>5211</v>
      </c>
      <c r="D1239" t="s">
        <v>5212</v>
      </c>
      <c r="E1239">
        <v>1990</v>
      </c>
      <c r="F1239" t="s">
        <v>5213</v>
      </c>
      <c r="H1239" t="s">
        <v>38</v>
      </c>
      <c r="I1239" t="s">
        <v>39</v>
      </c>
    </row>
    <row r="1240" spans="1:14" x14ac:dyDescent="0.3">
      <c r="A1240" t="s">
        <v>5214</v>
      </c>
      <c r="B1240" t="s">
        <v>5215</v>
      </c>
      <c r="C1240" t="s">
        <v>5216</v>
      </c>
      <c r="D1240" t="s">
        <v>5217</v>
      </c>
      <c r="E1240">
        <v>2011</v>
      </c>
      <c r="F1240" t="s">
        <v>5218</v>
      </c>
      <c r="H1240" t="s">
        <v>18</v>
      </c>
    </row>
    <row r="1241" spans="1:14" x14ac:dyDescent="0.3">
      <c r="A1241" t="s">
        <v>5219</v>
      </c>
      <c r="B1241" t="s">
        <v>5220</v>
      </c>
      <c r="C1241" t="s">
        <v>5221</v>
      </c>
      <c r="D1241" t="s">
        <v>5222</v>
      </c>
      <c r="E1241">
        <v>2006</v>
      </c>
      <c r="F1241" t="s">
        <v>5223</v>
      </c>
      <c r="H1241" t="s">
        <v>18</v>
      </c>
    </row>
    <row r="1242" spans="1:14" x14ac:dyDescent="0.3">
      <c r="A1242" t="s">
        <v>5224</v>
      </c>
      <c r="B1242" t="s">
        <v>5225</v>
      </c>
      <c r="C1242" t="s">
        <v>1132</v>
      </c>
      <c r="D1242" t="s">
        <v>5226</v>
      </c>
      <c r="E1242">
        <v>2009</v>
      </c>
      <c r="F1242" t="s">
        <v>5227</v>
      </c>
      <c r="H1242" t="s">
        <v>38</v>
      </c>
      <c r="I1242" t="s">
        <v>39</v>
      </c>
    </row>
    <row r="1243" spans="1:14" x14ac:dyDescent="0.3">
      <c r="A1243" t="s">
        <v>5228</v>
      </c>
      <c r="B1243" t="s">
        <v>5229</v>
      </c>
      <c r="C1243" t="s">
        <v>5230</v>
      </c>
      <c r="D1243" t="s">
        <v>5231</v>
      </c>
      <c r="E1243">
        <v>2017</v>
      </c>
      <c r="F1243" t="s">
        <v>5232</v>
      </c>
      <c r="G1243" t="s">
        <v>166</v>
      </c>
      <c r="H1243" t="s">
        <v>38</v>
      </c>
      <c r="I1243" t="s">
        <v>66</v>
      </c>
    </row>
    <row r="1244" spans="1:14" x14ac:dyDescent="0.3">
      <c r="A1244" t="s">
        <v>5233</v>
      </c>
      <c r="B1244" t="s">
        <v>5234</v>
      </c>
      <c r="C1244" t="s">
        <v>1393</v>
      </c>
      <c r="D1244" t="s">
        <v>5235</v>
      </c>
      <c r="E1244">
        <v>2015</v>
      </c>
      <c r="F1244" t="s">
        <v>5236</v>
      </c>
      <c r="H1244" t="s">
        <v>18</v>
      </c>
    </row>
    <row r="1245" spans="1:14" x14ac:dyDescent="0.3">
      <c r="A1245" t="s">
        <v>5237</v>
      </c>
      <c r="B1245" t="s">
        <v>5238</v>
      </c>
      <c r="C1245" t="s">
        <v>62</v>
      </c>
      <c r="D1245" t="s">
        <v>5239</v>
      </c>
      <c r="E1245">
        <v>2010</v>
      </c>
      <c r="F1245" t="s">
        <v>5240</v>
      </c>
      <c r="G1245" t="s">
        <v>65</v>
      </c>
      <c r="H1245" t="s">
        <v>38</v>
      </c>
      <c r="I1245" t="s">
        <v>66</v>
      </c>
      <c r="J1245" t="s">
        <v>67</v>
      </c>
    </row>
    <row r="1246" spans="1:14" x14ac:dyDescent="0.3">
      <c r="A1246" t="s">
        <v>5241</v>
      </c>
      <c r="B1246" t="s">
        <v>5242</v>
      </c>
      <c r="C1246" t="s">
        <v>345</v>
      </c>
      <c r="D1246" t="s">
        <v>5243</v>
      </c>
      <c r="E1246">
        <v>2015</v>
      </c>
      <c r="F1246" t="s">
        <v>5244</v>
      </c>
      <c r="G1246" t="s">
        <v>65</v>
      </c>
      <c r="H1246" t="s">
        <v>38</v>
      </c>
    </row>
    <row r="1247" spans="1:14" x14ac:dyDescent="0.3">
      <c r="A1247" t="s">
        <v>5245</v>
      </c>
      <c r="B1247" t="s">
        <v>5246</v>
      </c>
      <c r="C1247" t="s">
        <v>5247</v>
      </c>
      <c r="D1247" t="s">
        <v>5248</v>
      </c>
      <c r="E1247">
        <v>1991</v>
      </c>
      <c r="H1247" t="s">
        <v>38</v>
      </c>
      <c r="I1247" t="s">
        <v>39</v>
      </c>
    </row>
    <row r="1248" spans="1:14" x14ac:dyDescent="0.3">
      <c r="A1248" t="s">
        <v>5249</v>
      </c>
      <c r="B1248" t="s">
        <v>5250</v>
      </c>
      <c r="C1248" t="s">
        <v>5251</v>
      </c>
      <c r="D1248" t="s">
        <v>5252</v>
      </c>
      <c r="E1248">
        <v>2017</v>
      </c>
      <c r="F1248" t="s">
        <v>5253</v>
      </c>
      <c r="H1248" t="s">
        <v>38</v>
      </c>
      <c r="I1248" t="s">
        <v>39</v>
      </c>
    </row>
    <row r="1249" spans="1:11" x14ac:dyDescent="0.3">
      <c r="A1249" t="s">
        <v>5254</v>
      </c>
      <c r="B1249" t="s">
        <v>5255</v>
      </c>
      <c r="C1249" t="s">
        <v>2511</v>
      </c>
      <c r="D1249" t="s">
        <v>5256</v>
      </c>
      <c r="E1249">
        <v>1992</v>
      </c>
      <c r="H1249" t="s">
        <v>38</v>
      </c>
      <c r="I1249" t="s">
        <v>39</v>
      </c>
    </row>
    <row r="1250" spans="1:11" x14ac:dyDescent="0.3">
      <c r="A1250" t="s">
        <v>5257</v>
      </c>
      <c r="B1250" t="s">
        <v>5258</v>
      </c>
      <c r="C1250" t="s">
        <v>1201</v>
      </c>
      <c r="D1250" t="s">
        <v>5259</v>
      </c>
      <c r="E1250">
        <v>2017</v>
      </c>
      <c r="F1250" t="s">
        <v>5260</v>
      </c>
      <c r="H1250" t="s">
        <v>18</v>
      </c>
    </row>
    <row r="1251" spans="1:11" x14ac:dyDescent="0.3">
      <c r="A1251" t="s">
        <v>5261</v>
      </c>
      <c r="B1251" t="s">
        <v>5262</v>
      </c>
      <c r="C1251" t="s">
        <v>164</v>
      </c>
      <c r="D1251" t="s">
        <v>5263</v>
      </c>
      <c r="E1251">
        <v>2011</v>
      </c>
      <c r="F1251" t="s">
        <v>5264</v>
      </c>
      <c r="G1251" t="s">
        <v>65</v>
      </c>
      <c r="H1251" t="s">
        <v>38</v>
      </c>
      <c r="I1251" t="s">
        <v>66</v>
      </c>
    </row>
    <row r="1252" spans="1:11" x14ac:dyDescent="0.3">
      <c r="A1252" t="s">
        <v>5265</v>
      </c>
      <c r="B1252" t="s">
        <v>5266</v>
      </c>
      <c r="C1252" t="s">
        <v>2155</v>
      </c>
      <c r="D1252" t="s">
        <v>5267</v>
      </c>
      <c r="E1252">
        <v>2001</v>
      </c>
      <c r="F1252" t="s">
        <v>5268</v>
      </c>
      <c r="H1252" t="s">
        <v>38</v>
      </c>
      <c r="I1252" t="s">
        <v>39</v>
      </c>
    </row>
    <row r="1253" spans="1:11" x14ac:dyDescent="0.3">
      <c r="A1253" t="s">
        <v>5269</v>
      </c>
      <c r="B1253" t="s">
        <v>5270</v>
      </c>
      <c r="C1253" t="s">
        <v>526</v>
      </c>
      <c r="D1253" t="s">
        <v>5271</v>
      </c>
      <c r="E1253">
        <v>2011</v>
      </c>
      <c r="F1253" t="s">
        <v>5272</v>
      </c>
      <c r="H1253" t="s">
        <v>18</v>
      </c>
    </row>
    <row r="1254" spans="1:11" x14ac:dyDescent="0.3">
      <c r="A1254" t="s">
        <v>5273</v>
      </c>
      <c r="B1254" t="s">
        <v>5274</v>
      </c>
      <c r="C1254" t="s">
        <v>5275</v>
      </c>
      <c r="D1254" t="s">
        <v>5276</v>
      </c>
      <c r="E1254">
        <v>2005</v>
      </c>
      <c r="G1254" t="s">
        <v>65</v>
      </c>
    </row>
    <row r="1255" spans="1:11" x14ac:dyDescent="0.3">
      <c r="A1255" t="s">
        <v>5277</v>
      </c>
      <c r="B1255" t="s">
        <v>5278</v>
      </c>
      <c r="C1255" t="s">
        <v>5279</v>
      </c>
      <c r="D1255" t="s">
        <v>5280</v>
      </c>
      <c r="E1255">
        <v>1997</v>
      </c>
      <c r="H1255" t="s">
        <v>38</v>
      </c>
      <c r="I1255" t="s">
        <v>39</v>
      </c>
    </row>
    <row r="1256" spans="1:11" x14ac:dyDescent="0.3">
      <c r="A1256" t="s">
        <v>5277</v>
      </c>
      <c r="B1256" t="s">
        <v>5281</v>
      </c>
      <c r="C1256" t="s">
        <v>84</v>
      </c>
      <c r="D1256" t="s">
        <v>5282</v>
      </c>
      <c r="E1256">
        <v>1996</v>
      </c>
      <c r="F1256" t="s">
        <v>5283</v>
      </c>
      <c r="H1256" t="s">
        <v>38</v>
      </c>
      <c r="I1256" t="s">
        <v>39</v>
      </c>
    </row>
    <row r="1257" spans="1:11" x14ac:dyDescent="0.3">
      <c r="A1257" t="s">
        <v>5284</v>
      </c>
      <c r="B1257" t="s">
        <v>5285</v>
      </c>
      <c r="C1257" t="s">
        <v>159</v>
      </c>
      <c r="D1257" t="s">
        <v>5286</v>
      </c>
      <c r="E1257">
        <v>1999</v>
      </c>
      <c r="F1257" t="s">
        <v>5287</v>
      </c>
      <c r="H1257" t="s">
        <v>18</v>
      </c>
    </row>
    <row r="1258" spans="1:11" x14ac:dyDescent="0.3">
      <c r="A1258" t="s">
        <v>5288</v>
      </c>
      <c r="B1258" t="s">
        <v>5289</v>
      </c>
      <c r="C1258" t="s">
        <v>1662</v>
      </c>
      <c r="D1258" t="s">
        <v>5290</v>
      </c>
      <c r="E1258">
        <v>1995</v>
      </c>
      <c r="F1258" t="s">
        <v>5291</v>
      </c>
      <c r="H1258" t="s">
        <v>38</v>
      </c>
      <c r="I1258" t="s">
        <v>39</v>
      </c>
    </row>
    <row r="1259" spans="1:11" x14ac:dyDescent="0.3">
      <c r="A1259" t="s">
        <v>5288</v>
      </c>
      <c r="B1259" t="s">
        <v>5292</v>
      </c>
      <c r="C1259" t="s">
        <v>380</v>
      </c>
      <c r="D1259" t="s">
        <v>5293</v>
      </c>
      <c r="E1259">
        <v>1995</v>
      </c>
      <c r="F1259" t="s">
        <v>5294</v>
      </c>
      <c r="H1259" t="s">
        <v>38</v>
      </c>
      <c r="I1259" t="s">
        <v>39</v>
      </c>
    </row>
    <row r="1260" spans="1:11" x14ac:dyDescent="0.3">
      <c r="A1260" t="s">
        <v>5295</v>
      </c>
      <c r="B1260" t="s">
        <v>5296</v>
      </c>
      <c r="C1260" t="s">
        <v>1127</v>
      </c>
      <c r="D1260" t="s">
        <v>5297</v>
      </c>
      <c r="E1260">
        <v>2017</v>
      </c>
      <c r="F1260" t="s">
        <v>5298</v>
      </c>
      <c r="H1260" t="s">
        <v>38</v>
      </c>
      <c r="I1260" t="s">
        <v>39</v>
      </c>
    </row>
    <row r="1261" spans="1:11" x14ac:dyDescent="0.3">
      <c r="A1261" t="s">
        <v>5299</v>
      </c>
      <c r="B1261" t="s">
        <v>5300</v>
      </c>
      <c r="C1261" t="s">
        <v>5301</v>
      </c>
      <c r="D1261" t="s">
        <v>5302</v>
      </c>
      <c r="E1261">
        <v>2012</v>
      </c>
      <c r="F1261" t="s">
        <v>5303</v>
      </c>
      <c r="H1261" t="s">
        <v>38</v>
      </c>
      <c r="I1261" t="s">
        <v>39</v>
      </c>
    </row>
    <row r="1262" spans="1:11" x14ac:dyDescent="0.3">
      <c r="A1262" t="s">
        <v>5304</v>
      </c>
      <c r="B1262" t="s">
        <v>5305</v>
      </c>
      <c r="C1262" t="s">
        <v>5306</v>
      </c>
      <c r="D1262" t="s">
        <v>5307</v>
      </c>
      <c r="E1262">
        <v>2008</v>
      </c>
      <c r="F1262" t="s">
        <v>5308</v>
      </c>
      <c r="H1262" t="s">
        <v>38</v>
      </c>
      <c r="I1262" t="s">
        <v>39</v>
      </c>
    </row>
    <row r="1263" spans="1:11" x14ac:dyDescent="0.3">
      <c r="A1263" t="s">
        <v>5309</v>
      </c>
      <c r="B1263" t="s">
        <v>5310</v>
      </c>
      <c r="C1263" t="s">
        <v>2129</v>
      </c>
      <c r="D1263" t="s">
        <v>5311</v>
      </c>
      <c r="E1263">
        <v>2001</v>
      </c>
      <c r="F1263" t="s">
        <v>5312</v>
      </c>
      <c r="G1263" t="s">
        <v>166</v>
      </c>
      <c r="H1263" t="s">
        <v>38</v>
      </c>
      <c r="I1263" t="s">
        <v>66</v>
      </c>
    </row>
    <row r="1264" spans="1:11" x14ac:dyDescent="0.3">
      <c r="A1264" t="s">
        <v>5313</v>
      </c>
      <c r="B1264" t="s">
        <v>5314</v>
      </c>
      <c r="C1264" t="s">
        <v>3761</v>
      </c>
      <c r="D1264" t="s">
        <v>5315</v>
      </c>
      <c r="E1264">
        <v>1993</v>
      </c>
      <c r="H1264" t="s">
        <v>38</v>
      </c>
      <c r="I1264" t="s">
        <v>66</v>
      </c>
      <c r="K1264">
        <v>1</v>
      </c>
    </row>
    <row r="1265" spans="1:14" x14ac:dyDescent="0.3">
      <c r="A1265" t="s">
        <v>5316</v>
      </c>
      <c r="B1265" t="s">
        <v>5317</v>
      </c>
      <c r="C1265" t="s">
        <v>350</v>
      </c>
      <c r="D1265" t="s">
        <v>5318</v>
      </c>
      <c r="E1265">
        <v>1999</v>
      </c>
      <c r="F1265" t="s">
        <v>5319</v>
      </c>
      <c r="G1265" t="s">
        <v>166</v>
      </c>
      <c r="H1265" t="s">
        <v>38</v>
      </c>
      <c r="I1265" t="s">
        <v>66</v>
      </c>
      <c r="M1265" t="s">
        <v>67</v>
      </c>
      <c r="N1265" t="s">
        <v>65</v>
      </c>
    </row>
    <row r="1266" spans="1:14" x14ac:dyDescent="0.3">
      <c r="A1266" t="s">
        <v>5316</v>
      </c>
      <c r="B1266" t="s">
        <v>5320</v>
      </c>
      <c r="C1266" t="s">
        <v>325</v>
      </c>
      <c r="D1266" t="s">
        <v>5321</v>
      </c>
      <c r="E1266">
        <v>1999</v>
      </c>
      <c r="F1266" t="s">
        <v>5322</v>
      </c>
      <c r="G1266" t="s">
        <v>65</v>
      </c>
      <c r="H1266" t="s">
        <v>38</v>
      </c>
      <c r="I1266" t="s">
        <v>66</v>
      </c>
    </row>
    <row r="1267" spans="1:14" x14ac:dyDescent="0.3">
      <c r="A1267" t="s">
        <v>5316</v>
      </c>
      <c r="B1267" t="s">
        <v>5323</v>
      </c>
      <c r="C1267" t="s">
        <v>2129</v>
      </c>
      <c r="D1267" t="s">
        <v>5324</v>
      </c>
      <c r="E1267">
        <v>1997</v>
      </c>
      <c r="F1267" t="s">
        <v>5325</v>
      </c>
      <c r="G1267" t="s">
        <v>65</v>
      </c>
      <c r="H1267" t="s">
        <v>38</v>
      </c>
      <c r="I1267" t="s">
        <v>66</v>
      </c>
    </row>
    <row r="1268" spans="1:14" x14ac:dyDescent="0.3">
      <c r="A1268" t="s">
        <v>5316</v>
      </c>
      <c r="B1268" t="s">
        <v>5326</v>
      </c>
      <c r="C1268" t="s">
        <v>126</v>
      </c>
      <c r="D1268" t="s">
        <v>5327</v>
      </c>
      <c r="E1268">
        <v>1997</v>
      </c>
      <c r="F1268" t="s">
        <v>5328</v>
      </c>
      <c r="H1268" t="s">
        <v>38</v>
      </c>
      <c r="I1268" t="s">
        <v>66</v>
      </c>
      <c r="L1268">
        <v>2</v>
      </c>
    </row>
    <row r="1269" spans="1:14" x14ac:dyDescent="0.3">
      <c r="A1269" t="s">
        <v>5329</v>
      </c>
      <c r="B1269" t="s">
        <v>5330</v>
      </c>
      <c r="C1269" t="s">
        <v>164</v>
      </c>
      <c r="D1269" t="s">
        <v>5331</v>
      </c>
      <c r="E1269">
        <v>2003</v>
      </c>
      <c r="F1269" t="s">
        <v>5332</v>
      </c>
      <c r="H1269" t="s">
        <v>38</v>
      </c>
      <c r="I1269" t="s">
        <v>66</v>
      </c>
      <c r="K1269">
        <v>1</v>
      </c>
    </row>
    <row r="1270" spans="1:14" x14ac:dyDescent="0.3">
      <c r="A1270" t="s">
        <v>5333</v>
      </c>
      <c r="B1270" t="s">
        <v>5334</v>
      </c>
      <c r="C1270" t="s">
        <v>126</v>
      </c>
      <c r="D1270" t="s">
        <v>5335</v>
      </c>
      <c r="E1270">
        <v>1996</v>
      </c>
      <c r="F1270" t="s">
        <v>5336</v>
      </c>
      <c r="G1270" t="s">
        <v>166</v>
      </c>
      <c r="H1270" t="s">
        <v>38</v>
      </c>
      <c r="I1270" t="s">
        <v>66</v>
      </c>
      <c r="K1270">
        <v>6</v>
      </c>
      <c r="L1270">
        <v>5</v>
      </c>
    </row>
    <row r="1271" spans="1:14" x14ac:dyDescent="0.3">
      <c r="A1271" t="s">
        <v>5337</v>
      </c>
      <c r="B1271" t="s">
        <v>5338</v>
      </c>
      <c r="C1271" t="s">
        <v>5339</v>
      </c>
      <c r="D1271" t="s">
        <v>5340</v>
      </c>
      <c r="E1271">
        <v>2011</v>
      </c>
      <c r="F1271" t="s">
        <v>5341</v>
      </c>
      <c r="H1271" t="s">
        <v>38</v>
      </c>
      <c r="I1271" t="s">
        <v>39</v>
      </c>
    </row>
    <row r="1272" spans="1:14" x14ac:dyDescent="0.3">
      <c r="A1272" t="s">
        <v>5342</v>
      </c>
      <c r="B1272" t="s">
        <v>5343</v>
      </c>
      <c r="C1272" t="s">
        <v>350</v>
      </c>
      <c r="D1272" t="s">
        <v>5344</v>
      </c>
      <c r="E1272">
        <v>2011</v>
      </c>
      <c r="F1272" t="s">
        <v>5345</v>
      </c>
      <c r="G1272" t="s">
        <v>65</v>
      </c>
      <c r="H1272" t="s">
        <v>38</v>
      </c>
      <c r="I1272" t="s">
        <v>66</v>
      </c>
    </row>
    <row r="1273" spans="1:14" x14ac:dyDescent="0.3">
      <c r="A1273" t="s">
        <v>5346</v>
      </c>
      <c r="B1273" t="s">
        <v>5347</v>
      </c>
      <c r="C1273" t="s">
        <v>16</v>
      </c>
      <c r="D1273" t="s">
        <v>5348</v>
      </c>
      <c r="E1273">
        <v>2014</v>
      </c>
      <c r="F1273" t="s">
        <v>5349</v>
      </c>
      <c r="H1273" t="s">
        <v>18</v>
      </c>
    </row>
    <row r="1274" spans="1:14" x14ac:dyDescent="0.3">
      <c r="A1274" t="s">
        <v>5350</v>
      </c>
      <c r="B1274" t="s">
        <v>5351</v>
      </c>
      <c r="C1274" t="s">
        <v>216</v>
      </c>
      <c r="E1274">
        <v>1983</v>
      </c>
      <c r="F1274" t="s">
        <v>5352</v>
      </c>
      <c r="G1274" t="s">
        <v>166</v>
      </c>
      <c r="H1274" t="s">
        <v>38</v>
      </c>
      <c r="I1274" t="s">
        <v>66</v>
      </c>
      <c r="L1274" t="s">
        <v>67</v>
      </c>
      <c r="N1274" t="s">
        <v>65</v>
      </c>
    </row>
    <row r="1275" spans="1:14" x14ac:dyDescent="0.3">
      <c r="A1275" t="s">
        <v>5353</v>
      </c>
      <c r="B1275" t="s">
        <v>5354</v>
      </c>
      <c r="C1275" t="s">
        <v>2511</v>
      </c>
      <c r="D1275" t="s">
        <v>5355</v>
      </c>
      <c r="E1275">
        <v>1992</v>
      </c>
      <c r="H1275" t="s">
        <v>38</v>
      </c>
      <c r="I1275" t="s">
        <v>39</v>
      </c>
    </row>
    <row r="1276" spans="1:14" x14ac:dyDescent="0.3">
      <c r="A1276" t="s">
        <v>5356</v>
      </c>
      <c r="B1276" t="s">
        <v>5357</v>
      </c>
      <c r="C1276" t="s">
        <v>159</v>
      </c>
      <c r="D1276" t="s">
        <v>5358</v>
      </c>
      <c r="E1276">
        <v>1998</v>
      </c>
      <c r="F1276" t="s">
        <v>5359</v>
      </c>
      <c r="H1276" t="s">
        <v>18</v>
      </c>
    </row>
    <row r="1277" spans="1:14" x14ac:dyDescent="0.3">
      <c r="A1277" t="s">
        <v>5360</v>
      </c>
      <c r="B1277" t="s">
        <v>5361</v>
      </c>
      <c r="C1277" t="s">
        <v>2594</v>
      </c>
      <c r="D1277" t="s">
        <v>5362</v>
      </c>
      <c r="E1277">
        <v>2016</v>
      </c>
      <c r="F1277" t="s">
        <v>5363</v>
      </c>
      <c r="H1277" t="s">
        <v>38</v>
      </c>
      <c r="I1277" t="s">
        <v>39</v>
      </c>
    </row>
    <row r="1278" spans="1:14" x14ac:dyDescent="0.3">
      <c r="A1278" t="s">
        <v>5364</v>
      </c>
      <c r="B1278" t="s">
        <v>5365</v>
      </c>
      <c r="C1278" t="s">
        <v>5366</v>
      </c>
      <c r="D1278" t="s">
        <v>5367</v>
      </c>
      <c r="E1278">
        <v>2007</v>
      </c>
      <c r="H1278" t="s">
        <v>18</v>
      </c>
    </row>
    <row r="1279" spans="1:14" x14ac:dyDescent="0.3">
      <c r="A1279" t="s">
        <v>5368</v>
      </c>
      <c r="B1279" t="s">
        <v>5369</v>
      </c>
      <c r="C1279" t="s">
        <v>1658</v>
      </c>
      <c r="D1279" t="s">
        <v>5370</v>
      </c>
      <c r="E1279">
        <v>1995</v>
      </c>
      <c r="H1279" t="s">
        <v>38</v>
      </c>
      <c r="I1279" t="s">
        <v>39</v>
      </c>
    </row>
    <row r="1280" spans="1:14" x14ac:dyDescent="0.3">
      <c r="A1280" t="s">
        <v>5371</v>
      </c>
      <c r="B1280" t="s">
        <v>5372</v>
      </c>
      <c r="C1280" t="s">
        <v>1345</v>
      </c>
      <c r="E1280">
        <v>1993</v>
      </c>
      <c r="F1280" t="s">
        <v>5373</v>
      </c>
      <c r="H1280" t="s">
        <v>38</v>
      </c>
      <c r="I1280" t="s">
        <v>39</v>
      </c>
    </row>
    <row r="1281" spans="1:11" x14ac:dyDescent="0.3">
      <c r="A1281" t="s">
        <v>5374</v>
      </c>
      <c r="B1281" t="s">
        <v>5375</v>
      </c>
      <c r="C1281" t="s">
        <v>579</v>
      </c>
      <c r="D1281" t="s">
        <v>5376</v>
      </c>
      <c r="E1281">
        <v>2008</v>
      </c>
      <c r="F1281" t="s">
        <v>5377</v>
      </c>
      <c r="H1281" t="s">
        <v>38</v>
      </c>
      <c r="I1281" t="s">
        <v>39</v>
      </c>
    </row>
    <row r="1282" spans="1:11" x14ac:dyDescent="0.3">
      <c r="A1282" t="s">
        <v>5378</v>
      </c>
      <c r="B1282" t="s">
        <v>5379</v>
      </c>
      <c r="C1282" t="s">
        <v>948</v>
      </c>
      <c r="D1282" t="s">
        <v>5380</v>
      </c>
      <c r="E1282">
        <v>2015</v>
      </c>
      <c r="F1282" t="s">
        <v>5381</v>
      </c>
      <c r="H1282" t="s">
        <v>18</v>
      </c>
    </row>
    <row r="1283" spans="1:11" x14ac:dyDescent="0.3">
      <c r="A1283" t="s">
        <v>5382</v>
      </c>
      <c r="B1283" t="s">
        <v>5383</v>
      </c>
      <c r="C1283" t="s">
        <v>2129</v>
      </c>
      <c r="D1283" t="s">
        <v>5384</v>
      </c>
      <c r="E1283">
        <v>2007</v>
      </c>
      <c r="F1283" t="s">
        <v>5385</v>
      </c>
      <c r="H1283" t="s">
        <v>38</v>
      </c>
      <c r="I1283" t="s">
        <v>66</v>
      </c>
      <c r="K1283">
        <v>1</v>
      </c>
    </row>
    <row r="1284" spans="1:11" x14ac:dyDescent="0.3">
      <c r="A1284" t="s">
        <v>5386</v>
      </c>
      <c r="B1284" t="s">
        <v>5387</v>
      </c>
      <c r="C1284" t="s">
        <v>47</v>
      </c>
      <c r="D1284" t="s">
        <v>5388</v>
      </c>
      <c r="E1284">
        <v>1992</v>
      </c>
      <c r="F1284" t="s">
        <v>5389</v>
      </c>
      <c r="H1284" t="s">
        <v>18</v>
      </c>
    </row>
    <row r="1285" spans="1:11" x14ac:dyDescent="0.3">
      <c r="A1285" t="s">
        <v>5390</v>
      </c>
      <c r="B1285" t="s">
        <v>5391</v>
      </c>
      <c r="C1285" t="s">
        <v>159</v>
      </c>
      <c r="D1285" t="s">
        <v>5392</v>
      </c>
      <c r="E1285">
        <v>2005</v>
      </c>
      <c r="F1285" t="s">
        <v>5393</v>
      </c>
      <c r="H1285" t="s">
        <v>18</v>
      </c>
    </row>
    <row r="1286" spans="1:11" x14ac:dyDescent="0.3">
      <c r="A1286" t="s">
        <v>5394</v>
      </c>
      <c r="B1286" t="s">
        <v>5395</v>
      </c>
      <c r="C1286" t="s">
        <v>4132</v>
      </c>
      <c r="D1286" t="s">
        <v>5396</v>
      </c>
      <c r="E1286">
        <v>2014</v>
      </c>
      <c r="H1286" t="s">
        <v>38</v>
      </c>
      <c r="I1286" t="s">
        <v>39</v>
      </c>
    </row>
    <row r="1287" spans="1:11" x14ac:dyDescent="0.3">
      <c r="A1287" t="s">
        <v>5397</v>
      </c>
      <c r="B1287" t="s">
        <v>5398</v>
      </c>
      <c r="C1287" t="s">
        <v>5399</v>
      </c>
      <c r="D1287" t="s">
        <v>5400</v>
      </c>
      <c r="E1287">
        <v>2008</v>
      </c>
      <c r="H1287" t="s">
        <v>18</v>
      </c>
    </row>
    <row r="1288" spans="1:11" x14ac:dyDescent="0.3">
      <c r="A1288" t="s">
        <v>5401</v>
      </c>
      <c r="B1288" t="s">
        <v>5402</v>
      </c>
      <c r="C1288" t="s">
        <v>5403</v>
      </c>
      <c r="D1288" t="s">
        <v>5404</v>
      </c>
      <c r="E1288">
        <v>2015</v>
      </c>
      <c r="F1288" t="s">
        <v>5405</v>
      </c>
      <c r="H1288" t="s">
        <v>18</v>
      </c>
    </row>
    <row r="1289" spans="1:11" x14ac:dyDescent="0.3">
      <c r="A1289" t="s">
        <v>5406</v>
      </c>
      <c r="B1289" t="s">
        <v>5407</v>
      </c>
      <c r="C1289" t="s">
        <v>3422</v>
      </c>
      <c r="D1289" t="s">
        <v>5408</v>
      </c>
      <c r="E1289">
        <v>1994</v>
      </c>
      <c r="F1289" t="s">
        <v>5409</v>
      </c>
      <c r="H1289" t="s">
        <v>38</v>
      </c>
      <c r="I1289" t="s">
        <v>39</v>
      </c>
    </row>
    <row r="1290" spans="1:11" x14ac:dyDescent="0.3">
      <c r="A1290" t="s">
        <v>5410</v>
      </c>
      <c r="B1290" t="s">
        <v>5411</v>
      </c>
      <c r="C1290" t="s">
        <v>5412</v>
      </c>
      <c r="D1290" t="s">
        <v>5413</v>
      </c>
      <c r="E1290">
        <v>2012</v>
      </c>
      <c r="F1290" t="s">
        <v>5414</v>
      </c>
      <c r="H1290" t="s">
        <v>38</v>
      </c>
      <c r="I1290" t="s">
        <v>39</v>
      </c>
    </row>
    <row r="1291" spans="1:11" x14ac:dyDescent="0.3">
      <c r="A1291" t="s">
        <v>5415</v>
      </c>
      <c r="B1291" t="s">
        <v>5416</v>
      </c>
      <c r="C1291" t="s">
        <v>758</v>
      </c>
      <c r="D1291" t="s">
        <v>5417</v>
      </c>
      <c r="E1291">
        <v>2011</v>
      </c>
      <c r="F1291" t="s">
        <v>5418</v>
      </c>
      <c r="H1291" t="s">
        <v>18</v>
      </c>
    </row>
    <row r="1292" spans="1:11" x14ac:dyDescent="0.3">
      <c r="A1292" t="s">
        <v>5419</v>
      </c>
      <c r="B1292" t="s">
        <v>5420</v>
      </c>
      <c r="C1292" t="s">
        <v>5421</v>
      </c>
      <c r="D1292" t="s">
        <v>5422</v>
      </c>
      <c r="E1292">
        <v>1995</v>
      </c>
      <c r="F1292" t="s">
        <v>5423</v>
      </c>
      <c r="H1292" t="s">
        <v>18</v>
      </c>
    </row>
    <row r="1293" spans="1:11" x14ac:dyDescent="0.3">
      <c r="A1293" t="s">
        <v>5424</v>
      </c>
      <c r="B1293" t="s">
        <v>5425</v>
      </c>
      <c r="C1293" t="s">
        <v>758</v>
      </c>
      <c r="D1293" t="s">
        <v>5426</v>
      </c>
      <c r="E1293">
        <v>2007</v>
      </c>
      <c r="F1293" t="s">
        <v>5427</v>
      </c>
      <c r="H1293" t="s">
        <v>18</v>
      </c>
    </row>
    <row r="1294" spans="1:11" x14ac:dyDescent="0.3">
      <c r="A1294" t="s">
        <v>5428</v>
      </c>
      <c r="B1294" t="s">
        <v>5429</v>
      </c>
      <c r="C1294" t="s">
        <v>1345</v>
      </c>
      <c r="D1294" t="s">
        <v>5430</v>
      </c>
      <c r="E1294">
        <v>2009</v>
      </c>
      <c r="F1294" t="s">
        <v>5431</v>
      </c>
      <c r="H1294" t="s">
        <v>38</v>
      </c>
      <c r="I1294" t="s">
        <v>39</v>
      </c>
    </row>
    <row r="1295" spans="1:11" x14ac:dyDescent="0.3">
      <c r="A1295" t="s">
        <v>5432</v>
      </c>
      <c r="B1295" t="s">
        <v>5433</v>
      </c>
      <c r="C1295" t="s">
        <v>350</v>
      </c>
      <c r="E1295">
        <v>1990</v>
      </c>
      <c r="F1295" t="s">
        <v>5434</v>
      </c>
      <c r="G1295" t="s">
        <v>65</v>
      </c>
      <c r="H1295" t="s">
        <v>38</v>
      </c>
      <c r="I1295" t="s">
        <v>66</v>
      </c>
    </row>
    <row r="1296" spans="1:11" x14ac:dyDescent="0.3">
      <c r="A1296" t="s">
        <v>5435</v>
      </c>
      <c r="B1296" t="s">
        <v>5436</v>
      </c>
      <c r="C1296" t="s">
        <v>2461</v>
      </c>
      <c r="D1296" t="s">
        <v>5437</v>
      </c>
      <c r="E1296">
        <v>2013</v>
      </c>
      <c r="F1296" t="s">
        <v>5438</v>
      </c>
      <c r="G1296" t="s">
        <v>65</v>
      </c>
      <c r="H1296" t="s">
        <v>38</v>
      </c>
      <c r="I1296" t="s">
        <v>66</v>
      </c>
    </row>
    <row r="1297" spans="1:14" x14ac:dyDescent="0.3">
      <c r="A1297" t="s">
        <v>5439</v>
      </c>
      <c r="B1297" t="s">
        <v>5440</v>
      </c>
      <c r="C1297" t="s">
        <v>749</v>
      </c>
      <c r="D1297" t="s">
        <v>5441</v>
      </c>
      <c r="E1297">
        <v>2014</v>
      </c>
      <c r="F1297" t="s">
        <v>5442</v>
      </c>
      <c r="H1297" t="s">
        <v>38</v>
      </c>
      <c r="I1297" t="s">
        <v>66</v>
      </c>
      <c r="L1297">
        <v>2</v>
      </c>
    </row>
    <row r="1298" spans="1:14" x14ac:dyDescent="0.3">
      <c r="A1298" t="s">
        <v>5443</v>
      </c>
      <c r="B1298" t="s">
        <v>5444</v>
      </c>
      <c r="C1298" t="s">
        <v>2057</v>
      </c>
      <c r="D1298" t="s">
        <v>5445</v>
      </c>
      <c r="E1298">
        <v>2016</v>
      </c>
      <c r="F1298" t="s">
        <v>5446</v>
      </c>
      <c r="G1298" t="s">
        <v>65</v>
      </c>
      <c r="H1298" t="s">
        <v>38</v>
      </c>
      <c r="I1298" t="s">
        <v>66</v>
      </c>
    </row>
    <row r="1299" spans="1:14" x14ac:dyDescent="0.3">
      <c r="A1299" t="s">
        <v>5447</v>
      </c>
      <c r="B1299" t="s">
        <v>5448</v>
      </c>
      <c r="C1299" t="s">
        <v>5449</v>
      </c>
      <c r="D1299" t="s">
        <v>5450</v>
      </c>
      <c r="E1299">
        <v>2017</v>
      </c>
      <c r="F1299" t="s">
        <v>5451</v>
      </c>
      <c r="G1299" t="s">
        <v>65</v>
      </c>
      <c r="H1299" t="s">
        <v>38</v>
      </c>
      <c r="I1299" t="s">
        <v>66</v>
      </c>
    </row>
    <row r="1300" spans="1:14" x14ac:dyDescent="0.3">
      <c r="A1300" t="s">
        <v>5447</v>
      </c>
      <c r="B1300" t="s">
        <v>5452</v>
      </c>
      <c r="C1300" t="s">
        <v>749</v>
      </c>
      <c r="D1300" t="s">
        <v>5453</v>
      </c>
      <c r="E1300">
        <v>2016</v>
      </c>
      <c r="F1300" t="s">
        <v>5454</v>
      </c>
      <c r="G1300" t="s">
        <v>65</v>
      </c>
      <c r="H1300" t="s">
        <v>38</v>
      </c>
      <c r="I1300" t="s">
        <v>66</v>
      </c>
      <c r="M1300" t="s">
        <v>5455</v>
      </c>
    </row>
    <row r="1301" spans="1:14" x14ac:dyDescent="0.3">
      <c r="A1301" t="s">
        <v>5447</v>
      </c>
      <c r="B1301" t="s">
        <v>5456</v>
      </c>
      <c r="C1301" t="s">
        <v>2337</v>
      </c>
      <c r="D1301" t="s">
        <v>5457</v>
      </c>
      <c r="E1301">
        <v>2016</v>
      </c>
      <c r="F1301" t="s">
        <v>5458</v>
      </c>
      <c r="G1301" t="s">
        <v>65</v>
      </c>
      <c r="H1301" t="s">
        <v>38</v>
      </c>
      <c r="I1301" t="s">
        <v>66</v>
      </c>
    </row>
    <row r="1302" spans="1:14" x14ac:dyDescent="0.3">
      <c r="A1302" t="s">
        <v>5459</v>
      </c>
      <c r="B1302" t="s">
        <v>5460</v>
      </c>
      <c r="C1302" t="s">
        <v>5461</v>
      </c>
      <c r="D1302" t="s">
        <v>5462</v>
      </c>
      <c r="E1302">
        <v>2017</v>
      </c>
      <c r="F1302" t="s">
        <v>5463</v>
      </c>
      <c r="G1302" t="s">
        <v>65</v>
      </c>
      <c r="H1302" t="s">
        <v>38</v>
      </c>
      <c r="I1302" t="s">
        <v>66</v>
      </c>
    </row>
    <row r="1303" spans="1:14" x14ac:dyDescent="0.3">
      <c r="A1303" t="s">
        <v>5464</v>
      </c>
      <c r="B1303" t="s">
        <v>5465</v>
      </c>
      <c r="C1303" t="s">
        <v>749</v>
      </c>
      <c r="D1303" t="s">
        <v>5466</v>
      </c>
      <c r="E1303">
        <v>2010</v>
      </c>
      <c r="F1303" t="s">
        <v>5467</v>
      </c>
      <c r="G1303" t="s">
        <v>65</v>
      </c>
      <c r="H1303" t="s">
        <v>38</v>
      </c>
      <c r="I1303" t="s">
        <v>66</v>
      </c>
    </row>
    <row r="1304" spans="1:14" x14ac:dyDescent="0.3">
      <c r="A1304" t="s">
        <v>5468</v>
      </c>
      <c r="B1304" t="s">
        <v>5469</v>
      </c>
      <c r="C1304" t="s">
        <v>2337</v>
      </c>
      <c r="D1304" t="s">
        <v>5470</v>
      </c>
      <c r="E1304">
        <v>2012</v>
      </c>
      <c r="F1304" t="s">
        <v>5471</v>
      </c>
      <c r="G1304" t="s">
        <v>65</v>
      </c>
      <c r="H1304" t="s">
        <v>38</v>
      </c>
      <c r="I1304" t="s">
        <v>66</v>
      </c>
    </row>
    <row r="1305" spans="1:14" x14ac:dyDescent="0.3">
      <c r="A1305" t="s">
        <v>5472</v>
      </c>
      <c r="B1305" t="s">
        <v>5473</v>
      </c>
      <c r="C1305" t="s">
        <v>832</v>
      </c>
      <c r="D1305" t="s">
        <v>5474</v>
      </c>
      <c r="E1305">
        <v>2012</v>
      </c>
      <c r="F1305" t="s">
        <v>5475</v>
      </c>
      <c r="G1305" t="s">
        <v>65</v>
      </c>
      <c r="H1305" t="s">
        <v>38</v>
      </c>
      <c r="I1305" t="s">
        <v>66</v>
      </c>
    </row>
    <row r="1306" spans="1:14" x14ac:dyDescent="0.3">
      <c r="A1306" t="s">
        <v>5476</v>
      </c>
      <c r="B1306" t="s">
        <v>5477</v>
      </c>
      <c r="C1306" t="s">
        <v>621</v>
      </c>
      <c r="D1306" t="s">
        <v>5478</v>
      </c>
      <c r="E1306">
        <v>1992</v>
      </c>
      <c r="F1306" t="s">
        <v>5479</v>
      </c>
      <c r="G1306" t="s">
        <v>166</v>
      </c>
      <c r="H1306" t="s">
        <v>38</v>
      </c>
      <c r="I1306" t="s">
        <v>66</v>
      </c>
      <c r="K1306">
        <v>5</v>
      </c>
      <c r="L1306">
        <v>6</v>
      </c>
      <c r="N1306" t="s">
        <v>65</v>
      </c>
    </row>
    <row r="1307" spans="1:14" x14ac:dyDescent="0.3">
      <c r="A1307" t="s">
        <v>5481</v>
      </c>
      <c r="B1307" t="s">
        <v>5482</v>
      </c>
      <c r="C1307" t="s">
        <v>375</v>
      </c>
      <c r="D1307" t="s">
        <v>5483</v>
      </c>
      <c r="E1307">
        <v>2001</v>
      </c>
      <c r="F1307" t="s">
        <v>5484</v>
      </c>
      <c r="G1307" t="s">
        <v>65</v>
      </c>
      <c r="H1307" t="s">
        <v>38</v>
      </c>
      <c r="I1307" t="s">
        <v>66</v>
      </c>
    </row>
    <row r="1308" spans="1:14" x14ac:dyDescent="0.3">
      <c r="A1308" t="s">
        <v>5485</v>
      </c>
      <c r="B1308" t="s">
        <v>5486</v>
      </c>
      <c r="C1308" t="s">
        <v>473</v>
      </c>
      <c r="D1308" t="s">
        <v>5487</v>
      </c>
      <c r="E1308">
        <v>2008</v>
      </c>
      <c r="F1308" t="s">
        <v>5488</v>
      </c>
      <c r="H1308" t="s">
        <v>18</v>
      </c>
    </row>
    <row r="1309" spans="1:14" x14ac:dyDescent="0.3">
      <c r="A1309" t="s">
        <v>5489</v>
      </c>
      <c r="B1309" t="s">
        <v>5490</v>
      </c>
      <c r="C1309" t="s">
        <v>5491</v>
      </c>
      <c r="D1309" t="s">
        <v>5492</v>
      </c>
      <c r="E1309">
        <v>1991</v>
      </c>
      <c r="H1309" t="s">
        <v>18</v>
      </c>
    </row>
    <row r="1310" spans="1:14" x14ac:dyDescent="0.3">
      <c r="A1310" t="s">
        <v>5493</v>
      </c>
      <c r="B1310" t="s">
        <v>5494</v>
      </c>
      <c r="C1310" t="s">
        <v>5495</v>
      </c>
      <c r="D1310" t="s">
        <v>5496</v>
      </c>
      <c r="E1310">
        <v>2016</v>
      </c>
      <c r="F1310" t="s">
        <v>5497</v>
      </c>
      <c r="H1310" t="s">
        <v>18</v>
      </c>
    </row>
    <row r="1311" spans="1:14" x14ac:dyDescent="0.3">
      <c r="A1311" t="s">
        <v>5493</v>
      </c>
      <c r="B1311" t="s">
        <v>5498</v>
      </c>
      <c r="C1311" t="s">
        <v>2490</v>
      </c>
      <c r="D1311" t="s">
        <v>5499</v>
      </c>
      <c r="E1311">
        <v>2013</v>
      </c>
      <c r="F1311" t="s">
        <v>5500</v>
      </c>
      <c r="H1311" t="s">
        <v>18</v>
      </c>
    </row>
    <row r="1312" spans="1:14" x14ac:dyDescent="0.3">
      <c r="A1312" t="s">
        <v>5493</v>
      </c>
      <c r="B1312" t="s">
        <v>5501</v>
      </c>
      <c r="C1312" t="s">
        <v>5502</v>
      </c>
      <c r="D1312" t="s">
        <v>5503</v>
      </c>
      <c r="E1312">
        <v>2012</v>
      </c>
      <c r="H1312" t="s">
        <v>18</v>
      </c>
    </row>
    <row r="1313" spans="1:14" x14ac:dyDescent="0.3">
      <c r="A1313" t="s">
        <v>5493</v>
      </c>
      <c r="B1313" t="s">
        <v>5504</v>
      </c>
      <c r="C1313" t="s">
        <v>2490</v>
      </c>
      <c r="D1313" t="s">
        <v>5505</v>
      </c>
      <c r="E1313">
        <v>2010</v>
      </c>
      <c r="F1313" t="s">
        <v>5506</v>
      </c>
      <c r="H1313" t="s">
        <v>18</v>
      </c>
    </row>
    <row r="1314" spans="1:14" x14ac:dyDescent="0.3">
      <c r="A1314" t="s">
        <v>5493</v>
      </c>
      <c r="B1314" t="s">
        <v>5507</v>
      </c>
      <c r="C1314" t="s">
        <v>2490</v>
      </c>
      <c r="D1314" t="s">
        <v>5508</v>
      </c>
      <c r="E1314">
        <v>2009</v>
      </c>
      <c r="F1314" t="s">
        <v>5509</v>
      </c>
      <c r="H1314" t="s">
        <v>18</v>
      </c>
    </row>
    <row r="1315" spans="1:14" x14ac:dyDescent="0.3">
      <c r="A1315" t="s">
        <v>5493</v>
      </c>
      <c r="B1315" t="s">
        <v>5510</v>
      </c>
      <c r="C1315" t="s">
        <v>5511</v>
      </c>
      <c r="D1315" t="s">
        <v>5512</v>
      </c>
      <c r="E1315">
        <v>2009</v>
      </c>
      <c r="H1315" t="s">
        <v>18</v>
      </c>
    </row>
    <row r="1316" spans="1:14" x14ac:dyDescent="0.3">
      <c r="A1316" t="s">
        <v>5493</v>
      </c>
      <c r="B1316" t="s">
        <v>5513</v>
      </c>
      <c r="C1316" t="s">
        <v>2490</v>
      </c>
      <c r="D1316" t="s">
        <v>5514</v>
      </c>
      <c r="E1316">
        <v>2008</v>
      </c>
      <c r="F1316" t="s">
        <v>5515</v>
      </c>
      <c r="H1316" t="s">
        <v>18</v>
      </c>
    </row>
    <row r="1317" spans="1:14" x14ac:dyDescent="0.3">
      <c r="A1317" t="s">
        <v>5493</v>
      </c>
      <c r="B1317" t="s">
        <v>5516</v>
      </c>
      <c r="C1317" t="s">
        <v>2490</v>
      </c>
      <c r="D1317" t="s">
        <v>5517</v>
      </c>
      <c r="E1317">
        <v>2007</v>
      </c>
      <c r="F1317" t="s">
        <v>5518</v>
      </c>
      <c r="H1317" t="s">
        <v>18</v>
      </c>
    </row>
    <row r="1318" spans="1:14" x14ac:dyDescent="0.3">
      <c r="A1318" t="s">
        <v>5519</v>
      </c>
      <c r="B1318" t="s">
        <v>5520</v>
      </c>
      <c r="C1318" t="s">
        <v>1149</v>
      </c>
      <c r="D1318" t="s">
        <v>5521</v>
      </c>
      <c r="E1318">
        <v>2009</v>
      </c>
      <c r="F1318" t="s">
        <v>5522</v>
      </c>
      <c r="H1318" t="s">
        <v>18</v>
      </c>
    </row>
    <row r="1319" spans="1:14" x14ac:dyDescent="0.3">
      <c r="A1319" t="s">
        <v>5523</v>
      </c>
      <c r="B1319" t="s">
        <v>5524</v>
      </c>
      <c r="C1319" t="s">
        <v>1149</v>
      </c>
      <c r="D1319" t="s">
        <v>5525</v>
      </c>
      <c r="E1319">
        <v>2013</v>
      </c>
      <c r="F1319" t="s">
        <v>5526</v>
      </c>
      <c r="H1319" t="s">
        <v>18</v>
      </c>
    </row>
    <row r="1320" spans="1:14" x14ac:dyDescent="0.3">
      <c r="A1320" t="s">
        <v>5527</v>
      </c>
      <c r="B1320" t="s">
        <v>5528</v>
      </c>
      <c r="C1320" t="s">
        <v>2240</v>
      </c>
      <c r="D1320" t="s">
        <v>5529</v>
      </c>
      <c r="E1320">
        <v>2015</v>
      </c>
      <c r="F1320" t="s">
        <v>5530</v>
      </c>
      <c r="H1320" t="s">
        <v>18</v>
      </c>
    </row>
    <row r="1321" spans="1:14" x14ac:dyDescent="0.3">
      <c r="A1321" t="s">
        <v>5531</v>
      </c>
      <c r="B1321" t="s">
        <v>5532</v>
      </c>
      <c r="C1321" t="s">
        <v>141</v>
      </c>
      <c r="D1321" t="s">
        <v>5533</v>
      </c>
      <c r="E1321">
        <v>2011</v>
      </c>
      <c r="F1321" t="s">
        <v>5534</v>
      </c>
      <c r="H1321" t="s">
        <v>38</v>
      </c>
      <c r="I1321" t="s">
        <v>39</v>
      </c>
    </row>
    <row r="1322" spans="1:14" x14ac:dyDescent="0.3">
      <c r="A1322" t="s">
        <v>5535</v>
      </c>
      <c r="B1322" t="s">
        <v>5536</v>
      </c>
      <c r="C1322" t="s">
        <v>385</v>
      </c>
      <c r="D1322" t="s">
        <v>5537</v>
      </c>
      <c r="E1322">
        <v>1994</v>
      </c>
      <c r="F1322" t="s">
        <v>5538</v>
      </c>
      <c r="G1322" t="s">
        <v>65</v>
      </c>
      <c r="H1322" t="s">
        <v>38</v>
      </c>
      <c r="I1322" t="s">
        <v>66</v>
      </c>
      <c r="N1322" t="s">
        <v>65</v>
      </c>
    </row>
    <row r="1323" spans="1:14" x14ac:dyDescent="0.3">
      <c r="A1323" t="s">
        <v>5539</v>
      </c>
      <c r="B1323" t="s">
        <v>5540</v>
      </c>
      <c r="C1323" t="s">
        <v>216</v>
      </c>
      <c r="D1323" t="s">
        <v>5541</v>
      </c>
      <c r="E1323">
        <v>1995</v>
      </c>
      <c r="F1323" t="s">
        <v>5542</v>
      </c>
      <c r="G1323" t="s">
        <v>65</v>
      </c>
      <c r="H1323" t="s">
        <v>38</v>
      </c>
      <c r="I1323" t="s">
        <v>66</v>
      </c>
      <c r="M1323" t="s">
        <v>67</v>
      </c>
      <c r="N1323" t="s">
        <v>65</v>
      </c>
    </row>
    <row r="1324" spans="1:14" x14ac:dyDescent="0.3">
      <c r="A1324" t="s">
        <v>5543</v>
      </c>
      <c r="B1324" t="s">
        <v>5544</v>
      </c>
      <c r="C1324" t="s">
        <v>493</v>
      </c>
      <c r="D1324" t="s">
        <v>5545</v>
      </c>
      <c r="E1324">
        <v>2003</v>
      </c>
      <c r="F1324" t="s">
        <v>5546</v>
      </c>
      <c r="H1324" t="s">
        <v>38</v>
      </c>
      <c r="I1324" t="s">
        <v>39</v>
      </c>
    </row>
    <row r="1325" spans="1:14" x14ac:dyDescent="0.3">
      <c r="A1325" t="s">
        <v>5547</v>
      </c>
      <c r="B1325" t="s">
        <v>5548</v>
      </c>
      <c r="C1325" t="s">
        <v>5549</v>
      </c>
      <c r="D1325" t="s">
        <v>5550</v>
      </c>
      <c r="E1325">
        <v>1994</v>
      </c>
      <c r="G1325" t="s">
        <v>65</v>
      </c>
      <c r="H1325" t="s">
        <v>38</v>
      </c>
      <c r="I1325" t="s">
        <v>66</v>
      </c>
    </row>
    <row r="1326" spans="1:14" x14ac:dyDescent="0.3">
      <c r="A1326" t="s">
        <v>5551</v>
      </c>
      <c r="B1326" t="s">
        <v>5552</v>
      </c>
      <c r="C1326" t="s">
        <v>5549</v>
      </c>
      <c r="D1326" t="s">
        <v>5553</v>
      </c>
      <c r="E1326">
        <v>1998</v>
      </c>
      <c r="F1326" t="s">
        <v>5554</v>
      </c>
      <c r="G1326" t="s">
        <v>65</v>
      </c>
      <c r="H1326" t="s">
        <v>38</v>
      </c>
      <c r="I1326" t="s">
        <v>66</v>
      </c>
    </row>
    <row r="1327" spans="1:14" x14ac:dyDescent="0.3">
      <c r="A1327" t="s">
        <v>5555</v>
      </c>
      <c r="B1327" t="s">
        <v>5556</v>
      </c>
      <c r="C1327" t="s">
        <v>5557</v>
      </c>
      <c r="D1327" t="s">
        <v>5558</v>
      </c>
      <c r="E1327">
        <v>2014</v>
      </c>
      <c r="H1327" t="s">
        <v>18</v>
      </c>
    </row>
    <row r="1328" spans="1:14" x14ac:dyDescent="0.3">
      <c r="A1328" t="s">
        <v>5559</v>
      </c>
      <c r="B1328" t="s">
        <v>5560</v>
      </c>
      <c r="C1328" t="s">
        <v>2146</v>
      </c>
      <c r="D1328" t="s">
        <v>5561</v>
      </c>
      <c r="E1328">
        <v>2015</v>
      </c>
      <c r="F1328" t="s">
        <v>5562</v>
      </c>
      <c r="H1328" t="s">
        <v>18</v>
      </c>
    </row>
    <row r="1329" spans="1:11" x14ac:dyDescent="0.3">
      <c r="A1329" t="s">
        <v>5563</v>
      </c>
      <c r="B1329" t="s">
        <v>5564</v>
      </c>
      <c r="C1329" t="s">
        <v>5565</v>
      </c>
      <c r="D1329" t="s">
        <v>5566</v>
      </c>
      <c r="E1329">
        <v>2005</v>
      </c>
      <c r="F1329" t="s">
        <v>5567</v>
      </c>
      <c r="H1329" t="s">
        <v>38</v>
      </c>
      <c r="I1329" t="s">
        <v>39</v>
      </c>
    </row>
    <row r="1330" spans="1:11" x14ac:dyDescent="0.3">
      <c r="A1330" t="s">
        <v>5568</v>
      </c>
      <c r="B1330" t="s">
        <v>5569</v>
      </c>
      <c r="C1330" t="s">
        <v>5570</v>
      </c>
      <c r="D1330" t="s">
        <v>5571</v>
      </c>
      <c r="E1330">
        <v>2002</v>
      </c>
      <c r="F1330" t="s">
        <v>5572</v>
      </c>
      <c r="G1330" t="s">
        <v>65</v>
      </c>
      <c r="H1330" t="s">
        <v>38</v>
      </c>
      <c r="I1330" t="s">
        <v>66</v>
      </c>
    </row>
    <row r="1331" spans="1:11" x14ac:dyDescent="0.3">
      <c r="A1331" t="s">
        <v>5573</v>
      </c>
      <c r="B1331" t="s">
        <v>5574</v>
      </c>
      <c r="C1331" t="s">
        <v>375</v>
      </c>
      <c r="D1331" t="s">
        <v>5575</v>
      </c>
      <c r="E1331">
        <v>2011</v>
      </c>
      <c r="F1331" t="s">
        <v>5576</v>
      </c>
      <c r="G1331" t="s">
        <v>65</v>
      </c>
      <c r="H1331" t="s">
        <v>38</v>
      </c>
      <c r="I1331" t="s">
        <v>66</v>
      </c>
    </row>
    <row r="1332" spans="1:11" x14ac:dyDescent="0.3">
      <c r="A1332" t="s">
        <v>5577</v>
      </c>
      <c r="B1332" t="s">
        <v>5578</v>
      </c>
      <c r="C1332" t="s">
        <v>164</v>
      </c>
      <c r="D1332" t="s">
        <v>5579</v>
      </c>
      <c r="E1332">
        <v>1991</v>
      </c>
      <c r="F1332" t="s">
        <v>5580</v>
      </c>
      <c r="H1332" t="s">
        <v>38</v>
      </c>
      <c r="I1332" t="s">
        <v>66</v>
      </c>
      <c r="K1332">
        <v>1</v>
      </c>
    </row>
    <row r="1333" spans="1:11" x14ac:dyDescent="0.3">
      <c r="A1333" t="s">
        <v>5581</v>
      </c>
      <c r="B1333" t="s">
        <v>5582</v>
      </c>
      <c r="C1333" t="s">
        <v>1299</v>
      </c>
      <c r="D1333" t="s">
        <v>5583</v>
      </c>
      <c r="E1333">
        <v>1998</v>
      </c>
      <c r="F1333" t="s">
        <v>5584</v>
      </c>
      <c r="H1333" t="s">
        <v>38</v>
      </c>
      <c r="I1333" t="s">
        <v>39</v>
      </c>
    </row>
    <row r="1334" spans="1:11" x14ac:dyDescent="0.3">
      <c r="A1334" t="s">
        <v>5585</v>
      </c>
      <c r="B1334" t="s">
        <v>5586</v>
      </c>
      <c r="C1334" t="s">
        <v>5587</v>
      </c>
      <c r="D1334" t="s">
        <v>5588</v>
      </c>
      <c r="E1334">
        <v>2006</v>
      </c>
      <c r="F1334" t="s">
        <v>5589</v>
      </c>
      <c r="H1334" t="s">
        <v>18</v>
      </c>
    </row>
    <row r="1335" spans="1:11" x14ac:dyDescent="0.3">
      <c r="A1335" t="s">
        <v>5590</v>
      </c>
      <c r="B1335" t="s">
        <v>5591</v>
      </c>
      <c r="C1335" t="s">
        <v>5592</v>
      </c>
      <c r="D1335" t="s">
        <v>5593</v>
      </c>
      <c r="E1335">
        <v>2007</v>
      </c>
      <c r="F1335" t="s">
        <v>5594</v>
      </c>
      <c r="H1335" t="s">
        <v>38</v>
      </c>
      <c r="I1335" t="s">
        <v>39</v>
      </c>
    </row>
    <row r="1336" spans="1:11" x14ac:dyDescent="0.3">
      <c r="A1336" t="s">
        <v>5595</v>
      </c>
      <c r="B1336" t="s">
        <v>5596</v>
      </c>
      <c r="C1336" t="s">
        <v>5597</v>
      </c>
      <c r="D1336" t="s">
        <v>5598</v>
      </c>
      <c r="E1336">
        <v>2001</v>
      </c>
      <c r="H1336" t="s">
        <v>18</v>
      </c>
    </row>
    <row r="1337" spans="1:11" x14ac:dyDescent="0.3">
      <c r="A1337" t="s">
        <v>5599</v>
      </c>
      <c r="B1337" t="s">
        <v>5600</v>
      </c>
      <c r="C1337" t="s">
        <v>211</v>
      </c>
      <c r="D1337" t="s">
        <v>5601</v>
      </c>
      <c r="E1337">
        <v>1998</v>
      </c>
      <c r="F1337" t="s">
        <v>5602</v>
      </c>
      <c r="G1337" t="s">
        <v>65</v>
      </c>
      <c r="H1337" t="s">
        <v>38</v>
      </c>
      <c r="I1337" t="s">
        <v>66</v>
      </c>
    </row>
    <row r="1338" spans="1:11" x14ac:dyDescent="0.3">
      <c r="A1338" t="s">
        <v>5603</v>
      </c>
      <c r="B1338" t="s">
        <v>5604</v>
      </c>
      <c r="C1338" t="s">
        <v>5605</v>
      </c>
      <c r="D1338" t="s">
        <v>5606</v>
      </c>
      <c r="E1338">
        <v>2013</v>
      </c>
      <c r="F1338" t="s">
        <v>5607</v>
      </c>
      <c r="H1338" t="s">
        <v>18</v>
      </c>
    </row>
    <row r="1339" spans="1:11" x14ac:dyDescent="0.3">
      <c r="A1339" t="s">
        <v>5608</v>
      </c>
      <c r="B1339" t="s">
        <v>5609</v>
      </c>
      <c r="C1339" t="s">
        <v>3952</v>
      </c>
      <c r="D1339" t="s">
        <v>5610</v>
      </c>
      <c r="E1339">
        <v>2015</v>
      </c>
      <c r="F1339" t="s">
        <v>5611</v>
      </c>
      <c r="H1339" t="s">
        <v>18</v>
      </c>
    </row>
    <row r="1340" spans="1:11" x14ac:dyDescent="0.3">
      <c r="A1340" t="s">
        <v>5612</v>
      </c>
      <c r="B1340" t="s">
        <v>5613</v>
      </c>
      <c r="C1340" t="s">
        <v>47</v>
      </c>
      <c r="D1340" t="s">
        <v>5614</v>
      </c>
      <c r="E1340">
        <v>2002</v>
      </c>
      <c r="F1340" t="s">
        <v>5615</v>
      </c>
      <c r="H1340" t="s">
        <v>18</v>
      </c>
    </row>
    <row r="1341" spans="1:11" x14ac:dyDescent="0.3">
      <c r="A1341" t="s">
        <v>5616</v>
      </c>
      <c r="B1341" t="s">
        <v>5617</v>
      </c>
      <c r="C1341" t="s">
        <v>159</v>
      </c>
      <c r="D1341" t="s">
        <v>5618</v>
      </c>
      <c r="E1341">
        <v>2017</v>
      </c>
      <c r="F1341" t="s">
        <v>5619</v>
      </c>
      <c r="H1341" t="s">
        <v>18</v>
      </c>
    </row>
    <row r="1342" spans="1:11" x14ac:dyDescent="0.3">
      <c r="A1342" t="s">
        <v>5620</v>
      </c>
      <c r="B1342" t="s">
        <v>5621</v>
      </c>
      <c r="C1342" t="s">
        <v>1805</v>
      </c>
      <c r="D1342" t="s">
        <v>5622</v>
      </c>
      <c r="E1342">
        <v>1998</v>
      </c>
      <c r="F1342" t="s">
        <v>5623</v>
      </c>
      <c r="H1342" t="s">
        <v>18</v>
      </c>
    </row>
    <row r="1343" spans="1:11" x14ac:dyDescent="0.3">
      <c r="A1343" t="s">
        <v>5624</v>
      </c>
      <c r="B1343" t="s">
        <v>5625</v>
      </c>
      <c r="C1343" t="s">
        <v>1805</v>
      </c>
      <c r="D1343" t="s">
        <v>5626</v>
      </c>
      <c r="E1343">
        <v>1993</v>
      </c>
      <c r="F1343" t="s">
        <v>5627</v>
      </c>
      <c r="H1343" t="s">
        <v>18</v>
      </c>
    </row>
    <row r="1344" spans="1:11" x14ac:dyDescent="0.3">
      <c r="A1344" t="s">
        <v>5628</v>
      </c>
      <c r="B1344" t="s">
        <v>5629</v>
      </c>
      <c r="C1344" t="s">
        <v>2005</v>
      </c>
      <c r="D1344" t="s">
        <v>5630</v>
      </c>
      <c r="E1344">
        <v>2009</v>
      </c>
      <c r="F1344" t="s">
        <v>5631</v>
      </c>
      <c r="H1344" t="s">
        <v>38</v>
      </c>
      <c r="I1344" t="s">
        <v>39</v>
      </c>
    </row>
    <row r="1345" spans="1:10" x14ac:dyDescent="0.3">
      <c r="A1345" t="s">
        <v>5632</v>
      </c>
      <c r="B1345" t="s">
        <v>5633</v>
      </c>
      <c r="C1345" t="s">
        <v>385</v>
      </c>
      <c r="D1345" t="s">
        <v>5634</v>
      </c>
      <c r="E1345">
        <v>2009</v>
      </c>
      <c r="F1345" t="s">
        <v>5635</v>
      </c>
      <c r="H1345" t="s">
        <v>38</v>
      </c>
      <c r="I1345" t="s">
        <v>39</v>
      </c>
    </row>
    <row r="1346" spans="1:10" x14ac:dyDescent="0.3">
      <c r="A1346" t="s">
        <v>5636</v>
      </c>
      <c r="B1346" t="s">
        <v>5637</v>
      </c>
      <c r="C1346" t="s">
        <v>425</v>
      </c>
      <c r="D1346" t="s">
        <v>5638</v>
      </c>
      <c r="E1346">
        <v>2000</v>
      </c>
      <c r="F1346" t="s">
        <v>5639</v>
      </c>
      <c r="H1346" t="s">
        <v>18</v>
      </c>
    </row>
    <row r="1347" spans="1:10" x14ac:dyDescent="0.3">
      <c r="A1347" t="s">
        <v>5640</v>
      </c>
      <c r="B1347" t="s">
        <v>5641</v>
      </c>
      <c r="C1347" t="s">
        <v>62</v>
      </c>
      <c r="D1347" t="s">
        <v>5642</v>
      </c>
      <c r="E1347">
        <v>1995</v>
      </c>
      <c r="F1347" t="s">
        <v>5643</v>
      </c>
      <c r="H1347" t="s">
        <v>38</v>
      </c>
      <c r="I1347" t="s">
        <v>66</v>
      </c>
      <c r="J1347" t="s">
        <v>67</v>
      </c>
    </row>
    <row r="1348" spans="1:10" x14ac:dyDescent="0.3">
      <c r="A1348" t="s">
        <v>5644</v>
      </c>
      <c r="B1348" t="s">
        <v>5645</v>
      </c>
      <c r="C1348" t="s">
        <v>526</v>
      </c>
      <c r="D1348" t="s">
        <v>5646</v>
      </c>
      <c r="E1348">
        <v>2003</v>
      </c>
      <c r="F1348" t="s">
        <v>5647</v>
      </c>
      <c r="H1348" t="s">
        <v>18</v>
      </c>
    </row>
    <row r="1349" spans="1:10" x14ac:dyDescent="0.3">
      <c r="A1349" t="s">
        <v>5648</v>
      </c>
      <c r="B1349" t="s">
        <v>5649</v>
      </c>
      <c r="C1349" t="s">
        <v>4420</v>
      </c>
      <c r="D1349" t="s">
        <v>5650</v>
      </c>
      <c r="E1349">
        <v>2010</v>
      </c>
      <c r="F1349" t="s">
        <v>5651</v>
      </c>
      <c r="H1349" t="s">
        <v>18</v>
      </c>
    </row>
    <row r="1350" spans="1:10" x14ac:dyDescent="0.3">
      <c r="A1350" t="s">
        <v>5652</v>
      </c>
      <c r="B1350" t="s">
        <v>5653</v>
      </c>
      <c r="C1350" t="s">
        <v>3279</v>
      </c>
      <c r="D1350" t="s">
        <v>5654</v>
      </c>
      <c r="E1350">
        <v>2010</v>
      </c>
      <c r="F1350" t="s">
        <v>5655</v>
      </c>
      <c r="H1350" t="s">
        <v>18</v>
      </c>
    </row>
    <row r="1351" spans="1:10" x14ac:dyDescent="0.3">
      <c r="A1351" t="s">
        <v>5656</v>
      </c>
      <c r="B1351" t="s">
        <v>5657</v>
      </c>
      <c r="C1351" t="s">
        <v>589</v>
      </c>
      <c r="D1351" t="s">
        <v>5658</v>
      </c>
      <c r="E1351">
        <v>2004</v>
      </c>
      <c r="F1351" t="s">
        <v>5659</v>
      </c>
      <c r="H1351" t="s">
        <v>18</v>
      </c>
    </row>
    <row r="1352" spans="1:10" x14ac:dyDescent="0.3">
      <c r="A1352" t="s">
        <v>5660</v>
      </c>
      <c r="B1352" t="s">
        <v>5661</v>
      </c>
      <c r="C1352" t="s">
        <v>1149</v>
      </c>
      <c r="D1352" t="s">
        <v>5662</v>
      </c>
      <c r="E1352">
        <v>2017</v>
      </c>
      <c r="F1352" t="s">
        <v>5663</v>
      </c>
      <c r="H1352" t="s">
        <v>18</v>
      </c>
    </row>
    <row r="1353" spans="1:10" x14ac:dyDescent="0.3">
      <c r="A1353" t="s">
        <v>5660</v>
      </c>
      <c r="B1353" t="s">
        <v>5664</v>
      </c>
      <c r="C1353" t="s">
        <v>4148</v>
      </c>
      <c r="D1353" t="s">
        <v>5665</v>
      </c>
      <c r="E1353">
        <v>2014</v>
      </c>
      <c r="F1353" t="s">
        <v>5666</v>
      </c>
      <c r="H1353" t="s">
        <v>18</v>
      </c>
    </row>
    <row r="1354" spans="1:10" x14ac:dyDescent="0.3">
      <c r="A1354" t="s">
        <v>5667</v>
      </c>
      <c r="B1354" t="s">
        <v>5668</v>
      </c>
      <c r="C1354" t="s">
        <v>1662</v>
      </c>
      <c r="D1354" t="s">
        <v>5669</v>
      </c>
      <c r="E1354">
        <v>1996</v>
      </c>
      <c r="F1354" t="s">
        <v>5670</v>
      </c>
      <c r="H1354" t="s">
        <v>38</v>
      </c>
      <c r="I1354" t="s">
        <v>39</v>
      </c>
    </row>
    <row r="1355" spans="1:10" x14ac:dyDescent="0.3">
      <c r="A1355" t="s">
        <v>5671</v>
      </c>
      <c r="B1355" t="s">
        <v>5672</v>
      </c>
      <c r="C1355" t="s">
        <v>2494</v>
      </c>
      <c r="D1355" t="s">
        <v>5673</v>
      </c>
      <c r="E1355">
        <v>2002</v>
      </c>
      <c r="F1355" t="s">
        <v>5674</v>
      </c>
      <c r="H1355" t="s">
        <v>18</v>
      </c>
    </row>
    <row r="1356" spans="1:10" x14ac:dyDescent="0.3">
      <c r="A1356" t="s">
        <v>5675</v>
      </c>
      <c r="B1356" t="s">
        <v>5676</v>
      </c>
      <c r="C1356" t="s">
        <v>5677</v>
      </c>
      <c r="D1356" t="s">
        <v>5678</v>
      </c>
      <c r="E1356">
        <v>2015</v>
      </c>
      <c r="F1356" t="s">
        <v>5679</v>
      </c>
      <c r="H1356" t="s">
        <v>18</v>
      </c>
    </row>
    <row r="1357" spans="1:10" x14ac:dyDescent="0.3">
      <c r="A1357" t="s">
        <v>5680</v>
      </c>
      <c r="B1357" t="s">
        <v>5681</v>
      </c>
      <c r="C1357" t="s">
        <v>385</v>
      </c>
      <c r="D1357" t="s">
        <v>5682</v>
      </c>
      <c r="E1357">
        <v>1994</v>
      </c>
      <c r="F1357" t="s">
        <v>5683</v>
      </c>
      <c r="H1357" t="s">
        <v>38</v>
      </c>
      <c r="I1357" t="s">
        <v>39</v>
      </c>
    </row>
    <row r="1358" spans="1:10" x14ac:dyDescent="0.3">
      <c r="A1358" t="s">
        <v>5684</v>
      </c>
      <c r="B1358" t="s">
        <v>5685</v>
      </c>
      <c r="C1358" t="s">
        <v>1074</v>
      </c>
      <c r="D1358" t="s">
        <v>5686</v>
      </c>
      <c r="E1358">
        <v>2007</v>
      </c>
      <c r="F1358" t="s">
        <v>5687</v>
      </c>
      <c r="H1358" t="s">
        <v>38</v>
      </c>
      <c r="I1358" t="s">
        <v>39</v>
      </c>
    </row>
    <row r="1359" spans="1:10" x14ac:dyDescent="0.3">
      <c r="A1359" t="s">
        <v>5688</v>
      </c>
      <c r="B1359" t="s">
        <v>5689</v>
      </c>
      <c r="C1359" t="s">
        <v>345</v>
      </c>
      <c r="D1359" t="s">
        <v>5690</v>
      </c>
      <c r="E1359">
        <v>2014</v>
      </c>
      <c r="F1359" t="s">
        <v>5691</v>
      </c>
      <c r="H1359" t="s">
        <v>38</v>
      </c>
      <c r="I1359" t="s">
        <v>66</v>
      </c>
      <c r="J1359" t="s">
        <v>67</v>
      </c>
    </row>
    <row r="1360" spans="1:10" x14ac:dyDescent="0.3">
      <c r="A1360" t="s">
        <v>5692</v>
      </c>
      <c r="B1360" t="s">
        <v>5693</v>
      </c>
      <c r="C1360" t="s">
        <v>159</v>
      </c>
      <c r="D1360" t="s">
        <v>5694</v>
      </c>
      <c r="E1360">
        <v>1999</v>
      </c>
      <c r="F1360" t="s">
        <v>5695</v>
      </c>
      <c r="H1360" t="s">
        <v>18</v>
      </c>
    </row>
    <row r="1361" spans="1:11" x14ac:dyDescent="0.3">
      <c r="A1361" t="s">
        <v>5696</v>
      </c>
      <c r="B1361" t="s">
        <v>5697</v>
      </c>
      <c r="C1361" t="s">
        <v>5698</v>
      </c>
      <c r="D1361" t="s">
        <v>5699</v>
      </c>
      <c r="E1361">
        <v>1992</v>
      </c>
      <c r="H1361" t="s">
        <v>38</v>
      </c>
      <c r="I1361" t="s">
        <v>66</v>
      </c>
      <c r="J1361" t="s">
        <v>67</v>
      </c>
    </row>
    <row r="1362" spans="1:11" x14ac:dyDescent="0.3">
      <c r="A1362" t="s">
        <v>5700</v>
      </c>
      <c r="B1362" t="s">
        <v>5701</v>
      </c>
      <c r="C1362" t="s">
        <v>1074</v>
      </c>
      <c r="D1362" t="s">
        <v>5702</v>
      </c>
      <c r="E1362">
        <v>2008</v>
      </c>
      <c r="F1362" t="s">
        <v>5703</v>
      </c>
      <c r="H1362" t="s">
        <v>38</v>
      </c>
      <c r="I1362" t="s">
        <v>39</v>
      </c>
    </row>
    <row r="1363" spans="1:11" x14ac:dyDescent="0.3">
      <c r="A1363" t="s">
        <v>5704</v>
      </c>
      <c r="B1363" t="s">
        <v>5705</v>
      </c>
      <c r="C1363" t="s">
        <v>1149</v>
      </c>
      <c r="D1363" t="s">
        <v>5706</v>
      </c>
      <c r="E1363">
        <v>2015</v>
      </c>
      <c r="F1363" t="s">
        <v>5707</v>
      </c>
      <c r="H1363" t="s">
        <v>18</v>
      </c>
    </row>
    <row r="1364" spans="1:11" x14ac:dyDescent="0.3">
      <c r="A1364" t="s">
        <v>5708</v>
      </c>
      <c r="B1364" t="s">
        <v>5709</v>
      </c>
      <c r="C1364" t="s">
        <v>1011</v>
      </c>
      <c r="D1364" t="s">
        <v>5710</v>
      </c>
      <c r="E1364">
        <v>2011</v>
      </c>
      <c r="F1364" t="s">
        <v>5711</v>
      </c>
      <c r="H1364" t="s">
        <v>38</v>
      </c>
      <c r="I1364" t="s">
        <v>39</v>
      </c>
    </row>
    <row r="1365" spans="1:11" x14ac:dyDescent="0.3">
      <c r="A1365" t="s">
        <v>5712</v>
      </c>
      <c r="B1365" t="s">
        <v>5713</v>
      </c>
      <c r="C1365" t="s">
        <v>1127</v>
      </c>
      <c r="D1365" t="s">
        <v>5714</v>
      </c>
      <c r="E1365">
        <v>2018</v>
      </c>
      <c r="F1365" t="s">
        <v>5715</v>
      </c>
      <c r="H1365" t="s">
        <v>38</v>
      </c>
      <c r="I1365" t="s">
        <v>39</v>
      </c>
    </row>
    <row r="1366" spans="1:11" x14ac:dyDescent="0.3">
      <c r="A1366" t="s">
        <v>5716</v>
      </c>
      <c r="B1366" t="s">
        <v>5717</v>
      </c>
      <c r="C1366" t="s">
        <v>1598</v>
      </c>
      <c r="D1366" t="s">
        <v>5718</v>
      </c>
      <c r="E1366">
        <v>2004</v>
      </c>
      <c r="F1366" t="s">
        <v>5719</v>
      </c>
      <c r="H1366" t="s">
        <v>38</v>
      </c>
      <c r="I1366" t="s">
        <v>39</v>
      </c>
    </row>
    <row r="1367" spans="1:11" x14ac:dyDescent="0.3">
      <c r="A1367" t="s">
        <v>5720</v>
      </c>
      <c r="B1367" t="s">
        <v>5721</v>
      </c>
      <c r="C1367" t="s">
        <v>1688</v>
      </c>
      <c r="D1367" t="s">
        <v>5722</v>
      </c>
      <c r="E1367">
        <v>2017</v>
      </c>
      <c r="F1367" t="s">
        <v>5723</v>
      </c>
      <c r="H1367" t="s">
        <v>18</v>
      </c>
    </row>
    <row r="1368" spans="1:11" x14ac:dyDescent="0.3">
      <c r="A1368" t="s">
        <v>5724</v>
      </c>
      <c r="B1368" t="s">
        <v>5725</v>
      </c>
      <c r="C1368" t="s">
        <v>589</v>
      </c>
      <c r="D1368" t="s">
        <v>5726</v>
      </c>
      <c r="E1368">
        <v>1999</v>
      </c>
      <c r="F1368" t="s">
        <v>5727</v>
      </c>
      <c r="H1368" t="s">
        <v>18</v>
      </c>
    </row>
    <row r="1369" spans="1:11" x14ac:dyDescent="0.3">
      <c r="A1369" t="s">
        <v>5728</v>
      </c>
      <c r="B1369" t="s">
        <v>5729</v>
      </c>
      <c r="C1369" t="s">
        <v>2490</v>
      </c>
      <c r="D1369" t="s">
        <v>5730</v>
      </c>
      <c r="E1369">
        <v>2014</v>
      </c>
      <c r="F1369" t="s">
        <v>5731</v>
      </c>
      <c r="H1369" t="s">
        <v>18</v>
      </c>
    </row>
    <row r="1370" spans="1:11" x14ac:dyDescent="0.3">
      <c r="A1370" t="s">
        <v>5732</v>
      </c>
      <c r="B1370" t="s">
        <v>5733</v>
      </c>
      <c r="C1370" t="s">
        <v>1201</v>
      </c>
      <c r="D1370" t="s">
        <v>5734</v>
      </c>
      <c r="E1370">
        <v>1993</v>
      </c>
      <c r="F1370" t="s">
        <v>5735</v>
      </c>
      <c r="H1370" t="s">
        <v>18</v>
      </c>
    </row>
    <row r="1371" spans="1:11" x14ac:dyDescent="0.3">
      <c r="A1371" t="s">
        <v>5736</v>
      </c>
      <c r="B1371" t="s">
        <v>5737</v>
      </c>
      <c r="C1371" t="s">
        <v>2240</v>
      </c>
      <c r="D1371" t="s">
        <v>5738</v>
      </c>
      <c r="E1371">
        <v>2015</v>
      </c>
      <c r="F1371" t="s">
        <v>5739</v>
      </c>
      <c r="H1371" t="s">
        <v>18</v>
      </c>
    </row>
    <row r="1372" spans="1:11" x14ac:dyDescent="0.3">
      <c r="A1372" t="s">
        <v>5740</v>
      </c>
      <c r="B1372" t="s">
        <v>5741</v>
      </c>
      <c r="C1372" t="s">
        <v>5742</v>
      </c>
      <c r="D1372" t="s">
        <v>5743</v>
      </c>
      <c r="E1372">
        <v>2016</v>
      </c>
      <c r="F1372" t="s">
        <v>5744</v>
      </c>
      <c r="H1372" t="s">
        <v>38</v>
      </c>
      <c r="I1372" t="s">
        <v>39</v>
      </c>
    </row>
    <row r="1373" spans="1:11" x14ac:dyDescent="0.3">
      <c r="A1373" t="s">
        <v>5740</v>
      </c>
      <c r="B1373" t="s">
        <v>5745</v>
      </c>
      <c r="C1373" t="s">
        <v>1345</v>
      </c>
      <c r="D1373" t="s">
        <v>5746</v>
      </c>
      <c r="E1373">
        <v>2016</v>
      </c>
      <c r="F1373" t="s">
        <v>5747</v>
      </c>
      <c r="H1373" t="s">
        <v>38</v>
      </c>
      <c r="I1373" t="s">
        <v>39</v>
      </c>
    </row>
    <row r="1374" spans="1:11" x14ac:dyDescent="0.3">
      <c r="A1374" t="s">
        <v>5748</v>
      </c>
      <c r="B1374" t="s">
        <v>5749</v>
      </c>
      <c r="C1374" t="s">
        <v>4476</v>
      </c>
      <c r="D1374" t="s">
        <v>5750</v>
      </c>
      <c r="E1374">
        <v>2009</v>
      </c>
      <c r="F1374" t="s">
        <v>5751</v>
      </c>
      <c r="H1374" t="s">
        <v>38</v>
      </c>
      <c r="I1374" t="s">
        <v>39</v>
      </c>
    </row>
    <row r="1375" spans="1:11" x14ac:dyDescent="0.3">
      <c r="A1375" t="s">
        <v>5752</v>
      </c>
      <c r="B1375" t="s">
        <v>5753</v>
      </c>
      <c r="C1375" t="s">
        <v>5339</v>
      </c>
      <c r="D1375" t="s">
        <v>5754</v>
      </c>
      <c r="E1375">
        <v>1996</v>
      </c>
      <c r="F1375" t="s">
        <v>5755</v>
      </c>
      <c r="H1375" t="s">
        <v>38</v>
      </c>
      <c r="I1375" t="s">
        <v>39</v>
      </c>
    </row>
    <row r="1376" spans="1:11" x14ac:dyDescent="0.3">
      <c r="A1376" t="s">
        <v>5756</v>
      </c>
      <c r="B1376" t="s">
        <v>5757</v>
      </c>
      <c r="C1376" t="s">
        <v>4468</v>
      </c>
      <c r="D1376" t="s">
        <v>5758</v>
      </c>
      <c r="E1376">
        <v>2006</v>
      </c>
      <c r="F1376" t="s">
        <v>5759</v>
      </c>
      <c r="G1376" t="s">
        <v>166</v>
      </c>
      <c r="H1376" t="s">
        <v>38</v>
      </c>
      <c r="I1376" t="s">
        <v>66</v>
      </c>
      <c r="K1376">
        <v>33</v>
      </c>
    </row>
    <row r="1377" spans="1:14" x14ac:dyDescent="0.3">
      <c r="A1377" t="s">
        <v>5760</v>
      </c>
      <c r="B1377" t="s">
        <v>5761</v>
      </c>
      <c r="C1377" t="s">
        <v>1060</v>
      </c>
      <c r="D1377" t="s">
        <v>5762</v>
      </c>
      <c r="E1377">
        <v>2009</v>
      </c>
      <c r="F1377" t="s">
        <v>5763</v>
      </c>
      <c r="G1377" t="s">
        <v>65</v>
      </c>
      <c r="H1377" t="s">
        <v>38</v>
      </c>
      <c r="I1377" t="s">
        <v>66</v>
      </c>
    </row>
    <row r="1378" spans="1:14" x14ac:dyDescent="0.3">
      <c r="A1378" t="s">
        <v>5764</v>
      </c>
      <c r="B1378" t="s">
        <v>5765</v>
      </c>
      <c r="C1378" t="s">
        <v>1033</v>
      </c>
      <c r="D1378" t="s">
        <v>5766</v>
      </c>
      <c r="E1378">
        <v>1991</v>
      </c>
      <c r="F1378" t="s">
        <v>5767</v>
      </c>
      <c r="H1378" t="s">
        <v>18</v>
      </c>
    </row>
    <row r="1379" spans="1:14" x14ac:dyDescent="0.3">
      <c r="A1379" t="s">
        <v>5768</v>
      </c>
      <c r="B1379" t="s">
        <v>5769</v>
      </c>
      <c r="C1379" t="s">
        <v>21</v>
      </c>
      <c r="D1379" t="s">
        <v>5770</v>
      </c>
      <c r="E1379">
        <v>2001</v>
      </c>
      <c r="F1379" t="s">
        <v>5771</v>
      </c>
      <c r="H1379" t="s">
        <v>18</v>
      </c>
    </row>
    <row r="1380" spans="1:14" x14ac:dyDescent="0.3">
      <c r="A1380" t="s">
        <v>5772</v>
      </c>
      <c r="B1380" t="s">
        <v>5773</v>
      </c>
      <c r="C1380" t="s">
        <v>473</v>
      </c>
      <c r="D1380" t="s">
        <v>5774</v>
      </c>
      <c r="E1380">
        <v>2011</v>
      </c>
      <c r="F1380" t="s">
        <v>5775</v>
      </c>
      <c r="H1380" t="s">
        <v>18</v>
      </c>
    </row>
    <row r="1381" spans="1:14" x14ac:dyDescent="0.3">
      <c r="A1381" t="s">
        <v>5776</v>
      </c>
      <c r="B1381" t="s">
        <v>5777</v>
      </c>
      <c r="C1381" t="s">
        <v>5778</v>
      </c>
      <c r="D1381" t="s">
        <v>5779</v>
      </c>
      <c r="E1381">
        <v>2015</v>
      </c>
      <c r="H1381" t="s">
        <v>18</v>
      </c>
    </row>
    <row r="1382" spans="1:14" x14ac:dyDescent="0.3">
      <c r="A1382" t="s">
        <v>5780</v>
      </c>
      <c r="B1382" t="s">
        <v>5781</v>
      </c>
      <c r="C1382" t="s">
        <v>5782</v>
      </c>
      <c r="E1382">
        <v>1982</v>
      </c>
      <c r="H1382" t="s">
        <v>18</v>
      </c>
    </row>
    <row r="1383" spans="1:14" x14ac:dyDescent="0.3">
      <c r="A1383" t="s">
        <v>5783</v>
      </c>
      <c r="B1383" t="s">
        <v>5784</v>
      </c>
      <c r="C1383" t="s">
        <v>556</v>
      </c>
      <c r="D1383" t="s">
        <v>5785</v>
      </c>
      <c r="E1383">
        <v>2005</v>
      </c>
      <c r="F1383" t="s">
        <v>5786</v>
      </c>
      <c r="G1383" t="s">
        <v>65</v>
      </c>
      <c r="H1383" t="s">
        <v>38</v>
      </c>
      <c r="I1383" t="s">
        <v>66</v>
      </c>
    </row>
    <row r="1384" spans="1:14" x14ac:dyDescent="0.3">
      <c r="A1384" t="s">
        <v>5787</v>
      </c>
      <c r="B1384" t="s">
        <v>5788</v>
      </c>
      <c r="C1384" t="s">
        <v>126</v>
      </c>
      <c r="D1384" t="s">
        <v>5789</v>
      </c>
      <c r="E1384">
        <v>2006</v>
      </c>
      <c r="F1384" t="s">
        <v>5790</v>
      </c>
      <c r="G1384" t="s">
        <v>65</v>
      </c>
      <c r="H1384" t="s">
        <v>38</v>
      </c>
      <c r="I1384" t="s">
        <v>66</v>
      </c>
    </row>
    <row r="1385" spans="1:14" x14ac:dyDescent="0.3">
      <c r="A1385" t="s">
        <v>5791</v>
      </c>
      <c r="B1385" t="s">
        <v>5792</v>
      </c>
      <c r="C1385" t="s">
        <v>589</v>
      </c>
      <c r="D1385" t="s">
        <v>5793</v>
      </c>
      <c r="E1385">
        <v>2009</v>
      </c>
      <c r="F1385" t="s">
        <v>5794</v>
      </c>
      <c r="H1385" t="s">
        <v>18</v>
      </c>
    </row>
    <row r="1386" spans="1:14" x14ac:dyDescent="0.3">
      <c r="A1386" t="s">
        <v>5795</v>
      </c>
      <c r="B1386" t="s">
        <v>5796</v>
      </c>
      <c r="C1386" t="s">
        <v>5797</v>
      </c>
      <c r="D1386" t="s">
        <v>5798</v>
      </c>
      <c r="E1386">
        <v>2007</v>
      </c>
      <c r="F1386" t="s">
        <v>5799</v>
      </c>
      <c r="H1386" t="s">
        <v>18</v>
      </c>
    </row>
    <row r="1387" spans="1:14" x14ac:dyDescent="0.3">
      <c r="A1387" t="s">
        <v>5800</v>
      </c>
      <c r="B1387" t="s">
        <v>5801</v>
      </c>
      <c r="C1387" t="s">
        <v>5802</v>
      </c>
      <c r="D1387" t="s">
        <v>5803</v>
      </c>
      <c r="E1387">
        <v>2014</v>
      </c>
      <c r="F1387" t="s">
        <v>5804</v>
      </c>
      <c r="H1387" t="s">
        <v>38</v>
      </c>
      <c r="I1387" t="s">
        <v>66</v>
      </c>
      <c r="K1387">
        <v>3</v>
      </c>
      <c r="L1387">
        <v>2</v>
      </c>
      <c r="N1387" t="s">
        <v>65</v>
      </c>
    </row>
    <row r="1388" spans="1:14" x14ac:dyDescent="0.3">
      <c r="A1388" t="s">
        <v>5805</v>
      </c>
      <c r="B1388" t="s">
        <v>5806</v>
      </c>
      <c r="C1388" t="s">
        <v>2129</v>
      </c>
      <c r="D1388" t="s">
        <v>5807</v>
      </c>
      <c r="E1388">
        <v>1998</v>
      </c>
      <c r="F1388" t="s">
        <v>5808</v>
      </c>
      <c r="H1388" t="s">
        <v>38</v>
      </c>
      <c r="I1388" t="s">
        <v>66</v>
      </c>
      <c r="K1388">
        <v>2</v>
      </c>
    </row>
    <row r="1389" spans="1:14" x14ac:dyDescent="0.3">
      <c r="A1389" t="s">
        <v>5805</v>
      </c>
      <c r="B1389" t="s">
        <v>5809</v>
      </c>
      <c r="C1389" t="s">
        <v>126</v>
      </c>
      <c r="D1389" t="s">
        <v>5810</v>
      </c>
      <c r="E1389">
        <v>1997</v>
      </c>
      <c r="F1389" t="s">
        <v>5811</v>
      </c>
      <c r="G1389" t="s">
        <v>65</v>
      </c>
      <c r="H1389" t="s">
        <v>38</v>
      </c>
      <c r="I1389" t="s">
        <v>66</v>
      </c>
    </row>
    <row r="1390" spans="1:14" x14ac:dyDescent="0.3">
      <c r="A1390" t="s">
        <v>5805</v>
      </c>
      <c r="B1390" t="s">
        <v>5812</v>
      </c>
      <c r="C1390" t="s">
        <v>126</v>
      </c>
      <c r="D1390" t="s">
        <v>5813</v>
      </c>
      <c r="E1390">
        <v>1996</v>
      </c>
      <c r="F1390" t="s">
        <v>5814</v>
      </c>
      <c r="H1390" t="s">
        <v>38</v>
      </c>
      <c r="I1390" t="s">
        <v>66</v>
      </c>
      <c r="K1390">
        <v>2</v>
      </c>
    </row>
    <row r="1391" spans="1:14" x14ac:dyDescent="0.3">
      <c r="A1391" t="s">
        <v>5815</v>
      </c>
      <c r="B1391" t="s">
        <v>5816</v>
      </c>
      <c r="C1391" t="s">
        <v>126</v>
      </c>
      <c r="D1391" t="s">
        <v>5817</v>
      </c>
      <c r="E1391">
        <v>1997</v>
      </c>
      <c r="F1391" t="s">
        <v>5818</v>
      </c>
      <c r="H1391" t="s">
        <v>38</v>
      </c>
      <c r="I1391" t="s">
        <v>66</v>
      </c>
      <c r="K1391">
        <v>2</v>
      </c>
    </row>
    <row r="1392" spans="1:14" x14ac:dyDescent="0.3">
      <c r="A1392" t="s">
        <v>5819</v>
      </c>
      <c r="B1392" t="s">
        <v>5820</v>
      </c>
      <c r="C1392" t="s">
        <v>2129</v>
      </c>
      <c r="D1392" t="s">
        <v>5821</v>
      </c>
      <c r="E1392">
        <v>1992</v>
      </c>
      <c r="F1392" t="s">
        <v>5822</v>
      </c>
      <c r="H1392" t="s">
        <v>38</v>
      </c>
      <c r="I1392" t="s">
        <v>66</v>
      </c>
      <c r="K1392">
        <v>2</v>
      </c>
    </row>
    <row r="1393" spans="1:14" x14ac:dyDescent="0.3">
      <c r="A1393" t="s">
        <v>5823</v>
      </c>
      <c r="B1393" t="s">
        <v>5824</v>
      </c>
      <c r="C1393" t="s">
        <v>5825</v>
      </c>
      <c r="D1393" t="s">
        <v>5826</v>
      </c>
      <c r="E1393">
        <v>1997</v>
      </c>
      <c r="F1393" t="s">
        <v>5827</v>
      </c>
      <c r="G1393" t="s">
        <v>65</v>
      </c>
      <c r="H1393" t="s">
        <v>38</v>
      </c>
      <c r="I1393" t="s">
        <v>66</v>
      </c>
    </row>
    <row r="1394" spans="1:14" x14ac:dyDescent="0.3">
      <c r="A1394" t="s">
        <v>5828</v>
      </c>
      <c r="B1394" t="s">
        <v>5829</v>
      </c>
      <c r="C1394" t="s">
        <v>818</v>
      </c>
      <c r="D1394" t="s">
        <v>5830</v>
      </c>
      <c r="E1394">
        <v>2016</v>
      </c>
      <c r="F1394" t="s">
        <v>5831</v>
      </c>
      <c r="H1394" t="s">
        <v>18</v>
      </c>
    </row>
    <row r="1395" spans="1:14" x14ac:dyDescent="0.3">
      <c r="A1395" t="s">
        <v>5832</v>
      </c>
      <c r="B1395" t="s">
        <v>5833</v>
      </c>
      <c r="C1395" t="s">
        <v>818</v>
      </c>
      <c r="D1395" t="s">
        <v>5834</v>
      </c>
      <c r="E1395">
        <v>2016</v>
      </c>
      <c r="F1395" t="s">
        <v>5835</v>
      </c>
      <c r="H1395" t="s">
        <v>18</v>
      </c>
    </row>
    <row r="1396" spans="1:14" x14ac:dyDescent="0.3">
      <c r="A1396" t="s">
        <v>5836</v>
      </c>
      <c r="B1396" t="s">
        <v>5837</v>
      </c>
      <c r="C1396" t="s">
        <v>832</v>
      </c>
      <c r="D1396" t="s">
        <v>5838</v>
      </c>
      <c r="E1396">
        <v>2017</v>
      </c>
      <c r="F1396" t="s">
        <v>5839</v>
      </c>
      <c r="H1396" t="s">
        <v>18</v>
      </c>
    </row>
    <row r="1397" spans="1:14" x14ac:dyDescent="0.3">
      <c r="A1397" t="s">
        <v>5840</v>
      </c>
      <c r="B1397" t="s">
        <v>5841</v>
      </c>
      <c r="C1397" t="s">
        <v>2399</v>
      </c>
      <c r="D1397" t="s">
        <v>5842</v>
      </c>
      <c r="E1397">
        <v>1991</v>
      </c>
      <c r="H1397" t="s">
        <v>18</v>
      </c>
    </row>
    <row r="1398" spans="1:14" x14ac:dyDescent="0.3">
      <c r="A1398" t="s">
        <v>5843</v>
      </c>
      <c r="B1398" t="s">
        <v>5844</v>
      </c>
      <c r="C1398" t="s">
        <v>1118</v>
      </c>
      <c r="D1398" t="s">
        <v>5845</v>
      </c>
      <c r="E1398">
        <v>1992</v>
      </c>
      <c r="F1398" t="s">
        <v>5846</v>
      </c>
      <c r="H1398" t="s">
        <v>38</v>
      </c>
      <c r="I1398" t="s">
        <v>66</v>
      </c>
      <c r="K1398">
        <v>2</v>
      </c>
    </row>
    <row r="1399" spans="1:14" x14ac:dyDescent="0.3">
      <c r="A1399" t="s">
        <v>5847</v>
      </c>
      <c r="B1399" t="s">
        <v>5848</v>
      </c>
      <c r="C1399" t="s">
        <v>350</v>
      </c>
      <c r="D1399" t="s">
        <v>5849</v>
      </c>
      <c r="E1399">
        <v>2017</v>
      </c>
      <c r="F1399" t="s">
        <v>5850</v>
      </c>
      <c r="G1399" t="s">
        <v>65</v>
      </c>
      <c r="H1399" t="s">
        <v>38</v>
      </c>
      <c r="I1399" t="s">
        <v>66</v>
      </c>
    </row>
    <row r="1400" spans="1:14" x14ac:dyDescent="0.3">
      <c r="A1400" t="s">
        <v>5847</v>
      </c>
      <c r="B1400" t="s">
        <v>5851</v>
      </c>
      <c r="C1400" t="s">
        <v>184</v>
      </c>
      <c r="D1400" t="s">
        <v>5852</v>
      </c>
      <c r="E1400">
        <v>2016</v>
      </c>
      <c r="F1400" t="s">
        <v>5853</v>
      </c>
      <c r="G1400" t="s">
        <v>166</v>
      </c>
      <c r="H1400" t="s">
        <v>38</v>
      </c>
      <c r="I1400" t="s">
        <v>66</v>
      </c>
      <c r="K1400">
        <v>18</v>
      </c>
      <c r="L1400">
        <v>3</v>
      </c>
    </row>
    <row r="1401" spans="1:14" x14ac:dyDescent="0.3">
      <c r="A1401" t="s">
        <v>5854</v>
      </c>
      <c r="B1401" t="s">
        <v>5855</v>
      </c>
      <c r="C1401" t="s">
        <v>184</v>
      </c>
      <c r="D1401" t="s">
        <v>5856</v>
      </c>
      <c r="E1401">
        <v>2015</v>
      </c>
      <c r="F1401" t="s">
        <v>5857</v>
      </c>
      <c r="G1401" t="s">
        <v>65</v>
      </c>
      <c r="H1401" t="s">
        <v>38</v>
      </c>
      <c r="I1401" t="s">
        <v>66</v>
      </c>
    </row>
    <row r="1402" spans="1:14" x14ac:dyDescent="0.3">
      <c r="A1402" t="s">
        <v>5858</v>
      </c>
      <c r="B1402" t="s">
        <v>5859</v>
      </c>
      <c r="C1402" t="s">
        <v>184</v>
      </c>
      <c r="D1402" t="s">
        <v>5860</v>
      </c>
      <c r="E1402">
        <v>2008</v>
      </c>
      <c r="F1402" t="s">
        <v>5861</v>
      </c>
      <c r="G1402" t="s">
        <v>65</v>
      </c>
      <c r="H1402" t="s">
        <v>38</v>
      </c>
      <c r="I1402" t="s">
        <v>66</v>
      </c>
    </row>
    <row r="1403" spans="1:14" x14ac:dyDescent="0.3">
      <c r="A1403" t="s">
        <v>5862</v>
      </c>
      <c r="B1403" t="s">
        <v>5863</v>
      </c>
      <c r="C1403" t="s">
        <v>415</v>
      </c>
      <c r="D1403" t="s">
        <v>5864</v>
      </c>
      <c r="E1403">
        <v>2000</v>
      </c>
      <c r="F1403" t="s">
        <v>5865</v>
      </c>
      <c r="H1403" t="s">
        <v>18</v>
      </c>
    </row>
    <row r="1404" spans="1:14" x14ac:dyDescent="0.3">
      <c r="A1404" t="s">
        <v>5866</v>
      </c>
      <c r="B1404" t="s">
        <v>5867</v>
      </c>
      <c r="C1404" t="s">
        <v>390</v>
      </c>
      <c r="D1404" t="s">
        <v>5868</v>
      </c>
      <c r="E1404">
        <v>2014</v>
      </c>
      <c r="F1404" t="s">
        <v>5869</v>
      </c>
      <c r="H1404" t="s">
        <v>18</v>
      </c>
    </row>
    <row r="1405" spans="1:14" x14ac:dyDescent="0.3">
      <c r="A1405" t="s">
        <v>5870</v>
      </c>
      <c r="B1405" t="s">
        <v>5871</v>
      </c>
      <c r="C1405" t="s">
        <v>1703</v>
      </c>
      <c r="D1405" t="s">
        <v>5872</v>
      </c>
      <c r="E1405">
        <v>2008</v>
      </c>
      <c r="H1405" t="s">
        <v>18</v>
      </c>
    </row>
    <row r="1406" spans="1:14" x14ac:dyDescent="0.3">
      <c r="A1406" t="s">
        <v>5873</v>
      </c>
      <c r="B1406" t="s">
        <v>5874</v>
      </c>
      <c r="C1406" t="s">
        <v>498</v>
      </c>
      <c r="D1406" t="s">
        <v>5875</v>
      </c>
      <c r="E1406">
        <v>2018</v>
      </c>
      <c r="F1406" t="s">
        <v>5876</v>
      </c>
      <c r="H1406" t="s">
        <v>18</v>
      </c>
    </row>
    <row r="1407" spans="1:14" x14ac:dyDescent="0.3">
      <c r="A1407" t="s">
        <v>5877</v>
      </c>
      <c r="B1407" t="s">
        <v>5878</v>
      </c>
      <c r="C1407" t="s">
        <v>5879</v>
      </c>
      <c r="D1407" t="s">
        <v>5880</v>
      </c>
      <c r="E1407">
        <v>2006</v>
      </c>
      <c r="F1407" t="s">
        <v>5881</v>
      </c>
      <c r="H1407" t="s">
        <v>18</v>
      </c>
    </row>
    <row r="1408" spans="1:14" x14ac:dyDescent="0.3">
      <c r="A1408" t="s">
        <v>5882</v>
      </c>
      <c r="B1408" t="s">
        <v>5883</v>
      </c>
      <c r="C1408" t="s">
        <v>5884</v>
      </c>
      <c r="D1408" t="s">
        <v>5885</v>
      </c>
      <c r="E1408">
        <v>1994</v>
      </c>
      <c r="F1408" t="s">
        <v>5886</v>
      </c>
      <c r="G1408" t="s">
        <v>65</v>
      </c>
      <c r="H1408" t="s">
        <v>38</v>
      </c>
      <c r="I1408" t="s">
        <v>66</v>
      </c>
      <c r="N1408" t="s">
        <v>65</v>
      </c>
    </row>
    <row r="1409" spans="1:9" x14ac:dyDescent="0.3">
      <c r="A1409" t="s">
        <v>5887</v>
      </c>
      <c r="B1409" t="s">
        <v>5888</v>
      </c>
      <c r="C1409" t="s">
        <v>211</v>
      </c>
      <c r="D1409" t="s">
        <v>5889</v>
      </c>
      <c r="E1409">
        <v>1992</v>
      </c>
      <c r="F1409" t="s">
        <v>5890</v>
      </c>
      <c r="G1409" t="s">
        <v>65</v>
      </c>
      <c r="H1409" t="s">
        <v>38</v>
      </c>
      <c r="I1409" t="s">
        <v>66</v>
      </c>
    </row>
    <row r="1410" spans="1:9" x14ac:dyDescent="0.3">
      <c r="A1410" t="s">
        <v>5891</v>
      </c>
      <c r="B1410" t="s">
        <v>5892</v>
      </c>
      <c r="C1410" t="s">
        <v>827</v>
      </c>
      <c r="D1410" t="s">
        <v>5893</v>
      </c>
      <c r="E1410">
        <v>2017</v>
      </c>
      <c r="F1410" t="s">
        <v>5894</v>
      </c>
      <c r="H1410" t="s">
        <v>18</v>
      </c>
    </row>
    <row r="1411" spans="1:9" x14ac:dyDescent="0.3">
      <c r="A1411" t="s">
        <v>5895</v>
      </c>
      <c r="B1411" t="s">
        <v>5896</v>
      </c>
      <c r="C1411" t="s">
        <v>250</v>
      </c>
      <c r="D1411" t="s">
        <v>5897</v>
      </c>
      <c r="E1411">
        <v>2004</v>
      </c>
      <c r="F1411" t="s">
        <v>5898</v>
      </c>
      <c r="H1411" t="s">
        <v>18</v>
      </c>
    </row>
    <row r="1412" spans="1:9" x14ac:dyDescent="0.3">
      <c r="A1412" t="s">
        <v>5899</v>
      </c>
      <c r="B1412" t="s">
        <v>5900</v>
      </c>
      <c r="C1412" t="s">
        <v>1299</v>
      </c>
      <c r="D1412" t="s">
        <v>5901</v>
      </c>
      <c r="E1412">
        <v>2015</v>
      </c>
      <c r="F1412" t="s">
        <v>5902</v>
      </c>
      <c r="H1412" t="s">
        <v>38</v>
      </c>
      <c r="I1412" t="s">
        <v>39</v>
      </c>
    </row>
    <row r="1413" spans="1:9" x14ac:dyDescent="0.3">
      <c r="A1413" t="s">
        <v>5903</v>
      </c>
      <c r="B1413" t="s">
        <v>5904</v>
      </c>
      <c r="C1413" t="s">
        <v>3930</v>
      </c>
      <c r="D1413" t="s">
        <v>5905</v>
      </c>
      <c r="E1413">
        <v>2010</v>
      </c>
      <c r="F1413" t="s">
        <v>5906</v>
      </c>
      <c r="H1413" t="s">
        <v>18</v>
      </c>
    </row>
    <row r="1414" spans="1:9" x14ac:dyDescent="0.3">
      <c r="A1414" t="s">
        <v>5907</v>
      </c>
      <c r="B1414" t="s">
        <v>5908</v>
      </c>
      <c r="C1414" t="s">
        <v>174</v>
      </c>
      <c r="D1414" t="s">
        <v>5909</v>
      </c>
      <c r="E1414">
        <v>2017</v>
      </c>
      <c r="F1414" t="s">
        <v>5910</v>
      </c>
      <c r="H1414" t="s">
        <v>18</v>
      </c>
    </row>
    <row r="1415" spans="1:9" x14ac:dyDescent="0.3">
      <c r="A1415" t="s">
        <v>5911</v>
      </c>
      <c r="B1415" t="s">
        <v>5912</v>
      </c>
      <c r="C1415" t="s">
        <v>1215</v>
      </c>
      <c r="D1415" t="s">
        <v>5913</v>
      </c>
      <c r="E1415">
        <v>1990</v>
      </c>
      <c r="F1415" t="s">
        <v>5914</v>
      </c>
      <c r="H1415" t="s">
        <v>38</v>
      </c>
      <c r="I1415" t="s">
        <v>39</v>
      </c>
    </row>
    <row r="1416" spans="1:9" x14ac:dyDescent="0.3">
      <c r="A1416" t="s">
        <v>5915</v>
      </c>
      <c r="B1416" t="s">
        <v>5916</v>
      </c>
      <c r="C1416" t="s">
        <v>1167</v>
      </c>
      <c r="E1416">
        <v>1981</v>
      </c>
      <c r="F1416" t="s">
        <v>5917</v>
      </c>
      <c r="H1416" t="s">
        <v>18</v>
      </c>
    </row>
    <row r="1417" spans="1:9" x14ac:dyDescent="0.3">
      <c r="A1417" t="s">
        <v>5918</v>
      </c>
      <c r="B1417" t="s">
        <v>5919</v>
      </c>
      <c r="C1417" t="s">
        <v>739</v>
      </c>
      <c r="D1417" t="s">
        <v>5920</v>
      </c>
      <c r="E1417">
        <v>2015</v>
      </c>
      <c r="F1417" t="s">
        <v>5921</v>
      </c>
      <c r="H1417" t="s">
        <v>18</v>
      </c>
    </row>
    <row r="1418" spans="1:9" x14ac:dyDescent="0.3">
      <c r="A1418" t="s">
        <v>5922</v>
      </c>
      <c r="B1418" t="s">
        <v>5923</v>
      </c>
      <c r="C1418" t="s">
        <v>594</v>
      </c>
      <c r="D1418" t="s">
        <v>5924</v>
      </c>
      <c r="E1418">
        <v>2015</v>
      </c>
      <c r="F1418" t="s">
        <v>5925</v>
      </c>
      <c r="H1418" t="s">
        <v>18</v>
      </c>
    </row>
    <row r="1419" spans="1:9" x14ac:dyDescent="0.3">
      <c r="A1419" t="s">
        <v>5926</v>
      </c>
      <c r="B1419" t="s">
        <v>5927</v>
      </c>
      <c r="C1419" t="s">
        <v>2640</v>
      </c>
      <c r="D1419" t="s">
        <v>5928</v>
      </c>
      <c r="E1419">
        <v>1994</v>
      </c>
      <c r="F1419" t="s">
        <v>5929</v>
      </c>
      <c r="H1419" t="s">
        <v>38</v>
      </c>
      <c r="I1419" t="s">
        <v>39</v>
      </c>
    </row>
    <row r="1420" spans="1:9" x14ac:dyDescent="0.3">
      <c r="A1420" t="s">
        <v>5926</v>
      </c>
      <c r="B1420" t="s">
        <v>5930</v>
      </c>
      <c r="C1420" t="s">
        <v>5698</v>
      </c>
      <c r="D1420" t="s">
        <v>5931</v>
      </c>
      <c r="E1420">
        <v>1993</v>
      </c>
      <c r="H1420" t="s">
        <v>38</v>
      </c>
      <c r="I1420" t="s">
        <v>39</v>
      </c>
    </row>
    <row r="1421" spans="1:9" x14ac:dyDescent="0.3">
      <c r="A1421" t="s">
        <v>5932</v>
      </c>
      <c r="B1421" t="s">
        <v>5933</v>
      </c>
      <c r="C1421" t="s">
        <v>2640</v>
      </c>
      <c r="D1421" t="s">
        <v>5934</v>
      </c>
      <c r="E1421">
        <v>1991</v>
      </c>
      <c r="F1421" t="s">
        <v>5935</v>
      </c>
      <c r="H1421" t="s">
        <v>38</v>
      </c>
      <c r="I1421" t="s">
        <v>39</v>
      </c>
    </row>
    <row r="1422" spans="1:9" x14ac:dyDescent="0.3">
      <c r="A1422" t="s">
        <v>5936</v>
      </c>
      <c r="B1422" t="s">
        <v>5937</v>
      </c>
      <c r="C1422" t="s">
        <v>5938</v>
      </c>
      <c r="D1422" t="s">
        <v>5939</v>
      </c>
      <c r="E1422">
        <v>1993</v>
      </c>
      <c r="F1422" t="s">
        <v>5940</v>
      </c>
      <c r="H1422" t="s">
        <v>18</v>
      </c>
    </row>
    <row r="1423" spans="1:9" x14ac:dyDescent="0.3">
      <c r="A1423" t="s">
        <v>5941</v>
      </c>
      <c r="B1423" t="s">
        <v>5942</v>
      </c>
      <c r="C1423" t="s">
        <v>832</v>
      </c>
      <c r="D1423" t="s">
        <v>5943</v>
      </c>
      <c r="E1423">
        <v>2011</v>
      </c>
      <c r="F1423" t="s">
        <v>5944</v>
      </c>
      <c r="G1423" t="s">
        <v>65</v>
      </c>
      <c r="H1423" t="s">
        <v>38</v>
      </c>
      <c r="I1423" t="s">
        <v>66</v>
      </c>
    </row>
    <row r="1424" spans="1:9" x14ac:dyDescent="0.3">
      <c r="A1424" t="s">
        <v>5945</v>
      </c>
      <c r="B1424" t="s">
        <v>5946</v>
      </c>
      <c r="C1424" t="s">
        <v>2399</v>
      </c>
      <c r="D1424" t="s">
        <v>5947</v>
      </c>
      <c r="E1424">
        <v>2011</v>
      </c>
      <c r="F1424" t="s">
        <v>5948</v>
      </c>
      <c r="H1424" t="s">
        <v>18</v>
      </c>
    </row>
    <row r="1425" spans="1:12" x14ac:dyDescent="0.3">
      <c r="A1425" t="s">
        <v>5949</v>
      </c>
      <c r="B1425" t="s">
        <v>5950</v>
      </c>
      <c r="C1425" t="s">
        <v>4628</v>
      </c>
      <c r="D1425" t="s">
        <v>5951</v>
      </c>
      <c r="E1425">
        <v>2002</v>
      </c>
      <c r="F1425" t="s">
        <v>5952</v>
      </c>
      <c r="H1425" t="s">
        <v>38</v>
      </c>
      <c r="I1425" t="s">
        <v>39</v>
      </c>
    </row>
    <row r="1426" spans="1:12" x14ac:dyDescent="0.3">
      <c r="A1426" t="s">
        <v>5953</v>
      </c>
      <c r="B1426" t="s">
        <v>5954</v>
      </c>
      <c r="C1426" t="s">
        <v>5955</v>
      </c>
      <c r="D1426" t="s">
        <v>5956</v>
      </c>
      <c r="E1426">
        <v>2003</v>
      </c>
      <c r="F1426" t="s">
        <v>5957</v>
      </c>
      <c r="H1426" t="s">
        <v>38</v>
      </c>
      <c r="I1426" t="s">
        <v>39</v>
      </c>
    </row>
    <row r="1427" spans="1:12" x14ac:dyDescent="0.3">
      <c r="A1427" t="s">
        <v>5958</v>
      </c>
      <c r="B1427" t="s">
        <v>5959</v>
      </c>
      <c r="C1427" t="s">
        <v>5960</v>
      </c>
      <c r="D1427" t="s">
        <v>5961</v>
      </c>
      <c r="E1427">
        <v>1997</v>
      </c>
      <c r="F1427" t="s">
        <v>5962</v>
      </c>
      <c r="H1427" t="s">
        <v>18</v>
      </c>
    </row>
    <row r="1428" spans="1:12" x14ac:dyDescent="0.3">
      <c r="A1428" t="s">
        <v>5963</v>
      </c>
      <c r="B1428" t="s">
        <v>5964</v>
      </c>
      <c r="C1428" t="s">
        <v>1900</v>
      </c>
      <c r="D1428" t="s">
        <v>5965</v>
      </c>
      <c r="E1428">
        <v>2013</v>
      </c>
      <c r="F1428" t="s">
        <v>5966</v>
      </c>
      <c r="H1428" t="s">
        <v>18</v>
      </c>
    </row>
    <row r="1429" spans="1:12" x14ac:dyDescent="0.3">
      <c r="A1429" t="s">
        <v>5967</v>
      </c>
      <c r="B1429" t="s">
        <v>5968</v>
      </c>
      <c r="C1429" t="s">
        <v>5969</v>
      </c>
      <c r="D1429" t="s">
        <v>5970</v>
      </c>
      <c r="E1429">
        <v>1994</v>
      </c>
      <c r="F1429" t="s">
        <v>5971</v>
      </c>
      <c r="H1429" t="s">
        <v>18</v>
      </c>
    </row>
    <row r="1430" spans="1:12" x14ac:dyDescent="0.3">
      <c r="A1430" t="s">
        <v>5972</v>
      </c>
      <c r="B1430" t="s">
        <v>5973</v>
      </c>
      <c r="C1430" t="s">
        <v>350</v>
      </c>
      <c r="D1430" t="s">
        <v>5974</v>
      </c>
      <c r="E1430">
        <v>2010</v>
      </c>
      <c r="F1430" t="s">
        <v>5975</v>
      </c>
      <c r="G1430" t="s">
        <v>5976</v>
      </c>
      <c r="H1430" t="s">
        <v>38</v>
      </c>
      <c r="I1430" t="s">
        <v>66</v>
      </c>
    </row>
    <row r="1431" spans="1:12" x14ac:dyDescent="0.3">
      <c r="A1431" t="s">
        <v>5977</v>
      </c>
      <c r="B1431" t="s">
        <v>5978</v>
      </c>
      <c r="C1431" t="s">
        <v>5101</v>
      </c>
      <c r="D1431" t="s">
        <v>5979</v>
      </c>
      <c r="E1431">
        <v>2006</v>
      </c>
      <c r="F1431" t="s">
        <v>5980</v>
      </c>
      <c r="H1431" t="s">
        <v>38</v>
      </c>
      <c r="I1431" t="s">
        <v>39</v>
      </c>
    </row>
    <row r="1432" spans="1:12" x14ac:dyDescent="0.3">
      <c r="A1432" t="s">
        <v>5981</v>
      </c>
      <c r="B1432" t="s">
        <v>5982</v>
      </c>
      <c r="C1432" t="s">
        <v>350</v>
      </c>
      <c r="D1432" t="s">
        <v>5983</v>
      </c>
      <c r="E1432">
        <v>2003</v>
      </c>
      <c r="F1432" t="s">
        <v>5984</v>
      </c>
      <c r="G1432" t="s">
        <v>65</v>
      </c>
      <c r="H1432" t="s">
        <v>38</v>
      </c>
      <c r="I1432" t="s">
        <v>66</v>
      </c>
    </row>
    <row r="1433" spans="1:12" x14ac:dyDescent="0.3">
      <c r="A1433" t="s">
        <v>5985</v>
      </c>
      <c r="B1433" t="s">
        <v>5986</v>
      </c>
      <c r="C1433" t="s">
        <v>226</v>
      </c>
      <c r="D1433" t="s">
        <v>5987</v>
      </c>
      <c r="E1433">
        <v>2006</v>
      </c>
      <c r="F1433" t="s">
        <v>5988</v>
      </c>
      <c r="H1433" t="s">
        <v>38</v>
      </c>
      <c r="I1433" t="s">
        <v>39</v>
      </c>
    </row>
    <row r="1434" spans="1:12" x14ac:dyDescent="0.3">
      <c r="A1434" t="s">
        <v>5989</v>
      </c>
      <c r="B1434" t="s">
        <v>5990</v>
      </c>
      <c r="C1434" t="s">
        <v>5991</v>
      </c>
      <c r="D1434" t="s">
        <v>5992</v>
      </c>
      <c r="E1434">
        <v>2017</v>
      </c>
      <c r="F1434" t="s">
        <v>5993</v>
      </c>
      <c r="G1434" t="s">
        <v>65</v>
      </c>
      <c r="H1434" t="s">
        <v>38</v>
      </c>
      <c r="I1434" t="s">
        <v>66</v>
      </c>
    </row>
    <row r="1435" spans="1:12" x14ac:dyDescent="0.3">
      <c r="A1435" t="s">
        <v>5994</v>
      </c>
      <c r="B1435" t="s">
        <v>5995</v>
      </c>
      <c r="C1435" t="s">
        <v>5996</v>
      </c>
      <c r="D1435" t="s">
        <v>5997</v>
      </c>
      <c r="E1435">
        <v>2012</v>
      </c>
      <c r="F1435" t="s">
        <v>5998</v>
      </c>
      <c r="H1435" t="s">
        <v>38</v>
      </c>
      <c r="I1435" t="s">
        <v>39</v>
      </c>
    </row>
    <row r="1436" spans="1:12" x14ac:dyDescent="0.3">
      <c r="A1436" t="s">
        <v>5999</v>
      </c>
      <c r="B1436" t="s">
        <v>6000</v>
      </c>
      <c r="C1436" t="s">
        <v>4468</v>
      </c>
      <c r="D1436" t="s">
        <v>6001</v>
      </c>
      <c r="E1436">
        <v>2018</v>
      </c>
      <c r="F1436" t="s">
        <v>6002</v>
      </c>
      <c r="G1436" t="s">
        <v>65</v>
      </c>
      <c r="H1436" t="s">
        <v>38</v>
      </c>
      <c r="I1436" t="s">
        <v>66</v>
      </c>
    </row>
    <row r="1437" spans="1:12" x14ac:dyDescent="0.3">
      <c r="A1437" t="s">
        <v>6003</v>
      </c>
      <c r="B1437" t="s">
        <v>6004</v>
      </c>
      <c r="C1437" t="s">
        <v>6005</v>
      </c>
      <c r="D1437" t="s">
        <v>6006</v>
      </c>
      <c r="E1437">
        <v>2012</v>
      </c>
      <c r="F1437" t="s">
        <v>6007</v>
      </c>
      <c r="H1437" t="s">
        <v>38</v>
      </c>
      <c r="I1437" t="s">
        <v>39</v>
      </c>
    </row>
    <row r="1438" spans="1:12" x14ac:dyDescent="0.3">
      <c r="A1438" t="s">
        <v>6008</v>
      </c>
      <c r="B1438" t="s">
        <v>6009</v>
      </c>
      <c r="C1438" t="s">
        <v>534</v>
      </c>
      <c r="D1438" t="s">
        <v>6010</v>
      </c>
      <c r="E1438">
        <v>1998</v>
      </c>
      <c r="H1438" t="s">
        <v>38</v>
      </c>
      <c r="I1438" t="s">
        <v>66</v>
      </c>
      <c r="L1438">
        <v>2</v>
      </c>
    </row>
    <row r="1439" spans="1:12" x14ac:dyDescent="0.3">
      <c r="A1439" t="s">
        <v>6011</v>
      </c>
      <c r="B1439" t="s">
        <v>6012</v>
      </c>
      <c r="C1439" t="s">
        <v>4113</v>
      </c>
      <c r="D1439" t="s">
        <v>6013</v>
      </c>
      <c r="E1439">
        <v>2015</v>
      </c>
      <c r="F1439" t="s">
        <v>6014</v>
      </c>
      <c r="G1439" t="s">
        <v>65</v>
      </c>
      <c r="H1439" t="s">
        <v>38</v>
      </c>
      <c r="I1439" t="s">
        <v>66</v>
      </c>
    </row>
    <row r="1440" spans="1:12" x14ac:dyDescent="0.3">
      <c r="A1440" t="s">
        <v>6015</v>
      </c>
      <c r="B1440" t="s">
        <v>6016</v>
      </c>
      <c r="C1440" t="s">
        <v>164</v>
      </c>
      <c r="D1440" t="s">
        <v>6017</v>
      </c>
      <c r="E1440">
        <v>2016</v>
      </c>
      <c r="F1440" t="s">
        <v>6018</v>
      </c>
      <c r="H1440" t="s">
        <v>38</v>
      </c>
      <c r="I1440" t="s">
        <v>66</v>
      </c>
      <c r="K1440">
        <v>1</v>
      </c>
    </row>
    <row r="1441" spans="1:10" x14ac:dyDescent="0.3">
      <c r="A1441" t="s">
        <v>6019</v>
      </c>
      <c r="B1441" t="s">
        <v>6020</v>
      </c>
      <c r="C1441" t="s">
        <v>1345</v>
      </c>
      <c r="D1441" t="s">
        <v>6021</v>
      </c>
      <c r="E1441">
        <v>2006</v>
      </c>
      <c r="F1441" t="s">
        <v>6022</v>
      </c>
      <c r="H1441" t="s">
        <v>38</v>
      </c>
      <c r="I1441" t="s">
        <v>39</v>
      </c>
    </row>
    <row r="1442" spans="1:10" x14ac:dyDescent="0.3">
      <c r="A1442" t="s">
        <v>6023</v>
      </c>
      <c r="B1442" t="s">
        <v>6024</v>
      </c>
      <c r="C1442" t="s">
        <v>1345</v>
      </c>
      <c r="D1442" t="s">
        <v>6025</v>
      </c>
      <c r="E1442">
        <v>2001</v>
      </c>
      <c r="F1442" t="s">
        <v>6026</v>
      </c>
      <c r="H1442" t="s">
        <v>38</v>
      </c>
      <c r="I1442" t="s">
        <v>39</v>
      </c>
    </row>
    <row r="1443" spans="1:10" x14ac:dyDescent="0.3">
      <c r="A1443" t="s">
        <v>6027</v>
      </c>
      <c r="B1443" t="s">
        <v>6028</v>
      </c>
      <c r="C1443" t="s">
        <v>6029</v>
      </c>
      <c r="D1443" t="s">
        <v>6030</v>
      </c>
      <c r="E1443">
        <v>2012</v>
      </c>
      <c r="F1443" t="s">
        <v>6031</v>
      </c>
      <c r="H1443" t="s">
        <v>38</v>
      </c>
      <c r="I1443" t="s">
        <v>39</v>
      </c>
    </row>
    <row r="1444" spans="1:10" x14ac:dyDescent="0.3">
      <c r="A1444" t="s">
        <v>6032</v>
      </c>
      <c r="B1444" t="s">
        <v>6033</v>
      </c>
      <c r="C1444" t="s">
        <v>6034</v>
      </c>
      <c r="D1444" t="s">
        <v>6035</v>
      </c>
      <c r="E1444">
        <v>2008</v>
      </c>
      <c r="F1444" t="s">
        <v>6036</v>
      </c>
      <c r="H1444" t="s">
        <v>38</v>
      </c>
      <c r="I1444" t="s">
        <v>39</v>
      </c>
    </row>
    <row r="1445" spans="1:10" x14ac:dyDescent="0.3">
      <c r="A1445" t="s">
        <v>6037</v>
      </c>
      <c r="B1445" t="s">
        <v>6038</v>
      </c>
      <c r="C1445" t="s">
        <v>2231</v>
      </c>
      <c r="D1445" t="s">
        <v>6039</v>
      </c>
      <c r="E1445">
        <v>2014</v>
      </c>
      <c r="F1445" t="s">
        <v>6040</v>
      </c>
      <c r="H1445" t="s">
        <v>38</v>
      </c>
      <c r="I1445" t="s">
        <v>66</v>
      </c>
      <c r="J1445" t="s">
        <v>67</v>
      </c>
    </row>
    <row r="1446" spans="1:10" x14ac:dyDescent="0.3">
      <c r="A1446" t="s">
        <v>6041</v>
      </c>
      <c r="B1446" t="s">
        <v>6042</v>
      </c>
      <c r="C1446" t="s">
        <v>1805</v>
      </c>
      <c r="D1446" t="s">
        <v>6043</v>
      </c>
      <c r="E1446">
        <v>2006</v>
      </c>
      <c r="F1446" t="s">
        <v>6044</v>
      </c>
      <c r="H1446" t="s">
        <v>18</v>
      </c>
    </row>
    <row r="1447" spans="1:10" x14ac:dyDescent="0.3">
      <c r="A1447" t="s">
        <v>6045</v>
      </c>
      <c r="B1447" t="s">
        <v>6046</v>
      </c>
      <c r="C1447" t="s">
        <v>2005</v>
      </c>
      <c r="D1447" t="s">
        <v>6047</v>
      </c>
      <c r="E1447">
        <v>2000</v>
      </c>
      <c r="F1447" t="s">
        <v>6048</v>
      </c>
      <c r="H1447" t="s">
        <v>38</v>
      </c>
      <c r="I1447" t="s">
        <v>39</v>
      </c>
    </row>
    <row r="1448" spans="1:10" x14ac:dyDescent="0.3">
      <c r="A1448" t="s">
        <v>6049</v>
      </c>
      <c r="B1448" t="s">
        <v>6050</v>
      </c>
      <c r="C1448" t="s">
        <v>798</v>
      </c>
      <c r="D1448" t="s">
        <v>6051</v>
      </c>
      <c r="E1448">
        <v>2009</v>
      </c>
      <c r="F1448" t="s">
        <v>6052</v>
      </c>
      <c r="H1448" t="s">
        <v>38</v>
      </c>
      <c r="I1448" t="s">
        <v>39</v>
      </c>
    </row>
    <row r="1449" spans="1:10" x14ac:dyDescent="0.3">
      <c r="A1449" t="s">
        <v>6053</v>
      </c>
      <c r="B1449" t="s">
        <v>6054</v>
      </c>
      <c r="C1449" t="s">
        <v>174</v>
      </c>
      <c r="D1449" t="s">
        <v>6055</v>
      </c>
      <c r="E1449">
        <v>2013</v>
      </c>
      <c r="F1449" t="s">
        <v>6056</v>
      </c>
      <c r="H1449" t="s">
        <v>18</v>
      </c>
    </row>
    <row r="1450" spans="1:10" x14ac:dyDescent="0.3">
      <c r="A1450" t="s">
        <v>6057</v>
      </c>
      <c r="B1450" t="s">
        <v>6058</v>
      </c>
      <c r="C1450" t="s">
        <v>6059</v>
      </c>
      <c r="D1450" t="s">
        <v>6060</v>
      </c>
      <c r="E1450">
        <v>2007</v>
      </c>
      <c r="H1450" t="s">
        <v>38</v>
      </c>
      <c r="I1450" t="s">
        <v>39</v>
      </c>
    </row>
    <row r="1451" spans="1:10" x14ac:dyDescent="0.3">
      <c r="A1451" t="s">
        <v>6061</v>
      </c>
      <c r="B1451" t="s">
        <v>6062</v>
      </c>
      <c r="C1451" t="s">
        <v>775</v>
      </c>
      <c r="D1451" t="s">
        <v>6063</v>
      </c>
      <c r="E1451">
        <v>2006</v>
      </c>
      <c r="F1451" t="s">
        <v>6064</v>
      </c>
      <c r="H1451" t="s">
        <v>18</v>
      </c>
    </row>
    <row r="1452" spans="1:10" x14ac:dyDescent="0.3">
      <c r="A1452" t="s">
        <v>6065</v>
      </c>
      <c r="B1452" t="s">
        <v>6066</v>
      </c>
      <c r="C1452" t="s">
        <v>6067</v>
      </c>
      <c r="E1452">
        <v>1983</v>
      </c>
      <c r="F1452" t="s">
        <v>6068</v>
      </c>
      <c r="H1452" t="s">
        <v>18</v>
      </c>
    </row>
    <row r="1453" spans="1:10" x14ac:dyDescent="0.3">
      <c r="A1453" t="s">
        <v>6065</v>
      </c>
      <c r="B1453" t="s">
        <v>6069</v>
      </c>
      <c r="C1453" t="s">
        <v>3930</v>
      </c>
      <c r="E1453">
        <v>1981</v>
      </c>
      <c r="H1453" t="s">
        <v>18</v>
      </c>
    </row>
    <row r="1454" spans="1:10" x14ac:dyDescent="0.3">
      <c r="A1454" t="s">
        <v>6070</v>
      </c>
      <c r="B1454" t="s">
        <v>6071</v>
      </c>
      <c r="C1454" t="s">
        <v>365</v>
      </c>
      <c r="D1454" t="s">
        <v>6072</v>
      </c>
      <c r="E1454">
        <v>2008</v>
      </c>
      <c r="F1454" t="s">
        <v>6073</v>
      </c>
      <c r="H1454" t="s">
        <v>18</v>
      </c>
    </row>
    <row r="1455" spans="1:10" x14ac:dyDescent="0.3">
      <c r="A1455" t="s">
        <v>6074</v>
      </c>
      <c r="B1455" t="s">
        <v>6075</v>
      </c>
      <c r="C1455" t="s">
        <v>6076</v>
      </c>
      <c r="D1455" t="s">
        <v>6077</v>
      </c>
      <c r="E1455">
        <v>1991</v>
      </c>
      <c r="F1455" t="s">
        <v>6078</v>
      </c>
      <c r="H1455" t="s">
        <v>18</v>
      </c>
    </row>
    <row r="1456" spans="1:10" x14ac:dyDescent="0.3">
      <c r="A1456" t="s">
        <v>6079</v>
      </c>
      <c r="B1456" t="s">
        <v>6080</v>
      </c>
      <c r="C1456" t="s">
        <v>159</v>
      </c>
      <c r="D1456" t="s">
        <v>6081</v>
      </c>
      <c r="E1456">
        <v>2016</v>
      </c>
      <c r="F1456" t="s">
        <v>6082</v>
      </c>
      <c r="H1456" t="s">
        <v>18</v>
      </c>
    </row>
    <row r="1457" spans="1:12" x14ac:dyDescent="0.3">
      <c r="A1457" t="s">
        <v>6083</v>
      </c>
      <c r="B1457" t="s">
        <v>6084</v>
      </c>
      <c r="C1457" t="s">
        <v>846</v>
      </c>
      <c r="D1457" t="s">
        <v>6085</v>
      </c>
      <c r="E1457">
        <v>2003</v>
      </c>
      <c r="F1457" t="s">
        <v>6086</v>
      </c>
      <c r="H1457" t="s">
        <v>18</v>
      </c>
    </row>
    <row r="1458" spans="1:12" x14ac:dyDescent="0.3">
      <c r="A1458" t="s">
        <v>6087</v>
      </c>
      <c r="B1458" t="s">
        <v>6088</v>
      </c>
      <c r="C1458" t="s">
        <v>827</v>
      </c>
      <c r="D1458" t="s">
        <v>6089</v>
      </c>
      <c r="E1458">
        <v>2011</v>
      </c>
      <c r="F1458" t="s">
        <v>6090</v>
      </c>
      <c r="G1458" t="s">
        <v>166</v>
      </c>
      <c r="H1458" t="s">
        <v>38</v>
      </c>
      <c r="I1458" t="s">
        <v>66</v>
      </c>
      <c r="K1458">
        <v>6</v>
      </c>
    </row>
    <row r="1459" spans="1:12" x14ac:dyDescent="0.3">
      <c r="A1459" t="s">
        <v>6091</v>
      </c>
      <c r="B1459" t="s">
        <v>6092</v>
      </c>
      <c r="C1459" t="s">
        <v>340</v>
      </c>
      <c r="D1459" t="s">
        <v>6093</v>
      </c>
      <c r="E1459">
        <v>2015</v>
      </c>
      <c r="F1459" t="s">
        <v>6094</v>
      </c>
      <c r="H1459" t="s">
        <v>38</v>
      </c>
      <c r="I1459" t="s">
        <v>66</v>
      </c>
      <c r="K1459">
        <v>1</v>
      </c>
    </row>
    <row r="1460" spans="1:12" x14ac:dyDescent="0.3">
      <c r="A1460" t="s">
        <v>6095</v>
      </c>
      <c r="B1460" t="s">
        <v>6096</v>
      </c>
      <c r="C1460" t="s">
        <v>126</v>
      </c>
      <c r="D1460" t="s">
        <v>6097</v>
      </c>
      <c r="E1460">
        <v>1997</v>
      </c>
      <c r="F1460" t="s">
        <v>6098</v>
      </c>
      <c r="H1460" t="s">
        <v>38</v>
      </c>
      <c r="I1460" t="s">
        <v>66</v>
      </c>
      <c r="K1460">
        <v>1</v>
      </c>
    </row>
    <row r="1461" spans="1:12" x14ac:dyDescent="0.3">
      <c r="A1461" t="s">
        <v>6099</v>
      </c>
      <c r="B1461" t="s">
        <v>6100</v>
      </c>
      <c r="C1461" t="s">
        <v>99</v>
      </c>
      <c r="D1461" t="s">
        <v>6101</v>
      </c>
      <c r="E1461">
        <v>2007</v>
      </c>
      <c r="F1461" t="s">
        <v>6102</v>
      </c>
      <c r="H1461" t="s">
        <v>18</v>
      </c>
    </row>
    <row r="1462" spans="1:12" x14ac:dyDescent="0.3">
      <c r="A1462" t="s">
        <v>6103</v>
      </c>
      <c r="B1462" t="s">
        <v>6104</v>
      </c>
      <c r="C1462" t="s">
        <v>306</v>
      </c>
      <c r="D1462" t="s">
        <v>6105</v>
      </c>
      <c r="E1462">
        <v>1998</v>
      </c>
      <c r="F1462" t="s">
        <v>6106</v>
      </c>
      <c r="G1462" t="s">
        <v>65</v>
      </c>
      <c r="H1462" t="s">
        <v>38</v>
      </c>
      <c r="I1462" t="s">
        <v>66</v>
      </c>
    </row>
    <row r="1463" spans="1:12" x14ac:dyDescent="0.3">
      <c r="A1463" t="s">
        <v>6107</v>
      </c>
      <c r="B1463" t="s">
        <v>6108</v>
      </c>
      <c r="C1463" t="s">
        <v>1819</v>
      </c>
      <c r="E1463">
        <v>1985</v>
      </c>
      <c r="G1463" t="s">
        <v>166</v>
      </c>
      <c r="H1463" t="s">
        <v>38</v>
      </c>
      <c r="I1463" t="s">
        <v>66</v>
      </c>
      <c r="K1463">
        <v>5</v>
      </c>
      <c r="L1463">
        <v>4</v>
      </c>
    </row>
    <row r="1464" spans="1:12" x14ac:dyDescent="0.3">
      <c r="A1464" t="s">
        <v>6109</v>
      </c>
      <c r="B1464" t="s">
        <v>6110</v>
      </c>
      <c r="C1464" t="s">
        <v>6111</v>
      </c>
      <c r="E1464">
        <v>1980</v>
      </c>
      <c r="H1464" t="s">
        <v>18</v>
      </c>
    </row>
    <row r="1465" spans="1:12" x14ac:dyDescent="0.3">
      <c r="A1465" t="s">
        <v>6112</v>
      </c>
      <c r="B1465" t="s">
        <v>6113</v>
      </c>
      <c r="C1465" t="s">
        <v>6114</v>
      </c>
      <c r="D1465" t="s">
        <v>6115</v>
      </c>
      <c r="E1465">
        <v>2012</v>
      </c>
      <c r="F1465" t="s">
        <v>6116</v>
      </c>
      <c r="H1465" t="s">
        <v>18</v>
      </c>
    </row>
    <row r="1466" spans="1:12" x14ac:dyDescent="0.3">
      <c r="A1466" t="s">
        <v>6117</v>
      </c>
      <c r="B1466" t="s">
        <v>6118</v>
      </c>
      <c r="C1466" t="s">
        <v>6114</v>
      </c>
      <c r="D1466" t="s">
        <v>6119</v>
      </c>
      <c r="E1466">
        <v>2014</v>
      </c>
      <c r="F1466" t="s">
        <v>6120</v>
      </c>
      <c r="H1466" t="s">
        <v>18</v>
      </c>
    </row>
    <row r="1467" spans="1:12" x14ac:dyDescent="0.3">
      <c r="A1467" t="s">
        <v>6121</v>
      </c>
      <c r="B1467" t="s">
        <v>6122</v>
      </c>
      <c r="C1467" t="s">
        <v>628</v>
      </c>
      <c r="D1467" t="s">
        <v>6123</v>
      </c>
      <c r="E1467">
        <v>2012</v>
      </c>
      <c r="F1467" t="s">
        <v>6124</v>
      </c>
      <c r="G1467" t="s">
        <v>166</v>
      </c>
      <c r="H1467" t="s">
        <v>38</v>
      </c>
      <c r="I1467" t="s">
        <v>66</v>
      </c>
    </row>
    <row r="1468" spans="1:12" x14ac:dyDescent="0.3">
      <c r="A1468" t="s">
        <v>6125</v>
      </c>
      <c r="B1468" t="s">
        <v>6126</v>
      </c>
      <c r="C1468" t="s">
        <v>1011</v>
      </c>
      <c r="D1468" t="s">
        <v>6127</v>
      </c>
      <c r="E1468">
        <v>2010</v>
      </c>
      <c r="F1468" t="s">
        <v>6128</v>
      </c>
      <c r="G1468" t="s">
        <v>65</v>
      </c>
      <c r="H1468" t="s">
        <v>38</v>
      </c>
      <c r="I1468" t="s">
        <v>66</v>
      </c>
    </row>
    <row r="1469" spans="1:12" x14ac:dyDescent="0.3">
      <c r="A1469" t="s">
        <v>6129</v>
      </c>
      <c r="B1469" t="s">
        <v>6130</v>
      </c>
      <c r="C1469" t="s">
        <v>2005</v>
      </c>
      <c r="D1469" t="s">
        <v>6131</v>
      </c>
      <c r="E1469">
        <v>1996</v>
      </c>
      <c r="F1469" t="s">
        <v>6132</v>
      </c>
      <c r="H1469" t="s">
        <v>38</v>
      </c>
      <c r="I1469" t="s">
        <v>39</v>
      </c>
    </row>
    <row r="1470" spans="1:12" x14ac:dyDescent="0.3">
      <c r="A1470" t="s">
        <v>6133</v>
      </c>
      <c r="B1470" t="s">
        <v>6134</v>
      </c>
      <c r="C1470" t="s">
        <v>6135</v>
      </c>
      <c r="D1470" t="s">
        <v>6136</v>
      </c>
      <c r="E1470">
        <v>1995</v>
      </c>
      <c r="F1470" t="s">
        <v>6137</v>
      </c>
      <c r="H1470" t="s">
        <v>38</v>
      </c>
      <c r="I1470" t="s">
        <v>39</v>
      </c>
    </row>
    <row r="1471" spans="1:12" x14ac:dyDescent="0.3">
      <c r="A1471" t="s">
        <v>6138</v>
      </c>
      <c r="B1471" t="s">
        <v>6139</v>
      </c>
      <c r="C1471" t="s">
        <v>35</v>
      </c>
      <c r="D1471" t="s">
        <v>6140</v>
      </c>
      <c r="E1471">
        <v>2000</v>
      </c>
      <c r="F1471" t="s">
        <v>6141</v>
      </c>
      <c r="G1471" t="s">
        <v>65</v>
      </c>
      <c r="H1471" t="s">
        <v>38</v>
      </c>
      <c r="I1471" t="s">
        <v>66</v>
      </c>
      <c r="J1471" t="s">
        <v>67</v>
      </c>
    </row>
    <row r="1472" spans="1:12" x14ac:dyDescent="0.3">
      <c r="A1472" t="s">
        <v>6142</v>
      </c>
      <c r="B1472" t="s">
        <v>6143</v>
      </c>
      <c r="C1472" t="s">
        <v>2490</v>
      </c>
      <c r="D1472" t="s">
        <v>6144</v>
      </c>
      <c r="E1472">
        <v>1998</v>
      </c>
      <c r="H1472" t="s">
        <v>18</v>
      </c>
    </row>
    <row r="1473" spans="1:10" x14ac:dyDescent="0.3">
      <c r="A1473" t="s">
        <v>6145</v>
      </c>
      <c r="B1473" t="s">
        <v>6146</v>
      </c>
      <c r="C1473" t="s">
        <v>2155</v>
      </c>
      <c r="D1473" t="s">
        <v>6147</v>
      </c>
      <c r="E1473">
        <v>2007</v>
      </c>
      <c r="F1473" t="s">
        <v>6148</v>
      </c>
      <c r="H1473" t="s">
        <v>38</v>
      </c>
      <c r="I1473" t="s">
        <v>39</v>
      </c>
    </row>
    <row r="1474" spans="1:10" x14ac:dyDescent="0.3">
      <c r="A1474" t="s">
        <v>6149</v>
      </c>
      <c r="B1474" t="s">
        <v>6150</v>
      </c>
      <c r="C1474" t="s">
        <v>1935</v>
      </c>
      <c r="D1474" t="s">
        <v>6151</v>
      </c>
      <c r="E1474">
        <v>1998</v>
      </c>
      <c r="F1474" t="s">
        <v>6152</v>
      </c>
      <c r="H1474" t="s">
        <v>38</v>
      </c>
      <c r="I1474" t="s">
        <v>39</v>
      </c>
    </row>
    <row r="1475" spans="1:10" x14ac:dyDescent="0.3">
      <c r="A1475" t="s">
        <v>6153</v>
      </c>
      <c r="B1475" t="s">
        <v>6154</v>
      </c>
      <c r="C1475" t="s">
        <v>47</v>
      </c>
      <c r="D1475" t="s">
        <v>6155</v>
      </c>
      <c r="E1475">
        <v>2012</v>
      </c>
      <c r="F1475" t="s">
        <v>6156</v>
      </c>
      <c r="H1475" t="s">
        <v>18</v>
      </c>
    </row>
    <row r="1476" spans="1:10" x14ac:dyDescent="0.3">
      <c r="A1476" t="s">
        <v>6157</v>
      </c>
      <c r="B1476" t="s">
        <v>6158</v>
      </c>
      <c r="C1476" t="s">
        <v>2057</v>
      </c>
      <c r="D1476" t="s">
        <v>6159</v>
      </c>
      <c r="E1476">
        <v>2015</v>
      </c>
      <c r="F1476" t="s">
        <v>6160</v>
      </c>
      <c r="G1476" t="s">
        <v>65</v>
      </c>
      <c r="H1476" t="s">
        <v>38</v>
      </c>
      <c r="I1476" t="s">
        <v>66</v>
      </c>
    </row>
    <row r="1477" spans="1:10" x14ac:dyDescent="0.3">
      <c r="A1477" t="s">
        <v>6161</v>
      </c>
      <c r="B1477" t="s">
        <v>6162</v>
      </c>
      <c r="C1477" t="s">
        <v>621</v>
      </c>
      <c r="D1477" t="s">
        <v>6163</v>
      </c>
      <c r="E1477">
        <v>2011</v>
      </c>
      <c r="F1477" t="s">
        <v>6164</v>
      </c>
      <c r="H1477" t="s">
        <v>18</v>
      </c>
    </row>
    <row r="1478" spans="1:10" x14ac:dyDescent="0.3">
      <c r="A1478" t="s">
        <v>6165</v>
      </c>
      <c r="B1478" t="s">
        <v>6166</v>
      </c>
      <c r="C1478" t="s">
        <v>136</v>
      </c>
      <c r="D1478" t="s">
        <v>6167</v>
      </c>
      <c r="E1478">
        <v>2012</v>
      </c>
      <c r="F1478" t="s">
        <v>6168</v>
      </c>
      <c r="H1478" t="s">
        <v>18</v>
      </c>
    </row>
    <row r="1479" spans="1:10" x14ac:dyDescent="0.3">
      <c r="A1479" t="s">
        <v>6169</v>
      </c>
      <c r="B1479" t="s">
        <v>6170</v>
      </c>
      <c r="C1479" t="s">
        <v>4637</v>
      </c>
      <c r="D1479" t="s">
        <v>6171</v>
      </c>
      <c r="E1479">
        <v>2001</v>
      </c>
      <c r="F1479" t="s">
        <v>6172</v>
      </c>
      <c r="H1479" t="s">
        <v>38</v>
      </c>
      <c r="I1479" t="s">
        <v>39</v>
      </c>
    </row>
    <row r="1480" spans="1:10" x14ac:dyDescent="0.3">
      <c r="A1480" t="s">
        <v>6173</v>
      </c>
      <c r="B1480" t="s">
        <v>6174</v>
      </c>
      <c r="C1480" t="s">
        <v>818</v>
      </c>
      <c r="D1480" t="s">
        <v>6175</v>
      </c>
      <c r="E1480">
        <v>2009</v>
      </c>
      <c r="F1480" t="s">
        <v>6176</v>
      </c>
      <c r="H1480" t="s">
        <v>18</v>
      </c>
    </row>
    <row r="1481" spans="1:10" x14ac:dyDescent="0.3">
      <c r="A1481" t="s">
        <v>6177</v>
      </c>
      <c r="B1481" t="s">
        <v>6178</v>
      </c>
      <c r="C1481" t="s">
        <v>488</v>
      </c>
      <c r="D1481" t="s">
        <v>6179</v>
      </c>
      <c r="E1481">
        <v>2007</v>
      </c>
      <c r="F1481" t="s">
        <v>6180</v>
      </c>
      <c r="H1481" t="s">
        <v>18</v>
      </c>
    </row>
    <row r="1482" spans="1:10" x14ac:dyDescent="0.3">
      <c r="A1482" t="s">
        <v>6181</v>
      </c>
      <c r="B1482" t="s">
        <v>6182</v>
      </c>
      <c r="C1482" t="s">
        <v>6183</v>
      </c>
      <c r="D1482" t="s">
        <v>6184</v>
      </c>
      <c r="E1482">
        <v>2004</v>
      </c>
      <c r="F1482" t="s">
        <v>6185</v>
      </c>
      <c r="H1482" t="s">
        <v>18</v>
      </c>
    </row>
    <row r="1483" spans="1:10" x14ac:dyDescent="0.3">
      <c r="A1483" t="s">
        <v>6186</v>
      </c>
      <c r="B1483" t="s">
        <v>6187</v>
      </c>
      <c r="C1483" t="s">
        <v>2337</v>
      </c>
      <c r="D1483" t="s">
        <v>6188</v>
      </c>
      <c r="E1483">
        <v>2012</v>
      </c>
      <c r="F1483" t="s">
        <v>6189</v>
      </c>
      <c r="H1483" t="s">
        <v>38</v>
      </c>
      <c r="I1483" t="s">
        <v>39</v>
      </c>
    </row>
    <row r="1484" spans="1:10" x14ac:dyDescent="0.3">
      <c r="A1484" t="s">
        <v>6190</v>
      </c>
      <c r="B1484" t="s">
        <v>6191</v>
      </c>
      <c r="C1484" t="s">
        <v>1935</v>
      </c>
      <c r="D1484" t="s">
        <v>6192</v>
      </c>
      <c r="E1484">
        <v>1997</v>
      </c>
      <c r="F1484" t="s">
        <v>6193</v>
      </c>
      <c r="H1484" t="s">
        <v>38</v>
      </c>
      <c r="I1484" t="s">
        <v>39</v>
      </c>
    </row>
    <row r="1485" spans="1:10" x14ac:dyDescent="0.3">
      <c r="A1485" t="s">
        <v>6194</v>
      </c>
      <c r="B1485" t="s">
        <v>6195</v>
      </c>
      <c r="C1485" t="s">
        <v>6196</v>
      </c>
      <c r="D1485" t="s">
        <v>6197</v>
      </c>
      <c r="E1485">
        <v>2003</v>
      </c>
      <c r="F1485" t="s">
        <v>6198</v>
      </c>
      <c r="H1485" t="s">
        <v>38</v>
      </c>
      <c r="I1485" t="s">
        <v>39</v>
      </c>
    </row>
    <row r="1486" spans="1:10" x14ac:dyDescent="0.3">
      <c r="A1486" t="s">
        <v>6199</v>
      </c>
      <c r="B1486" t="s">
        <v>6200</v>
      </c>
      <c r="C1486" t="s">
        <v>1193</v>
      </c>
      <c r="D1486" t="s">
        <v>6201</v>
      </c>
      <c r="E1486">
        <v>2012</v>
      </c>
      <c r="H1486" t="s">
        <v>18</v>
      </c>
    </row>
    <row r="1487" spans="1:10" x14ac:dyDescent="0.3">
      <c r="A1487" t="s">
        <v>6202</v>
      </c>
      <c r="B1487" t="s">
        <v>6203</v>
      </c>
      <c r="C1487" t="s">
        <v>6204</v>
      </c>
      <c r="D1487" t="s">
        <v>6205</v>
      </c>
      <c r="E1487">
        <v>2016</v>
      </c>
      <c r="F1487" t="s">
        <v>6206</v>
      </c>
      <c r="H1487" t="s">
        <v>38</v>
      </c>
      <c r="I1487" t="s">
        <v>39</v>
      </c>
    </row>
    <row r="1488" spans="1:10" x14ac:dyDescent="0.3">
      <c r="A1488" t="s">
        <v>6207</v>
      </c>
      <c r="B1488" t="s">
        <v>6208</v>
      </c>
      <c r="C1488" t="s">
        <v>599</v>
      </c>
      <c r="D1488" t="s">
        <v>6209</v>
      </c>
      <c r="E1488">
        <v>2010</v>
      </c>
      <c r="F1488" t="s">
        <v>6210</v>
      </c>
      <c r="H1488" t="s">
        <v>786</v>
      </c>
      <c r="J1488" t="s">
        <v>67</v>
      </c>
    </row>
    <row r="1489" spans="1:14" x14ac:dyDescent="0.3">
      <c r="A1489" t="s">
        <v>6211</v>
      </c>
      <c r="B1489" t="s">
        <v>6212</v>
      </c>
      <c r="C1489" t="s">
        <v>325</v>
      </c>
      <c r="D1489" t="s">
        <v>6213</v>
      </c>
      <c r="E1489">
        <v>2016</v>
      </c>
      <c r="F1489" t="s">
        <v>6214</v>
      </c>
      <c r="G1489" t="s">
        <v>65</v>
      </c>
      <c r="H1489" t="s">
        <v>38</v>
      </c>
      <c r="I1489" t="s">
        <v>66</v>
      </c>
    </row>
    <row r="1490" spans="1:14" x14ac:dyDescent="0.3">
      <c r="A1490" t="s">
        <v>6215</v>
      </c>
      <c r="B1490" t="s">
        <v>6216</v>
      </c>
      <c r="C1490" t="s">
        <v>561</v>
      </c>
      <c r="E1490">
        <v>1990</v>
      </c>
      <c r="F1490" t="s">
        <v>6217</v>
      </c>
      <c r="G1490" t="s">
        <v>166</v>
      </c>
      <c r="H1490" t="s">
        <v>38</v>
      </c>
      <c r="I1490" t="s">
        <v>66</v>
      </c>
      <c r="K1490">
        <v>10</v>
      </c>
      <c r="N1490" t="s">
        <v>65</v>
      </c>
    </row>
    <row r="1491" spans="1:14" x14ac:dyDescent="0.3">
      <c r="A1491" t="s">
        <v>6218</v>
      </c>
      <c r="B1491" t="s">
        <v>6219</v>
      </c>
      <c r="C1491" t="s">
        <v>6220</v>
      </c>
      <c r="E1491">
        <v>1970</v>
      </c>
      <c r="G1491" t="s">
        <v>65</v>
      </c>
      <c r="H1491" t="s">
        <v>38</v>
      </c>
      <c r="I1491" t="s">
        <v>66</v>
      </c>
    </row>
    <row r="1492" spans="1:14" x14ac:dyDescent="0.3">
      <c r="A1492" t="s">
        <v>6221</v>
      </c>
      <c r="B1492" t="s">
        <v>6222</v>
      </c>
      <c r="C1492" t="s">
        <v>5114</v>
      </c>
      <c r="D1492" t="s">
        <v>6223</v>
      </c>
      <c r="E1492">
        <v>2000</v>
      </c>
      <c r="F1492" t="s">
        <v>6224</v>
      </c>
      <c r="H1492" t="s">
        <v>18</v>
      </c>
    </row>
    <row r="1493" spans="1:14" x14ac:dyDescent="0.3">
      <c r="A1493" t="s">
        <v>6225</v>
      </c>
      <c r="B1493" t="s">
        <v>6226</v>
      </c>
      <c r="C1493" t="s">
        <v>164</v>
      </c>
      <c r="D1493" t="s">
        <v>6227</v>
      </c>
      <c r="E1493">
        <v>2011</v>
      </c>
      <c r="F1493" t="s">
        <v>6228</v>
      </c>
      <c r="G1493" t="s">
        <v>65</v>
      </c>
      <c r="H1493" t="s">
        <v>38</v>
      </c>
      <c r="I1493" t="s">
        <v>66</v>
      </c>
    </row>
    <row r="1494" spans="1:14" x14ac:dyDescent="0.3">
      <c r="A1494" t="s">
        <v>6229</v>
      </c>
      <c r="B1494" t="s">
        <v>6230</v>
      </c>
      <c r="C1494" t="s">
        <v>6231</v>
      </c>
      <c r="D1494" t="s">
        <v>6232</v>
      </c>
      <c r="E1494">
        <v>2009</v>
      </c>
      <c r="F1494" t="s">
        <v>6233</v>
      </c>
      <c r="H1494" t="s">
        <v>38</v>
      </c>
      <c r="I1494" t="s">
        <v>39</v>
      </c>
    </row>
    <row r="1495" spans="1:14" x14ac:dyDescent="0.3">
      <c r="A1495" t="s">
        <v>6234</v>
      </c>
      <c r="B1495" t="s">
        <v>6235</v>
      </c>
      <c r="C1495" t="s">
        <v>6236</v>
      </c>
      <c r="D1495" t="s">
        <v>6237</v>
      </c>
      <c r="E1495">
        <v>2011</v>
      </c>
      <c r="F1495" t="s">
        <v>6238</v>
      </c>
      <c r="H1495" t="s">
        <v>18</v>
      </c>
    </row>
    <row r="1496" spans="1:14" x14ac:dyDescent="0.3">
      <c r="A1496" t="s">
        <v>6239</v>
      </c>
      <c r="B1496" t="s">
        <v>6240</v>
      </c>
      <c r="C1496" t="s">
        <v>473</v>
      </c>
      <c r="D1496" t="s">
        <v>6241</v>
      </c>
      <c r="E1496">
        <v>2006</v>
      </c>
      <c r="F1496" t="s">
        <v>6242</v>
      </c>
      <c r="H1496" t="s">
        <v>18</v>
      </c>
    </row>
    <row r="1497" spans="1:14" x14ac:dyDescent="0.3">
      <c r="A1497" t="s">
        <v>6243</v>
      </c>
      <c r="B1497" t="s">
        <v>6244</v>
      </c>
      <c r="C1497" t="s">
        <v>473</v>
      </c>
      <c r="D1497" t="s">
        <v>6245</v>
      </c>
      <c r="E1497">
        <v>2005</v>
      </c>
      <c r="F1497" t="s">
        <v>6246</v>
      </c>
      <c r="H1497" t="s">
        <v>18</v>
      </c>
    </row>
    <row r="1498" spans="1:14" x14ac:dyDescent="0.3">
      <c r="A1498" t="s">
        <v>6247</v>
      </c>
      <c r="B1498" t="s">
        <v>6248</v>
      </c>
      <c r="C1498" t="s">
        <v>4584</v>
      </c>
      <c r="D1498" t="s">
        <v>6249</v>
      </c>
      <c r="E1498">
        <v>2011</v>
      </c>
      <c r="F1498" t="s">
        <v>6250</v>
      </c>
      <c r="H1498" t="s">
        <v>38</v>
      </c>
      <c r="I1498" t="s">
        <v>39</v>
      </c>
    </row>
    <row r="1499" spans="1:14" x14ac:dyDescent="0.3">
      <c r="A1499" t="s">
        <v>6251</v>
      </c>
      <c r="B1499" t="s">
        <v>6252</v>
      </c>
      <c r="C1499" t="s">
        <v>6253</v>
      </c>
      <c r="D1499" t="s">
        <v>6254</v>
      </c>
      <c r="E1499">
        <v>2004</v>
      </c>
      <c r="H1499" t="s">
        <v>38</v>
      </c>
      <c r="I1499" t="s">
        <v>66</v>
      </c>
      <c r="K1499">
        <v>1</v>
      </c>
    </row>
    <row r="1500" spans="1:14" x14ac:dyDescent="0.3">
      <c r="A1500" t="s">
        <v>6255</v>
      </c>
      <c r="B1500" t="s">
        <v>6256</v>
      </c>
      <c r="C1500" t="s">
        <v>30</v>
      </c>
      <c r="D1500" t="s">
        <v>6257</v>
      </c>
      <c r="E1500">
        <v>2016</v>
      </c>
      <c r="F1500" t="s">
        <v>6258</v>
      </c>
      <c r="H1500" t="s">
        <v>18</v>
      </c>
    </row>
    <row r="1501" spans="1:14" x14ac:dyDescent="0.3">
      <c r="A1501" t="s">
        <v>6259</v>
      </c>
      <c r="B1501" t="s">
        <v>6260</v>
      </c>
      <c r="C1501" t="s">
        <v>6261</v>
      </c>
      <c r="D1501" t="s">
        <v>6262</v>
      </c>
      <c r="E1501">
        <v>2009</v>
      </c>
      <c r="F1501" t="s">
        <v>6263</v>
      </c>
      <c r="H1501" t="s">
        <v>38</v>
      </c>
      <c r="I1501" t="s">
        <v>39</v>
      </c>
    </row>
    <row r="1502" spans="1:14" x14ac:dyDescent="0.3">
      <c r="A1502" t="s">
        <v>6264</v>
      </c>
      <c r="B1502" t="s">
        <v>6265</v>
      </c>
      <c r="C1502" t="s">
        <v>189</v>
      </c>
      <c r="D1502" t="s">
        <v>6266</v>
      </c>
      <c r="E1502">
        <v>1993</v>
      </c>
      <c r="F1502" t="s">
        <v>6267</v>
      </c>
      <c r="H1502" t="s">
        <v>38</v>
      </c>
      <c r="I1502" t="s">
        <v>39</v>
      </c>
    </row>
    <row r="1503" spans="1:14" x14ac:dyDescent="0.3">
      <c r="A1503" t="s">
        <v>6268</v>
      </c>
      <c r="B1503" t="s">
        <v>6269</v>
      </c>
      <c r="C1503" t="s">
        <v>5797</v>
      </c>
      <c r="D1503" t="s">
        <v>6270</v>
      </c>
      <c r="E1503">
        <v>2003</v>
      </c>
      <c r="F1503" t="s">
        <v>6271</v>
      </c>
      <c r="H1503" t="s">
        <v>18</v>
      </c>
    </row>
    <row r="1504" spans="1:14" x14ac:dyDescent="0.3">
      <c r="A1504" t="s">
        <v>6272</v>
      </c>
      <c r="B1504" t="s">
        <v>6273</v>
      </c>
      <c r="C1504" t="s">
        <v>6274</v>
      </c>
      <c r="D1504" t="s">
        <v>6275</v>
      </c>
      <c r="E1504">
        <v>2013</v>
      </c>
      <c r="F1504" t="s">
        <v>6276</v>
      </c>
      <c r="H1504" t="s">
        <v>18</v>
      </c>
    </row>
    <row r="1505" spans="1:14" x14ac:dyDescent="0.3">
      <c r="A1505" t="s">
        <v>6277</v>
      </c>
      <c r="B1505" t="s">
        <v>6278</v>
      </c>
      <c r="C1505" t="s">
        <v>375</v>
      </c>
      <c r="D1505" t="s">
        <v>6279</v>
      </c>
      <c r="E1505">
        <v>2013</v>
      </c>
      <c r="F1505" t="s">
        <v>6280</v>
      </c>
      <c r="H1505" t="s">
        <v>38</v>
      </c>
      <c r="I1505" t="s">
        <v>66</v>
      </c>
      <c r="J1505" t="s">
        <v>67</v>
      </c>
    </row>
    <row r="1506" spans="1:14" x14ac:dyDescent="0.3">
      <c r="A1506" t="s">
        <v>6281</v>
      </c>
      <c r="B1506" t="s">
        <v>6282</v>
      </c>
      <c r="C1506" t="s">
        <v>16</v>
      </c>
      <c r="D1506" t="s">
        <v>6283</v>
      </c>
      <c r="E1506">
        <v>2009</v>
      </c>
      <c r="F1506" t="s">
        <v>6284</v>
      </c>
      <c r="H1506" t="s">
        <v>18</v>
      </c>
    </row>
    <row r="1507" spans="1:14" x14ac:dyDescent="0.3">
      <c r="A1507" t="s">
        <v>6285</v>
      </c>
      <c r="B1507" t="s">
        <v>6286</v>
      </c>
      <c r="C1507" t="s">
        <v>6287</v>
      </c>
      <c r="D1507" t="s">
        <v>6288</v>
      </c>
      <c r="E1507">
        <v>1996</v>
      </c>
      <c r="G1507" t="s">
        <v>65</v>
      </c>
      <c r="H1507" t="s">
        <v>38</v>
      </c>
      <c r="I1507" t="s">
        <v>66</v>
      </c>
    </row>
    <row r="1508" spans="1:14" x14ac:dyDescent="0.3">
      <c r="A1508" t="s">
        <v>6289</v>
      </c>
      <c r="B1508" t="s">
        <v>6290</v>
      </c>
      <c r="C1508" t="s">
        <v>375</v>
      </c>
      <c r="D1508" t="s">
        <v>6291</v>
      </c>
      <c r="E1508">
        <v>1997</v>
      </c>
      <c r="H1508" t="s">
        <v>38</v>
      </c>
      <c r="I1508" t="s">
        <v>66</v>
      </c>
      <c r="K1508">
        <v>1</v>
      </c>
      <c r="N1508" t="s">
        <v>166</v>
      </c>
    </row>
    <row r="1509" spans="1:14" x14ac:dyDescent="0.3">
      <c r="A1509" t="s">
        <v>6292</v>
      </c>
      <c r="B1509" t="s">
        <v>6293</v>
      </c>
      <c r="C1509" t="s">
        <v>1612</v>
      </c>
      <c r="D1509" t="s">
        <v>6294</v>
      </c>
      <c r="E1509">
        <v>1994</v>
      </c>
      <c r="H1509" t="s">
        <v>38</v>
      </c>
      <c r="I1509" t="s">
        <v>66</v>
      </c>
      <c r="K1509">
        <v>1</v>
      </c>
      <c r="N1509" t="s">
        <v>65</v>
      </c>
    </row>
    <row r="1510" spans="1:14" x14ac:dyDescent="0.3">
      <c r="A1510" t="s">
        <v>6295</v>
      </c>
      <c r="B1510" t="s">
        <v>6296</v>
      </c>
      <c r="C1510" t="s">
        <v>355</v>
      </c>
      <c r="D1510" t="s">
        <v>6297</v>
      </c>
      <c r="E1510">
        <v>1996</v>
      </c>
      <c r="F1510" t="s">
        <v>6298</v>
      </c>
      <c r="H1510" t="s">
        <v>18</v>
      </c>
    </row>
    <row r="1511" spans="1:14" x14ac:dyDescent="0.3">
      <c r="A1511" t="s">
        <v>6299</v>
      </c>
      <c r="B1511" t="s">
        <v>6300</v>
      </c>
      <c r="C1511" t="s">
        <v>385</v>
      </c>
      <c r="D1511" t="s">
        <v>6301</v>
      </c>
      <c r="E1511">
        <v>1997</v>
      </c>
      <c r="F1511" t="s">
        <v>6302</v>
      </c>
      <c r="H1511" t="s">
        <v>38</v>
      </c>
      <c r="I1511" t="s">
        <v>39</v>
      </c>
    </row>
    <row r="1512" spans="1:14" x14ac:dyDescent="0.3">
      <c r="A1512" t="s">
        <v>6303</v>
      </c>
      <c r="B1512" t="s">
        <v>6304</v>
      </c>
      <c r="C1512" t="s">
        <v>2155</v>
      </c>
      <c r="D1512" t="s">
        <v>6305</v>
      </c>
      <c r="E1512">
        <v>2006</v>
      </c>
      <c r="F1512" t="s">
        <v>6306</v>
      </c>
      <c r="H1512" t="s">
        <v>38</v>
      </c>
      <c r="I1512" t="s">
        <v>39</v>
      </c>
    </row>
    <row r="1513" spans="1:14" x14ac:dyDescent="0.3">
      <c r="A1513" t="s">
        <v>6307</v>
      </c>
      <c r="B1513" t="s">
        <v>6308</v>
      </c>
      <c r="C1513" t="s">
        <v>291</v>
      </c>
      <c r="D1513" t="s">
        <v>6309</v>
      </c>
      <c r="E1513">
        <v>2015</v>
      </c>
      <c r="F1513" t="s">
        <v>6310</v>
      </c>
      <c r="H1513" t="s">
        <v>18</v>
      </c>
    </row>
    <row r="1514" spans="1:14" x14ac:dyDescent="0.3">
      <c r="A1514" t="s">
        <v>6311</v>
      </c>
      <c r="B1514" t="s">
        <v>6312</v>
      </c>
      <c r="C1514" t="s">
        <v>1662</v>
      </c>
      <c r="D1514" t="s">
        <v>6313</v>
      </c>
      <c r="E1514">
        <v>2008</v>
      </c>
      <c r="F1514" t="s">
        <v>6314</v>
      </c>
      <c r="H1514" t="s">
        <v>38</v>
      </c>
      <c r="I1514" t="s">
        <v>39</v>
      </c>
    </row>
    <row r="1515" spans="1:14" x14ac:dyDescent="0.3">
      <c r="A1515" t="s">
        <v>6315</v>
      </c>
      <c r="B1515" t="s">
        <v>6316</v>
      </c>
      <c r="C1515" t="s">
        <v>6317</v>
      </c>
      <c r="D1515" t="s">
        <v>6318</v>
      </c>
      <c r="E1515">
        <v>2007</v>
      </c>
      <c r="F1515" t="s">
        <v>6319</v>
      </c>
      <c r="H1515" t="s">
        <v>18</v>
      </c>
    </row>
    <row r="1516" spans="1:14" x14ac:dyDescent="0.3">
      <c r="A1516" t="s">
        <v>6320</v>
      </c>
      <c r="B1516" t="s">
        <v>6321</v>
      </c>
      <c r="C1516" t="s">
        <v>2568</v>
      </c>
      <c r="D1516" t="s">
        <v>6322</v>
      </c>
      <c r="E1516">
        <v>2002</v>
      </c>
      <c r="F1516" t="s">
        <v>6323</v>
      </c>
      <c r="H1516" t="s">
        <v>38</v>
      </c>
      <c r="I1516" t="s">
        <v>39</v>
      </c>
    </row>
    <row r="1517" spans="1:14" x14ac:dyDescent="0.3">
      <c r="A1517" t="s">
        <v>6324</v>
      </c>
      <c r="B1517" t="s">
        <v>6325</v>
      </c>
      <c r="C1517" t="s">
        <v>2879</v>
      </c>
      <c r="D1517" t="s">
        <v>6326</v>
      </c>
      <c r="E1517">
        <v>2014</v>
      </c>
      <c r="F1517" t="s">
        <v>6327</v>
      </c>
      <c r="H1517" t="s">
        <v>38</v>
      </c>
      <c r="I1517" t="s">
        <v>39</v>
      </c>
    </row>
    <row r="1518" spans="1:14" x14ac:dyDescent="0.3">
      <c r="A1518" t="s">
        <v>6328</v>
      </c>
      <c r="B1518" t="s">
        <v>6329</v>
      </c>
      <c r="C1518" t="s">
        <v>832</v>
      </c>
      <c r="D1518" t="s">
        <v>6330</v>
      </c>
      <c r="E1518">
        <v>2010</v>
      </c>
      <c r="F1518" t="s">
        <v>6331</v>
      </c>
      <c r="H1518" t="s">
        <v>18</v>
      </c>
    </row>
    <row r="1519" spans="1:14" x14ac:dyDescent="0.3">
      <c r="A1519" t="s">
        <v>6332</v>
      </c>
      <c r="B1519" t="s">
        <v>6333</v>
      </c>
      <c r="C1519" t="s">
        <v>99</v>
      </c>
      <c r="D1519" t="s">
        <v>6334</v>
      </c>
      <c r="E1519">
        <v>2008</v>
      </c>
      <c r="F1519" t="s">
        <v>6335</v>
      </c>
      <c r="H1519" t="s">
        <v>18</v>
      </c>
    </row>
    <row r="1520" spans="1:14" x14ac:dyDescent="0.3">
      <c r="A1520" t="s">
        <v>6336</v>
      </c>
      <c r="B1520" t="s">
        <v>6337</v>
      </c>
      <c r="C1520" t="s">
        <v>579</v>
      </c>
      <c r="D1520" t="s">
        <v>6338</v>
      </c>
      <c r="E1520">
        <v>2014</v>
      </c>
      <c r="F1520" t="s">
        <v>6339</v>
      </c>
      <c r="H1520" t="s">
        <v>38</v>
      </c>
      <c r="I1520" t="s">
        <v>39</v>
      </c>
    </row>
    <row r="1521" spans="1:14" x14ac:dyDescent="0.3">
      <c r="A1521" t="s">
        <v>6340</v>
      </c>
      <c r="B1521" t="s">
        <v>6341</v>
      </c>
      <c r="C1521" t="s">
        <v>832</v>
      </c>
      <c r="D1521" t="s">
        <v>6342</v>
      </c>
      <c r="E1521">
        <v>2014</v>
      </c>
      <c r="F1521" t="s">
        <v>6343</v>
      </c>
      <c r="H1521" t="s">
        <v>38</v>
      </c>
      <c r="I1521" t="s">
        <v>66</v>
      </c>
      <c r="K1521">
        <v>1</v>
      </c>
    </row>
    <row r="1522" spans="1:14" x14ac:dyDescent="0.3">
      <c r="A1522" t="s">
        <v>6344</v>
      </c>
      <c r="B1522" t="s">
        <v>6345</v>
      </c>
      <c r="C1522" t="s">
        <v>4443</v>
      </c>
      <c r="D1522" t="s">
        <v>6346</v>
      </c>
      <c r="E1522">
        <v>2015</v>
      </c>
      <c r="F1522" t="s">
        <v>6347</v>
      </c>
      <c r="H1522" t="s">
        <v>18</v>
      </c>
    </row>
    <row r="1523" spans="1:14" x14ac:dyDescent="0.3">
      <c r="A1523" t="s">
        <v>6348</v>
      </c>
      <c r="B1523" t="s">
        <v>6349</v>
      </c>
      <c r="C1523" t="s">
        <v>1263</v>
      </c>
      <c r="D1523" t="s">
        <v>6350</v>
      </c>
      <c r="E1523">
        <v>2012</v>
      </c>
      <c r="F1523" t="s">
        <v>6351</v>
      </c>
      <c r="G1523" t="s">
        <v>166</v>
      </c>
      <c r="H1523" t="s">
        <v>38</v>
      </c>
      <c r="I1523" t="s">
        <v>66</v>
      </c>
      <c r="K1523">
        <v>6</v>
      </c>
      <c r="L1523">
        <v>8</v>
      </c>
    </row>
    <row r="1524" spans="1:14" x14ac:dyDescent="0.3">
      <c r="A1524" t="s">
        <v>6352</v>
      </c>
      <c r="B1524" t="s">
        <v>6353</v>
      </c>
      <c r="C1524" t="s">
        <v>832</v>
      </c>
      <c r="D1524" t="s">
        <v>6354</v>
      </c>
      <c r="E1524">
        <v>2015</v>
      </c>
      <c r="F1524" t="s">
        <v>6355</v>
      </c>
      <c r="H1524" t="s">
        <v>18</v>
      </c>
    </row>
    <row r="1525" spans="1:14" x14ac:dyDescent="0.3">
      <c r="A1525" t="s">
        <v>6356</v>
      </c>
      <c r="B1525" t="s">
        <v>6357</v>
      </c>
      <c r="C1525" t="s">
        <v>1703</v>
      </c>
      <c r="D1525" t="s">
        <v>6358</v>
      </c>
      <c r="E1525">
        <v>1999</v>
      </c>
      <c r="H1525" t="s">
        <v>18</v>
      </c>
    </row>
    <row r="1526" spans="1:14" x14ac:dyDescent="0.3">
      <c r="A1526" t="s">
        <v>6359</v>
      </c>
      <c r="B1526" t="s">
        <v>6360</v>
      </c>
      <c r="C1526" t="s">
        <v>1805</v>
      </c>
      <c r="D1526" t="s">
        <v>6361</v>
      </c>
      <c r="E1526">
        <v>2017</v>
      </c>
      <c r="F1526" t="s">
        <v>6362</v>
      </c>
      <c r="H1526" t="s">
        <v>18</v>
      </c>
    </row>
    <row r="1527" spans="1:14" x14ac:dyDescent="0.3">
      <c r="A1527" t="s">
        <v>6363</v>
      </c>
      <c r="B1527" t="s">
        <v>6364</v>
      </c>
      <c r="C1527" t="s">
        <v>561</v>
      </c>
      <c r="D1527" t="s">
        <v>6365</v>
      </c>
      <c r="E1527">
        <v>1993</v>
      </c>
      <c r="F1527" t="s">
        <v>6366</v>
      </c>
      <c r="G1527" t="s">
        <v>65</v>
      </c>
      <c r="H1527" t="s">
        <v>38</v>
      </c>
      <c r="I1527" t="s">
        <v>66</v>
      </c>
      <c r="K1527">
        <v>1</v>
      </c>
      <c r="N1527" t="s">
        <v>65</v>
      </c>
    </row>
    <row r="1528" spans="1:14" x14ac:dyDescent="0.3">
      <c r="A1528" t="s">
        <v>6367</v>
      </c>
      <c r="B1528" t="s">
        <v>6368</v>
      </c>
      <c r="C1528" t="s">
        <v>126</v>
      </c>
      <c r="D1528" t="s">
        <v>6369</v>
      </c>
      <c r="E1528">
        <v>2002</v>
      </c>
      <c r="G1528" t="s">
        <v>65</v>
      </c>
      <c r="H1528" t="s">
        <v>38</v>
      </c>
      <c r="I1528" t="s">
        <v>66</v>
      </c>
    </row>
    <row r="1529" spans="1:14" x14ac:dyDescent="0.3">
      <c r="A1529" t="s">
        <v>6370</v>
      </c>
      <c r="B1529" t="s">
        <v>6371</v>
      </c>
      <c r="C1529" t="s">
        <v>2640</v>
      </c>
      <c r="D1529" t="s">
        <v>6372</v>
      </c>
      <c r="E1529">
        <v>1994</v>
      </c>
      <c r="F1529" t="s">
        <v>6373</v>
      </c>
      <c r="G1529" t="s">
        <v>65</v>
      </c>
      <c r="H1529" t="s">
        <v>38</v>
      </c>
      <c r="I1529" t="s">
        <v>66</v>
      </c>
      <c r="J1529" t="s">
        <v>67</v>
      </c>
    </row>
    <row r="1530" spans="1:14" x14ac:dyDescent="0.3">
      <c r="A1530" t="s">
        <v>6374</v>
      </c>
      <c r="B1530" t="s">
        <v>6375</v>
      </c>
      <c r="C1530" t="s">
        <v>1149</v>
      </c>
      <c r="D1530" t="s">
        <v>6376</v>
      </c>
      <c r="E1530">
        <v>2015</v>
      </c>
      <c r="F1530" t="s">
        <v>6377</v>
      </c>
      <c r="H1530" t="s">
        <v>18</v>
      </c>
    </row>
    <row r="1531" spans="1:14" x14ac:dyDescent="0.3">
      <c r="A1531" t="s">
        <v>6378</v>
      </c>
      <c r="B1531" t="s">
        <v>6379</v>
      </c>
      <c r="C1531" t="s">
        <v>575</v>
      </c>
      <c r="D1531" t="s">
        <v>6380</v>
      </c>
      <c r="E1531">
        <v>1995</v>
      </c>
      <c r="H1531" t="s">
        <v>18</v>
      </c>
    </row>
    <row r="1532" spans="1:14" x14ac:dyDescent="0.3">
      <c r="A1532" t="s">
        <v>6381</v>
      </c>
      <c r="B1532" t="s">
        <v>6382</v>
      </c>
      <c r="C1532" t="s">
        <v>798</v>
      </c>
      <c r="D1532" t="s">
        <v>6383</v>
      </c>
      <c r="E1532">
        <v>1991</v>
      </c>
      <c r="F1532" t="s">
        <v>6384</v>
      </c>
      <c r="H1532" t="s">
        <v>38</v>
      </c>
      <c r="I1532" t="s">
        <v>39</v>
      </c>
    </row>
    <row r="1533" spans="1:14" x14ac:dyDescent="0.3">
      <c r="A1533" t="s">
        <v>6385</v>
      </c>
      <c r="B1533" t="s">
        <v>6386</v>
      </c>
      <c r="C1533" t="s">
        <v>473</v>
      </c>
      <c r="D1533" t="s">
        <v>6387</v>
      </c>
      <c r="E1533">
        <v>2005</v>
      </c>
      <c r="F1533" t="s">
        <v>6388</v>
      </c>
      <c r="H1533" t="s">
        <v>18</v>
      </c>
    </row>
    <row r="1534" spans="1:14" x14ac:dyDescent="0.3">
      <c r="A1534" t="s">
        <v>6389</v>
      </c>
      <c r="B1534" t="s">
        <v>6390</v>
      </c>
      <c r="C1534" t="s">
        <v>350</v>
      </c>
      <c r="D1534" t="s">
        <v>6391</v>
      </c>
      <c r="E1534">
        <v>1999</v>
      </c>
      <c r="F1534" t="s">
        <v>6392</v>
      </c>
      <c r="G1534" t="s">
        <v>65</v>
      </c>
      <c r="H1534" t="s">
        <v>38</v>
      </c>
      <c r="I1534" t="s">
        <v>66</v>
      </c>
      <c r="K1534">
        <v>1</v>
      </c>
      <c r="N1534" t="s">
        <v>65</v>
      </c>
    </row>
    <row r="1535" spans="1:14" x14ac:dyDescent="0.3">
      <c r="A1535" t="s">
        <v>6393</v>
      </c>
      <c r="B1535" t="s">
        <v>6394</v>
      </c>
      <c r="C1535" t="s">
        <v>621</v>
      </c>
      <c r="D1535" t="s">
        <v>6395</v>
      </c>
      <c r="E1535">
        <v>1997</v>
      </c>
      <c r="F1535" t="s">
        <v>6396</v>
      </c>
      <c r="G1535" t="s">
        <v>7279</v>
      </c>
      <c r="H1535" t="s">
        <v>38</v>
      </c>
      <c r="I1535" t="s">
        <v>66</v>
      </c>
      <c r="K1535">
        <v>6</v>
      </c>
    </row>
    <row r="1536" spans="1:14" x14ac:dyDescent="0.3">
      <c r="A1536" t="s">
        <v>6397</v>
      </c>
      <c r="B1536" t="s">
        <v>6398</v>
      </c>
      <c r="C1536" t="s">
        <v>561</v>
      </c>
      <c r="D1536" t="s">
        <v>6399</v>
      </c>
      <c r="E1536">
        <v>2001</v>
      </c>
      <c r="F1536" t="s">
        <v>6400</v>
      </c>
      <c r="H1536" t="s">
        <v>38</v>
      </c>
      <c r="I1536" t="s">
        <v>39</v>
      </c>
    </row>
    <row r="1537" spans="1:13" x14ac:dyDescent="0.3">
      <c r="A1537" t="s">
        <v>6401</v>
      </c>
      <c r="B1537" t="s">
        <v>6402</v>
      </c>
      <c r="C1537" t="s">
        <v>4178</v>
      </c>
      <c r="D1537" t="s">
        <v>6403</v>
      </c>
      <c r="E1537">
        <v>1995</v>
      </c>
      <c r="H1537" t="s">
        <v>38</v>
      </c>
      <c r="I1537" t="s">
        <v>39</v>
      </c>
    </row>
    <row r="1538" spans="1:13" x14ac:dyDescent="0.3">
      <c r="A1538" t="s">
        <v>6404</v>
      </c>
      <c r="B1538" t="s">
        <v>6405</v>
      </c>
      <c r="C1538" t="s">
        <v>4716</v>
      </c>
      <c r="D1538" t="s">
        <v>6406</v>
      </c>
      <c r="E1538">
        <v>2009</v>
      </c>
      <c r="F1538" t="s">
        <v>6407</v>
      </c>
      <c r="H1538" t="s">
        <v>18</v>
      </c>
    </row>
    <row r="1539" spans="1:13" x14ac:dyDescent="0.3">
      <c r="A1539" t="s">
        <v>6408</v>
      </c>
      <c r="B1539" t="s">
        <v>6409</v>
      </c>
      <c r="C1539" t="s">
        <v>159</v>
      </c>
      <c r="D1539" t="s">
        <v>6410</v>
      </c>
      <c r="E1539">
        <v>2008</v>
      </c>
      <c r="F1539" t="s">
        <v>6411</v>
      </c>
      <c r="H1539" t="s">
        <v>18</v>
      </c>
    </row>
    <row r="1540" spans="1:13" x14ac:dyDescent="0.3">
      <c r="A1540" t="s">
        <v>6412</v>
      </c>
      <c r="B1540" t="s">
        <v>6413</v>
      </c>
      <c r="C1540" t="s">
        <v>4438</v>
      </c>
      <c r="D1540" t="s">
        <v>6414</v>
      </c>
      <c r="E1540">
        <v>1992</v>
      </c>
      <c r="F1540" t="s">
        <v>6415</v>
      </c>
      <c r="H1540" t="s">
        <v>38</v>
      </c>
      <c r="I1540" t="s">
        <v>39</v>
      </c>
    </row>
    <row r="1541" spans="1:13" x14ac:dyDescent="0.3">
      <c r="A1541" t="s">
        <v>6416</v>
      </c>
      <c r="B1541" t="s">
        <v>6417</v>
      </c>
      <c r="C1541" t="s">
        <v>818</v>
      </c>
      <c r="D1541" t="s">
        <v>6418</v>
      </c>
      <c r="E1541">
        <v>2004</v>
      </c>
      <c r="F1541" t="s">
        <v>6419</v>
      </c>
      <c r="H1541" t="s">
        <v>18</v>
      </c>
    </row>
    <row r="1542" spans="1:13" x14ac:dyDescent="0.3">
      <c r="A1542" t="s">
        <v>6420</v>
      </c>
      <c r="B1542" t="s">
        <v>6421</v>
      </c>
      <c r="C1542" t="s">
        <v>966</v>
      </c>
      <c r="D1542" t="s">
        <v>6422</v>
      </c>
      <c r="E1542">
        <v>2005</v>
      </c>
      <c r="F1542" t="s">
        <v>6423</v>
      </c>
      <c r="H1542" t="s">
        <v>18</v>
      </c>
    </row>
    <row r="1543" spans="1:13" x14ac:dyDescent="0.3">
      <c r="A1543" t="s">
        <v>6424</v>
      </c>
      <c r="B1543" t="s">
        <v>6425</v>
      </c>
      <c r="C1543" t="s">
        <v>245</v>
      </c>
      <c r="D1543" t="s">
        <v>6426</v>
      </c>
      <c r="E1543">
        <v>2016</v>
      </c>
      <c r="F1543" t="s">
        <v>6427</v>
      </c>
      <c r="H1543" t="s">
        <v>38</v>
      </c>
      <c r="I1543" t="s">
        <v>39</v>
      </c>
    </row>
    <row r="1544" spans="1:13" x14ac:dyDescent="0.3">
      <c r="A1544" t="s">
        <v>6428</v>
      </c>
      <c r="B1544" t="s">
        <v>6429</v>
      </c>
      <c r="C1544" t="s">
        <v>146</v>
      </c>
      <c r="D1544" t="s">
        <v>6430</v>
      </c>
      <c r="E1544">
        <v>1997</v>
      </c>
      <c r="F1544" t="s">
        <v>6431</v>
      </c>
      <c r="H1544" t="s">
        <v>18</v>
      </c>
    </row>
    <row r="1545" spans="1:13" x14ac:dyDescent="0.3">
      <c r="A1545" t="s">
        <v>6432</v>
      </c>
      <c r="B1545" t="s">
        <v>6433</v>
      </c>
      <c r="C1545" t="s">
        <v>16</v>
      </c>
      <c r="D1545" t="s">
        <v>6434</v>
      </c>
      <c r="E1545">
        <v>1997</v>
      </c>
      <c r="F1545" t="s">
        <v>6435</v>
      </c>
      <c r="H1545" t="s">
        <v>18</v>
      </c>
    </row>
    <row r="1546" spans="1:13" x14ac:dyDescent="0.3">
      <c r="A1546" t="s">
        <v>6436</v>
      </c>
      <c r="B1546" t="s">
        <v>6437</v>
      </c>
      <c r="C1546" t="s">
        <v>579</v>
      </c>
      <c r="D1546" t="s">
        <v>6438</v>
      </c>
      <c r="E1546">
        <v>2014</v>
      </c>
      <c r="F1546" t="s">
        <v>6439</v>
      </c>
      <c r="H1546" t="s">
        <v>38</v>
      </c>
      <c r="I1546" t="s">
        <v>39</v>
      </c>
    </row>
    <row r="1547" spans="1:13" x14ac:dyDescent="0.3">
      <c r="A1547" t="s">
        <v>6440</v>
      </c>
      <c r="B1547" t="s">
        <v>6441</v>
      </c>
      <c r="C1547" t="s">
        <v>6442</v>
      </c>
      <c r="D1547" t="s">
        <v>6443</v>
      </c>
      <c r="E1547">
        <v>2002</v>
      </c>
      <c r="F1547" t="s">
        <v>6444</v>
      </c>
      <c r="H1547" t="s">
        <v>18</v>
      </c>
    </row>
    <row r="1548" spans="1:13" x14ac:dyDescent="0.3">
      <c r="A1548" t="s">
        <v>6445</v>
      </c>
      <c r="B1548" t="s">
        <v>6446</v>
      </c>
      <c r="C1548" t="s">
        <v>1376</v>
      </c>
      <c r="D1548" t="s">
        <v>6447</v>
      </c>
      <c r="E1548">
        <v>2017</v>
      </c>
      <c r="F1548" t="s">
        <v>6448</v>
      </c>
      <c r="H1548" t="s">
        <v>18</v>
      </c>
    </row>
    <row r="1549" spans="1:13" x14ac:dyDescent="0.3">
      <c r="A1549" t="s">
        <v>6449</v>
      </c>
      <c r="B1549" t="s">
        <v>6450</v>
      </c>
      <c r="C1549" t="s">
        <v>375</v>
      </c>
      <c r="D1549" t="s">
        <v>6451</v>
      </c>
      <c r="E1549">
        <v>1996</v>
      </c>
      <c r="H1549" t="s">
        <v>38</v>
      </c>
      <c r="I1549" t="s">
        <v>66</v>
      </c>
      <c r="K1549">
        <v>1</v>
      </c>
    </row>
    <row r="1550" spans="1:13" x14ac:dyDescent="0.3">
      <c r="A1550" t="s">
        <v>6452</v>
      </c>
      <c r="B1550" t="s">
        <v>6453</v>
      </c>
      <c r="C1550" t="s">
        <v>6454</v>
      </c>
      <c r="D1550" t="s">
        <v>6455</v>
      </c>
      <c r="E1550">
        <v>2013</v>
      </c>
      <c r="F1550" t="s">
        <v>6456</v>
      </c>
      <c r="H1550" t="s">
        <v>18</v>
      </c>
    </row>
    <row r="1551" spans="1:13" x14ac:dyDescent="0.3">
      <c r="A1551" t="s">
        <v>6457</v>
      </c>
      <c r="B1551" t="s">
        <v>6458</v>
      </c>
      <c r="C1551" t="s">
        <v>2650</v>
      </c>
      <c r="D1551" t="s">
        <v>6459</v>
      </c>
      <c r="E1551">
        <v>2012</v>
      </c>
      <c r="G1551" t="s">
        <v>166</v>
      </c>
      <c r="H1551" t="s">
        <v>38</v>
      </c>
      <c r="I1551" t="s">
        <v>66</v>
      </c>
      <c r="L1551">
        <v>2</v>
      </c>
      <c r="M1551" t="s">
        <v>67</v>
      </c>
    </row>
    <row r="1552" spans="1:13" x14ac:dyDescent="0.3">
      <c r="A1552" t="s">
        <v>6460</v>
      </c>
      <c r="B1552" t="s">
        <v>6461</v>
      </c>
      <c r="C1552" t="s">
        <v>681</v>
      </c>
      <c r="D1552" t="s">
        <v>6462</v>
      </c>
      <c r="E1552">
        <v>2008</v>
      </c>
      <c r="F1552" t="s">
        <v>6463</v>
      </c>
      <c r="H1552" t="s">
        <v>38</v>
      </c>
      <c r="I1552" t="s">
        <v>39</v>
      </c>
    </row>
    <row r="1553" spans="1:14" x14ac:dyDescent="0.3">
      <c r="A1553" t="s">
        <v>6464</v>
      </c>
      <c r="B1553" t="s">
        <v>6465</v>
      </c>
      <c r="C1553" t="s">
        <v>1402</v>
      </c>
      <c r="D1553" t="s">
        <v>6466</v>
      </c>
      <c r="E1553">
        <v>1997</v>
      </c>
      <c r="H1553" t="s">
        <v>38</v>
      </c>
      <c r="I1553" t="s">
        <v>39</v>
      </c>
    </row>
    <row r="1554" spans="1:14" x14ac:dyDescent="0.3">
      <c r="A1554" t="s">
        <v>6467</v>
      </c>
      <c r="B1554" t="s">
        <v>6468</v>
      </c>
      <c r="C1554" t="s">
        <v>84</v>
      </c>
      <c r="D1554" t="s">
        <v>6469</v>
      </c>
      <c r="E1554">
        <v>1992</v>
      </c>
      <c r="F1554" t="s">
        <v>6470</v>
      </c>
      <c r="H1554" t="s">
        <v>38</v>
      </c>
      <c r="I1554" t="s">
        <v>39</v>
      </c>
    </row>
    <row r="1555" spans="1:14" x14ac:dyDescent="0.3">
      <c r="A1555" t="s">
        <v>6471</v>
      </c>
      <c r="B1555" t="s">
        <v>6472</v>
      </c>
      <c r="C1555" t="s">
        <v>2640</v>
      </c>
      <c r="D1555" t="s">
        <v>6473</v>
      </c>
      <c r="E1555">
        <v>2014</v>
      </c>
      <c r="F1555" t="s">
        <v>6474</v>
      </c>
      <c r="H1555" t="s">
        <v>38</v>
      </c>
      <c r="I1555" t="s">
        <v>39</v>
      </c>
    </row>
    <row r="1556" spans="1:14" x14ac:dyDescent="0.3">
      <c r="A1556" t="s">
        <v>6475</v>
      </c>
      <c r="B1556" t="s">
        <v>6476</v>
      </c>
      <c r="C1556" t="s">
        <v>2511</v>
      </c>
      <c r="D1556" t="s">
        <v>6477</v>
      </c>
      <c r="E1556">
        <v>1997</v>
      </c>
      <c r="H1556" t="s">
        <v>38</v>
      </c>
      <c r="I1556" t="s">
        <v>39</v>
      </c>
    </row>
    <row r="1557" spans="1:14" x14ac:dyDescent="0.3">
      <c r="A1557" t="s">
        <v>6478</v>
      </c>
      <c r="B1557" t="s">
        <v>6479</v>
      </c>
      <c r="C1557" t="s">
        <v>6480</v>
      </c>
      <c r="D1557" t="s">
        <v>6481</v>
      </c>
      <c r="E1557">
        <v>2015</v>
      </c>
      <c r="F1557" t="s">
        <v>6482</v>
      </c>
      <c r="H1557" t="s">
        <v>18</v>
      </c>
    </row>
    <row r="1558" spans="1:14" x14ac:dyDescent="0.3">
      <c r="A1558" t="s">
        <v>6483</v>
      </c>
      <c r="B1558" t="s">
        <v>6484</v>
      </c>
      <c r="C1558" t="s">
        <v>6485</v>
      </c>
      <c r="D1558" t="s">
        <v>6486</v>
      </c>
      <c r="E1558">
        <v>2017</v>
      </c>
      <c r="F1558" t="s">
        <v>6487</v>
      </c>
      <c r="H1558" t="s">
        <v>18</v>
      </c>
    </row>
    <row r="1559" spans="1:14" x14ac:dyDescent="0.3">
      <c r="A1559" t="s">
        <v>6488</v>
      </c>
      <c r="B1559" t="s">
        <v>6489</v>
      </c>
      <c r="C1559" t="s">
        <v>6490</v>
      </c>
      <c r="D1559" t="s">
        <v>6491</v>
      </c>
      <c r="E1559">
        <v>1999</v>
      </c>
      <c r="G1559" t="s">
        <v>65</v>
      </c>
      <c r="H1559" t="s">
        <v>38</v>
      </c>
      <c r="I1559" t="s">
        <v>66</v>
      </c>
      <c r="N1559" t="s">
        <v>65</v>
      </c>
    </row>
    <row r="1560" spans="1:14" x14ac:dyDescent="0.3">
      <c r="A1560" t="s">
        <v>6492</v>
      </c>
      <c r="B1560" t="s">
        <v>6493</v>
      </c>
      <c r="C1560" t="s">
        <v>621</v>
      </c>
      <c r="D1560" t="s">
        <v>6494</v>
      </c>
      <c r="E1560">
        <v>1995</v>
      </c>
      <c r="F1560" t="s">
        <v>6495</v>
      </c>
      <c r="H1560" t="s">
        <v>38</v>
      </c>
      <c r="I1560" t="s">
        <v>66</v>
      </c>
      <c r="K1560">
        <v>1</v>
      </c>
    </row>
    <row r="1561" spans="1:14" x14ac:dyDescent="0.3">
      <c r="A1561" t="s">
        <v>6496</v>
      </c>
      <c r="B1561" t="s">
        <v>6497</v>
      </c>
      <c r="C1561" t="s">
        <v>832</v>
      </c>
      <c r="D1561" t="s">
        <v>6498</v>
      </c>
      <c r="E1561">
        <v>2015</v>
      </c>
      <c r="F1561" t="s">
        <v>6499</v>
      </c>
      <c r="H1561" t="s">
        <v>38</v>
      </c>
      <c r="I1561" t="s">
        <v>39</v>
      </c>
    </row>
    <row r="1562" spans="1:14" x14ac:dyDescent="0.3">
      <c r="A1562" t="s">
        <v>6500</v>
      </c>
      <c r="B1562" t="s">
        <v>6501</v>
      </c>
      <c r="C1562" t="s">
        <v>1805</v>
      </c>
      <c r="D1562" t="s">
        <v>6502</v>
      </c>
      <c r="E1562">
        <v>1994</v>
      </c>
      <c r="F1562" t="s">
        <v>6503</v>
      </c>
      <c r="H1562" t="s">
        <v>18</v>
      </c>
    </row>
    <row r="1563" spans="1:14" x14ac:dyDescent="0.3">
      <c r="A1563" t="s">
        <v>6504</v>
      </c>
      <c r="B1563" t="s">
        <v>6505</v>
      </c>
      <c r="C1563" t="s">
        <v>5605</v>
      </c>
      <c r="D1563" t="s">
        <v>6506</v>
      </c>
      <c r="E1563">
        <v>2016</v>
      </c>
      <c r="F1563" t="s">
        <v>6507</v>
      </c>
      <c r="H1563" t="s">
        <v>18</v>
      </c>
    </row>
    <row r="1564" spans="1:14" x14ac:dyDescent="0.3">
      <c r="A1564" t="s">
        <v>6508</v>
      </c>
      <c r="B1564" t="s">
        <v>6509</v>
      </c>
      <c r="C1564" t="s">
        <v>2494</v>
      </c>
      <c r="D1564" t="s">
        <v>6510</v>
      </c>
      <c r="E1564">
        <v>2015</v>
      </c>
      <c r="F1564" t="s">
        <v>6511</v>
      </c>
      <c r="H1564" t="s">
        <v>18</v>
      </c>
    </row>
    <row r="1565" spans="1:14" x14ac:dyDescent="0.3">
      <c r="A1565" t="s">
        <v>6512</v>
      </c>
      <c r="B1565" t="s">
        <v>6513</v>
      </c>
      <c r="C1565" t="s">
        <v>6514</v>
      </c>
      <c r="D1565" t="s">
        <v>6515</v>
      </c>
      <c r="E1565">
        <v>1999</v>
      </c>
      <c r="F1565" t="s">
        <v>6516</v>
      </c>
      <c r="H1565" t="s">
        <v>38</v>
      </c>
      <c r="I1565" t="s">
        <v>39</v>
      </c>
    </row>
    <row r="1566" spans="1:14" x14ac:dyDescent="0.3">
      <c r="A1566" t="s">
        <v>6517</v>
      </c>
      <c r="B1566" t="s">
        <v>6518</v>
      </c>
      <c r="C1566" t="s">
        <v>164</v>
      </c>
      <c r="D1566" t="s">
        <v>6519</v>
      </c>
      <c r="E1566">
        <v>2006</v>
      </c>
      <c r="F1566" t="s">
        <v>6520</v>
      </c>
      <c r="G1566" t="s">
        <v>65</v>
      </c>
      <c r="H1566" t="s">
        <v>38</v>
      </c>
      <c r="I1566" t="s">
        <v>66</v>
      </c>
    </row>
    <row r="1567" spans="1:14" x14ac:dyDescent="0.3">
      <c r="A1567" t="s">
        <v>6521</v>
      </c>
      <c r="B1567" t="s">
        <v>6522</v>
      </c>
      <c r="C1567" t="s">
        <v>3456</v>
      </c>
      <c r="D1567" t="s">
        <v>6523</v>
      </c>
      <c r="E1567">
        <v>2015</v>
      </c>
      <c r="F1567" t="s">
        <v>6524</v>
      </c>
      <c r="H1567" t="s">
        <v>18</v>
      </c>
    </row>
    <row r="1568" spans="1:14" x14ac:dyDescent="0.3">
      <c r="A1568" t="s">
        <v>6525</v>
      </c>
      <c r="B1568" t="s">
        <v>6526</v>
      </c>
      <c r="C1568" t="s">
        <v>16</v>
      </c>
      <c r="D1568" t="s">
        <v>6527</v>
      </c>
      <c r="E1568">
        <v>2004</v>
      </c>
      <c r="F1568" t="s">
        <v>6528</v>
      </c>
      <c r="H1568" t="s">
        <v>18</v>
      </c>
    </row>
    <row r="1569" spans="1:12" x14ac:dyDescent="0.3">
      <c r="A1569" t="s">
        <v>6529</v>
      </c>
      <c r="B1569" t="s">
        <v>6530</v>
      </c>
      <c r="C1569" t="s">
        <v>4438</v>
      </c>
      <c r="D1569" t="s">
        <v>6531</v>
      </c>
      <c r="E1569">
        <v>2011</v>
      </c>
      <c r="F1569" t="s">
        <v>6532</v>
      </c>
      <c r="H1569" t="s">
        <v>38</v>
      </c>
      <c r="I1569" t="s">
        <v>39</v>
      </c>
    </row>
    <row r="1570" spans="1:12" x14ac:dyDescent="0.3">
      <c r="A1570" t="s">
        <v>6533</v>
      </c>
      <c r="B1570" t="s">
        <v>6534</v>
      </c>
      <c r="C1570" t="s">
        <v>325</v>
      </c>
      <c r="D1570" t="s">
        <v>6535</v>
      </c>
      <c r="E1570">
        <v>2012</v>
      </c>
      <c r="F1570" t="s">
        <v>6536</v>
      </c>
      <c r="H1570" t="s">
        <v>38</v>
      </c>
      <c r="I1570" t="s">
        <v>66</v>
      </c>
      <c r="K1570">
        <v>2</v>
      </c>
    </row>
    <row r="1571" spans="1:12" x14ac:dyDescent="0.3">
      <c r="A1571" t="s">
        <v>6537</v>
      </c>
      <c r="B1571" t="s">
        <v>6538</v>
      </c>
      <c r="C1571" t="s">
        <v>164</v>
      </c>
      <c r="D1571" t="s">
        <v>6539</v>
      </c>
      <c r="E1571">
        <v>2008</v>
      </c>
      <c r="F1571" t="s">
        <v>6540</v>
      </c>
      <c r="G1571" t="s">
        <v>65</v>
      </c>
      <c r="H1571" t="s">
        <v>38</v>
      </c>
      <c r="I1571" t="s">
        <v>66</v>
      </c>
    </row>
    <row r="1572" spans="1:12" x14ac:dyDescent="0.3">
      <c r="A1572" t="s">
        <v>6541</v>
      </c>
      <c r="B1572" t="s">
        <v>6542</v>
      </c>
      <c r="C1572" t="s">
        <v>164</v>
      </c>
      <c r="D1572" t="s">
        <v>6543</v>
      </c>
      <c r="E1572">
        <v>2010</v>
      </c>
      <c r="F1572" t="s">
        <v>6544</v>
      </c>
      <c r="H1572" t="s">
        <v>38</v>
      </c>
      <c r="I1572" t="s">
        <v>66</v>
      </c>
      <c r="K1572">
        <v>1</v>
      </c>
    </row>
    <row r="1573" spans="1:12" x14ac:dyDescent="0.3">
      <c r="A1573" t="s">
        <v>6545</v>
      </c>
      <c r="B1573" t="s">
        <v>6546</v>
      </c>
      <c r="C1573" t="s">
        <v>375</v>
      </c>
      <c r="D1573" t="s">
        <v>6547</v>
      </c>
      <c r="E1573">
        <v>2006</v>
      </c>
      <c r="F1573" t="s">
        <v>6548</v>
      </c>
      <c r="G1573" t="s">
        <v>65</v>
      </c>
      <c r="H1573" t="s">
        <v>38</v>
      </c>
      <c r="I1573" t="s">
        <v>66</v>
      </c>
    </row>
    <row r="1574" spans="1:12" x14ac:dyDescent="0.3">
      <c r="A1574" t="s">
        <v>6549</v>
      </c>
      <c r="B1574" t="s">
        <v>6550</v>
      </c>
      <c r="C1574" t="s">
        <v>961</v>
      </c>
      <c r="D1574" t="s">
        <v>6551</v>
      </c>
      <c r="E1574">
        <v>2015</v>
      </c>
      <c r="F1574" t="s">
        <v>6552</v>
      </c>
      <c r="H1574" t="s">
        <v>38</v>
      </c>
      <c r="I1574" t="s">
        <v>66</v>
      </c>
      <c r="K1574">
        <v>2</v>
      </c>
    </row>
    <row r="1575" spans="1:12" x14ac:dyDescent="0.3">
      <c r="A1575" t="s">
        <v>6553</v>
      </c>
      <c r="B1575" t="s">
        <v>6554</v>
      </c>
      <c r="C1575" t="s">
        <v>6555</v>
      </c>
      <c r="D1575" t="s">
        <v>6556</v>
      </c>
      <c r="E1575">
        <v>2014</v>
      </c>
      <c r="F1575" t="s">
        <v>6557</v>
      </c>
      <c r="H1575" t="s">
        <v>18</v>
      </c>
    </row>
    <row r="1576" spans="1:12" x14ac:dyDescent="0.3">
      <c r="A1576" t="s">
        <v>6558</v>
      </c>
      <c r="B1576" t="s">
        <v>6559</v>
      </c>
      <c r="C1576" t="s">
        <v>3279</v>
      </c>
      <c r="D1576" t="s">
        <v>6560</v>
      </c>
      <c r="E1576">
        <v>2013</v>
      </c>
      <c r="F1576" t="s">
        <v>6561</v>
      </c>
      <c r="H1576" t="s">
        <v>18</v>
      </c>
    </row>
    <row r="1577" spans="1:12" x14ac:dyDescent="0.3">
      <c r="A1577" t="s">
        <v>6562</v>
      </c>
      <c r="B1577" t="s">
        <v>6563</v>
      </c>
      <c r="C1577" t="s">
        <v>758</v>
      </c>
      <c r="D1577" t="s">
        <v>6564</v>
      </c>
      <c r="E1577">
        <v>2015</v>
      </c>
      <c r="F1577" t="s">
        <v>6565</v>
      </c>
      <c r="H1577" t="s">
        <v>18</v>
      </c>
    </row>
    <row r="1578" spans="1:12" x14ac:dyDescent="0.3">
      <c r="A1578" t="s">
        <v>6566</v>
      </c>
      <c r="B1578" t="s">
        <v>6567</v>
      </c>
      <c r="C1578" t="s">
        <v>4924</v>
      </c>
      <c r="D1578" t="s">
        <v>6568</v>
      </c>
      <c r="E1578">
        <v>2014</v>
      </c>
      <c r="F1578" t="s">
        <v>6569</v>
      </c>
      <c r="H1578" t="s">
        <v>18</v>
      </c>
    </row>
    <row r="1579" spans="1:12" x14ac:dyDescent="0.3">
      <c r="A1579" t="s">
        <v>6570</v>
      </c>
      <c r="B1579" t="s">
        <v>6571</v>
      </c>
      <c r="C1579" t="s">
        <v>6572</v>
      </c>
      <c r="D1579" t="s">
        <v>6573</v>
      </c>
      <c r="E1579">
        <v>2012</v>
      </c>
      <c r="F1579" t="s">
        <v>6574</v>
      </c>
      <c r="H1579" t="s">
        <v>18</v>
      </c>
    </row>
    <row r="1580" spans="1:12" x14ac:dyDescent="0.3">
      <c r="A1580" t="s">
        <v>6575</v>
      </c>
      <c r="B1580" t="s">
        <v>6576</v>
      </c>
      <c r="C1580" t="s">
        <v>798</v>
      </c>
      <c r="D1580" t="s">
        <v>6577</v>
      </c>
      <c r="E1580">
        <v>2015</v>
      </c>
      <c r="F1580" t="s">
        <v>6578</v>
      </c>
      <c r="H1580" t="s">
        <v>38</v>
      </c>
      <c r="I1580" t="s">
        <v>39</v>
      </c>
    </row>
    <row r="1581" spans="1:12" x14ac:dyDescent="0.3">
      <c r="A1581" t="s">
        <v>6579</v>
      </c>
      <c r="B1581" t="s">
        <v>6580</v>
      </c>
      <c r="C1581" t="s">
        <v>832</v>
      </c>
      <c r="D1581" t="s">
        <v>6581</v>
      </c>
      <c r="E1581">
        <v>2011</v>
      </c>
      <c r="F1581" t="s">
        <v>6582</v>
      </c>
      <c r="H1581" t="s">
        <v>38</v>
      </c>
      <c r="I1581" t="s">
        <v>66</v>
      </c>
      <c r="L1581">
        <v>2</v>
      </c>
    </row>
    <row r="1582" spans="1:12" x14ac:dyDescent="0.3">
      <c r="A1582" t="s">
        <v>6583</v>
      </c>
      <c r="B1582" t="s">
        <v>6584</v>
      </c>
      <c r="C1582" t="s">
        <v>3520</v>
      </c>
      <c r="D1582" t="s">
        <v>6585</v>
      </c>
      <c r="E1582">
        <v>2011</v>
      </c>
      <c r="F1582" t="s">
        <v>6586</v>
      </c>
      <c r="H1582" t="s">
        <v>18</v>
      </c>
    </row>
    <row r="1583" spans="1:12" x14ac:dyDescent="0.3">
      <c r="A1583" t="s">
        <v>6587</v>
      </c>
      <c r="B1583" t="s">
        <v>6588</v>
      </c>
      <c r="C1583" t="s">
        <v>6589</v>
      </c>
      <c r="D1583" t="s">
        <v>6590</v>
      </c>
      <c r="E1583">
        <v>2016</v>
      </c>
      <c r="F1583" t="s">
        <v>6591</v>
      </c>
      <c r="H1583" t="s">
        <v>18</v>
      </c>
    </row>
    <row r="1584" spans="1:12" x14ac:dyDescent="0.3">
      <c r="A1584" t="s">
        <v>6592</v>
      </c>
      <c r="B1584" t="s">
        <v>6593</v>
      </c>
      <c r="C1584" t="s">
        <v>6594</v>
      </c>
      <c r="D1584" t="s">
        <v>6595</v>
      </c>
      <c r="E1584">
        <v>2010</v>
      </c>
      <c r="H1584" t="s">
        <v>38</v>
      </c>
      <c r="I1584" t="s">
        <v>39</v>
      </c>
    </row>
    <row r="1585" spans="1:14" x14ac:dyDescent="0.3">
      <c r="A1585" t="s">
        <v>6596</v>
      </c>
      <c r="B1585" t="s">
        <v>6597</v>
      </c>
      <c r="C1585" t="s">
        <v>2057</v>
      </c>
      <c r="D1585" t="s">
        <v>6598</v>
      </c>
      <c r="E1585">
        <v>2008</v>
      </c>
      <c r="F1585" t="s">
        <v>6599</v>
      </c>
      <c r="G1585" t="s">
        <v>65</v>
      </c>
      <c r="H1585" t="s">
        <v>38</v>
      </c>
      <c r="I1585" t="s">
        <v>66</v>
      </c>
    </row>
    <row r="1586" spans="1:14" x14ac:dyDescent="0.3">
      <c r="A1586" t="s">
        <v>6600</v>
      </c>
      <c r="B1586" t="s">
        <v>6601</v>
      </c>
      <c r="C1586" t="s">
        <v>365</v>
      </c>
      <c r="D1586" t="s">
        <v>6602</v>
      </c>
      <c r="E1586">
        <v>2009</v>
      </c>
      <c r="F1586" t="s">
        <v>6603</v>
      </c>
      <c r="H1586" t="s">
        <v>18</v>
      </c>
    </row>
    <row r="1587" spans="1:14" x14ac:dyDescent="0.3">
      <c r="A1587" t="s">
        <v>6604</v>
      </c>
      <c r="B1587" t="s">
        <v>6605</v>
      </c>
      <c r="C1587" t="s">
        <v>2275</v>
      </c>
      <c r="D1587" t="s">
        <v>6606</v>
      </c>
      <c r="E1587">
        <v>2003</v>
      </c>
      <c r="H1587" t="s">
        <v>18</v>
      </c>
    </row>
    <row r="1588" spans="1:14" x14ac:dyDescent="0.3">
      <c r="A1588" t="s">
        <v>6607</v>
      </c>
      <c r="B1588" t="s">
        <v>6608</v>
      </c>
      <c r="C1588" t="s">
        <v>1805</v>
      </c>
      <c r="D1588" t="s">
        <v>6609</v>
      </c>
      <c r="E1588">
        <v>2009</v>
      </c>
      <c r="F1588" t="s">
        <v>6610</v>
      </c>
      <c r="H1588" t="s">
        <v>18</v>
      </c>
    </row>
    <row r="1589" spans="1:14" x14ac:dyDescent="0.3">
      <c r="A1589" t="s">
        <v>6611</v>
      </c>
      <c r="B1589" t="s">
        <v>6612</v>
      </c>
      <c r="C1589" t="s">
        <v>1819</v>
      </c>
      <c r="D1589" t="s">
        <v>6613</v>
      </c>
      <c r="E1589">
        <v>1998</v>
      </c>
      <c r="H1589" t="s">
        <v>38</v>
      </c>
      <c r="I1589" t="s">
        <v>66</v>
      </c>
      <c r="K1589">
        <v>1</v>
      </c>
    </row>
    <row r="1590" spans="1:14" x14ac:dyDescent="0.3">
      <c r="A1590" t="s">
        <v>6614</v>
      </c>
      <c r="B1590" t="s">
        <v>6615</v>
      </c>
      <c r="C1590" t="s">
        <v>189</v>
      </c>
      <c r="D1590" t="s">
        <v>6616</v>
      </c>
      <c r="E1590">
        <v>2006</v>
      </c>
      <c r="F1590" t="s">
        <v>6617</v>
      </c>
      <c r="H1590" t="s">
        <v>38</v>
      </c>
      <c r="I1590" t="s">
        <v>39</v>
      </c>
    </row>
    <row r="1591" spans="1:14" x14ac:dyDescent="0.3">
      <c r="A1591" t="s">
        <v>6618</v>
      </c>
      <c r="B1591" t="s">
        <v>6619</v>
      </c>
      <c r="C1591" t="s">
        <v>4267</v>
      </c>
      <c r="D1591" t="s">
        <v>6620</v>
      </c>
      <c r="E1591">
        <v>2009</v>
      </c>
      <c r="F1591" t="s">
        <v>6621</v>
      </c>
      <c r="H1591" t="s">
        <v>38</v>
      </c>
      <c r="I1591" t="s">
        <v>39</v>
      </c>
    </row>
    <row r="1592" spans="1:14" x14ac:dyDescent="0.3">
      <c r="A1592" t="s">
        <v>6622</v>
      </c>
      <c r="B1592" t="s">
        <v>6623</v>
      </c>
      <c r="C1592" t="s">
        <v>216</v>
      </c>
      <c r="D1592" t="s">
        <v>6624</v>
      </c>
      <c r="E1592">
        <v>2012</v>
      </c>
      <c r="F1592" t="s">
        <v>6625</v>
      </c>
      <c r="G1592" t="s">
        <v>65</v>
      </c>
      <c r="H1592" t="s">
        <v>38</v>
      </c>
      <c r="I1592" t="s">
        <v>66</v>
      </c>
      <c r="M1592" t="s">
        <v>67</v>
      </c>
      <c r="N1592" t="s">
        <v>65</v>
      </c>
    </row>
    <row r="1593" spans="1:14" x14ac:dyDescent="0.3">
      <c r="A1593" t="s">
        <v>6626</v>
      </c>
      <c r="B1593" t="s">
        <v>6627</v>
      </c>
      <c r="C1593" t="s">
        <v>4198</v>
      </c>
      <c r="D1593" t="s">
        <v>6628</v>
      </c>
      <c r="E1593">
        <v>1992</v>
      </c>
      <c r="H1593" t="s">
        <v>18</v>
      </c>
    </row>
    <row r="1594" spans="1:14" x14ac:dyDescent="0.3">
      <c r="A1594" t="s">
        <v>6629</v>
      </c>
      <c r="B1594" t="s">
        <v>6630</v>
      </c>
      <c r="C1594" t="s">
        <v>4178</v>
      </c>
      <c r="D1594" t="s">
        <v>6631</v>
      </c>
      <c r="E1594">
        <v>1999</v>
      </c>
      <c r="H1594" t="s">
        <v>38</v>
      </c>
      <c r="I1594" t="s">
        <v>39</v>
      </c>
    </row>
    <row r="1595" spans="1:14" x14ac:dyDescent="0.3">
      <c r="A1595" t="s">
        <v>6632</v>
      </c>
      <c r="B1595" t="s">
        <v>6633</v>
      </c>
      <c r="C1595" t="s">
        <v>126</v>
      </c>
      <c r="D1595" t="s">
        <v>6634</v>
      </c>
      <c r="E1595">
        <v>1994</v>
      </c>
      <c r="F1595" t="s">
        <v>6635</v>
      </c>
      <c r="G1595" t="s">
        <v>166</v>
      </c>
      <c r="H1595" t="s">
        <v>38</v>
      </c>
      <c r="I1595" t="s">
        <v>66</v>
      </c>
      <c r="K1595">
        <v>3</v>
      </c>
    </row>
    <row r="1596" spans="1:14" x14ac:dyDescent="0.3">
      <c r="A1596" t="s">
        <v>6636</v>
      </c>
      <c r="B1596" t="s">
        <v>6637</v>
      </c>
      <c r="C1596" t="s">
        <v>6638</v>
      </c>
      <c r="E1596">
        <v>2007</v>
      </c>
      <c r="F1596" t="s">
        <v>6639</v>
      </c>
      <c r="H1596" t="s">
        <v>18</v>
      </c>
    </row>
    <row r="1597" spans="1:14" x14ac:dyDescent="0.3">
      <c r="A1597" t="s">
        <v>6640</v>
      </c>
      <c r="B1597" t="s">
        <v>6641</v>
      </c>
      <c r="C1597" t="s">
        <v>126</v>
      </c>
      <c r="D1597" t="s">
        <v>6642</v>
      </c>
      <c r="E1597">
        <v>1998</v>
      </c>
      <c r="F1597" t="s">
        <v>6643</v>
      </c>
      <c r="G1597" t="s">
        <v>166</v>
      </c>
      <c r="H1597" t="s">
        <v>38</v>
      </c>
      <c r="I1597" t="s">
        <v>66</v>
      </c>
      <c r="K1597">
        <v>4</v>
      </c>
      <c r="L1597">
        <v>4</v>
      </c>
    </row>
    <row r="1598" spans="1:14" x14ac:dyDescent="0.3">
      <c r="A1598" t="s">
        <v>6644</v>
      </c>
      <c r="B1598" t="s">
        <v>6645</v>
      </c>
      <c r="C1598" t="s">
        <v>6646</v>
      </c>
      <c r="D1598" t="s">
        <v>6647</v>
      </c>
      <c r="E1598">
        <v>1997</v>
      </c>
      <c r="F1598" t="s">
        <v>6648</v>
      </c>
      <c r="H1598" t="s">
        <v>38</v>
      </c>
      <c r="I1598" t="s">
        <v>39</v>
      </c>
    </row>
    <row r="1599" spans="1:14" x14ac:dyDescent="0.3">
      <c r="A1599" t="s">
        <v>6649</v>
      </c>
      <c r="B1599" t="s">
        <v>6650</v>
      </c>
      <c r="C1599" t="s">
        <v>99</v>
      </c>
      <c r="D1599" t="s">
        <v>6651</v>
      </c>
      <c r="E1599">
        <v>2009</v>
      </c>
      <c r="F1599" t="s">
        <v>6652</v>
      </c>
      <c r="H1599" t="s">
        <v>18</v>
      </c>
    </row>
    <row r="1600" spans="1:14" x14ac:dyDescent="0.3">
      <c r="A1600" t="s">
        <v>6653</v>
      </c>
      <c r="B1600" t="s">
        <v>6654</v>
      </c>
      <c r="C1600" t="s">
        <v>126</v>
      </c>
      <c r="D1600" t="s">
        <v>6655</v>
      </c>
      <c r="E1600">
        <v>2015</v>
      </c>
      <c r="F1600" t="s">
        <v>6656</v>
      </c>
      <c r="H1600" t="s">
        <v>38</v>
      </c>
      <c r="I1600" t="s">
        <v>66</v>
      </c>
      <c r="K1600">
        <v>1</v>
      </c>
    </row>
    <row r="1601" spans="1:14" x14ac:dyDescent="0.3">
      <c r="A1601" t="s">
        <v>6657</v>
      </c>
      <c r="B1601" t="s">
        <v>6658</v>
      </c>
      <c r="C1601" t="s">
        <v>570</v>
      </c>
      <c r="D1601" t="s">
        <v>6659</v>
      </c>
      <c r="E1601">
        <v>2013</v>
      </c>
      <c r="F1601" t="s">
        <v>6660</v>
      </c>
      <c r="H1601" t="s">
        <v>38</v>
      </c>
      <c r="I1601" t="s">
        <v>39</v>
      </c>
    </row>
    <row r="1602" spans="1:14" x14ac:dyDescent="0.3">
      <c r="A1602" t="s">
        <v>6661</v>
      </c>
      <c r="B1602" t="s">
        <v>6662</v>
      </c>
      <c r="C1602" t="s">
        <v>47</v>
      </c>
      <c r="D1602" t="s">
        <v>6663</v>
      </c>
      <c r="E1602">
        <v>2008</v>
      </c>
      <c r="F1602" t="s">
        <v>6664</v>
      </c>
      <c r="H1602" t="s">
        <v>18</v>
      </c>
    </row>
    <row r="1603" spans="1:14" x14ac:dyDescent="0.3">
      <c r="A1603" t="s">
        <v>6665</v>
      </c>
      <c r="B1603" t="s">
        <v>6666</v>
      </c>
      <c r="C1603" t="s">
        <v>226</v>
      </c>
      <c r="D1603" t="s">
        <v>6667</v>
      </c>
      <c r="E1603">
        <v>2010</v>
      </c>
      <c r="F1603" t="s">
        <v>6668</v>
      </c>
      <c r="H1603" t="s">
        <v>38</v>
      </c>
      <c r="I1603" t="s">
        <v>39</v>
      </c>
    </row>
    <row r="1604" spans="1:14" x14ac:dyDescent="0.3">
      <c r="A1604" t="s">
        <v>6669</v>
      </c>
      <c r="B1604" t="s">
        <v>6670</v>
      </c>
      <c r="C1604" t="s">
        <v>84</v>
      </c>
      <c r="D1604" t="s">
        <v>6671</v>
      </c>
      <c r="E1604">
        <v>2005</v>
      </c>
      <c r="F1604" t="s">
        <v>6672</v>
      </c>
      <c r="H1604" t="s">
        <v>38</v>
      </c>
      <c r="I1604" t="s">
        <v>39</v>
      </c>
    </row>
    <row r="1605" spans="1:14" x14ac:dyDescent="0.3">
      <c r="A1605" t="s">
        <v>6673</v>
      </c>
      <c r="B1605" t="s">
        <v>6674</v>
      </c>
      <c r="C1605" t="s">
        <v>6675</v>
      </c>
      <c r="D1605" t="s">
        <v>6676</v>
      </c>
      <c r="E1605">
        <v>1996</v>
      </c>
      <c r="H1605" t="s">
        <v>38</v>
      </c>
      <c r="I1605" t="s">
        <v>39</v>
      </c>
    </row>
    <row r="1606" spans="1:14" x14ac:dyDescent="0.3">
      <c r="A1606" t="s">
        <v>6677</v>
      </c>
      <c r="B1606" t="s">
        <v>6678</v>
      </c>
      <c r="C1606" t="s">
        <v>375</v>
      </c>
      <c r="D1606" t="s">
        <v>6679</v>
      </c>
      <c r="E1606">
        <v>2013</v>
      </c>
      <c r="F1606" t="s">
        <v>6680</v>
      </c>
      <c r="H1606" t="s">
        <v>38</v>
      </c>
      <c r="I1606" t="s">
        <v>66</v>
      </c>
      <c r="K1606">
        <v>1</v>
      </c>
    </row>
    <row r="1607" spans="1:14" x14ac:dyDescent="0.3">
      <c r="A1607" t="s">
        <v>6681</v>
      </c>
      <c r="B1607" t="s">
        <v>6682</v>
      </c>
      <c r="C1607" t="s">
        <v>6683</v>
      </c>
      <c r="D1607" t="s">
        <v>6684</v>
      </c>
      <c r="E1607">
        <v>2009</v>
      </c>
      <c r="F1607" t="s">
        <v>6685</v>
      </c>
      <c r="H1607" t="s">
        <v>18</v>
      </c>
    </row>
    <row r="1608" spans="1:14" x14ac:dyDescent="0.3">
      <c r="A1608" t="s">
        <v>6686</v>
      </c>
      <c r="B1608" t="s">
        <v>6687</v>
      </c>
      <c r="C1608" t="s">
        <v>803</v>
      </c>
      <c r="D1608" t="s">
        <v>6688</v>
      </c>
      <c r="E1608">
        <v>2014</v>
      </c>
      <c r="F1608" t="s">
        <v>6689</v>
      </c>
      <c r="G1608" t="s">
        <v>166</v>
      </c>
      <c r="H1608" t="s">
        <v>38</v>
      </c>
      <c r="I1608" t="s">
        <v>66</v>
      </c>
      <c r="M1608" t="s">
        <v>67</v>
      </c>
      <c r="N1608" t="s">
        <v>65</v>
      </c>
    </row>
    <row r="1609" spans="1:14" x14ac:dyDescent="0.3">
      <c r="A1609" t="s">
        <v>6690</v>
      </c>
      <c r="B1609" t="s">
        <v>6691</v>
      </c>
      <c r="C1609" t="s">
        <v>6692</v>
      </c>
      <c r="D1609" t="s">
        <v>6693</v>
      </c>
      <c r="E1609">
        <v>2012</v>
      </c>
      <c r="F1609" t="s">
        <v>6694</v>
      </c>
      <c r="H1609" t="s">
        <v>18</v>
      </c>
    </row>
    <row r="1610" spans="1:14" x14ac:dyDescent="0.3">
      <c r="A1610" t="s">
        <v>6695</v>
      </c>
      <c r="B1610" t="s">
        <v>6696</v>
      </c>
      <c r="C1610" t="s">
        <v>1895</v>
      </c>
      <c r="D1610" t="s">
        <v>6697</v>
      </c>
      <c r="E1610">
        <v>2013</v>
      </c>
      <c r="F1610" t="s">
        <v>6698</v>
      </c>
      <c r="H1610" t="s">
        <v>38</v>
      </c>
      <c r="I1610" t="s">
        <v>66</v>
      </c>
      <c r="K1610">
        <v>1</v>
      </c>
    </row>
    <row r="1611" spans="1:14" x14ac:dyDescent="0.3">
      <c r="A1611" t="s">
        <v>6699</v>
      </c>
      <c r="B1611" t="s">
        <v>6700</v>
      </c>
      <c r="C1611" t="s">
        <v>832</v>
      </c>
      <c r="D1611" t="s">
        <v>6701</v>
      </c>
      <c r="E1611">
        <v>2014</v>
      </c>
      <c r="F1611" t="s">
        <v>6702</v>
      </c>
      <c r="H1611" t="s">
        <v>18</v>
      </c>
    </row>
    <row r="1612" spans="1:14" x14ac:dyDescent="0.3">
      <c r="A1612" t="s">
        <v>6703</v>
      </c>
      <c r="B1612" t="s">
        <v>6704</v>
      </c>
      <c r="C1612" t="s">
        <v>3456</v>
      </c>
      <c r="D1612" t="s">
        <v>6705</v>
      </c>
      <c r="E1612">
        <v>2017</v>
      </c>
      <c r="F1612" t="s">
        <v>6706</v>
      </c>
      <c r="H1612" t="s">
        <v>18</v>
      </c>
    </row>
    <row r="1613" spans="1:14" x14ac:dyDescent="0.3">
      <c r="A1613" t="s">
        <v>6707</v>
      </c>
      <c r="B1613" t="s">
        <v>6708</v>
      </c>
      <c r="C1613" t="s">
        <v>250</v>
      </c>
      <c r="D1613" t="s">
        <v>6709</v>
      </c>
      <c r="E1613">
        <v>2015</v>
      </c>
      <c r="F1613" t="s">
        <v>6710</v>
      </c>
      <c r="H1613" t="s">
        <v>18</v>
      </c>
    </row>
    <row r="1614" spans="1:14" x14ac:dyDescent="0.3">
      <c r="A1614" t="s">
        <v>6711</v>
      </c>
      <c r="B1614" t="s">
        <v>6712</v>
      </c>
      <c r="C1614" t="s">
        <v>589</v>
      </c>
      <c r="D1614" t="s">
        <v>6713</v>
      </c>
      <c r="E1614">
        <v>2008</v>
      </c>
      <c r="F1614" t="s">
        <v>6714</v>
      </c>
      <c r="H1614" t="s">
        <v>18</v>
      </c>
    </row>
    <row r="1615" spans="1:14" x14ac:dyDescent="0.3">
      <c r="A1615" t="s">
        <v>6715</v>
      </c>
      <c r="B1615" t="s">
        <v>6716</v>
      </c>
      <c r="C1615" t="s">
        <v>6717</v>
      </c>
      <c r="D1615" t="s">
        <v>6718</v>
      </c>
      <c r="E1615">
        <v>2006</v>
      </c>
      <c r="F1615" t="s">
        <v>6719</v>
      </c>
      <c r="H1615" t="s">
        <v>38</v>
      </c>
      <c r="I1615" t="s">
        <v>39</v>
      </c>
    </row>
    <row r="1616" spans="1:14" x14ac:dyDescent="0.3">
      <c r="A1616" t="s">
        <v>6720</v>
      </c>
      <c r="B1616" t="s">
        <v>6721</v>
      </c>
      <c r="C1616" t="s">
        <v>6722</v>
      </c>
      <c r="D1616" t="s">
        <v>6723</v>
      </c>
      <c r="E1616">
        <v>2017</v>
      </c>
      <c r="F1616" t="s">
        <v>6724</v>
      </c>
      <c r="H1616" t="s">
        <v>18</v>
      </c>
    </row>
    <row r="1617" spans="1:14" x14ac:dyDescent="0.3">
      <c r="A1617" t="s">
        <v>6725</v>
      </c>
      <c r="B1617" t="s">
        <v>6726</v>
      </c>
      <c r="C1617" t="s">
        <v>1805</v>
      </c>
      <c r="D1617" t="s">
        <v>6727</v>
      </c>
      <c r="E1617">
        <v>2006</v>
      </c>
      <c r="F1617" t="s">
        <v>6728</v>
      </c>
      <c r="H1617" t="s">
        <v>18</v>
      </c>
    </row>
    <row r="1618" spans="1:14" x14ac:dyDescent="0.3">
      <c r="A1618" t="s">
        <v>6729</v>
      </c>
      <c r="B1618" t="s">
        <v>6730</v>
      </c>
      <c r="C1618" t="s">
        <v>832</v>
      </c>
      <c r="D1618" t="s">
        <v>6731</v>
      </c>
      <c r="E1618">
        <v>2012</v>
      </c>
      <c r="F1618" t="s">
        <v>6732</v>
      </c>
      <c r="H1618" t="s">
        <v>18</v>
      </c>
    </row>
    <row r="1619" spans="1:14" x14ac:dyDescent="0.3">
      <c r="A1619" t="s">
        <v>6733</v>
      </c>
      <c r="B1619" t="s">
        <v>6734</v>
      </c>
      <c r="C1619" t="s">
        <v>3279</v>
      </c>
      <c r="D1619" t="s">
        <v>6735</v>
      </c>
      <c r="E1619">
        <v>2016</v>
      </c>
      <c r="F1619" t="s">
        <v>6736</v>
      </c>
      <c r="H1619" t="s">
        <v>18</v>
      </c>
    </row>
    <row r="1620" spans="1:14" x14ac:dyDescent="0.3">
      <c r="A1620" t="s">
        <v>6737</v>
      </c>
      <c r="B1620" t="s">
        <v>6738</v>
      </c>
      <c r="C1620" t="s">
        <v>4924</v>
      </c>
      <c r="D1620" t="s">
        <v>6739</v>
      </c>
      <c r="E1620">
        <v>2013</v>
      </c>
      <c r="F1620" t="s">
        <v>6740</v>
      </c>
      <c r="H1620" t="s">
        <v>18</v>
      </c>
    </row>
    <row r="1621" spans="1:14" x14ac:dyDescent="0.3">
      <c r="A1621" t="s">
        <v>6741</v>
      </c>
      <c r="B1621" t="s">
        <v>6742</v>
      </c>
      <c r="C1621" t="s">
        <v>250</v>
      </c>
      <c r="D1621" t="s">
        <v>6743</v>
      </c>
      <c r="E1621">
        <v>2015</v>
      </c>
      <c r="F1621" t="s">
        <v>6744</v>
      </c>
      <c r="H1621" t="s">
        <v>18</v>
      </c>
    </row>
    <row r="1622" spans="1:14" x14ac:dyDescent="0.3">
      <c r="A1622" t="s">
        <v>6745</v>
      </c>
      <c r="B1622" t="s">
        <v>6746</v>
      </c>
      <c r="C1622" t="s">
        <v>3405</v>
      </c>
      <c r="D1622" t="s">
        <v>6747</v>
      </c>
      <c r="E1622">
        <v>2002</v>
      </c>
      <c r="H1622" t="s">
        <v>18</v>
      </c>
    </row>
    <row r="1623" spans="1:14" x14ac:dyDescent="0.3">
      <c r="A1623" t="s">
        <v>6748</v>
      </c>
      <c r="B1623" t="s">
        <v>6749</v>
      </c>
      <c r="C1623" t="s">
        <v>948</v>
      </c>
      <c r="D1623" t="s">
        <v>6750</v>
      </c>
      <c r="E1623">
        <v>2016</v>
      </c>
      <c r="F1623" t="s">
        <v>6751</v>
      </c>
      <c r="H1623" t="s">
        <v>38</v>
      </c>
      <c r="I1623" t="s">
        <v>66</v>
      </c>
      <c r="K1623">
        <v>1</v>
      </c>
    </row>
    <row r="1624" spans="1:14" x14ac:dyDescent="0.3">
      <c r="A1624" t="s">
        <v>6752</v>
      </c>
      <c r="B1624" t="s">
        <v>6753</v>
      </c>
      <c r="C1624" t="s">
        <v>6754</v>
      </c>
      <c r="D1624" t="s">
        <v>6755</v>
      </c>
      <c r="E1624">
        <v>2015</v>
      </c>
      <c r="F1624" t="s">
        <v>6756</v>
      </c>
      <c r="H1624" t="s">
        <v>38</v>
      </c>
      <c r="I1624" t="s">
        <v>39</v>
      </c>
    </row>
    <row r="1625" spans="1:14" x14ac:dyDescent="0.3">
      <c r="A1625" t="s">
        <v>6757</v>
      </c>
      <c r="B1625" t="s">
        <v>6758</v>
      </c>
      <c r="C1625" t="s">
        <v>561</v>
      </c>
      <c r="D1625" t="s">
        <v>6759</v>
      </c>
      <c r="E1625">
        <v>1999</v>
      </c>
      <c r="F1625" t="s">
        <v>6760</v>
      </c>
      <c r="H1625" t="s">
        <v>38</v>
      </c>
      <c r="I1625" t="s">
        <v>39</v>
      </c>
    </row>
    <row r="1626" spans="1:14" x14ac:dyDescent="0.3">
      <c r="A1626" t="s">
        <v>6761</v>
      </c>
      <c r="B1626" t="s">
        <v>6762</v>
      </c>
      <c r="C1626" t="s">
        <v>5035</v>
      </c>
      <c r="D1626" t="s">
        <v>6763</v>
      </c>
      <c r="E1626">
        <v>2016</v>
      </c>
      <c r="F1626" t="s">
        <v>6764</v>
      </c>
      <c r="H1626" t="s">
        <v>18</v>
      </c>
    </row>
    <row r="1627" spans="1:14" x14ac:dyDescent="0.3">
      <c r="A1627" t="s">
        <v>6765</v>
      </c>
      <c r="B1627" t="s">
        <v>6766</v>
      </c>
      <c r="C1627" t="s">
        <v>1852</v>
      </c>
      <c r="D1627" t="s">
        <v>6767</v>
      </c>
      <c r="E1627">
        <v>1996</v>
      </c>
      <c r="F1627" t="s">
        <v>6768</v>
      </c>
      <c r="H1627" t="s">
        <v>38</v>
      </c>
      <c r="I1627" t="s">
        <v>66</v>
      </c>
      <c r="J1627" t="s">
        <v>67</v>
      </c>
    </row>
    <row r="1628" spans="1:14" x14ac:dyDescent="0.3">
      <c r="A1628" t="s">
        <v>6769</v>
      </c>
      <c r="B1628" t="s">
        <v>6770</v>
      </c>
      <c r="C1628" t="s">
        <v>1118</v>
      </c>
      <c r="D1628" t="s">
        <v>6771</v>
      </c>
      <c r="E1628">
        <v>2009</v>
      </c>
      <c r="F1628" t="s">
        <v>6772</v>
      </c>
      <c r="H1628" t="s">
        <v>38</v>
      </c>
      <c r="I1628" t="s">
        <v>39</v>
      </c>
    </row>
    <row r="1629" spans="1:14" x14ac:dyDescent="0.3">
      <c r="A1629" t="s">
        <v>6796</v>
      </c>
      <c r="B1629" t="s">
        <v>6795</v>
      </c>
      <c r="F1629" t="s">
        <v>6797</v>
      </c>
      <c r="G1629" t="s">
        <v>166</v>
      </c>
      <c r="H1629" t="s">
        <v>38</v>
      </c>
      <c r="I1629" t="s">
        <v>66</v>
      </c>
      <c r="K1629" t="s">
        <v>6856</v>
      </c>
      <c r="N1629" t="s">
        <v>65</v>
      </c>
    </row>
    <row r="1631" spans="1:14" x14ac:dyDescent="0.3">
      <c r="A1631" t="s">
        <v>7184</v>
      </c>
      <c r="B1631" t="s">
        <v>7183</v>
      </c>
      <c r="G1631" t="s">
        <v>6785</v>
      </c>
      <c r="H1631" t="s">
        <v>38</v>
      </c>
      <c r="I1631" t="s">
        <v>66</v>
      </c>
      <c r="K1631">
        <v>13</v>
      </c>
      <c r="L1631">
        <v>7</v>
      </c>
    </row>
    <row r="1635" spans="1:9" x14ac:dyDescent="0.3">
      <c r="A1635" t="s">
        <v>6834</v>
      </c>
      <c r="B1635" t="s">
        <v>6833</v>
      </c>
      <c r="F1635" t="s">
        <v>6835</v>
      </c>
      <c r="G1635" t="s">
        <v>6836</v>
      </c>
      <c r="H1635" t="s">
        <v>38</v>
      </c>
      <c r="I1635" t="s">
        <v>66</v>
      </c>
    </row>
    <row r="1636" spans="1:9" x14ac:dyDescent="0.3">
      <c r="A1636" t="s">
        <v>6839</v>
      </c>
      <c r="B1636" t="s">
        <v>6837</v>
      </c>
      <c r="F1636" t="s">
        <v>6838</v>
      </c>
      <c r="G1636" t="s">
        <v>6836</v>
      </c>
      <c r="H1636" t="s">
        <v>38</v>
      </c>
      <c r="I1636" t="s">
        <v>66</v>
      </c>
    </row>
    <row r="1637" spans="1:9" ht="43.2" x14ac:dyDescent="0.3">
      <c r="A1637" t="s">
        <v>6775</v>
      </c>
      <c r="B1637" s="3" t="s">
        <v>6776</v>
      </c>
      <c r="F1637" t="s">
        <v>6782</v>
      </c>
    </row>
    <row r="1638" spans="1:9" ht="28.8" x14ac:dyDescent="0.3">
      <c r="A1638" t="s">
        <v>6773</v>
      </c>
      <c r="B1638" s="2" t="s">
        <v>6774</v>
      </c>
      <c r="F1638" t="s">
        <v>6779</v>
      </c>
    </row>
    <row r="1639" spans="1:9" x14ac:dyDescent="0.3">
      <c r="A1639" t="s">
        <v>6777</v>
      </c>
      <c r="B1639" t="s">
        <v>2450</v>
      </c>
      <c r="F1639" t="s">
        <v>6778</v>
      </c>
    </row>
    <row r="1640" spans="1:9" x14ac:dyDescent="0.3">
      <c r="A1640" t="s">
        <v>3382</v>
      </c>
      <c r="B1640" t="s">
        <v>3383</v>
      </c>
      <c r="F1640" t="s">
        <v>6781</v>
      </c>
    </row>
    <row r="1641" spans="1:9" x14ac:dyDescent="0.3">
      <c r="A1641" t="s">
        <v>3298</v>
      </c>
      <c r="B1641" t="s">
        <v>3299</v>
      </c>
      <c r="F1641" t="s">
        <v>6781</v>
      </c>
    </row>
    <row r="1642" spans="1:9" x14ac:dyDescent="0.3">
      <c r="A1642" t="s">
        <v>4598</v>
      </c>
      <c r="B1642" t="s">
        <v>4599</v>
      </c>
      <c r="F1642" t="s">
        <v>6781</v>
      </c>
    </row>
    <row r="1643" spans="1:9" x14ac:dyDescent="0.3">
      <c r="A1643" t="s">
        <v>6783</v>
      </c>
      <c r="F1643" t="s">
        <v>6781</v>
      </c>
    </row>
    <row r="1644" spans="1:9" x14ac:dyDescent="0.3">
      <c r="A1644" t="s">
        <v>2108</v>
      </c>
      <c r="B1644" t="s">
        <v>2112</v>
      </c>
      <c r="F1644" t="s">
        <v>6781</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50"/>
  <sheetViews>
    <sheetView tabSelected="1" topLeftCell="A431" workbookViewId="0">
      <selection activeCell="C445" sqref="C445"/>
    </sheetView>
  </sheetViews>
  <sheetFormatPr defaultRowHeight="14.4" x14ac:dyDescent="0.3"/>
  <cols>
    <col min="3" max="3" width="48.109375" customWidth="1"/>
    <col min="6" max="8" width="8.88671875" customWidth="1"/>
    <col min="11" max="11" width="8.88671875" customWidth="1"/>
    <col min="14" max="14" width="13.88671875" customWidth="1"/>
    <col min="21" max="21" width="14.21875" customWidth="1"/>
  </cols>
  <sheetData>
    <row r="1" spans="1:26" x14ac:dyDescent="0.3">
      <c r="A1" t="s">
        <v>6792</v>
      </c>
      <c r="B1" t="s">
        <v>6878</v>
      </c>
      <c r="C1" s="1" t="s">
        <v>0</v>
      </c>
      <c r="D1" s="1" t="s">
        <v>1</v>
      </c>
      <c r="E1" s="1" t="s">
        <v>5</v>
      </c>
      <c r="F1" s="1" t="s">
        <v>6</v>
      </c>
      <c r="G1" s="1" t="s">
        <v>7</v>
      </c>
      <c r="H1" s="1" t="s">
        <v>8</v>
      </c>
      <c r="I1" s="5" t="s">
        <v>10</v>
      </c>
      <c r="J1" s="5" t="s">
        <v>6786</v>
      </c>
      <c r="K1" s="5" t="s">
        <v>13</v>
      </c>
      <c r="L1" s="4" t="s">
        <v>6787</v>
      </c>
      <c r="M1" s="4" t="s">
        <v>6802</v>
      </c>
      <c r="N1" s="5" t="s">
        <v>6793</v>
      </c>
      <c r="O1" s="4" t="s">
        <v>6788</v>
      </c>
      <c r="P1" s="4" t="s">
        <v>6789</v>
      </c>
      <c r="Q1" s="4" t="s">
        <v>6808</v>
      </c>
      <c r="R1" s="4" t="s">
        <v>6820</v>
      </c>
      <c r="S1" s="4" t="s">
        <v>6821</v>
      </c>
      <c r="T1" s="5" t="s">
        <v>6860</v>
      </c>
      <c r="U1" s="4" t="s">
        <v>6790</v>
      </c>
      <c r="V1" s="4" t="s">
        <v>6791</v>
      </c>
      <c r="W1" s="4" t="s">
        <v>6794</v>
      </c>
      <c r="X1" s="4" t="s">
        <v>6798</v>
      </c>
      <c r="Y1" s="4" t="s">
        <v>6799</v>
      </c>
      <c r="Z1" s="4" t="s">
        <v>7050</v>
      </c>
    </row>
    <row r="2" spans="1:26" x14ac:dyDescent="0.3">
      <c r="A2">
        <v>1</v>
      </c>
      <c r="B2" t="str">
        <f>_xlfn.CONCAT(A2,"-",N2)</f>
        <v>1-el_paso</v>
      </c>
      <c r="C2" t="s">
        <v>162</v>
      </c>
      <c r="D2" t="s">
        <v>163</v>
      </c>
      <c r="E2" t="s">
        <v>165</v>
      </c>
      <c r="F2" t="s">
        <v>166</v>
      </c>
      <c r="G2" t="s">
        <v>38</v>
      </c>
      <c r="H2" t="s">
        <v>66</v>
      </c>
      <c r="I2">
        <v>3</v>
      </c>
      <c r="J2">
        <v>5</v>
      </c>
      <c r="L2" t="s">
        <v>6804</v>
      </c>
      <c r="M2" t="s">
        <v>6803</v>
      </c>
      <c r="N2" t="s">
        <v>6801</v>
      </c>
      <c r="O2">
        <v>31.779</v>
      </c>
      <c r="P2">
        <v>-106.47799999999999</v>
      </c>
      <c r="Q2">
        <v>1</v>
      </c>
      <c r="T2">
        <v>275</v>
      </c>
      <c r="U2" t="s">
        <v>6840</v>
      </c>
      <c r="W2" t="s">
        <v>6809</v>
      </c>
      <c r="Y2" t="s">
        <v>6800</v>
      </c>
    </row>
    <row r="3" spans="1:26" x14ac:dyDescent="0.3">
      <c r="A3">
        <v>1</v>
      </c>
      <c r="B3" t="str">
        <f t="shared" ref="B3:B66" si="0">_xlfn.CONCAT(A3,"-",N3)</f>
        <v>1-port_lavaca</v>
      </c>
      <c r="C3" t="s">
        <v>162</v>
      </c>
      <c r="D3" t="s">
        <v>163</v>
      </c>
      <c r="E3" t="s">
        <v>165</v>
      </c>
      <c r="F3" t="s">
        <v>166</v>
      </c>
      <c r="G3" t="s">
        <v>38</v>
      </c>
      <c r="H3" t="s">
        <v>66</v>
      </c>
      <c r="I3">
        <v>3</v>
      </c>
      <c r="J3">
        <v>6</v>
      </c>
      <c r="L3" t="s">
        <v>6804</v>
      </c>
      <c r="M3" t="s">
        <v>6803</v>
      </c>
      <c r="N3" t="s">
        <v>6805</v>
      </c>
      <c r="O3">
        <v>28.61</v>
      </c>
      <c r="P3">
        <v>-96.629000000000005</v>
      </c>
      <c r="Q3">
        <v>1</v>
      </c>
      <c r="T3">
        <v>275</v>
      </c>
      <c r="U3" t="s">
        <v>6840</v>
      </c>
      <c r="W3" t="s">
        <v>6810</v>
      </c>
      <c r="Y3" t="s">
        <v>6800</v>
      </c>
    </row>
    <row r="4" spans="1:26" x14ac:dyDescent="0.3">
      <c r="A4">
        <v>1</v>
      </c>
      <c r="B4" t="str">
        <f t="shared" si="0"/>
        <v>1-virgin_is</v>
      </c>
      <c r="C4" t="s">
        <v>162</v>
      </c>
      <c r="D4" t="s">
        <v>163</v>
      </c>
      <c r="E4" t="s">
        <v>165</v>
      </c>
      <c r="F4" t="s">
        <v>166</v>
      </c>
      <c r="G4" t="s">
        <v>38</v>
      </c>
      <c r="H4" t="s">
        <v>66</v>
      </c>
      <c r="I4">
        <v>3</v>
      </c>
      <c r="J4">
        <v>4</v>
      </c>
      <c r="L4" t="s">
        <v>6804</v>
      </c>
      <c r="M4" t="s">
        <v>6803</v>
      </c>
      <c r="N4" t="s">
        <v>6806</v>
      </c>
      <c r="O4">
        <v>18.332999999999998</v>
      </c>
      <c r="P4">
        <v>-64.75</v>
      </c>
      <c r="Q4">
        <v>1</v>
      </c>
      <c r="T4">
        <v>175</v>
      </c>
      <c r="U4" t="s">
        <v>6840</v>
      </c>
      <c r="W4" t="s">
        <v>6811</v>
      </c>
      <c r="Y4" t="s">
        <v>6800</v>
      </c>
    </row>
    <row r="5" spans="1:26" x14ac:dyDescent="0.3">
      <c r="A5">
        <v>2</v>
      </c>
      <c r="B5" t="str">
        <f t="shared" si="0"/>
        <v>2-</v>
      </c>
      <c r="C5" t="s">
        <v>582</v>
      </c>
      <c r="D5" t="s">
        <v>583</v>
      </c>
      <c r="E5" t="s">
        <v>585</v>
      </c>
      <c r="F5" t="s">
        <v>586</v>
      </c>
      <c r="G5" t="s">
        <v>38</v>
      </c>
      <c r="H5" t="s">
        <v>66</v>
      </c>
      <c r="I5">
        <v>22</v>
      </c>
      <c r="J5">
        <v>16</v>
      </c>
      <c r="L5" s="9" t="s">
        <v>6823</v>
      </c>
      <c r="M5" t="s">
        <v>6824</v>
      </c>
    </row>
    <row r="6" spans="1:26" x14ac:dyDescent="0.3">
      <c r="A6">
        <v>2</v>
      </c>
      <c r="B6" t="str">
        <f t="shared" si="0"/>
        <v>2-</v>
      </c>
      <c r="C6" t="s">
        <v>582</v>
      </c>
      <c r="D6" t="s">
        <v>583</v>
      </c>
      <c r="E6" t="s">
        <v>585</v>
      </c>
      <c r="F6" t="s">
        <v>586</v>
      </c>
      <c r="G6" t="s">
        <v>38</v>
      </c>
      <c r="H6" t="s">
        <v>66</v>
      </c>
      <c r="I6">
        <v>22</v>
      </c>
      <c r="J6">
        <v>16</v>
      </c>
    </row>
    <row r="7" spans="1:26" x14ac:dyDescent="0.3">
      <c r="A7">
        <v>2</v>
      </c>
      <c r="B7" t="str">
        <f t="shared" si="0"/>
        <v>2-</v>
      </c>
      <c r="C7" t="s">
        <v>582</v>
      </c>
      <c r="D7" t="s">
        <v>583</v>
      </c>
      <c r="E7" t="s">
        <v>585</v>
      </c>
      <c r="F7" t="s">
        <v>586</v>
      </c>
      <c r="G7" t="s">
        <v>38</v>
      </c>
      <c r="H7" t="s">
        <v>66</v>
      </c>
      <c r="I7">
        <v>22</v>
      </c>
      <c r="J7">
        <v>16</v>
      </c>
    </row>
    <row r="8" spans="1:26" x14ac:dyDescent="0.3">
      <c r="A8">
        <v>2</v>
      </c>
      <c r="B8" t="str">
        <f t="shared" si="0"/>
        <v>2-</v>
      </c>
      <c r="C8" t="s">
        <v>582</v>
      </c>
      <c r="D8" t="s">
        <v>583</v>
      </c>
      <c r="E8" t="s">
        <v>585</v>
      </c>
      <c r="F8" t="s">
        <v>586</v>
      </c>
      <c r="G8" t="s">
        <v>38</v>
      </c>
      <c r="H8" t="s">
        <v>66</v>
      </c>
      <c r="I8">
        <v>22</v>
      </c>
      <c r="J8">
        <v>16</v>
      </c>
    </row>
    <row r="9" spans="1:26" x14ac:dyDescent="0.3">
      <c r="A9">
        <v>2</v>
      </c>
      <c r="B9" t="str">
        <f t="shared" si="0"/>
        <v>2-</v>
      </c>
      <c r="C9" t="s">
        <v>582</v>
      </c>
      <c r="D9" t="s">
        <v>583</v>
      </c>
      <c r="E9" t="s">
        <v>585</v>
      </c>
      <c r="F9" t="s">
        <v>586</v>
      </c>
      <c r="G9" t="s">
        <v>38</v>
      </c>
      <c r="H9" t="s">
        <v>66</v>
      </c>
      <c r="I9">
        <v>22</v>
      </c>
      <c r="J9">
        <v>16</v>
      </c>
      <c r="Q9" s="8"/>
      <c r="R9" s="8"/>
      <c r="S9" s="8"/>
    </row>
    <row r="10" spans="1:26" x14ac:dyDescent="0.3">
      <c r="A10">
        <v>2</v>
      </c>
      <c r="B10" t="str">
        <f t="shared" si="0"/>
        <v>2-</v>
      </c>
      <c r="C10" t="s">
        <v>582</v>
      </c>
      <c r="D10" t="s">
        <v>583</v>
      </c>
      <c r="E10" t="s">
        <v>585</v>
      </c>
      <c r="F10" t="s">
        <v>586</v>
      </c>
      <c r="G10" t="s">
        <v>38</v>
      </c>
      <c r="H10" t="s">
        <v>66</v>
      </c>
      <c r="I10">
        <v>22</v>
      </c>
      <c r="J10">
        <v>16</v>
      </c>
    </row>
    <row r="11" spans="1:26" x14ac:dyDescent="0.3">
      <c r="A11">
        <v>2</v>
      </c>
      <c r="B11" t="str">
        <f t="shared" si="0"/>
        <v>2-</v>
      </c>
      <c r="C11" t="s">
        <v>582</v>
      </c>
      <c r="D11" t="s">
        <v>583</v>
      </c>
      <c r="E11" t="s">
        <v>585</v>
      </c>
      <c r="F11" t="s">
        <v>586</v>
      </c>
      <c r="G11" t="s">
        <v>38</v>
      </c>
      <c r="H11" t="s">
        <v>66</v>
      </c>
      <c r="I11">
        <v>22</v>
      </c>
      <c r="J11">
        <v>16</v>
      </c>
    </row>
    <row r="12" spans="1:26" x14ac:dyDescent="0.3">
      <c r="A12">
        <v>2</v>
      </c>
      <c r="B12" t="str">
        <f t="shared" si="0"/>
        <v>2-</v>
      </c>
      <c r="C12" t="s">
        <v>582</v>
      </c>
      <c r="D12" t="s">
        <v>583</v>
      </c>
      <c r="E12" t="s">
        <v>585</v>
      </c>
      <c r="F12" t="s">
        <v>586</v>
      </c>
      <c r="G12" t="s">
        <v>38</v>
      </c>
      <c r="H12" t="s">
        <v>66</v>
      </c>
      <c r="I12">
        <v>22</v>
      </c>
      <c r="J12">
        <v>16</v>
      </c>
    </row>
    <row r="13" spans="1:26" x14ac:dyDescent="0.3">
      <c r="A13">
        <v>2</v>
      </c>
      <c r="B13" t="str">
        <f t="shared" si="0"/>
        <v>2-</v>
      </c>
      <c r="C13" t="s">
        <v>582</v>
      </c>
      <c r="D13" t="s">
        <v>583</v>
      </c>
      <c r="E13" t="s">
        <v>585</v>
      </c>
      <c r="F13" t="s">
        <v>586</v>
      </c>
      <c r="G13" t="s">
        <v>38</v>
      </c>
      <c r="H13" t="s">
        <v>66</v>
      </c>
      <c r="I13">
        <v>22</v>
      </c>
      <c r="J13">
        <v>16</v>
      </c>
    </row>
    <row r="14" spans="1:26" x14ac:dyDescent="0.3">
      <c r="A14">
        <v>2</v>
      </c>
      <c r="B14" t="str">
        <f t="shared" si="0"/>
        <v>2-</v>
      </c>
      <c r="C14" t="s">
        <v>582</v>
      </c>
      <c r="D14" t="s">
        <v>583</v>
      </c>
      <c r="E14" t="s">
        <v>585</v>
      </c>
      <c r="F14" t="s">
        <v>586</v>
      </c>
      <c r="G14" t="s">
        <v>38</v>
      </c>
      <c r="H14" t="s">
        <v>66</v>
      </c>
      <c r="I14">
        <v>22</v>
      </c>
      <c r="J14">
        <v>16</v>
      </c>
    </row>
    <row r="15" spans="1:26" x14ac:dyDescent="0.3">
      <c r="A15">
        <v>2</v>
      </c>
      <c r="B15" t="str">
        <f t="shared" si="0"/>
        <v>2-</v>
      </c>
      <c r="C15" t="s">
        <v>582</v>
      </c>
      <c r="D15" t="s">
        <v>583</v>
      </c>
      <c r="E15" t="s">
        <v>585</v>
      </c>
      <c r="F15" t="s">
        <v>586</v>
      </c>
      <c r="G15" t="s">
        <v>38</v>
      </c>
      <c r="H15" t="s">
        <v>66</v>
      </c>
      <c r="I15">
        <v>22</v>
      </c>
      <c r="J15">
        <v>16</v>
      </c>
    </row>
    <row r="16" spans="1:26" x14ac:dyDescent="0.3">
      <c r="A16">
        <v>2</v>
      </c>
      <c r="B16" t="str">
        <f t="shared" si="0"/>
        <v>2-</v>
      </c>
      <c r="C16" t="s">
        <v>582</v>
      </c>
      <c r="D16" t="s">
        <v>583</v>
      </c>
      <c r="E16" t="s">
        <v>585</v>
      </c>
      <c r="F16" t="s">
        <v>586</v>
      </c>
      <c r="G16" t="s">
        <v>38</v>
      </c>
      <c r="H16" t="s">
        <v>66</v>
      </c>
      <c r="I16">
        <v>22</v>
      </c>
      <c r="J16">
        <v>16</v>
      </c>
    </row>
    <row r="17" spans="1:23" x14ac:dyDescent="0.3">
      <c r="A17">
        <v>2</v>
      </c>
      <c r="B17" t="str">
        <f t="shared" si="0"/>
        <v>2-</v>
      </c>
      <c r="C17" t="s">
        <v>582</v>
      </c>
      <c r="D17" t="s">
        <v>583</v>
      </c>
      <c r="E17" t="s">
        <v>585</v>
      </c>
      <c r="F17" t="s">
        <v>586</v>
      </c>
      <c r="G17" t="s">
        <v>38</v>
      </c>
      <c r="H17" t="s">
        <v>66</v>
      </c>
      <c r="I17">
        <v>22</v>
      </c>
      <c r="J17">
        <v>16</v>
      </c>
    </row>
    <row r="18" spans="1:23" x14ac:dyDescent="0.3">
      <c r="A18">
        <v>2</v>
      </c>
      <c r="B18" t="str">
        <f t="shared" si="0"/>
        <v>2-</v>
      </c>
      <c r="C18" t="s">
        <v>582</v>
      </c>
      <c r="D18" t="s">
        <v>583</v>
      </c>
      <c r="E18" t="s">
        <v>585</v>
      </c>
      <c r="F18" t="s">
        <v>586</v>
      </c>
      <c r="G18" t="s">
        <v>38</v>
      </c>
      <c r="H18" t="s">
        <v>66</v>
      </c>
      <c r="I18">
        <v>22</v>
      </c>
      <c r="J18">
        <v>16</v>
      </c>
    </row>
    <row r="19" spans="1:23" x14ac:dyDescent="0.3">
      <c r="A19">
        <v>2</v>
      </c>
      <c r="B19" t="str">
        <f t="shared" si="0"/>
        <v>2-</v>
      </c>
      <c r="C19" t="s">
        <v>582</v>
      </c>
      <c r="D19" t="s">
        <v>583</v>
      </c>
      <c r="E19" t="s">
        <v>585</v>
      </c>
      <c r="F19" t="s">
        <v>586</v>
      </c>
      <c r="G19" t="s">
        <v>38</v>
      </c>
      <c r="H19" t="s">
        <v>66</v>
      </c>
      <c r="I19">
        <v>22</v>
      </c>
      <c r="J19">
        <v>16</v>
      </c>
    </row>
    <row r="20" spans="1:23" x14ac:dyDescent="0.3">
      <c r="A20">
        <v>2</v>
      </c>
      <c r="B20" t="str">
        <f t="shared" si="0"/>
        <v>2-</v>
      </c>
      <c r="C20" t="s">
        <v>582</v>
      </c>
      <c r="D20" t="s">
        <v>583</v>
      </c>
      <c r="E20" t="s">
        <v>585</v>
      </c>
      <c r="F20" t="s">
        <v>586</v>
      </c>
      <c r="G20" t="s">
        <v>38</v>
      </c>
      <c r="H20" t="s">
        <v>66</v>
      </c>
      <c r="I20">
        <v>22</v>
      </c>
      <c r="J20">
        <v>16</v>
      </c>
    </row>
    <row r="21" spans="1:23" x14ac:dyDescent="0.3">
      <c r="A21">
        <v>2</v>
      </c>
      <c r="B21" t="str">
        <f t="shared" si="0"/>
        <v>2-</v>
      </c>
      <c r="C21" t="s">
        <v>582</v>
      </c>
      <c r="D21" t="s">
        <v>583</v>
      </c>
      <c r="E21" t="s">
        <v>585</v>
      </c>
      <c r="F21" t="s">
        <v>586</v>
      </c>
      <c r="G21" t="s">
        <v>38</v>
      </c>
      <c r="H21" t="s">
        <v>66</v>
      </c>
      <c r="I21">
        <v>22</v>
      </c>
      <c r="J21">
        <v>16</v>
      </c>
    </row>
    <row r="22" spans="1:23" x14ac:dyDescent="0.3">
      <c r="A22">
        <v>2</v>
      </c>
      <c r="B22" t="str">
        <f t="shared" si="0"/>
        <v>2-</v>
      </c>
      <c r="C22" t="s">
        <v>582</v>
      </c>
      <c r="D22" t="s">
        <v>583</v>
      </c>
      <c r="E22" t="s">
        <v>585</v>
      </c>
      <c r="F22" t="s">
        <v>586</v>
      </c>
      <c r="G22" t="s">
        <v>38</v>
      </c>
      <c r="H22" t="s">
        <v>66</v>
      </c>
      <c r="I22">
        <v>22</v>
      </c>
      <c r="J22">
        <v>16</v>
      </c>
    </row>
    <row r="23" spans="1:23" x14ac:dyDescent="0.3">
      <c r="A23">
        <v>2</v>
      </c>
      <c r="B23" t="str">
        <f t="shared" si="0"/>
        <v>2-</v>
      </c>
      <c r="C23" t="s">
        <v>582</v>
      </c>
      <c r="D23" t="s">
        <v>583</v>
      </c>
      <c r="E23" t="s">
        <v>585</v>
      </c>
      <c r="F23" t="s">
        <v>586</v>
      </c>
      <c r="G23" t="s">
        <v>38</v>
      </c>
      <c r="H23" t="s">
        <v>66</v>
      </c>
      <c r="I23">
        <v>22</v>
      </c>
      <c r="J23">
        <v>16</v>
      </c>
    </row>
    <row r="24" spans="1:23" x14ac:dyDescent="0.3">
      <c r="A24">
        <v>2</v>
      </c>
      <c r="B24" t="str">
        <f t="shared" si="0"/>
        <v>2-</v>
      </c>
      <c r="C24" t="s">
        <v>582</v>
      </c>
      <c r="D24" t="s">
        <v>583</v>
      </c>
      <c r="E24" t="s">
        <v>585</v>
      </c>
      <c r="F24" t="s">
        <v>586</v>
      </c>
      <c r="G24" t="s">
        <v>38</v>
      </c>
      <c r="H24" t="s">
        <v>66</v>
      </c>
      <c r="I24">
        <v>22</v>
      </c>
      <c r="J24">
        <v>16</v>
      </c>
    </row>
    <row r="25" spans="1:23" x14ac:dyDescent="0.3">
      <c r="A25">
        <v>2</v>
      </c>
      <c r="B25" t="str">
        <f t="shared" si="0"/>
        <v>2-</v>
      </c>
      <c r="C25" t="s">
        <v>582</v>
      </c>
      <c r="D25" t="s">
        <v>583</v>
      </c>
      <c r="E25" t="s">
        <v>585</v>
      </c>
      <c r="F25" t="s">
        <v>586</v>
      </c>
      <c r="G25" t="s">
        <v>38</v>
      </c>
      <c r="H25" t="s">
        <v>66</v>
      </c>
      <c r="I25">
        <v>22</v>
      </c>
      <c r="J25">
        <v>16</v>
      </c>
    </row>
    <row r="26" spans="1:23" x14ac:dyDescent="0.3">
      <c r="A26">
        <v>2</v>
      </c>
      <c r="B26" t="str">
        <f t="shared" si="0"/>
        <v>2-</v>
      </c>
      <c r="C26" t="s">
        <v>582</v>
      </c>
      <c r="D26" t="s">
        <v>583</v>
      </c>
      <c r="E26" t="s">
        <v>585</v>
      </c>
      <c r="F26" t="s">
        <v>586</v>
      </c>
      <c r="G26" t="s">
        <v>38</v>
      </c>
      <c r="H26" t="s">
        <v>66</v>
      </c>
      <c r="I26">
        <v>22</v>
      </c>
      <c r="J26">
        <v>16</v>
      </c>
    </row>
    <row r="27" spans="1:23" x14ac:dyDescent="0.3">
      <c r="A27">
        <v>3</v>
      </c>
      <c r="B27" t="str">
        <f t="shared" si="0"/>
        <v>3-valence</v>
      </c>
      <c r="C27" t="s">
        <v>718</v>
      </c>
      <c r="D27" t="s">
        <v>719</v>
      </c>
      <c r="E27" t="s">
        <v>722</v>
      </c>
      <c r="F27" t="s">
        <v>166</v>
      </c>
      <c r="G27" t="s">
        <v>38</v>
      </c>
      <c r="H27" t="s">
        <v>66</v>
      </c>
      <c r="I27">
        <v>7</v>
      </c>
      <c r="J27">
        <v>3</v>
      </c>
      <c r="L27" t="s">
        <v>6812</v>
      </c>
      <c r="M27" t="s">
        <v>6803</v>
      </c>
      <c r="N27" t="s">
        <v>6813</v>
      </c>
      <c r="O27">
        <v>44.932499999999997</v>
      </c>
      <c r="P27">
        <v>4.8911110000000004</v>
      </c>
      <c r="Q27" t="s">
        <v>6784</v>
      </c>
      <c r="T27">
        <v>752</v>
      </c>
      <c r="U27" t="s">
        <v>6807</v>
      </c>
      <c r="W27" t="s">
        <v>6822</v>
      </c>
    </row>
    <row r="28" spans="1:23" x14ac:dyDescent="0.3">
      <c r="A28">
        <v>3</v>
      </c>
      <c r="B28" t="str">
        <f t="shared" si="0"/>
        <v>3-Saint-marcellin</v>
      </c>
      <c r="C28" t="s">
        <v>718</v>
      </c>
      <c r="D28" t="s">
        <v>719</v>
      </c>
      <c r="E28" t="s">
        <v>722</v>
      </c>
      <c r="F28" t="s">
        <v>166</v>
      </c>
      <c r="G28" t="s">
        <v>38</v>
      </c>
      <c r="H28" t="s">
        <v>66</v>
      </c>
      <c r="I28">
        <v>7</v>
      </c>
      <c r="J28">
        <v>3</v>
      </c>
      <c r="L28" t="s">
        <v>6812</v>
      </c>
      <c r="M28" t="s">
        <v>6803</v>
      </c>
      <c r="N28" t="s">
        <v>6814</v>
      </c>
      <c r="O28">
        <v>45.153888999999999</v>
      </c>
      <c r="P28">
        <v>5.3205559999999998</v>
      </c>
      <c r="Q28" t="s">
        <v>6784</v>
      </c>
      <c r="T28">
        <v>236</v>
      </c>
      <c r="U28" t="s">
        <v>6807</v>
      </c>
      <c r="W28" t="s">
        <v>6822</v>
      </c>
    </row>
    <row r="29" spans="1:23" x14ac:dyDescent="0.3">
      <c r="A29">
        <v>3</v>
      </c>
      <c r="B29" t="str">
        <f t="shared" si="0"/>
        <v>3-Avignon1</v>
      </c>
      <c r="C29" t="s">
        <v>718</v>
      </c>
      <c r="D29" t="s">
        <v>719</v>
      </c>
      <c r="E29" t="s">
        <v>722</v>
      </c>
      <c r="F29" t="s">
        <v>166</v>
      </c>
      <c r="G29" t="s">
        <v>38</v>
      </c>
      <c r="H29" t="s">
        <v>66</v>
      </c>
      <c r="I29">
        <v>7</v>
      </c>
      <c r="J29">
        <v>3</v>
      </c>
      <c r="L29" t="s">
        <v>6812</v>
      </c>
      <c r="M29" t="s">
        <v>6803</v>
      </c>
      <c r="N29" t="s">
        <v>6815</v>
      </c>
      <c r="O29">
        <v>43.948611</v>
      </c>
      <c r="P29">
        <v>4.8083330000000002</v>
      </c>
      <c r="Q29" t="s">
        <v>6784</v>
      </c>
      <c r="T29">
        <v>265</v>
      </c>
      <c r="U29" t="s">
        <v>6807</v>
      </c>
      <c r="W29" t="s">
        <v>6822</v>
      </c>
    </row>
    <row r="30" spans="1:23" x14ac:dyDescent="0.3">
      <c r="A30">
        <v>3</v>
      </c>
      <c r="B30" t="str">
        <f t="shared" si="0"/>
        <v>3-Avignon2</v>
      </c>
      <c r="C30" t="s">
        <v>718</v>
      </c>
      <c r="D30" t="s">
        <v>719</v>
      </c>
      <c r="E30" t="s">
        <v>722</v>
      </c>
      <c r="F30" t="s">
        <v>166</v>
      </c>
      <c r="G30" t="s">
        <v>38</v>
      </c>
      <c r="H30" t="s">
        <v>66</v>
      </c>
      <c r="I30">
        <v>7</v>
      </c>
      <c r="J30">
        <v>3</v>
      </c>
      <c r="L30" t="s">
        <v>6812</v>
      </c>
      <c r="M30" t="s">
        <v>6803</v>
      </c>
      <c r="N30" t="s">
        <v>6816</v>
      </c>
      <c r="O30">
        <v>43.948611</v>
      </c>
      <c r="P30">
        <v>4.8083330000000002</v>
      </c>
      <c r="Q30" t="s">
        <v>6784</v>
      </c>
      <c r="T30">
        <v>1380</v>
      </c>
      <c r="U30" t="s">
        <v>6807</v>
      </c>
      <c r="W30" t="s">
        <v>6822</v>
      </c>
    </row>
    <row r="31" spans="1:23" x14ac:dyDescent="0.3">
      <c r="A31">
        <v>3</v>
      </c>
      <c r="B31" t="str">
        <f t="shared" si="0"/>
        <v>3-Manosque</v>
      </c>
      <c r="C31" t="s">
        <v>718</v>
      </c>
      <c r="D31" t="s">
        <v>719</v>
      </c>
      <c r="E31" t="s">
        <v>722</v>
      </c>
      <c r="F31" t="s">
        <v>166</v>
      </c>
      <c r="G31" t="s">
        <v>38</v>
      </c>
      <c r="H31" t="s">
        <v>66</v>
      </c>
      <c r="I31">
        <v>7</v>
      </c>
      <c r="J31">
        <v>3</v>
      </c>
      <c r="L31" t="s">
        <v>6812</v>
      </c>
      <c r="M31" t="s">
        <v>6803</v>
      </c>
      <c r="N31" t="s">
        <v>6817</v>
      </c>
      <c r="O31">
        <v>43.833333000000003</v>
      </c>
      <c r="P31">
        <v>5.7830560000000002</v>
      </c>
      <c r="Q31" t="s">
        <v>6784</v>
      </c>
      <c r="T31">
        <v>286</v>
      </c>
      <c r="U31" t="s">
        <v>6807</v>
      </c>
      <c r="W31" t="s">
        <v>6822</v>
      </c>
    </row>
    <row r="32" spans="1:23" x14ac:dyDescent="0.3">
      <c r="A32">
        <v>3</v>
      </c>
      <c r="B32" t="str">
        <f t="shared" si="0"/>
        <v>3-Rennes</v>
      </c>
      <c r="C32" t="s">
        <v>718</v>
      </c>
      <c r="D32" t="s">
        <v>719</v>
      </c>
      <c r="E32" t="s">
        <v>722</v>
      </c>
      <c r="F32" t="s">
        <v>166</v>
      </c>
      <c r="G32" t="s">
        <v>38</v>
      </c>
      <c r="H32" t="s">
        <v>66</v>
      </c>
      <c r="I32">
        <v>7</v>
      </c>
      <c r="J32">
        <v>3</v>
      </c>
      <c r="L32" t="s">
        <v>6812</v>
      </c>
      <c r="M32" t="s">
        <v>6803</v>
      </c>
      <c r="N32" t="s">
        <v>6818</v>
      </c>
      <c r="O32">
        <v>48.114167000000002</v>
      </c>
      <c r="P32">
        <v>-1.680833</v>
      </c>
      <c r="Q32" t="s">
        <v>6784</v>
      </c>
      <c r="T32">
        <v>174</v>
      </c>
      <c r="U32" t="s">
        <v>6807</v>
      </c>
      <c r="W32" t="s">
        <v>6822</v>
      </c>
    </row>
    <row r="33" spans="1:25" x14ac:dyDescent="0.3">
      <c r="A33">
        <v>3</v>
      </c>
      <c r="B33" t="str">
        <f t="shared" si="0"/>
        <v>3-Chambery</v>
      </c>
      <c r="C33" t="s">
        <v>718</v>
      </c>
      <c r="D33" t="s">
        <v>719</v>
      </c>
      <c r="E33" t="s">
        <v>722</v>
      </c>
      <c r="F33" t="s">
        <v>166</v>
      </c>
      <c r="G33" t="s">
        <v>38</v>
      </c>
      <c r="H33" t="s">
        <v>66</v>
      </c>
      <c r="I33">
        <v>7</v>
      </c>
      <c r="J33">
        <v>3</v>
      </c>
      <c r="L33" t="s">
        <v>6812</v>
      </c>
      <c r="M33" t="s">
        <v>6803</v>
      </c>
      <c r="N33" t="s">
        <v>6819</v>
      </c>
      <c r="O33">
        <v>45.566389000000001</v>
      </c>
      <c r="P33">
        <v>5.920833</v>
      </c>
      <c r="Q33" t="s">
        <v>6784</v>
      </c>
      <c r="T33">
        <v>213</v>
      </c>
      <c r="U33" t="s">
        <v>6807</v>
      </c>
      <c r="W33" t="s">
        <v>6822</v>
      </c>
    </row>
    <row r="34" spans="1:25" x14ac:dyDescent="0.3">
      <c r="A34">
        <v>4</v>
      </c>
      <c r="B34" t="str">
        <f t="shared" si="0"/>
        <v>4-</v>
      </c>
      <c r="C34" t="s">
        <v>801</v>
      </c>
      <c r="D34" t="s">
        <v>802</v>
      </c>
      <c r="E34" t="s">
        <v>805</v>
      </c>
      <c r="F34" t="s">
        <v>586</v>
      </c>
      <c r="G34" t="s">
        <v>38</v>
      </c>
      <c r="H34" t="s">
        <v>66</v>
      </c>
      <c r="I34">
        <v>6</v>
      </c>
      <c r="K34" t="s">
        <v>65</v>
      </c>
      <c r="L34" s="9" t="s">
        <v>6823</v>
      </c>
      <c r="M34" t="s">
        <v>6824</v>
      </c>
    </row>
    <row r="35" spans="1:25" x14ac:dyDescent="0.3">
      <c r="A35">
        <v>4</v>
      </c>
      <c r="B35" t="str">
        <f t="shared" ref="B35:B38" si="1">_xlfn.CONCAT(A35,"-",N35)</f>
        <v>4-</v>
      </c>
      <c r="C35" t="s">
        <v>801</v>
      </c>
      <c r="D35" t="s">
        <v>802</v>
      </c>
      <c r="E35" t="s">
        <v>805</v>
      </c>
      <c r="F35" t="s">
        <v>586</v>
      </c>
      <c r="G35" t="s">
        <v>38</v>
      </c>
      <c r="H35" t="s">
        <v>66</v>
      </c>
    </row>
    <row r="36" spans="1:25" x14ac:dyDescent="0.3">
      <c r="A36">
        <v>4</v>
      </c>
      <c r="B36" t="str">
        <f t="shared" si="1"/>
        <v>4-</v>
      </c>
      <c r="C36" t="s">
        <v>801</v>
      </c>
      <c r="D36" t="s">
        <v>802</v>
      </c>
      <c r="E36" t="s">
        <v>805</v>
      </c>
      <c r="F36" t="s">
        <v>586</v>
      </c>
      <c r="G36" t="s">
        <v>38</v>
      </c>
      <c r="H36" t="s">
        <v>66</v>
      </c>
    </row>
    <row r="37" spans="1:25" x14ac:dyDescent="0.3">
      <c r="A37">
        <v>4</v>
      </c>
      <c r="B37" t="str">
        <f t="shared" si="1"/>
        <v>4-</v>
      </c>
      <c r="C37" t="s">
        <v>801</v>
      </c>
      <c r="D37" t="s">
        <v>802</v>
      </c>
      <c r="E37" t="s">
        <v>805</v>
      </c>
      <c r="F37" t="s">
        <v>586</v>
      </c>
      <c r="G37" t="s">
        <v>38</v>
      </c>
      <c r="H37" t="s">
        <v>66</v>
      </c>
    </row>
    <row r="38" spans="1:25" x14ac:dyDescent="0.3">
      <c r="A38">
        <v>4</v>
      </c>
      <c r="B38" t="str">
        <f t="shared" si="1"/>
        <v>4-</v>
      </c>
      <c r="C38" t="s">
        <v>801</v>
      </c>
      <c r="D38" t="s">
        <v>802</v>
      </c>
      <c r="E38" t="s">
        <v>805</v>
      </c>
      <c r="F38" t="s">
        <v>586</v>
      </c>
    </row>
    <row r="39" spans="1:25" x14ac:dyDescent="0.3">
      <c r="A39">
        <v>4</v>
      </c>
      <c r="B39" t="str">
        <f t="shared" si="0"/>
        <v>4-</v>
      </c>
      <c r="C39" t="s">
        <v>801</v>
      </c>
      <c r="D39" t="s">
        <v>802</v>
      </c>
      <c r="E39" t="s">
        <v>805</v>
      </c>
      <c r="F39" t="s">
        <v>586</v>
      </c>
    </row>
    <row r="40" spans="1:25" x14ac:dyDescent="0.3">
      <c r="A40">
        <v>5</v>
      </c>
      <c r="B40" t="str">
        <f t="shared" si="0"/>
        <v>5-Guangzhou</v>
      </c>
      <c r="C40" t="s">
        <v>982</v>
      </c>
      <c r="D40" t="s">
        <v>983</v>
      </c>
      <c r="E40" t="s">
        <v>985</v>
      </c>
      <c r="F40" t="s">
        <v>166</v>
      </c>
      <c r="G40" t="s">
        <v>38</v>
      </c>
      <c r="H40" t="s">
        <v>66</v>
      </c>
      <c r="I40">
        <v>5</v>
      </c>
      <c r="J40">
        <v>6</v>
      </c>
      <c r="L40" s="1" t="s">
        <v>6825</v>
      </c>
      <c r="M40" t="s">
        <v>6803</v>
      </c>
      <c r="N40" t="s">
        <v>6827</v>
      </c>
      <c r="O40">
        <v>23.08</v>
      </c>
      <c r="P40">
        <v>113.14</v>
      </c>
      <c r="Q40">
        <v>0.01</v>
      </c>
      <c r="T40">
        <v>71.5</v>
      </c>
      <c r="U40" t="s">
        <v>6832</v>
      </c>
      <c r="V40" s="1"/>
      <c r="W40" s="6">
        <v>5</v>
      </c>
      <c r="Y40" t="s">
        <v>6826</v>
      </c>
    </row>
    <row r="41" spans="1:25" x14ac:dyDescent="0.3">
      <c r="A41">
        <v>5</v>
      </c>
      <c r="B41" t="str">
        <f t="shared" si="0"/>
        <v>5-Yongxiu</v>
      </c>
      <c r="C41" t="s">
        <v>982</v>
      </c>
      <c r="D41" t="s">
        <v>983</v>
      </c>
      <c r="E41" t="s">
        <v>985</v>
      </c>
      <c r="F41" t="s">
        <v>166</v>
      </c>
      <c r="G41" t="s">
        <v>38</v>
      </c>
      <c r="H41" t="s">
        <v>66</v>
      </c>
      <c r="I41">
        <v>5</v>
      </c>
      <c r="J41">
        <v>6</v>
      </c>
      <c r="L41" s="1" t="s">
        <v>6825</v>
      </c>
      <c r="M41" t="s">
        <v>6803</v>
      </c>
      <c r="N41" t="s">
        <v>6828</v>
      </c>
      <c r="O41">
        <v>29.04</v>
      </c>
      <c r="P41">
        <v>116.82</v>
      </c>
      <c r="Q41">
        <v>0.01</v>
      </c>
      <c r="T41">
        <v>71.5</v>
      </c>
      <c r="U41" t="s">
        <v>6832</v>
      </c>
      <c r="V41" s="1"/>
      <c r="W41" s="6">
        <v>5</v>
      </c>
      <c r="Y41" t="s">
        <v>6826</v>
      </c>
    </row>
    <row r="42" spans="1:25" x14ac:dyDescent="0.3">
      <c r="A42">
        <v>5</v>
      </c>
      <c r="B42" t="str">
        <f t="shared" si="0"/>
        <v>5-Taian</v>
      </c>
      <c r="C42" t="s">
        <v>982</v>
      </c>
      <c r="D42" t="s">
        <v>983</v>
      </c>
      <c r="E42" t="s">
        <v>985</v>
      </c>
      <c r="F42" t="s">
        <v>166</v>
      </c>
      <c r="G42" t="s">
        <v>38</v>
      </c>
      <c r="H42" t="s">
        <v>66</v>
      </c>
      <c r="I42">
        <v>5</v>
      </c>
      <c r="J42">
        <v>6</v>
      </c>
      <c r="L42" s="1" t="s">
        <v>6825</v>
      </c>
      <c r="M42" t="s">
        <v>6803</v>
      </c>
      <c r="N42" t="s">
        <v>6829</v>
      </c>
      <c r="O42">
        <v>36.15</v>
      </c>
      <c r="P42">
        <v>116.59</v>
      </c>
      <c r="Q42">
        <v>0.01</v>
      </c>
      <c r="T42">
        <v>71.5</v>
      </c>
      <c r="U42" t="s">
        <v>6832</v>
      </c>
      <c r="V42" s="1"/>
      <c r="W42" s="6">
        <v>5</v>
      </c>
      <c r="Y42" t="s">
        <v>6826</v>
      </c>
    </row>
    <row r="43" spans="1:25" x14ac:dyDescent="0.3">
      <c r="A43">
        <v>5</v>
      </c>
      <c r="B43" t="str">
        <f t="shared" si="0"/>
        <v>5-Langfang</v>
      </c>
      <c r="C43" t="s">
        <v>982</v>
      </c>
      <c r="D43" t="s">
        <v>983</v>
      </c>
      <c r="E43" t="s">
        <v>985</v>
      </c>
      <c r="F43" t="s">
        <v>166</v>
      </c>
      <c r="G43" t="s">
        <v>38</v>
      </c>
      <c r="H43" t="s">
        <v>66</v>
      </c>
      <c r="I43">
        <v>5</v>
      </c>
      <c r="J43">
        <v>6</v>
      </c>
      <c r="L43" s="1" t="s">
        <v>6825</v>
      </c>
      <c r="M43" t="s">
        <v>6803</v>
      </c>
      <c r="N43" t="s">
        <v>6830</v>
      </c>
      <c r="O43">
        <v>39.31</v>
      </c>
      <c r="P43">
        <v>116.42</v>
      </c>
      <c r="Q43">
        <v>0.01</v>
      </c>
      <c r="T43">
        <v>71.5</v>
      </c>
      <c r="U43" t="s">
        <v>6832</v>
      </c>
      <c r="V43" s="1"/>
      <c r="W43" s="6">
        <v>5</v>
      </c>
      <c r="Y43" t="s">
        <v>6826</v>
      </c>
    </row>
    <row r="44" spans="1:25" x14ac:dyDescent="0.3">
      <c r="A44">
        <v>5</v>
      </c>
      <c r="B44" t="str">
        <f t="shared" si="0"/>
        <v>5-Kazuo</v>
      </c>
      <c r="C44" t="s">
        <v>982</v>
      </c>
      <c r="D44" t="s">
        <v>983</v>
      </c>
      <c r="E44" t="s">
        <v>985</v>
      </c>
      <c r="F44" t="s">
        <v>166</v>
      </c>
      <c r="G44" t="s">
        <v>38</v>
      </c>
      <c r="H44" t="s">
        <v>66</v>
      </c>
      <c r="I44">
        <v>5</v>
      </c>
      <c r="J44">
        <v>6</v>
      </c>
      <c r="L44" s="1" t="s">
        <v>6825</v>
      </c>
      <c r="M44" t="s">
        <v>6803</v>
      </c>
      <c r="N44" t="s">
        <v>6831</v>
      </c>
      <c r="O44">
        <v>41.34</v>
      </c>
      <c r="P44">
        <v>120.27</v>
      </c>
      <c r="Q44">
        <v>0.01</v>
      </c>
      <c r="T44">
        <v>71.5</v>
      </c>
      <c r="U44" t="s">
        <v>6832</v>
      </c>
      <c r="V44" s="1"/>
      <c r="W44" s="6">
        <v>5</v>
      </c>
      <c r="Y44" t="s">
        <v>6826</v>
      </c>
    </row>
    <row r="45" spans="1:25" x14ac:dyDescent="0.3">
      <c r="A45">
        <v>6</v>
      </c>
      <c r="B45" t="str">
        <f t="shared" si="0"/>
        <v>6-KO</v>
      </c>
      <c r="C45" t="s">
        <v>6796</v>
      </c>
      <c r="D45" t="s">
        <v>6795</v>
      </c>
      <c r="E45" t="s">
        <v>6797</v>
      </c>
      <c r="F45" t="s">
        <v>166</v>
      </c>
      <c r="G45" t="s">
        <v>38</v>
      </c>
      <c r="H45" t="s">
        <v>66</v>
      </c>
      <c r="I45">
        <v>10</v>
      </c>
      <c r="J45">
        <v>7</v>
      </c>
      <c r="K45" t="s">
        <v>65</v>
      </c>
      <c r="L45" s="1" t="s">
        <v>6841</v>
      </c>
      <c r="M45" s="1" t="s">
        <v>6824</v>
      </c>
      <c r="N45" s="1" t="s">
        <v>6844</v>
      </c>
      <c r="O45">
        <v>44.774360999999999</v>
      </c>
      <c r="P45">
        <v>142.254389</v>
      </c>
      <c r="Q45">
        <v>0.1</v>
      </c>
      <c r="T45">
        <v>110</v>
      </c>
      <c r="U45" t="s">
        <v>6832</v>
      </c>
      <c r="W45" s="6">
        <v>6</v>
      </c>
    </row>
    <row r="46" spans="1:25" x14ac:dyDescent="0.3">
      <c r="A46">
        <v>6</v>
      </c>
      <c r="B46" t="str">
        <f t="shared" si="0"/>
        <v>6-SP</v>
      </c>
      <c r="C46" t="s">
        <v>6796</v>
      </c>
      <c r="D46" t="s">
        <v>6795</v>
      </c>
      <c r="E46" t="s">
        <v>6797</v>
      </c>
      <c r="F46" t="s">
        <v>166</v>
      </c>
      <c r="G46" t="s">
        <v>38</v>
      </c>
      <c r="H46" t="s">
        <v>66</v>
      </c>
      <c r="I46">
        <v>10</v>
      </c>
      <c r="J46">
        <v>5</v>
      </c>
      <c r="K46" t="s">
        <v>65</v>
      </c>
      <c r="L46" s="1" t="s">
        <v>6841</v>
      </c>
      <c r="M46" s="1" t="s">
        <v>6824</v>
      </c>
      <c r="N46" s="1" t="s">
        <v>6845</v>
      </c>
      <c r="O46">
        <v>43.06861</v>
      </c>
      <c r="P46">
        <v>141.35077999999999</v>
      </c>
      <c r="Q46">
        <v>0.1</v>
      </c>
      <c r="T46">
        <v>110</v>
      </c>
      <c r="U46" t="s">
        <v>6832</v>
      </c>
      <c r="W46" s="6">
        <v>6</v>
      </c>
    </row>
    <row r="47" spans="1:25" x14ac:dyDescent="0.3">
      <c r="A47">
        <v>6</v>
      </c>
      <c r="B47" t="str">
        <f t="shared" si="0"/>
        <v>6-ON</v>
      </c>
      <c r="C47" t="s">
        <v>6796</v>
      </c>
      <c r="D47" t="s">
        <v>6795</v>
      </c>
      <c r="E47" t="s">
        <v>6797</v>
      </c>
      <c r="F47" t="s">
        <v>166</v>
      </c>
      <c r="G47" t="s">
        <v>38</v>
      </c>
      <c r="H47" t="s">
        <v>66</v>
      </c>
      <c r="I47">
        <v>10</v>
      </c>
      <c r="J47">
        <v>7</v>
      </c>
      <c r="K47" t="s">
        <v>65</v>
      </c>
      <c r="L47" s="1" t="s">
        <v>6841</v>
      </c>
      <c r="M47" s="1" t="s">
        <v>6824</v>
      </c>
      <c r="N47" s="1" t="s">
        <v>6846</v>
      </c>
      <c r="O47">
        <v>41.972000000000001</v>
      </c>
      <c r="P47">
        <v>140.66909999999999</v>
      </c>
      <c r="Q47">
        <v>0.1</v>
      </c>
      <c r="T47">
        <v>110</v>
      </c>
      <c r="U47" t="s">
        <v>6832</v>
      </c>
      <c r="W47" s="6">
        <v>6</v>
      </c>
    </row>
    <row r="48" spans="1:25" x14ac:dyDescent="0.3">
      <c r="A48">
        <v>6</v>
      </c>
      <c r="B48" t="str">
        <f t="shared" si="0"/>
        <v>6-SM</v>
      </c>
      <c r="C48" t="s">
        <v>6796</v>
      </c>
      <c r="D48" t="s">
        <v>6795</v>
      </c>
      <c r="E48" t="s">
        <v>6797</v>
      </c>
      <c r="F48" t="s">
        <v>166</v>
      </c>
      <c r="G48" t="s">
        <v>38</v>
      </c>
      <c r="H48" t="s">
        <v>66</v>
      </c>
      <c r="I48">
        <v>10</v>
      </c>
      <c r="J48">
        <v>5</v>
      </c>
      <c r="K48" t="s">
        <v>65</v>
      </c>
      <c r="L48" s="1" t="s">
        <v>6841</v>
      </c>
      <c r="M48" s="1" t="s">
        <v>6824</v>
      </c>
      <c r="N48" s="1" t="s">
        <v>6847</v>
      </c>
      <c r="O48">
        <v>40.599027999999997</v>
      </c>
      <c r="P48">
        <v>141.39761100000001</v>
      </c>
      <c r="Q48">
        <v>0.1</v>
      </c>
      <c r="T48">
        <v>110</v>
      </c>
      <c r="U48" t="s">
        <v>6832</v>
      </c>
      <c r="W48" s="6">
        <v>6</v>
      </c>
    </row>
    <row r="49" spans="1:23" x14ac:dyDescent="0.3">
      <c r="A49">
        <v>6</v>
      </c>
      <c r="B49" t="str">
        <f t="shared" si="0"/>
        <v>6-KT</v>
      </c>
      <c r="C49" t="s">
        <v>6796</v>
      </c>
      <c r="D49" t="s">
        <v>6795</v>
      </c>
      <c r="E49" t="s">
        <v>6797</v>
      </c>
      <c r="F49" t="s">
        <v>166</v>
      </c>
      <c r="G49" t="s">
        <v>38</v>
      </c>
      <c r="H49" t="s">
        <v>66</v>
      </c>
      <c r="I49">
        <v>10</v>
      </c>
      <c r="J49">
        <v>4</v>
      </c>
      <c r="K49" t="s">
        <v>65</v>
      </c>
      <c r="L49" s="1" t="s">
        <v>6841</v>
      </c>
      <c r="M49" s="1" t="s">
        <v>6824</v>
      </c>
      <c r="N49" s="1" t="s">
        <v>6848</v>
      </c>
      <c r="O49">
        <v>39.286749999999998</v>
      </c>
      <c r="P49">
        <v>141.11322200000001</v>
      </c>
      <c r="Q49">
        <v>0.1</v>
      </c>
      <c r="T49">
        <v>110</v>
      </c>
      <c r="U49" t="s">
        <v>6832</v>
      </c>
      <c r="W49" s="6">
        <v>6</v>
      </c>
    </row>
    <row r="50" spans="1:23" x14ac:dyDescent="0.3">
      <c r="A50">
        <v>6</v>
      </c>
      <c r="B50" t="str">
        <f t="shared" si="0"/>
        <v>6-IW</v>
      </c>
      <c r="C50" t="s">
        <v>6796</v>
      </c>
      <c r="D50" t="s">
        <v>6795</v>
      </c>
      <c r="E50" t="s">
        <v>6797</v>
      </c>
      <c r="F50" t="s">
        <v>166</v>
      </c>
      <c r="G50" t="s">
        <v>38</v>
      </c>
      <c r="H50" t="s">
        <v>66</v>
      </c>
      <c r="I50">
        <v>10</v>
      </c>
      <c r="J50">
        <v>8</v>
      </c>
      <c r="K50" t="s">
        <v>65</v>
      </c>
      <c r="L50" s="1" t="s">
        <v>6841</v>
      </c>
      <c r="M50" s="1" t="s">
        <v>6824</v>
      </c>
      <c r="N50" s="1" t="s">
        <v>6849</v>
      </c>
      <c r="O50">
        <v>38.104278000000001</v>
      </c>
      <c r="P50">
        <v>140.87016</v>
      </c>
      <c r="Q50">
        <v>0.1</v>
      </c>
      <c r="T50">
        <v>110</v>
      </c>
      <c r="U50" t="s">
        <v>6832</v>
      </c>
      <c r="W50" s="6">
        <v>6</v>
      </c>
    </row>
    <row r="51" spans="1:23" x14ac:dyDescent="0.3">
      <c r="A51">
        <v>6</v>
      </c>
      <c r="B51" t="str">
        <f t="shared" si="0"/>
        <v>6-TS</v>
      </c>
      <c r="C51" t="s">
        <v>6796</v>
      </c>
      <c r="D51" t="s">
        <v>6795</v>
      </c>
      <c r="E51" t="s">
        <v>6797</v>
      </c>
      <c r="F51" t="s">
        <v>166</v>
      </c>
      <c r="G51" t="s">
        <v>38</v>
      </c>
      <c r="H51" t="s">
        <v>66</v>
      </c>
      <c r="I51">
        <v>10</v>
      </c>
      <c r="J51">
        <v>8</v>
      </c>
      <c r="K51" t="s">
        <v>65</v>
      </c>
      <c r="L51" s="1" t="s">
        <v>6841</v>
      </c>
      <c r="M51" s="1" t="s">
        <v>6824</v>
      </c>
      <c r="N51" s="1" t="s">
        <v>6850</v>
      </c>
      <c r="O51">
        <v>36.321888999999999</v>
      </c>
      <c r="P51">
        <v>139.00327799999999</v>
      </c>
      <c r="Q51">
        <v>0.1</v>
      </c>
      <c r="T51">
        <v>110</v>
      </c>
      <c r="U51" t="s">
        <v>6832</v>
      </c>
      <c r="W51" s="6">
        <v>6</v>
      </c>
    </row>
    <row r="52" spans="1:23" x14ac:dyDescent="0.3">
      <c r="A52">
        <v>6</v>
      </c>
      <c r="B52" t="str">
        <f t="shared" si="0"/>
        <v>6-TK</v>
      </c>
      <c r="C52" t="s">
        <v>6796</v>
      </c>
      <c r="D52" t="s">
        <v>6795</v>
      </c>
      <c r="E52" t="s">
        <v>6797</v>
      </c>
      <c r="F52" t="s">
        <v>166</v>
      </c>
      <c r="G52" t="s">
        <v>38</v>
      </c>
      <c r="H52" t="s">
        <v>66</v>
      </c>
      <c r="I52">
        <v>10</v>
      </c>
      <c r="J52">
        <v>5</v>
      </c>
      <c r="K52" t="s">
        <v>65</v>
      </c>
      <c r="L52" s="1" t="s">
        <v>6841</v>
      </c>
      <c r="M52" s="1" t="s">
        <v>6824</v>
      </c>
      <c r="N52" s="1" t="s">
        <v>6851</v>
      </c>
      <c r="O52">
        <v>34.35</v>
      </c>
      <c r="P52">
        <v>134.05000000000001</v>
      </c>
      <c r="Q52">
        <v>0.1</v>
      </c>
      <c r="T52">
        <v>110</v>
      </c>
      <c r="U52" t="s">
        <v>6832</v>
      </c>
      <c r="W52" s="6">
        <v>6</v>
      </c>
    </row>
    <row r="53" spans="1:23" x14ac:dyDescent="0.3">
      <c r="A53">
        <v>6</v>
      </c>
      <c r="B53" t="str">
        <f t="shared" si="0"/>
        <v>6-OI</v>
      </c>
      <c r="C53" t="s">
        <v>6796</v>
      </c>
      <c r="D53" t="s">
        <v>6795</v>
      </c>
      <c r="E53" t="s">
        <v>6797</v>
      </c>
      <c r="F53" t="s">
        <v>166</v>
      </c>
      <c r="G53" t="s">
        <v>38</v>
      </c>
      <c r="H53" t="s">
        <v>66</v>
      </c>
      <c r="I53">
        <v>10</v>
      </c>
      <c r="J53">
        <v>7</v>
      </c>
      <c r="K53" t="s">
        <v>65</v>
      </c>
      <c r="L53" s="1" t="s">
        <v>6841</v>
      </c>
      <c r="M53" s="1" t="s">
        <v>6824</v>
      </c>
      <c r="N53" s="1" t="s">
        <v>6852</v>
      </c>
      <c r="O53">
        <v>33.233333000000002</v>
      </c>
      <c r="P53">
        <v>131.60666699999999</v>
      </c>
      <c r="Q53">
        <v>0.1</v>
      </c>
      <c r="T53">
        <v>110</v>
      </c>
      <c r="U53" t="s">
        <v>6832</v>
      </c>
      <c r="W53" s="6">
        <v>6</v>
      </c>
    </row>
    <row r="54" spans="1:23" x14ac:dyDescent="0.3">
      <c r="A54">
        <v>6</v>
      </c>
      <c r="B54" t="str">
        <f t="shared" si="0"/>
        <v>6-MY</v>
      </c>
      <c r="C54" t="s">
        <v>6796</v>
      </c>
      <c r="D54" t="s">
        <v>6795</v>
      </c>
      <c r="E54" t="s">
        <v>6797</v>
      </c>
      <c r="F54" t="s">
        <v>166</v>
      </c>
      <c r="G54" t="s">
        <v>38</v>
      </c>
      <c r="H54" t="s">
        <v>66</v>
      </c>
      <c r="I54">
        <v>10</v>
      </c>
      <c r="J54">
        <v>7</v>
      </c>
      <c r="K54" t="s">
        <v>65</v>
      </c>
      <c r="L54" s="1" t="s">
        <v>6841</v>
      </c>
      <c r="M54" s="1" t="s">
        <v>6824</v>
      </c>
      <c r="N54" s="1" t="s">
        <v>6853</v>
      </c>
      <c r="O54" t="s">
        <v>6854</v>
      </c>
      <c r="P54">
        <v>131.41666699999999</v>
      </c>
      <c r="Q54">
        <v>0.1</v>
      </c>
      <c r="T54">
        <v>110</v>
      </c>
      <c r="U54" t="s">
        <v>6832</v>
      </c>
      <c r="W54" s="6">
        <v>6</v>
      </c>
    </row>
    <row r="55" spans="1:23" x14ac:dyDescent="0.3">
      <c r="A55">
        <v>6</v>
      </c>
      <c r="B55" t="str">
        <f t="shared" si="0"/>
        <v>6-ON</v>
      </c>
      <c r="C55" t="s">
        <v>6796</v>
      </c>
      <c r="D55" t="s">
        <v>6795</v>
      </c>
      <c r="E55" t="s">
        <v>6797</v>
      </c>
      <c r="F55" t="s">
        <v>166</v>
      </c>
      <c r="G55" t="s">
        <v>38</v>
      </c>
      <c r="H55" t="s">
        <v>66</v>
      </c>
      <c r="I55">
        <v>7</v>
      </c>
      <c r="J55">
        <v>6</v>
      </c>
      <c r="K55" t="s">
        <v>65</v>
      </c>
      <c r="L55" s="1" t="s">
        <v>6843</v>
      </c>
      <c r="M55" s="1" t="s">
        <v>6824</v>
      </c>
      <c r="N55" s="1" t="s">
        <v>6846</v>
      </c>
      <c r="O55">
        <v>41.972000000000001</v>
      </c>
      <c r="P55">
        <v>140.66909999999999</v>
      </c>
      <c r="Q55">
        <v>0.1</v>
      </c>
      <c r="T55">
        <v>110</v>
      </c>
      <c r="U55" t="s">
        <v>6832</v>
      </c>
      <c r="W55" s="6">
        <v>6</v>
      </c>
    </row>
    <row r="56" spans="1:23" x14ac:dyDescent="0.3">
      <c r="A56">
        <v>6</v>
      </c>
      <c r="B56" t="str">
        <f t="shared" si="0"/>
        <v>6-KT</v>
      </c>
      <c r="C56" t="s">
        <v>6796</v>
      </c>
      <c r="D56" t="s">
        <v>6795</v>
      </c>
      <c r="E56" t="s">
        <v>6797</v>
      </c>
      <c r="F56" t="s">
        <v>166</v>
      </c>
      <c r="G56" t="s">
        <v>38</v>
      </c>
      <c r="H56" t="s">
        <v>66</v>
      </c>
      <c r="I56">
        <v>7</v>
      </c>
      <c r="J56">
        <v>4</v>
      </c>
      <c r="K56" t="s">
        <v>65</v>
      </c>
      <c r="L56" s="1" t="s">
        <v>6843</v>
      </c>
      <c r="M56" s="1" t="s">
        <v>6824</v>
      </c>
      <c r="N56" s="1" t="s">
        <v>6848</v>
      </c>
      <c r="O56">
        <v>39.286749999999998</v>
      </c>
      <c r="P56">
        <v>141.11322200000001</v>
      </c>
      <c r="Q56">
        <v>0.1</v>
      </c>
      <c r="T56">
        <v>110</v>
      </c>
      <c r="U56" t="s">
        <v>6832</v>
      </c>
      <c r="W56" s="6">
        <v>6</v>
      </c>
    </row>
    <row r="57" spans="1:23" x14ac:dyDescent="0.3">
      <c r="A57">
        <v>6</v>
      </c>
      <c r="B57" t="str">
        <f t="shared" si="0"/>
        <v>6-IW</v>
      </c>
      <c r="C57" t="s">
        <v>6796</v>
      </c>
      <c r="D57" t="s">
        <v>6795</v>
      </c>
      <c r="E57" t="s">
        <v>6797</v>
      </c>
      <c r="F57" t="s">
        <v>166</v>
      </c>
      <c r="G57" t="s">
        <v>38</v>
      </c>
      <c r="H57" t="s">
        <v>66</v>
      </c>
      <c r="I57">
        <v>7</v>
      </c>
      <c r="J57">
        <v>7</v>
      </c>
      <c r="K57" t="s">
        <v>65</v>
      </c>
      <c r="L57" s="1" t="s">
        <v>6843</v>
      </c>
      <c r="M57" s="1" t="s">
        <v>6824</v>
      </c>
      <c r="N57" s="1" t="s">
        <v>6849</v>
      </c>
      <c r="O57">
        <v>38.104278000000001</v>
      </c>
      <c r="P57">
        <v>140.87016</v>
      </c>
      <c r="Q57">
        <v>0.1</v>
      </c>
      <c r="T57">
        <v>110</v>
      </c>
      <c r="U57" t="s">
        <v>6832</v>
      </c>
      <c r="W57" s="6">
        <v>6</v>
      </c>
    </row>
    <row r="58" spans="1:23" x14ac:dyDescent="0.3">
      <c r="A58">
        <v>6</v>
      </c>
      <c r="B58" t="str">
        <f t="shared" si="0"/>
        <v>6-TB</v>
      </c>
      <c r="C58" t="s">
        <v>6796</v>
      </c>
      <c r="D58" t="s">
        <v>6795</v>
      </c>
      <c r="E58" t="s">
        <v>6797</v>
      </c>
      <c r="F58" t="s">
        <v>166</v>
      </c>
      <c r="G58" t="s">
        <v>38</v>
      </c>
      <c r="H58" t="s">
        <v>66</v>
      </c>
      <c r="I58">
        <v>7</v>
      </c>
      <c r="J58">
        <v>4</v>
      </c>
      <c r="K58" t="s">
        <v>65</v>
      </c>
      <c r="L58" s="1" t="s">
        <v>6843</v>
      </c>
      <c r="M58" s="1" t="s">
        <v>6824</v>
      </c>
      <c r="N58" s="1" t="s">
        <v>6857</v>
      </c>
      <c r="O58">
        <v>36.083472</v>
      </c>
      <c r="P58">
        <v>140.07644400000001</v>
      </c>
      <c r="Q58">
        <v>0.1</v>
      </c>
      <c r="T58">
        <v>110</v>
      </c>
      <c r="U58" t="s">
        <v>6832</v>
      </c>
      <c r="W58" s="6">
        <v>6</v>
      </c>
    </row>
    <row r="59" spans="1:23" x14ac:dyDescent="0.3">
      <c r="A59">
        <v>6</v>
      </c>
      <c r="B59" t="str">
        <f t="shared" si="0"/>
        <v>6-OI</v>
      </c>
      <c r="C59" t="s">
        <v>6796</v>
      </c>
      <c r="D59" t="s">
        <v>6795</v>
      </c>
      <c r="E59" t="s">
        <v>6797</v>
      </c>
      <c r="F59" t="s">
        <v>166</v>
      </c>
      <c r="G59" t="s">
        <v>38</v>
      </c>
      <c r="H59" t="s">
        <v>66</v>
      </c>
      <c r="I59">
        <v>7</v>
      </c>
      <c r="J59">
        <v>8</v>
      </c>
      <c r="K59" t="s">
        <v>65</v>
      </c>
      <c r="L59" s="1" t="s">
        <v>6843</v>
      </c>
      <c r="M59" s="1" t="s">
        <v>6824</v>
      </c>
      <c r="N59" s="1" t="s">
        <v>6852</v>
      </c>
      <c r="O59">
        <v>33.233333000000002</v>
      </c>
      <c r="P59">
        <v>131.60666699999999</v>
      </c>
      <c r="Q59">
        <v>0.1</v>
      </c>
      <c r="T59">
        <v>110</v>
      </c>
      <c r="U59" t="s">
        <v>6832</v>
      </c>
      <c r="W59" s="6">
        <v>6</v>
      </c>
    </row>
    <row r="60" spans="1:23" x14ac:dyDescent="0.3">
      <c r="A60">
        <v>6</v>
      </c>
      <c r="B60" t="str">
        <f t="shared" si="0"/>
        <v>6-KG</v>
      </c>
      <c r="C60" t="s">
        <v>6796</v>
      </c>
      <c r="D60" t="s">
        <v>6795</v>
      </c>
      <c r="E60" t="s">
        <v>6797</v>
      </c>
      <c r="F60" t="s">
        <v>166</v>
      </c>
      <c r="G60" t="s">
        <v>38</v>
      </c>
      <c r="H60" t="s">
        <v>66</v>
      </c>
      <c r="I60">
        <v>7</v>
      </c>
      <c r="J60">
        <v>8</v>
      </c>
      <c r="K60" t="s">
        <v>65</v>
      </c>
      <c r="L60" s="1" t="s">
        <v>6843</v>
      </c>
      <c r="M60" s="1" t="s">
        <v>6824</v>
      </c>
      <c r="N60" s="1" t="s">
        <v>6858</v>
      </c>
      <c r="O60">
        <v>31.6</v>
      </c>
      <c r="P60">
        <v>130.55000000000001</v>
      </c>
      <c r="Q60">
        <v>0.1</v>
      </c>
      <c r="T60">
        <v>110</v>
      </c>
      <c r="U60" t="s">
        <v>6832</v>
      </c>
      <c r="W60" s="6">
        <v>6</v>
      </c>
    </row>
    <row r="61" spans="1:23" x14ac:dyDescent="0.3">
      <c r="A61">
        <v>6</v>
      </c>
      <c r="B61" t="str">
        <f t="shared" si="0"/>
        <v>6-YK</v>
      </c>
      <c r="C61" t="s">
        <v>6796</v>
      </c>
      <c r="D61" t="s">
        <v>6795</v>
      </c>
      <c r="E61" t="s">
        <v>6797</v>
      </c>
      <c r="F61" t="s">
        <v>166</v>
      </c>
      <c r="G61" t="s">
        <v>38</v>
      </c>
      <c r="H61" t="s">
        <v>66</v>
      </c>
      <c r="I61">
        <v>7</v>
      </c>
      <c r="J61">
        <v>7</v>
      </c>
      <c r="K61" t="s">
        <v>65</v>
      </c>
      <c r="L61" s="1" t="s">
        <v>6843</v>
      </c>
      <c r="M61" s="1" t="s">
        <v>6824</v>
      </c>
      <c r="N61" s="1" t="s">
        <v>6859</v>
      </c>
      <c r="O61">
        <v>30.358611</v>
      </c>
      <c r="P61">
        <v>130.52861100000001</v>
      </c>
      <c r="Q61">
        <v>0.1</v>
      </c>
      <c r="T61">
        <v>110</v>
      </c>
      <c r="U61" t="s">
        <v>6832</v>
      </c>
      <c r="W61" s="6">
        <v>6</v>
      </c>
    </row>
    <row r="62" spans="1:23" x14ac:dyDescent="0.3">
      <c r="A62">
        <v>6</v>
      </c>
      <c r="B62" t="str">
        <f t="shared" si="0"/>
        <v>6-KO</v>
      </c>
      <c r="C62" t="s">
        <v>6796</v>
      </c>
      <c r="D62" t="s">
        <v>6795</v>
      </c>
      <c r="E62" t="s">
        <v>6797</v>
      </c>
      <c r="F62" t="s">
        <v>166</v>
      </c>
      <c r="G62" t="s">
        <v>38</v>
      </c>
      <c r="H62" t="s">
        <v>66</v>
      </c>
      <c r="I62">
        <v>5</v>
      </c>
      <c r="J62">
        <v>4</v>
      </c>
      <c r="K62" t="s">
        <v>65</v>
      </c>
      <c r="L62" s="1" t="s">
        <v>6855</v>
      </c>
      <c r="M62" s="1" t="s">
        <v>6824</v>
      </c>
      <c r="N62" s="1" t="s">
        <v>6844</v>
      </c>
      <c r="O62">
        <v>44.774360999999999</v>
      </c>
      <c r="P62">
        <v>142.254389</v>
      </c>
      <c r="Q62">
        <v>0.1</v>
      </c>
      <c r="T62">
        <v>110</v>
      </c>
      <c r="U62" t="s">
        <v>6832</v>
      </c>
      <c r="W62" s="6">
        <v>6</v>
      </c>
    </row>
    <row r="63" spans="1:23" x14ac:dyDescent="0.3">
      <c r="A63">
        <v>6</v>
      </c>
      <c r="B63" t="str">
        <f t="shared" si="0"/>
        <v>6-ON</v>
      </c>
      <c r="C63" t="s">
        <v>6796</v>
      </c>
      <c r="D63" t="s">
        <v>6795</v>
      </c>
      <c r="E63" t="s">
        <v>6797</v>
      </c>
      <c r="F63" t="s">
        <v>166</v>
      </c>
      <c r="G63" t="s">
        <v>38</v>
      </c>
      <c r="H63" t="s">
        <v>66</v>
      </c>
      <c r="I63">
        <v>6</v>
      </c>
      <c r="J63">
        <v>7</v>
      </c>
      <c r="K63" t="s">
        <v>65</v>
      </c>
      <c r="L63" s="1" t="s">
        <v>6855</v>
      </c>
      <c r="M63" s="1" t="s">
        <v>6824</v>
      </c>
      <c r="N63" s="1" t="s">
        <v>6846</v>
      </c>
      <c r="O63">
        <v>41.972000000000001</v>
      </c>
      <c r="P63">
        <v>140.66909999999999</v>
      </c>
      <c r="Q63">
        <v>0.1</v>
      </c>
      <c r="T63">
        <v>110</v>
      </c>
      <c r="U63" t="s">
        <v>6832</v>
      </c>
      <c r="W63" s="6">
        <v>6</v>
      </c>
    </row>
    <row r="64" spans="1:23" x14ac:dyDescent="0.3">
      <c r="A64">
        <v>6</v>
      </c>
      <c r="B64" t="str">
        <f t="shared" si="0"/>
        <v>6-SM</v>
      </c>
      <c r="C64" t="s">
        <v>6796</v>
      </c>
      <c r="D64" t="s">
        <v>6795</v>
      </c>
      <c r="E64" t="s">
        <v>6797</v>
      </c>
      <c r="F64" t="s">
        <v>166</v>
      </c>
      <c r="G64" t="s">
        <v>38</v>
      </c>
      <c r="H64" t="s">
        <v>66</v>
      </c>
      <c r="I64">
        <v>7</v>
      </c>
      <c r="J64">
        <v>6</v>
      </c>
      <c r="K64" t="s">
        <v>65</v>
      </c>
      <c r="L64" s="1" t="s">
        <v>6855</v>
      </c>
      <c r="M64" s="1" t="s">
        <v>6824</v>
      </c>
      <c r="N64" s="1" t="s">
        <v>6847</v>
      </c>
      <c r="O64">
        <v>40.599027999999997</v>
      </c>
      <c r="P64">
        <v>141.39761100000001</v>
      </c>
      <c r="Q64">
        <v>0.1</v>
      </c>
      <c r="T64">
        <v>110</v>
      </c>
      <c r="U64" t="s">
        <v>6832</v>
      </c>
      <c r="W64" s="6">
        <v>6</v>
      </c>
    </row>
    <row r="65" spans="1:25" x14ac:dyDescent="0.3">
      <c r="A65">
        <v>6</v>
      </c>
      <c r="B65" t="str">
        <f t="shared" si="0"/>
        <v>6-KT</v>
      </c>
      <c r="C65" t="s">
        <v>6796</v>
      </c>
      <c r="D65" t="s">
        <v>6795</v>
      </c>
      <c r="E65" t="s">
        <v>6797</v>
      </c>
      <c r="F65" t="s">
        <v>166</v>
      </c>
      <c r="G65" t="s">
        <v>38</v>
      </c>
      <c r="H65" t="s">
        <v>66</v>
      </c>
      <c r="I65">
        <v>8</v>
      </c>
      <c r="J65">
        <v>7</v>
      </c>
      <c r="K65" t="s">
        <v>65</v>
      </c>
      <c r="L65" s="1" t="s">
        <v>6855</v>
      </c>
      <c r="M65" s="1" t="s">
        <v>6824</v>
      </c>
      <c r="N65" s="1" t="s">
        <v>6848</v>
      </c>
      <c r="O65">
        <v>39.286749999999998</v>
      </c>
      <c r="P65">
        <v>141.11322200000001</v>
      </c>
      <c r="Q65">
        <v>0.1</v>
      </c>
      <c r="T65">
        <v>110</v>
      </c>
      <c r="U65" t="s">
        <v>6832</v>
      </c>
      <c r="W65" s="6">
        <v>6</v>
      </c>
    </row>
    <row r="66" spans="1:25" x14ac:dyDescent="0.3">
      <c r="A66">
        <v>6</v>
      </c>
      <c r="B66" t="str">
        <f t="shared" si="0"/>
        <v>6-IW</v>
      </c>
      <c r="C66" t="s">
        <v>6796</v>
      </c>
      <c r="D66" t="s">
        <v>6795</v>
      </c>
      <c r="E66" t="s">
        <v>6797</v>
      </c>
      <c r="F66" t="s">
        <v>166</v>
      </c>
      <c r="G66" t="s">
        <v>38</v>
      </c>
      <c r="H66" t="s">
        <v>66</v>
      </c>
      <c r="I66">
        <v>9</v>
      </c>
      <c r="J66">
        <v>7</v>
      </c>
      <c r="K66" t="s">
        <v>65</v>
      </c>
      <c r="L66" s="1" t="s">
        <v>6855</v>
      </c>
      <c r="M66" s="1" t="s">
        <v>6824</v>
      </c>
      <c r="N66" s="1" t="s">
        <v>6849</v>
      </c>
      <c r="O66">
        <v>38.104278000000001</v>
      </c>
      <c r="P66">
        <v>140.87016</v>
      </c>
      <c r="Q66">
        <v>0.1</v>
      </c>
      <c r="T66">
        <v>110</v>
      </c>
      <c r="U66" t="s">
        <v>6832</v>
      </c>
      <c r="W66" s="6">
        <v>6</v>
      </c>
    </row>
    <row r="67" spans="1:25" x14ac:dyDescent="0.3">
      <c r="A67">
        <v>7</v>
      </c>
      <c r="B67" t="str">
        <f t="shared" ref="B67:B131" si="2">_xlfn.CONCAT(A67,"-",N67)</f>
        <v>7-</v>
      </c>
      <c r="C67" t="s">
        <v>2108</v>
      </c>
      <c r="D67" t="s">
        <v>2112</v>
      </c>
      <c r="E67" t="s">
        <v>2114</v>
      </c>
      <c r="F67" t="s">
        <v>6785</v>
      </c>
      <c r="G67" t="s">
        <v>38</v>
      </c>
      <c r="H67" t="s">
        <v>66</v>
      </c>
      <c r="I67">
        <v>12</v>
      </c>
    </row>
    <row r="68" spans="1:25" x14ac:dyDescent="0.3">
      <c r="A68">
        <v>7</v>
      </c>
      <c r="B68" t="str">
        <f t="shared" ref="B68:B73" si="3">_xlfn.CONCAT(A68,"-",N68)</f>
        <v>7-</v>
      </c>
      <c r="C68" t="s">
        <v>2108</v>
      </c>
      <c r="D68" t="s">
        <v>2112</v>
      </c>
      <c r="E68" t="s">
        <v>2114</v>
      </c>
      <c r="F68" t="s">
        <v>6785</v>
      </c>
    </row>
    <row r="69" spans="1:25" x14ac:dyDescent="0.3">
      <c r="A69">
        <v>7</v>
      </c>
      <c r="B69" t="str">
        <f t="shared" si="3"/>
        <v>7-</v>
      </c>
      <c r="C69" t="s">
        <v>2108</v>
      </c>
      <c r="D69" t="s">
        <v>2112</v>
      </c>
      <c r="E69" t="s">
        <v>2114</v>
      </c>
      <c r="F69" t="s">
        <v>6785</v>
      </c>
    </row>
    <row r="70" spans="1:25" x14ac:dyDescent="0.3">
      <c r="A70">
        <v>7</v>
      </c>
      <c r="B70" t="str">
        <f t="shared" si="3"/>
        <v>7-</v>
      </c>
      <c r="C70" t="s">
        <v>2108</v>
      </c>
      <c r="D70" t="s">
        <v>2112</v>
      </c>
      <c r="E70" t="s">
        <v>2114</v>
      </c>
      <c r="F70" t="s">
        <v>6785</v>
      </c>
    </row>
    <row r="71" spans="1:25" x14ac:dyDescent="0.3">
      <c r="A71">
        <v>7</v>
      </c>
      <c r="B71" t="str">
        <f t="shared" si="3"/>
        <v>7-</v>
      </c>
      <c r="C71" t="s">
        <v>2108</v>
      </c>
      <c r="D71" t="s">
        <v>2112</v>
      </c>
      <c r="E71" t="s">
        <v>2114</v>
      </c>
      <c r="F71" t="s">
        <v>6785</v>
      </c>
    </row>
    <row r="72" spans="1:25" x14ac:dyDescent="0.3">
      <c r="A72">
        <v>7</v>
      </c>
      <c r="B72" t="str">
        <f t="shared" si="3"/>
        <v>7-</v>
      </c>
      <c r="C72" t="s">
        <v>2108</v>
      </c>
      <c r="D72" t="s">
        <v>2112</v>
      </c>
      <c r="E72" t="s">
        <v>2114</v>
      </c>
      <c r="F72" t="s">
        <v>6785</v>
      </c>
    </row>
    <row r="73" spans="1:25" x14ac:dyDescent="0.3">
      <c r="A73">
        <v>7</v>
      </c>
      <c r="B73" t="str">
        <f t="shared" si="3"/>
        <v>7-</v>
      </c>
      <c r="C73" t="s">
        <v>2108</v>
      </c>
      <c r="D73" t="s">
        <v>2112</v>
      </c>
      <c r="E73" t="s">
        <v>2114</v>
      </c>
      <c r="F73" t="s">
        <v>6785</v>
      </c>
    </row>
    <row r="74" spans="1:25" x14ac:dyDescent="0.3">
      <c r="A74">
        <v>7</v>
      </c>
      <c r="B74" t="str">
        <f t="shared" ref="B74:B78" si="4">_xlfn.CONCAT(A74,"-",N74)</f>
        <v>7-</v>
      </c>
      <c r="C74" t="s">
        <v>2108</v>
      </c>
      <c r="D74" t="s">
        <v>2112</v>
      </c>
      <c r="E74" t="s">
        <v>2114</v>
      </c>
      <c r="F74" t="s">
        <v>6785</v>
      </c>
    </row>
    <row r="75" spans="1:25" x14ac:dyDescent="0.3">
      <c r="A75">
        <v>7</v>
      </c>
      <c r="B75" t="str">
        <f t="shared" si="4"/>
        <v>7-</v>
      </c>
      <c r="C75" t="s">
        <v>2108</v>
      </c>
      <c r="D75" t="s">
        <v>2112</v>
      </c>
      <c r="E75" t="s">
        <v>2114</v>
      </c>
      <c r="F75" t="s">
        <v>6785</v>
      </c>
    </row>
    <row r="76" spans="1:25" x14ac:dyDescent="0.3">
      <c r="A76">
        <v>7</v>
      </c>
      <c r="B76" t="str">
        <f t="shared" si="4"/>
        <v>7-</v>
      </c>
      <c r="C76" t="s">
        <v>2108</v>
      </c>
      <c r="D76" t="s">
        <v>2112</v>
      </c>
      <c r="E76" t="s">
        <v>2114</v>
      </c>
      <c r="F76" t="s">
        <v>6785</v>
      </c>
    </row>
    <row r="77" spans="1:25" x14ac:dyDescent="0.3">
      <c r="A77">
        <v>7</v>
      </c>
      <c r="B77" t="str">
        <f t="shared" si="4"/>
        <v>7-</v>
      </c>
      <c r="C77" t="s">
        <v>2108</v>
      </c>
      <c r="D77" t="s">
        <v>2112</v>
      </c>
      <c r="E77" t="s">
        <v>2114</v>
      </c>
      <c r="F77" t="s">
        <v>6785</v>
      </c>
    </row>
    <row r="78" spans="1:25" x14ac:dyDescent="0.3">
      <c r="A78">
        <v>7</v>
      </c>
      <c r="B78" t="str">
        <f t="shared" si="4"/>
        <v>7-</v>
      </c>
      <c r="C78" t="s">
        <v>2108</v>
      </c>
      <c r="D78" t="s">
        <v>2112</v>
      </c>
      <c r="E78" t="s">
        <v>2114</v>
      </c>
      <c r="F78" t="s">
        <v>6785</v>
      </c>
    </row>
    <row r="79" spans="1:25" x14ac:dyDescent="0.3">
      <c r="A79">
        <v>8</v>
      </c>
      <c r="B79" t="str">
        <f t="shared" si="2"/>
        <v>8-takaoka</v>
      </c>
      <c r="C79" t="s">
        <v>2119</v>
      </c>
      <c r="D79" t="s">
        <v>2120</v>
      </c>
      <c r="E79" t="s">
        <v>2122</v>
      </c>
      <c r="F79" t="s">
        <v>166</v>
      </c>
      <c r="G79" t="s">
        <v>38</v>
      </c>
      <c r="H79" t="s">
        <v>66</v>
      </c>
      <c r="I79">
        <v>3</v>
      </c>
      <c r="J79">
        <v>5</v>
      </c>
      <c r="L79" t="s">
        <v>6842</v>
      </c>
      <c r="M79" t="s">
        <v>6803</v>
      </c>
      <c r="N79" t="s">
        <v>6861</v>
      </c>
      <c r="O79" s="7">
        <v>36.75</v>
      </c>
      <c r="P79">
        <f>137+1/60</f>
        <v>137.01666666666668</v>
      </c>
      <c r="Q79">
        <v>0.01</v>
      </c>
      <c r="T79">
        <v>298</v>
      </c>
      <c r="U79" t="s">
        <v>6840</v>
      </c>
      <c r="W79">
        <v>8</v>
      </c>
      <c r="Y79" t="s">
        <v>6826</v>
      </c>
    </row>
    <row r="80" spans="1:25" x14ac:dyDescent="0.3">
      <c r="A80">
        <v>8</v>
      </c>
      <c r="B80" t="str">
        <f t="shared" si="2"/>
        <v>8-kanazawa</v>
      </c>
      <c r="C80" t="s">
        <v>2119</v>
      </c>
      <c r="D80" t="s">
        <v>2120</v>
      </c>
      <c r="E80" t="s">
        <v>2122</v>
      </c>
      <c r="F80" t="s">
        <v>166</v>
      </c>
      <c r="G80" t="s">
        <v>38</v>
      </c>
      <c r="H80" t="s">
        <v>66</v>
      </c>
      <c r="I80">
        <v>3</v>
      </c>
      <c r="J80">
        <v>6</v>
      </c>
      <c r="L80" t="s">
        <v>6842</v>
      </c>
      <c r="M80" t="s">
        <v>6803</v>
      </c>
      <c r="N80" t="s">
        <v>6862</v>
      </c>
      <c r="O80" s="10">
        <f>36+34/60</f>
        <v>36.56666666666667</v>
      </c>
      <c r="P80">
        <f>136+39/60</f>
        <v>136.65</v>
      </c>
      <c r="Q80">
        <v>0.01</v>
      </c>
      <c r="T80">
        <v>312.60000000000002</v>
      </c>
      <c r="U80" t="s">
        <v>6840</v>
      </c>
      <c r="W80">
        <v>8</v>
      </c>
      <c r="Y80" t="s">
        <v>6826</v>
      </c>
    </row>
    <row r="81" spans="1:25" x14ac:dyDescent="0.3">
      <c r="A81">
        <v>8</v>
      </c>
      <c r="B81" t="str">
        <f t="shared" si="2"/>
        <v>8-fukui</v>
      </c>
      <c r="C81" t="s">
        <v>2119</v>
      </c>
      <c r="D81" t="s">
        <v>2120</v>
      </c>
      <c r="E81" t="s">
        <v>2122</v>
      </c>
      <c r="F81" t="s">
        <v>166</v>
      </c>
      <c r="G81" t="s">
        <v>38</v>
      </c>
      <c r="H81" t="s">
        <v>66</v>
      </c>
      <c r="I81">
        <v>3</v>
      </c>
      <c r="J81">
        <v>4</v>
      </c>
      <c r="L81" t="s">
        <v>6842</v>
      </c>
      <c r="M81" t="s">
        <v>6803</v>
      </c>
      <c r="N81" t="s">
        <v>6863</v>
      </c>
      <c r="O81" s="7">
        <f>36+4/60</f>
        <v>36.06666666666667</v>
      </c>
      <c r="P81">
        <f>136+13/60</f>
        <v>136.21666666666667</v>
      </c>
      <c r="Q81">
        <v>0.01</v>
      </c>
      <c r="T81">
        <v>296</v>
      </c>
      <c r="U81" t="s">
        <v>6840</v>
      </c>
      <c r="W81">
        <v>8</v>
      </c>
      <c r="Y81" t="s">
        <v>6826</v>
      </c>
    </row>
    <row r="82" spans="1:25" ht="12" customHeight="1" x14ac:dyDescent="0.3">
      <c r="A82">
        <v>9</v>
      </c>
      <c r="B82" t="str">
        <f t="shared" si="2"/>
        <v>9-AT</v>
      </c>
      <c r="C82" t="s">
        <v>2132</v>
      </c>
      <c r="D82" t="s">
        <v>2133</v>
      </c>
      <c r="E82" t="s">
        <v>2135</v>
      </c>
      <c r="F82" t="s">
        <v>166</v>
      </c>
      <c r="G82" t="s">
        <v>38</v>
      </c>
      <c r="H82" t="s">
        <v>66</v>
      </c>
      <c r="I82">
        <v>7</v>
      </c>
      <c r="J82">
        <v>5</v>
      </c>
      <c r="L82" t="s">
        <v>6842</v>
      </c>
      <c r="M82" t="s">
        <v>6803</v>
      </c>
      <c r="N82" t="s">
        <v>6864</v>
      </c>
      <c r="O82" s="7">
        <v>39.700000000000003</v>
      </c>
      <c r="P82">
        <v>140.1</v>
      </c>
      <c r="Q82">
        <v>0.01</v>
      </c>
      <c r="R82">
        <v>9.4</v>
      </c>
      <c r="T82">
        <v>770</v>
      </c>
      <c r="U82" t="s">
        <v>6832</v>
      </c>
      <c r="W82">
        <v>9</v>
      </c>
      <c r="Y82" t="s">
        <v>6826</v>
      </c>
    </row>
    <row r="83" spans="1:25" x14ac:dyDescent="0.3">
      <c r="A83">
        <v>9</v>
      </c>
      <c r="B83" t="str">
        <f t="shared" si="2"/>
        <v>9-UM</v>
      </c>
      <c r="C83" t="s">
        <v>2132</v>
      </c>
      <c r="D83" t="s">
        <v>2133</v>
      </c>
      <c r="E83" t="s">
        <v>2135</v>
      </c>
      <c r="F83" t="s">
        <v>166</v>
      </c>
      <c r="G83" t="s">
        <v>38</v>
      </c>
      <c r="H83" t="s">
        <v>66</v>
      </c>
      <c r="I83">
        <v>7</v>
      </c>
      <c r="J83">
        <v>3</v>
      </c>
      <c r="L83" t="s">
        <v>6842</v>
      </c>
      <c r="M83" t="s">
        <v>6803</v>
      </c>
      <c r="N83" t="s">
        <v>6865</v>
      </c>
      <c r="O83" s="7">
        <v>36.6</v>
      </c>
      <c r="P83">
        <v>139.9</v>
      </c>
      <c r="Q83">
        <v>0.01</v>
      </c>
      <c r="R83">
        <v>118.9</v>
      </c>
      <c r="T83">
        <v>770</v>
      </c>
      <c r="U83" t="s">
        <v>6832</v>
      </c>
      <c r="W83">
        <v>9</v>
      </c>
      <c r="Y83" t="s">
        <v>6826</v>
      </c>
    </row>
    <row r="84" spans="1:25" x14ac:dyDescent="0.3">
      <c r="A84">
        <v>9</v>
      </c>
      <c r="B84" t="str">
        <f t="shared" si="2"/>
        <v>9-MB</v>
      </c>
      <c r="C84" t="s">
        <v>2132</v>
      </c>
      <c r="D84" t="s">
        <v>2133</v>
      </c>
      <c r="E84" t="s">
        <v>2135</v>
      </c>
      <c r="F84" t="s">
        <v>166</v>
      </c>
      <c r="G84" t="s">
        <v>38</v>
      </c>
      <c r="H84" t="s">
        <v>66</v>
      </c>
      <c r="I84">
        <v>7</v>
      </c>
      <c r="J84">
        <v>4</v>
      </c>
      <c r="L84" t="s">
        <v>6842</v>
      </c>
      <c r="M84" t="s">
        <v>6803</v>
      </c>
      <c r="N84" t="s">
        <v>6866</v>
      </c>
      <c r="O84" s="7">
        <v>36.4</v>
      </c>
      <c r="P84">
        <v>139.1</v>
      </c>
      <c r="Q84">
        <v>0.01</v>
      </c>
      <c r="R84">
        <v>112.2</v>
      </c>
      <c r="T84">
        <v>770</v>
      </c>
      <c r="U84" t="s">
        <v>6832</v>
      </c>
      <c r="W84">
        <v>9</v>
      </c>
      <c r="Y84" t="s">
        <v>6826</v>
      </c>
    </row>
    <row r="85" spans="1:25" x14ac:dyDescent="0.3">
      <c r="A85">
        <v>9</v>
      </c>
      <c r="B85" t="str">
        <f t="shared" si="2"/>
        <v>9-FI</v>
      </c>
      <c r="C85" t="s">
        <v>2132</v>
      </c>
      <c r="D85" t="s">
        <v>2133</v>
      </c>
      <c r="E85" t="s">
        <v>2135</v>
      </c>
      <c r="F85" t="s">
        <v>166</v>
      </c>
      <c r="G85" t="s">
        <v>38</v>
      </c>
      <c r="H85" t="s">
        <v>66</v>
      </c>
      <c r="I85">
        <v>7</v>
      </c>
      <c r="J85">
        <v>4</v>
      </c>
      <c r="L85" t="s">
        <v>6842</v>
      </c>
      <c r="M85" t="s">
        <v>6803</v>
      </c>
      <c r="N85" t="s">
        <v>6867</v>
      </c>
      <c r="O85" s="7">
        <v>36.1</v>
      </c>
      <c r="P85">
        <v>136.19999999999999</v>
      </c>
      <c r="Q85">
        <v>0.01</v>
      </c>
      <c r="R85">
        <v>9.1</v>
      </c>
      <c r="T85">
        <v>770</v>
      </c>
      <c r="U85" t="s">
        <v>6832</v>
      </c>
      <c r="W85">
        <v>9</v>
      </c>
      <c r="Y85" t="s">
        <v>6826</v>
      </c>
    </row>
    <row r="86" spans="1:25" x14ac:dyDescent="0.3">
      <c r="A86">
        <v>9</v>
      </c>
      <c r="B86" t="str">
        <f t="shared" si="2"/>
        <v>9-UW</v>
      </c>
      <c r="C86" t="s">
        <v>2132</v>
      </c>
      <c r="D86" t="s">
        <v>2133</v>
      </c>
      <c r="E86" t="s">
        <v>2135</v>
      </c>
      <c r="F86" t="s">
        <v>166</v>
      </c>
      <c r="G86" t="s">
        <v>38</v>
      </c>
      <c r="H86" t="s">
        <v>66</v>
      </c>
      <c r="I86">
        <v>7</v>
      </c>
      <c r="J86">
        <v>4</v>
      </c>
      <c r="L86" t="s">
        <v>6842</v>
      </c>
      <c r="M86" t="s">
        <v>6803</v>
      </c>
      <c r="N86" t="s">
        <v>6868</v>
      </c>
      <c r="O86" s="7">
        <v>35.9</v>
      </c>
      <c r="P86">
        <v>139.69999999999999</v>
      </c>
      <c r="Q86">
        <v>0.01</v>
      </c>
      <c r="R86">
        <v>8</v>
      </c>
      <c r="T86">
        <v>770</v>
      </c>
      <c r="U86" t="s">
        <v>6832</v>
      </c>
      <c r="W86">
        <v>9</v>
      </c>
      <c r="Y86" t="s">
        <v>6826</v>
      </c>
    </row>
    <row r="87" spans="1:25" x14ac:dyDescent="0.3">
      <c r="A87">
        <v>9</v>
      </c>
      <c r="B87" t="str">
        <f t="shared" si="2"/>
        <v>9-KT</v>
      </c>
      <c r="C87" t="s">
        <v>2132</v>
      </c>
      <c r="D87" t="s">
        <v>2133</v>
      </c>
      <c r="E87" t="s">
        <v>2135</v>
      </c>
      <c r="F87" t="s">
        <v>166</v>
      </c>
      <c r="G87" t="s">
        <v>38</v>
      </c>
      <c r="H87" t="s">
        <v>66</v>
      </c>
      <c r="I87">
        <v>7</v>
      </c>
      <c r="J87">
        <v>3</v>
      </c>
      <c r="L87" t="s">
        <v>6842</v>
      </c>
      <c r="M87" t="s">
        <v>6803</v>
      </c>
      <c r="N87" t="s">
        <v>6848</v>
      </c>
      <c r="O87" s="7">
        <v>35</v>
      </c>
      <c r="P87">
        <v>135.80000000000001</v>
      </c>
      <c r="Q87">
        <v>0.01</v>
      </c>
      <c r="R87">
        <v>41.4</v>
      </c>
      <c r="T87">
        <v>770</v>
      </c>
      <c r="U87" t="s">
        <v>6832</v>
      </c>
      <c r="W87">
        <v>9</v>
      </c>
      <c r="Y87" t="s">
        <v>6826</v>
      </c>
    </row>
    <row r="88" spans="1:25" x14ac:dyDescent="0.3">
      <c r="A88">
        <v>9</v>
      </c>
      <c r="B88" t="str">
        <f t="shared" si="2"/>
        <v>9-SO</v>
      </c>
      <c r="C88" t="s">
        <v>2132</v>
      </c>
      <c r="D88" t="s">
        <v>2133</v>
      </c>
      <c r="E88" t="s">
        <v>2135</v>
      </c>
      <c r="F88" t="s">
        <v>166</v>
      </c>
      <c r="G88" t="s">
        <v>38</v>
      </c>
      <c r="H88" t="s">
        <v>66</v>
      </c>
      <c r="I88">
        <v>7</v>
      </c>
      <c r="J88">
        <v>3</v>
      </c>
      <c r="L88" t="s">
        <v>6842</v>
      </c>
      <c r="M88" t="s">
        <v>6803</v>
      </c>
      <c r="N88" t="s">
        <v>2</v>
      </c>
      <c r="O88" s="7">
        <v>35</v>
      </c>
      <c r="P88">
        <v>138.4</v>
      </c>
      <c r="Q88">
        <v>0.01</v>
      </c>
      <c r="R88">
        <v>14.1</v>
      </c>
      <c r="T88">
        <v>770</v>
      </c>
      <c r="U88" t="s">
        <v>6832</v>
      </c>
      <c r="W88">
        <v>9</v>
      </c>
      <c r="Y88" t="s">
        <v>6826</v>
      </c>
    </row>
    <row r="89" spans="1:25" x14ac:dyDescent="0.3">
      <c r="A89">
        <v>10</v>
      </c>
      <c r="B89" t="str">
        <f t="shared" si="2"/>
        <v>10-SD</v>
      </c>
      <c r="C89" t="s">
        <v>2136</v>
      </c>
      <c r="D89" t="s">
        <v>2137</v>
      </c>
      <c r="E89" t="s">
        <v>2139</v>
      </c>
      <c r="F89" t="s">
        <v>166</v>
      </c>
      <c r="G89" t="s">
        <v>38</v>
      </c>
      <c r="H89" t="s">
        <v>66</v>
      </c>
      <c r="I89">
        <v>6</v>
      </c>
      <c r="J89">
        <v>3</v>
      </c>
      <c r="L89" t="s">
        <v>6842</v>
      </c>
      <c r="M89" t="s">
        <v>6803</v>
      </c>
      <c r="N89" t="s">
        <v>6869</v>
      </c>
      <c r="O89" s="10">
        <f>38+16/60</f>
        <v>38.266666666666666</v>
      </c>
      <c r="P89">
        <f>140+54/60</f>
        <v>140.9</v>
      </c>
      <c r="Q89">
        <v>0.01</v>
      </c>
      <c r="R89">
        <v>38.9</v>
      </c>
      <c r="T89">
        <v>179.5</v>
      </c>
      <c r="U89" t="s">
        <v>6807</v>
      </c>
      <c r="W89">
        <v>10</v>
      </c>
      <c r="Y89" t="s">
        <v>6826</v>
      </c>
    </row>
    <row r="90" spans="1:25" x14ac:dyDescent="0.3">
      <c r="A90">
        <v>10</v>
      </c>
      <c r="B90" t="str">
        <f t="shared" si="2"/>
        <v>10-NG</v>
      </c>
      <c r="C90" t="s">
        <v>2136</v>
      </c>
      <c r="D90" t="s">
        <v>2137</v>
      </c>
      <c r="E90" t="s">
        <v>2139</v>
      </c>
      <c r="F90" t="s">
        <v>166</v>
      </c>
      <c r="G90" t="s">
        <v>38</v>
      </c>
      <c r="H90" t="s">
        <v>66</v>
      </c>
      <c r="I90">
        <v>6</v>
      </c>
      <c r="J90">
        <v>3</v>
      </c>
      <c r="L90" t="s">
        <v>6842</v>
      </c>
      <c r="M90" t="s">
        <v>6803</v>
      </c>
      <c r="N90" t="s">
        <v>6870</v>
      </c>
      <c r="O90" s="10">
        <f>37+55/60</f>
        <v>37.916666666666664</v>
      </c>
      <c r="P90">
        <f>139+3/60</f>
        <v>139.05000000000001</v>
      </c>
      <c r="Q90">
        <v>0.01</v>
      </c>
      <c r="R90">
        <v>1.9</v>
      </c>
      <c r="T90">
        <v>289</v>
      </c>
      <c r="U90" t="s">
        <v>6807</v>
      </c>
      <c r="W90">
        <v>10</v>
      </c>
      <c r="Y90" t="s">
        <v>6826</v>
      </c>
    </row>
    <row r="91" spans="1:25" x14ac:dyDescent="0.3">
      <c r="A91">
        <v>10</v>
      </c>
      <c r="B91" t="str">
        <f t="shared" si="2"/>
        <v>10-FS</v>
      </c>
      <c r="C91" t="s">
        <v>2136</v>
      </c>
      <c r="D91" t="s">
        <v>2137</v>
      </c>
      <c r="E91" t="s">
        <v>2139</v>
      </c>
      <c r="F91" t="s">
        <v>166</v>
      </c>
      <c r="G91" t="s">
        <v>38</v>
      </c>
      <c r="H91" t="s">
        <v>66</v>
      </c>
      <c r="I91">
        <v>6</v>
      </c>
      <c r="J91">
        <v>3</v>
      </c>
      <c r="L91" t="s">
        <v>6842</v>
      </c>
      <c r="M91" t="s">
        <v>6803</v>
      </c>
      <c r="N91" t="s">
        <v>6871</v>
      </c>
      <c r="O91" s="10">
        <f>37+45/60</f>
        <v>37.75</v>
      </c>
      <c r="P91">
        <f>140+28/60</f>
        <v>140.46666666666667</v>
      </c>
      <c r="Q91">
        <v>0.01</v>
      </c>
      <c r="R91">
        <v>67.400000000000006</v>
      </c>
      <c r="T91">
        <v>30</v>
      </c>
      <c r="U91" t="s">
        <v>6807</v>
      </c>
      <c r="W91">
        <v>10</v>
      </c>
      <c r="Y91" t="s">
        <v>6826</v>
      </c>
    </row>
    <row r="92" spans="1:25" x14ac:dyDescent="0.3">
      <c r="A92">
        <v>10</v>
      </c>
      <c r="B92" t="str">
        <f t="shared" si="2"/>
        <v>10-MM</v>
      </c>
      <c r="C92" t="s">
        <v>2136</v>
      </c>
      <c r="D92" t="s">
        <v>2137</v>
      </c>
      <c r="E92" t="s">
        <v>2139</v>
      </c>
      <c r="F92" t="s">
        <v>166</v>
      </c>
      <c r="G92" t="s">
        <v>38</v>
      </c>
      <c r="H92" t="s">
        <v>66</v>
      </c>
      <c r="I92">
        <v>6</v>
      </c>
      <c r="J92">
        <v>3</v>
      </c>
      <c r="L92" t="s">
        <v>6842</v>
      </c>
      <c r="M92" t="s">
        <v>6803</v>
      </c>
      <c r="N92" t="s">
        <v>6872</v>
      </c>
      <c r="O92" s="10">
        <f>36+15/60</f>
        <v>36.25</v>
      </c>
      <c r="P92">
        <f>137+58/60</f>
        <v>137.96666666666667</v>
      </c>
      <c r="Q92">
        <v>0.01</v>
      </c>
      <c r="R92">
        <v>610</v>
      </c>
      <c r="T92">
        <v>66.5</v>
      </c>
      <c r="U92" t="s">
        <v>6807</v>
      </c>
      <c r="W92">
        <v>10</v>
      </c>
      <c r="Y92" t="s">
        <v>6826</v>
      </c>
    </row>
    <row r="93" spans="1:25" x14ac:dyDescent="0.3">
      <c r="A93">
        <v>10</v>
      </c>
      <c r="B93" t="str">
        <f t="shared" si="2"/>
        <v>10-KB</v>
      </c>
      <c r="C93" t="s">
        <v>2136</v>
      </c>
      <c r="D93" t="s">
        <v>2137</v>
      </c>
      <c r="E93" t="s">
        <v>2139</v>
      </c>
      <c r="F93" t="s">
        <v>166</v>
      </c>
      <c r="G93" t="s">
        <v>38</v>
      </c>
      <c r="H93" t="s">
        <v>66</v>
      </c>
      <c r="I93">
        <v>6</v>
      </c>
      <c r="J93">
        <v>5</v>
      </c>
      <c r="L93" t="s">
        <v>6842</v>
      </c>
      <c r="M93" t="s">
        <v>6803</v>
      </c>
      <c r="N93" t="s">
        <v>6873</v>
      </c>
      <c r="O93" s="10">
        <f>34+41/60</f>
        <v>34.68333333333333</v>
      </c>
      <c r="P93">
        <f>136+11/60</f>
        <v>136.18333333333334</v>
      </c>
      <c r="Q93">
        <v>0.01</v>
      </c>
      <c r="R93">
        <v>57.5</v>
      </c>
      <c r="T93">
        <v>162.5</v>
      </c>
      <c r="U93" t="s">
        <v>6807</v>
      </c>
      <c r="W93">
        <v>10</v>
      </c>
      <c r="Y93" t="s">
        <v>6826</v>
      </c>
    </row>
    <row r="94" spans="1:25" x14ac:dyDescent="0.3">
      <c r="A94">
        <v>10</v>
      </c>
      <c r="B94" t="str">
        <f t="shared" si="2"/>
        <v>10-WY</v>
      </c>
      <c r="C94" t="s">
        <v>2136</v>
      </c>
      <c r="D94" t="s">
        <v>2137</v>
      </c>
      <c r="E94" t="s">
        <v>2139</v>
      </c>
      <c r="F94" t="s">
        <v>166</v>
      </c>
      <c r="G94" t="s">
        <v>38</v>
      </c>
      <c r="H94" t="s">
        <v>66</v>
      </c>
      <c r="I94">
        <v>6</v>
      </c>
      <c r="J94">
        <v>3</v>
      </c>
      <c r="L94" t="s">
        <v>6842</v>
      </c>
      <c r="M94" t="s">
        <v>6803</v>
      </c>
      <c r="N94" t="s">
        <v>6874</v>
      </c>
      <c r="O94" s="10">
        <f>34+14/60</f>
        <v>34.233333333333334</v>
      </c>
      <c r="P94">
        <f>135+10/60</f>
        <v>135.16666666666666</v>
      </c>
      <c r="Q94">
        <v>0.01</v>
      </c>
      <c r="R94">
        <v>13.9</v>
      </c>
      <c r="T94">
        <v>28.5</v>
      </c>
      <c r="U94" t="s">
        <v>6807</v>
      </c>
      <c r="W94">
        <v>10</v>
      </c>
      <c r="Y94" t="s">
        <v>6826</v>
      </c>
    </row>
    <row r="95" spans="1:25" x14ac:dyDescent="0.3">
      <c r="A95">
        <v>11</v>
      </c>
      <c r="B95" t="str">
        <f t="shared" si="2"/>
        <v>11-Iwamizawa</v>
      </c>
      <c r="C95" t="s">
        <v>2388</v>
      </c>
      <c r="D95" t="s">
        <v>2389</v>
      </c>
      <c r="E95" t="s">
        <v>2391</v>
      </c>
      <c r="F95" t="s">
        <v>166</v>
      </c>
      <c r="G95" t="s">
        <v>38</v>
      </c>
      <c r="H95" t="s">
        <v>66</v>
      </c>
      <c r="I95">
        <v>7</v>
      </c>
      <c r="J95">
        <v>8</v>
      </c>
      <c r="L95" t="s">
        <v>6879</v>
      </c>
      <c r="M95" t="s">
        <v>6803</v>
      </c>
      <c r="N95" t="s">
        <v>6880</v>
      </c>
      <c r="O95">
        <f>43+10/60</f>
        <v>43.166666666666664</v>
      </c>
      <c r="P95">
        <v>141.77574999999999</v>
      </c>
      <c r="Q95">
        <v>0.05</v>
      </c>
      <c r="T95">
        <v>37.5</v>
      </c>
      <c r="U95" t="s">
        <v>6832</v>
      </c>
      <c r="W95" t="s">
        <v>6893</v>
      </c>
    </row>
    <row r="96" spans="1:25" x14ac:dyDescent="0.3">
      <c r="A96">
        <v>11</v>
      </c>
      <c r="B96" t="str">
        <f t="shared" si="2"/>
        <v>11-Sendai</v>
      </c>
      <c r="C96" t="s">
        <v>2388</v>
      </c>
      <c r="D96" t="s">
        <v>2389</v>
      </c>
      <c r="E96" t="s">
        <v>6887</v>
      </c>
      <c r="F96" t="s">
        <v>166</v>
      </c>
      <c r="G96" t="s">
        <v>38</v>
      </c>
      <c r="H96" t="s">
        <v>66</v>
      </c>
      <c r="I96">
        <v>7</v>
      </c>
      <c r="J96">
        <v>5</v>
      </c>
      <c r="L96" t="s">
        <v>6879</v>
      </c>
      <c r="M96" t="s">
        <v>6803</v>
      </c>
      <c r="N96" t="s">
        <v>6881</v>
      </c>
      <c r="O96">
        <f>38+15/60</f>
        <v>38.25</v>
      </c>
      <c r="P96">
        <v>140.86944399999999</v>
      </c>
      <c r="Q96">
        <v>0.05</v>
      </c>
      <c r="T96">
        <v>37.5</v>
      </c>
      <c r="U96" t="s">
        <v>6832</v>
      </c>
      <c r="W96" t="s">
        <v>6894</v>
      </c>
    </row>
    <row r="97" spans="1:25" x14ac:dyDescent="0.3">
      <c r="A97">
        <v>11</v>
      </c>
      <c r="B97" t="str">
        <f t="shared" si="2"/>
        <v>11-Nagaoka</v>
      </c>
      <c r="C97" t="s">
        <v>2388</v>
      </c>
      <c r="D97" t="s">
        <v>2389</v>
      </c>
      <c r="E97" t="s">
        <v>6888</v>
      </c>
      <c r="F97" t="s">
        <v>166</v>
      </c>
      <c r="G97" t="s">
        <v>38</v>
      </c>
      <c r="H97" t="s">
        <v>66</v>
      </c>
      <c r="I97">
        <v>7</v>
      </c>
      <c r="J97">
        <v>5</v>
      </c>
      <c r="L97" t="s">
        <v>6879</v>
      </c>
      <c r="M97" t="s">
        <v>6803</v>
      </c>
      <c r="N97" t="s">
        <v>6882</v>
      </c>
      <c r="O97">
        <f>37+23/60</f>
        <v>37.383333333333333</v>
      </c>
      <c r="P97">
        <v>138.83888899999999</v>
      </c>
      <c r="Q97">
        <v>0.05</v>
      </c>
      <c r="T97">
        <v>37.5</v>
      </c>
      <c r="U97" t="s">
        <v>6832</v>
      </c>
      <c r="W97" t="s">
        <v>6895</v>
      </c>
    </row>
    <row r="98" spans="1:25" x14ac:dyDescent="0.3">
      <c r="A98">
        <v>11</v>
      </c>
      <c r="B98" t="str">
        <f t="shared" si="2"/>
        <v>11-Okayama</v>
      </c>
      <c r="C98" t="s">
        <v>2388</v>
      </c>
      <c r="D98" t="s">
        <v>2389</v>
      </c>
      <c r="E98" t="s">
        <v>6889</v>
      </c>
      <c r="F98" t="s">
        <v>166</v>
      </c>
      <c r="G98" t="s">
        <v>38</v>
      </c>
      <c r="H98" t="s">
        <v>66</v>
      </c>
      <c r="I98">
        <v>7</v>
      </c>
      <c r="J98">
        <v>5</v>
      </c>
      <c r="L98" t="s">
        <v>6879</v>
      </c>
      <c r="M98" t="s">
        <v>6803</v>
      </c>
      <c r="N98" t="s">
        <v>6883</v>
      </c>
      <c r="O98">
        <v>34.655278000000003</v>
      </c>
      <c r="P98">
        <v>133.919444</v>
      </c>
      <c r="Q98">
        <v>0.05</v>
      </c>
      <c r="T98">
        <v>37.5</v>
      </c>
      <c r="U98" t="s">
        <v>6832</v>
      </c>
      <c r="W98" t="s">
        <v>6895</v>
      </c>
    </row>
    <row r="99" spans="1:25" x14ac:dyDescent="0.3">
      <c r="A99">
        <v>11</v>
      </c>
      <c r="B99" t="str">
        <f t="shared" si="2"/>
        <v>11-Matsuyama</v>
      </c>
      <c r="C99" t="s">
        <v>2388</v>
      </c>
      <c r="D99" t="s">
        <v>2389</v>
      </c>
      <c r="E99" t="s">
        <v>6890</v>
      </c>
      <c r="F99" t="s">
        <v>166</v>
      </c>
      <c r="G99" t="s">
        <v>38</v>
      </c>
      <c r="H99" t="s">
        <v>66</v>
      </c>
      <c r="I99">
        <v>7</v>
      </c>
      <c r="J99">
        <v>6</v>
      </c>
      <c r="L99" t="s">
        <v>6879</v>
      </c>
      <c r="M99" t="s">
        <v>6803</v>
      </c>
      <c r="N99" t="s">
        <v>6884</v>
      </c>
      <c r="O99">
        <v>33.839167000000003</v>
      </c>
      <c r="P99">
        <v>132.765556</v>
      </c>
      <c r="Q99">
        <v>0.05</v>
      </c>
      <c r="T99">
        <v>37.5</v>
      </c>
      <c r="U99" t="s">
        <v>6832</v>
      </c>
      <c r="W99" t="s">
        <v>6893</v>
      </c>
    </row>
    <row r="100" spans="1:25" x14ac:dyDescent="0.3">
      <c r="A100">
        <v>11</v>
      </c>
      <c r="B100" t="str">
        <f t="shared" si="2"/>
        <v>11-Kagoshima</v>
      </c>
      <c r="C100" t="s">
        <v>2388</v>
      </c>
      <c r="D100" t="s">
        <v>2389</v>
      </c>
      <c r="E100" t="s">
        <v>6891</v>
      </c>
      <c r="F100" t="s">
        <v>166</v>
      </c>
      <c r="G100" t="s">
        <v>38</v>
      </c>
      <c r="H100" t="s">
        <v>66</v>
      </c>
      <c r="I100">
        <v>7</v>
      </c>
      <c r="J100">
        <v>6</v>
      </c>
      <c r="L100" t="s">
        <v>6879</v>
      </c>
      <c r="M100" t="s">
        <v>6803</v>
      </c>
      <c r="N100" t="s">
        <v>6885</v>
      </c>
      <c r="O100">
        <v>31.596536</v>
      </c>
      <c r="P100">
        <v>130.55711700000001</v>
      </c>
      <c r="Q100">
        <v>0.05</v>
      </c>
      <c r="T100">
        <v>37.5</v>
      </c>
      <c r="U100" t="s">
        <v>6832</v>
      </c>
      <c r="W100" t="s">
        <v>6894</v>
      </c>
    </row>
    <row r="101" spans="1:25" x14ac:dyDescent="0.3">
      <c r="A101">
        <v>11</v>
      </c>
      <c r="B101" t="str">
        <f t="shared" si="2"/>
        <v>11-Naze</v>
      </c>
      <c r="C101" t="s">
        <v>2388</v>
      </c>
      <c r="D101" t="s">
        <v>2389</v>
      </c>
      <c r="E101" t="s">
        <v>6892</v>
      </c>
      <c r="F101" t="s">
        <v>166</v>
      </c>
      <c r="G101" t="s">
        <v>38</v>
      </c>
      <c r="H101" t="s">
        <v>66</v>
      </c>
      <c r="I101">
        <v>7</v>
      </c>
      <c r="J101">
        <v>5</v>
      </c>
      <c r="L101" t="s">
        <v>6879</v>
      </c>
      <c r="M101" t="s">
        <v>6803</v>
      </c>
      <c r="N101" t="s">
        <v>6886</v>
      </c>
      <c r="O101">
        <v>28.377247000000001</v>
      </c>
      <c r="P101">
        <v>129.493742</v>
      </c>
      <c r="Q101">
        <v>0.05</v>
      </c>
      <c r="T101">
        <v>37.5</v>
      </c>
      <c r="U101" t="s">
        <v>6832</v>
      </c>
      <c r="W101" t="s">
        <v>6895</v>
      </c>
    </row>
    <row r="102" spans="1:25" x14ac:dyDescent="0.3">
      <c r="A102">
        <v>12</v>
      </c>
      <c r="B102" t="str">
        <f t="shared" si="2"/>
        <v>12-</v>
      </c>
      <c r="C102" t="s">
        <v>2449</v>
      </c>
      <c r="D102" t="s">
        <v>2450</v>
      </c>
      <c r="E102" t="s">
        <v>2453</v>
      </c>
      <c r="F102" t="s">
        <v>5480</v>
      </c>
      <c r="G102" t="s">
        <v>38</v>
      </c>
      <c r="H102" t="s">
        <v>66</v>
      </c>
      <c r="K102" t="s">
        <v>6780</v>
      </c>
      <c r="O102" s="7"/>
    </row>
    <row r="103" spans="1:25" x14ac:dyDescent="0.3">
      <c r="A103">
        <v>13</v>
      </c>
      <c r="B103" t="str">
        <f t="shared" si="2"/>
        <v>13-</v>
      </c>
      <c r="C103" t="s">
        <v>2459</v>
      </c>
      <c r="D103" t="s">
        <v>2460</v>
      </c>
      <c r="E103" t="s">
        <v>2462</v>
      </c>
      <c r="F103" t="s">
        <v>6896</v>
      </c>
      <c r="G103" t="s">
        <v>38</v>
      </c>
      <c r="H103" t="s">
        <v>66</v>
      </c>
      <c r="I103">
        <v>3</v>
      </c>
      <c r="K103" t="s">
        <v>65</v>
      </c>
      <c r="O103" s="10"/>
    </row>
    <row r="104" spans="1:25" x14ac:dyDescent="0.3">
      <c r="A104">
        <v>13</v>
      </c>
      <c r="B104" t="str">
        <f t="shared" ref="B104:B105" si="5">_xlfn.CONCAT(A104,"-",N104)</f>
        <v>13-</v>
      </c>
      <c r="C104" t="s">
        <v>2459</v>
      </c>
      <c r="D104" t="s">
        <v>2460</v>
      </c>
      <c r="E104" t="s">
        <v>2462</v>
      </c>
      <c r="F104" t="s">
        <v>6896</v>
      </c>
      <c r="O104" s="10"/>
    </row>
    <row r="105" spans="1:25" x14ac:dyDescent="0.3">
      <c r="A105">
        <v>13</v>
      </c>
      <c r="B105" t="str">
        <f t="shared" si="5"/>
        <v>13-</v>
      </c>
      <c r="C105" t="s">
        <v>2459</v>
      </c>
      <c r="D105" t="s">
        <v>2460</v>
      </c>
      <c r="E105" t="s">
        <v>2462</v>
      </c>
      <c r="F105" t="s">
        <v>6896</v>
      </c>
      <c r="O105" s="10"/>
    </row>
    <row r="106" spans="1:25" x14ac:dyDescent="0.3">
      <c r="A106">
        <v>14</v>
      </c>
      <c r="B106" t="str">
        <f>_xlfn.CONCAT(A106,"-",N106)</f>
        <v>14-AH</v>
      </c>
      <c r="C106" t="s">
        <v>6686</v>
      </c>
      <c r="D106" t="s">
        <v>6687</v>
      </c>
      <c r="E106" t="s">
        <v>6689</v>
      </c>
      <c r="F106" t="s">
        <v>6905</v>
      </c>
      <c r="G106" t="s">
        <v>38</v>
      </c>
      <c r="H106" t="s">
        <v>66</v>
      </c>
      <c r="I106">
        <v>5</v>
      </c>
      <c r="J106">
        <v>4</v>
      </c>
      <c r="K106" t="s">
        <v>65</v>
      </c>
      <c r="L106" t="s">
        <v>6898</v>
      </c>
      <c r="M106" t="s">
        <v>6899</v>
      </c>
      <c r="N106" t="s">
        <v>6901</v>
      </c>
      <c r="T106">
        <v>85.5</v>
      </c>
      <c r="U106" t="s">
        <v>6832</v>
      </c>
      <c r="W106">
        <v>14</v>
      </c>
      <c r="Y106" t="s">
        <v>6900</v>
      </c>
    </row>
    <row r="107" spans="1:25" x14ac:dyDescent="0.3">
      <c r="A107">
        <v>14</v>
      </c>
      <c r="B107" t="str">
        <f>_xlfn.CONCAT(A107,"-",N107)</f>
        <v>14-SD</v>
      </c>
      <c r="C107" t="s">
        <v>6686</v>
      </c>
      <c r="D107" t="s">
        <v>6687</v>
      </c>
      <c r="E107" t="s">
        <v>6689</v>
      </c>
      <c r="F107" t="s">
        <v>6905</v>
      </c>
      <c r="G107" t="s">
        <v>38</v>
      </c>
      <c r="H107" t="s">
        <v>66</v>
      </c>
      <c r="I107">
        <v>5</v>
      </c>
      <c r="J107">
        <v>4</v>
      </c>
      <c r="K107" t="s">
        <v>65</v>
      </c>
      <c r="L107" t="s">
        <v>6898</v>
      </c>
      <c r="M107" t="s">
        <v>6899</v>
      </c>
      <c r="N107" t="s">
        <v>6869</v>
      </c>
      <c r="T107">
        <v>85.5</v>
      </c>
      <c r="U107" t="s">
        <v>6832</v>
      </c>
      <c r="W107">
        <v>14</v>
      </c>
      <c r="Y107" t="s">
        <v>6900</v>
      </c>
    </row>
    <row r="108" spans="1:25" x14ac:dyDescent="0.3">
      <c r="A108">
        <v>14</v>
      </c>
      <c r="B108" t="str">
        <f>_xlfn.CONCAT(A108,"-",N108)</f>
        <v>14-HB</v>
      </c>
      <c r="C108" t="s">
        <v>6686</v>
      </c>
      <c r="D108" t="s">
        <v>6687</v>
      </c>
      <c r="E108" t="s">
        <v>6689</v>
      </c>
      <c r="F108" t="s">
        <v>6905</v>
      </c>
      <c r="G108" t="s">
        <v>38</v>
      </c>
      <c r="H108" t="s">
        <v>66</v>
      </c>
      <c r="I108">
        <v>5</v>
      </c>
      <c r="J108">
        <v>4</v>
      </c>
      <c r="K108" t="s">
        <v>65</v>
      </c>
      <c r="L108" t="s">
        <v>6898</v>
      </c>
      <c r="M108" t="s">
        <v>6899</v>
      </c>
      <c r="N108" t="s">
        <v>6902</v>
      </c>
      <c r="T108">
        <v>85.5</v>
      </c>
      <c r="U108" t="s">
        <v>6832</v>
      </c>
      <c r="W108">
        <v>14</v>
      </c>
      <c r="Y108" t="s">
        <v>6900</v>
      </c>
    </row>
    <row r="109" spans="1:25" x14ac:dyDescent="0.3">
      <c r="A109">
        <v>14</v>
      </c>
      <c r="B109" t="str">
        <f>_xlfn.CONCAT(A109,"-",N109)</f>
        <v>14-LN</v>
      </c>
      <c r="C109" t="s">
        <v>6686</v>
      </c>
      <c r="D109" t="s">
        <v>6687</v>
      </c>
      <c r="E109" t="s">
        <v>6689</v>
      </c>
      <c r="F109" t="s">
        <v>6905</v>
      </c>
      <c r="G109" t="s">
        <v>38</v>
      </c>
      <c r="H109" t="s">
        <v>66</v>
      </c>
      <c r="I109">
        <v>5</v>
      </c>
      <c r="J109">
        <v>4</v>
      </c>
      <c r="K109" t="s">
        <v>65</v>
      </c>
      <c r="L109" t="s">
        <v>6898</v>
      </c>
      <c r="M109" t="s">
        <v>6899</v>
      </c>
      <c r="N109" t="s">
        <v>6903</v>
      </c>
      <c r="T109">
        <v>85.5</v>
      </c>
      <c r="U109" t="s">
        <v>6832</v>
      </c>
      <c r="W109">
        <v>14</v>
      </c>
      <c r="Y109" t="s">
        <v>6900</v>
      </c>
    </row>
    <row r="110" spans="1:25" x14ac:dyDescent="0.3">
      <c r="A110">
        <v>14</v>
      </c>
      <c r="B110" t="str">
        <f>_xlfn.CONCAT(A110,"-",N110)</f>
        <v>14-JL</v>
      </c>
      <c r="C110" t="s">
        <v>6686</v>
      </c>
      <c r="D110" t="s">
        <v>6687</v>
      </c>
      <c r="E110" t="s">
        <v>6689</v>
      </c>
      <c r="F110" t="s">
        <v>6905</v>
      </c>
      <c r="G110" t="s">
        <v>38</v>
      </c>
      <c r="H110" t="s">
        <v>66</v>
      </c>
      <c r="I110">
        <v>5</v>
      </c>
      <c r="J110">
        <v>4</v>
      </c>
      <c r="K110" t="s">
        <v>65</v>
      </c>
      <c r="L110" t="s">
        <v>6898</v>
      </c>
      <c r="M110" t="s">
        <v>6899</v>
      </c>
      <c r="N110" t="s">
        <v>6904</v>
      </c>
      <c r="O110" t="s">
        <v>6906</v>
      </c>
      <c r="T110">
        <v>85.5</v>
      </c>
      <c r="U110" t="s">
        <v>6832</v>
      </c>
      <c r="W110">
        <v>14</v>
      </c>
      <c r="Y110" t="s">
        <v>6900</v>
      </c>
    </row>
    <row r="111" spans="1:25" x14ac:dyDescent="0.3">
      <c r="A111">
        <v>15</v>
      </c>
      <c r="B111" t="str">
        <f t="shared" si="2"/>
        <v>15-HN</v>
      </c>
      <c r="C111" t="s">
        <v>2648</v>
      </c>
      <c r="D111" t="s">
        <v>2649</v>
      </c>
      <c r="E111" t="s">
        <v>2652</v>
      </c>
      <c r="F111" t="s">
        <v>166</v>
      </c>
      <c r="G111" t="s">
        <v>38</v>
      </c>
      <c r="H111" t="s">
        <v>66</v>
      </c>
      <c r="I111">
        <v>3</v>
      </c>
      <c r="J111">
        <v>4</v>
      </c>
      <c r="L111" t="s">
        <v>6907</v>
      </c>
      <c r="M111" t="s">
        <v>6908</v>
      </c>
      <c r="N111" t="s">
        <v>6909</v>
      </c>
      <c r="O111">
        <v>21.02</v>
      </c>
      <c r="P111">
        <v>105.85</v>
      </c>
      <c r="Q111">
        <v>0.01</v>
      </c>
      <c r="R111">
        <v>10</v>
      </c>
      <c r="T111">
        <v>244.5</v>
      </c>
      <c r="U111" t="s">
        <v>6832</v>
      </c>
      <c r="W111">
        <v>15</v>
      </c>
      <c r="Y111" t="s">
        <v>6912</v>
      </c>
    </row>
    <row r="112" spans="1:25" x14ac:dyDescent="0.3">
      <c r="A112">
        <v>15</v>
      </c>
      <c r="B112" t="str">
        <f t="shared" ref="B112:B113" si="6">_xlfn.CONCAT(A112,"-",N112)</f>
        <v>15-JY</v>
      </c>
      <c r="C112" t="s">
        <v>2648</v>
      </c>
      <c r="D112" t="s">
        <v>2649</v>
      </c>
      <c r="E112" t="s">
        <v>2652</v>
      </c>
      <c r="F112" t="s">
        <v>166</v>
      </c>
      <c r="G112" t="s">
        <v>38</v>
      </c>
      <c r="H112" t="s">
        <v>66</v>
      </c>
      <c r="I112">
        <v>3</v>
      </c>
      <c r="J112">
        <v>4</v>
      </c>
      <c r="L112" t="s">
        <v>6907</v>
      </c>
      <c r="M112" t="s">
        <v>6908</v>
      </c>
      <c r="N112" t="s">
        <v>6910</v>
      </c>
      <c r="O112">
        <v>32.51</v>
      </c>
      <c r="P112">
        <v>120.15</v>
      </c>
      <c r="Q112">
        <v>0.01</v>
      </c>
      <c r="R112">
        <v>3</v>
      </c>
      <c r="T112">
        <v>244.5</v>
      </c>
      <c r="U112" t="s">
        <v>6832</v>
      </c>
      <c r="W112">
        <v>15</v>
      </c>
      <c r="Y112" t="s">
        <v>6912</v>
      </c>
    </row>
    <row r="113" spans="1:25" x14ac:dyDescent="0.3">
      <c r="A113">
        <v>15</v>
      </c>
      <c r="B113" t="str">
        <f t="shared" si="6"/>
        <v>15-CC</v>
      </c>
      <c r="C113" t="s">
        <v>2648</v>
      </c>
      <c r="D113" t="s">
        <v>2649</v>
      </c>
      <c r="E113" t="s">
        <v>2652</v>
      </c>
      <c r="F113" t="s">
        <v>166</v>
      </c>
      <c r="G113" t="s">
        <v>38</v>
      </c>
      <c r="H113" t="s">
        <v>66</v>
      </c>
      <c r="I113">
        <v>3</v>
      </c>
      <c r="J113">
        <v>4</v>
      </c>
      <c r="L113" t="s">
        <v>6907</v>
      </c>
      <c r="M113" t="s">
        <v>6908</v>
      </c>
      <c r="N113" t="s">
        <v>6911</v>
      </c>
      <c r="O113">
        <v>43.89</v>
      </c>
      <c r="P113">
        <v>125.32</v>
      </c>
      <c r="Q113">
        <v>0.01</v>
      </c>
      <c r="R113">
        <v>236</v>
      </c>
      <c r="T113">
        <v>244.5</v>
      </c>
      <c r="U113" t="s">
        <v>6832</v>
      </c>
      <c r="W113">
        <v>15</v>
      </c>
      <c r="Y113" t="s">
        <v>6912</v>
      </c>
    </row>
    <row r="114" spans="1:25" x14ac:dyDescent="0.3">
      <c r="A114">
        <v>16</v>
      </c>
      <c r="B114" t="str">
        <f t="shared" si="2"/>
        <v>16-Aomori</v>
      </c>
      <c r="C114" t="s">
        <v>2781</v>
      </c>
      <c r="D114" t="s">
        <v>2782</v>
      </c>
      <c r="E114" t="s">
        <v>2784</v>
      </c>
      <c r="F114" t="s">
        <v>166</v>
      </c>
      <c r="G114" t="s">
        <v>38</v>
      </c>
      <c r="H114" t="s">
        <v>66</v>
      </c>
      <c r="I114">
        <v>4</v>
      </c>
      <c r="J114">
        <v>3</v>
      </c>
      <c r="K114" t="s">
        <v>65</v>
      </c>
      <c r="L114" t="s">
        <v>6913</v>
      </c>
      <c r="M114" t="s">
        <v>6914</v>
      </c>
      <c r="N114" t="s">
        <v>6915</v>
      </c>
      <c r="O114">
        <v>40.822228000000003</v>
      </c>
      <c r="P114">
        <v>140.74742499999999</v>
      </c>
      <c r="Q114">
        <v>0.05</v>
      </c>
      <c r="T114">
        <v>84</v>
      </c>
      <c r="U114" t="s">
        <v>6832</v>
      </c>
      <c r="W114">
        <v>16</v>
      </c>
      <c r="Y114" t="s">
        <v>6800</v>
      </c>
    </row>
    <row r="115" spans="1:25" x14ac:dyDescent="0.3">
      <c r="A115">
        <v>16</v>
      </c>
      <c r="B115" t="str">
        <f t="shared" ref="B115:B117" si="7">_xlfn.CONCAT(A115,"-",N115)</f>
        <v>16-Obanazawa</v>
      </c>
      <c r="C115" t="s">
        <v>2781</v>
      </c>
      <c r="D115" t="s">
        <v>2782</v>
      </c>
      <c r="E115" t="s">
        <v>2784</v>
      </c>
      <c r="F115" t="s">
        <v>166</v>
      </c>
      <c r="G115" t="s">
        <v>38</v>
      </c>
      <c r="H115" t="s">
        <v>66</v>
      </c>
      <c r="I115">
        <v>4</v>
      </c>
      <c r="J115">
        <v>3</v>
      </c>
      <c r="K115" t="s">
        <v>65</v>
      </c>
      <c r="L115" t="s">
        <v>6913</v>
      </c>
      <c r="M115" t="s">
        <v>6914</v>
      </c>
      <c r="N115" t="s">
        <v>6916</v>
      </c>
      <c r="O115">
        <v>38.600619000000002</v>
      </c>
      <c r="P115">
        <v>140.405689</v>
      </c>
      <c r="Q115">
        <v>0.05</v>
      </c>
      <c r="T115">
        <v>84</v>
      </c>
      <c r="U115" t="s">
        <v>6832</v>
      </c>
      <c r="W115">
        <v>16</v>
      </c>
      <c r="Y115" t="s">
        <v>6800</v>
      </c>
    </row>
    <row r="116" spans="1:25" x14ac:dyDescent="0.3">
      <c r="A116">
        <v>16</v>
      </c>
      <c r="B116" t="str">
        <f t="shared" si="7"/>
        <v>16-Kujiranami</v>
      </c>
      <c r="C116" t="s">
        <v>2781</v>
      </c>
      <c r="D116" t="s">
        <v>2782</v>
      </c>
      <c r="E116" t="s">
        <v>2784</v>
      </c>
      <c r="F116" t="s">
        <v>166</v>
      </c>
      <c r="G116" t="s">
        <v>38</v>
      </c>
      <c r="H116" t="s">
        <v>66</v>
      </c>
      <c r="I116">
        <v>4</v>
      </c>
      <c r="J116">
        <v>3</v>
      </c>
      <c r="K116" t="s">
        <v>65</v>
      </c>
      <c r="L116" t="s">
        <v>6913</v>
      </c>
      <c r="M116" t="s">
        <v>6914</v>
      </c>
      <c r="N116" t="s">
        <v>6917</v>
      </c>
      <c r="O116">
        <v>37.355800000000002</v>
      </c>
      <c r="P116">
        <v>138.51740000000001</v>
      </c>
      <c r="Q116">
        <v>0.05</v>
      </c>
      <c r="T116">
        <v>84</v>
      </c>
      <c r="U116" t="s">
        <v>6832</v>
      </c>
      <c r="W116">
        <v>16</v>
      </c>
      <c r="Y116" t="s">
        <v>6800</v>
      </c>
    </row>
    <row r="117" spans="1:25" x14ac:dyDescent="0.3">
      <c r="A117">
        <v>16</v>
      </c>
      <c r="B117" t="str">
        <f t="shared" si="7"/>
        <v>16-Mitsuma</v>
      </c>
      <c r="C117" t="s">
        <v>2781</v>
      </c>
      <c r="D117" t="s">
        <v>2782</v>
      </c>
      <c r="E117" t="s">
        <v>2784</v>
      </c>
      <c r="F117" t="s">
        <v>166</v>
      </c>
      <c r="G117" t="s">
        <v>38</v>
      </c>
      <c r="H117" t="s">
        <v>66</v>
      </c>
      <c r="I117">
        <v>4</v>
      </c>
      <c r="J117">
        <v>3</v>
      </c>
      <c r="K117" t="s">
        <v>65</v>
      </c>
      <c r="L117" t="s">
        <v>6913</v>
      </c>
      <c r="M117" t="s">
        <v>6914</v>
      </c>
      <c r="N117" t="s">
        <v>6918</v>
      </c>
      <c r="O117">
        <v>36.073500000000003</v>
      </c>
      <c r="P117">
        <v>139.98310000000001</v>
      </c>
      <c r="Q117">
        <v>0.01</v>
      </c>
      <c r="T117">
        <v>84</v>
      </c>
      <c r="U117" t="s">
        <v>6832</v>
      </c>
      <c r="W117">
        <v>16</v>
      </c>
      <c r="Y117" t="s">
        <v>6800</v>
      </c>
    </row>
    <row r="118" spans="1:25" x14ac:dyDescent="0.3">
      <c r="A118">
        <v>17</v>
      </c>
      <c r="B118" t="str">
        <f t="shared" si="2"/>
        <v>17-WA</v>
      </c>
      <c r="C118" t="s">
        <v>2785</v>
      </c>
      <c r="D118" t="s">
        <v>2786</v>
      </c>
      <c r="E118" t="s">
        <v>2788</v>
      </c>
      <c r="F118" t="s">
        <v>166</v>
      </c>
      <c r="G118" t="s">
        <v>38</v>
      </c>
      <c r="H118" t="s">
        <v>66</v>
      </c>
      <c r="I118">
        <v>8</v>
      </c>
      <c r="J118">
        <v>8</v>
      </c>
      <c r="L118" t="s">
        <v>6919</v>
      </c>
      <c r="M118" t="s">
        <v>6920</v>
      </c>
      <c r="N118" t="s">
        <v>6921</v>
      </c>
      <c r="O118">
        <v>45.397500000000001</v>
      </c>
      <c r="P118">
        <v>141.70088100000001</v>
      </c>
      <c r="Q118">
        <v>0.05</v>
      </c>
      <c r="T118">
        <v>38.75</v>
      </c>
      <c r="U118" t="s">
        <v>6807</v>
      </c>
      <c r="W118">
        <v>17</v>
      </c>
    </row>
    <row r="119" spans="1:25" x14ac:dyDescent="0.3">
      <c r="A119">
        <v>17</v>
      </c>
      <c r="B119" t="str">
        <f t="shared" ref="B119:B122" si="8">_xlfn.CONCAT(A119,"-",N119)</f>
        <v>17-EN</v>
      </c>
      <c r="C119" t="s">
        <v>2785</v>
      </c>
      <c r="D119" t="s">
        <v>2786</v>
      </c>
      <c r="E119" t="s">
        <v>2788</v>
      </c>
      <c r="F119" t="s">
        <v>166</v>
      </c>
      <c r="G119" t="s">
        <v>38</v>
      </c>
      <c r="H119" t="s">
        <v>66</v>
      </c>
      <c r="I119">
        <v>8</v>
      </c>
      <c r="J119">
        <v>6</v>
      </c>
      <c r="L119" t="s">
        <v>6919</v>
      </c>
      <c r="M119" t="s">
        <v>6920</v>
      </c>
      <c r="N119" t="s">
        <v>6922</v>
      </c>
      <c r="O119">
        <v>44.066667000000002</v>
      </c>
      <c r="P119">
        <v>143.533333</v>
      </c>
      <c r="Q119">
        <v>0.05</v>
      </c>
      <c r="T119">
        <v>39.299999999999997</v>
      </c>
      <c r="U119" t="s">
        <v>6807</v>
      </c>
      <c r="W119">
        <v>17</v>
      </c>
    </row>
    <row r="120" spans="1:25" x14ac:dyDescent="0.3">
      <c r="A120">
        <v>17</v>
      </c>
      <c r="B120" t="str">
        <f t="shared" si="8"/>
        <v>17-KU</v>
      </c>
      <c r="C120" t="s">
        <v>2785</v>
      </c>
      <c r="D120" t="s">
        <v>2786</v>
      </c>
      <c r="E120" t="s">
        <v>2788</v>
      </c>
      <c r="F120" t="s">
        <v>166</v>
      </c>
      <c r="G120" t="s">
        <v>38</v>
      </c>
      <c r="H120" t="s">
        <v>66</v>
      </c>
      <c r="I120">
        <v>8</v>
      </c>
      <c r="J120">
        <v>6</v>
      </c>
      <c r="L120" t="s">
        <v>6919</v>
      </c>
      <c r="M120" t="s">
        <v>6920</v>
      </c>
      <c r="N120" t="s">
        <v>6923</v>
      </c>
      <c r="O120">
        <v>43.733333000000002</v>
      </c>
      <c r="P120">
        <v>143.73333299999999</v>
      </c>
      <c r="Q120">
        <v>0.05</v>
      </c>
      <c r="T120">
        <v>34</v>
      </c>
      <c r="U120" t="s">
        <v>6807</v>
      </c>
      <c r="W120">
        <v>17</v>
      </c>
    </row>
    <row r="121" spans="1:25" x14ac:dyDescent="0.3">
      <c r="A121">
        <v>17</v>
      </c>
      <c r="B121" t="str">
        <f t="shared" si="8"/>
        <v>17-SA</v>
      </c>
      <c r="C121" t="s">
        <v>2785</v>
      </c>
      <c r="D121" t="s">
        <v>2786</v>
      </c>
      <c r="E121" t="s">
        <v>2788</v>
      </c>
      <c r="F121" t="s">
        <v>166</v>
      </c>
      <c r="G121" t="s">
        <v>38</v>
      </c>
      <c r="H121" t="s">
        <v>66</v>
      </c>
      <c r="I121">
        <v>8</v>
      </c>
      <c r="J121">
        <v>7</v>
      </c>
      <c r="L121" t="s">
        <v>6919</v>
      </c>
      <c r="M121" t="s">
        <v>6920</v>
      </c>
      <c r="N121" t="s">
        <v>6924</v>
      </c>
      <c r="O121">
        <v>43.061943999999997</v>
      </c>
      <c r="P121">
        <v>141.35416699999999</v>
      </c>
      <c r="Q121">
        <v>0.05</v>
      </c>
      <c r="T121">
        <v>44.8</v>
      </c>
      <c r="U121" t="s">
        <v>6807</v>
      </c>
      <c r="W121">
        <v>17</v>
      </c>
    </row>
    <row r="122" spans="1:25" x14ac:dyDescent="0.3">
      <c r="A122">
        <v>17</v>
      </c>
      <c r="B122" t="str">
        <f t="shared" si="8"/>
        <v>17-ME</v>
      </c>
      <c r="C122" t="s">
        <v>2785</v>
      </c>
      <c r="D122" t="s">
        <v>2786</v>
      </c>
      <c r="E122" t="s">
        <v>2788</v>
      </c>
      <c r="F122" t="s">
        <v>166</v>
      </c>
      <c r="G122" t="s">
        <v>38</v>
      </c>
      <c r="H122" t="s">
        <v>66</v>
      </c>
      <c r="I122">
        <v>8</v>
      </c>
      <c r="J122">
        <v>6</v>
      </c>
      <c r="L122" t="s">
        <v>6919</v>
      </c>
      <c r="M122" t="s">
        <v>6920</v>
      </c>
      <c r="N122" t="s">
        <v>6925</v>
      </c>
      <c r="O122">
        <v>42.916666999999997</v>
      </c>
      <c r="P122">
        <v>143.05000000000001</v>
      </c>
      <c r="Q122">
        <v>0.05</v>
      </c>
      <c r="T122">
        <v>38</v>
      </c>
      <c r="U122" t="s">
        <v>6807</v>
      </c>
      <c r="W122">
        <v>17</v>
      </c>
    </row>
    <row r="123" spans="1:25" x14ac:dyDescent="0.3">
      <c r="A123">
        <v>17</v>
      </c>
      <c r="B123" t="str">
        <f t="shared" ref="B123:B125" si="9">_xlfn.CONCAT(A123,"-",N123)</f>
        <v>17-MO</v>
      </c>
      <c r="C123" t="s">
        <v>2785</v>
      </c>
      <c r="D123" t="s">
        <v>2786</v>
      </c>
      <c r="E123" t="s">
        <v>2788</v>
      </c>
      <c r="F123" t="s">
        <v>166</v>
      </c>
      <c r="G123" t="s">
        <v>38</v>
      </c>
      <c r="H123" t="s">
        <v>66</v>
      </c>
      <c r="I123">
        <v>8</v>
      </c>
      <c r="J123">
        <v>6</v>
      </c>
      <c r="L123" t="s">
        <v>6919</v>
      </c>
      <c r="M123" t="s">
        <v>6920</v>
      </c>
      <c r="N123" t="s">
        <v>6926</v>
      </c>
      <c r="O123">
        <v>42.1</v>
      </c>
      <c r="P123">
        <v>140.58333300000001</v>
      </c>
      <c r="Q123">
        <v>0.05</v>
      </c>
      <c r="T123">
        <v>34.6</v>
      </c>
      <c r="U123" t="s">
        <v>6807</v>
      </c>
      <c r="W123">
        <v>17</v>
      </c>
    </row>
    <row r="124" spans="1:25" x14ac:dyDescent="0.3">
      <c r="A124">
        <v>17</v>
      </c>
      <c r="B124" t="str">
        <f t="shared" si="9"/>
        <v>17-HA</v>
      </c>
      <c r="C124" t="s">
        <v>2785</v>
      </c>
      <c r="D124" t="s">
        <v>2786</v>
      </c>
      <c r="E124" t="s">
        <v>2788</v>
      </c>
      <c r="F124" t="s">
        <v>166</v>
      </c>
      <c r="G124" t="s">
        <v>38</v>
      </c>
      <c r="H124" t="s">
        <v>66</v>
      </c>
      <c r="I124">
        <v>8</v>
      </c>
      <c r="J124">
        <v>7</v>
      </c>
      <c r="L124" t="s">
        <v>6919</v>
      </c>
      <c r="M124" t="s">
        <v>6920</v>
      </c>
      <c r="N124" t="s">
        <v>6927</v>
      </c>
      <c r="O124">
        <v>39.388610999999997</v>
      </c>
      <c r="P124">
        <v>141.11694399999999</v>
      </c>
      <c r="Q124">
        <v>0.05</v>
      </c>
      <c r="T124">
        <v>40.1</v>
      </c>
      <c r="U124" t="s">
        <v>6807</v>
      </c>
      <c r="W124">
        <v>17</v>
      </c>
    </row>
    <row r="125" spans="1:25" x14ac:dyDescent="0.3">
      <c r="A125">
        <v>17</v>
      </c>
      <c r="B125" t="str">
        <f t="shared" si="9"/>
        <v>17-TU</v>
      </c>
      <c r="C125" t="s">
        <v>2785</v>
      </c>
      <c r="D125" t="s">
        <v>2786</v>
      </c>
      <c r="E125" t="s">
        <v>2788</v>
      </c>
      <c r="F125" t="s">
        <v>166</v>
      </c>
      <c r="G125" t="s">
        <v>38</v>
      </c>
      <c r="H125" t="s">
        <v>66</v>
      </c>
      <c r="I125">
        <v>8</v>
      </c>
      <c r="J125">
        <v>7</v>
      </c>
      <c r="L125" t="s">
        <v>6919</v>
      </c>
      <c r="M125" t="s">
        <v>6920</v>
      </c>
      <c r="N125" t="s">
        <v>6928</v>
      </c>
      <c r="O125">
        <v>36.080556000000001</v>
      </c>
      <c r="P125">
        <v>140.114722</v>
      </c>
      <c r="Q125">
        <v>0.05</v>
      </c>
      <c r="T125">
        <v>43.3</v>
      </c>
      <c r="U125" t="s">
        <v>6807</v>
      </c>
      <c r="W125">
        <v>17</v>
      </c>
    </row>
    <row r="126" spans="1:25" x14ac:dyDescent="0.3">
      <c r="A126">
        <v>18</v>
      </c>
      <c r="B126" t="str">
        <f t="shared" si="2"/>
        <v>18-Mt. Palomar</v>
      </c>
      <c r="C126" t="s">
        <v>2894</v>
      </c>
      <c r="D126" t="s">
        <v>2895</v>
      </c>
      <c r="E126" t="s">
        <v>2896</v>
      </c>
      <c r="F126" t="s">
        <v>166</v>
      </c>
      <c r="G126" t="s">
        <v>38</v>
      </c>
      <c r="H126" t="s">
        <v>66</v>
      </c>
      <c r="I126">
        <v>5</v>
      </c>
      <c r="K126" t="s">
        <v>65</v>
      </c>
      <c r="L126" t="s">
        <v>6934</v>
      </c>
      <c r="M126" t="s">
        <v>6824</v>
      </c>
      <c r="N126" t="s">
        <v>6929</v>
      </c>
      <c r="O126">
        <v>33.363484</v>
      </c>
      <c r="P126">
        <v>-116.836394</v>
      </c>
      <c r="Q126">
        <v>0.1</v>
      </c>
      <c r="R126">
        <v>1400</v>
      </c>
      <c r="S126">
        <v>400</v>
      </c>
      <c r="T126">
        <v>20</v>
      </c>
      <c r="U126" t="s">
        <v>6807</v>
      </c>
      <c r="W126">
        <v>18</v>
      </c>
    </row>
    <row r="127" spans="1:25" x14ac:dyDescent="0.3">
      <c r="A127">
        <v>18</v>
      </c>
      <c r="B127" t="str">
        <f t="shared" ref="B127:B130" si="10">_xlfn.CONCAT(A127,"-",N127)</f>
        <v>18-Lockwood</v>
      </c>
      <c r="C127" t="s">
        <v>2894</v>
      </c>
      <c r="D127" t="s">
        <v>2895</v>
      </c>
      <c r="E127" t="s">
        <v>2896</v>
      </c>
      <c r="F127" t="s">
        <v>166</v>
      </c>
      <c r="G127" t="s">
        <v>38</v>
      </c>
      <c r="H127" t="s">
        <v>66</v>
      </c>
      <c r="I127">
        <v>5</v>
      </c>
      <c r="K127" t="s">
        <v>65</v>
      </c>
      <c r="L127" t="s">
        <v>6934</v>
      </c>
      <c r="M127" t="s">
        <v>6824</v>
      </c>
      <c r="N127" t="s">
        <v>6930</v>
      </c>
      <c r="O127">
        <v>35.944167</v>
      </c>
      <c r="P127">
        <v>-121.083333</v>
      </c>
      <c r="Q127">
        <v>0.1</v>
      </c>
      <c r="U127" t="s">
        <v>6807</v>
      </c>
      <c r="W127">
        <v>18</v>
      </c>
    </row>
    <row r="128" spans="1:25" x14ac:dyDescent="0.3">
      <c r="A128">
        <v>18</v>
      </c>
      <c r="B128" t="str">
        <f t="shared" si="10"/>
        <v>18-Auburn</v>
      </c>
      <c r="C128" t="s">
        <v>2894</v>
      </c>
      <c r="D128" t="s">
        <v>2895</v>
      </c>
      <c r="E128" t="s">
        <v>2896</v>
      </c>
      <c r="F128" t="s">
        <v>166</v>
      </c>
      <c r="G128" t="s">
        <v>38</v>
      </c>
      <c r="H128" t="s">
        <v>66</v>
      </c>
      <c r="I128">
        <v>5</v>
      </c>
      <c r="K128" t="s">
        <v>65</v>
      </c>
      <c r="L128" t="s">
        <v>6934</v>
      </c>
      <c r="M128" t="s">
        <v>6824</v>
      </c>
      <c r="N128" t="s">
        <v>6931</v>
      </c>
      <c r="O128">
        <v>38.89</v>
      </c>
      <c r="P128">
        <v>-121.08</v>
      </c>
      <c r="Q128">
        <v>0.1</v>
      </c>
      <c r="U128" t="s">
        <v>6807</v>
      </c>
      <c r="W128">
        <v>18</v>
      </c>
    </row>
    <row r="129" spans="1:23" x14ac:dyDescent="0.3">
      <c r="A129">
        <v>18</v>
      </c>
      <c r="B129" t="str">
        <f t="shared" si="10"/>
        <v>18-Yreka</v>
      </c>
      <c r="C129" t="s">
        <v>2894</v>
      </c>
      <c r="D129" t="s">
        <v>2895</v>
      </c>
      <c r="E129" t="s">
        <v>2896</v>
      </c>
      <c r="F129" t="s">
        <v>166</v>
      </c>
      <c r="G129" t="s">
        <v>38</v>
      </c>
      <c r="H129" t="s">
        <v>66</v>
      </c>
      <c r="I129">
        <v>5</v>
      </c>
      <c r="K129" t="s">
        <v>65</v>
      </c>
      <c r="L129" t="s">
        <v>6934</v>
      </c>
      <c r="M129" t="s">
        <v>6824</v>
      </c>
      <c r="N129" t="s">
        <v>6932</v>
      </c>
      <c r="O129">
        <v>41.726666999999999</v>
      </c>
      <c r="P129">
        <v>-122.6375</v>
      </c>
      <c r="Q129">
        <v>0.1</v>
      </c>
      <c r="U129" t="s">
        <v>6807</v>
      </c>
      <c r="W129">
        <v>18</v>
      </c>
    </row>
    <row r="130" spans="1:23" x14ac:dyDescent="0.3">
      <c r="A130">
        <v>18</v>
      </c>
      <c r="B130" t="str">
        <f t="shared" si="10"/>
        <v>18-Halsey</v>
      </c>
      <c r="C130" t="s">
        <v>2894</v>
      </c>
      <c r="D130" t="s">
        <v>2895</v>
      </c>
      <c r="E130" t="s">
        <v>2896</v>
      </c>
      <c r="F130" t="s">
        <v>166</v>
      </c>
      <c r="G130" t="s">
        <v>38</v>
      </c>
      <c r="H130" t="s">
        <v>66</v>
      </c>
      <c r="I130">
        <v>5</v>
      </c>
      <c r="K130" t="s">
        <v>65</v>
      </c>
      <c r="L130" t="s">
        <v>6934</v>
      </c>
      <c r="M130" t="s">
        <v>6824</v>
      </c>
      <c r="N130" t="s">
        <v>6933</v>
      </c>
      <c r="O130">
        <v>44.384444000000002</v>
      </c>
      <c r="P130">
        <v>-123.11027799999999</v>
      </c>
      <c r="Q130">
        <v>0.1</v>
      </c>
      <c r="U130" t="s">
        <v>6807</v>
      </c>
      <c r="W130">
        <v>18</v>
      </c>
    </row>
    <row r="131" spans="1:23" x14ac:dyDescent="0.3">
      <c r="A131">
        <v>19</v>
      </c>
      <c r="B131" t="str">
        <f t="shared" si="2"/>
        <v>19-Yamagata</v>
      </c>
      <c r="C131" t="s">
        <v>2974</v>
      </c>
      <c r="D131" t="s">
        <v>2975</v>
      </c>
      <c r="E131" t="s">
        <v>2977</v>
      </c>
      <c r="F131" t="s">
        <v>166</v>
      </c>
      <c r="G131" t="s">
        <v>38</v>
      </c>
      <c r="H131" t="s">
        <v>66</v>
      </c>
      <c r="I131">
        <v>7</v>
      </c>
      <c r="J131">
        <v>5</v>
      </c>
      <c r="L131" t="s">
        <v>6942</v>
      </c>
      <c r="M131" t="s">
        <v>6803</v>
      </c>
      <c r="N131" t="s">
        <v>6935</v>
      </c>
      <c r="O131">
        <v>38.255555999999999</v>
      </c>
      <c r="P131">
        <v>140.33972199999999</v>
      </c>
      <c r="Q131">
        <v>0.05</v>
      </c>
      <c r="R131">
        <v>150</v>
      </c>
      <c r="T131">
        <v>25</v>
      </c>
      <c r="U131" t="s">
        <v>6832</v>
      </c>
      <c r="W131">
        <v>19</v>
      </c>
    </row>
    <row r="132" spans="1:23" x14ac:dyDescent="0.3">
      <c r="A132">
        <v>19</v>
      </c>
      <c r="B132" t="str">
        <f t="shared" ref="B132:B133" si="11">_xlfn.CONCAT(A132,"-",N132)</f>
        <v>19- Fuchu</v>
      </c>
      <c r="C132" t="s">
        <v>2974</v>
      </c>
      <c r="D132" t="s">
        <v>2975</v>
      </c>
      <c r="E132" t="s">
        <v>2977</v>
      </c>
      <c r="F132" t="s">
        <v>166</v>
      </c>
      <c r="G132" t="s">
        <v>38</v>
      </c>
      <c r="H132" t="s">
        <v>66</v>
      </c>
      <c r="I132">
        <v>7</v>
      </c>
      <c r="J132">
        <v>5</v>
      </c>
      <c r="L132" t="s">
        <v>6942</v>
      </c>
      <c r="M132" t="s">
        <v>6803</v>
      </c>
      <c r="N132" t="s">
        <v>6936</v>
      </c>
      <c r="O132">
        <v>35.668968999999997</v>
      </c>
      <c r="P132">
        <v>139.47766899999999</v>
      </c>
      <c r="Q132">
        <v>0.05</v>
      </c>
      <c r="R132">
        <v>50</v>
      </c>
      <c r="T132">
        <v>25</v>
      </c>
      <c r="U132" t="s">
        <v>6832</v>
      </c>
      <c r="W132">
        <v>19</v>
      </c>
    </row>
    <row r="133" spans="1:23" x14ac:dyDescent="0.3">
      <c r="A133">
        <v>19</v>
      </c>
      <c r="B133" t="str">
        <f t="shared" si="11"/>
        <v>19- Yokosuka</v>
      </c>
      <c r="C133" t="s">
        <v>2974</v>
      </c>
      <c r="D133" t="s">
        <v>2975</v>
      </c>
      <c r="E133" t="s">
        <v>2977</v>
      </c>
      <c r="F133" t="s">
        <v>166</v>
      </c>
      <c r="G133" t="s">
        <v>38</v>
      </c>
      <c r="H133" t="s">
        <v>66</v>
      </c>
      <c r="I133">
        <v>7</v>
      </c>
      <c r="J133">
        <v>5</v>
      </c>
      <c r="L133" t="s">
        <v>6942</v>
      </c>
      <c r="M133" t="s">
        <v>6803</v>
      </c>
      <c r="N133" t="s">
        <v>6937</v>
      </c>
      <c r="O133">
        <v>35.281388999999997</v>
      </c>
      <c r="P133">
        <v>139.671944</v>
      </c>
      <c r="Q133">
        <v>0.05</v>
      </c>
      <c r="R133">
        <v>150</v>
      </c>
      <c r="T133">
        <v>25</v>
      </c>
      <c r="U133" t="s">
        <v>6832</v>
      </c>
      <c r="W133">
        <v>19</v>
      </c>
    </row>
    <row r="134" spans="1:23" x14ac:dyDescent="0.3">
      <c r="A134">
        <v>19</v>
      </c>
      <c r="B134" t="str">
        <f t="shared" ref="B134:B136" si="12">_xlfn.CONCAT(A134,"-",N134)</f>
        <v>19- Gotemba</v>
      </c>
      <c r="C134" t="s">
        <v>2974</v>
      </c>
      <c r="D134" t="s">
        <v>2975</v>
      </c>
      <c r="E134" t="s">
        <v>2977</v>
      </c>
      <c r="F134" t="s">
        <v>166</v>
      </c>
      <c r="G134" t="s">
        <v>38</v>
      </c>
      <c r="H134" t="s">
        <v>66</v>
      </c>
      <c r="I134">
        <v>7</v>
      </c>
      <c r="J134">
        <v>5</v>
      </c>
      <c r="L134" t="s">
        <v>6942</v>
      </c>
      <c r="M134" t="s">
        <v>6803</v>
      </c>
      <c r="N134" t="s">
        <v>6938</v>
      </c>
      <c r="O134">
        <v>35.308610999999999</v>
      </c>
      <c r="P134">
        <v>138.93472199999999</v>
      </c>
      <c r="Q134">
        <v>0.05</v>
      </c>
      <c r="R134" t="s">
        <v>6784</v>
      </c>
      <c r="T134">
        <v>25</v>
      </c>
      <c r="U134" t="s">
        <v>6832</v>
      </c>
      <c r="W134">
        <v>19</v>
      </c>
    </row>
    <row r="135" spans="1:23" x14ac:dyDescent="0.3">
      <c r="A135">
        <v>19</v>
      </c>
      <c r="B135" t="str">
        <f t="shared" si="12"/>
        <v>19- Kashihara</v>
      </c>
      <c r="C135" t="s">
        <v>2974</v>
      </c>
      <c r="D135" t="s">
        <v>2975</v>
      </c>
      <c r="E135" t="s">
        <v>2977</v>
      </c>
      <c r="F135" t="s">
        <v>166</v>
      </c>
      <c r="G135" t="s">
        <v>38</v>
      </c>
      <c r="H135" t="s">
        <v>66</v>
      </c>
      <c r="I135">
        <v>7</v>
      </c>
      <c r="J135">
        <v>5</v>
      </c>
      <c r="L135" t="s">
        <v>6942</v>
      </c>
      <c r="M135" t="s">
        <v>6803</v>
      </c>
      <c r="N135" t="s">
        <v>6939</v>
      </c>
      <c r="O135">
        <v>34.509444000000002</v>
      </c>
      <c r="P135">
        <v>135.79249999999999</v>
      </c>
      <c r="Q135">
        <v>0.05</v>
      </c>
      <c r="R135">
        <v>50</v>
      </c>
      <c r="T135">
        <v>25</v>
      </c>
      <c r="U135" t="s">
        <v>6832</v>
      </c>
      <c r="W135">
        <v>19</v>
      </c>
    </row>
    <row r="136" spans="1:23" x14ac:dyDescent="0.3">
      <c r="A136">
        <v>19</v>
      </c>
      <c r="B136" t="str">
        <f t="shared" si="12"/>
        <v>19- Kiire</v>
      </c>
      <c r="C136" t="s">
        <v>2974</v>
      </c>
      <c r="D136" t="s">
        <v>2975</v>
      </c>
      <c r="E136" t="s">
        <v>2977</v>
      </c>
      <c r="F136" t="s">
        <v>166</v>
      </c>
      <c r="G136" t="s">
        <v>38</v>
      </c>
      <c r="H136" t="s">
        <v>66</v>
      </c>
      <c r="I136">
        <v>7</v>
      </c>
      <c r="J136">
        <v>5</v>
      </c>
      <c r="L136" t="s">
        <v>6942</v>
      </c>
      <c r="M136" t="s">
        <v>6803</v>
      </c>
      <c r="N136" t="s">
        <v>6940</v>
      </c>
      <c r="O136">
        <v>31.6</v>
      </c>
      <c r="P136">
        <v>130.55000000000001</v>
      </c>
      <c r="Q136">
        <v>0.05</v>
      </c>
      <c r="R136">
        <v>720</v>
      </c>
      <c r="T136">
        <v>25</v>
      </c>
      <c r="U136" t="s">
        <v>6832</v>
      </c>
      <c r="W136">
        <v>19</v>
      </c>
    </row>
    <row r="137" spans="1:23" x14ac:dyDescent="0.3">
      <c r="A137">
        <v>19</v>
      </c>
      <c r="B137" t="str">
        <f t="shared" ref="B137" si="13">_xlfn.CONCAT(A137,"-",N137)</f>
        <v>19- Ishigaki</v>
      </c>
      <c r="C137" t="s">
        <v>2974</v>
      </c>
      <c r="D137" t="s">
        <v>2975</v>
      </c>
      <c r="E137" t="s">
        <v>2977</v>
      </c>
      <c r="F137" t="s">
        <v>166</v>
      </c>
      <c r="G137" t="s">
        <v>38</v>
      </c>
      <c r="H137" t="s">
        <v>66</v>
      </c>
      <c r="I137">
        <v>7</v>
      </c>
      <c r="J137">
        <v>5</v>
      </c>
      <c r="L137" t="s">
        <v>6942</v>
      </c>
      <c r="M137" t="s">
        <v>6803</v>
      </c>
      <c r="N137" t="s">
        <v>6941</v>
      </c>
      <c r="O137">
        <v>24.340555999999999</v>
      </c>
      <c r="P137">
        <v>124.155556</v>
      </c>
      <c r="Q137">
        <v>0.05</v>
      </c>
      <c r="R137">
        <v>40</v>
      </c>
      <c r="T137">
        <v>25</v>
      </c>
      <c r="U137" t="s">
        <v>6832</v>
      </c>
      <c r="W137">
        <v>19</v>
      </c>
    </row>
    <row r="138" spans="1:23" x14ac:dyDescent="0.3">
      <c r="A138">
        <v>20</v>
      </c>
      <c r="B138" t="str">
        <f t="shared" ref="B138:B298" si="14">_xlfn.CONCAT(A138,"-",N138)</f>
        <v>20-SN</v>
      </c>
      <c r="C138" t="s">
        <v>3034</v>
      </c>
      <c r="D138" t="s">
        <v>3035</v>
      </c>
      <c r="E138" t="s">
        <v>3038</v>
      </c>
      <c r="F138" t="s">
        <v>166</v>
      </c>
      <c r="G138" t="s">
        <v>38</v>
      </c>
      <c r="H138" t="s">
        <v>66</v>
      </c>
      <c r="I138">
        <v>5</v>
      </c>
      <c r="J138">
        <v>4</v>
      </c>
      <c r="K138" t="s">
        <v>65</v>
      </c>
      <c r="L138" t="s">
        <v>6943</v>
      </c>
      <c r="M138" t="s">
        <v>6824</v>
      </c>
      <c r="N138" t="s">
        <v>6944</v>
      </c>
      <c r="O138">
        <v>38.268332999999998</v>
      </c>
      <c r="P138">
        <v>140.86944399999999</v>
      </c>
      <c r="Q138">
        <v>0.05</v>
      </c>
      <c r="T138">
        <v>40</v>
      </c>
      <c r="U138" t="s">
        <v>6832</v>
      </c>
      <c r="W138">
        <v>20</v>
      </c>
    </row>
    <row r="139" spans="1:23" x14ac:dyDescent="0.3">
      <c r="A139">
        <v>20</v>
      </c>
      <c r="B139" t="str">
        <f t="shared" ref="B139:B142" si="15">_xlfn.CONCAT(A139,"-",N139)</f>
        <v>20-CH</v>
      </c>
      <c r="C139" t="s">
        <v>3034</v>
      </c>
      <c r="D139" t="s">
        <v>3035</v>
      </c>
      <c r="E139" t="s">
        <v>3038</v>
      </c>
      <c r="F139" t="s">
        <v>166</v>
      </c>
      <c r="G139" t="s">
        <v>38</v>
      </c>
      <c r="H139" t="s">
        <v>66</v>
      </c>
      <c r="I139">
        <v>5</v>
      </c>
      <c r="J139">
        <v>4</v>
      </c>
      <c r="K139" t="s">
        <v>65</v>
      </c>
      <c r="L139" t="s">
        <v>6943</v>
      </c>
      <c r="M139" t="s">
        <v>6824</v>
      </c>
      <c r="N139" t="s">
        <v>6946</v>
      </c>
      <c r="O139">
        <v>35.607325000000003</v>
      </c>
      <c r="P139">
        <v>140.10638599999999</v>
      </c>
      <c r="Q139">
        <v>0.05</v>
      </c>
      <c r="T139">
        <v>40</v>
      </c>
      <c r="U139" t="s">
        <v>6832</v>
      </c>
      <c r="W139">
        <v>20</v>
      </c>
    </row>
    <row r="140" spans="1:23" x14ac:dyDescent="0.3">
      <c r="A140">
        <v>20</v>
      </c>
      <c r="B140" t="str">
        <f t="shared" si="15"/>
        <v>20-FT</v>
      </c>
      <c r="C140" t="s">
        <v>3034</v>
      </c>
      <c r="D140" t="s">
        <v>3035</v>
      </c>
      <c r="E140" t="s">
        <v>3038</v>
      </c>
      <c r="F140" t="s">
        <v>166</v>
      </c>
      <c r="G140" t="s">
        <v>38</v>
      </c>
      <c r="H140" t="s">
        <v>66</v>
      </c>
      <c r="I140">
        <v>5</v>
      </c>
      <c r="J140">
        <v>4</v>
      </c>
      <c r="K140" t="s">
        <v>65</v>
      </c>
      <c r="L140" t="s">
        <v>6943</v>
      </c>
      <c r="M140" t="s">
        <v>6824</v>
      </c>
      <c r="N140" t="s">
        <v>6945</v>
      </c>
      <c r="O140">
        <v>33.495078999999997</v>
      </c>
      <c r="P140">
        <v>130.51859999999999</v>
      </c>
      <c r="Q140">
        <v>0.05</v>
      </c>
      <c r="T140">
        <v>40</v>
      </c>
      <c r="U140" t="s">
        <v>6832</v>
      </c>
      <c r="W140">
        <v>20</v>
      </c>
    </row>
    <row r="141" spans="1:23" x14ac:dyDescent="0.3">
      <c r="A141">
        <v>20</v>
      </c>
      <c r="B141" t="str">
        <f t="shared" si="15"/>
        <v>20-KS</v>
      </c>
      <c r="C141" t="s">
        <v>3034</v>
      </c>
      <c r="D141" t="s">
        <v>3035</v>
      </c>
      <c r="E141" t="s">
        <v>3038</v>
      </c>
      <c r="F141" t="s">
        <v>166</v>
      </c>
      <c r="G141" t="s">
        <v>38</v>
      </c>
      <c r="H141" t="s">
        <v>66</v>
      </c>
      <c r="I141">
        <v>5</v>
      </c>
      <c r="J141">
        <v>4</v>
      </c>
      <c r="K141" t="s">
        <v>65</v>
      </c>
      <c r="L141" t="s">
        <v>6943</v>
      </c>
      <c r="M141" t="s">
        <v>6824</v>
      </c>
      <c r="N141" t="s">
        <v>6947</v>
      </c>
      <c r="O141">
        <v>31.766667000000002</v>
      </c>
      <c r="P141">
        <v>129.80000000000001</v>
      </c>
      <c r="Q141">
        <v>0.05</v>
      </c>
      <c r="T141">
        <v>40</v>
      </c>
      <c r="U141" t="s">
        <v>6832</v>
      </c>
      <c r="W141">
        <v>20</v>
      </c>
    </row>
    <row r="142" spans="1:23" x14ac:dyDescent="0.3">
      <c r="A142">
        <v>20</v>
      </c>
      <c r="B142" t="str">
        <f t="shared" si="15"/>
        <v>20-KG</v>
      </c>
      <c r="C142" t="s">
        <v>3034</v>
      </c>
      <c r="D142" t="s">
        <v>3035</v>
      </c>
      <c r="E142" t="s">
        <v>3038</v>
      </c>
      <c r="F142" t="s">
        <v>166</v>
      </c>
      <c r="G142" t="s">
        <v>38</v>
      </c>
      <c r="H142" t="s">
        <v>66</v>
      </c>
      <c r="I142">
        <v>5</v>
      </c>
      <c r="J142">
        <v>4</v>
      </c>
      <c r="K142" t="s">
        <v>65</v>
      </c>
      <c r="L142" t="s">
        <v>6943</v>
      </c>
      <c r="M142" t="s">
        <v>6824</v>
      </c>
      <c r="N142" t="s">
        <v>6858</v>
      </c>
      <c r="O142">
        <v>31.596536</v>
      </c>
      <c r="P142">
        <v>130.55711700000001</v>
      </c>
      <c r="Q142">
        <v>0.05</v>
      </c>
      <c r="T142">
        <v>40</v>
      </c>
      <c r="U142" t="s">
        <v>6832</v>
      </c>
      <c r="W142">
        <v>20</v>
      </c>
    </row>
    <row r="143" spans="1:23" x14ac:dyDescent="0.3">
      <c r="A143">
        <v>21</v>
      </c>
      <c r="B143" t="str">
        <f t="shared" si="14"/>
        <v>21-leningrad</v>
      </c>
      <c r="C143" t="s">
        <v>3145</v>
      </c>
      <c r="D143" t="s">
        <v>3146</v>
      </c>
      <c r="E143" t="s">
        <v>3148</v>
      </c>
      <c r="F143" t="s">
        <v>166</v>
      </c>
      <c r="G143" t="s">
        <v>38</v>
      </c>
      <c r="H143" t="s">
        <v>66</v>
      </c>
      <c r="I143">
        <v>8</v>
      </c>
      <c r="J143">
        <v>15</v>
      </c>
      <c r="K143" t="s">
        <v>65</v>
      </c>
      <c r="L143" s="9" t="s">
        <v>6948</v>
      </c>
      <c r="M143" t="s">
        <v>6949</v>
      </c>
      <c r="N143" t="s">
        <v>6950</v>
      </c>
      <c r="O143">
        <v>59.933332999999998</v>
      </c>
      <c r="P143">
        <v>30.266667000000002</v>
      </c>
      <c r="Q143">
        <v>0.05</v>
      </c>
      <c r="T143">
        <v>250</v>
      </c>
      <c r="U143" t="s">
        <v>6832</v>
      </c>
      <c r="W143">
        <v>21</v>
      </c>
    </row>
    <row r="144" spans="1:23" x14ac:dyDescent="0.3">
      <c r="A144">
        <v>21</v>
      </c>
      <c r="B144" t="str">
        <f t="shared" ref="B144:B145" si="16">_xlfn.CONCAT(A144,"-",N144)</f>
        <v>21-padua</v>
      </c>
      <c r="C144" t="s">
        <v>3145</v>
      </c>
      <c r="D144" t="s">
        <v>3146</v>
      </c>
      <c r="E144" t="s">
        <v>3148</v>
      </c>
      <c r="F144" t="s">
        <v>166</v>
      </c>
      <c r="G144" t="s">
        <v>38</v>
      </c>
      <c r="H144" t="s">
        <v>66</v>
      </c>
      <c r="I144">
        <v>8</v>
      </c>
      <c r="J144">
        <v>7</v>
      </c>
      <c r="L144" s="9" t="s">
        <v>6948</v>
      </c>
      <c r="M144" t="s">
        <v>6949</v>
      </c>
      <c r="N144" t="s">
        <v>6951</v>
      </c>
      <c r="O144">
        <v>45.408056000000002</v>
      </c>
      <c r="P144">
        <v>11.872222000000001</v>
      </c>
      <c r="Q144">
        <v>0.05</v>
      </c>
      <c r="T144">
        <v>250</v>
      </c>
      <c r="U144" t="s">
        <v>6832</v>
      </c>
      <c r="W144">
        <v>21</v>
      </c>
    </row>
    <row r="145" spans="1:25" x14ac:dyDescent="0.3">
      <c r="A145">
        <v>21</v>
      </c>
      <c r="B145" t="str">
        <f t="shared" si="16"/>
        <v>21-warsaw</v>
      </c>
      <c r="C145" t="s">
        <v>3145</v>
      </c>
      <c r="D145" t="s">
        <v>3146</v>
      </c>
      <c r="E145" t="s">
        <v>3148</v>
      </c>
      <c r="F145" t="s">
        <v>166</v>
      </c>
      <c r="G145" t="s">
        <v>38</v>
      </c>
      <c r="H145" t="s">
        <v>66</v>
      </c>
      <c r="I145">
        <v>8</v>
      </c>
      <c r="J145">
        <v>7</v>
      </c>
      <c r="L145" s="9" t="s">
        <v>6948</v>
      </c>
      <c r="M145" t="s">
        <v>6949</v>
      </c>
      <c r="N145" t="s">
        <v>6952</v>
      </c>
      <c r="O145">
        <v>52.216667000000001</v>
      </c>
      <c r="P145">
        <v>21.033332999999999</v>
      </c>
      <c r="Q145">
        <v>0.05</v>
      </c>
      <c r="T145">
        <v>250</v>
      </c>
      <c r="U145" t="s">
        <v>6832</v>
      </c>
      <c r="W145">
        <v>21</v>
      </c>
    </row>
    <row r="146" spans="1:25" x14ac:dyDescent="0.3">
      <c r="A146">
        <v>21</v>
      </c>
      <c r="B146" t="str">
        <f t="shared" ref="B146:B150" si="17">_xlfn.CONCAT(A146,"-",N146)</f>
        <v>21- Aile-froide</v>
      </c>
      <c r="C146" t="s">
        <v>3145</v>
      </c>
      <c r="D146" t="s">
        <v>3146</v>
      </c>
      <c r="E146" t="s">
        <v>3148</v>
      </c>
      <c r="F146" t="s">
        <v>166</v>
      </c>
      <c r="G146" t="s">
        <v>38</v>
      </c>
      <c r="H146" t="s">
        <v>66</v>
      </c>
      <c r="I146">
        <v>8</v>
      </c>
      <c r="J146">
        <v>8</v>
      </c>
      <c r="L146" s="9" t="s">
        <v>6948</v>
      </c>
      <c r="M146" t="s">
        <v>6949</v>
      </c>
      <c r="N146" t="s">
        <v>6953</v>
      </c>
      <c r="O146">
        <v>44.884999999999998</v>
      </c>
      <c r="P146">
        <v>6.3561110000000003</v>
      </c>
      <c r="Q146">
        <v>0.05</v>
      </c>
      <c r="R146">
        <v>1515</v>
      </c>
      <c r="T146">
        <v>250</v>
      </c>
      <c r="U146" t="s">
        <v>6832</v>
      </c>
      <c r="W146">
        <v>21</v>
      </c>
    </row>
    <row r="147" spans="1:25" x14ac:dyDescent="0.3">
      <c r="A147">
        <v>21</v>
      </c>
      <c r="B147" t="str">
        <f t="shared" si="17"/>
        <v>21-Voorne</v>
      </c>
      <c r="C147" t="s">
        <v>3145</v>
      </c>
      <c r="D147" t="s">
        <v>3146</v>
      </c>
      <c r="E147" t="s">
        <v>3148</v>
      </c>
      <c r="F147" t="s">
        <v>166</v>
      </c>
      <c r="G147" t="s">
        <v>38</v>
      </c>
      <c r="H147" t="s">
        <v>66</v>
      </c>
      <c r="I147">
        <v>8</v>
      </c>
      <c r="J147">
        <v>10</v>
      </c>
      <c r="L147" s="9" t="s">
        <v>6948</v>
      </c>
      <c r="M147" t="s">
        <v>6949</v>
      </c>
      <c r="N147" t="s">
        <v>6954</v>
      </c>
      <c r="O147">
        <v>51.816667000000002</v>
      </c>
      <c r="P147">
        <v>4.1833330000000002</v>
      </c>
      <c r="Q147">
        <v>0.05</v>
      </c>
      <c r="T147">
        <v>250</v>
      </c>
      <c r="U147" t="s">
        <v>6832</v>
      </c>
      <c r="W147">
        <v>21</v>
      </c>
    </row>
    <row r="148" spans="1:25" x14ac:dyDescent="0.3">
      <c r="A148">
        <v>21</v>
      </c>
      <c r="B148" t="str">
        <f t="shared" si="17"/>
        <v>21-Thessaloniki1</v>
      </c>
      <c r="C148" t="s">
        <v>3145</v>
      </c>
      <c r="D148" t="s">
        <v>3146</v>
      </c>
      <c r="E148" t="s">
        <v>3148</v>
      </c>
      <c r="F148" t="s">
        <v>166</v>
      </c>
      <c r="G148" t="s">
        <v>38</v>
      </c>
      <c r="H148" t="s">
        <v>66</v>
      </c>
      <c r="I148">
        <v>8</v>
      </c>
      <c r="J148">
        <v>7</v>
      </c>
      <c r="L148" s="9" t="s">
        <v>6948</v>
      </c>
      <c r="M148" t="s">
        <v>6949</v>
      </c>
      <c r="N148" t="s">
        <v>6955</v>
      </c>
      <c r="O148">
        <v>40.647221999999999</v>
      </c>
      <c r="P148">
        <v>22.963889000000002</v>
      </c>
      <c r="Q148">
        <v>0.05</v>
      </c>
      <c r="T148">
        <v>250</v>
      </c>
      <c r="U148" t="s">
        <v>6832</v>
      </c>
      <c r="W148">
        <v>21</v>
      </c>
    </row>
    <row r="149" spans="1:25" x14ac:dyDescent="0.3">
      <c r="A149">
        <v>21</v>
      </c>
      <c r="B149" t="str">
        <f t="shared" si="17"/>
        <v>21- Susch</v>
      </c>
      <c r="C149" t="s">
        <v>3145</v>
      </c>
      <c r="D149" t="s">
        <v>3146</v>
      </c>
      <c r="E149" t="s">
        <v>3148</v>
      </c>
      <c r="F149" t="s">
        <v>166</v>
      </c>
      <c r="G149" t="s">
        <v>38</v>
      </c>
      <c r="H149" t="s">
        <v>66</v>
      </c>
      <c r="I149">
        <v>8</v>
      </c>
      <c r="J149">
        <v>7</v>
      </c>
      <c r="L149" s="9" t="s">
        <v>6948</v>
      </c>
      <c r="M149" t="s">
        <v>6949</v>
      </c>
      <c r="N149" t="s">
        <v>6956</v>
      </c>
      <c r="O149">
        <v>46.749994999999998</v>
      </c>
      <c r="P149">
        <v>10.066666</v>
      </c>
      <c r="Q149">
        <v>0.05</v>
      </c>
      <c r="R149">
        <v>1450</v>
      </c>
      <c r="T149">
        <v>250</v>
      </c>
      <c r="U149" t="s">
        <v>6832</v>
      </c>
      <c r="W149">
        <v>21</v>
      </c>
    </row>
    <row r="150" spans="1:25" x14ac:dyDescent="0.3">
      <c r="A150">
        <v>21</v>
      </c>
      <c r="B150" t="str">
        <f t="shared" si="17"/>
        <v>21-Thessaloniki2</v>
      </c>
      <c r="C150" t="s">
        <v>3145</v>
      </c>
      <c r="D150" t="s">
        <v>3146</v>
      </c>
      <c r="E150" t="s">
        <v>3148</v>
      </c>
      <c r="F150" t="s">
        <v>166</v>
      </c>
      <c r="G150" t="s">
        <v>38</v>
      </c>
      <c r="H150" t="s">
        <v>66</v>
      </c>
      <c r="I150">
        <v>8</v>
      </c>
      <c r="J150">
        <v>12</v>
      </c>
      <c r="L150" s="9" t="s">
        <v>6948</v>
      </c>
      <c r="M150" t="s">
        <v>6949</v>
      </c>
      <c r="N150" t="s">
        <v>6957</v>
      </c>
      <c r="O150">
        <v>40.647221999999999</v>
      </c>
      <c r="P150">
        <v>22.963889000000002</v>
      </c>
      <c r="Q150">
        <v>0.05</v>
      </c>
      <c r="T150">
        <v>250</v>
      </c>
      <c r="U150" t="s">
        <v>6832</v>
      </c>
      <c r="W150">
        <v>21</v>
      </c>
    </row>
    <row r="151" spans="1:25" x14ac:dyDescent="0.3">
      <c r="A151">
        <v>22</v>
      </c>
      <c r="B151" t="str">
        <f t="shared" si="14"/>
        <v>22- Sagamihara</v>
      </c>
      <c r="C151" t="s">
        <v>3223</v>
      </c>
      <c r="D151" t="s">
        <v>3227</v>
      </c>
      <c r="E151" t="s">
        <v>3229</v>
      </c>
      <c r="F151" t="s">
        <v>166</v>
      </c>
      <c r="G151" t="s">
        <v>38</v>
      </c>
      <c r="H151" t="s">
        <v>66</v>
      </c>
      <c r="I151">
        <v>3</v>
      </c>
      <c r="J151">
        <v>5</v>
      </c>
      <c r="L151" s="9" t="s">
        <v>6961</v>
      </c>
      <c r="M151" t="s">
        <v>6914</v>
      </c>
      <c r="N151" t="s">
        <v>6958</v>
      </c>
      <c r="O151">
        <v>35.571389000000003</v>
      </c>
      <c r="P151">
        <v>139.373333</v>
      </c>
      <c r="Q151">
        <v>0.05</v>
      </c>
      <c r="R151">
        <v>60</v>
      </c>
      <c r="T151">
        <v>60</v>
      </c>
      <c r="U151" t="s">
        <v>6807</v>
      </c>
      <c r="W151">
        <v>22</v>
      </c>
    </row>
    <row r="152" spans="1:25" x14ac:dyDescent="0.3">
      <c r="A152">
        <v>22</v>
      </c>
      <c r="B152" t="str">
        <f t="shared" ref="B152:B153" si="18">_xlfn.CONCAT(A152,"-",N152)</f>
        <v>22- Tatsuno</v>
      </c>
      <c r="C152" t="s">
        <v>3223</v>
      </c>
      <c r="D152" t="s">
        <v>3227</v>
      </c>
      <c r="E152" t="s">
        <v>3229</v>
      </c>
      <c r="F152" t="s">
        <v>166</v>
      </c>
      <c r="G152" t="s">
        <v>38</v>
      </c>
      <c r="H152" t="s">
        <v>66</v>
      </c>
      <c r="I152">
        <v>3</v>
      </c>
      <c r="J152">
        <v>5</v>
      </c>
      <c r="L152" s="9" t="s">
        <v>6961</v>
      </c>
      <c r="M152" t="s">
        <v>6914</v>
      </c>
      <c r="N152" t="s">
        <v>6959</v>
      </c>
      <c r="O152">
        <v>34.85</v>
      </c>
      <c r="P152">
        <v>134.533333</v>
      </c>
      <c r="Q152">
        <v>0.05</v>
      </c>
      <c r="R152">
        <v>740</v>
      </c>
      <c r="T152">
        <v>40</v>
      </c>
      <c r="U152" t="s">
        <v>6807</v>
      </c>
      <c r="W152">
        <v>22</v>
      </c>
    </row>
    <row r="153" spans="1:25" x14ac:dyDescent="0.3">
      <c r="A153">
        <v>22</v>
      </c>
      <c r="B153" t="str">
        <f t="shared" si="18"/>
        <v>22- Ninohe</v>
      </c>
      <c r="C153" t="s">
        <v>3223</v>
      </c>
      <c r="D153" t="s">
        <v>3227</v>
      </c>
      <c r="E153" t="s">
        <v>3229</v>
      </c>
      <c r="F153" t="s">
        <v>166</v>
      </c>
      <c r="G153" t="s">
        <v>38</v>
      </c>
      <c r="H153" t="s">
        <v>66</v>
      </c>
      <c r="I153">
        <v>3</v>
      </c>
      <c r="J153">
        <v>5</v>
      </c>
      <c r="L153" s="9" t="s">
        <v>6961</v>
      </c>
      <c r="M153" t="s">
        <v>6914</v>
      </c>
      <c r="N153" t="s">
        <v>6960</v>
      </c>
      <c r="O153">
        <v>40.271110999999998</v>
      </c>
      <c r="P153">
        <v>141.30500000000001</v>
      </c>
      <c r="Q153">
        <v>0.05</v>
      </c>
      <c r="R153">
        <v>110</v>
      </c>
      <c r="T153">
        <v>60</v>
      </c>
      <c r="U153" t="s">
        <v>6807</v>
      </c>
      <c r="W153">
        <v>22</v>
      </c>
    </row>
    <row r="154" spans="1:25" x14ac:dyDescent="0.3">
      <c r="A154">
        <v>23</v>
      </c>
      <c r="B154" t="str">
        <f t="shared" si="14"/>
        <v>23-himeji</v>
      </c>
      <c r="C154" t="s">
        <v>3234</v>
      </c>
      <c r="D154" t="s">
        <v>3235</v>
      </c>
      <c r="F154" t="s">
        <v>166</v>
      </c>
      <c r="G154" t="s">
        <v>38</v>
      </c>
      <c r="H154" t="s">
        <v>66</v>
      </c>
      <c r="I154">
        <v>4</v>
      </c>
      <c r="J154">
        <v>5</v>
      </c>
      <c r="K154" t="s">
        <v>3236</v>
      </c>
      <c r="L154" t="s">
        <v>6962</v>
      </c>
      <c r="M154" t="s">
        <v>6803</v>
      </c>
      <c r="N154" t="s">
        <v>6963</v>
      </c>
      <c r="O154">
        <v>34.815277999999999</v>
      </c>
      <c r="P154">
        <v>134.68527800000001</v>
      </c>
      <c r="T154">
        <v>100</v>
      </c>
      <c r="U154" t="s">
        <v>6832</v>
      </c>
      <c r="W154">
        <v>23</v>
      </c>
      <c r="Y154" t="s">
        <v>6800</v>
      </c>
    </row>
    <row r="155" spans="1:25" x14ac:dyDescent="0.3">
      <c r="A155">
        <v>23</v>
      </c>
      <c r="B155" t="str">
        <f t="shared" ref="B155:B157" si="19">_xlfn.CONCAT(A155,"-",N155)</f>
        <v>23-kurashiki</v>
      </c>
      <c r="C155" t="s">
        <v>3234</v>
      </c>
      <c r="D155" t="s">
        <v>3235</v>
      </c>
      <c r="F155" t="s">
        <v>166</v>
      </c>
      <c r="G155" t="s">
        <v>38</v>
      </c>
      <c r="H155" t="s">
        <v>66</v>
      </c>
      <c r="I155">
        <v>4</v>
      </c>
      <c r="J155">
        <v>5</v>
      </c>
      <c r="L155" t="s">
        <v>6962</v>
      </c>
      <c r="M155" t="s">
        <v>6803</v>
      </c>
      <c r="N155" t="s">
        <v>6964</v>
      </c>
      <c r="O155">
        <v>34.585000000000001</v>
      </c>
      <c r="P155">
        <v>133.77194399999999</v>
      </c>
      <c r="T155">
        <v>100</v>
      </c>
      <c r="U155" t="s">
        <v>6832</v>
      </c>
      <c r="W155">
        <v>23</v>
      </c>
      <c r="Y155" t="s">
        <v>6800</v>
      </c>
    </row>
    <row r="156" spans="1:25" x14ac:dyDescent="0.3">
      <c r="A156">
        <v>23</v>
      </c>
      <c r="B156" t="str">
        <f t="shared" si="19"/>
        <v>23-okayama</v>
      </c>
      <c r="C156" t="s">
        <v>3234</v>
      </c>
      <c r="D156" t="s">
        <v>3235</v>
      </c>
      <c r="F156" t="s">
        <v>166</v>
      </c>
      <c r="G156" t="s">
        <v>38</v>
      </c>
      <c r="H156" t="s">
        <v>66</v>
      </c>
      <c r="I156">
        <v>4</v>
      </c>
      <c r="J156">
        <v>5</v>
      </c>
      <c r="L156" t="s">
        <v>6962</v>
      </c>
      <c r="M156" t="s">
        <v>6803</v>
      </c>
      <c r="N156" t="s">
        <v>6965</v>
      </c>
      <c r="O156">
        <v>34.655278000000003</v>
      </c>
      <c r="P156">
        <v>133.919444</v>
      </c>
      <c r="T156">
        <v>100</v>
      </c>
      <c r="U156" t="s">
        <v>6832</v>
      </c>
      <c r="W156">
        <v>23</v>
      </c>
      <c r="Y156" t="s">
        <v>6800</v>
      </c>
    </row>
    <row r="157" spans="1:25" x14ac:dyDescent="0.3">
      <c r="A157">
        <v>23</v>
      </c>
      <c r="B157" t="str">
        <f t="shared" si="19"/>
        <v>23-matsumoto</v>
      </c>
      <c r="C157" t="s">
        <v>3234</v>
      </c>
      <c r="D157" t="s">
        <v>3235</v>
      </c>
      <c r="F157" t="s">
        <v>166</v>
      </c>
      <c r="G157" t="s">
        <v>38</v>
      </c>
      <c r="H157" t="s">
        <v>66</v>
      </c>
      <c r="I157">
        <v>4</v>
      </c>
      <c r="J157">
        <v>5</v>
      </c>
      <c r="L157" t="s">
        <v>6962</v>
      </c>
      <c r="M157" t="s">
        <v>6803</v>
      </c>
      <c r="N157" t="s">
        <v>6966</v>
      </c>
      <c r="O157">
        <v>36.238047000000002</v>
      </c>
      <c r="P157">
        <v>137.97198299999999</v>
      </c>
      <c r="T157">
        <v>100</v>
      </c>
      <c r="U157" t="s">
        <v>6832</v>
      </c>
      <c r="W157">
        <v>23</v>
      </c>
      <c r="Y157" t="s">
        <v>6800</v>
      </c>
    </row>
    <row r="158" spans="1:25" x14ac:dyDescent="0.3">
      <c r="A158">
        <v>24</v>
      </c>
      <c r="B158" t="str">
        <f t="shared" si="14"/>
        <v>24-Oulu1</v>
      </c>
      <c r="C158" t="s">
        <v>3285</v>
      </c>
      <c r="D158" t="s">
        <v>3289</v>
      </c>
      <c r="E158" t="s">
        <v>3290</v>
      </c>
      <c r="F158" t="s">
        <v>166</v>
      </c>
      <c r="G158" t="s">
        <v>38</v>
      </c>
      <c r="H158" t="s">
        <v>66</v>
      </c>
      <c r="J158">
        <v>9</v>
      </c>
      <c r="K158" t="s">
        <v>65</v>
      </c>
      <c r="L158" t="s">
        <v>6985</v>
      </c>
      <c r="M158" t="s">
        <v>6824</v>
      </c>
      <c r="N158" t="s">
        <v>6967</v>
      </c>
      <c r="O158">
        <v>65</v>
      </c>
      <c r="P158">
        <f>25+25/60</f>
        <v>25.416666666666668</v>
      </c>
      <c r="Q158">
        <v>1E-3</v>
      </c>
      <c r="T158">
        <v>30</v>
      </c>
      <c r="U158" t="s">
        <v>6832</v>
      </c>
      <c r="W158">
        <v>24</v>
      </c>
      <c r="Y158" t="s">
        <v>6984</v>
      </c>
    </row>
    <row r="159" spans="1:25" x14ac:dyDescent="0.3">
      <c r="A159">
        <v>24</v>
      </c>
      <c r="B159" t="str">
        <f t="shared" ref="B159:B160" si="20">_xlfn.CONCAT(A159,"-",N159)</f>
        <v>24-Oulu7</v>
      </c>
      <c r="C159" t="s">
        <v>3285</v>
      </c>
      <c r="D159" t="s">
        <v>3289</v>
      </c>
      <c r="E159" t="s">
        <v>3290</v>
      </c>
      <c r="F159" t="s">
        <v>166</v>
      </c>
      <c r="G159" t="s">
        <v>38</v>
      </c>
      <c r="H159" t="s">
        <v>66</v>
      </c>
      <c r="J159">
        <v>8</v>
      </c>
      <c r="L159" t="s">
        <v>6985</v>
      </c>
      <c r="M159" t="s">
        <v>6824</v>
      </c>
      <c r="N159" t="s">
        <v>6968</v>
      </c>
      <c r="O159">
        <v>65</v>
      </c>
      <c r="P159">
        <f>25+25/60</f>
        <v>25.416666666666668</v>
      </c>
      <c r="Q159">
        <v>1E-3</v>
      </c>
      <c r="T159">
        <v>30</v>
      </c>
      <c r="U159" t="s">
        <v>6832</v>
      </c>
      <c r="W159">
        <v>24</v>
      </c>
      <c r="Y159" t="s">
        <v>6984</v>
      </c>
    </row>
    <row r="160" spans="1:25" x14ac:dyDescent="0.3">
      <c r="A160">
        <v>24</v>
      </c>
      <c r="B160" t="str">
        <f t="shared" si="20"/>
        <v>24-Oulu8</v>
      </c>
      <c r="C160" t="s">
        <v>3285</v>
      </c>
      <c r="D160" t="s">
        <v>3289</v>
      </c>
      <c r="E160" t="s">
        <v>3290</v>
      </c>
      <c r="F160" t="s">
        <v>166</v>
      </c>
      <c r="G160" t="s">
        <v>38</v>
      </c>
      <c r="H160" t="s">
        <v>66</v>
      </c>
      <c r="J160">
        <v>5</v>
      </c>
      <c r="L160" t="s">
        <v>6985</v>
      </c>
      <c r="M160" t="s">
        <v>6824</v>
      </c>
      <c r="N160" t="s">
        <v>6969</v>
      </c>
      <c r="O160">
        <v>65</v>
      </c>
      <c r="P160">
        <f>25+25/60</f>
        <v>25.416666666666668</v>
      </c>
      <c r="Q160">
        <v>1E-3</v>
      </c>
      <c r="T160">
        <v>30</v>
      </c>
      <c r="U160" t="s">
        <v>6832</v>
      </c>
      <c r="W160">
        <v>24</v>
      </c>
      <c r="Y160" t="s">
        <v>6984</v>
      </c>
    </row>
    <row r="161" spans="1:25" x14ac:dyDescent="0.3">
      <c r="A161">
        <v>24</v>
      </c>
      <c r="B161" t="str">
        <f t="shared" ref="B161:B175" si="21">_xlfn.CONCAT(A161,"-",N161)</f>
        <v>24-paltamo1</v>
      </c>
      <c r="C161" t="s">
        <v>3285</v>
      </c>
      <c r="D161" t="s">
        <v>3289</v>
      </c>
      <c r="E161" t="s">
        <v>3290</v>
      </c>
      <c r="F161" t="s">
        <v>166</v>
      </c>
      <c r="G161" t="s">
        <v>38</v>
      </c>
      <c r="H161" t="s">
        <v>66</v>
      </c>
      <c r="J161">
        <v>8</v>
      </c>
      <c r="L161" t="s">
        <v>6985</v>
      </c>
      <c r="M161" t="s">
        <v>6824</v>
      </c>
      <c r="N161" t="s">
        <v>6970</v>
      </c>
      <c r="O161">
        <f t="shared" ref="O161" si="22">64+20/60</f>
        <v>64.333333333333329</v>
      </c>
      <c r="P161">
        <f t="shared" ref="P161" si="23">27+50/60</f>
        <v>27.833333333333332</v>
      </c>
      <c r="T161">
        <v>30</v>
      </c>
      <c r="U161" t="s">
        <v>6832</v>
      </c>
      <c r="W161">
        <v>24</v>
      </c>
      <c r="Y161" t="s">
        <v>6984</v>
      </c>
    </row>
    <row r="162" spans="1:25" x14ac:dyDescent="0.3">
      <c r="A162">
        <v>24</v>
      </c>
      <c r="B162" t="str">
        <f t="shared" si="21"/>
        <v>24-Kuoio3</v>
      </c>
      <c r="C162" t="s">
        <v>3285</v>
      </c>
      <c r="D162" t="s">
        <v>3289</v>
      </c>
      <c r="E162" t="s">
        <v>3290</v>
      </c>
      <c r="F162" t="s">
        <v>166</v>
      </c>
      <c r="G162" t="s">
        <v>38</v>
      </c>
      <c r="H162" t="s">
        <v>66</v>
      </c>
      <c r="J162">
        <v>8</v>
      </c>
      <c r="L162" t="s">
        <v>6985</v>
      </c>
      <c r="M162" t="s">
        <v>6824</v>
      </c>
      <c r="N162" t="s">
        <v>6971</v>
      </c>
      <c r="O162">
        <f>62+55/60</f>
        <v>62.916666666666664</v>
      </c>
      <c r="P162">
        <f>27+45/60</f>
        <v>27.75</v>
      </c>
      <c r="T162">
        <v>30</v>
      </c>
      <c r="U162" t="s">
        <v>6832</v>
      </c>
      <c r="W162">
        <v>24</v>
      </c>
      <c r="Y162" t="s">
        <v>6984</v>
      </c>
    </row>
    <row r="163" spans="1:25" x14ac:dyDescent="0.3">
      <c r="A163">
        <v>24</v>
      </c>
      <c r="B163" t="str">
        <f t="shared" si="21"/>
        <v>24- Hollola1</v>
      </c>
      <c r="C163" t="s">
        <v>3285</v>
      </c>
      <c r="D163" t="s">
        <v>3289</v>
      </c>
      <c r="E163" t="s">
        <v>3290</v>
      </c>
      <c r="F163" t="s">
        <v>166</v>
      </c>
      <c r="G163" t="s">
        <v>38</v>
      </c>
      <c r="H163" t="s">
        <v>66</v>
      </c>
      <c r="J163">
        <v>8</v>
      </c>
      <c r="L163" t="s">
        <v>6985</v>
      </c>
      <c r="M163" t="s">
        <v>6824</v>
      </c>
      <c r="N163" t="s">
        <v>6972</v>
      </c>
      <c r="O163">
        <f t="shared" ref="O163" si="24">61+5/60</f>
        <v>61.083333333333336</v>
      </c>
      <c r="P163">
        <f t="shared" ref="P163" si="25">25+25/60</f>
        <v>25.416666666666668</v>
      </c>
      <c r="T163">
        <v>30</v>
      </c>
      <c r="U163" t="s">
        <v>6832</v>
      </c>
      <c r="W163">
        <v>24</v>
      </c>
      <c r="Y163" t="s">
        <v>6984</v>
      </c>
    </row>
    <row r="164" spans="1:25" x14ac:dyDescent="0.3">
      <c r="A164">
        <v>24</v>
      </c>
      <c r="B164" t="str">
        <f t="shared" si="21"/>
        <v>24- Moscow2</v>
      </c>
      <c r="C164" t="s">
        <v>3285</v>
      </c>
      <c r="D164" t="s">
        <v>3289</v>
      </c>
      <c r="E164" t="s">
        <v>3290</v>
      </c>
      <c r="F164" t="s">
        <v>166</v>
      </c>
      <c r="G164" t="s">
        <v>38</v>
      </c>
      <c r="H164" t="s">
        <v>66</v>
      </c>
      <c r="J164">
        <v>8</v>
      </c>
      <c r="L164" t="s">
        <v>6985</v>
      </c>
      <c r="M164" t="s">
        <v>6824</v>
      </c>
      <c r="N164" t="s">
        <v>6973</v>
      </c>
      <c r="O164">
        <f>55+45/60</f>
        <v>55.75</v>
      </c>
      <c r="P164">
        <f>37+30/60</f>
        <v>37.5</v>
      </c>
      <c r="T164">
        <v>30</v>
      </c>
      <c r="U164" t="s">
        <v>6832</v>
      </c>
      <c r="W164">
        <v>24</v>
      </c>
      <c r="Y164" t="s">
        <v>6984</v>
      </c>
    </row>
    <row r="165" spans="1:25" x14ac:dyDescent="0.3">
      <c r="A165">
        <v>24</v>
      </c>
      <c r="B165" t="str">
        <f t="shared" si="21"/>
        <v>24- Dietikon1</v>
      </c>
      <c r="C165" t="s">
        <v>3285</v>
      </c>
      <c r="D165" t="s">
        <v>3289</v>
      </c>
      <c r="E165" t="s">
        <v>3290</v>
      </c>
      <c r="F165" t="s">
        <v>166</v>
      </c>
      <c r="G165" t="s">
        <v>38</v>
      </c>
      <c r="H165" t="s">
        <v>66</v>
      </c>
      <c r="J165">
        <v>8</v>
      </c>
      <c r="L165" t="s">
        <v>6985</v>
      </c>
      <c r="M165" t="s">
        <v>6824</v>
      </c>
      <c r="N165" t="s">
        <v>6974</v>
      </c>
      <c r="O165">
        <f t="shared" ref="O165:O166" si="26">47+25/60</f>
        <v>47.416666666666664</v>
      </c>
      <c r="P165">
        <f t="shared" ref="P165:P166" si="27">8+30/60</f>
        <v>8.5</v>
      </c>
      <c r="T165">
        <v>30</v>
      </c>
      <c r="U165" t="s">
        <v>6832</v>
      </c>
      <c r="W165">
        <v>24</v>
      </c>
      <c r="Y165" t="s">
        <v>6984</v>
      </c>
    </row>
    <row r="166" spans="1:25" x14ac:dyDescent="0.3">
      <c r="A166">
        <v>24</v>
      </c>
      <c r="B166" t="str">
        <f t="shared" si="21"/>
        <v>24- Dietikon2</v>
      </c>
      <c r="C166" t="s">
        <v>3285</v>
      </c>
      <c r="D166" t="s">
        <v>3289</v>
      </c>
      <c r="E166" t="s">
        <v>3290</v>
      </c>
      <c r="F166" t="s">
        <v>166</v>
      </c>
      <c r="G166" t="s">
        <v>38</v>
      </c>
      <c r="H166" t="s">
        <v>66</v>
      </c>
      <c r="J166">
        <v>9</v>
      </c>
      <c r="L166" t="s">
        <v>6985</v>
      </c>
      <c r="M166" t="s">
        <v>6824</v>
      </c>
      <c r="N166" t="s">
        <v>6975</v>
      </c>
      <c r="O166">
        <f t="shared" si="26"/>
        <v>47.416666666666664</v>
      </c>
      <c r="P166">
        <f t="shared" si="27"/>
        <v>8.5</v>
      </c>
      <c r="T166">
        <v>30</v>
      </c>
      <c r="U166" t="s">
        <v>6832</v>
      </c>
      <c r="W166">
        <v>24</v>
      </c>
      <c r="Y166" t="s">
        <v>6984</v>
      </c>
    </row>
    <row r="167" spans="1:25" x14ac:dyDescent="0.3">
      <c r="A167">
        <v>24</v>
      </c>
      <c r="B167" t="str">
        <f t="shared" si="21"/>
        <v>24- Ticino4</v>
      </c>
      <c r="C167" t="s">
        <v>3285</v>
      </c>
      <c r="D167" t="s">
        <v>3289</v>
      </c>
      <c r="E167" t="s">
        <v>3290</v>
      </c>
      <c r="F167" t="s">
        <v>166</v>
      </c>
      <c r="G167" t="s">
        <v>38</v>
      </c>
      <c r="H167" t="s">
        <v>66</v>
      </c>
      <c r="J167">
        <v>9</v>
      </c>
      <c r="L167" t="s">
        <v>6985</v>
      </c>
      <c r="M167" t="s">
        <v>6824</v>
      </c>
      <c r="N167" t="s">
        <v>6976</v>
      </c>
      <c r="O167">
        <f t="shared" ref="O167:O168" si="28">46+10/60</f>
        <v>46.166666666666664</v>
      </c>
      <c r="P167">
        <f t="shared" ref="P167:P168" si="29">8+50/60</f>
        <v>8.8333333333333339</v>
      </c>
      <c r="T167">
        <v>30</v>
      </c>
      <c r="U167" t="s">
        <v>6832</v>
      </c>
      <c r="W167">
        <v>24</v>
      </c>
      <c r="Y167" t="s">
        <v>6984</v>
      </c>
    </row>
    <row r="168" spans="1:25" x14ac:dyDescent="0.3">
      <c r="A168">
        <v>24</v>
      </c>
      <c r="B168" t="str">
        <f t="shared" si="21"/>
        <v>24- Ticino2</v>
      </c>
      <c r="C168" t="s">
        <v>3285</v>
      </c>
      <c r="D168" t="s">
        <v>3289</v>
      </c>
      <c r="E168" t="s">
        <v>3290</v>
      </c>
      <c r="F168" t="s">
        <v>166</v>
      </c>
      <c r="G168" t="s">
        <v>38</v>
      </c>
      <c r="H168" t="s">
        <v>66</v>
      </c>
      <c r="J168">
        <v>9</v>
      </c>
      <c r="L168" t="s">
        <v>6985</v>
      </c>
      <c r="M168" t="s">
        <v>6824</v>
      </c>
      <c r="N168" t="s">
        <v>6977</v>
      </c>
      <c r="O168">
        <f t="shared" si="28"/>
        <v>46.166666666666664</v>
      </c>
      <c r="P168">
        <f t="shared" si="29"/>
        <v>8.8333333333333339</v>
      </c>
      <c r="T168">
        <v>30</v>
      </c>
      <c r="U168" t="s">
        <v>6832</v>
      </c>
      <c r="W168">
        <v>24</v>
      </c>
      <c r="Y168" t="s">
        <v>6984</v>
      </c>
    </row>
    <row r="169" spans="1:25" x14ac:dyDescent="0.3">
      <c r="A169">
        <v>24</v>
      </c>
      <c r="B169" t="str">
        <f t="shared" si="21"/>
        <v>24- Biograd</v>
      </c>
      <c r="C169" t="s">
        <v>3285</v>
      </c>
      <c r="D169" t="s">
        <v>3289</v>
      </c>
      <c r="E169" t="s">
        <v>3290</v>
      </c>
      <c r="F169" t="s">
        <v>166</v>
      </c>
      <c r="G169" t="s">
        <v>38</v>
      </c>
      <c r="H169" t="s">
        <v>66</v>
      </c>
      <c r="J169">
        <v>7</v>
      </c>
      <c r="L169" t="s">
        <v>6985</v>
      </c>
      <c r="M169" t="s">
        <v>6824</v>
      </c>
      <c r="N169" t="s">
        <v>6978</v>
      </c>
      <c r="O169">
        <f>43+55/60</f>
        <v>43.916666666666664</v>
      </c>
      <c r="P169">
        <v>16</v>
      </c>
      <c r="T169">
        <v>30</v>
      </c>
      <c r="U169" t="s">
        <v>6832</v>
      </c>
      <c r="W169">
        <v>24</v>
      </c>
      <c r="Y169" t="s">
        <v>6984</v>
      </c>
    </row>
    <row r="170" spans="1:25" x14ac:dyDescent="0.3">
      <c r="A170">
        <v>24</v>
      </c>
      <c r="B170" t="str">
        <f t="shared" si="21"/>
        <v>24- Krasnodar</v>
      </c>
      <c r="C170" t="s">
        <v>3285</v>
      </c>
      <c r="D170" t="s">
        <v>3289</v>
      </c>
      <c r="E170" t="s">
        <v>3290</v>
      </c>
      <c r="F170" t="s">
        <v>166</v>
      </c>
      <c r="G170" t="s">
        <v>38</v>
      </c>
      <c r="H170" t="s">
        <v>66</v>
      </c>
      <c r="J170">
        <v>9</v>
      </c>
      <c r="L170" t="s">
        <v>6985</v>
      </c>
      <c r="M170" t="s">
        <v>6824</v>
      </c>
      <c r="N170" t="s">
        <v>6979</v>
      </c>
      <c r="O170">
        <f>44+40/60</f>
        <v>44.666666666666664</v>
      </c>
      <c r="P170">
        <f>39+30/60</f>
        <v>39.5</v>
      </c>
      <c r="T170">
        <v>30</v>
      </c>
      <c r="U170" t="s">
        <v>6832</v>
      </c>
      <c r="W170">
        <v>24</v>
      </c>
      <c r="Y170" t="s">
        <v>6984</v>
      </c>
    </row>
    <row r="171" spans="1:25" x14ac:dyDescent="0.3">
      <c r="A171">
        <v>24</v>
      </c>
      <c r="B171" t="str">
        <f t="shared" si="21"/>
        <v>24- Kutaisi2</v>
      </c>
      <c r="C171" t="s">
        <v>3285</v>
      </c>
      <c r="D171" t="s">
        <v>3289</v>
      </c>
      <c r="E171" t="s">
        <v>3290</v>
      </c>
      <c r="F171" t="s">
        <v>166</v>
      </c>
      <c r="G171" t="s">
        <v>38</v>
      </c>
      <c r="H171" t="s">
        <v>66</v>
      </c>
      <c r="J171">
        <v>9</v>
      </c>
      <c r="L171" t="s">
        <v>6985</v>
      </c>
      <c r="M171" t="s">
        <v>6824</v>
      </c>
      <c r="N171" t="s">
        <v>6980</v>
      </c>
      <c r="O171">
        <f t="shared" ref="O171:O174" si="30">42+20/60</f>
        <v>42.333333333333336</v>
      </c>
      <c r="P171">
        <f t="shared" ref="P171:P174" si="31">42+40/60</f>
        <v>42.666666666666664</v>
      </c>
      <c r="T171">
        <v>30</v>
      </c>
      <c r="U171" t="s">
        <v>6832</v>
      </c>
      <c r="W171">
        <v>24</v>
      </c>
      <c r="Y171" t="s">
        <v>6984</v>
      </c>
    </row>
    <row r="172" spans="1:25" x14ac:dyDescent="0.3">
      <c r="A172">
        <v>24</v>
      </c>
      <c r="B172" t="str">
        <f t="shared" si="21"/>
        <v>24- Kutaisi4</v>
      </c>
      <c r="C172" t="s">
        <v>3285</v>
      </c>
      <c r="D172" t="s">
        <v>3289</v>
      </c>
      <c r="E172" t="s">
        <v>3290</v>
      </c>
      <c r="F172" t="s">
        <v>166</v>
      </c>
      <c r="G172" t="s">
        <v>38</v>
      </c>
      <c r="H172" t="s">
        <v>66</v>
      </c>
      <c r="J172">
        <v>7</v>
      </c>
      <c r="L172" t="s">
        <v>6985</v>
      </c>
      <c r="M172" t="s">
        <v>6824</v>
      </c>
      <c r="N172" t="s">
        <v>6981</v>
      </c>
      <c r="O172">
        <f t="shared" si="30"/>
        <v>42.333333333333336</v>
      </c>
      <c r="P172">
        <f t="shared" si="31"/>
        <v>42.666666666666664</v>
      </c>
      <c r="T172">
        <v>30</v>
      </c>
      <c r="U172" t="s">
        <v>6832</v>
      </c>
      <c r="W172">
        <v>24</v>
      </c>
      <c r="Y172" t="s">
        <v>6984</v>
      </c>
    </row>
    <row r="173" spans="1:25" x14ac:dyDescent="0.3">
      <c r="A173">
        <v>24</v>
      </c>
      <c r="B173" t="str">
        <f t="shared" si="21"/>
        <v>24- Kutais5</v>
      </c>
      <c r="C173" t="s">
        <v>3285</v>
      </c>
      <c r="D173" t="s">
        <v>3289</v>
      </c>
      <c r="E173" t="s">
        <v>3290</v>
      </c>
      <c r="F173" t="s">
        <v>166</v>
      </c>
      <c r="G173" t="s">
        <v>38</v>
      </c>
      <c r="H173" t="s">
        <v>66</v>
      </c>
      <c r="J173">
        <v>9</v>
      </c>
      <c r="L173" t="s">
        <v>6985</v>
      </c>
      <c r="M173" t="s">
        <v>6824</v>
      </c>
      <c r="N173" t="s">
        <v>6982</v>
      </c>
      <c r="O173">
        <f t="shared" si="30"/>
        <v>42.333333333333336</v>
      </c>
      <c r="P173">
        <f t="shared" si="31"/>
        <v>42.666666666666664</v>
      </c>
      <c r="T173">
        <v>30</v>
      </c>
      <c r="U173" t="s">
        <v>6832</v>
      </c>
      <c r="W173">
        <v>24</v>
      </c>
      <c r="Y173" t="s">
        <v>6984</v>
      </c>
    </row>
    <row r="174" spans="1:25" x14ac:dyDescent="0.3">
      <c r="A174">
        <v>24</v>
      </c>
      <c r="B174" t="str">
        <f t="shared" si="21"/>
        <v>24- Kutaisi7</v>
      </c>
      <c r="C174" t="s">
        <v>3285</v>
      </c>
      <c r="D174" t="s">
        <v>3289</v>
      </c>
      <c r="E174" t="s">
        <v>3290</v>
      </c>
      <c r="F174" t="s">
        <v>166</v>
      </c>
      <c r="G174" t="s">
        <v>38</v>
      </c>
      <c r="H174" t="s">
        <v>66</v>
      </c>
      <c r="J174">
        <v>9</v>
      </c>
      <c r="L174" t="s">
        <v>6985</v>
      </c>
      <c r="M174" t="s">
        <v>6824</v>
      </c>
      <c r="N174" t="s">
        <v>7303</v>
      </c>
      <c r="O174">
        <f t="shared" si="30"/>
        <v>42.333333333333336</v>
      </c>
      <c r="P174">
        <f t="shared" si="31"/>
        <v>42.666666666666664</v>
      </c>
      <c r="T174">
        <v>30</v>
      </c>
      <c r="U174" t="s">
        <v>6832</v>
      </c>
      <c r="W174">
        <v>24</v>
      </c>
      <c r="Y174" t="s">
        <v>6984</v>
      </c>
    </row>
    <row r="175" spans="1:25" x14ac:dyDescent="0.3">
      <c r="A175">
        <v>24</v>
      </c>
      <c r="B175" t="str">
        <f t="shared" si="21"/>
        <v>24- Tbilisi</v>
      </c>
      <c r="C175" t="s">
        <v>3285</v>
      </c>
      <c r="D175" t="s">
        <v>3289</v>
      </c>
      <c r="E175" t="s">
        <v>3290</v>
      </c>
      <c r="F175" t="s">
        <v>166</v>
      </c>
      <c r="G175" t="s">
        <v>38</v>
      </c>
      <c r="H175" t="s">
        <v>66</v>
      </c>
      <c r="J175">
        <v>9</v>
      </c>
      <c r="L175" t="s">
        <v>6985</v>
      </c>
      <c r="M175" t="s">
        <v>6824</v>
      </c>
      <c r="N175" t="s">
        <v>6983</v>
      </c>
      <c r="O175">
        <f t="shared" ref="O175" si="32">41+50/60</f>
        <v>41.833333333333336</v>
      </c>
      <c r="P175">
        <f t="shared" ref="P175" si="33">44+30/60</f>
        <v>44.5</v>
      </c>
      <c r="T175">
        <v>30</v>
      </c>
      <c r="U175" t="s">
        <v>6832</v>
      </c>
      <c r="W175">
        <v>24</v>
      </c>
      <c r="Y175" t="s">
        <v>6984</v>
      </c>
    </row>
    <row r="176" spans="1:25" x14ac:dyDescent="0.3">
      <c r="A176">
        <v>25</v>
      </c>
      <c r="B176" t="str">
        <f t="shared" si="14"/>
        <v>25-</v>
      </c>
      <c r="C176" t="s">
        <v>3298</v>
      </c>
      <c r="D176" t="s">
        <v>3299</v>
      </c>
      <c r="E176" t="s">
        <v>3301</v>
      </c>
      <c r="F176" t="s">
        <v>586</v>
      </c>
      <c r="G176" t="s">
        <v>38</v>
      </c>
      <c r="H176" t="s">
        <v>66</v>
      </c>
      <c r="I176">
        <v>12</v>
      </c>
    </row>
    <row r="177" spans="1:25" x14ac:dyDescent="0.3">
      <c r="A177">
        <v>25</v>
      </c>
      <c r="B177" t="str">
        <f t="shared" ref="B177:B187" si="34">_xlfn.CONCAT(A177,"-",N177)</f>
        <v>25-</v>
      </c>
      <c r="C177" t="s">
        <v>3298</v>
      </c>
      <c r="D177" t="s">
        <v>3299</v>
      </c>
      <c r="E177" t="s">
        <v>3301</v>
      </c>
      <c r="F177" t="s">
        <v>586</v>
      </c>
    </row>
    <row r="178" spans="1:25" x14ac:dyDescent="0.3">
      <c r="A178">
        <v>25</v>
      </c>
      <c r="B178" t="str">
        <f t="shared" si="34"/>
        <v>25-</v>
      </c>
      <c r="C178" t="s">
        <v>3298</v>
      </c>
      <c r="D178" t="s">
        <v>3299</v>
      </c>
      <c r="E178" t="s">
        <v>3301</v>
      </c>
      <c r="F178" t="s">
        <v>586</v>
      </c>
    </row>
    <row r="179" spans="1:25" x14ac:dyDescent="0.3">
      <c r="A179">
        <v>25</v>
      </c>
      <c r="B179" t="str">
        <f t="shared" si="34"/>
        <v>25-</v>
      </c>
      <c r="C179" t="s">
        <v>3298</v>
      </c>
      <c r="D179" t="s">
        <v>3299</v>
      </c>
      <c r="E179" t="s">
        <v>3301</v>
      </c>
      <c r="F179" t="s">
        <v>586</v>
      </c>
    </row>
    <row r="180" spans="1:25" x14ac:dyDescent="0.3">
      <c r="A180">
        <v>25</v>
      </c>
      <c r="B180" t="str">
        <f t="shared" si="34"/>
        <v>25-</v>
      </c>
      <c r="C180" t="s">
        <v>3298</v>
      </c>
      <c r="D180" t="s">
        <v>3299</v>
      </c>
      <c r="E180" t="s">
        <v>3301</v>
      </c>
      <c r="F180" t="s">
        <v>586</v>
      </c>
    </row>
    <row r="181" spans="1:25" x14ac:dyDescent="0.3">
      <c r="A181">
        <v>25</v>
      </c>
      <c r="B181" t="str">
        <f t="shared" si="34"/>
        <v>25-</v>
      </c>
      <c r="C181" t="s">
        <v>3298</v>
      </c>
      <c r="D181" t="s">
        <v>3299</v>
      </c>
      <c r="E181" t="s">
        <v>3301</v>
      </c>
      <c r="F181" t="s">
        <v>586</v>
      </c>
    </row>
    <row r="182" spans="1:25" x14ac:dyDescent="0.3">
      <c r="A182">
        <v>25</v>
      </c>
      <c r="B182" t="str">
        <f t="shared" si="34"/>
        <v>25-</v>
      </c>
      <c r="C182" t="s">
        <v>3298</v>
      </c>
      <c r="D182" t="s">
        <v>3299</v>
      </c>
      <c r="E182" t="s">
        <v>3301</v>
      </c>
      <c r="F182" t="s">
        <v>586</v>
      </c>
    </row>
    <row r="183" spans="1:25" x14ac:dyDescent="0.3">
      <c r="A183">
        <v>25</v>
      </c>
      <c r="B183" t="str">
        <f t="shared" si="34"/>
        <v>25-</v>
      </c>
      <c r="C183" t="s">
        <v>3298</v>
      </c>
      <c r="D183" t="s">
        <v>3299</v>
      </c>
      <c r="E183" t="s">
        <v>3301</v>
      </c>
      <c r="F183" t="s">
        <v>586</v>
      </c>
    </row>
    <row r="184" spans="1:25" x14ac:dyDescent="0.3">
      <c r="A184">
        <v>25</v>
      </c>
      <c r="B184" t="str">
        <f t="shared" si="34"/>
        <v>25-</v>
      </c>
      <c r="C184" t="s">
        <v>3298</v>
      </c>
      <c r="D184" t="s">
        <v>3299</v>
      </c>
      <c r="E184" t="s">
        <v>3301</v>
      </c>
      <c r="F184" t="s">
        <v>586</v>
      </c>
    </row>
    <row r="185" spans="1:25" x14ac:dyDescent="0.3">
      <c r="A185">
        <v>25</v>
      </c>
      <c r="B185" t="str">
        <f t="shared" si="34"/>
        <v>25-</v>
      </c>
      <c r="C185" t="s">
        <v>3298</v>
      </c>
      <c r="D185" t="s">
        <v>3299</v>
      </c>
      <c r="E185" t="s">
        <v>3301</v>
      </c>
      <c r="F185" t="s">
        <v>586</v>
      </c>
    </row>
    <row r="186" spans="1:25" x14ac:dyDescent="0.3">
      <c r="A186">
        <v>25</v>
      </c>
      <c r="B186" t="str">
        <f t="shared" si="34"/>
        <v>25-</v>
      </c>
      <c r="C186" t="s">
        <v>3298</v>
      </c>
      <c r="D186" t="s">
        <v>3299</v>
      </c>
      <c r="E186" t="s">
        <v>3301</v>
      </c>
      <c r="F186" t="s">
        <v>586</v>
      </c>
    </row>
    <row r="187" spans="1:25" x14ac:dyDescent="0.3">
      <c r="A187">
        <v>25</v>
      </c>
      <c r="B187" t="str">
        <f t="shared" si="34"/>
        <v>25-</v>
      </c>
      <c r="C187" t="s">
        <v>3298</v>
      </c>
      <c r="D187" t="s">
        <v>3299</v>
      </c>
      <c r="E187" t="s">
        <v>3301</v>
      </c>
      <c r="F187" t="s">
        <v>586</v>
      </c>
    </row>
    <row r="188" spans="1:25" x14ac:dyDescent="0.3">
      <c r="A188">
        <v>26</v>
      </c>
      <c r="B188" t="str">
        <f t="shared" si="14"/>
        <v>26-Pelkosenniemi</v>
      </c>
      <c r="C188" t="s">
        <v>3302</v>
      </c>
      <c r="D188" t="s">
        <v>3303</v>
      </c>
      <c r="E188" t="s">
        <v>3305</v>
      </c>
      <c r="F188" t="s">
        <v>166</v>
      </c>
      <c r="G188" t="s">
        <v>38</v>
      </c>
      <c r="H188" t="s">
        <v>66</v>
      </c>
      <c r="I188">
        <v>105</v>
      </c>
      <c r="J188">
        <v>14</v>
      </c>
      <c r="L188" t="s">
        <v>6986</v>
      </c>
      <c r="M188" t="s">
        <v>6824</v>
      </c>
      <c r="N188" t="s">
        <v>6987</v>
      </c>
      <c r="O188" t="s">
        <v>6988</v>
      </c>
      <c r="P188" t="s">
        <v>6989</v>
      </c>
      <c r="T188">
        <v>100</v>
      </c>
      <c r="U188" t="s">
        <v>6832</v>
      </c>
      <c r="V188">
        <v>14</v>
      </c>
      <c r="W188" t="s">
        <v>7006</v>
      </c>
      <c r="X188">
        <v>21</v>
      </c>
      <c r="Y188" t="s">
        <v>6984</v>
      </c>
    </row>
    <row r="189" spans="1:25" x14ac:dyDescent="0.3">
      <c r="A189">
        <v>26</v>
      </c>
      <c r="B189" t="str">
        <f t="shared" ref="B189:B190" si="35">_xlfn.CONCAT(A189,"-",N189)</f>
        <v>26-Oulanka</v>
      </c>
      <c r="C189" t="s">
        <v>3302</v>
      </c>
      <c r="D189" t="s">
        <v>3303</v>
      </c>
      <c r="E189" t="s">
        <v>3305</v>
      </c>
      <c r="F189" t="s">
        <v>166</v>
      </c>
      <c r="G189" t="s">
        <v>38</v>
      </c>
      <c r="H189" t="s">
        <v>66</v>
      </c>
      <c r="I189">
        <v>105</v>
      </c>
      <c r="J189">
        <v>44</v>
      </c>
      <c r="L189" t="s">
        <v>6986</v>
      </c>
      <c r="M189" t="s">
        <v>6824</v>
      </c>
      <c r="N189" t="s">
        <v>6990</v>
      </c>
      <c r="O189" t="s">
        <v>6991</v>
      </c>
      <c r="P189" t="s">
        <v>6992</v>
      </c>
      <c r="T189">
        <v>100</v>
      </c>
      <c r="U189" t="s">
        <v>6832</v>
      </c>
      <c r="V189">
        <v>44</v>
      </c>
      <c r="W189" t="s">
        <v>7006</v>
      </c>
      <c r="X189">
        <v>21</v>
      </c>
      <c r="Y189" t="s">
        <v>6984</v>
      </c>
    </row>
    <row r="190" spans="1:25" x14ac:dyDescent="0.3">
      <c r="A190">
        <v>26</v>
      </c>
      <c r="B190" t="str">
        <f t="shared" si="35"/>
        <v>26-Kemi</v>
      </c>
      <c r="C190" t="s">
        <v>3302</v>
      </c>
      <c r="D190" t="s">
        <v>3303</v>
      </c>
      <c r="E190" t="s">
        <v>3305</v>
      </c>
      <c r="F190" t="s">
        <v>166</v>
      </c>
      <c r="G190" t="s">
        <v>38</v>
      </c>
      <c r="H190" t="s">
        <v>66</v>
      </c>
      <c r="I190">
        <v>105</v>
      </c>
      <c r="J190">
        <v>7</v>
      </c>
      <c r="L190" t="s">
        <v>6986</v>
      </c>
      <c r="M190" t="s">
        <v>6824</v>
      </c>
      <c r="N190" t="s">
        <v>6993</v>
      </c>
      <c r="O190" t="s">
        <v>6994</v>
      </c>
      <c r="P190" t="s">
        <v>6995</v>
      </c>
      <c r="T190">
        <v>100</v>
      </c>
      <c r="U190" t="s">
        <v>6832</v>
      </c>
      <c r="V190">
        <v>7</v>
      </c>
      <c r="W190" t="s">
        <v>7006</v>
      </c>
      <c r="X190">
        <v>21</v>
      </c>
      <c r="Y190" t="s">
        <v>6984</v>
      </c>
    </row>
    <row r="191" spans="1:25" x14ac:dyDescent="0.3">
      <c r="A191">
        <v>26</v>
      </c>
      <c r="B191" t="str">
        <f t="shared" ref="B191:B194" si="36">_xlfn.CONCAT(A191,"-",N191)</f>
        <v>26-Pudasjärvi</v>
      </c>
      <c r="C191" t="s">
        <v>3302</v>
      </c>
      <c r="D191" t="s">
        <v>3303</v>
      </c>
      <c r="E191" t="s">
        <v>3305</v>
      </c>
      <c r="F191" t="s">
        <v>166</v>
      </c>
      <c r="G191" t="s">
        <v>38</v>
      </c>
      <c r="H191" t="s">
        <v>66</v>
      </c>
      <c r="I191">
        <v>105</v>
      </c>
      <c r="J191">
        <v>15</v>
      </c>
      <c r="L191" t="s">
        <v>6986</v>
      </c>
      <c r="M191" t="s">
        <v>6824</v>
      </c>
      <c r="N191" t="s">
        <v>6996</v>
      </c>
      <c r="O191" t="s">
        <v>6997</v>
      </c>
      <c r="P191" t="s">
        <v>6998</v>
      </c>
      <c r="T191">
        <v>100</v>
      </c>
      <c r="U191" t="s">
        <v>6832</v>
      </c>
      <c r="V191">
        <v>15</v>
      </c>
      <c r="W191" t="s">
        <v>7006</v>
      </c>
      <c r="X191">
        <v>21</v>
      </c>
      <c r="Y191" t="s">
        <v>6984</v>
      </c>
    </row>
    <row r="192" spans="1:25" x14ac:dyDescent="0.3">
      <c r="A192">
        <v>26</v>
      </c>
      <c r="B192" t="str">
        <f t="shared" si="36"/>
        <v>26-Paltamo</v>
      </c>
      <c r="C192" t="s">
        <v>3302</v>
      </c>
      <c r="D192" t="s">
        <v>3303</v>
      </c>
      <c r="E192" t="s">
        <v>3305</v>
      </c>
      <c r="F192" t="s">
        <v>166</v>
      </c>
      <c r="G192" t="s">
        <v>38</v>
      </c>
      <c r="H192" t="s">
        <v>66</v>
      </c>
      <c r="I192">
        <v>105</v>
      </c>
      <c r="J192">
        <v>6</v>
      </c>
      <c r="L192" t="s">
        <v>6986</v>
      </c>
      <c r="M192" t="s">
        <v>6824</v>
      </c>
      <c r="N192" t="s">
        <v>6999</v>
      </c>
      <c r="O192" t="s">
        <v>7000</v>
      </c>
      <c r="P192" t="s">
        <v>7001</v>
      </c>
      <c r="T192">
        <v>100</v>
      </c>
      <c r="U192" t="s">
        <v>6832</v>
      </c>
      <c r="V192">
        <v>6</v>
      </c>
      <c r="W192" t="s">
        <v>7006</v>
      </c>
      <c r="X192">
        <v>21</v>
      </c>
      <c r="Y192" t="s">
        <v>6984</v>
      </c>
    </row>
    <row r="193" spans="1:25" x14ac:dyDescent="0.3">
      <c r="A193">
        <v>26</v>
      </c>
      <c r="B193" t="str">
        <f t="shared" si="36"/>
        <v>26-Jyväskylä</v>
      </c>
      <c r="C193" t="s">
        <v>3302</v>
      </c>
      <c r="D193" t="s">
        <v>3303</v>
      </c>
      <c r="E193" t="s">
        <v>3305</v>
      </c>
      <c r="F193" t="s">
        <v>166</v>
      </c>
      <c r="G193" t="s">
        <v>38</v>
      </c>
      <c r="H193" t="s">
        <v>66</v>
      </c>
      <c r="I193">
        <v>105</v>
      </c>
      <c r="J193">
        <v>7</v>
      </c>
      <c r="L193" t="s">
        <v>6986</v>
      </c>
      <c r="M193" t="s">
        <v>6824</v>
      </c>
      <c r="N193" t="s">
        <v>7002</v>
      </c>
      <c r="O193" t="s">
        <v>7003</v>
      </c>
      <c r="P193" t="s">
        <v>7004</v>
      </c>
      <c r="T193">
        <v>100</v>
      </c>
      <c r="U193" t="s">
        <v>6832</v>
      </c>
      <c r="V193">
        <v>7</v>
      </c>
      <c r="W193" t="s">
        <v>7006</v>
      </c>
      <c r="X193">
        <v>21</v>
      </c>
      <c r="Y193" t="s">
        <v>6984</v>
      </c>
    </row>
    <row r="194" spans="1:25" x14ac:dyDescent="0.3">
      <c r="A194">
        <v>26</v>
      </c>
      <c r="B194" t="str">
        <f t="shared" si="36"/>
        <v>26-Lahti</v>
      </c>
      <c r="C194" t="s">
        <v>3302</v>
      </c>
      <c r="D194" t="s">
        <v>3303</v>
      </c>
      <c r="E194" t="s">
        <v>3305</v>
      </c>
      <c r="F194" t="s">
        <v>166</v>
      </c>
      <c r="G194" t="s">
        <v>38</v>
      </c>
      <c r="H194" t="s">
        <v>66</v>
      </c>
      <c r="I194">
        <v>105</v>
      </c>
      <c r="J194">
        <v>12</v>
      </c>
      <c r="L194" t="s">
        <v>6986</v>
      </c>
      <c r="M194" s="1" t="s">
        <v>6824</v>
      </c>
      <c r="N194" s="1" t="s">
        <v>7005</v>
      </c>
      <c r="O194" s="1">
        <v>61.1</v>
      </c>
      <c r="P194" s="1" t="s">
        <v>7004</v>
      </c>
      <c r="T194">
        <v>100</v>
      </c>
      <c r="U194" t="s">
        <v>6832</v>
      </c>
      <c r="V194">
        <v>12</v>
      </c>
      <c r="W194" t="s">
        <v>7006</v>
      </c>
      <c r="X194">
        <v>21</v>
      </c>
      <c r="Y194" t="s">
        <v>6984</v>
      </c>
    </row>
    <row r="195" spans="1:25" x14ac:dyDescent="0.3">
      <c r="A195">
        <v>27</v>
      </c>
      <c r="B195" t="str">
        <f t="shared" si="14"/>
        <v>27-Padua_A</v>
      </c>
      <c r="C195" t="s">
        <v>3359</v>
      </c>
      <c r="D195" t="s">
        <v>3363</v>
      </c>
      <c r="E195" t="s">
        <v>3366</v>
      </c>
      <c r="F195" t="s">
        <v>166</v>
      </c>
      <c r="G195" t="s">
        <v>38</v>
      </c>
      <c r="H195" t="s">
        <v>66</v>
      </c>
      <c r="I195">
        <v>6</v>
      </c>
      <c r="J195">
        <v>6</v>
      </c>
      <c r="L195" t="s">
        <v>7007</v>
      </c>
      <c r="M195" s="1" t="s">
        <v>6914</v>
      </c>
      <c r="N195" s="1" t="s">
        <v>7008</v>
      </c>
      <c r="O195" s="7">
        <f>45+48/60</f>
        <v>45.8</v>
      </c>
      <c r="P195" s="1">
        <f>12+7/60</f>
        <v>12.116666666666667</v>
      </c>
      <c r="T195">
        <v>25.6</v>
      </c>
      <c r="U195" t="s">
        <v>6807</v>
      </c>
      <c r="W195" t="s">
        <v>7014</v>
      </c>
      <c r="Y195" t="s">
        <v>6984</v>
      </c>
    </row>
    <row r="196" spans="1:25" x14ac:dyDescent="0.3">
      <c r="A196">
        <v>27</v>
      </c>
      <c r="B196" t="str">
        <f t="shared" ref="B196:B200" si="37">_xlfn.CONCAT(A196,"-",N196)</f>
        <v>27-Emmen</v>
      </c>
      <c r="C196" t="s">
        <v>3359</v>
      </c>
      <c r="D196" t="s">
        <v>3363</v>
      </c>
      <c r="E196" t="s">
        <v>3366</v>
      </c>
      <c r="F196" t="s">
        <v>166</v>
      </c>
      <c r="G196" t="s">
        <v>38</v>
      </c>
      <c r="H196" t="s">
        <v>66</v>
      </c>
      <c r="I196">
        <v>6</v>
      </c>
      <c r="J196">
        <v>6</v>
      </c>
      <c r="L196" t="s">
        <v>7007</v>
      </c>
      <c r="M196" s="1" t="s">
        <v>6914</v>
      </c>
      <c r="N196" s="1" t="s">
        <v>7009</v>
      </c>
      <c r="O196" s="7">
        <f>52+54/60</f>
        <v>52.9</v>
      </c>
      <c r="P196" s="1">
        <f>6+51/60</f>
        <v>6.85</v>
      </c>
      <c r="T196">
        <f>178/6</f>
        <v>29.666666666666668</v>
      </c>
      <c r="U196" t="s">
        <v>6807</v>
      </c>
      <c r="W196" t="s">
        <v>7014</v>
      </c>
      <c r="Y196" t="s">
        <v>6984</v>
      </c>
    </row>
    <row r="197" spans="1:25" x14ac:dyDescent="0.3">
      <c r="A197">
        <v>27</v>
      </c>
      <c r="B197" t="str">
        <f t="shared" si="37"/>
        <v>27-petroskoi_E</v>
      </c>
      <c r="C197" t="s">
        <v>3359</v>
      </c>
      <c r="D197" t="s">
        <v>3363</v>
      </c>
      <c r="E197" t="s">
        <v>3366</v>
      </c>
      <c r="F197" t="s">
        <v>166</v>
      </c>
      <c r="G197" t="s">
        <v>38</v>
      </c>
      <c r="H197" t="s">
        <v>66</v>
      </c>
      <c r="I197">
        <v>6</v>
      </c>
      <c r="J197">
        <v>6</v>
      </c>
      <c r="L197" t="s">
        <v>7007</v>
      </c>
      <c r="M197" s="1" t="s">
        <v>6914</v>
      </c>
      <c r="N197" s="1" t="s">
        <v>7011</v>
      </c>
      <c r="O197" s="1">
        <f>61+49/60</f>
        <v>61.81666666666667</v>
      </c>
      <c r="P197" s="1">
        <f>34+10/60</f>
        <v>34.166666666666664</v>
      </c>
      <c r="T197">
        <f>173/6</f>
        <v>28.833333333333332</v>
      </c>
      <c r="U197" t="s">
        <v>6807</v>
      </c>
      <c r="W197" t="s">
        <v>7014</v>
      </c>
      <c r="Y197" t="s">
        <v>6984</v>
      </c>
    </row>
    <row r="198" spans="1:25" x14ac:dyDescent="0.3">
      <c r="A198">
        <v>27</v>
      </c>
      <c r="B198" t="str">
        <f t="shared" si="37"/>
        <v>27-padua_B</v>
      </c>
      <c r="C198" t="s">
        <v>3359</v>
      </c>
      <c r="D198" t="s">
        <v>3363</v>
      </c>
      <c r="E198" t="s">
        <v>3366</v>
      </c>
      <c r="F198" t="s">
        <v>166</v>
      </c>
      <c r="G198" t="s">
        <v>38</v>
      </c>
      <c r="H198" t="s">
        <v>66</v>
      </c>
      <c r="I198">
        <v>6</v>
      </c>
      <c r="J198">
        <v>6</v>
      </c>
      <c r="L198" t="s">
        <v>7007</v>
      </c>
      <c r="M198" s="1" t="s">
        <v>6914</v>
      </c>
      <c r="N198" s="1" t="s">
        <v>7012</v>
      </c>
      <c r="O198" s="13">
        <f>45+48/60</f>
        <v>45.8</v>
      </c>
      <c r="P198" s="1">
        <f>12+7/60</f>
        <v>12.116666666666667</v>
      </c>
      <c r="T198">
        <f>134/6</f>
        <v>22.333333333333332</v>
      </c>
      <c r="U198" t="s">
        <v>6807</v>
      </c>
      <c r="W198" t="s">
        <v>7015</v>
      </c>
      <c r="Y198" t="s">
        <v>6984</v>
      </c>
    </row>
    <row r="199" spans="1:25" x14ac:dyDescent="0.3">
      <c r="A199">
        <v>27</v>
      </c>
      <c r="B199" t="str">
        <f t="shared" si="37"/>
        <v>27-Belchow</v>
      </c>
      <c r="C199" t="s">
        <v>3359</v>
      </c>
      <c r="D199" t="s">
        <v>3363</v>
      </c>
      <c r="E199" t="s">
        <v>3366</v>
      </c>
      <c r="F199" t="s">
        <v>166</v>
      </c>
      <c r="G199" t="s">
        <v>38</v>
      </c>
      <c r="H199" t="s">
        <v>66</v>
      </c>
      <c r="I199">
        <v>6</v>
      </c>
      <c r="J199">
        <v>6</v>
      </c>
      <c r="L199" t="s">
        <v>7007</v>
      </c>
      <c r="M199" s="1" t="s">
        <v>6914</v>
      </c>
      <c r="N199" s="1" t="s">
        <v>7010</v>
      </c>
      <c r="O199" s="7">
        <f>52+1/60</f>
        <v>52.016666666666666</v>
      </c>
      <c r="P199" s="1">
        <f>20+34/60</f>
        <v>20.566666666666666</v>
      </c>
      <c r="T199">
        <f>160/6</f>
        <v>26.666666666666668</v>
      </c>
      <c r="U199" t="s">
        <v>6807</v>
      </c>
      <c r="W199" t="s">
        <v>7015</v>
      </c>
      <c r="Y199" t="s">
        <v>6984</v>
      </c>
    </row>
    <row r="200" spans="1:25" x14ac:dyDescent="0.3">
      <c r="A200">
        <v>27</v>
      </c>
      <c r="B200" t="str">
        <f t="shared" si="37"/>
        <v>27-petroskoi_F</v>
      </c>
      <c r="C200" t="s">
        <v>3359</v>
      </c>
      <c r="D200" t="s">
        <v>3363</v>
      </c>
      <c r="E200" t="s">
        <v>3366</v>
      </c>
      <c r="F200" t="s">
        <v>166</v>
      </c>
      <c r="G200" t="s">
        <v>38</v>
      </c>
      <c r="H200" t="s">
        <v>66</v>
      </c>
      <c r="I200">
        <v>6</v>
      </c>
      <c r="J200">
        <v>6</v>
      </c>
      <c r="L200" t="s">
        <v>7007</v>
      </c>
      <c r="M200" s="1" t="s">
        <v>6914</v>
      </c>
      <c r="N200" s="1" t="s">
        <v>7013</v>
      </c>
      <c r="O200" s="7">
        <f>59+59/60</f>
        <v>59.983333333333334</v>
      </c>
      <c r="P200" s="1">
        <f>30+30/60</f>
        <v>30.5</v>
      </c>
      <c r="T200">
        <f>234/6</f>
        <v>39</v>
      </c>
      <c r="U200" t="s">
        <v>6807</v>
      </c>
      <c r="W200" t="s">
        <v>7015</v>
      </c>
      <c r="Y200" t="s">
        <v>6984</v>
      </c>
    </row>
    <row r="201" spans="1:25" x14ac:dyDescent="0.3">
      <c r="A201">
        <v>28</v>
      </c>
      <c r="B201" t="str">
        <f t="shared" si="14"/>
        <v>28-</v>
      </c>
      <c r="C201" t="s">
        <v>3382</v>
      </c>
      <c r="D201" t="s">
        <v>3383</v>
      </c>
      <c r="E201" t="s">
        <v>3385</v>
      </c>
      <c r="F201" t="s">
        <v>65</v>
      </c>
      <c r="G201" t="s">
        <v>38</v>
      </c>
      <c r="H201" t="s">
        <v>66</v>
      </c>
      <c r="I201">
        <v>6</v>
      </c>
      <c r="J201">
        <v>2</v>
      </c>
      <c r="K201" t="s">
        <v>65</v>
      </c>
      <c r="M201" s="1"/>
      <c r="N201" s="1"/>
      <c r="O201" s="1"/>
      <c r="P201" s="1"/>
    </row>
    <row r="202" spans="1:25" x14ac:dyDescent="0.3">
      <c r="A202">
        <v>29</v>
      </c>
      <c r="B202" t="str">
        <f t="shared" si="14"/>
        <v>29- T</v>
      </c>
      <c r="C202" t="s">
        <v>3595</v>
      </c>
      <c r="D202" t="s">
        <v>3596</v>
      </c>
      <c r="F202" t="s">
        <v>166</v>
      </c>
      <c r="G202" t="s">
        <v>38</v>
      </c>
      <c r="H202" t="s">
        <v>66</v>
      </c>
      <c r="I202">
        <v>8</v>
      </c>
      <c r="J202">
        <v>7</v>
      </c>
      <c r="L202" t="s">
        <v>6985</v>
      </c>
      <c r="M202" s="1" t="s">
        <v>6824</v>
      </c>
      <c r="N202" t="s">
        <v>7018</v>
      </c>
      <c r="O202">
        <v>46.105960000000003</v>
      </c>
      <c r="P202">
        <v>8.9384999999999994</v>
      </c>
      <c r="T202">
        <v>128</v>
      </c>
      <c r="U202" t="s">
        <v>6832</v>
      </c>
      <c r="W202">
        <v>29</v>
      </c>
      <c r="Y202" t="s">
        <v>6984</v>
      </c>
    </row>
    <row r="203" spans="1:25" x14ac:dyDescent="0.3">
      <c r="A203">
        <v>29</v>
      </c>
      <c r="B203" t="str">
        <f t="shared" ref="B203:B209" si="38">_xlfn.CONCAT(A203,"-",N203)</f>
        <v>29-C</v>
      </c>
      <c r="C203" t="s">
        <v>3595</v>
      </c>
      <c r="D203" t="s">
        <v>3596</v>
      </c>
      <c r="F203" t="s">
        <v>166</v>
      </c>
      <c r="G203" t="s">
        <v>38</v>
      </c>
      <c r="H203" t="s">
        <v>66</v>
      </c>
      <c r="I203">
        <v>8</v>
      </c>
      <c r="J203">
        <v>7</v>
      </c>
      <c r="L203" t="s">
        <v>6985</v>
      </c>
      <c r="M203" s="1" t="s">
        <v>6824</v>
      </c>
      <c r="N203" s="1" t="s">
        <v>7019</v>
      </c>
      <c r="O203">
        <v>42.35</v>
      </c>
      <c r="P203">
        <v>44.691667000000002</v>
      </c>
      <c r="T203">
        <v>128</v>
      </c>
      <c r="U203" t="s">
        <v>6832</v>
      </c>
      <c r="W203">
        <v>29</v>
      </c>
      <c r="Y203" t="s">
        <v>6984</v>
      </c>
    </row>
    <row r="204" spans="1:25" x14ac:dyDescent="0.3">
      <c r="A204">
        <v>29</v>
      </c>
      <c r="B204" t="str">
        <f t="shared" si="38"/>
        <v>29-Z</v>
      </c>
      <c r="C204" t="s">
        <v>3595</v>
      </c>
      <c r="D204" t="s">
        <v>3596</v>
      </c>
      <c r="F204" t="s">
        <v>166</v>
      </c>
      <c r="G204" t="s">
        <v>38</v>
      </c>
      <c r="H204" t="s">
        <v>66</v>
      </c>
      <c r="I204">
        <v>8</v>
      </c>
      <c r="J204">
        <v>11</v>
      </c>
      <c r="L204" t="s">
        <v>6985</v>
      </c>
      <c r="M204" s="1" t="s">
        <v>6824</v>
      </c>
      <c r="N204" s="1" t="s">
        <v>7020</v>
      </c>
      <c r="O204">
        <v>47.371740000000003</v>
      </c>
      <c r="P204">
        <v>8.5422600000000006</v>
      </c>
      <c r="T204">
        <v>128</v>
      </c>
      <c r="U204" t="s">
        <v>6832</v>
      </c>
      <c r="W204">
        <v>29</v>
      </c>
      <c r="Y204" t="s">
        <v>6984</v>
      </c>
    </row>
    <row r="205" spans="1:25" x14ac:dyDescent="0.3">
      <c r="A205">
        <v>29</v>
      </c>
      <c r="B205" t="str">
        <f t="shared" si="38"/>
        <v>29-Ku</v>
      </c>
      <c r="C205" t="s">
        <v>3595</v>
      </c>
      <c r="D205" t="s">
        <v>3596</v>
      </c>
      <c r="F205" t="s">
        <v>166</v>
      </c>
      <c r="G205" t="s">
        <v>38</v>
      </c>
      <c r="H205" t="s">
        <v>66</v>
      </c>
      <c r="I205">
        <v>8</v>
      </c>
      <c r="J205">
        <v>8</v>
      </c>
      <c r="L205" t="s">
        <v>6985</v>
      </c>
      <c r="M205" s="1" t="s">
        <v>6824</v>
      </c>
      <c r="N205" s="1" t="s">
        <v>7022</v>
      </c>
      <c r="O205">
        <v>47.371740000000003</v>
      </c>
      <c r="P205">
        <v>27.683056000000001</v>
      </c>
      <c r="T205">
        <v>128</v>
      </c>
      <c r="U205" t="s">
        <v>6832</v>
      </c>
      <c r="W205">
        <v>29</v>
      </c>
      <c r="Y205" t="s">
        <v>6984</v>
      </c>
    </row>
    <row r="206" spans="1:25" x14ac:dyDescent="0.3">
      <c r="A206">
        <v>29</v>
      </c>
      <c r="B206" t="str">
        <f t="shared" si="38"/>
        <v>29-P</v>
      </c>
      <c r="C206" t="s">
        <v>3595</v>
      </c>
      <c r="D206" t="s">
        <v>3596</v>
      </c>
      <c r="F206" t="s">
        <v>166</v>
      </c>
      <c r="G206" t="s">
        <v>38</v>
      </c>
      <c r="H206" t="s">
        <v>66</v>
      </c>
      <c r="I206">
        <v>8</v>
      </c>
      <c r="J206">
        <v>8</v>
      </c>
      <c r="L206" t="s">
        <v>6985</v>
      </c>
      <c r="M206" s="1" t="s">
        <v>6824</v>
      </c>
      <c r="N206" s="1" t="s">
        <v>7021</v>
      </c>
      <c r="O206">
        <v>64.416667000000004</v>
      </c>
      <c r="P206">
        <v>27.833055999999999</v>
      </c>
      <c r="T206">
        <v>128</v>
      </c>
      <c r="U206" t="s">
        <v>6832</v>
      </c>
      <c r="W206">
        <v>29</v>
      </c>
      <c r="Y206" t="s">
        <v>6984</v>
      </c>
    </row>
    <row r="207" spans="1:25" x14ac:dyDescent="0.3">
      <c r="A207">
        <v>29</v>
      </c>
      <c r="B207" t="str">
        <f t="shared" si="38"/>
        <v>29-R</v>
      </c>
      <c r="C207" t="s">
        <v>3595</v>
      </c>
      <c r="D207" t="s">
        <v>3596</v>
      </c>
      <c r="F207" t="s">
        <v>166</v>
      </c>
      <c r="G207" t="s">
        <v>38</v>
      </c>
      <c r="H207" t="s">
        <v>66</v>
      </c>
      <c r="I207">
        <v>8</v>
      </c>
      <c r="J207">
        <v>8</v>
      </c>
      <c r="L207" t="s">
        <v>6985</v>
      </c>
      <c r="M207" s="1" t="s">
        <v>6824</v>
      </c>
      <c r="N207" s="1" t="s">
        <v>7023</v>
      </c>
      <c r="O207">
        <v>66.5</v>
      </c>
      <c r="P207">
        <v>25.716667000000001</v>
      </c>
      <c r="T207">
        <v>128</v>
      </c>
      <c r="U207" t="s">
        <v>6832</v>
      </c>
      <c r="W207">
        <v>29</v>
      </c>
      <c r="Y207" t="s">
        <v>6984</v>
      </c>
    </row>
    <row r="208" spans="1:25" x14ac:dyDescent="0.3">
      <c r="A208">
        <v>29</v>
      </c>
      <c r="B208" t="str">
        <f t="shared" si="38"/>
        <v>29-Ki</v>
      </c>
      <c r="C208" t="s">
        <v>3595</v>
      </c>
      <c r="D208" t="s">
        <v>3596</v>
      </c>
      <c r="F208" t="s">
        <v>166</v>
      </c>
      <c r="G208" t="s">
        <v>38</v>
      </c>
      <c r="H208" t="s">
        <v>66</v>
      </c>
      <c r="I208">
        <v>8</v>
      </c>
      <c r="J208">
        <v>8</v>
      </c>
      <c r="L208" t="s">
        <v>6985</v>
      </c>
      <c r="M208" s="1" t="s">
        <v>6824</v>
      </c>
      <c r="N208" s="1" t="s">
        <v>7024</v>
      </c>
      <c r="O208">
        <v>69.049166999999997</v>
      </c>
      <c r="P208">
        <v>20.794443999999999</v>
      </c>
      <c r="T208">
        <v>128</v>
      </c>
      <c r="U208" t="s">
        <v>6832</v>
      </c>
      <c r="W208">
        <v>29</v>
      </c>
      <c r="Y208" t="s">
        <v>6984</v>
      </c>
    </row>
    <row r="209" spans="1:25" x14ac:dyDescent="0.3">
      <c r="A209">
        <v>29</v>
      </c>
      <c r="B209" t="str">
        <f t="shared" si="38"/>
        <v>29-O</v>
      </c>
      <c r="C209" t="s">
        <v>3595</v>
      </c>
      <c r="D209" t="s">
        <v>3596</v>
      </c>
      <c r="F209" t="s">
        <v>166</v>
      </c>
      <c r="G209" t="s">
        <v>38</v>
      </c>
      <c r="H209" t="s">
        <v>66</v>
      </c>
      <c r="I209">
        <v>8</v>
      </c>
      <c r="J209">
        <v>8</v>
      </c>
      <c r="L209" t="s">
        <v>6985</v>
      </c>
      <c r="M209" s="1" t="s">
        <v>6824</v>
      </c>
      <c r="N209" s="1" t="s">
        <v>7025</v>
      </c>
      <c r="O209">
        <v>65.013333000000003</v>
      </c>
      <c r="P209">
        <v>25.4725</v>
      </c>
      <c r="T209">
        <v>128</v>
      </c>
      <c r="U209" t="s">
        <v>6832</v>
      </c>
      <c r="W209">
        <v>29</v>
      </c>
      <c r="Y209" t="s">
        <v>6984</v>
      </c>
    </row>
    <row r="210" spans="1:25" x14ac:dyDescent="0.3">
      <c r="A210">
        <v>30</v>
      </c>
      <c r="B210" t="str">
        <f t="shared" si="14"/>
        <v>30-N</v>
      </c>
      <c r="C210" t="s">
        <v>3606</v>
      </c>
      <c r="D210" t="s">
        <v>3607</v>
      </c>
      <c r="E210" t="s">
        <v>3609</v>
      </c>
      <c r="F210" t="s">
        <v>166</v>
      </c>
      <c r="G210" t="s">
        <v>38</v>
      </c>
      <c r="H210" t="s">
        <v>66</v>
      </c>
      <c r="I210">
        <v>3</v>
      </c>
      <c r="J210">
        <v>11</v>
      </c>
      <c r="K210" t="s">
        <v>65</v>
      </c>
      <c r="L210" t="s">
        <v>7016</v>
      </c>
      <c r="M210" s="1" t="s">
        <v>6908</v>
      </c>
      <c r="N210" s="1" t="s">
        <v>7026</v>
      </c>
      <c r="O210" s="14">
        <v>56.5</v>
      </c>
      <c r="P210" s="14">
        <v>-3.1</v>
      </c>
      <c r="T210">
        <v>21</v>
      </c>
      <c r="U210" t="s">
        <v>7033</v>
      </c>
      <c r="W210">
        <v>30</v>
      </c>
      <c r="Y210" t="s">
        <v>6984</v>
      </c>
    </row>
    <row r="211" spans="1:25" x14ac:dyDescent="0.3">
      <c r="A211">
        <v>30</v>
      </c>
      <c r="B211" t="str">
        <f t="shared" ref="B211:B212" si="39">_xlfn.CONCAT(A211,"-",N211)</f>
        <v>30-C</v>
      </c>
      <c r="C211" t="s">
        <v>3606</v>
      </c>
      <c r="D211" t="s">
        <v>3607</v>
      </c>
      <c r="E211" t="s">
        <v>3609</v>
      </c>
      <c r="F211" t="s">
        <v>166</v>
      </c>
      <c r="G211" t="s">
        <v>38</v>
      </c>
      <c r="H211" t="s">
        <v>66</v>
      </c>
      <c r="I211">
        <v>3</v>
      </c>
      <c r="J211">
        <v>11</v>
      </c>
      <c r="L211" t="s">
        <v>7016</v>
      </c>
      <c r="M211" s="1" t="s">
        <v>6908</v>
      </c>
      <c r="N211" s="1" t="s">
        <v>7019</v>
      </c>
      <c r="O211" s="14">
        <v>53.5</v>
      </c>
      <c r="P211" s="14">
        <v>-1.4</v>
      </c>
      <c r="T211">
        <v>21</v>
      </c>
      <c r="U211" t="s">
        <v>7033</v>
      </c>
      <c r="W211">
        <v>30</v>
      </c>
      <c r="Y211" t="s">
        <v>6984</v>
      </c>
    </row>
    <row r="212" spans="1:25" x14ac:dyDescent="0.3">
      <c r="A212">
        <v>30</v>
      </c>
      <c r="B212" t="str">
        <f t="shared" si="39"/>
        <v>30-S</v>
      </c>
      <c r="C212" t="s">
        <v>3606</v>
      </c>
      <c r="D212" t="s">
        <v>3607</v>
      </c>
      <c r="E212" t="s">
        <v>3609</v>
      </c>
      <c r="F212" t="s">
        <v>166</v>
      </c>
      <c r="G212" t="s">
        <v>38</v>
      </c>
      <c r="H212" t="s">
        <v>66</v>
      </c>
      <c r="I212">
        <v>3</v>
      </c>
      <c r="J212">
        <v>11</v>
      </c>
      <c r="L212" t="s">
        <v>7016</v>
      </c>
      <c r="M212" s="1" t="s">
        <v>6908</v>
      </c>
      <c r="N212" s="1" t="s">
        <v>7027</v>
      </c>
      <c r="O212">
        <v>50.4</v>
      </c>
      <c r="P212" s="1">
        <v>-3.3</v>
      </c>
      <c r="T212">
        <v>21</v>
      </c>
      <c r="U212" t="s">
        <v>7033</v>
      </c>
      <c r="W212">
        <v>30</v>
      </c>
      <c r="Y212" t="s">
        <v>6984</v>
      </c>
    </row>
    <row r="213" spans="1:25" x14ac:dyDescent="0.3">
      <c r="A213">
        <v>31</v>
      </c>
      <c r="B213" t="str">
        <f t="shared" si="14"/>
        <v>31- Sapporo</v>
      </c>
      <c r="C213" t="s">
        <v>3901</v>
      </c>
      <c r="D213" t="s">
        <v>3902</v>
      </c>
      <c r="E213" t="s">
        <v>3903</v>
      </c>
      <c r="F213" t="s">
        <v>166</v>
      </c>
      <c r="G213" t="s">
        <v>38</v>
      </c>
      <c r="H213" t="s">
        <v>66</v>
      </c>
      <c r="I213">
        <v>6</v>
      </c>
      <c r="J213">
        <v>3</v>
      </c>
      <c r="L213" t="s">
        <v>7017</v>
      </c>
      <c r="M213" s="1" t="s">
        <v>6824</v>
      </c>
      <c r="N213" t="s">
        <v>7028</v>
      </c>
      <c r="O213">
        <v>43.061943999999997</v>
      </c>
      <c r="P213">
        <v>141.35416699999999</v>
      </c>
      <c r="T213">
        <v>30</v>
      </c>
      <c r="U213" t="s">
        <v>7033</v>
      </c>
      <c r="W213">
        <v>31</v>
      </c>
    </row>
    <row r="214" spans="1:25" x14ac:dyDescent="0.3">
      <c r="A214">
        <v>31</v>
      </c>
      <c r="B214" t="str">
        <f t="shared" ref="B214:B217" si="40">_xlfn.CONCAT(A214,"-",N214)</f>
        <v>31- Akita</v>
      </c>
      <c r="C214" t="s">
        <v>3901</v>
      </c>
      <c r="D214" t="s">
        <v>3902</v>
      </c>
      <c r="E214" t="s">
        <v>3903</v>
      </c>
      <c r="F214" t="s">
        <v>166</v>
      </c>
      <c r="G214" t="s">
        <v>38</v>
      </c>
      <c r="H214" t="s">
        <v>66</v>
      </c>
      <c r="I214">
        <v>6</v>
      </c>
      <c r="J214">
        <v>3</v>
      </c>
      <c r="L214" t="s">
        <v>7017</v>
      </c>
      <c r="M214" s="1" t="s">
        <v>6824</v>
      </c>
      <c r="N214" t="s">
        <v>7029</v>
      </c>
      <c r="O214">
        <v>39.72</v>
      </c>
      <c r="P214">
        <v>140.10249999999999</v>
      </c>
      <c r="T214">
        <v>30</v>
      </c>
      <c r="U214" t="s">
        <v>7033</v>
      </c>
      <c r="W214">
        <v>31</v>
      </c>
    </row>
    <row r="215" spans="1:25" x14ac:dyDescent="0.3">
      <c r="A215">
        <v>31</v>
      </c>
      <c r="B215" t="str">
        <f t="shared" si="40"/>
        <v>31- Urawa</v>
      </c>
      <c r="C215" t="s">
        <v>3901</v>
      </c>
      <c r="D215" t="s">
        <v>3902</v>
      </c>
      <c r="E215" t="s">
        <v>3903</v>
      </c>
      <c r="F215" t="s">
        <v>166</v>
      </c>
      <c r="G215" t="s">
        <v>38</v>
      </c>
      <c r="H215" t="s">
        <v>66</v>
      </c>
      <c r="I215">
        <v>6</v>
      </c>
      <c r="J215">
        <v>3</v>
      </c>
      <c r="L215" t="s">
        <v>7017</v>
      </c>
      <c r="M215" s="1" t="s">
        <v>6824</v>
      </c>
      <c r="N215" t="s">
        <v>7030</v>
      </c>
      <c r="O215">
        <v>35.861389000000003</v>
      </c>
      <c r="P215">
        <v>139.645556</v>
      </c>
      <c r="T215">
        <v>30</v>
      </c>
      <c r="U215" t="s">
        <v>7033</v>
      </c>
      <c r="W215">
        <v>31</v>
      </c>
    </row>
    <row r="216" spans="1:25" x14ac:dyDescent="0.3">
      <c r="A216">
        <v>31</v>
      </c>
      <c r="B216" t="str">
        <f t="shared" si="40"/>
        <v>31- Chiba</v>
      </c>
      <c r="C216" t="s">
        <v>3901</v>
      </c>
      <c r="D216" t="s">
        <v>3902</v>
      </c>
      <c r="E216" t="s">
        <v>3903</v>
      </c>
      <c r="F216" t="s">
        <v>166</v>
      </c>
      <c r="G216" t="s">
        <v>38</v>
      </c>
      <c r="H216" t="s">
        <v>66</v>
      </c>
      <c r="I216">
        <v>6</v>
      </c>
      <c r="J216">
        <v>3</v>
      </c>
      <c r="L216" t="s">
        <v>7017</v>
      </c>
      <c r="M216" s="1" t="s">
        <v>6824</v>
      </c>
      <c r="N216" t="s">
        <v>7031</v>
      </c>
      <c r="O216">
        <v>35.607325000000003</v>
      </c>
      <c r="P216">
        <v>140.10638599999999</v>
      </c>
      <c r="T216">
        <v>30</v>
      </c>
      <c r="U216" t="s">
        <v>7033</v>
      </c>
      <c r="W216">
        <v>31</v>
      </c>
    </row>
    <row r="217" spans="1:25" x14ac:dyDescent="0.3">
      <c r="A217">
        <v>31</v>
      </c>
      <c r="B217" t="str">
        <f t="shared" si="40"/>
        <v>31-Matsuyama2</v>
      </c>
      <c r="C217" t="s">
        <v>3901</v>
      </c>
      <c r="D217" t="s">
        <v>3902</v>
      </c>
      <c r="E217" t="s">
        <v>3903</v>
      </c>
      <c r="F217" t="s">
        <v>166</v>
      </c>
      <c r="G217" t="s">
        <v>38</v>
      </c>
      <c r="H217" t="s">
        <v>66</v>
      </c>
      <c r="I217">
        <v>6</v>
      </c>
      <c r="J217">
        <v>3</v>
      </c>
      <c r="L217" t="s">
        <v>7017</v>
      </c>
      <c r="M217" s="1" t="s">
        <v>6824</v>
      </c>
      <c r="N217" t="s">
        <v>7032</v>
      </c>
      <c r="O217">
        <v>33.839167000000003</v>
      </c>
      <c r="P217">
        <v>132.765556</v>
      </c>
      <c r="T217">
        <v>30</v>
      </c>
      <c r="U217" t="s">
        <v>7033</v>
      </c>
      <c r="W217">
        <v>31</v>
      </c>
    </row>
    <row r="218" spans="1:25" x14ac:dyDescent="0.3">
      <c r="A218">
        <v>31</v>
      </c>
      <c r="B218" t="str">
        <f t="shared" ref="B218" si="41">_xlfn.CONCAT(A218,"-",N218)</f>
        <v>31-Matsuyama1</v>
      </c>
      <c r="C218" t="s">
        <v>3901</v>
      </c>
      <c r="D218" t="s">
        <v>3902</v>
      </c>
      <c r="E218" t="s">
        <v>3903</v>
      </c>
      <c r="F218" t="s">
        <v>166</v>
      </c>
      <c r="G218" t="s">
        <v>38</v>
      </c>
      <c r="H218" t="s">
        <v>66</v>
      </c>
      <c r="I218">
        <v>6</v>
      </c>
      <c r="J218">
        <v>3</v>
      </c>
      <c r="L218" t="s">
        <v>7017</v>
      </c>
      <c r="M218" s="1" t="s">
        <v>6824</v>
      </c>
      <c r="N218" t="s">
        <v>7034</v>
      </c>
      <c r="O218">
        <v>33.839167000000003</v>
      </c>
      <c r="P218">
        <v>132.765556</v>
      </c>
      <c r="T218">
        <v>30</v>
      </c>
      <c r="U218" t="s">
        <v>7033</v>
      </c>
      <c r="W218">
        <v>31</v>
      </c>
    </row>
    <row r="219" spans="1:25" x14ac:dyDescent="0.3">
      <c r="A219">
        <v>32</v>
      </c>
      <c r="B219" t="str">
        <f t="shared" si="14"/>
        <v>32-He</v>
      </c>
      <c r="C219" t="s">
        <v>4013</v>
      </c>
      <c r="D219" t="s">
        <v>4014</v>
      </c>
      <c r="E219" t="s">
        <v>4015</v>
      </c>
      <c r="F219" t="s">
        <v>586</v>
      </c>
      <c r="G219" t="s">
        <v>38</v>
      </c>
      <c r="H219" t="s">
        <v>66</v>
      </c>
      <c r="I219">
        <v>9</v>
      </c>
      <c r="L219" t="s">
        <v>7043</v>
      </c>
      <c r="M219" s="1" t="s">
        <v>6824</v>
      </c>
      <c r="N219" t="s">
        <v>7035</v>
      </c>
      <c r="O219">
        <f>60+10/60</f>
        <v>60.166666666666664</v>
      </c>
      <c r="P219">
        <f>24+57/60</f>
        <v>24.95</v>
      </c>
      <c r="Q219" t="s">
        <v>7042</v>
      </c>
      <c r="R219">
        <v>10</v>
      </c>
      <c r="T219">
        <v>80</v>
      </c>
      <c r="U219" t="s">
        <v>6832</v>
      </c>
    </row>
    <row r="220" spans="1:25" x14ac:dyDescent="0.3">
      <c r="A220">
        <v>32</v>
      </c>
      <c r="B220" t="str">
        <f t="shared" ref="B220:B227" si="42">_xlfn.CONCAT(A220,"-",N220)</f>
        <v>32-Ku</v>
      </c>
      <c r="C220" t="s">
        <v>4013</v>
      </c>
      <c r="D220" t="s">
        <v>4014</v>
      </c>
      <c r="E220" t="s">
        <v>4015</v>
      </c>
      <c r="F220" t="s">
        <v>586</v>
      </c>
      <c r="M220" s="1"/>
      <c r="N220" t="s">
        <v>7022</v>
      </c>
      <c r="O220">
        <f>66+22/60</f>
        <v>66.36666666666666</v>
      </c>
      <c r="P220">
        <f>29+21/60</f>
        <v>29.35</v>
      </c>
      <c r="R220">
        <v>100</v>
      </c>
      <c r="T220">
        <v>80</v>
      </c>
      <c r="U220" t="s">
        <v>6832</v>
      </c>
    </row>
    <row r="221" spans="1:25" x14ac:dyDescent="0.3">
      <c r="A221">
        <v>32</v>
      </c>
      <c r="B221" t="str">
        <f t="shared" si="42"/>
        <v>32-Ou</v>
      </c>
      <c r="C221" t="s">
        <v>4013</v>
      </c>
      <c r="D221" t="s">
        <v>4014</v>
      </c>
      <c r="E221" t="s">
        <v>4015</v>
      </c>
      <c r="F221" t="s">
        <v>586</v>
      </c>
      <c r="M221" s="1"/>
      <c r="N221" t="s">
        <v>7036</v>
      </c>
      <c r="O221">
        <f>65+1/60</f>
        <v>65.016666666666666</v>
      </c>
      <c r="P221">
        <f>25+30/60</f>
        <v>25.5</v>
      </c>
      <c r="R221">
        <v>5</v>
      </c>
      <c r="T221">
        <v>80</v>
      </c>
      <c r="U221" t="s">
        <v>6832</v>
      </c>
    </row>
    <row r="222" spans="1:25" x14ac:dyDescent="0.3">
      <c r="A222">
        <v>32</v>
      </c>
      <c r="B222" t="str">
        <f t="shared" si="42"/>
        <v>32-IV</v>
      </c>
      <c r="C222" t="s">
        <v>4013</v>
      </c>
      <c r="D222" t="s">
        <v>4014</v>
      </c>
      <c r="E222" t="s">
        <v>4015</v>
      </c>
      <c r="F222" t="s">
        <v>586</v>
      </c>
      <c r="M222" s="1"/>
      <c r="N222" t="s">
        <v>7037</v>
      </c>
      <c r="O222">
        <f>68+38/60</f>
        <v>68.63333333333334</v>
      </c>
      <c r="P222">
        <f>27+38/60</f>
        <v>27.633333333333333</v>
      </c>
      <c r="R222">
        <v>130</v>
      </c>
      <c r="T222">
        <v>80</v>
      </c>
      <c r="U222" t="s">
        <v>6832</v>
      </c>
    </row>
    <row r="223" spans="1:25" x14ac:dyDescent="0.3">
      <c r="A223">
        <v>32</v>
      </c>
      <c r="B223" t="str">
        <f t="shared" si="42"/>
        <v>32-HA</v>
      </c>
      <c r="C223" t="s">
        <v>4013</v>
      </c>
      <c r="D223" t="s">
        <v>4014</v>
      </c>
      <c r="E223" t="s">
        <v>4015</v>
      </c>
      <c r="F223" t="s">
        <v>586</v>
      </c>
      <c r="M223" s="1"/>
      <c r="N223" t="s">
        <v>6927</v>
      </c>
      <c r="O223">
        <f>61+8/60</f>
        <v>61.133333333333333</v>
      </c>
      <c r="P223">
        <f>24+21/60</f>
        <v>24.35</v>
      </c>
      <c r="R223">
        <v>80</v>
      </c>
      <c r="T223">
        <v>80</v>
      </c>
      <c r="U223" t="s">
        <v>6832</v>
      </c>
    </row>
    <row r="224" spans="1:25" x14ac:dyDescent="0.3">
      <c r="A224">
        <v>32</v>
      </c>
      <c r="B224" t="str">
        <f t="shared" si="42"/>
        <v>32-VA</v>
      </c>
      <c r="C224" t="s">
        <v>4013</v>
      </c>
      <c r="D224" t="s">
        <v>4014</v>
      </c>
      <c r="E224" t="s">
        <v>4015</v>
      </c>
      <c r="F224" t="s">
        <v>586</v>
      </c>
      <c r="M224" s="1"/>
      <c r="N224" t="s">
        <v>7038</v>
      </c>
      <c r="O224">
        <v>63</v>
      </c>
      <c r="P224">
        <f>27+50/60</f>
        <v>27.833333333333332</v>
      </c>
      <c r="R224">
        <v>80</v>
      </c>
      <c r="T224">
        <v>80</v>
      </c>
      <c r="U224" t="s">
        <v>6832</v>
      </c>
    </row>
    <row r="225" spans="1:26" x14ac:dyDescent="0.3">
      <c r="A225">
        <v>32</v>
      </c>
      <c r="B225" t="str">
        <f t="shared" si="42"/>
        <v>32-Ze</v>
      </c>
      <c r="C225" t="s">
        <v>4013</v>
      </c>
      <c r="D225" t="s">
        <v>4014</v>
      </c>
      <c r="E225" t="s">
        <v>4015</v>
      </c>
      <c r="F225" t="s">
        <v>586</v>
      </c>
      <c r="M225" s="1"/>
      <c r="N225" t="s">
        <v>7039</v>
      </c>
      <c r="O225">
        <f>46+43/60</f>
        <v>46.716666666666669</v>
      </c>
      <c r="P225">
        <f>10+6/60</f>
        <v>10.1</v>
      </c>
      <c r="R225">
        <v>1500</v>
      </c>
      <c r="T225">
        <v>80</v>
      </c>
      <c r="U225" t="s">
        <v>6832</v>
      </c>
    </row>
    <row r="226" spans="1:26" x14ac:dyDescent="0.3">
      <c r="A226">
        <v>32</v>
      </c>
      <c r="B226" t="str">
        <f t="shared" si="42"/>
        <v>32-Ro</v>
      </c>
      <c r="C226" t="s">
        <v>4013</v>
      </c>
      <c r="D226" t="s">
        <v>4014</v>
      </c>
      <c r="E226" t="s">
        <v>4015</v>
      </c>
      <c r="F226" t="s">
        <v>586</v>
      </c>
      <c r="M226" s="1"/>
      <c r="N226" t="s">
        <v>7040</v>
      </c>
      <c r="O226">
        <f>48+23/60</f>
        <v>48.383333333333333</v>
      </c>
      <c r="P226">
        <f>15+30/60</f>
        <v>15.5</v>
      </c>
      <c r="R226">
        <v>220</v>
      </c>
      <c r="T226">
        <v>80</v>
      </c>
      <c r="U226" t="s">
        <v>6832</v>
      </c>
    </row>
    <row r="227" spans="1:26" x14ac:dyDescent="0.3">
      <c r="A227">
        <v>32</v>
      </c>
      <c r="B227" t="str">
        <f t="shared" si="42"/>
        <v>32-Bu</v>
      </c>
      <c r="C227" t="s">
        <v>4013</v>
      </c>
      <c r="D227" t="s">
        <v>4014</v>
      </c>
      <c r="E227" t="s">
        <v>4015</v>
      </c>
      <c r="F227" t="s">
        <v>586</v>
      </c>
      <c r="M227" s="1"/>
      <c r="N227" t="s">
        <v>7041</v>
      </c>
      <c r="O227">
        <v>47.5</v>
      </c>
      <c r="P227">
        <f>19+3/60</f>
        <v>19.05</v>
      </c>
      <c r="R227">
        <v>150</v>
      </c>
      <c r="T227">
        <v>80</v>
      </c>
      <c r="U227" t="s">
        <v>6832</v>
      </c>
    </row>
    <row r="228" spans="1:26" x14ac:dyDescent="0.3">
      <c r="A228">
        <v>33</v>
      </c>
      <c r="B228" t="str">
        <f t="shared" si="14"/>
        <v>33-Okinawa</v>
      </c>
      <c r="C228" t="s">
        <v>4055</v>
      </c>
      <c r="D228" t="s">
        <v>4056</v>
      </c>
      <c r="E228" t="s">
        <v>4058</v>
      </c>
      <c r="F228" t="s">
        <v>166</v>
      </c>
      <c r="G228" t="s">
        <v>38</v>
      </c>
      <c r="H228" t="s">
        <v>66</v>
      </c>
      <c r="I228">
        <v>5</v>
      </c>
      <c r="J228">
        <v>7</v>
      </c>
      <c r="L228" t="s">
        <v>7044</v>
      </c>
      <c r="M228" t="s">
        <v>6920</v>
      </c>
      <c r="N228" t="s">
        <v>7045</v>
      </c>
      <c r="O228">
        <v>26.4</v>
      </c>
      <c r="P228">
        <v>127.4</v>
      </c>
      <c r="Q228">
        <v>0.1</v>
      </c>
      <c r="T228">
        <v>32.6</v>
      </c>
      <c r="U228" t="s">
        <v>6807</v>
      </c>
      <c r="W228">
        <v>33</v>
      </c>
    </row>
    <row r="229" spans="1:26" x14ac:dyDescent="0.3">
      <c r="A229">
        <v>33</v>
      </c>
      <c r="B229" t="str">
        <f t="shared" ref="B229:B232" si="43">_xlfn.CONCAT(A229,"-",N229)</f>
        <v>33-Amami</v>
      </c>
      <c r="C229" t="s">
        <v>4055</v>
      </c>
      <c r="D229" t="s">
        <v>4056</v>
      </c>
      <c r="E229" t="s">
        <v>4058</v>
      </c>
      <c r="F229" t="s">
        <v>166</v>
      </c>
      <c r="G229" t="s">
        <v>38</v>
      </c>
      <c r="H229" t="s">
        <v>66</v>
      </c>
      <c r="I229">
        <v>5</v>
      </c>
      <c r="J229">
        <v>7</v>
      </c>
      <c r="N229" t="s">
        <v>7046</v>
      </c>
      <c r="O229">
        <v>28.4</v>
      </c>
      <c r="P229">
        <v>129.30000000000001</v>
      </c>
      <c r="Q229">
        <v>0.1</v>
      </c>
      <c r="T229">
        <v>22</v>
      </c>
      <c r="U229" t="s">
        <v>6807</v>
      </c>
      <c r="W229">
        <v>33</v>
      </c>
    </row>
    <row r="230" spans="1:26" x14ac:dyDescent="0.3">
      <c r="A230">
        <v>33</v>
      </c>
      <c r="B230" t="str">
        <f t="shared" si="43"/>
        <v>33-Kochi</v>
      </c>
      <c r="C230" t="s">
        <v>4055</v>
      </c>
      <c r="D230" t="s">
        <v>4056</v>
      </c>
      <c r="E230" t="s">
        <v>4058</v>
      </c>
      <c r="F230" t="s">
        <v>166</v>
      </c>
      <c r="G230" t="s">
        <v>38</v>
      </c>
      <c r="H230" t="s">
        <v>66</v>
      </c>
      <c r="I230">
        <v>5</v>
      </c>
      <c r="J230">
        <v>8</v>
      </c>
      <c r="N230" t="s">
        <v>7047</v>
      </c>
      <c r="O230">
        <v>33.6</v>
      </c>
      <c r="P230">
        <v>133.6</v>
      </c>
      <c r="Q230">
        <v>0.1</v>
      </c>
      <c r="T230">
        <v>36.4</v>
      </c>
      <c r="U230" t="s">
        <v>6807</v>
      </c>
      <c r="W230">
        <v>33</v>
      </c>
    </row>
    <row r="231" spans="1:26" x14ac:dyDescent="0.3">
      <c r="A231">
        <v>33</v>
      </c>
      <c r="B231" t="str">
        <f t="shared" si="43"/>
        <v>33-Wakayama</v>
      </c>
      <c r="C231" t="s">
        <v>4055</v>
      </c>
      <c r="D231" t="s">
        <v>4056</v>
      </c>
      <c r="E231" t="s">
        <v>4058</v>
      </c>
      <c r="F231" t="s">
        <v>166</v>
      </c>
      <c r="G231" t="s">
        <v>38</v>
      </c>
      <c r="H231" t="s">
        <v>66</v>
      </c>
      <c r="I231">
        <v>5</v>
      </c>
      <c r="J231">
        <v>6</v>
      </c>
      <c r="N231" t="s">
        <v>7048</v>
      </c>
      <c r="O231">
        <v>33.700000000000003</v>
      </c>
      <c r="P231">
        <v>135.69999999999999</v>
      </c>
      <c r="Q231">
        <v>0.1</v>
      </c>
      <c r="T231">
        <v>37</v>
      </c>
      <c r="U231" t="s">
        <v>6807</v>
      </c>
      <c r="W231">
        <v>33</v>
      </c>
    </row>
    <row r="232" spans="1:26" x14ac:dyDescent="0.3">
      <c r="A232">
        <v>33</v>
      </c>
      <c r="B232" t="str">
        <f t="shared" si="43"/>
        <v>33-Osaka</v>
      </c>
      <c r="C232" t="s">
        <v>4055</v>
      </c>
      <c r="D232" t="s">
        <v>4056</v>
      </c>
      <c r="E232" t="s">
        <v>4058</v>
      </c>
      <c r="F232" t="s">
        <v>166</v>
      </c>
      <c r="G232" t="s">
        <v>38</v>
      </c>
      <c r="H232" t="s">
        <v>66</v>
      </c>
      <c r="I232">
        <v>5</v>
      </c>
      <c r="J232">
        <v>5</v>
      </c>
      <c r="N232" t="s">
        <v>7049</v>
      </c>
      <c r="O232">
        <v>34.700000000000003</v>
      </c>
      <c r="P232">
        <v>135.5</v>
      </c>
      <c r="Q232">
        <v>0.1</v>
      </c>
      <c r="T232">
        <v>65.8</v>
      </c>
      <c r="U232" t="s">
        <v>6807</v>
      </c>
      <c r="W232">
        <v>33</v>
      </c>
      <c r="Z232" t="s">
        <v>7051</v>
      </c>
    </row>
    <row r="233" spans="1:26" x14ac:dyDescent="0.3">
      <c r="A233">
        <v>34</v>
      </c>
      <c r="B233" t="str">
        <f t="shared" si="14"/>
        <v>34-</v>
      </c>
      <c r="C233" t="s">
        <v>4103</v>
      </c>
      <c r="D233" t="s">
        <v>4104</v>
      </c>
      <c r="E233" t="s">
        <v>4106</v>
      </c>
      <c r="F233" t="s">
        <v>7052</v>
      </c>
      <c r="G233" t="s">
        <v>38</v>
      </c>
      <c r="H233" t="s">
        <v>66</v>
      </c>
      <c r="I233">
        <v>5</v>
      </c>
      <c r="W233">
        <v>34</v>
      </c>
      <c r="Y233" t="s">
        <v>6900</v>
      </c>
      <c r="Z233" t="s">
        <v>7053</v>
      </c>
    </row>
    <row r="234" spans="1:26" x14ac:dyDescent="0.3">
      <c r="A234">
        <v>34</v>
      </c>
      <c r="B234" t="str">
        <f t="shared" ref="B234:B237" si="44">_xlfn.CONCAT(A234,"-",N234)</f>
        <v>34-</v>
      </c>
      <c r="C234" t="s">
        <v>4103</v>
      </c>
      <c r="D234" t="s">
        <v>4104</v>
      </c>
      <c r="E234" t="s">
        <v>4106</v>
      </c>
      <c r="F234" t="s">
        <v>7052</v>
      </c>
    </row>
    <row r="235" spans="1:26" x14ac:dyDescent="0.3">
      <c r="A235">
        <v>34</v>
      </c>
      <c r="B235" t="str">
        <f t="shared" si="44"/>
        <v>34-</v>
      </c>
      <c r="C235" t="s">
        <v>4103</v>
      </c>
      <c r="D235" t="s">
        <v>4104</v>
      </c>
      <c r="E235" t="s">
        <v>4106</v>
      </c>
      <c r="F235" t="s">
        <v>7052</v>
      </c>
    </row>
    <row r="236" spans="1:26" x14ac:dyDescent="0.3">
      <c r="A236">
        <v>34</v>
      </c>
      <c r="B236" t="str">
        <f t="shared" si="44"/>
        <v>34-</v>
      </c>
      <c r="C236" t="s">
        <v>4103</v>
      </c>
      <c r="D236" t="s">
        <v>4104</v>
      </c>
      <c r="E236" t="s">
        <v>4106</v>
      </c>
      <c r="F236" t="s">
        <v>7052</v>
      </c>
    </row>
    <row r="237" spans="1:26" x14ac:dyDescent="0.3">
      <c r="A237">
        <v>34</v>
      </c>
      <c r="B237" t="str">
        <f t="shared" si="44"/>
        <v>34-</v>
      </c>
      <c r="C237" t="s">
        <v>4103</v>
      </c>
      <c r="D237" t="s">
        <v>4104</v>
      </c>
      <c r="E237" t="s">
        <v>4106</v>
      </c>
      <c r="F237" t="s">
        <v>7052</v>
      </c>
    </row>
    <row r="238" spans="1:26" x14ac:dyDescent="0.3">
      <c r="A238">
        <v>35</v>
      </c>
      <c r="B238" t="str">
        <f t="shared" si="14"/>
        <v>35-Kamikawa</v>
      </c>
      <c r="C238" t="s">
        <v>4205</v>
      </c>
      <c r="D238" t="s">
        <v>4206</v>
      </c>
      <c r="F238" t="s">
        <v>166</v>
      </c>
      <c r="G238" t="s">
        <v>38</v>
      </c>
      <c r="H238" t="s">
        <v>66</v>
      </c>
      <c r="I238">
        <v>8</v>
      </c>
      <c r="J238">
        <v>7</v>
      </c>
      <c r="L238" t="s">
        <v>7054</v>
      </c>
      <c r="M238" t="s">
        <v>7055</v>
      </c>
      <c r="N238" t="s">
        <v>7056</v>
      </c>
      <c r="O238">
        <v>43.847186000000001</v>
      </c>
      <c r="P238">
        <v>142.77042800000001</v>
      </c>
      <c r="T238" t="s">
        <v>6784</v>
      </c>
      <c r="U238" t="s">
        <v>6784</v>
      </c>
      <c r="W238">
        <v>35</v>
      </c>
      <c r="Y238" t="s">
        <v>7062</v>
      </c>
    </row>
    <row r="239" spans="1:26" x14ac:dyDescent="0.3">
      <c r="A239">
        <v>35</v>
      </c>
      <c r="B239" t="str">
        <f t="shared" ref="B239:B241" si="45">_xlfn.CONCAT(A239,"-",N239)</f>
        <v>35-Sendai</v>
      </c>
      <c r="C239" t="s">
        <v>4205</v>
      </c>
      <c r="D239" t="s">
        <v>4206</v>
      </c>
      <c r="F239" t="s">
        <v>166</v>
      </c>
      <c r="G239" t="s">
        <v>38</v>
      </c>
      <c r="H239" t="s">
        <v>66</v>
      </c>
      <c r="I239">
        <v>8</v>
      </c>
      <c r="J239">
        <v>7</v>
      </c>
      <c r="L239" t="s">
        <v>7054</v>
      </c>
      <c r="M239" t="s">
        <v>7055</v>
      </c>
      <c r="N239" t="s">
        <v>6881</v>
      </c>
      <c r="O239">
        <v>38.268332999999998</v>
      </c>
      <c r="P239">
        <v>140.86944399999999</v>
      </c>
      <c r="T239" t="s">
        <v>6784</v>
      </c>
      <c r="U239" t="s">
        <v>6784</v>
      </c>
      <c r="W239">
        <v>35</v>
      </c>
      <c r="Y239" t="s">
        <v>7062</v>
      </c>
    </row>
    <row r="240" spans="1:26" x14ac:dyDescent="0.3">
      <c r="A240">
        <v>35</v>
      </c>
      <c r="B240" t="str">
        <f t="shared" si="45"/>
        <v>35-Tsukuba</v>
      </c>
      <c r="C240" t="s">
        <v>4205</v>
      </c>
      <c r="D240" t="s">
        <v>4206</v>
      </c>
      <c r="F240" t="s">
        <v>166</v>
      </c>
      <c r="G240" t="s">
        <v>38</v>
      </c>
      <c r="H240" t="s">
        <v>66</v>
      </c>
      <c r="I240">
        <v>8</v>
      </c>
      <c r="J240">
        <v>7</v>
      </c>
      <c r="L240" t="s">
        <v>7054</v>
      </c>
      <c r="M240" t="s">
        <v>7055</v>
      </c>
      <c r="N240" t="s">
        <v>7057</v>
      </c>
      <c r="O240">
        <v>36.080556000000001</v>
      </c>
      <c r="P240">
        <v>140.114722</v>
      </c>
      <c r="T240" t="s">
        <v>6784</v>
      </c>
      <c r="U240" t="s">
        <v>6784</v>
      </c>
      <c r="W240">
        <v>35</v>
      </c>
      <c r="Y240" t="s">
        <v>7062</v>
      </c>
    </row>
    <row r="241" spans="1:26" x14ac:dyDescent="0.3">
      <c r="A241">
        <v>35</v>
      </c>
      <c r="B241" t="str">
        <f t="shared" si="45"/>
        <v>35-Odawara</v>
      </c>
      <c r="C241" t="s">
        <v>4205</v>
      </c>
      <c r="D241" t="s">
        <v>4206</v>
      </c>
      <c r="F241" t="s">
        <v>166</v>
      </c>
      <c r="G241" t="s">
        <v>38</v>
      </c>
      <c r="H241" t="s">
        <v>66</v>
      </c>
      <c r="I241">
        <v>8</v>
      </c>
      <c r="J241">
        <v>7</v>
      </c>
      <c r="L241" t="s">
        <v>7054</v>
      </c>
      <c r="M241" t="s">
        <v>7055</v>
      </c>
      <c r="N241" t="s">
        <v>7058</v>
      </c>
      <c r="O241">
        <v>35.264636000000003</v>
      </c>
      <c r="P241">
        <v>139.152311</v>
      </c>
      <c r="T241" t="s">
        <v>6784</v>
      </c>
      <c r="U241" t="s">
        <v>6784</v>
      </c>
      <c r="W241">
        <v>35</v>
      </c>
      <c r="Y241" t="s">
        <v>7062</v>
      </c>
    </row>
    <row r="242" spans="1:26" x14ac:dyDescent="0.3">
      <c r="A242">
        <v>35</v>
      </c>
      <c r="B242" t="str">
        <f t="shared" ref="B242:B245" si="46">_xlfn.CONCAT(A242,"-",N242)</f>
        <v>35-Tsu</v>
      </c>
      <c r="C242" t="s">
        <v>4205</v>
      </c>
      <c r="D242" t="s">
        <v>4206</v>
      </c>
      <c r="F242" t="s">
        <v>166</v>
      </c>
      <c r="G242" t="s">
        <v>38</v>
      </c>
      <c r="H242" t="s">
        <v>66</v>
      </c>
      <c r="I242">
        <v>8</v>
      </c>
      <c r="J242">
        <v>6</v>
      </c>
      <c r="L242" t="s">
        <v>7054</v>
      </c>
      <c r="M242" t="s">
        <v>7055</v>
      </c>
      <c r="N242" t="s">
        <v>7059</v>
      </c>
      <c r="O242">
        <v>34.718611000000003</v>
      </c>
      <c r="P242">
        <v>136.50555600000001</v>
      </c>
      <c r="T242" t="s">
        <v>6784</v>
      </c>
      <c r="U242" t="s">
        <v>6784</v>
      </c>
      <c r="W242">
        <v>35</v>
      </c>
      <c r="Y242" t="s">
        <v>7062</v>
      </c>
    </row>
    <row r="243" spans="1:26" x14ac:dyDescent="0.3">
      <c r="A243">
        <v>35</v>
      </c>
      <c r="B243" t="str">
        <f t="shared" si="46"/>
        <v>35-Izumu</v>
      </c>
      <c r="C243" t="s">
        <v>4205</v>
      </c>
      <c r="D243" t="s">
        <v>4206</v>
      </c>
      <c r="F243" t="s">
        <v>166</v>
      </c>
      <c r="G243" t="s">
        <v>38</v>
      </c>
      <c r="H243" t="s">
        <v>66</v>
      </c>
      <c r="I243">
        <v>8</v>
      </c>
      <c r="J243">
        <v>6</v>
      </c>
      <c r="L243" t="s">
        <v>7054</v>
      </c>
      <c r="M243" t="s">
        <v>7055</v>
      </c>
      <c r="N243" t="s">
        <v>7060</v>
      </c>
      <c r="O243">
        <v>35.368611000000001</v>
      </c>
      <c r="P243">
        <v>132.755</v>
      </c>
      <c r="T243" t="s">
        <v>6784</v>
      </c>
      <c r="U243" t="s">
        <v>6784</v>
      </c>
      <c r="W243">
        <v>35</v>
      </c>
      <c r="Y243" t="s">
        <v>7062</v>
      </c>
    </row>
    <row r="244" spans="1:26" x14ac:dyDescent="0.3">
      <c r="A244">
        <v>35</v>
      </c>
      <c r="B244" t="str">
        <f t="shared" si="46"/>
        <v>35-Kagoshima</v>
      </c>
      <c r="C244" t="s">
        <v>4205</v>
      </c>
      <c r="D244" t="s">
        <v>4206</v>
      </c>
      <c r="F244" t="s">
        <v>166</v>
      </c>
      <c r="G244" t="s">
        <v>38</v>
      </c>
      <c r="H244" t="s">
        <v>66</v>
      </c>
      <c r="I244">
        <v>8</v>
      </c>
      <c r="J244">
        <v>8</v>
      </c>
      <c r="L244" t="s">
        <v>7054</v>
      </c>
      <c r="M244" t="s">
        <v>7055</v>
      </c>
      <c r="N244" t="s">
        <v>6885</v>
      </c>
      <c r="O244">
        <v>31.596536</v>
      </c>
      <c r="P244">
        <v>130.55711700000001</v>
      </c>
      <c r="T244" t="s">
        <v>6784</v>
      </c>
      <c r="U244" t="s">
        <v>6784</v>
      </c>
      <c r="W244">
        <v>35</v>
      </c>
      <c r="Y244" t="s">
        <v>7062</v>
      </c>
    </row>
    <row r="245" spans="1:26" x14ac:dyDescent="0.3">
      <c r="A245">
        <v>35</v>
      </c>
      <c r="B245" t="str">
        <f t="shared" si="46"/>
        <v>35-Ishigaki</v>
      </c>
      <c r="C245" t="s">
        <v>4205</v>
      </c>
      <c r="D245" t="s">
        <v>4206</v>
      </c>
      <c r="F245" t="s">
        <v>166</v>
      </c>
      <c r="G245" t="s">
        <v>38</v>
      </c>
      <c r="H245" t="s">
        <v>66</v>
      </c>
      <c r="I245">
        <v>8</v>
      </c>
      <c r="J245">
        <v>7</v>
      </c>
      <c r="L245" t="s">
        <v>7054</v>
      </c>
      <c r="M245" t="s">
        <v>7055</v>
      </c>
      <c r="N245" t="s">
        <v>7061</v>
      </c>
      <c r="O245">
        <v>24.340555999999999</v>
      </c>
      <c r="P245">
        <v>124.155556</v>
      </c>
      <c r="T245" t="s">
        <v>6784</v>
      </c>
      <c r="U245" t="s">
        <v>6784</v>
      </c>
      <c r="W245">
        <v>35</v>
      </c>
      <c r="Y245" t="s">
        <v>7062</v>
      </c>
    </row>
    <row r="246" spans="1:26" ht="18" x14ac:dyDescent="0.3">
      <c r="A246">
        <v>36</v>
      </c>
      <c r="B246" t="str">
        <f t="shared" si="14"/>
        <v>36-Kyoto</v>
      </c>
      <c r="C246" t="s">
        <v>4230</v>
      </c>
      <c r="D246" t="s">
        <v>4231</v>
      </c>
      <c r="E246" t="s">
        <v>4233</v>
      </c>
      <c r="F246" t="s">
        <v>166</v>
      </c>
      <c r="G246" t="s">
        <v>38</v>
      </c>
      <c r="H246" t="s">
        <v>66</v>
      </c>
      <c r="I246">
        <v>4</v>
      </c>
      <c r="J246">
        <v>3</v>
      </c>
      <c r="L246" t="s">
        <v>7074</v>
      </c>
      <c r="M246" t="s">
        <v>6803</v>
      </c>
      <c r="N246" s="15" t="s">
        <v>7075</v>
      </c>
      <c r="O246" s="15">
        <v>34.75</v>
      </c>
      <c r="P246" s="15">
        <v>135.81899999999999</v>
      </c>
      <c r="Q246" s="12"/>
      <c r="S246" s="12"/>
      <c r="T246">
        <v>66</v>
      </c>
      <c r="U246" t="s">
        <v>6807</v>
      </c>
      <c r="W246">
        <v>36</v>
      </c>
      <c r="Y246" t="s">
        <v>6800</v>
      </c>
    </row>
    <row r="247" spans="1:26" ht="18" x14ac:dyDescent="0.3">
      <c r="A247">
        <v>36</v>
      </c>
      <c r="B247" t="str">
        <f t="shared" ref="B247:B259" si="47">_xlfn.CONCAT(A247,"-",N247)</f>
        <v>36-Ieshima Is.</v>
      </c>
      <c r="C247" t="s">
        <v>4230</v>
      </c>
      <c r="D247" t="s">
        <v>4231</v>
      </c>
      <c r="E247" t="s">
        <v>4233</v>
      </c>
      <c r="F247" t="s">
        <v>166</v>
      </c>
      <c r="G247" t="s">
        <v>38</v>
      </c>
      <c r="H247" t="s">
        <v>66</v>
      </c>
      <c r="I247">
        <v>4</v>
      </c>
      <c r="J247">
        <v>3</v>
      </c>
      <c r="L247" t="s">
        <v>7074</v>
      </c>
      <c r="M247" t="s">
        <v>6803</v>
      </c>
      <c r="N247" s="15" t="s">
        <v>7076</v>
      </c>
      <c r="O247" s="15">
        <v>34.667000000000002</v>
      </c>
      <c r="P247" s="15">
        <v>134.52600000000001</v>
      </c>
      <c r="Q247" s="12"/>
      <c r="S247" s="12"/>
      <c r="T247">
        <v>13</v>
      </c>
      <c r="U247" t="s">
        <v>6807</v>
      </c>
      <c r="W247">
        <v>36</v>
      </c>
      <c r="Y247" t="s">
        <v>6800</v>
      </c>
    </row>
    <row r="248" spans="1:26" ht="18" x14ac:dyDescent="0.3">
      <c r="A248">
        <v>36</v>
      </c>
      <c r="B248" t="str">
        <f t="shared" si="47"/>
        <v>36-Tangashima Is.</v>
      </c>
      <c r="C248" t="s">
        <v>4230</v>
      </c>
      <c r="D248" t="s">
        <v>4231</v>
      </c>
      <c r="E248" t="s">
        <v>4233</v>
      </c>
      <c r="F248" t="s">
        <v>166</v>
      </c>
      <c r="G248" t="s">
        <v>38</v>
      </c>
      <c r="H248" t="s">
        <v>66</v>
      </c>
      <c r="I248">
        <v>4</v>
      </c>
      <c r="J248">
        <v>3</v>
      </c>
      <c r="L248" t="s">
        <v>7074</v>
      </c>
      <c r="M248" t="s">
        <v>6803</v>
      </c>
      <c r="N248" s="15" t="s">
        <v>7077</v>
      </c>
      <c r="O248" s="15">
        <v>34.656999999999996</v>
      </c>
      <c r="P248" s="15">
        <v>134.57599999999999</v>
      </c>
      <c r="Q248" s="12"/>
      <c r="S248" s="12"/>
      <c r="T248">
        <v>34.6</v>
      </c>
      <c r="U248" t="s">
        <v>6807</v>
      </c>
      <c r="W248">
        <v>36</v>
      </c>
      <c r="Y248" t="s">
        <v>6800</v>
      </c>
    </row>
    <row r="249" spans="1:26" ht="18" x14ac:dyDescent="0.3">
      <c r="A249">
        <v>36</v>
      </c>
      <c r="B249" t="str">
        <f t="shared" si="47"/>
        <v>36-Bouzeshima Is.</v>
      </c>
      <c r="C249" t="s">
        <v>4230</v>
      </c>
      <c r="D249" t="s">
        <v>4231</v>
      </c>
      <c r="E249" t="s">
        <v>4233</v>
      </c>
      <c r="F249" t="s">
        <v>166</v>
      </c>
      <c r="G249" t="s">
        <v>38</v>
      </c>
      <c r="H249" t="s">
        <v>66</v>
      </c>
      <c r="I249">
        <v>4</v>
      </c>
      <c r="J249">
        <v>3</v>
      </c>
      <c r="L249" t="s">
        <v>7074</v>
      </c>
      <c r="M249" t="s">
        <v>6803</v>
      </c>
      <c r="N249" s="15" t="s">
        <v>7078</v>
      </c>
      <c r="O249" s="15">
        <v>34.652000000000001</v>
      </c>
      <c r="P249" s="15">
        <v>134.512</v>
      </c>
      <c r="Q249" s="12"/>
      <c r="S249" s="12"/>
      <c r="T249">
        <v>37.6</v>
      </c>
      <c r="U249" t="s">
        <v>6807</v>
      </c>
      <c r="W249">
        <v>36</v>
      </c>
      <c r="Y249" t="s">
        <v>6800</v>
      </c>
    </row>
    <row r="250" spans="1:26" ht="18" x14ac:dyDescent="0.3">
      <c r="A250">
        <v>37</v>
      </c>
      <c r="B250" t="str">
        <f t="shared" si="47"/>
        <v>37- OUL</v>
      </c>
      <c r="C250" t="s">
        <v>4401</v>
      </c>
      <c r="D250" t="s">
        <v>4402</v>
      </c>
      <c r="E250" t="s">
        <v>4404</v>
      </c>
      <c r="F250" t="s">
        <v>6785</v>
      </c>
      <c r="G250" t="s">
        <v>38</v>
      </c>
      <c r="H250" t="s">
        <v>66</v>
      </c>
      <c r="I250">
        <v>7</v>
      </c>
      <c r="J250">
        <v>8</v>
      </c>
      <c r="L250" t="s">
        <v>7063</v>
      </c>
      <c r="M250" t="s">
        <v>7064</v>
      </c>
      <c r="N250" t="s">
        <v>7065</v>
      </c>
      <c r="O250">
        <v>65.061155555555558</v>
      </c>
      <c r="P250">
        <v>25.527999999999999</v>
      </c>
      <c r="Q250" s="12"/>
      <c r="S250" s="12"/>
      <c r="T250">
        <v>26</v>
      </c>
      <c r="U250" t="s">
        <v>7072</v>
      </c>
      <c r="W250">
        <v>37</v>
      </c>
      <c r="Y250" t="s">
        <v>6800</v>
      </c>
      <c r="Z250" t="s">
        <v>7073</v>
      </c>
    </row>
    <row r="251" spans="1:26" ht="18" x14ac:dyDescent="0.3">
      <c r="A251">
        <v>37</v>
      </c>
      <c r="B251" t="str">
        <f t="shared" si="47"/>
        <v>37- TUR</v>
      </c>
      <c r="C251" t="s">
        <v>4401</v>
      </c>
      <c r="D251" t="s">
        <v>4402</v>
      </c>
      <c r="E251" t="s">
        <v>4404</v>
      </c>
      <c r="F251" t="s">
        <v>6785</v>
      </c>
      <c r="G251" t="s">
        <v>38</v>
      </c>
      <c r="H251" t="s">
        <v>66</v>
      </c>
      <c r="I251">
        <v>7</v>
      </c>
      <c r="J251">
        <v>8</v>
      </c>
      <c r="L251" t="s">
        <v>7063</v>
      </c>
      <c r="M251" t="s">
        <v>7064</v>
      </c>
      <c r="N251" t="s">
        <v>7066</v>
      </c>
      <c r="O251">
        <v>61.26125833333333</v>
      </c>
      <c r="P251">
        <v>22.223322222222222</v>
      </c>
      <c r="Q251" s="12"/>
      <c r="S251" s="12"/>
      <c r="T251">
        <v>21</v>
      </c>
      <c r="U251" t="s">
        <v>7072</v>
      </c>
      <c r="W251">
        <v>37</v>
      </c>
      <c r="Y251" t="s">
        <v>6800</v>
      </c>
    </row>
    <row r="252" spans="1:26" ht="18" x14ac:dyDescent="0.3">
      <c r="A252">
        <v>37</v>
      </c>
      <c r="B252" t="str">
        <f t="shared" si="47"/>
        <v>37- LAT</v>
      </c>
      <c r="C252" t="s">
        <v>4401</v>
      </c>
      <c r="D252" t="s">
        <v>4402</v>
      </c>
      <c r="E252" t="s">
        <v>4404</v>
      </c>
      <c r="F252" t="s">
        <v>6785</v>
      </c>
      <c r="G252" t="s">
        <v>38</v>
      </c>
      <c r="H252" t="s">
        <v>66</v>
      </c>
      <c r="I252">
        <v>7</v>
      </c>
      <c r="J252">
        <v>8</v>
      </c>
      <c r="L252" t="s">
        <v>7063</v>
      </c>
      <c r="M252" t="s">
        <v>7064</v>
      </c>
      <c r="N252" t="s">
        <v>7067</v>
      </c>
      <c r="O252">
        <v>56.85626666666667</v>
      </c>
      <c r="P252">
        <v>25.200383333333335</v>
      </c>
      <c r="Q252" s="12"/>
      <c r="S252" s="12"/>
      <c r="T252">
        <v>26</v>
      </c>
      <c r="U252" t="s">
        <v>7072</v>
      </c>
      <c r="W252">
        <v>37</v>
      </c>
      <c r="Y252" t="s">
        <v>6800</v>
      </c>
    </row>
    <row r="253" spans="1:26" ht="18" x14ac:dyDescent="0.3">
      <c r="A253">
        <v>37</v>
      </c>
      <c r="B253" t="str">
        <f t="shared" si="47"/>
        <v>37- HAM</v>
      </c>
      <c r="C253" t="s">
        <v>4401</v>
      </c>
      <c r="D253" t="s">
        <v>4402</v>
      </c>
      <c r="E253" t="s">
        <v>4404</v>
      </c>
      <c r="F253" t="s">
        <v>6785</v>
      </c>
      <c r="G253" t="s">
        <v>38</v>
      </c>
      <c r="H253" t="s">
        <v>66</v>
      </c>
      <c r="I253">
        <v>7</v>
      </c>
      <c r="J253">
        <v>8</v>
      </c>
      <c r="L253" t="s">
        <v>7063</v>
      </c>
      <c r="M253" t="s">
        <v>7064</v>
      </c>
      <c r="N253" t="s">
        <v>7068</v>
      </c>
      <c r="O253">
        <v>53.606561111111112</v>
      </c>
      <c r="P253">
        <v>10.171594444444445</v>
      </c>
      <c r="Q253" s="12"/>
      <c r="S253" s="12"/>
      <c r="T253">
        <v>26</v>
      </c>
      <c r="U253" t="s">
        <v>7072</v>
      </c>
      <c r="W253">
        <v>37</v>
      </c>
      <c r="Y253" t="s">
        <v>6800</v>
      </c>
    </row>
    <row r="254" spans="1:26" ht="18" x14ac:dyDescent="0.3">
      <c r="A254">
        <v>37</v>
      </c>
      <c r="B254" t="str">
        <f t="shared" si="47"/>
        <v>37- SCH</v>
      </c>
      <c r="C254" t="s">
        <v>4401</v>
      </c>
      <c r="D254" t="s">
        <v>4402</v>
      </c>
      <c r="E254" t="s">
        <v>4404</v>
      </c>
      <c r="F254" t="s">
        <v>6785</v>
      </c>
      <c r="G254" t="s">
        <v>38</v>
      </c>
      <c r="H254" t="s">
        <v>66</v>
      </c>
      <c r="I254">
        <v>7</v>
      </c>
      <c r="J254">
        <v>8</v>
      </c>
      <c r="L254" t="s">
        <v>7063</v>
      </c>
      <c r="M254" t="s">
        <v>7064</v>
      </c>
      <c r="N254" t="s">
        <v>7069</v>
      </c>
      <c r="O254">
        <v>50.332250000000002</v>
      </c>
      <c r="P254">
        <v>9.5130555555555549</v>
      </c>
      <c r="Q254" s="12"/>
      <c r="S254" s="12"/>
      <c r="T254">
        <v>22</v>
      </c>
      <c r="U254" t="s">
        <v>7072</v>
      </c>
      <c r="W254">
        <v>37</v>
      </c>
      <c r="Y254" t="s">
        <v>6800</v>
      </c>
    </row>
    <row r="255" spans="1:26" ht="18" x14ac:dyDescent="0.3">
      <c r="A255">
        <v>37</v>
      </c>
      <c r="B255" t="str">
        <f t="shared" si="47"/>
        <v>37- SWI</v>
      </c>
      <c r="C255" t="s">
        <v>4401</v>
      </c>
      <c r="D255" t="s">
        <v>4402</v>
      </c>
      <c r="E255" t="s">
        <v>4404</v>
      </c>
      <c r="F255" t="s">
        <v>6785</v>
      </c>
      <c r="G255" t="s">
        <v>38</v>
      </c>
      <c r="H255" t="s">
        <v>66</v>
      </c>
      <c r="I255">
        <v>7</v>
      </c>
      <c r="J255">
        <v>8</v>
      </c>
      <c r="L255" t="s">
        <v>7063</v>
      </c>
      <c r="M255" t="s">
        <v>7064</v>
      </c>
      <c r="N255" t="s">
        <v>7070</v>
      </c>
      <c r="O255">
        <v>46.73587222222222</v>
      </c>
      <c r="P255">
        <v>7.1159277777777801</v>
      </c>
      <c r="Q255" s="12"/>
      <c r="S255" s="12"/>
      <c r="T255">
        <v>26</v>
      </c>
      <c r="U255" t="s">
        <v>7072</v>
      </c>
      <c r="W255">
        <v>37</v>
      </c>
      <c r="Y255" t="s">
        <v>6800</v>
      </c>
    </row>
    <row r="256" spans="1:26" ht="18" x14ac:dyDescent="0.3">
      <c r="A256">
        <v>37</v>
      </c>
      <c r="B256" t="str">
        <f t="shared" si="47"/>
        <v>37- COR</v>
      </c>
      <c r="C256" t="s">
        <v>4401</v>
      </c>
      <c r="D256" t="s">
        <v>4402</v>
      </c>
      <c r="E256" t="s">
        <v>4404</v>
      </c>
      <c r="F256" t="s">
        <v>6785</v>
      </c>
      <c r="G256" t="s">
        <v>38</v>
      </c>
      <c r="H256" t="s">
        <v>66</v>
      </c>
      <c r="I256">
        <v>7</v>
      </c>
      <c r="J256">
        <v>8</v>
      </c>
      <c r="L256" t="s">
        <v>7063</v>
      </c>
      <c r="M256" t="s">
        <v>7064</v>
      </c>
      <c r="N256" t="s">
        <v>7071</v>
      </c>
      <c r="O256">
        <v>42.37522222222222</v>
      </c>
      <c r="P256">
        <v>8.7479999999999993</v>
      </c>
      <c r="Q256" s="12"/>
      <c r="S256" s="12"/>
      <c r="T256">
        <v>25</v>
      </c>
      <c r="U256" t="s">
        <v>7072</v>
      </c>
      <c r="W256">
        <v>37</v>
      </c>
      <c r="Y256" t="s">
        <v>6800</v>
      </c>
    </row>
    <row r="257" spans="1:26" ht="18" x14ac:dyDescent="0.3">
      <c r="A257">
        <v>38</v>
      </c>
      <c r="B257" t="str">
        <f t="shared" si="47"/>
        <v>38-Sp22</v>
      </c>
      <c r="C257" t="s">
        <v>4479</v>
      </c>
      <c r="D257" t="s">
        <v>4480</v>
      </c>
      <c r="E257" t="s">
        <v>4482</v>
      </c>
      <c r="F257" t="s">
        <v>166</v>
      </c>
      <c r="G257" t="s">
        <v>38</v>
      </c>
      <c r="H257" t="s">
        <v>66</v>
      </c>
      <c r="I257">
        <v>6</v>
      </c>
      <c r="J257">
        <v>6</v>
      </c>
      <c r="L257" t="s">
        <v>7079</v>
      </c>
      <c r="M257" t="s">
        <v>6824</v>
      </c>
      <c r="N257" s="16" t="s">
        <v>7080</v>
      </c>
      <c r="O257" s="12">
        <v>36.97</v>
      </c>
      <c r="P257">
        <v>-2.12</v>
      </c>
      <c r="Q257" s="12">
        <v>0.01</v>
      </c>
      <c r="R257">
        <v>345</v>
      </c>
      <c r="S257" s="12"/>
      <c r="T257">
        <v>6</v>
      </c>
      <c r="U257" t="s">
        <v>6807</v>
      </c>
      <c r="W257">
        <v>38</v>
      </c>
      <c r="Y257" t="s">
        <v>6984</v>
      </c>
    </row>
    <row r="258" spans="1:26" ht="18" x14ac:dyDescent="0.3">
      <c r="A258">
        <v>38</v>
      </c>
      <c r="B258" t="str">
        <f t="shared" si="47"/>
        <v>38-MREN</v>
      </c>
      <c r="C258" t="s">
        <v>4479</v>
      </c>
      <c r="D258" t="s">
        <v>4480</v>
      </c>
      <c r="E258" t="s">
        <v>4482</v>
      </c>
      <c r="F258" t="s">
        <v>166</v>
      </c>
      <c r="G258" t="s">
        <v>38</v>
      </c>
      <c r="H258" t="s">
        <v>66</v>
      </c>
      <c r="I258">
        <v>6</v>
      </c>
      <c r="J258">
        <v>6</v>
      </c>
      <c r="L258" t="s">
        <v>7079</v>
      </c>
      <c r="M258" t="s">
        <v>6824</v>
      </c>
      <c r="N258" t="s">
        <v>7081</v>
      </c>
      <c r="O258" s="12">
        <v>39.200000000000003</v>
      </c>
      <c r="P258">
        <v>16.11</v>
      </c>
      <c r="Q258" s="12">
        <v>0.01</v>
      </c>
      <c r="R258">
        <v>480</v>
      </c>
      <c r="S258" s="12"/>
      <c r="T258">
        <v>6</v>
      </c>
      <c r="U258" t="s">
        <v>6807</v>
      </c>
      <c r="W258">
        <v>38</v>
      </c>
      <c r="Y258" t="s">
        <v>6984</v>
      </c>
    </row>
    <row r="259" spans="1:26" ht="18" x14ac:dyDescent="0.3">
      <c r="A259">
        <v>38</v>
      </c>
      <c r="B259" t="str">
        <f t="shared" si="47"/>
        <v>38-SAL</v>
      </c>
      <c r="C259" t="s">
        <v>4479</v>
      </c>
      <c r="D259" t="s">
        <v>4480</v>
      </c>
      <c r="E259" t="s">
        <v>4482</v>
      </c>
      <c r="F259" t="s">
        <v>166</v>
      </c>
      <c r="G259" t="s">
        <v>38</v>
      </c>
      <c r="H259" t="s">
        <v>66</v>
      </c>
      <c r="I259">
        <v>6</v>
      </c>
      <c r="J259">
        <v>6</v>
      </c>
      <c r="L259" t="s">
        <v>7079</v>
      </c>
      <c r="M259" t="s">
        <v>6824</v>
      </c>
      <c r="N259" t="s">
        <v>7082</v>
      </c>
      <c r="O259" s="12">
        <v>40.380000000000003</v>
      </c>
      <c r="P259">
        <v>17.97</v>
      </c>
      <c r="Q259" s="12">
        <v>0.01</v>
      </c>
      <c r="R259">
        <v>79</v>
      </c>
      <c r="S259" s="12"/>
      <c r="T259">
        <v>6</v>
      </c>
      <c r="U259" t="s">
        <v>6807</v>
      </c>
      <c r="W259">
        <v>38</v>
      </c>
      <c r="Y259" t="s">
        <v>6984</v>
      </c>
    </row>
    <row r="260" spans="1:26" ht="18" x14ac:dyDescent="0.3">
      <c r="A260">
        <v>38</v>
      </c>
      <c r="B260" t="str">
        <f t="shared" ref="B260:B262" si="48">_xlfn.CONCAT(A260,"-",N260)</f>
        <v>38-BOL</v>
      </c>
      <c r="C260" t="s">
        <v>4479</v>
      </c>
      <c r="D260" t="s">
        <v>4480</v>
      </c>
      <c r="E260" t="s">
        <v>4482</v>
      </c>
      <c r="F260" t="s">
        <v>166</v>
      </c>
      <c r="G260" t="s">
        <v>38</v>
      </c>
      <c r="H260" t="s">
        <v>66</v>
      </c>
      <c r="I260">
        <v>6</v>
      </c>
      <c r="J260">
        <v>6</v>
      </c>
      <c r="L260" t="s">
        <v>7079</v>
      </c>
      <c r="M260" t="s">
        <v>6824</v>
      </c>
      <c r="N260" t="s">
        <v>7083</v>
      </c>
      <c r="O260" s="12">
        <v>46.3</v>
      </c>
      <c r="P260">
        <v>11.22</v>
      </c>
      <c r="Q260" s="12">
        <v>0.01</v>
      </c>
      <c r="R260">
        <v>262</v>
      </c>
      <c r="S260" s="12"/>
      <c r="T260">
        <v>6</v>
      </c>
      <c r="U260" t="s">
        <v>6807</v>
      </c>
      <c r="W260">
        <v>38</v>
      </c>
      <c r="Y260" t="s">
        <v>6984</v>
      </c>
    </row>
    <row r="261" spans="1:26" ht="18" x14ac:dyDescent="0.3">
      <c r="A261">
        <v>38</v>
      </c>
      <c r="B261" t="str">
        <f t="shared" si="48"/>
        <v>38-HU</v>
      </c>
      <c r="C261" t="s">
        <v>4479</v>
      </c>
      <c r="D261" t="s">
        <v>4480</v>
      </c>
      <c r="E261" t="s">
        <v>4482</v>
      </c>
      <c r="F261" t="s">
        <v>166</v>
      </c>
      <c r="G261" t="s">
        <v>38</v>
      </c>
      <c r="H261" t="s">
        <v>66</v>
      </c>
      <c r="I261">
        <v>6</v>
      </c>
      <c r="J261">
        <v>6</v>
      </c>
      <c r="L261" t="s">
        <v>7079</v>
      </c>
      <c r="M261" t="s">
        <v>6824</v>
      </c>
      <c r="N261" t="s">
        <v>7084</v>
      </c>
      <c r="O261" s="12">
        <v>52.03</v>
      </c>
      <c r="P261">
        <v>5.17</v>
      </c>
      <c r="Q261" s="12">
        <v>0.01</v>
      </c>
      <c r="R261">
        <v>2</v>
      </c>
      <c r="S261" s="12"/>
      <c r="T261">
        <v>6</v>
      </c>
      <c r="U261" t="s">
        <v>6807</v>
      </c>
      <c r="W261">
        <v>38</v>
      </c>
      <c r="Y261" t="s">
        <v>6984</v>
      </c>
    </row>
    <row r="262" spans="1:26" ht="18" x14ac:dyDescent="0.3">
      <c r="A262">
        <v>38</v>
      </c>
      <c r="B262" t="str">
        <f t="shared" si="48"/>
        <v>38-KOR</v>
      </c>
      <c r="C262" t="s">
        <v>4479</v>
      </c>
      <c r="D262" t="s">
        <v>4480</v>
      </c>
      <c r="E262" t="s">
        <v>4482</v>
      </c>
      <c r="F262" t="s">
        <v>166</v>
      </c>
      <c r="G262" t="s">
        <v>38</v>
      </c>
      <c r="H262" t="s">
        <v>66</v>
      </c>
      <c r="I262">
        <v>6</v>
      </c>
      <c r="J262">
        <v>6</v>
      </c>
      <c r="L262" t="s">
        <v>7079</v>
      </c>
      <c r="M262" t="s">
        <v>6824</v>
      </c>
      <c r="N262" t="s">
        <v>7085</v>
      </c>
      <c r="O262" s="12">
        <v>62.01</v>
      </c>
      <c r="P262">
        <v>25.33</v>
      </c>
      <c r="Q262" s="12">
        <v>0.01</v>
      </c>
      <c r="R262">
        <v>120</v>
      </c>
      <c r="S262" s="12"/>
      <c r="T262">
        <v>6</v>
      </c>
      <c r="U262" t="s">
        <v>6807</v>
      </c>
      <c r="W262">
        <v>38</v>
      </c>
      <c r="Y262" t="s">
        <v>6984</v>
      </c>
    </row>
    <row r="263" spans="1:26" ht="18" x14ac:dyDescent="0.3">
      <c r="A263">
        <v>39</v>
      </c>
      <c r="B263" t="str">
        <f t="shared" si="14"/>
        <v>39-</v>
      </c>
      <c r="C263" t="s">
        <v>4598</v>
      </c>
      <c r="D263" t="s">
        <v>4599</v>
      </c>
      <c r="E263" t="s">
        <v>4601</v>
      </c>
      <c r="F263" t="s">
        <v>4602</v>
      </c>
      <c r="G263" t="s">
        <v>38</v>
      </c>
      <c r="H263" t="s">
        <v>66</v>
      </c>
      <c r="O263" s="12"/>
      <c r="Q263" s="12"/>
      <c r="S263" s="12"/>
    </row>
    <row r="264" spans="1:26" ht="18" x14ac:dyDescent="0.3">
      <c r="A264">
        <v>40</v>
      </c>
      <c r="B264" t="str">
        <f t="shared" si="14"/>
        <v>40- Ishigaki</v>
      </c>
      <c r="C264" t="s">
        <v>4731</v>
      </c>
      <c r="D264" t="s">
        <v>4732</v>
      </c>
      <c r="E264" t="s">
        <v>4734</v>
      </c>
      <c r="F264" t="s">
        <v>166</v>
      </c>
      <c r="G264" t="s">
        <v>38</v>
      </c>
      <c r="H264" t="s">
        <v>66</v>
      </c>
      <c r="I264">
        <v>3</v>
      </c>
      <c r="J264">
        <v>6</v>
      </c>
      <c r="L264" t="s">
        <v>7086</v>
      </c>
      <c r="M264" t="s">
        <v>6803</v>
      </c>
      <c r="N264" t="s">
        <v>6941</v>
      </c>
      <c r="O264">
        <v>24.3</v>
      </c>
      <c r="P264">
        <v>124.2</v>
      </c>
      <c r="Q264" s="12"/>
      <c r="S264" s="12"/>
      <c r="T264">
        <v>65</v>
      </c>
      <c r="U264" t="s">
        <v>6832</v>
      </c>
      <c r="W264">
        <v>40</v>
      </c>
    </row>
    <row r="265" spans="1:26" ht="18" x14ac:dyDescent="0.3">
      <c r="A265">
        <v>40</v>
      </c>
      <c r="B265" t="str">
        <f t="shared" ref="B265:B266" si="49">_xlfn.CONCAT(A265,"-",N265)</f>
        <v>40- Okayama</v>
      </c>
      <c r="C265" t="s">
        <v>4731</v>
      </c>
      <c r="D265" t="s">
        <v>4732</v>
      </c>
      <c r="E265" t="s">
        <v>4734</v>
      </c>
      <c r="F265" t="s">
        <v>166</v>
      </c>
      <c r="G265" t="s">
        <v>38</v>
      </c>
      <c r="H265" t="s">
        <v>66</v>
      </c>
      <c r="I265">
        <v>3</v>
      </c>
      <c r="J265">
        <v>6</v>
      </c>
      <c r="L265" t="s">
        <v>7086</v>
      </c>
      <c r="M265" t="s">
        <v>6803</v>
      </c>
      <c r="N265" t="s">
        <v>7087</v>
      </c>
      <c r="O265">
        <v>34.6</v>
      </c>
      <c r="P265">
        <v>134.1</v>
      </c>
      <c r="Q265" s="12"/>
      <c r="S265" s="12"/>
      <c r="T265">
        <v>65</v>
      </c>
      <c r="U265" t="s">
        <v>6832</v>
      </c>
      <c r="W265">
        <v>40</v>
      </c>
    </row>
    <row r="266" spans="1:26" ht="18" x14ac:dyDescent="0.3">
      <c r="A266">
        <v>40</v>
      </c>
      <c r="B266" t="str">
        <f t="shared" si="49"/>
        <v>40-  Kanazawa</v>
      </c>
      <c r="C266" t="s">
        <v>4731</v>
      </c>
      <c r="D266" t="s">
        <v>4732</v>
      </c>
      <c r="E266" t="s">
        <v>4734</v>
      </c>
      <c r="F266" t="s">
        <v>166</v>
      </c>
      <c r="G266" t="s">
        <v>38</v>
      </c>
      <c r="H266" t="s">
        <v>66</v>
      </c>
      <c r="I266">
        <v>3</v>
      </c>
      <c r="J266">
        <v>6</v>
      </c>
      <c r="L266" t="s">
        <v>7086</v>
      </c>
      <c r="M266" t="s">
        <v>6803</v>
      </c>
      <c r="N266" t="s">
        <v>7088</v>
      </c>
      <c r="O266">
        <v>36.6</v>
      </c>
      <c r="P266">
        <v>136.69999999999999</v>
      </c>
      <c r="Q266" s="12"/>
      <c r="S266" s="12"/>
      <c r="T266">
        <v>65</v>
      </c>
      <c r="U266" t="s">
        <v>6832</v>
      </c>
      <c r="W266">
        <v>40</v>
      </c>
    </row>
    <row r="267" spans="1:26" ht="18" x14ac:dyDescent="0.3">
      <c r="A267">
        <v>41</v>
      </c>
      <c r="B267" t="str">
        <f t="shared" si="14"/>
        <v>41- PAR</v>
      </c>
      <c r="C267" t="s">
        <v>4879</v>
      </c>
      <c r="D267" t="s">
        <v>4880</v>
      </c>
      <c r="E267" t="s">
        <v>4882</v>
      </c>
      <c r="F267" t="s">
        <v>166</v>
      </c>
      <c r="G267" t="s">
        <v>38</v>
      </c>
      <c r="H267" t="s">
        <v>66</v>
      </c>
      <c r="I267">
        <v>4</v>
      </c>
      <c r="J267">
        <v>5</v>
      </c>
      <c r="L267" t="s">
        <v>7089</v>
      </c>
      <c r="M267" t="s">
        <v>6914</v>
      </c>
      <c r="N267" t="s">
        <v>7090</v>
      </c>
      <c r="O267">
        <v>50</v>
      </c>
      <c r="P267">
        <v>15.8</v>
      </c>
      <c r="Q267" s="12"/>
      <c r="S267" s="12"/>
      <c r="T267">
        <v>6</v>
      </c>
      <c r="U267" t="s">
        <v>6832</v>
      </c>
      <c r="W267" t="s">
        <v>7096</v>
      </c>
      <c r="Z267" t="s">
        <v>7094</v>
      </c>
    </row>
    <row r="268" spans="1:26" ht="18" x14ac:dyDescent="0.3">
      <c r="A268">
        <v>41</v>
      </c>
      <c r="B268" t="str">
        <f t="shared" ref="B268:B292" si="50">_xlfn.CONCAT(A268,"-",N268)</f>
        <v>41- SOT</v>
      </c>
      <c r="C268" t="s">
        <v>4879</v>
      </c>
      <c r="D268" t="s">
        <v>4880</v>
      </c>
      <c r="E268" t="s">
        <v>4882</v>
      </c>
      <c r="F268" t="s">
        <v>166</v>
      </c>
      <c r="G268" t="s">
        <v>38</v>
      </c>
      <c r="H268" t="s">
        <v>66</v>
      </c>
      <c r="I268">
        <v>4</v>
      </c>
      <c r="J268">
        <v>5</v>
      </c>
      <c r="L268" t="s">
        <v>7089</v>
      </c>
      <c r="M268" t="s">
        <v>6914</v>
      </c>
      <c r="N268" t="s">
        <v>7091</v>
      </c>
      <c r="O268">
        <v>43.6</v>
      </c>
      <c r="P268">
        <v>39.6</v>
      </c>
      <c r="Q268" s="12"/>
      <c r="S268" s="12"/>
      <c r="T268">
        <v>6</v>
      </c>
      <c r="U268" t="s">
        <v>6832</v>
      </c>
      <c r="W268" t="s">
        <v>7097</v>
      </c>
    </row>
    <row r="269" spans="1:26" ht="18" x14ac:dyDescent="0.3">
      <c r="A269">
        <v>41</v>
      </c>
      <c r="B269" t="str">
        <f t="shared" si="50"/>
        <v>41- Daegu</v>
      </c>
      <c r="C269" t="s">
        <v>4879</v>
      </c>
      <c r="D269" t="s">
        <v>4880</v>
      </c>
      <c r="E269" t="s">
        <v>4882</v>
      </c>
      <c r="F269" t="s">
        <v>166</v>
      </c>
      <c r="G269" t="s">
        <v>38</v>
      </c>
      <c r="H269" t="s">
        <v>66</v>
      </c>
      <c r="I269">
        <v>4</v>
      </c>
      <c r="J269">
        <v>5</v>
      </c>
      <c r="L269" t="s">
        <v>7089</v>
      </c>
      <c r="M269" t="s">
        <v>6914</v>
      </c>
      <c r="N269" t="s">
        <v>7092</v>
      </c>
      <c r="O269">
        <v>128.6</v>
      </c>
      <c r="P269">
        <v>17.813861386138601</v>
      </c>
      <c r="Q269" s="12"/>
      <c r="S269" s="12"/>
      <c r="T269">
        <v>6</v>
      </c>
      <c r="U269" t="s">
        <v>6832</v>
      </c>
      <c r="W269" t="s">
        <v>7098</v>
      </c>
    </row>
    <row r="270" spans="1:26" ht="18" x14ac:dyDescent="0.3">
      <c r="A270">
        <v>41</v>
      </c>
      <c r="B270" t="str">
        <f t="shared" si="50"/>
        <v>41- Irkutsk</v>
      </c>
      <c r="C270" t="s">
        <v>4879</v>
      </c>
      <c r="D270" t="s">
        <v>4880</v>
      </c>
      <c r="E270" t="s">
        <v>4882</v>
      </c>
      <c r="F270" t="s">
        <v>166</v>
      </c>
      <c r="G270" t="s">
        <v>38</v>
      </c>
      <c r="H270" t="s">
        <v>66</v>
      </c>
      <c r="I270">
        <v>4</v>
      </c>
      <c r="J270">
        <v>5</v>
      </c>
      <c r="L270" t="s">
        <v>7089</v>
      </c>
      <c r="M270" t="s">
        <v>6914</v>
      </c>
      <c r="N270" t="s">
        <v>7093</v>
      </c>
      <c r="O270">
        <v>104.3</v>
      </c>
      <c r="P270">
        <v>9.8782482282391406</v>
      </c>
      <c r="Q270" s="12"/>
      <c r="S270" s="12"/>
      <c r="T270">
        <v>6</v>
      </c>
      <c r="U270" t="s">
        <v>6832</v>
      </c>
      <c r="W270" t="s">
        <v>7095</v>
      </c>
    </row>
    <row r="271" spans="1:26" x14ac:dyDescent="0.3">
      <c r="A271">
        <v>42</v>
      </c>
      <c r="B271" t="str">
        <f t="shared" si="50"/>
        <v>42- Ivalo1</v>
      </c>
      <c r="C271" t="s">
        <v>4890</v>
      </c>
      <c r="D271" t="s">
        <v>4891</v>
      </c>
      <c r="E271" t="s">
        <v>4893</v>
      </c>
      <c r="F271" t="s">
        <v>166</v>
      </c>
      <c r="G271" t="s">
        <v>38</v>
      </c>
      <c r="H271" t="s">
        <v>66</v>
      </c>
      <c r="I271">
        <v>14</v>
      </c>
      <c r="J271">
        <v>8</v>
      </c>
      <c r="L271" s="9" t="s">
        <v>7099</v>
      </c>
      <c r="M271" t="s">
        <v>6824</v>
      </c>
      <c r="N271" t="s">
        <v>7100</v>
      </c>
      <c r="O271">
        <v>68.650000000000006</v>
      </c>
      <c r="P271">
        <v>27.55</v>
      </c>
      <c r="T271">
        <v>443</v>
      </c>
      <c r="U271" t="s">
        <v>6832</v>
      </c>
      <c r="W271" t="s">
        <v>7113</v>
      </c>
    </row>
    <row r="272" spans="1:26" x14ac:dyDescent="0.3">
      <c r="A272">
        <v>42</v>
      </c>
      <c r="B272" t="str">
        <f t="shared" ref="B272:B273" si="51">_xlfn.CONCAT(A272,"-",N272)</f>
        <v>42- Ivalo2</v>
      </c>
      <c r="C272" t="s">
        <v>4890</v>
      </c>
      <c r="D272" t="s">
        <v>4891</v>
      </c>
      <c r="E272" t="s">
        <v>4893</v>
      </c>
      <c r="F272" t="s">
        <v>166</v>
      </c>
      <c r="G272" t="s">
        <v>38</v>
      </c>
      <c r="H272" t="s">
        <v>66</v>
      </c>
      <c r="I272">
        <v>14</v>
      </c>
      <c r="J272">
        <v>8</v>
      </c>
      <c r="L272" s="9" t="s">
        <v>7099</v>
      </c>
      <c r="M272" t="s">
        <v>6824</v>
      </c>
      <c r="N272" t="s">
        <v>7101</v>
      </c>
      <c r="O272">
        <v>68.650000000000006</v>
      </c>
      <c r="P272">
        <v>27.55</v>
      </c>
      <c r="T272">
        <v>443</v>
      </c>
      <c r="U272" t="s">
        <v>6832</v>
      </c>
      <c r="W272" t="s">
        <v>7113</v>
      </c>
    </row>
    <row r="273" spans="1:23" x14ac:dyDescent="0.3">
      <c r="A273">
        <v>42</v>
      </c>
      <c r="B273" t="str">
        <f t="shared" si="51"/>
        <v>42- Sodankyla</v>
      </c>
      <c r="C273" t="s">
        <v>4890</v>
      </c>
      <c r="D273" t="s">
        <v>4891</v>
      </c>
      <c r="E273" t="s">
        <v>4893</v>
      </c>
      <c r="F273" t="s">
        <v>166</v>
      </c>
      <c r="G273" t="s">
        <v>38</v>
      </c>
      <c r="H273" t="s">
        <v>66</v>
      </c>
      <c r="I273">
        <v>14</v>
      </c>
      <c r="J273">
        <v>8</v>
      </c>
      <c r="L273" s="9" t="s">
        <v>7099</v>
      </c>
      <c r="M273" t="s">
        <v>6824</v>
      </c>
      <c r="N273" t="s">
        <v>7102</v>
      </c>
      <c r="O273">
        <v>67.416667000000004</v>
      </c>
      <c r="P273">
        <v>26.6</v>
      </c>
      <c r="T273">
        <v>443</v>
      </c>
      <c r="U273" t="s">
        <v>6832</v>
      </c>
      <c r="W273" t="s">
        <v>7113</v>
      </c>
    </row>
    <row r="274" spans="1:23" x14ac:dyDescent="0.3">
      <c r="A274">
        <v>42</v>
      </c>
      <c r="B274" t="str">
        <f t="shared" ref="B274:B284" si="52">_xlfn.CONCAT(A274,"-",N274)</f>
        <v>42- Oulo1</v>
      </c>
      <c r="C274" t="s">
        <v>4890</v>
      </c>
      <c r="D274" t="s">
        <v>4891</v>
      </c>
      <c r="E274" t="s">
        <v>4893</v>
      </c>
      <c r="F274" t="s">
        <v>166</v>
      </c>
      <c r="G274" t="s">
        <v>38</v>
      </c>
      <c r="H274" t="s">
        <v>66</v>
      </c>
      <c r="I274">
        <v>14</v>
      </c>
      <c r="J274">
        <v>8</v>
      </c>
      <c r="L274" s="9" t="s">
        <v>7099</v>
      </c>
      <c r="M274" t="s">
        <v>6824</v>
      </c>
      <c r="N274" t="s">
        <v>7103</v>
      </c>
      <c r="O274">
        <v>65.013333000000003</v>
      </c>
      <c r="P274">
        <v>25.4725</v>
      </c>
      <c r="T274">
        <v>443</v>
      </c>
      <c r="U274" t="s">
        <v>6832</v>
      </c>
      <c r="W274" t="s">
        <v>7113</v>
      </c>
    </row>
    <row r="275" spans="1:23" x14ac:dyDescent="0.3">
      <c r="A275">
        <v>42</v>
      </c>
      <c r="B275" t="str">
        <f t="shared" si="52"/>
        <v>42- Oulo2</v>
      </c>
      <c r="C275" t="s">
        <v>4890</v>
      </c>
      <c r="D275" t="s">
        <v>4891</v>
      </c>
      <c r="E275" t="s">
        <v>4893</v>
      </c>
      <c r="F275" t="s">
        <v>166</v>
      </c>
      <c r="G275" t="s">
        <v>38</v>
      </c>
      <c r="H275" t="s">
        <v>66</v>
      </c>
      <c r="I275">
        <v>14</v>
      </c>
      <c r="J275">
        <v>8</v>
      </c>
      <c r="L275" s="9" t="s">
        <v>7099</v>
      </c>
      <c r="M275" t="s">
        <v>6824</v>
      </c>
      <c r="N275" t="s">
        <v>7104</v>
      </c>
      <c r="O275">
        <v>65.013333000000003</v>
      </c>
      <c r="P275">
        <v>25.4725</v>
      </c>
      <c r="T275">
        <v>443</v>
      </c>
      <c r="U275" t="s">
        <v>6832</v>
      </c>
      <c r="W275" t="s">
        <v>7113</v>
      </c>
    </row>
    <row r="276" spans="1:23" x14ac:dyDescent="0.3">
      <c r="A276">
        <v>42</v>
      </c>
      <c r="B276" t="str">
        <f t="shared" si="52"/>
        <v>42- Kuopio</v>
      </c>
      <c r="C276" t="s">
        <v>4890</v>
      </c>
      <c r="D276" t="s">
        <v>4891</v>
      </c>
      <c r="E276" t="s">
        <v>4893</v>
      </c>
      <c r="F276" t="s">
        <v>166</v>
      </c>
      <c r="G276" t="s">
        <v>38</v>
      </c>
      <c r="H276" t="s">
        <v>66</v>
      </c>
      <c r="I276">
        <v>14</v>
      </c>
      <c r="J276">
        <v>8</v>
      </c>
      <c r="L276" s="9" t="s">
        <v>7099</v>
      </c>
      <c r="M276" t="s">
        <v>6824</v>
      </c>
      <c r="N276" t="s">
        <v>7105</v>
      </c>
      <c r="O276">
        <v>62.899721999999997</v>
      </c>
      <c r="P276">
        <v>27.683056000000001</v>
      </c>
      <c r="T276">
        <v>443</v>
      </c>
      <c r="U276" t="s">
        <v>6832</v>
      </c>
      <c r="W276" t="s">
        <v>7113</v>
      </c>
    </row>
    <row r="277" spans="1:23" x14ac:dyDescent="0.3">
      <c r="A277">
        <v>42</v>
      </c>
      <c r="B277" t="str">
        <f t="shared" si="52"/>
        <v>42- Varkaus</v>
      </c>
      <c r="C277" t="s">
        <v>4890</v>
      </c>
      <c r="D277" t="s">
        <v>4891</v>
      </c>
      <c r="E277" t="s">
        <v>4893</v>
      </c>
      <c r="F277" t="s">
        <v>166</v>
      </c>
      <c r="G277" t="s">
        <v>38</v>
      </c>
      <c r="H277" t="s">
        <v>66</v>
      </c>
      <c r="I277">
        <v>14</v>
      </c>
      <c r="J277">
        <v>8</v>
      </c>
      <c r="L277" s="9" t="s">
        <v>7099</v>
      </c>
      <c r="M277" t="s">
        <v>6824</v>
      </c>
      <c r="N277" t="s">
        <v>7106</v>
      </c>
      <c r="O277">
        <v>62.316667000000002</v>
      </c>
      <c r="P277">
        <v>27.916667</v>
      </c>
      <c r="T277">
        <v>443</v>
      </c>
      <c r="U277" t="s">
        <v>6832</v>
      </c>
      <c r="W277" t="s">
        <v>7113</v>
      </c>
    </row>
    <row r="278" spans="1:23" x14ac:dyDescent="0.3">
      <c r="A278">
        <v>42</v>
      </c>
      <c r="B278" t="str">
        <f t="shared" si="52"/>
        <v>42- Sapporo</v>
      </c>
      <c r="C278" t="s">
        <v>4890</v>
      </c>
      <c r="D278" t="s">
        <v>4891</v>
      </c>
      <c r="E278" t="s">
        <v>4893</v>
      </c>
      <c r="F278" t="s">
        <v>166</v>
      </c>
      <c r="G278" t="s">
        <v>38</v>
      </c>
      <c r="H278" t="s">
        <v>66</v>
      </c>
      <c r="I278">
        <v>14</v>
      </c>
      <c r="J278">
        <v>6</v>
      </c>
      <c r="L278" s="9" t="s">
        <v>7099</v>
      </c>
      <c r="M278" t="s">
        <v>6824</v>
      </c>
      <c r="N278" t="s">
        <v>7028</v>
      </c>
      <c r="O278">
        <v>43.061943999999997</v>
      </c>
      <c r="P278">
        <v>141.35416699999999</v>
      </c>
      <c r="T278">
        <v>443</v>
      </c>
      <c r="U278" t="s">
        <v>6832</v>
      </c>
      <c r="W278" t="s">
        <v>7113</v>
      </c>
    </row>
    <row r="279" spans="1:23" x14ac:dyDescent="0.3">
      <c r="A279">
        <v>42</v>
      </c>
      <c r="B279" t="str">
        <f t="shared" si="52"/>
        <v>42-Kuusamo1</v>
      </c>
      <c r="C279" t="s">
        <v>4890</v>
      </c>
      <c r="D279" t="s">
        <v>4891</v>
      </c>
      <c r="E279" t="s">
        <v>4893</v>
      </c>
      <c r="F279" t="s">
        <v>166</v>
      </c>
      <c r="G279" t="s">
        <v>38</v>
      </c>
      <c r="H279" t="s">
        <v>66</v>
      </c>
      <c r="I279">
        <v>14</v>
      </c>
      <c r="J279">
        <v>7</v>
      </c>
      <c r="L279" s="9" t="s">
        <v>7099</v>
      </c>
      <c r="M279" t="s">
        <v>6824</v>
      </c>
      <c r="N279" t="s">
        <v>7107</v>
      </c>
      <c r="O279">
        <v>65.966667000000001</v>
      </c>
      <c r="P279">
        <v>29.166667</v>
      </c>
      <c r="T279">
        <v>221</v>
      </c>
      <c r="U279" t="s">
        <v>6832</v>
      </c>
      <c r="W279" t="s">
        <v>7114</v>
      </c>
    </row>
    <row r="280" spans="1:23" x14ac:dyDescent="0.3">
      <c r="A280">
        <v>42</v>
      </c>
      <c r="B280" t="str">
        <f t="shared" si="52"/>
        <v>42-Kuusamo2</v>
      </c>
      <c r="C280" t="s">
        <v>4890</v>
      </c>
      <c r="D280" t="s">
        <v>4891</v>
      </c>
      <c r="E280" t="s">
        <v>4893</v>
      </c>
      <c r="F280" t="s">
        <v>166</v>
      </c>
      <c r="G280" t="s">
        <v>38</v>
      </c>
      <c r="H280" t="s">
        <v>66</v>
      </c>
      <c r="I280">
        <v>14</v>
      </c>
      <c r="J280">
        <v>7</v>
      </c>
      <c r="L280" s="9" t="s">
        <v>7099</v>
      </c>
      <c r="M280" t="s">
        <v>6824</v>
      </c>
      <c r="N280" t="s">
        <v>7108</v>
      </c>
      <c r="O280">
        <v>65.966667000000001</v>
      </c>
      <c r="P280">
        <v>29.166667</v>
      </c>
      <c r="T280">
        <v>221</v>
      </c>
      <c r="U280" t="s">
        <v>6832</v>
      </c>
      <c r="W280" t="s">
        <v>7114</v>
      </c>
    </row>
    <row r="281" spans="1:23" x14ac:dyDescent="0.3">
      <c r="A281">
        <v>42</v>
      </c>
      <c r="B281" t="str">
        <f t="shared" si="52"/>
        <v>42-Kuusamo3</v>
      </c>
      <c r="C281" t="s">
        <v>4890</v>
      </c>
      <c r="D281" t="s">
        <v>4891</v>
      </c>
      <c r="E281" t="s">
        <v>4893</v>
      </c>
      <c r="F281" t="s">
        <v>166</v>
      </c>
      <c r="G281" t="s">
        <v>38</v>
      </c>
      <c r="H281" t="s">
        <v>66</v>
      </c>
      <c r="I281">
        <v>14</v>
      </c>
      <c r="J281">
        <v>7</v>
      </c>
      <c r="L281" s="9" t="s">
        <v>7099</v>
      </c>
      <c r="M281" t="s">
        <v>6824</v>
      </c>
      <c r="N281" t="s">
        <v>7109</v>
      </c>
      <c r="O281">
        <v>65.966667000000001</v>
      </c>
      <c r="P281">
        <v>29.166667</v>
      </c>
      <c r="T281">
        <v>221</v>
      </c>
      <c r="U281" t="s">
        <v>6832</v>
      </c>
      <c r="W281" t="s">
        <v>7114</v>
      </c>
    </row>
    <row r="282" spans="1:23" x14ac:dyDescent="0.3">
      <c r="A282">
        <v>42</v>
      </c>
      <c r="B282" t="str">
        <f t="shared" si="52"/>
        <v>42-Kuusamo4</v>
      </c>
      <c r="C282" t="s">
        <v>4890</v>
      </c>
      <c r="D282" t="s">
        <v>4891</v>
      </c>
      <c r="E282" t="s">
        <v>4893</v>
      </c>
      <c r="F282" t="s">
        <v>166</v>
      </c>
      <c r="G282" t="s">
        <v>38</v>
      </c>
      <c r="H282" t="s">
        <v>66</v>
      </c>
      <c r="I282">
        <v>14</v>
      </c>
      <c r="J282">
        <v>7</v>
      </c>
      <c r="L282" s="9" t="s">
        <v>7099</v>
      </c>
      <c r="M282" t="s">
        <v>6824</v>
      </c>
      <c r="N282" t="s">
        <v>7110</v>
      </c>
      <c r="O282">
        <v>65.966667000000001</v>
      </c>
      <c r="P282">
        <v>29.166667</v>
      </c>
      <c r="T282">
        <v>221</v>
      </c>
      <c r="U282" t="s">
        <v>6832</v>
      </c>
      <c r="W282" t="s">
        <v>7114</v>
      </c>
    </row>
    <row r="283" spans="1:23" x14ac:dyDescent="0.3">
      <c r="A283">
        <v>42</v>
      </c>
      <c r="B283" t="str">
        <f t="shared" si="52"/>
        <v>42-Kuusamo5</v>
      </c>
      <c r="C283" t="s">
        <v>4890</v>
      </c>
      <c r="D283" t="s">
        <v>4891</v>
      </c>
      <c r="E283" t="s">
        <v>4893</v>
      </c>
      <c r="F283" t="s">
        <v>166</v>
      </c>
      <c r="G283" t="s">
        <v>38</v>
      </c>
      <c r="H283" t="s">
        <v>66</v>
      </c>
      <c r="I283">
        <v>14</v>
      </c>
      <c r="J283">
        <v>7</v>
      </c>
      <c r="L283" s="9" t="s">
        <v>7099</v>
      </c>
      <c r="M283" t="s">
        <v>6824</v>
      </c>
      <c r="N283" t="s">
        <v>7111</v>
      </c>
      <c r="O283">
        <v>65.966667000000001</v>
      </c>
      <c r="P283">
        <v>29.166667</v>
      </c>
      <c r="T283">
        <v>221</v>
      </c>
      <c r="U283" t="s">
        <v>6832</v>
      </c>
      <c r="W283" t="s">
        <v>7114</v>
      </c>
    </row>
    <row r="284" spans="1:23" x14ac:dyDescent="0.3">
      <c r="A284">
        <v>42</v>
      </c>
      <c r="B284" t="str">
        <f t="shared" si="52"/>
        <v>42- Punkaharju</v>
      </c>
      <c r="C284" t="s">
        <v>4890</v>
      </c>
      <c r="D284" t="s">
        <v>4891</v>
      </c>
      <c r="E284" t="s">
        <v>4893</v>
      </c>
      <c r="F284" t="s">
        <v>166</v>
      </c>
      <c r="G284" t="s">
        <v>38</v>
      </c>
      <c r="H284" t="s">
        <v>66</v>
      </c>
      <c r="I284">
        <v>14</v>
      </c>
      <c r="J284">
        <v>7</v>
      </c>
      <c r="L284" s="9" t="s">
        <v>7099</v>
      </c>
      <c r="M284" t="s">
        <v>6824</v>
      </c>
      <c r="N284" t="s">
        <v>7112</v>
      </c>
      <c r="O284">
        <v>61.75</v>
      </c>
      <c r="P284">
        <v>29.4</v>
      </c>
      <c r="T284">
        <v>221</v>
      </c>
      <c r="U284" t="s">
        <v>6832</v>
      </c>
      <c r="W284" t="s">
        <v>7114</v>
      </c>
    </row>
    <row r="285" spans="1:23" x14ac:dyDescent="0.3">
      <c r="A285">
        <v>43</v>
      </c>
      <c r="B285" t="str">
        <f t="shared" si="50"/>
        <v>43-Owani</v>
      </c>
      <c r="C285" t="s">
        <v>5025</v>
      </c>
      <c r="D285" t="s">
        <v>5026</v>
      </c>
      <c r="E285" t="s">
        <v>5028</v>
      </c>
      <c r="F285" t="s">
        <v>166</v>
      </c>
      <c r="G285" t="s">
        <v>38</v>
      </c>
      <c r="H285" t="s">
        <v>66</v>
      </c>
      <c r="I285">
        <v>3</v>
      </c>
      <c r="J285">
        <v>4</v>
      </c>
      <c r="L285" s="9" t="s">
        <v>7115</v>
      </c>
      <c r="M285" t="s">
        <v>6914</v>
      </c>
      <c r="N285" t="s">
        <v>7116</v>
      </c>
      <c r="O285">
        <v>40.51</v>
      </c>
      <c r="P285">
        <v>140.61000000000001</v>
      </c>
      <c r="R285">
        <v>107</v>
      </c>
      <c r="T285">
        <v>99</v>
      </c>
      <c r="U285" t="s">
        <v>6832</v>
      </c>
      <c r="W285">
        <v>43</v>
      </c>
    </row>
    <row r="286" spans="1:23" x14ac:dyDescent="0.3">
      <c r="A286">
        <v>43</v>
      </c>
      <c r="B286" t="str">
        <f t="shared" ref="B286:B287" si="53">_xlfn.CONCAT(A286,"-",N286)</f>
        <v>43-Itakura</v>
      </c>
      <c r="C286" t="s">
        <v>5025</v>
      </c>
      <c r="D286" t="s">
        <v>5026</v>
      </c>
      <c r="E286" t="s">
        <v>5028</v>
      </c>
      <c r="F286" t="s">
        <v>166</v>
      </c>
      <c r="G286" t="s">
        <v>38</v>
      </c>
      <c r="H286" t="s">
        <v>66</v>
      </c>
      <c r="I286">
        <v>3</v>
      </c>
      <c r="J286">
        <v>4</v>
      </c>
      <c r="L286" s="9" t="s">
        <v>7115</v>
      </c>
      <c r="M286" t="s">
        <v>6914</v>
      </c>
      <c r="N286" t="s">
        <v>7117</v>
      </c>
      <c r="O286">
        <v>36.21</v>
      </c>
      <c r="P286">
        <v>139.66</v>
      </c>
      <c r="R286">
        <v>15</v>
      </c>
      <c r="T286">
        <v>99</v>
      </c>
      <c r="U286" t="s">
        <v>6832</v>
      </c>
      <c r="W286">
        <v>43</v>
      </c>
    </row>
    <row r="287" spans="1:23" x14ac:dyDescent="0.3">
      <c r="A287">
        <v>43</v>
      </c>
      <c r="B287" t="str">
        <f t="shared" si="53"/>
        <v>43-Kobe</v>
      </c>
      <c r="C287" t="s">
        <v>5025</v>
      </c>
      <c r="D287" t="s">
        <v>5026</v>
      </c>
      <c r="E287" t="s">
        <v>5028</v>
      </c>
      <c r="F287" t="s">
        <v>166</v>
      </c>
      <c r="G287" t="s">
        <v>38</v>
      </c>
      <c r="H287" t="s">
        <v>66</v>
      </c>
      <c r="I287">
        <v>3</v>
      </c>
      <c r="J287">
        <v>4</v>
      </c>
      <c r="L287" s="9" t="s">
        <v>7115</v>
      </c>
      <c r="M287" t="s">
        <v>6914</v>
      </c>
      <c r="N287" t="s">
        <v>7118</v>
      </c>
      <c r="O287">
        <v>34.75</v>
      </c>
      <c r="P287">
        <v>135.13</v>
      </c>
      <c r="R287">
        <v>280</v>
      </c>
      <c r="T287">
        <v>99</v>
      </c>
      <c r="U287" t="s">
        <v>6832</v>
      </c>
      <c r="W287">
        <v>43</v>
      </c>
    </row>
    <row r="288" spans="1:23" x14ac:dyDescent="0.3">
      <c r="A288">
        <v>44</v>
      </c>
      <c r="B288" t="str">
        <f t="shared" si="50"/>
        <v>44-Asa</v>
      </c>
      <c r="C288" t="s">
        <v>5228</v>
      </c>
      <c r="D288" t="s">
        <v>5229</v>
      </c>
      <c r="E288" t="s">
        <v>5232</v>
      </c>
      <c r="F288" t="s">
        <v>166</v>
      </c>
      <c r="G288" t="s">
        <v>38</v>
      </c>
      <c r="H288" t="s">
        <v>66</v>
      </c>
      <c r="I288">
        <v>4</v>
      </c>
      <c r="J288">
        <v>5</v>
      </c>
      <c r="L288" t="s">
        <v>7119</v>
      </c>
      <c r="M288" t="s">
        <v>6914</v>
      </c>
      <c r="N288" t="s">
        <v>7120</v>
      </c>
      <c r="O288">
        <f>57+10/60</f>
        <v>57.166666666666664</v>
      </c>
      <c r="P288">
        <f>14+47/60</f>
        <v>14.783333333333333</v>
      </c>
      <c r="Q288" t="s">
        <v>7042</v>
      </c>
      <c r="R288">
        <v>200</v>
      </c>
      <c r="T288">
        <v>50.8</v>
      </c>
      <c r="U288" t="s">
        <v>6807</v>
      </c>
      <c r="W288">
        <v>44</v>
      </c>
    </row>
    <row r="289" spans="1:25" x14ac:dyDescent="0.3">
      <c r="A289">
        <v>44</v>
      </c>
      <c r="B289" t="str">
        <f t="shared" ref="B289" si="54">_xlfn.CONCAT(A289,"-",N289)</f>
        <v xml:space="preserve">44-Uppland </v>
      </c>
      <c r="C289" t="s">
        <v>5228</v>
      </c>
      <c r="D289" t="s">
        <v>5229</v>
      </c>
      <c r="E289" t="s">
        <v>5232</v>
      </c>
      <c r="F289" t="s">
        <v>166</v>
      </c>
      <c r="G289" t="s">
        <v>38</v>
      </c>
      <c r="H289" t="s">
        <v>66</v>
      </c>
      <c r="I289">
        <v>4</v>
      </c>
      <c r="J289">
        <v>5</v>
      </c>
      <c r="L289" t="s">
        <v>7119</v>
      </c>
      <c r="M289" t="s">
        <v>6914</v>
      </c>
      <c r="N289" t="s">
        <v>7121</v>
      </c>
      <c r="O289">
        <f>60+15/60</f>
        <v>60.25</v>
      </c>
      <c r="P289">
        <f>18+32/60</f>
        <v>18.533333333333335</v>
      </c>
      <c r="Q289" t="s">
        <v>7042</v>
      </c>
      <c r="R289">
        <v>50</v>
      </c>
      <c r="T289">
        <v>46.4</v>
      </c>
      <c r="U289" t="s">
        <v>6807</v>
      </c>
      <c r="W289">
        <v>44</v>
      </c>
    </row>
    <row r="290" spans="1:25" x14ac:dyDescent="0.3">
      <c r="A290">
        <v>44</v>
      </c>
      <c r="B290" t="str">
        <f t="shared" ref="B290:B291" si="55">_xlfn.CONCAT(A290,"-",N290)</f>
        <v xml:space="preserve">44-Vindeln </v>
      </c>
      <c r="C290" t="s">
        <v>5228</v>
      </c>
      <c r="D290" t="s">
        <v>5229</v>
      </c>
      <c r="E290" t="s">
        <v>5232</v>
      </c>
      <c r="F290" t="s">
        <v>166</v>
      </c>
      <c r="G290" t="s">
        <v>38</v>
      </c>
      <c r="H290" t="s">
        <v>66</v>
      </c>
      <c r="I290">
        <v>4</v>
      </c>
      <c r="J290">
        <v>5</v>
      </c>
      <c r="L290" t="s">
        <v>7119</v>
      </c>
      <c r="M290" t="s">
        <v>6914</v>
      </c>
      <c r="N290" t="s">
        <v>7122</v>
      </c>
      <c r="O290">
        <f>64+10/60</f>
        <v>64.166666666666671</v>
      </c>
      <c r="P290">
        <f>19+45/60</f>
        <v>19.75</v>
      </c>
      <c r="Q290" t="s">
        <v>7042</v>
      </c>
      <c r="R290">
        <v>200</v>
      </c>
      <c r="T290">
        <v>50.6</v>
      </c>
      <c r="U290" t="s">
        <v>6807</v>
      </c>
      <c r="W290">
        <v>44</v>
      </c>
    </row>
    <row r="291" spans="1:25" x14ac:dyDescent="0.3">
      <c r="A291">
        <v>44</v>
      </c>
      <c r="B291" t="str">
        <f t="shared" si="55"/>
        <v>44-Kalix</v>
      </c>
      <c r="C291" t="s">
        <v>5228</v>
      </c>
      <c r="D291" t="s">
        <v>5229</v>
      </c>
      <c r="E291" t="s">
        <v>5232</v>
      </c>
      <c r="F291" t="s">
        <v>166</v>
      </c>
      <c r="G291" t="s">
        <v>38</v>
      </c>
      <c r="H291" t="s">
        <v>66</v>
      </c>
      <c r="I291">
        <v>4</v>
      </c>
      <c r="J291">
        <v>5</v>
      </c>
      <c r="L291" t="s">
        <v>7119</v>
      </c>
      <c r="M291" t="s">
        <v>6914</v>
      </c>
      <c r="N291" t="s">
        <v>7123</v>
      </c>
      <c r="O291">
        <f>65+55/60</f>
        <v>65.916666666666671</v>
      </c>
      <c r="P291">
        <f>23+15/60</f>
        <v>23.25</v>
      </c>
      <c r="Q291" t="s">
        <v>7042</v>
      </c>
      <c r="R291">
        <v>100</v>
      </c>
      <c r="T291">
        <v>51.2</v>
      </c>
      <c r="U291" t="s">
        <v>6807</v>
      </c>
      <c r="W291">
        <v>44</v>
      </c>
    </row>
    <row r="292" spans="1:25" x14ac:dyDescent="0.3">
      <c r="A292">
        <v>45</v>
      </c>
      <c r="B292" t="str">
        <f t="shared" si="50"/>
        <v>45-OBH</v>
      </c>
      <c r="C292" t="s">
        <v>5309</v>
      </c>
      <c r="D292" t="s">
        <v>5310</v>
      </c>
      <c r="E292" t="s">
        <v>5312</v>
      </c>
      <c r="F292" t="s">
        <v>166</v>
      </c>
      <c r="G292" t="s">
        <v>38</v>
      </c>
      <c r="H292" t="s">
        <v>66</v>
      </c>
      <c r="I292">
        <v>5</v>
      </c>
      <c r="J292">
        <v>7</v>
      </c>
      <c r="L292" t="s">
        <v>7125</v>
      </c>
      <c r="M292" t="s">
        <v>6908</v>
      </c>
      <c r="N292" t="s">
        <v>7126</v>
      </c>
      <c r="O292">
        <v>42.923960999999998</v>
      </c>
      <c r="P292">
        <v>143.196156</v>
      </c>
      <c r="R292" t="s">
        <v>7124</v>
      </c>
      <c r="T292">
        <v>75</v>
      </c>
      <c r="U292" t="s">
        <v>6832</v>
      </c>
      <c r="W292" t="s">
        <v>7132</v>
      </c>
    </row>
    <row r="293" spans="1:25" x14ac:dyDescent="0.3">
      <c r="A293">
        <v>45</v>
      </c>
      <c r="B293" t="str">
        <f t="shared" ref="B293:B296" si="56">_xlfn.CONCAT(A293,"-",N293)</f>
        <v>45-SPR</v>
      </c>
      <c r="C293" t="s">
        <v>5309</v>
      </c>
      <c r="D293" t="s">
        <v>5310</v>
      </c>
      <c r="E293" t="s">
        <v>5312</v>
      </c>
      <c r="F293" t="s">
        <v>166</v>
      </c>
      <c r="G293" t="s">
        <v>38</v>
      </c>
      <c r="H293" t="s">
        <v>66</v>
      </c>
      <c r="I293">
        <v>5</v>
      </c>
      <c r="J293">
        <v>6</v>
      </c>
      <c r="L293" t="s">
        <v>7125</v>
      </c>
      <c r="M293" t="s">
        <v>6908</v>
      </c>
      <c r="N293" t="s">
        <v>7127</v>
      </c>
      <c r="O293">
        <v>43.061943999999997</v>
      </c>
      <c r="P293">
        <v>141.35416699999999</v>
      </c>
      <c r="R293" t="s">
        <v>7124</v>
      </c>
      <c r="T293">
        <v>75</v>
      </c>
      <c r="U293" t="s">
        <v>6832</v>
      </c>
      <c r="W293" t="s">
        <v>7132</v>
      </c>
    </row>
    <row r="294" spans="1:25" x14ac:dyDescent="0.3">
      <c r="A294">
        <v>45</v>
      </c>
      <c r="B294" t="str">
        <f t="shared" si="56"/>
        <v>45-HRS</v>
      </c>
      <c r="C294" t="s">
        <v>5309</v>
      </c>
      <c r="D294" t="s">
        <v>5310</v>
      </c>
      <c r="E294" t="s">
        <v>5312</v>
      </c>
      <c r="F294" t="s">
        <v>166</v>
      </c>
      <c r="G294" t="s">
        <v>38</v>
      </c>
      <c r="H294" t="s">
        <v>66</v>
      </c>
      <c r="I294">
        <v>5</v>
      </c>
      <c r="J294">
        <v>7</v>
      </c>
      <c r="L294" t="s">
        <v>7125</v>
      </c>
      <c r="M294" t="s">
        <v>6908</v>
      </c>
      <c r="N294" t="s">
        <v>7128</v>
      </c>
      <c r="O294">
        <v>40.603152999999999</v>
      </c>
      <c r="P294">
        <v>140.46378899999999</v>
      </c>
      <c r="R294" t="s">
        <v>7124</v>
      </c>
      <c r="T294">
        <v>75</v>
      </c>
      <c r="U294" t="s">
        <v>6832</v>
      </c>
      <c r="W294" t="s">
        <v>7132</v>
      </c>
    </row>
    <row r="295" spans="1:25" x14ac:dyDescent="0.3">
      <c r="A295">
        <v>45</v>
      </c>
      <c r="B295" t="str">
        <f t="shared" si="56"/>
        <v>45-TKB</v>
      </c>
      <c r="C295" t="s">
        <v>5309</v>
      </c>
      <c r="D295" t="s">
        <v>5310</v>
      </c>
      <c r="E295" t="s">
        <v>5312</v>
      </c>
      <c r="F295" t="s">
        <v>166</v>
      </c>
      <c r="G295" t="s">
        <v>38</v>
      </c>
      <c r="H295" t="s">
        <v>66</v>
      </c>
      <c r="I295">
        <v>5</v>
      </c>
      <c r="J295">
        <v>7</v>
      </c>
      <c r="L295" t="s">
        <v>7125</v>
      </c>
      <c r="M295" t="s">
        <v>6908</v>
      </c>
      <c r="N295" t="s">
        <v>7129</v>
      </c>
      <c r="O295">
        <v>36.080556000000001</v>
      </c>
      <c r="P295">
        <v>140.114722</v>
      </c>
      <c r="R295" t="s">
        <v>7124</v>
      </c>
      <c r="T295">
        <v>75</v>
      </c>
      <c r="U295" t="s">
        <v>6832</v>
      </c>
      <c r="W295" t="s">
        <v>7132</v>
      </c>
    </row>
    <row r="296" spans="1:25" x14ac:dyDescent="0.3">
      <c r="A296">
        <v>45</v>
      </c>
      <c r="B296" t="str">
        <f t="shared" si="56"/>
        <v>45-KCH</v>
      </c>
      <c r="C296" t="s">
        <v>5309</v>
      </c>
      <c r="D296" t="s">
        <v>5310</v>
      </c>
      <c r="E296" t="s">
        <v>5312</v>
      </c>
      <c r="F296" t="s">
        <v>166</v>
      </c>
      <c r="G296" t="s">
        <v>38</v>
      </c>
      <c r="H296" t="s">
        <v>66</v>
      </c>
      <c r="I296">
        <v>5</v>
      </c>
      <c r="J296">
        <v>8</v>
      </c>
      <c r="L296" t="s">
        <v>7125</v>
      </c>
      <c r="M296" t="s">
        <v>6908</v>
      </c>
      <c r="N296" t="s">
        <v>7130</v>
      </c>
      <c r="O296">
        <v>33.558889000000001</v>
      </c>
      <c r="P296">
        <v>133.53111100000001</v>
      </c>
      <c r="R296" t="s">
        <v>7124</v>
      </c>
      <c r="T296">
        <v>75</v>
      </c>
      <c r="U296" t="s">
        <v>6832</v>
      </c>
      <c r="W296" t="s">
        <v>7131</v>
      </c>
    </row>
    <row r="297" spans="1:25" x14ac:dyDescent="0.3">
      <c r="A297">
        <v>46</v>
      </c>
      <c r="B297" t="str">
        <f t="shared" si="14"/>
        <v>46-Tsunan</v>
      </c>
      <c r="C297" t="s">
        <v>5316</v>
      </c>
      <c r="D297" t="s">
        <v>5317</v>
      </c>
      <c r="E297" t="s">
        <v>5319</v>
      </c>
      <c r="F297" t="s">
        <v>166</v>
      </c>
      <c r="G297" t="s">
        <v>38</v>
      </c>
      <c r="H297" t="s">
        <v>66</v>
      </c>
      <c r="I297">
        <v>11</v>
      </c>
      <c r="J297">
        <v>4</v>
      </c>
      <c r="K297" t="s">
        <v>65</v>
      </c>
      <c r="L297" t="s">
        <v>7133</v>
      </c>
      <c r="M297" t="s">
        <v>6914</v>
      </c>
      <c r="N297" t="s">
        <v>7137</v>
      </c>
      <c r="O297">
        <v>37.014277999999997</v>
      </c>
      <c r="P297">
        <v>138.65252799999999</v>
      </c>
      <c r="T297">
        <v>25</v>
      </c>
      <c r="U297" t="s">
        <v>6832</v>
      </c>
      <c r="W297">
        <v>46</v>
      </c>
      <c r="Y297" t="s">
        <v>6800</v>
      </c>
    </row>
    <row r="298" spans="1:25" x14ac:dyDescent="0.3">
      <c r="A298">
        <v>46</v>
      </c>
      <c r="B298" t="str">
        <f t="shared" si="14"/>
        <v>46-Minakami</v>
      </c>
      <c r="C298" t="s">
        <v>5316</v>
      </c>
      <c r="D298" t="s">
        <v>5317</v>
      </c>
      <c r="E298" t="s">
        <v>5319</v>
      </c>
      <c r="F298" t="s">
        <v>166</v>
      </c>
      <c r="G298" t="s">
        <v>38</v>
      </c>
      <c r="H298" t="s">
        <v>66</v>
      </c>
      <c r="I298">
        <v>11</v>
      </c>
      <c r="J298">
        <v>4</v>
      </c>
      <c r="K298" t="s">
        <v>65</v>
      </c>
      <c r="L298" t="s">
        <v>7133</v>
      </c>
      <c r="M298" t="s">
        <v>6914</v>
      </c>
      <c r="N298" t="s">
        <v>7138</v>
      </c>
      <c r="O298">
        <v>36.678556</v>
      </c>
      <c r="P298">
        <v>138.99913900000001</v>
      </c>
      <c r="T298">
        <v>25</v>
      </c>
      <c r="U298" t="s">
        <v>6832</v>
      </c>
      <c r="W298">
        <v>46</v>
      </c>
      <c r="Y298" t="s">
        <v>6800</v>
      </c>
    </row>
    <row r="299" spans="1:25" x14ac:dyDescent="0.3">
      <c r="A299">
        <v>46</v>
      </c>
      <c r="B299" t="str">
        <f t="shared" ref="B299:B362" si="57">_xlfn.CONCAT(A299,"-",N299)</f>
        <v>46-Matsumoto</v>
      </c>
      <c r="C299" t="s">
        <v>5316</v>
      </c>
      <c r="D299" t="s">
        <v>5317</v>
      </c>
      <c r="E299" t="s">
        <v>5319</v>
      </c>
      <c r="F299" t="s">
        <v>166</v>
      </c>
      <c r="G299" t="s">
        <v>38</v>
      </c>
      <c r="H299" t="s">
        <v>66</v>
      </c>
      <c r="I299">
        <v>11</v>
      </c>
      <c r="J299">
        <v>4</v>
      </c>
      <c r="K299" t="s">
        <v>65</v>
      </c>
      <c r="L299" t="s">
        <v>7133</v>
      </c>
      <c r="M299" t="s">
        <v>6914</v>
      </c>
      <c r="N299" t="s">
        <v>7139</v>
      </c>
      <c r="O299">
        <v>36.238047000000002</v>
      </c>
      <c r="P299">
        <v>137.97198299999999</v>
      </c>
      <c r="T299">
        <v>25</v>
      </c>
      <c r="U299" t="s">
        <v>6832</v>
      </c>
      <c r="W299">
        <v>46</v>
      </c>
      <c r="Y299" t="s">
        <v>6800</v>
      </c>
    </row>
    <row r="300" spans="1:25" x14ac:dyDescent="0.3">
      <c r="A300">
        <v>46</v>
      </c>
      <c r="B300" t="str">
        <f t="shared" si="57"/>
        <v>46-Komoro</v>
      </c>
      <c r="C300" t="s">
        <v>5316</v>
      </c>
      <c r="D300" t="s">
        <v>5317</v>
      </c>
      <c r="E300" t="s">
        <v>5319</v>
      </c>
      <c r="F300" t="s">
        <v>166</v>
      </c>
      <c r="G300" t="s">
        <v>38</v>
      </c>
      <c r="H300" t="s">
        <v>66</v>
      </c>
      <c r="I300">
        <v>11</v>
      </c>
      <c r="J300">
        <v>4</v>
      </c>
      <c r="K300" t="s">
        <v>65</v>
      </c>
      <c r="L300" t="s">
        <v>7133</v>
      </c>
      <c r="M300" t="s">
        <v>6914</v>
      </c>
      <c r="N300" t="s">
        <v>7140</v>
      </c>
      <c r="O300">
        <v>36.323889000000001</v>
      </c>
      <c r="P300">
        <v>138.42916700000001</v>
      </c>
      <c r="T300">
        <v>25</v>
      </c>
      <c r="U300" t="s">
        <v>6832</v>
      </c>
      <c r="W300">
        <v>46</v>
      </c>
      <c r="Y300" t="s">
        <v>6800</v>
      </c>
    </row>
    <row r="301" spans="1:25" x14ac:dyDescent="0.3">
      <c r="A301">
        <v>46</v>
      </c>
      <c r="B301" t="str">
        <f t="shared" si="57"/>
        <v>46-Yokokawa</v>
      </c>
      <c r="C301" t="s">
        <v>5316</v>
      </c>
      <c r="D301" t="s">
        <v>5317</v>
      </c>
      <c r="E301" t="s">
        <v>5319</v>
      </c>
      <c r="F301" t="s">
        <v>166</v>
      </c>
      <c r="G301" t="s">
        <v>38</v>
      </c>
      <c r="H301" t="s">
        <v>66</v>
      </c>
      <c r="I301">
        <v>11</v>
      </c>
      <c r="J301">
        <v>4</v>
      </c>
      <c r="K301" t="s">
        <v>65</v>
      </c>
      <c r="L301" t="s">
        <v>7133</v>
      </c>
      <c r="M301" t="s">
        <v>6914</v>
      </c>
      <c r="N301" t="s">
        <v>7141</v>
      </c>
      <c r="O301">
        <v>36.323999999999998</v>
      </c>
      <c r="P301">
        <f>138.42+0.3036</f>
        <v>138.72359999999998</v>
      </c>
      <c r="T301">
        <v>25</v>
      </c>
      <c r="U301" t="s">
        <v>6832</v>
      </c>
      <c r="W301">
        <v>46</v>
      </c>
      <c r="Y301" t="s">
        <v>6800</v>
      </c>
    </row>
    <row r="302" spans="1:25" x14ac:dyDescent="0.3">
      <c r="A302">
        <v>46</v>
      </c>
      <c r="B302" t="str">
        <f t="shared" si="57"/>
        <v>46-Nirasaki</v>
      </c>
      <c r="C302" t="s">
        <v>5316</v>
      </c>
      <c r="D302" t="s">
        <v>5317</v>
      </c>
      <c r="E302" t="s">
        <v>5319</v>
      </c>
      <c r="F302" t="s">
        <v>166</v>
      </c>
      <c r="G302" t="s">
        <v>38</v>
      </c>
      <c r="H302" t="s">
        <v>66</v>
      </c>
      <c r="I302">
        <v>11</v>
      </c>
      <c r="J302">
        <v>4</v>
      </c>
      <c r="K302" t="s">
        <v>65</v>
      </c>
      <c r="L302" t="s">
        <v>7133</v>
      </c>
      <c r="M302" t="s">
        <v>6914</v>
      </c>
      <c r="N302" t="s">
        <v>7136</v>
      </c>
      <c r="O302">
        <v>35.708888999999999</v>
      </c>
      <c r="P302">
        <v>138.446111</v>
      </c>
      <c r="T302">
        <v>25</v>
      </c>
      <c r="U302" t="s">
        <v>6832</v>
      </c>
      <c r="W302">
        <v>46</v>
      </c>
      <c r="Y302" t="s">
        <v>6800</v>
      </c>
    </row>
    <row r="303" spans="1:25" x14ac:dyDescent="0.3">
      <c r="A303">
        <v>46</v>
      </c>
      <c r="B303" t="str">
        <f t="shared" si="57"/>
        <v>46-Nirasaki2</v>
      </c>
      <c r="C303" t="s">
        <v>5316</v>
      </c>
      <c r="D303" t="s">
        <v>5317</v>
      </c>
      <c r="E303" t="s">
        <v>5319</v>
      </c>
      <c r="F303" t="s">
        <v>166</v>
      </c>
      <c r="G303" t="s">
        <v>38</v>
      </c>
      <c r="H303" t="s">
        <v>66</v>
      </c>
      <c r="I303">
        <v>11</v>
      </c>
      <c r="J303">
        <v>4</v>
      </c>
      <c r="K303" t="s">
        <v>65</v>
      </c>
      <c r="L303" t="s">
        <v>7133</v>
      </c>
      <c r="M303" t="s">
        <v>6914</v>
      </c>
      <c r="N303" t="s">
        <v>7134</v>
      </c>
      <c r="O303">
        <v>35.708888999999999</v>
      </c>
      <c r="P303">
        <v>138.446111</v>
      </c>
      <c r="T303">
        <v>25</v>
      </c>
      <c r="U303" t="s">
        <v>6832</v>
      </c>
      <c r="W303">
        <v>46</v>
      </c>
      <c r="Y303" t="s">
        <v>6800</v>
      </c>
    </row>
    <row r="304" spans="1:25" x14ac:dyDescent="0.3">
      <c r="A304">
        <v>46</v>
      </c>
      <c r="B304" t="str">
        <f t="shared" si="57"/>
        <v>46-Nirasaki3</v>
      </c>
      <c r="C304" t="s">
        <v>5316</v>
      </c>
      <c r="D304" t="s">
        <v>5317</v>
      </c>
      <c r="E304" t="s">
        <v>5319</v>
      </c>
      <c r="F304" t="s">
        <v>166</v>
      </c>
      <c r="G304" t="s">
        <v>38</v>
      </c>
      <c r="H304" t="s">
        <v>66</v>
      </c>
      <c r="I304">
        <v>11</v>
      </c>
      <c r="J304">
        <v>4</v>
      </c>
      <c r="K304" t="s">
        <v>65</v>
      </c>
      <c r="L304" t="s">
        <v>7133</v>
      </c>
      <c r="M304" t="s">
        <v>6914</v>
      </c>
      <c r="N304" t="s">
        <v>7135</v>
      </c>
      <c r="O304">
        <v>35.708888999999999</v>
      </c>
      <c r="P304">
        <v>138.446111</v>
      </c>
      <c r="T304">
        <v>25</v>
      </c>
      <c r="U304" t="s">
        <v>6832</v>
      </c>
      <c r="W304">
        <v>46</v>
      </c>
      <c r="Y304" t="s">
        <v>6800</v>
      </c>
    </row>
    <row r="305" spans="1:25" x14ac:dyDescent="0.3">
      <c r="A305">
        <v>46</v>
      </c>
      <c r="B305" t="str">
        <f t="shared" si="57"/>
        <v>46-Hatsukari</v>
      </c>
      <c r="C305" t="s">
        <v>5316</v>
      </c>
      <c r="D305" t="s">
        <v>5317</v>
      </c>
      <c r="E305" t="s">
        <v>5319</v>
      </c>
      <c r="F305" t="s">
        <v>166</v>
      </c>
      <c r="G305" t="s">
        <v>38</v>
      </c>
      <c r="H305" t="s">
        <v>66</v>
      </c>
      <c r="I305">
        <v>11</v>
      </c>
      <c r="J305">
        <v>4</v>
      </c>
      <c r="K305" t="s">
        <v>65</v>
      </c>
      <c r="L305" t="s">
        <v>7133</v>
      </c>
      <c r="M305" t="s">
        <v>6914</v>
      </c>
      <c r="N305" t="s">
        <v>7142</v>
      </c>
      <c r="O305">
        <v>35.610556000000003</v>
      </c>
      <c r="P305">
        <v>138.94</v>
      </c>
      <c r="T305">
        <v>25</v>
      </c>
      <c r="U305" t="s">
        <v>6832</v>
      </c>
      <c r="W305">
        <v>46</v>
      </c>
      <c r="Y305" t="s">
        <v>6800</v>
      </c>
    </row>
    <row r="306" spans="1:25" x14ac:dyDescent="0.3">
      <c r="A306">
        <v>46</v>
      </c>
      <c r="B306" t="str">
        <f t="shared" si="57"/>
        <v>46-Hatsukari2</v>
      </c>
      <c r="C306" t="s">
        <v>5316</v>
      </c>
      <c r="D306" t="s">
        <v>5317</v>
      </c>
      <c r="E306" t="s">
        <v>5319</v>
      </c>
      <c r="F306" t="s">
        <v>166</v>
      </c>
      <c r="G306" t="s">
        <v>38</v>
      </c>
      <c r="H306" t="s">
        <v>66</v>
      </c>
      <c r="I306">
        <v>11</v>
      </c>
      <c r="J306">
        <v>4</v>
      </c>
      <c r="K306" t="s">
        <v>65</v>
      </c>
      <c r="L306" t="s">
        <v>7133</v>
      </c>
      <c r="M306" t="s">
        <v>6914</v>
      </c>
      <c r="N306" t="s">
        <v>7144</v>
      </c>
      <c r="O306">
        <v>35.610556000000003</v>
      </c>
      <c r="P306">
        <v>138.94</v>
      </c>
      <c r="T306">
        <v>25</v>
      </c>
      <c r="U306" t="s">
        <v>6832</v>
      </c>
      <c r="W306">
        <v>46</v>
      </c>
      <c r="Y306" t="s">
        <v>6800</v>
      </c>
    </row>
    <row r="307" spans="1:25" x14ac:dyDescent="0.3">
      <c r="A307">
        <v>46</v>
      </c>
      <c r="B307" t="str">
        <f t="shared" si="57"/>
        <v>46-Sagamihara</v>
      </c>
      <c r="C307" t="s">
        <v>5316</v>
      </c>
      <c r="D307" t="s">
        <v>5317</v>
      </c>
      <c r="E307" t="s">
        <v>5319</v>
      </c>
      <c r="F307" t="s">
        <v>166</v>
      </c>
      <c r="G307" t="s">
        <v>38</v>
      </c>
      <c r="H307" t="s">
        <v>66</v>
      </c>
      <c r="I307">
        <v>11</v>
      </c>
      <c r="J307">
        <v>4</v>
      </c>
      <c r="K307" t="s">
        <v>65</v>
      </c>
      <c r="L307" t="s">
        <v>7133</v>
      </c>
      <c r="M307" t="s">
        <v>6914</v>
      </c>
      <c r="N307" t="s">
        <v>7143</v>
      </c>
      <c r="O307">
        <v>35.571389000000003</v>
      </c>
      <c r="P307">
        <v>139.373333</v>
      </c>
      <c r="T307">
        <v>25</v>
      </c>
      <c r="U307" t="s">
        <v>6832</v>
      </c>
      <c r="W307">
        <v>46</v>
      </c>
      <c r="Y307" t="s">
        <v>6800</v>
      </c>
    </row>
    <row r="308" spans="1:25" x14ac:dyDescent="0.3">
      <c r="A308">
        <v>47</v>
      </c>
      <c r="B308" t="str">
        <f t="shared" si="57"/>
        <v>47-Akita</v>
      </c>
      <c r="C308" t="s">
        <v>5333</v>
      </c>
      <c r="D308" t="s">
        <v>5334</v>
      </c>
      <c r="E308" t="s">
        <v>5336</v>
      </c>
      <c r="F308" t="s">
        <v>166</v>
      </c>
      <c r="G308" t="s">
        <v>38</v>
      </c>
      <c r="H308" t="s">
        <v>66</v>
      </c>
      <c r="I308">
        <v>4</v>
      </c>
      <c r="J308">
        <v>5</v>
      </c>
      <c r="L308" t="s">
        <v>7133</v>
      </c>
      <c r="M308" t="s">
        <v>6914</v>
      </c>
      <c r="N308" t="s">
        <v>7145</v>
      </c>
      <c r="O308">
        <v>39.72</v>
      </c>
      <c r="P308">
        <v>140.10249999999999</v>
      </c>
      <c r="T308">
        <v>20</v>
      </c>
      <c r="U308" t="s">
        <v>6832</v>
      </c>
      <c r="W308">
        <v>47</v>
      </c>
      <c r="Y308" t="s">
        <v>6800</v>
      </c>
    </row>
    <row r="309" spans="1:25" x14ac:dyDescent="0.3">
      <c r="A309">
        <v>47</v>
      </c>
      <c r="B309" t="str">
        <f t="shared" si="57"/>
        <v>47- Ayabe</v>
      </c>
      <c r="C309" t="s">
        <v>5333</v>
      </c>
      <c r="D309" t="s">
        <v>5334</v>
      </c>
      <c r="E309" t="s">
        <v>5336</v>
      </c>
      <c r="F309" t="s">
        <v>166</v>
      </c>
      <c r="G309" t="s">
        <v>38</v>
      </c>
      <c r="H309" t="s">
        <v>66</v>
      </c>
      <c r="I309">
        <v>4</v>
      </c>
      <c r="J309">
        <v>5</v>
      </c>
      <c r="L309" t="s">
        <v>7133</v>
      </c>
      <c r="M309" t="s">
        <v>6914</v>
      </c>
      <c r="N309" t="s">
        <v>7146</v>
      </c>
      <c r="O309">
        <v>35.299999999999997</v>
      </c>
      <c r="P309">
        <v>135.26666700000001</v>
      </c>
      <c r="T309">
        <v>20</v>
      </c>
      <c r="U309" t="s">
        <v>6832</v>
      </c>
      <c r="W309">
        <v>47</v>
      </c>
      <c r="Y309" t="s">
        <v>6800</v>
      </c>
    </row>
    <row r="310" spans="1:25" x14ac:dyDescent="0.3">
      <c r="A310">
        <v>47</v>
      </c>
      <c r="B310" t="str">
        <f t="shared" si="57"/>
        <v>47- Ino</v>
      </c>
      <c r="C310" t="s">
        <v>5333</v>
      </c>
      <c r="D310" t="s">
        <v>5334</v>
      </c>
      <c r="E310" t="s">
        <v>5336</v>
      </c>
      <c r="F310" t="s">
        <v>166</v>
      </c>
      <c r="G310" t="s">
        <v>38</v>
      </c>
      <c r="H310" t="s">
        <v>66</v>
      </c>
      <c r="I310">
        <v>4</v>
      </c>
      <c r="J310">
        <v>5</v>
      </c>
      <c r="L310" t="s">
        <v>7133</v>
      </c>
      <c r="M310" t="s">
        <v>6914</v>
      </c>
      <c r="N310" t="s">
        <v>7147</v>
      </c>
      <c r="O310">
        <v>33.549999999999997</v>
      </c>
      <c r="P310">
        <v>133.433333</v>
      </c>
      <c r="T310">
        <v>20</v>
      </c>
      <c r="U310" t="s">
        <v>6832</v>
      </c>
      <c r="W310">
        <v>47</v>
      </c>
      <c r="Y310" t="s">
        <v>6800</v>
      </c>
    </row>
    <row r="311" spans="1:25" x14ac:dyDescent="0.3">
      <c r="A311">
        <v>47</v>
      </c>
      <c r="B311" t="str">
        <f t="shared" si="57"/>
        <v>47- Naze</v>
      </c>
      <c r="C311" t="s">
        <v>5333</v>
      </c>
      <c r="D311" t="s">
        <v>5334</v>
      </c>
      <c r="E311" t="s">
        <v>5336</v>
      </c>
      <c r="F311" t="s">
        <v>166</v>
      </c>
      <c r="G311" t="s">
        <v>38</v>
      </c>
      <c r="H311" t="s">
        <v>66</v>
      </c>
      <c r="I311">
        <v>4</v>
      </c>
      <c r="J311">
        <v>5</v>
      </c>
      <c r="L311" t="s">
        <v>7133</v>
      </c>
      <c r="M311" t="s">
        <v>6914</v>
      </c>
      <c r="N311" t="s">
        <v>7148</v>
      </c>
      <c r="O311">
        <v>28.377247000000001</v>
      </c>
      <c r="P311">
        <v>129.493742</v>
      </c>
      <c r="T311">
        <v>20</v>
      </c>
      <c r="U311" t="s">
        <v>6832</v>
      </c>
      <c r="W311">
        <v>47</v>
      </c>
      <c r="Y311" t="s">
        <v>6800</v>
      </c>
    </row>
    <row r="312" spans="1:25" x14ac:dyDescent="0.3">
      <c r="A312">
        <v>48</v>
      </c>
      <c r="B312" t="str">
        <f t="shared" si="57"/>
        <v>48- UNDERCIV</v>
      </c>
      <c r="C312" t="s">
        <v>5350</v>
      </c>
      <c r="D312" t="s">
        <v>5351</v>
      </c>
      <c r="E312" t="s">
        <v>5352</v>
      </c>
      <c r="F312" t="s">
        <v>166</v>
      </c>
      <c r="G312" t="s">
        <v>38</v>
      </c>
      <c r="H312" t="s">
        <v>66</v>
      </c>
      <c r="I312">
        <v>9</v>
      </c>
      <c r="J312">
        <v>9</v>
      </c>
      <c r="K312" t="s">
        <v>65</v>
      </c>
      <c r="L312" t="s">
        <v>7149</v>
      </c>
      <c r="M312" t="s">
        <v>6824</v>
      </c>
      <c r="N312" t="s">
        <v>7151</v>
      </c>
      <c r="O312">
        <v>46.154722</v>
      </c>
      <c r="P312">
        <v>-89.385278</v>
      </c>
      <c r="Q312">
        <v>0.01</v>
      </c>
      <c r="T312">
        <v>90</v>
      </c>
      <c r="U312" t="s">
        <v>6832</v>
      </c>
      <c r="W312">
        <v>48</v>
      </c>
      <c r="Y312" t="s">
        <v>7150</v>
      </c>
    </row>
    <row r="313" spans="1:25" x14ac:dyDescent="0.3">
      <c r="A313">
        <v>48</v>
      </c>
      <c r="B313" t="str">
        <f t="shared" si="57"/>
        <v>48- ORONOIII</v>
      </c>
      <c r="C313" t="s">
        <v>5350</v>
      </c>
      <c r="D313" t="s">
        <v>5351</v>
      </c>
      <c r="E313" t="s">
        <v>5352</v>
      </c>
      <c r="F313" t="s">
        <v>166</v>
      </c>
      <c r="G313" t="s">
        <v>38</v>
      </c>
      <c r="H313" t="s">
        <v>66</v>
      </c>
      <c r="I313">
        <v>9</v>
      </c>
      <c r="J313">
        <v>10</v>
      </c>
      <c r="L313" t="s">
        <v>7149</v>
      </c>
      <c r="M313" t="s">
        <v>6824</v>
      </c>
      <c r="N313" t="s">
        <v>7152</v>
      </c>
      <c r="O313">
        <v>44.883000000000003</v>
      </c>
      <c r="P313">
        <v>-68.671999999999997</v>
      </c>
      <c r="Q313">
        <v>0.01</v>
      </c>
      <c r="T313">
        <v>90</v>
      </c>
      <c r="U313" t="s">
        <v>6832</v>
      </c>
      <c r="W313">
        <v>48</v>
      </c>
      <c r="Y313" t="s">
        <v>7150</v>
      </c>
    </row>
    <row r="314" spans="1:25" x14ac:dyDescent="0.3">
      <c r="A314">
        <v>48</v>
      </c>
      <c r="B314" t="str">
        <f t="shared" si="57"/>
        <v>48- KRAMERI</v>
      </c>
      <c r="C314" t="s">
        <v>5350</v>
      </c>
      <c r="D314" t="s">
        <v>5351</v>
      </c>
      <c r="E314" t="s">
        <v>5352</v>
      </c>
      <c r="F314" t="s">
        <v>166</v>
      </c>
      <c r="G314" t="s">
        <v>38</v>
      </c>
      <c r="H314" t="s">
        <v>66</v>
      </c>
      <c r="I314">
        <v>9</v>
      </c>
      <c r="J314">
        <v>10</v>
      </c>
      <c r="L314" t="s">
        <v>7149</v>
      </c>
      <c r="M314" t="s">
        <v>6824</v>
      </c>
      <c r="N314" t="s">
        <v>7153</v>
      </c>
      <c r="O314">
        <v>41.613332999999997</v>
      </c>
      <c r="P314">
        <v>-86.247500000000002</v>
      </c>
      <c r="Q314">
        <v>0.2</v>
      </c>
      <c r="T314">
        <v>90</v>
      </c>
      <c r="U314" t="s">
        <v>6832</v>
      </c>
      <c r="W314">
        <v>48</v>
      </c>
      <c r="Y314" t="s">
        <v>7150</v>
      </c>
    </row>
    <row r="315" spans="1:25" x14ac:dyDescent="0.3">
      <c r="A315">
        <v>48</v>
      </c>
      <c r="B315" t="str">
        <f t="shared" si="57"/>
        <v>48- BURDETTE</v>
      </c>
      <c r="C315" t="s">
        <v>5350</v>
      </c>
      <c r="D315" t="s">
        <v>5351</v>
      </c>
      <c r="E315" t="s">
        <v>5352</v>
      </c>
      <c r="F315" t="s">
        <v>166</v>
      </c>
      <c r="G315" t="s">
        <v>38</v>
      </c>
      <c r="H315" t="s">
        <v>66</v>
      </c>
      <c r="I315">
        <v>9</v>
      </c>
      <c r="J315">
        <v>11</v>
      </c>
      <c r="L315" t="s">
        <v>7149</v>
      </c>
      <c r="M315" t="s">
        <v>6824</v>
      </c>
      <c r="N315" t="s">
        <v>7154</v>
      </c>
      <c r="O315">
        <v>41.613332999999997</v>
      </c>
      <c r="P315">
        <v>-86.247500000000002</v>
      </c>
      <c r="Q315">
        <v>0.2</v>
      </c>
      <c r="T315">
        <v>90</v>
      </c>
      <c r="U315" t="s">
        <v>6832</v>
      </c>
      <c r="W315">
        <v>48</v>
      </c>
      <c r="Y315" t="s">
        <v>7150</v>
      </c>
    </row>
    <row r="316" spans="1:25" x14ac:dyDescent="0.3">
      <c r="A316">
        <v>48</v>
      </c>
      <c r="B316" t="str">
        <f t="shared" si="57"/>
        <v>48- TOPSY</v>
      </c>
      <c r="C316" t="s">
        <v>5350</v>
      </c>
      <c r="D316" t="s">
        <v>5351</v>
      </c>
      <c r="E316" t="s">
        <v>5352</v>
      </c>
      <c r="F316" t="s">
        <v>166</v>
      </c>
      <c r="G316" t="s">
        <v>38</v>
      </c>
      <c r="H316" t="s">
        <v>66</v>
      </c>
      <c r="I316">
        <v>9</v>
      </c>
      <c r="J316">
        <v>10</v>
      </c>
      <c r="L316" t="s">
        <v>7149</v>
      </c>
      <c r="M316" t="s">
        <v>6824</v>
      </c>
      <c r="N316" t="s">
        <v>7155</v>
      </c>
      <c r="O316">
        <v>30.280277999999999</v>
      </c>
      <c r="P316">
        <v>-93.360833</v>
      </c>
      <c r="Q316">
        <v>0.2</v>
      </c>
      <c r="T316">
        <v>90</v>
      </c>
      <c r="U316" t="s">
        <v>6832</v>
      </c>
      <c r="W316">
        <v>48</v>
      </c>
      <c r="Y316" t="s">
        <v>7150</v>
      </c>
    </row>
    <row r="317" spans="1:25" x14ac:dyDescent="0.3">
      <c r="A317">
        <v>48</v>
      </c>
      <c r="B317" t="str">
        <f t="shared" si="57"/>
        <v>48- WALTON</v>
      </c>
      <c r="C317" t="s">
        <v>5350</v>
      </c>
      <c r="D317" t="s">
        <v>5351</v>
      </c>
      <c r="E317" t="s">
        <v>5352</v>
      </c>
      <c r="F317" t="s">
        <v>166</v>
      </c>
      <c r="G317" t="s">
        <v>38</v>
      </c>
      <c r="H317" t="s">
        <v>66</v>
      </c>
      <c r="I317">
        <v>9</v>
      </c>
      <c r="J317">
        <v>9</v>
      </c>
      <c r="L317" t="s">
        <v>7149</v>
      </c>
      <c r="M317" t="s">
        <v>6824</v>
      </c>
      <c r="N317" t="s">
        <v>7156</v>
      </c>
      <c r="O317">
        <v>41.613332999999997</v>
      </c>
      <c r="P317">
        <v>-86.247500000000002</v>
      </c>
      <c r="Q317">
        <v>0.2</v>
      </c>
      <c r="T317">
        <v>90</v>
      </c>
      <c r="U317" t="s">
        <v>6832</v>
      </c>
      <c r="W317">
        <v>48</v>
      </c>
      <c r="Y317" t="s">
        <v>7150</v>
      </c>
    </row>
    <row r="318" spans="1:25" x14ac:dyDescent="0.3">
      <c r="A318">
        <v>48</v>
      </c>
      <c r="B318" t="str">
        <f t="shared" si="57"/>
        <v>48- Alabama</v>
      </c>
      <c r="C318" t="s">
        <v>5350</v>
      </c>
      <c r="D318" t="s">
        <v>5351</v>
      </c>
      <c r="E318" t="s">
        <v>5352</v>
      </c>
      <c r="F318" t="s">
        <v>166</v>
      </c>
      <c r="G318" t="s">
        <v>38</v>
      </c>
      <c r="H318" t="s">
        <v>66</v>
      </c>
      <c r="I318">
        <v>9</v>
      </c>
      <c r="J318">
        <v>9</v>
      </c>
      <c r="L318" t="s">
        <v>7149</v>
      </c>
      <c r="M318" t="s">
        <v>6824</v>
      </c>
      <c r="N318" t="s">
        <v>7157</v>
      </c>
      <c r="O318">
        <v>32.791666999999997</v>
      </c>
      <c r="P318">
        <v>-86.830832999999998</v>
      </c>
      <c r="Q318" t="s">
        <v>7158</v>
      </c>
      <c r="T318">
        <v>90</v>
      </c>
      <c r="U318" t="s">
        <v>6832</v>
      </c>
      <c r="W318">
        <v>48</v>
      </c>
      <c r="Y318" t="s">
        <v>7150</v>
      </c>
    </row>
    <row r="319" spans="1:25" x14ac:dyDescent="0.3">
      <c r="A319">
        <v>49</v>
      </c>
      <c r="B319" t="str">
        <f t="shared" si="57"/>
        <v>49- KA</v>
      </c>
      <c r="C319" t="s">
        <v>5476</v>
      </c>
      <c r="D319" t="s">
        <v>5477</v>
      </c>
      <c r="E319" t="s">
        <v>5479</v>
      </c>
      <c r="F319" t="s">
        <v>166</v>
      </c>
      <c r="G319" t="s">
        <v>38</v>
      </c>
      <c r="H319" t="s">
        <v>66</v>
      </c>
      <c r="I319">
        <v>5</v>
      </c>
      <c r="J319">
        <v>6</v>
      </c>
      <c r="K319" t="s">
        <v>65</v>
      </c>
      <c r="L319" t="s">
        <v>7159</v>
      </c>
      <c r="M319" t="s">
        <v>7160</v>
      </c>
      <c r="N319" t="s">
        <v>7161</v>
      </c>
      <c r="O319">
        <v>34.516666999999998</v>
      </c>
      <c r="P319">
        <v>135.85</v>
      </c>
      <c r="R319">
        <v>400</v>
      </c>
      <c r="T319">
        <v>40</v>
      </c>
      <c r="U319" t="s">
        <v>6832</v>
      </c>
      <c r="W319">
        <v>49</v>
      </c>
    </row>
    <row r="320" spans="1:25" x14ac:dyDescent="0.3">
      <c r="A320">
        <v>49</v>
      </c>
      <c r="B320" t="str">
        <f t="shared" si="57"/>
        <v>49- F</v>
      </c>
      <c r="C320" t="s">
        <v>5476</v>
      </c>
      <c r="D320" t="s">
        <v>5477</v>
      </c>
      <c r="E320" t="s">
        <v>5479</v>
      </c>
      <c r="F320" t="s">
        <v>166</v>
      </c>
      <c r="G320" t="s">
        <v>38</v>
      </c>
      <c r="H320" t="s">
        <v>66</v>
      </c>
      <c r="I320">
        <v>5</v>
      </c>
      <c r="J320">
        <v>6</v>
      </c>
      <c r="K320" t="s">
        <v>65</v>
      </c>
      <c r="L320" t="s">
        <v>7159</v>
      </c>
      <c r="M320" t="s">
        <v>7160</v>
      </c>
      <c r="N320" t="s">
        <v>7162</v>
      </c>
      <c r="O320">
        <v>34.596666999999997</v>
      </c>
      <c r="P320">
        <v>135.83750000000001</v>
      </c>
      <c r="R320">
        <v>400</v>
      </c>
      <c r="T320">
        <v>40</v>
      </c>
      <c r="U320" t="s">
        <v>6832</v>
      </c>
      <c r="W320">
        <v>49</v>
      </c>
    </row>
    <row r="321" spans="1:26" x14ac:dyDescent="0.3">
      <c r="A321">
        <v>49</v>
      </c>
      <c r="B321" t="str">
        <f t="shared" si="57"/>
        <v>49- A</v>
      </c>
      <c r="C321" t="s">
        <v>5476</v>
      </c>
      <c r="D321" t="s">
        <v>5477</v>
      </c>
      <c r="E321" t="s">
        <v>5479</v>
      </c>
      <c r="F321" t="s">
        <v>166</v>
      </c>
      <c r="G321" t="s">
        <v>38</v>
      </c>
      <c r="H321" t="s">
        <v>66</v>
      </c>
      <c r="I321">
        <v>5</v>
      </c>
      <c r="J321">
        <v>7</v>
      </c>
      <c r="K321" t="s">
        <v>65</v>
      </c>
      <c r="L321" t="s">
        <v>7159</v>
      </c>
      <c r="M321" t="s">
        <v>7160</v>
      </c>
      <c r="N321" t="s">
        <v>7163</v>
      </c>
      <c r="O321">
        <v>34.516666999999998</v>
      </c>
      <c r="P321">
        <v>135.85</v>
      </c>
      <c r="R321">
        <v>200</v>
      </c>
      <c r="T321">
        <v>40</v>
      </c>
      <c r="U321" t="s">
        <v>6832</v>
      </c>
      <c r="W321">
        <v>49</v>
      </c>
    </row>
    <row r="322" spans="1:26" x14ac:dyDescent="0.3">
      <c r="A322">
        <v>49</v>
      </c>
      <c r="B322" t="str">
        <f t="shared" si="57"/>
        <v>49- KY</v>
      </c>
      <c r="C322" t="s">
        <v>5476</v>
      </c>
      <c r="D322" t="s">
        <v>5477</v>
      </c>
      <c r="E322" t="s">
        <v>5479</v>
      </c>
      <c r="F322" t="s">
        <v>166</v>
      </c>
      <c r="G322" t="s">
        <v>38</v>
      </c>
      <c r="H322" t="s">
        <v>66</v>
      </c>
      <c r="I322">
        <v>5</v>
      </c>
      <c r="J322">
        <v>6</v>
      </c>
      <c r="K322" t="s">
        <v>65</v>
      </c>
      <c r="L322" t="s">
        <v>7159</v>
      </c>
      <c r="M322" t="s">
        <v>7160</v>
      </c>
      <c r="N322" t="s">
        <v>7164</v>
      </c>
      <c r="O322">
        <v>35.011667000000003</v>
      </c>
      <c r="P322">
        <v>135.76833300000001</v>
      </c>
      <c r="R322" t="s">
        <v>7166</v>
      </c>
      <c r="T322">
        <v>40</v>
      </c>
      <c r="U322" t="s">
        <v>6832</v>
      </c>
      <c r="W322">
        <v>49</v>
      </c>
    </row>
    <row r="323" spans="1:26" x14ac:dyDescent="0.3">
      <c r="A323">
        <v>49</v>
      </c>
      <c r="B323" t="str">
        <f t="shared" si="57"/>
        <v>49- O</v>
      </c>
      <c r="C323" t="s">
        <v>5476</v>
      </c>
      <c r="D323" t="s">
        <v>5477</v>
      </c>
      <c r="E323" t="s">
        <v>5479</v>
      </c>
      <c r="F323" t="s">
        <v>166</v>
      </c>
      <c r="G323" t="s">
        <v>38</v>
      </c>
      <c r="H323" t="s">
        <v>66</v>
      </c>
      <c r="I323">
        <v>5</v>
      </c>
      <c r="J323">
        <v>6</v>
      </c>
      <c r="K323" t="s">
        <v>65</v>
      </c>
      <c r="L323" t="s">
        <v>7159</v>
      </c>
      <c r="M323" t="s">
        <v>7160</v>
      </c>
      <c r="N323" t="s">
        <v>7165</v>
      </c>
      <c r="O323">
        <v>34.516666999999998</v>
      </c>
      <c r="P323">
        <v>135.85</v>
      </c>
      <c r="R323" t="s">
        <v>7166</v>
      </c>
      <c r="T323">
        <v>40</v>
      </c>
      <c r="U323" t="s">
        <v>6832</v>
      </c>
      <c r="W323">
        <v>49</v>
      </c>
    </row>
    <row r="324" spans="1:26" x14ac:dyDescent="0.3">
      <c r="A324">
        <v>50</v>
      </c>
      <c r="B324" t="str">
        <f t="shared" si="57"/>
        <v>50-Naze</v>
      </c>
      <c r="C324" t="s">
        <v>6640</v>
      </c>
      <c r="D324" t="s">
        <v>6641</v>
      </c>
      <c r="E324" t="s">
        <v>6643</v>
      </c>
      <c r="F324" t="s">
        <v>166</v>
      </c>
      <c r="G324" t="s">
        <v>38</v>
      </c>
      <c r="H324" t="s">
        <v>66</v>
      </c>
      <c r="I324">
        <v>4</v>
      </c>
      <c r="J324">
        <v>4</v>
      </c>
      <c r="L324" t="s">
        <v>7167</v>
      </c>
      <c r="M324" t="s">
        <v>6803</v>
      </c>
      <c r="N324" t="s">
        <v>6886</v>
      </c>
      <c r="O324">
        <v>28.377247000000001</v>
      </c>
      <c r="P324">
        <v>129.493742</v>
      </c>
      <c r="T324">
        <v>12</v>
      </c>
      <c r="U324" t="s">
        <v>6832</v>
      </c>
      <c r="W324">
        <v>50</v>
      </c>
      <c r="Y324" t="s">
        <v>6826</v>
      </c>
    </row>
    <row r="325" spans="1:26" x14ac:dyDescent="0.3">
      <c r="A325">
        <v>50</v>
      </c>
      <c r="B325" t="str">
        <f t="shared" si="57"/>
        <v>50- Kagoshima</v>
      </c>
      <c r="C325" t="s">
        <v>6640</v>
      </c>
      <c r="D325" t="s">
        <v>6641</v>
      </c>
      <c r="E325" t="s">
        <v>6643</v>
      </c>
      <c r="F325" t="s">
        <v>166</v>
      </c>
      <c r="G325" t="s">
        <v>38</v>
      </c>
      <c r="H325" t="s">
        <v>66</v>
      </c>
      <c r="I325">
        <v>4</v>
      </c>
      <c r="J325">
        <v>4</v>
      </c>
      <c r="L325" t="s">
        <v>7167</v>
      </c>
      <c r="M325" t="s">
        <v>6803</v>
      </c>
      <c r="N325" t="s">
        <v>7168</v>
      </c>
      <c r="O325">
        <v>31.596536</v>
      </c>
      <c r="P325">
        <v>130.55711700000001</v>
      </c>
      <c r="T325">
        <v>12</v>
      </c>
      <c r="U325" t="s">
        <v>6832</v>
      </c>
      <c r="W325">
        <v>50</v>
      </c>
      <c r="Y325" t="s">
        <v>6826</v>
      </c>
    </row>
    <row r="326" spans="1:26" x14ac:dyDescent="0.3">
      <c r="A326">
        <v>50</v>
      </c>
      <c r="B326" t="str">
        <f t="shared" si="57"/>
        <v>50- Wakayama</v>
      </c>
      <c r="C326" t="s">
        <v>6640</v>
      </c>
      <c r="D326" t="s">
        <v>6641</v>
      </c>
      <c r="E326" t="s">
        <v>6643</v>
      </c>
      <c r="F326" t="s">
        <v>166</v>
      </c>
      <c r="G326" t="s">
        <v>38</v>
      </c>
      <c r="H326" t="s">
        <v>66</v>
      </c>
      <c r="I326">
        <v>4</v>
      </c>
      <c r="J326">
        <v>4</v>
      </c>
      <c r="L326" t="s">
        <v>7167</v>
      </c>
      <c r="M326" t="s">
        <v>6803</v>
      </c>
      <c r="N326" t="s">
        <v>7169</v>
      </c>
      <c r="O326">
        <v>34.230519000000001</v>
      </c>
      <c r="P326">
        <v>135.17081099999999</v>
      </c>
      <c r="T326">
        <v>12</v>
      </c>
      <c r="U326" t="s">
        <v>6832</v>
      </c>
      <c r="W326">
        <v>50</v>
      </c>
      <c r="Y326" t="s">
        <v>6826</v>
      </c>
    </row>
    <row r="327" spans="1:26" x14ac:dyDescent="0.3">
      <c r="A327">
        <v>50</v>
      </c>
      <c r="B327" t="str">
        <f t="shared" si="57"/>
        <v>50- Mino</v>
      </c>
      <c r="C327" t="s">
        <v>6640</v>
      </c>
      <c r="D327" t="s">
        <v>6641</v>
      </c>
      <c r="E327" t="s">
        <v>6643</v>
      </c>
      <c r="F327" t="s">
        <v>166</v>
      </c>
      <c r="G327" t="s">
        <v>38</v>
      </c>
      <c r="H327" t="s">
        <v>66</v>
      </c>
      <c r="I327">
        <v>4</v>
      </c>
      <c r="J327">
        <v>4</v>
      </c>
      <c r="L327" t="s">
        <v>7167</v>
      </c>
      <c r="M327" t="s">
        <v>6803</v>
      </c>
      <c r="N327" t="s">
        <v>7170</v>
      </c>
      <c r="O327">
        <v>34.826932999999997</v>
      </c>
      <c r="P327">
        <v>135.470461</v>
      </c>
      <c r="T327">
        <v>12</v>
      </c>
      <c r="U327" t="s">
        <v>6832</v>
      </c>
      <c r="W327">
        <v>50</v>
      </c>
      <c r="Y327" t="s">
        <v>6826</v>
      </c>
    </row>
    <row r="328" spans="1:26" x14ac:dyDescent="0.3">
      <c r="A328">
        <v>51</v>
      </c>
      <c r="B328" t="str">
        <f t="shared" si="57"/>
        <v>51-1</v>
      </c>
      <c r="C328" t="s">
        <v>5756</v>
      </c>
      <c r="D328" t="s">
        <v>5757</v>
      </c>
      <c r="E328" t="s">
        <v>5759</v>
      </c>
      <c r="F328" t="s">
        <v>166</v>
      </c>
      <c r="G328" t="s">
        <v>38</v>
      </c>
      <c r="H328" t="s">
        <v>66</v>
      </c>
      <c r="I328">
        <v>32</v>
      </c>
      <c r="J328">
        <v>5</v>
      </c>
      <c r="L328" s="9" t="s">
        <v>7171</v>
      </c>
      <c r="M328" t="s">
        <v>7160</v>
      </c>
      <c r="N328">
        <v>1</v>
      </c>
      <c r="O328">
        <v>39.966666666666669</v>
      </c>
      <c r="P328">
        <v>-140.93333333333334</v>
      </c>
      <c r="T328">
        <v>240</v>
      </c>
      <c r="U328" t="s">
        <v>6832</v>
      </c>
      <c r="W328" t="s">
        <v>7174</v>
      </c>
      <c r="Z328" t="s">
        <v>7304</v>
      </c>
    </row>
    <row r="329" spans="1:26" x14ac:dyDescent="0.3">
      <c r="A329">
        <v>51</v>
      </c>
      <c r="B329" t="str">
        <f t="shared" si="57"/>
        <v>51-2</v>
      </c>
      <c r="C329" t="s">
        <v>5756</v>
      </c>
      <c r="D329" t="s">
        <v>5757</v>
      </c>
      <c r="E329" t="s">
        <v>5759</v>
      </c>
      <c r="F329" t="s">
        <v>166</v>
      </c>
      <c r="G329" t="s">
        <v>38</v>
      </c>
      <c r="H329" t="s">
        <v>66</v>
      </c>
      <c r="I329">
        <v>32</v>
      </c>
      <c r="J329">
        <v>5</v>
      </c>
      <c r="L329" s="9" t="s">
        <v>7171</v>
      </c>
      <c r="M329" t="s">
        <v>7160</v>
      </c>
      <c r="N329">
        <v>2</v>
      </c>
      <c r="O329">
        <v>38.966666666666669</v>
      </c>
      <c r="P329">
        <v>-141.18333333333334</v>
      </c>
      <c r="T329">
        <v>240</v>
      </c>
      <c r="U329" t="s">
        <v>6832</v>
      </c>
      <c r="W329" t="s">
        <v>7174</v>
      </c>
      <c r="Z329" t="s">
        <v>7304</v>
      </c>
    </row>
    <row r="330" spans="1:26" x14ac:dyDescent="0.3">
      <c r="A330">
        <v>51</v>
      </c>
      <c r="B330" t="str">
        <f t="shared" si="57"/>
        <v>51-3</v>
      </c>
      <c r="C330" t="s">
        <v>5756</v>
      </c>
      <c r="D330" t="s">
        <v>5757</v>
      </c>
      <c r="E330" t="s">
        <v>5759</v>
      </c>
      <c r="F330" t="s">
        <v>166</v>
      </c>
      <c r="G330" t="s">
        <v>38</v>
      </c>
      <c r="H330" t="s">
        <v>66</v>
      </c>
      <c r="I330">
        <v>32</v>
      </c>
      <c r="J330">
        <v>5</v>
      </c>
      <c r="L330" s="9" t="s">
        <v>7171</v>
      </c>
      <c r="M330" t="s">
        <v>7160</v>
      </c>
      <c r="N330">
        <v>3</v>
      </c>
      <c r="O330">
        <v>39.75</v>
      </c>
      <c r="P330">
        <v>-140.68333333333334</v>
      </c>
      <c r="T330">
        <v>240</v>
      </c>
      <c r="U330" t="s">
        <v>6832</v>
      </c>
      <c r="W330" t="s">
        <v>7174</v>
      </c>
      <c r="Z330" t="s">
        <v>7304</v>
      </c>
    </row>
    <row r="331" spans="1:26" x14ac:dyDescent="0.3">
      <c r="A331">
        <v>51</v>
      </c>
      <c r="B331" t="str">
        <f t="shared" si="57"/>
        <v>51-4</v>
      </c>
      <c r="C331" t="s">
        <v>5756</v>
      </c>
      <c r="D331" t="s">
        <v>5757</v>
      </c>
      <c r="E331" t="s">
        <v>5759</v>
      </c>
      <c r="F331" t="s">
        <v>166</v>
      </c>
      <c r="G331" t="s">
        <v>38</v>
      </c>
      <c r="H331" t="s">
        <v>66</v>
      </c>
      <c r="I331">
        <v>32</v>
      </c>
      <c r="J331">
        <v>5</v>
      </c>
      <c r="L331" s="9" t="s">
        <v>7171</v>
      </c>
      <c r="M331" t="s">
        <v>7160</v>
      </c>
      <c r="N331">
        <v>4</v>
      </c>
      <c r="O331">
        <v>38.716666666666669</v>
      </c>
      <c r="P331">
        <v>-139.81666666666666</v>
      </c>
      <c r="T331">
        <v>240</v>
      </c>
      <c r="U331" t="s">
        <v>6832</v>
      </c>
      <c r="W331" t="s">
        <v>7174</v>
      </c>
      <c r="Z331" t="s">
        <v>7304</v>
      </c>
    </row>
    <row r="332" spans="1:26" x14ac:dyDescent="0.3">
      <c r="A332">
        <v>51</v>
      </c>
      <c r="B332" t="str">
        <f t="shared" si="57"/>
        <v>51-5</v>
      </c>
      <c r="C332" t="s">
        <v>5756</v>
      </c>
      <c r="D332" t="s">
        <v>5757</v>
      </c>
      <c r="E332" t="s">
        <v>5759</v>
      </c>
      <c r="F332" t="s">
        <v>166</v>
      </c>
      <c r="G332" t="s">
        <v>38</v>
      </c>
      <c r="H332" t="s">
        <v>66</v>
      </c>
      <c r="I332">
        <v>32</v>
      </c>
      <c r="J332">
        <v>5</v>
      </c>
      <c r="L332" s="9" t="s">
        <v>7171</v>
      </c>
      <c r="M332" t="s">
        <v>7160</v>
      </c>
      <c r="N332">
        <v>5</v>
      </c>
      <c r="O332">
        <v>36.4</v>
      </c>
      <c r="P332">
        <v>-139.31666666666666</v>
      </c>
      <c r="T332">
        <v>240</v>
      </c>
      <c r="U332" t="s">
        <v>6832</v>
      </c>
      <c r="W332" t="s">
        <v>7174</v>
      </c>
      <c r="Z332" t="s">
        <v>7304</v>
      </c>
    </row>
    <row r="333" spans="1:26" x14ac:dyDescent="0.3">
      <c r="A333">
        <v>51</v>
      </c>
      <c r="B333" t="str">
        <f t="shared" si="57"/>
        <v>51-6</v>
      </c>
      <c r="C333" t="s">
        <v>5756</v>
      </c>
      <c r="D333" t="s">
        <v>5757</v>
      </c>
      <c r="E333" t="s">
        <v>5759</v>
      </c>
      <c r="F333" t="s">
        <v>166</v>
      </c>
      <c r="G333" t="s">
        <v>38</v>
      </c>
      <c r="H333" t="s">
        <v>66</v>
      </c>
      <c r="I333">
        <v>32</v>
      </c>
      <c r="J333">
        <v>5</v>
      </c>
      <c r="L333" s="9" t="s">
        <v>7171</v>
      </c>
      <c r="M333" t="s">
        <v>7160</v>
      </c>
      <c r="N333">
        <v>6</v>
      </c>
      <c r="O333">
        <v>36.25</v>
      </c>
      <c r="P333">
        <v>-139.63333333333333</v>
      </c>
      <c r="T333">
        <v>240</v>
      </c>
      <c r="U333" t="s">
        <v>6832</v>
      </c>
      <c r="W333" t="s">
        <v>7174</v>
      </c>
      <c r="Z333" t="s">
        <v>7304</v>
      </c>
    </row>
    <row r="334" spans="1:26" x14ac:dyDescent="0.3">
      <c r="A334">
        <v>51</v>
      </c>
      <c r="B334" t="str">
        <f t="shared" si="57"/>
        <v>51-7</v>
      </c>
      <c r="C334" t="s">
        <v>5756</v>
      </c>
      <c r="D334" t="s">
        <v>5757</v>
      </c>
      <c r="E334" t="s">
        <v>5759</v>
      </c>
      <c r="F334" t="s">
        <v>166</v>
      </c>
      <c r="G334" t="s">
        <v>38</v>
      </c>
      <c r="H334" t="s">
        <v>66</v>
      </c>
      <c r="I334">
        <v>32</v>
      </c>
      <c r="J334">
        <v>5</v>
      </c>
      <c r="L334" s="9" t="s">
        <v>7171</v>
      </c>
      <c r="M334" t="s">
        <v>7160</v>
      </c>
      <c r="N334">
        <v>7</v>
      </c>
      <c r="O334">
        <v>36.533333333333331</v>
      </c>
      <c r="P334">
        <v>-140.56666666666666</v>
      </c>
      <c r="T334">
        <v>240</v>
      </c>
      <c r="U334" t="s">
        <v>6832</v>
      </c>
      <c r="W334" t="s">
        <v>7174</v>
      </c>
      <c r="Z334" t="s">
        <v>7304</v>
      </c>
    </row>
    <row r="335" spans="1:26" x14ac:dyDescent="0.3">
      <c r="A335">
        <v>51</v>
      </c>
      <c r="B335" t="str">
        <f t="shared" si="57"/>
        <v>51-8</v>
      </c>
      <c r="C335" t="s">
        <v>5756</v>
      </c>
      <c r="D335" t="s">
        <v>5757</v>
      </c>
      <c r="E335" t="s">
        <v>5759</v>
      </c>
      <c r="F335" t="s">
        <v>166</v>
      </c>
      <c r="G335" t="s">
        <v>38</v>
      </c>
      <c r="H335" t="s">
        <v>66</v>
      </c>
      <c r="I335">
        <v>32</v>
      </c>
      <c r="J335">
        <v>5</v>
      </c>
      <c r="L335" s="9" t="s">
        <v>7171</v>
      </c>
      <c r="M335" t="s">
        <v>7160</v>
      </c>
      <c r="N335">
        <v>8</v>
      </c>
      <c r="O335">
        <v>36.25</v>
      </c>
      <c r="P335">
        <v>-137.98333333333332</v>
      </c>
      <c r="T335">
        <v>240</v>
      </c>
      <c r="U335" t="s">
        <v>6832</v>
      </c>
      <c r="W335" t="s">
        <v>7174</v>
      </c>
      <c r="Z335" t="s">
        <v>7304</v>
      </c>
    </row>
    <row r="336" spans="1:26" x14ac:dyDescent="0.3">
      <c r="A336">
        <v>51</v>
      </c>
      <c r="B336" t="str">
        <f t="shared" si="57"/>
        <v>51-9</v>
      </c>
      <c r="C336" t="s">
        <v>5756</v>
      </c>
      <c r="D336" t="s">
        <v>5757</v>
      </c>
      <c r="E336" t="s">
        <v>5759</v>
      </c>
      <c r="F336" t="s">
        <v>166</v>
      </c>
      <c r="G336" t="s">
        <v>38</v>
      </c>
      <c r="H336" t="s">
        <v>66</v>
      </c>
      <c r="I336">
        <v>32</v>
      </c>
      <c r="J336">
        <v>5</v>
      </c>
      <c r="L336" s="9" t="s">
        <v>7171</v>
      </c>
      <c r="M336" t="s">
        <v>7160</v>
      </c>
      <c r="N336">
        <v>9</v>
      </c>
      <c r="O336">
        <v>36.716666666666669</v>
      </c>
      <c r="P336">
        <v>-137.25</v>
      </c>
      <c r="T336">
        <v>240</v>
      </c>
      <c r="U336" t="s">
        <v>6832</v>
      </c>
      <c r="W336" t="s">
        <v>7174</v>
      </c>
      <c r="Z336" t="s">
        <v>7304</v>
      </c>
    </row>
    <row r="337" spans="1:26" x14ac:dyDescent="0.3">
      <c r="A337">
        <v>51</v>
      </c>
      <c r="B337" t="str">
        <f t="shared" si="57"/>
        <v>51-10</v>
      </c>
      <c r="C337" t="s">
        <v>5756</v>
      </c>
      <c r="D337" t="s">
        <v>5757</v>
      </c>
      <c r="E337" t="s">
        <v>5759</v>
      </c>
      <c r="F337" t="s">
        <v>166</v>
      </c>
      <c r="G337" t="s">
        <v>38</v>
      </c>
      <c r="H337" t="s">
        <v>66</v>
      </c>
      <c r="I337">
        <v>32</v>
      </c>
      <c r="J337">
        <v>5</v>
      </c>
      <c r="L337" s="9" t="s">
        <v>7171</v>
      </c>
      <c r="M337" t="s">
        <v>7160</v>
      </c>
      <c r="N337">
        <v>10</v>
      </c>
      <c r="O337">
        <v>34.833333333333336</v>
      </c>
      <c r="P337">
        <v>-138.16666666666666</v>
      </c>
      <c r="T337">
        <v>240</v>
      </c>
      <c r="U337" t="s">
        <v>6832</v>
      </c>
      <c r="W337" t="s">
        <v>7174</v>
      </c>
      <c r="Z337" t="s">
        <v>7304</v>
      </c>
    </row>
    <row r="338" spans="1:26" x14ac:dyDescent="0.3">
      <c r="A338">
        <v>51</v>
      </c>
      <c r="B338" t="str">
        <f t="shared" si="57"/>
        <v>51-11</v>
      </c>
      <c r="C338" t="s">
        <v>5756</v>
      </c>
      <c r="D338" t="s">
        <v>5757</v>
      </c>
      <c r="E338" t="s">
        <v>5759</v>
      </c>
      <c r="F338" t="s">
        <v>166</v>
      </c>
      <c r="G338" t="s">
        <v>38</v>
      </c>
      <c r="H338" t="s">
        <v>66</v>
      </c>
      <c r="I338">
        <v>32</v>
      </c>
      <c r="J338">
        <v>5</v>
      </c>
      <c r="L338" s="9" t="s">
        <v>7171</v>
      </c>
      <c r="M338" t="s">
        <v>7160</v>
      </c>
      <c r="N338">
        <v>11</v>
      </c>
      <c r="O338">
        <v>34.6</v>
      </c>
      <c r="P338">
        <v>-135.73333333333332</v>
      </c>
      <c r="T338">
        <v>240</v>
      </c>
      <c r="U338" t="s">
        <v>6832</v>
      </c>
      <c r="W338" t="s">
        <v>7174</v>
      </c>
      <c r="Z338" t="s">
        <v>7304</v>
      </c>
    </row>
    <row r="339" spans="1:26" x14ac:dyDescent="0.3">
      <c r="A339">
        <v>51</v>
      </c>
      <c r="B339" t="str">
        <f t="shared" si="57"/>
        <v>51-12</v>
      </c>
      <c r="C339" t="s">
        <v>5756</v>
      </c>
      <c r="D339" t="s">
        <v>5757</v>
      </c>
      <c r="E339" t="s">
        <v>5759</v>
      </c>
      <c r="F339" t="s">
        <v>166</v>
      </c>
      <c r="G339" t="s">
        <v>38</v>
      </c>
      <c r="H339" t="s">
        <v>66</v>
      </c>
      <c r="I339">
        <v>32</v>
      </c>
      <c r="J339">
        <v>5</v>
      </c>
      <c r="L339" s="9" t="s">
        <v>7171</v>
      </c>
      <c r="M339" t="s">
        <v>7160</v>
      </c>
      <c r="N339">
        <v>12</v>
      </c>
      <c r="O339">
        <v>34.616666666666667</v>
      </c>
      <c r="P339">
        <v>-135.69999999999999</v>
      </c>
      <c r="T339">
        <v>240</v>
      </c>
      <c r="U339" t="s">
        <v>6832</v>
      </c>
      <c r="W339" t="s">
        <v>7174</v>
      </c>
      <c r="Z339" t="s">
        <v>7304</v>
      </c>
    </row>
    <row r="340" spans="1:26" x14ac:dyDescent="0.3">
      <c r="A340">
        <v>51</v>
      </c>
      <c r="B340" t="str">
        <f t="shared" si="57"/>
        <v>51-13</v>
      </c>
      <c r="C340" t="s">
        <v>5756</v>
      </c>
      <c r="D340" t="s">
        <v>5757</v>
      </c>
      <c r="E340" t="s">
        <v>5759</v>
      </c>
      <c r="F340" t="s">
        <v>166</v>
      </c>
      <c r="G340" t="s">
        <v>38</v>
      </c>
      <c r="H340" t="s">
        <v>66</v>
      </c>
      <c r="I340">
        <v>32</v>
      </c>
      <c r="J340">
        <v>5</v>
      </c>
      <c r="L340" s="9" t="s">
        <v>7171</v>
      </c>
      <c r="M340" t="s">
        <v>7160</v>
      </c>
      <c r="N340">
        <v>13</v>
      </c>
      <c r="O340">
        <v>34.65</v>
      </c>
      <c r="P340">
        <v>-133.91666666666666</v>
      </c>
      <c r="T340">
        <v>240</v>
      </c>
      <c r="U340" t="s">
        <v>6832</v>
      </c>
      <c r="W340" t="s">
        <v>7174</v>
      </c>
      <c r="Z340" t="s">
        <v>7304</v>
      </c>
    </row>
    <row r="341" spans="1:26" x14ac:dyDescent="0.3">
      <c r="A341">
        <v>51</v>
      </c>
      <c r="B341" t="str">
        <f t="shared" si="57"/>
        <v>51-14</v>
      </c>
      <c r="C341" t="s">
        <v>5756</v>
      </c>
      <c r="D341" t="s">
        <v>5757</v>
      </c>
      <c r="E341" t="s">
        <v>5759</v>
      </c>
      <c r="F341" t="s">
        <v>166</v>
      </c>
      <c r="G341" t="s">
        <v>38</v>
      </c>
      <c r="H341" t="s">
        <v>66</v>
      </c>
      <c r="I341">
        <v>32</v>
      </c>
      <c r="J341">
        <v>5</v>
      </c>
      <c r="L341" s="9" t="s">
        <v>7171</v>
      </c>
      <c r="M341" t="s">
        <v>7160</v>
      </c>
      <c r="N341">
        <v>14</v>
      </c>
      <c r="O341">
        <v>34.516666666666666</v>
      </c>
      <c r="P341">
        <v>-133.51666666666668</v>
      </c>
      <c r="T341">
        <v>240</v>
      </c>
      <c r="U341" t="s">
        <v>6832</v>
      </c>
      <c r="W341" t="s">
        <v>7174</v>
      </c>
      <c r="Z341" t="s">
        <v>7304</v>
      </c>
    </row>
    <row r="342" spans="1:26" x14ac:dyDescent="0.3">
      <c r="A342">
        <v>51</v>
      </c>
      <c r="B342" t="str">
        <f t="shared" si="57"/>
        <v>51-15</v>
      </c>
      <c r="C342" t="s">
        <v>5756</v>
      </c>
      <c r="D342" t="s">
        <v>5757</v>
      </c>
      <c r="E342" t="s">
        <v>5759</v>
      </c>
      <c r="F342" t="s">
        <v>166</v>
      </c>
      <c r="G342" t="s">
        <v>38</v>
      </c>
      <c r="H342" t="s">
        <v>66</v>
      </c>
      <c r="I342">
        <v>32</v>
      </c>
      <c r="J342">
        <v>5</v>
      </c>
      <c r="L342" s="9" t="s">
        <v>7171</v>
      </c>
      <c r="M342" t="s">
        <v>7160</v>
      </c>
      <c r="N342">
        <v>15</v>
      </c>
      <c r="O342">
        <v>34.4</v>
      </c>
      <c r="P342">
        <v>-133.19999999999999</v>
      </c>
      <c r="T342">
        <v>240</v>
      </c>
      <c r="U342" t="s">
        <v>6832</v>
      </c>
      <c r="W342" t="s">
        <v>7174</v>
      </c>
      <c r="Z342" t="s">
        <v>7304</v>
      </c>
    </row>
    <row r="343" spans="1:26" x14ac:dyDescent="0.3">
      <c r="A343">
        <v>51</v>
      </c>
      <c r="B343" t="str">
        <f t="shared" si="57"/>
        <v>51-16</v>
      </c>
      <c r="C343" t="s">
        <v>5756</v>
      </c>
      <c r="D343" t="s">
        <v>5757</v>
      </c>
      <c r="E343" t="s">
        <v>5759</v>
      </c>
      <c r="F343" t="s">
        <v>166</v>
      </c>
      <c r="G343" t="s">
        <v>38</v>
      </c>
      <c r="H343" t="s">
        <v>66</v>
      </c>
      <c r="I343">
        <v>32</v>
      </c>
      <c r="J343">
        <v>5</v>
      </c>
      <c r="L343" s="9" t="s">
        <v>7171</v>
      </c>
      <c r="M343" t="s">
        <v>7160</v>
      </c>
      <c r="N343">
        <v>16</v>
      </c>
      <c r="O343">
        <v>34.416666666666664</v>
      </c>
      <c r="P343">
        <v>-132.73333333333332</v>
      </c>
      <c r="T343">
        <v>240</v>
      </c>
      <c r="U343" t="s">
        <v>6832</v>
      </c>
      <c r="W343" t="s">
        <v>7174</v>
      </c>
      <c r="Z343" t="s">
        <v>7304</v>
      </c>
    </row>
    <row r="344" spans="1:26" x14ac:dyDescent="0.3">
      <c r="A344">
        <v>51</v>
      </c>
      <c r="B344" t="str">
        <f t="shared" si="57"/>
        <v>51-17</v>
      </c>
      <c r="C344" t="s">
        <v>5756</v>
      </c>
      <c r="D344" t="s">
        <v>5757</v>
      </c>
      <c r="E344" t="s">
        <v>5759</v>
      </c>
      <c r="F344" t="s">
        <v>166</v>
      </c>
      <c r="G344" t="s">
        <v>38</v>
      </c>
      <c r="H344" t="s">
        <v>66</v>
      </c>
      <c r="I344">
        <v>32</v>
      </c>
      <c r="J344">
        <v>5</v>
      </c>
      <c r="L344" s="9" t="s">
        <v>7171</v>
      </c>
      <c r="M344" t="s">
        <v>7160</v>
      </c>
      <c r="N344">
        <v>17</v>
      </c>
      <c r="O344">
        <v>34.366666666666667</v>
      </c>
      <c r="P344">
        <v>-132.51666666666668</v>
      </c>
      <c r="T344">
        <v>240</v>
      </c>
      <c r="U344" t="s">
        <v>6832</v>
      </c>
      <c r="W344" t="s">
        <v>7174</v>
      </c>
      <c r="Z344" t="s">
        <v>7304</v>
      </c>
    </row>
    <row r="345" spans="1:26" x14ac:dyDescent="0.3">
      <c r="A345">
        <v>51</v>
      </c>
      <c r="B345" t="str">
        <f t="shared" si="57"/>
        <v>51-18</v>
      </c>
      <c r="C345" t="s">
        <v>5756</v>
      </c>
      <c r="D345" t="s">
        <v>5757</v>
      </c>
      <c r="E345" t="s">
        <v>5759</v>
      </c>
      <c r="F345" t="s">
        <v>166</v>
      </c>
      <c r="G345" t="s">
        <v>38</v>
      </c>
      <c r="H345" t="s">
        <v>66</v>
      </c>
      <c r="I345">
        <v>32</v>
      </c>
      <c r="J345">
        <v>5</v>
      </c>
      <c r="L345" s="9" t="s">
        <v>7171</v>
      </c>
      <c r="M345" t="s">
        <v>7160</v>
      </c>
      <c r="N345">
        <v>18</v>
      </c>
      <c r="O345">
        <v>33.93333333333333</v>
      </c>
      <c r="P345">
        <v>-133.28333333333333</v>
      </c>
      <c r="T345">
        <v>240</v>
      </c>
      <c r="U345" t="s">
        <v>6832</v>
      </c>
      <c r="W345" t="s">
        <v>7174</v>
      </c>
      <c r="Z345" t="s">
        <v>7304</v>
      </c>
    </row>
    <row r="346" spans="1:26" x14ac:dyDescent="0.3">
      <c r="A346">
        <v>51</v>
      </c>
      <c r="B346" t="str">
        <f t="shared" si="57"/>
        <v>51-19</v>
      </c>
      <c r="C346" t="s">
        <v>5756</v>
      </c>
      <c r="D346" t="s">
        <v>5757</v>
      </c>
      <c r="E346" t="s">
        <v>5759</v>
      </c>
      <c r="F346" t="s">
        <v>166</v>
      </c>
      <c r="G346" t="s">
        <v>38</v>
      </c>
      <c r="H346" t="s">
        <v>66</v>
      </c>
      <c r="I346">
        <v>32</v>
      </c>
      <c r="J346">
        <v>5</v>
      </c>
      <c r="L346" s="9" t="s">
        <v>7171</v>
      </c>
      <c r="M346" t="s">
        <v>7160</v>
      </c>
      <c r="N346">
        <v>19</v>
      </c>
      <c r="O346">
        <v>33.81666666666667</v>
      </c>
      <c r="P346">
        <v>-134.48333333333332</v>
      </c>
      <c r="T346">
        <v>240</v>
      </c>
      <c r="U346" t="s">
        <v>6832</v>
      </c>
      <c r="W346" t="s">
        <v>7174</v>
      </c>
      <c r="Z346" t="s">
        <v>7304</v>
      </c>
    </row>
    <row r="347" spans="1:26" x14ac:dyDescent="0.3">
      <c r="A347">
        <v>51</v>
      </c>
      <c r="B347" t="str">
        <f t="shared" si="57"/>
        <v>51-20</v>
      </c>
      <c r="C347" t="s">
        <v>5756</v>
      </c>
      <c r="D347" t="s">
        <v>5757</v>
      </c>
      <c r="E347" t="s">
        <v>5759</v>
      </c>
      <c r="F347" t="s">
        <v>166</v>
      </c>
      <c r="G347" t="s">
        <v>38</v>
      </c>
      <c r="H347" t="s">
        <v>66</v>
      </c>
      <c r="I347">
        <v>32</v>
      </c>
      <c r="J347">
        <v>5</v>
      </c>
      <c r="L347" s="9" t="s">
        <v>7171</v>
      </c>
      <c r="M347" t="s">
        <v>7160</v>
      </c>
      <c r="N347">
        <v>20</v>
      </c>
      <c r="O347">
        <v>33.700000000000003</v>
      </c>
      <c r="P347">
        <v>-133.88333333333333</v>
      </c>
      <c r="T347">
        <v>240</v>
      </c>
      <c r="U347" t="s">
        <v>6832</v>
      </c>
      <c r="W347" t="s">
        <v>7174</v>
      </c>
      <c r="Z347" t="s">
        <v>7304</v>
      </c>
    </row>
    <row r="348" spans="1:26" x14ac:dyDescent="0.3">
      <c r="A348">
        <v>51</v>
      </c>
      <c r="B348" t="str">
        <f t="shared" si="57"/>
        <v>51-21</v>
      </c>
      <c r="C348" t="s">
        <v>5756</v>
      </c>
      <c r="D348" t="s">
        <v>5757</v>
      </c>
      <c r="E348" t="s">
        <v>5759</v>
      </c>
      <c r="F348" t="s">
        <v>166</v>
      </c>
      <c r="G348" t="s">
        <v>38</v>
      </c>
      <c r="H348" t="s">
        <v>66</v>
      </c>
      <c r="I348">
        <v>32</v>
      </c>
      <c r="J348">
        <v>5</v>
      </c>
      <c r="L348" s="9" t="s">
        <v>7171</v>
      </c>
      <c r="M348" t="s">
        <v>7160</v>
      </c>
      <c r="N348">
        <v>21</v>
      </c>
      <c r="O348">
        <v>33.633333333333333</v>
      </c>
      <c r="P348">
        <v>-133.78333333333333</v>
      </c>
      <c r="T348">
        <v>240</v>
      </c>
      <c r="U348" t="s">
        <v>6832</v>
      </c>
      <c r="W348" t="s">
        <v>7174</v>
      </c>
      <c r="Z348" t="s">
        <v>7304</v>
      </c>
    </row>
    <row r="349" spans="1:26" x14ac:dyDescent="0.3">
      <c r="A349">
        <v>51</v>
      </c>
      <c r="B349" t="str">
        <f t="shared" si="57"/>
        <v>51-22</v>
      </c>
      <c r="C349" t="s">
        <v>5756</v>
      </c>
      <c r="D349" t="s">
        <v>5757</v>
      </c>
      <c r="E349" t="s">
        <v>5759</v>
      </c>
      <c r="F349" t="s">
        <v>166</v>
      </c>
      <c r="G349" t="s">
        <v>38</v>
      </c>
      <c r="H349" t="s">
        <v>66</v>
      </c>
      <c r="I349">
        <v>32</v>
      </c>
      <c r="J349">
        <v>5</v>
      </c>
      <c r="L349" s="9" t="s">
        <v>7171</v>
      </c>
      <c r="M349" t="s">
        <v>7160</v>
      </c>
      <c r="N349">
        <v>22</v>
      </c>
      <c r="O349">
        <v>33.200000000000003</v>
      </c>
      <c r="P349">
        <v>-133.13333333333333</v>
      </c>
      <c r="T349">
        <v>240</v>
      </c>
      <c r="U349" t="s">
        <v>6832</v>
      </c>
      <c r="W349" t="s">
        <v>7174</v>
      </c>
      <c r="Z349" t="s">
        <v>7304</v>
      </c>
    </row>
    <row r="350" spans="1:26" x14ac:dyDescent="0.3">
      <c r="A350">
        <v>51</v>
      </c>
      <c r="B350" t="str">
        <f t="shared" si="57"/>
        <v>51-23</v>
      </c>
      <c r="C350" t="s">
        <v>5756</v>
      </c>
      <c r="D350" t="s">
        <v>5757</v>
      </c>
      <c r="E350" t="s">
        <v>5759</v>
      </c>
      <c r="F350" t="s">
        <v>166</v>
      </c>
      <c r="G350" t="s">
        <v>38</v>
      </c>
      <c r="H350" t="s">
        <v>66</v>
      </c>
      <c r="I350">
        <v>32</v>
      </c>
      <c r="J350">
        <v>5</v>
      </c>
      <c r="L350" s="9" t="s">
        <v>7171</v>
      </c>
      <c r="M350" t="s">
        <v>7160</v>
      </c>
      <c r="N350">
        <v>23</v>
      </c>
      <c r="O350">
        <v>33.9</v>
      </c>
      <c r="P350">
        <v>-133.05000000000001</v>
      </c>
      <c r="T350">
        <v>240</v>
      </c>
      <c r="U350" t="s">
        <v>6832</v>
      </c>
      <c r="W350" t="s">
        <v>7174</v>
      </c>
      <c r="Z350" t="s">
        <v>7304</v>
      </c>
    </row>
    <row r="351" spans="1:26" x14ac:dyDescent="0.3">
      <c r="A351">
        <v>51</v>
      </c>
      <c r="B351" t="str">
        <f t="shared" si="57"/>
        <v>51-24</v>
      </c>
      <c r="C351" t="s">
        <v>5756</v>
      </c>
      <c r="D351" t="s">
        <v>5757</v>
      </c>
      <c r="E351" t="s">
        <v>5759</v>
      </c>
      <c r="F351" t="s">
        <v>166</v>
      </c>
      <c r="G351" t="s">
        <v>38</v>
      </c>
      <c r="H351" t="s">
        <v>66</v>
      </c>
      <c r="I351">
        <v>32</v>
      </c>
      <c r="J351">
        <v>5</v>
      </c>
      <c r="L351" s="9" t="s">
        <v>7171</v>
      </c>
      <c r="M351" t="s">
        <v>7160</v>
      </c>
      <c r="N351">
        <v>24</v>
      </c>
      <c r="O351">
        <v>33.216666666666669</v>
      </c>
      <c r="P351">
        <v>-132.56666666666666</v>
      </c>
      <c r="T351">
        <v>240</v>
      </c>
      <c r="U351" t="s">
        <v>6832</v>
      </c>
      <c r="W351" t="s">
        <v>7174</v>
      </c>
      <c r="Z351" t="s">
        <v>7304</v>
      </c>
    </row>
    <row r="352" spans="1:26" x14ac:dyDescent="0.3">
      <c r="A352">
        <v>51</v>
      </c>
      <c r="B352" t="str">
        <f t="shared" si="57"/>
        <v>51-25</v>
      </c>
      <c r="C352" t="s">
        <v>5756</v>
      </c>
      <c r="D352" t="s">
        <v>5757</v>
      </c>
      <c r="E352" t="s">
        <v>5759</v>
      </c>
      <c r="F352" t="s">
        <v>166</v>
      </c>
      <c r="G352" t="s">
        <v>38</v>
      </c>
      <c r="H352" t="s">
        <v>66</v>
      </c>
      <c r="I352">
        <v>32</v>
      </c>
      <c r="J352">
        <v>5</v>
      </c>
      <c r="L352" s="9" t="s">
        <v>7171</v>
      </c>
      <c r="M352" t="s">
        <v>7160</v>
      </c>
      <c r="N352">
        <v>25</v>
      </c>
      <c r="O352">
        <v>33.299999999999997</v>
      </c>
      <c r="P352">
        <v>-130.36666666666667</v>
      </c>
      <c r="T352">
        <v>240</v>
      </c>
      <c r="U352" t="s">
        <v>6832</v>
      </c>
      <c r="W352" t="s">
        <v>7174</v>
      </c>
      <c r="Z352" t="s">
        <v>7304</v>
      </c>
    </row>
    <row r="353" spans="1:26" x14ac:dyDescent="0.3">
      <c r="A353">
        <v>51</v>
      </c>
      <c r="B353" t="str">
        <f t="shared" si="57"/>
        <v>51-26</v>
      </c>
      <c r="C353" t="s">
        <v>5756</v>
      </c>
      <c r="D353" t="s">
        <v>5757</v>
      </c>
      <c r="E353" t="s">
        <v>5759</v>
      </c>
      <c r="F353" t="s">
        <v>166</v>
      </c>
      <c r="G353" t="s">
        <v>38</v>
      </c>
      <c r="H353" t="s">
        <v>66</v>
      </c>
      <c r="I353">
        <v>32</v>
      </c>
      <c r="J353">
        <v>5</v>
      </c>
      <c r="L353" s="9" t="s">
        <v>7171</v>
      </c>
      <c r="M353" t="s">
        <v>7160</v>
      </c>
      <c r="N353">
        <v>26</v>
      </c>
      <c r="O353">
        <v>33.166666666666664</v>
      </c>
      <c r="P353">
        <v>-129.71666666666667</v>
      </c>
      <c r="T353">
        <v>240</v>
      </c>
      <c r="U353" t="s">
        <v>6832</v>
      </c>
      <c r="W353" t="s">
        <v>7174</v>
      </c>
      <c r="Z353" t="s">
        <v>7304</v>
      </c>
    </row>
    <row r="354" spans="1:26" x14ac:dyDescent="0.3">
      <c r="A354">
        <v>51</v>
      </c>
      <c r="B354" t="str">
        <f t="shared" si="57"/>
        <v>51-27</v>
      </c>
      <c r="C354" t="s">
        <v>5756</v>
      </c>
      <c r="D354" t="s">
        <v>5757</v>
      </c>
      <c r="E354" t="s">
        <v>5759</v>
      </c>
      <c r="F354" t="s">
        <v>166</v>
      </c>
      <c r="G354" t="s">
        <v>38</v>
      </c>
      <c r="H354" t="s">
        <v>66</v>
      </c>
      <c r="I354">
        <v>32</v>
      </c>
      <c r="J354">
        <v>5</v>
      </c>
      <c r="L354" s="9" t="s">
        <v>7171</v>
      </c>
      <c r="M354" t="s">
        <v>7160</v>
      </c>
      <c r="N354">
        <v>27</v>
      </c>
      <c r="O354">
        <v>32.85</v>
      </c>
      <c r="P354">
        <v>-130.78333333333333</v>
      </c>
      <c r="T354">
        <v>240</v>
      </c>
      <c r="U354" t="s">
        <v>6832</v>
      </c>
      <c r="W354" t="s">
        <v>7174</v>
      </c>
      <c r="Z354" t="s">
        <v>7304</v>
      </c>
    </row>
    <row r="355" spans="1:26" x14ac:dyDescent="0.3">
      <c r="A355">
        <v>51</v>
      </c>
      <c r="B355" t="str">
        <f t="shared" si="57"/>
        <v>51-28</v>
      </c>
      <c r="C355" t="s">
        <v>5756</v>
      </c>
      <c r="D355" t="s">
        <v>5757</v>
      </c>
      <c r="E355" t="s">
        <v>5759</v>
      </c>
      <c r="F355" t="s">
        <v>166</v>
      </c>
      <c r="G355" t="s">
        <v>38</v>
      </c>
      <c r="H355" t="s">
        <v>66</v>
      </c>
      <c r="I355">
        <v>32</v>
      </c>
      <c r="J355">
        <v>5</v>
      </c>
      <c r="L355" s="9" t="s">
        <v>7171</v>
      </c>
      <c r="M355" t="s">
        <v>7160</v>
      </c>
      <c r="N355">
        <v>28</v>
      </c>
      <c r="O355">
        <v>32.799999999999997</v>
      </c>
      <c r="P355">
        <v>-130.91666666666666</v>
      </c>
      <c r="T355">
        <v>240</v>
      </c>
      <c r="U355" t="s">
        <v>6832</v>
      </c>
      <c r="W355" t="s">
        <v>7174</v>
      </c>
      <c r="Z355" t="s">
        <v>7304</v>
      </c>
    </row>
    <row r="356" spans="1:26" x14ac:dyDescent="0.3">
      <c r="A356">
        <v>51</v>
      </c>
      <c r="B356" t="str">
        <f t="shared" si="57"/>
        <v>51-29</v>
      </c>
      <c r="C356" t="s">
        <v>5756</v>
      </c>
      <c r="D356" t="s">
        <v>5757</v>
      </c>
      <c r="E356" t="s">
        <v>5759</v>
      </c>
      <c r="F356" t="s">
        <v>166</v>
      </c>
      <c r="G356" t="s">
        <v>38</v>
      </c>
      <c r="H356" t="s">
        <v>66</v>
      </c>
      <c r="I356">
        <v>32</v>
      </c>
      <c r="J356">
        <v>5</v>
      </c>
      <c r="L356" s="9" t="s">
        <v>7171</v>
      </c>
      <c r="M356" t="s">
        <v>7160</v>
      </c>
      <c r="N356">
        <v>29</v>
      </c>
      <c r="O356">
        <v>32.68333333333333</v>
      </c>
      <c r="P356">
        <v>-130.98333333333332</v>
      </c>
      <c r="T356">
        <v>240</v>
      </c>
      <c r="U356" t="s">
        <v>6832</v>
      </c>
      <c r="W356" t="s">
        <v>7174</v>
      </c>
      <c r="Z356" t="s">
        <v>7304</v>
      </c>
    </row>
    <row r="357" spans="1:26" x14ac:dyDescent="0.3">
      <c r="A357">
        <v>51</v>
      </c>
      <c r="B357" t="str">
        <f t="shared" si="57"/>
        <v>51-30</v>
      </c>
      <c r="C357" t="s">
        <v>5756</v>
      </c>
      <c r="D357" t="s">
        <v>5757</v>
      </c>
      <c r="E357" t="s">
        <v>5759</v>
      </c>
      <c r="F357" t="s">
        <v>166</v>
      </c>
      <c r="G357" t="s">
        <v>38</v>
      </c>
      <c r="H357" t="s">
        <v>66</v>
      </c>
      <c r="I357">
        <v>32</v>
      </c>
      <c r="J357">
        <v>5</v>
      </c>
      <c r="L357" s="9" t="s">
        <v>7171</v>
      </c>
      <c r="M357" t="s">
        <v>7160</v>
      </c>
      <c r="N357">
        <v>30</v>
      </c>
      <c r="O357">
        <v>30.716666666666665</v>
      </c>
      <c r="P357">
        <v>-131</v>
      </c>
      <c r="T357">
        <v>240</v>
      </c>
      <c r="U357" t="s">
        <v>6832</v>
      </c>
      <c r="W357" t="s">
        <v>7174</v>
      </c>
      <c r="Z357" t="s">
        <v>7304</v>
      </c>
    </row>
    <row r="358" spans="1:26" x14ac:dyDescent="0.3">
      <c r="A358">
        <v>51</v>
      </c>
      <c r="B358" t="str">
        <f t="shared" si="57"/>
        <v>51-31</v>
      </c>
      <c r="C358" t="s">
        <v>5756</v>
      </c>
      <c r="D358" t="s">
        <v>5757</v>
      </c>
      <c r="E358" t="s">
        <v>5759</v>
      </c>
      <c r="F358" t="s">
        <v>166</v>
      </c>
      <c r="G358" t="s">
        <v>38</v>
      </c>
      <c r="H358" t="s">
        <v>66</v>
      </c>
      <c r="I358">
        <v>32</v>
      </c>
      <c r="J358">
        <v>5</v>
      </c>
      <c r="L358" s="9" t="s">
        <v>7171</v>
      </c>
      <c r="M358" t="s">
        <v>7160</v>
      </c>
      <c r="N358">
        <v>31</v>
      </c>
      <c r="O358">
        <v>30.416666666666668</v>
      </c>
      <c r="P358">
        <v>-130.56666666666666</v>
      </c>
      <c r="T358">
        <v>240</v>
      </c>
      <c r="U358" t="s">
        <v>6832</v>
      </c>
      <c r="W358" t="s">
        <v>7174</v>
      </c>
      <c r="Z358" t="s">
        <v>7304</v>
      </c>
    </row>
    <row r="359" spans="1:26" x14ac:dyDescent="0.3">
      <c r="A359">
        <v>51</v>
      </c>
      <c r="B359" t="str">
        <f t="shared" si="57"/>
        <v>51-32</v>
      </c>
      <c r="C359" t="s">
        <v>5756</v>
      </c>
      <c r="D359" t="s">
        <v>5757</v>
      </c>
      <c r="E359" t="s">
        <v>5759</v>
      </c>
      <c r="F359" t="s">
        <v>166</v>
      </c>
      <c r="G359" t="s">
        <v>38</v>
      </c>
      <c r="H359" t="s">
        <v>66</v>
      </c>
      <c r="I359">
        <v>32</v>
      </c>
      <c r="J359">
        <v>5</v>
      </c>
      <c r="L359" s="9" t="s">
        <v>7171</v>
      </c>
      <c r="M359" t="s">
        <v>7160</v>
      </c>
      <c r="N359">
        <v>32</v>
      </c>
      <c r="O359">
        <v>30.383333333333333</v>
      </c>
      <c r="P359">
        <v>-130.41666666666666</v>
      </c>
      <c r="T359">
        <v>240</v>
      </c>
      <c r="U359" t="s">
        <v>6832</v>
      </c>
      <c r="W359" t="s">
        <v>7174</v>
      </c>
      <c r="Z359" t="s">
        <v>7304</v>
      </c>
    </row>
    <row r="360" spans="1:26" x14ac:dyDescent="0.3">
      <c r="A360">
        <v>52</v>
      </c>
      <c r="B360" t="str">
        <f t="shared" si="57"/>
        <v>52-Tomakomai2</v>
      </c>
      <c r="C360" t="s">
        <v>5847</v>
      </c>
      <c r="D360" t="s">
        <v>5851</v>
      </c>
      <c r="E360" t="s">
        <v>5853</v>
      </c>
      <c r="F360" t="s">
        <v>166</v>
      </c>
      <c r="G360" t="s">
        <v>38</v>
      </c>
      <c r="H360" t="s">
        <v>66</v>
      </c>
      <c r="I360">
        <v>7</v>
      </c>
      <c r="J360">
        <v>3</v>
      </c>
      <c r="L360" t="s">
        <v>7175</v>
      </c>
      <c r="M360" t="s">
        <v>6914</v>
      </c>
      <c r="N360" t="s">
        <v>7176</v>
      </c>
      <c r="O360">
        <v>42.666666666666664</v>
      </c>
      <c r="P360">
        <v>141.65</v>
      </c>
      <c r="R360">
        <v>12</v>
      </c>
      <c r="T360">
        <v>53.6</v>
      </c>
      <c r="U360" t="s">
        <v>6807</v>
      </c>
      <c r="W360" t="s">
        <v>7182</v>
      </c>
    </row>
    <row r="361" spans="1:26" x14ac:dyDescent="0.3">
      <c r="A361">
        <v>52</v>
      </c>
      <c r="B361" t="str">
        <f t="shared" si="57"/>
        <v>52-Kanazawa</v>
      </c>
      <c r="C361" t="s">
        <v>5847</v>
      </c>
      <c r="D361" t="s">
        <v>5851</v>
      </c>
      <c r="E361" t="s">
        <v>5853</v>
      </c>
      <c r="F361" t="s">
        <v>166</v>
      </c>
      <c r="G361" t="s">
        <v>38</v>
      </c>
      <c r="H361" t="s">
        <v>66</v>
      </c>
      <c r="I361">
        <v>7</v>
      </c>
      <c r="J361">
        <v>3</v>
      </c>
      <c r="L361" t="s">
        <v>7175</v>
      </c>
      <c r="M361" t="s">
        <v>6914</v>
      </c>
      <c r="N361" t="s">
        <v>7177</v>
      </c>
      <c r="O361">
        <v>36.549999999999997</v>
      </c>
      <c r="P361">
        <v>136.65</v>
      </c>
      <c r="R361">
        <v>11</v>
      </c>
      <c r="T361">
        <v>48.3</v>
      </c>
      <c r="U361" t="s">
        <v>6807</v>
      </c>
      <c r="W361" t="s">
        <v>7182</v>
      </c>
    </row>
    <row r="362" spans="1:26" x14ac:dyDescent="0.3">
      <c r="A362">
        <v>52</v>
      </c>
      <c r="B362" t="str">
        <f t="shared" si="57"/>
        <v>52-Ueda</v>
      </c>
      <c r="C362" t="s">
        <v>5847</v>
      </c>
      <c r="D362" t="s">
        <v>5851</v>
      </c>
      <c r="E362" t="s">
        <v>5853</v>
      </c>
      <c r="F362" t="s">
        <v>166</v>
      </c>
      <c r="G362" t="s">
        <v>38</v>
      </c>
      <c r="H362" t="s">
        <v>66</v>
      </c>
      <c r="I362">
        <v>7</v>
      </c>
      <c r="J362">
        <v>3</v>
      </c>
      <c r="L362" t="s">
        <v>7175</v>
      </c>
      <c r="M362" t="s">
        <v>6914</v>
      </c>
      <c r="N362" t="s">
        <v>7178</v>
      </c>
      <c r="O362">
        <v>36.4</v>
      </c>
      <c r="P362">
        <v>138.19999999999999</v>
      </c>
      <c r="R362">
        <v>419</v>
      </c>
      <c r="T362">
        <v>50.6</v>
      </c>
      <c r="U362" t="s">
        <v>6807</v>
      </c>
      <c r="W362" t="s">
        <v>7182</v>
      </c>
    </row>
    <row r="363" spans="1:26" x14ac:dyDescent="0.3">
      <c r="A363">
        <v>52</v>
      </c>
      <c r="B363" t="str">
        <f t="shared" ref="B363:B426" si="58">_xlfn.CONCAT(A363,"-",N363)</f>
        <v>52-Tsukuba</v>
      </c>
      <c r="C363" t="s">
        <v>5847</v>
      </c>
      <c r="D363" t="s">
        <v>5851</v>
      </c>
      <c r="E363" t="s">
        <v>5853</v>
      </c>
      <c r="F363" t="s">
        <v>166</v>
      </c>
      <c r="G363" t="s">
        <v>38</v>
      </c>
      <c r="H363" t="s">
        <v>66</v>
      </c>
      <c r="I363">
        <v>7</v>
      </c>
      <c r="J363">
        <v>3</v>
      </c>
      <c r="L363" t="s">
        <v>7175</v>
      </c>
      <c r="M363" t="s">
        <v>6914</v>
      </c>
      <c r="N363" t="s">
        <v>7057</v>
      </c>
      <c r="O363">
        <v>36.033333333333331</v>
      </c>
      <c r="P363">
        <v>140.11666666666667</v>
      </c>
      <c r="R363">
        <v>25</v>
      </c>
      <c r="T363">
        <v>49.66</v>
      </c>
      <c r="U363" t="s">
        <v>6807</v>
      </c>
      <c r="W363" t="s">
        <v>7182</v>
      </c>
    </row>
    <row r="364" spans="1:26" x14ac:dyDescent="0.3">
      <c r="A364">
        <v>52</v>
      </c>
      <c r="B364" t="str">
        <f t="shared" si="58"/>
        <v>52-Ogi</v>
      </c>
      <c r="C364" t="s">
        <v>5847</v>
      </c>
      <c r="D364" t="s">
        <v>5851</v>
      </c>
      <c r="E364" t="s">
        <v>5853</v>
      </c>
      <c r="F364" t="s">
        <v>166</v>
      </c>
      <c r="G364" t="s">
        <v>38</v>
      </c>
      <c r="H364" t="s">
        <v>66</v>
      </c>
      <c r="I364">
        <v>7</v>
      </c>
      <c r="J364">
        <v>4</v>
      </c>
      <c r="L364" t="s">
        <v>7175</v>
      </c>
      <c r="M364" t="s">
        <v>6914</v>
      </c>
      <c r="N364" t="s">
        <v>7179</v>
      </c>
      <c r="O364">
        <v>33.25</v>
      </c>
      <c r="P364">
        <v>130.16666666666666</v>
      </c>
      <c r="R364">
        <v>8</v>
      </c>
      <c r="T364">
        <v>58</v>
      </c>
      <c r="U364" t="s">
        <v>6807</v>
      </c>
      <c r="W364" t="s">
        <v>7182</v>
      </c>
    </row>
    <row r="365" spans="1:26" x14ac:dyDescent="0.3">
      <c r="A365">
        <v>52</v>
      </c>
      <c r="B365" t="str">
        <f t="shared" si="58"/>
        <v>52-Ibusuki1</v>
      </c>
      <c r="C365" t="s">
        <v>5847</v>
      </c>
      <c r="D365" t="s">
        <v>5851</v>
      </c>
      <c r="E365" t="s">
        <v>5853</v>
      </c>
      <c r="F365" t="s">
        <v>166</v>
      </c>
      <c r="G365" t="s">
        <v>38</v>
      </c>
      <c r="H365" t="s">
        <v>66</v>
      </c>
      <c r="I365">
        <v>7</v>
      </c>
      <c r="J365">
        <v>3</v>
      </c>
      <c r="L365" t="s">
        <v>7175</v>
      </c>
      <c r="M365" t="s">
        <v>6914</v>
      </c>
      <c r="N365" t="s">
        <v>7180</v>
      </c>
      <c r="O365">
        <v>31.183333333333334</v>
      </c>
      <c r="P365">
        <v>130.55000000000001</v>
      </c>
      <c r="R365">
        <v>28</v>
      </c>
      <c r="T365">
        <v>59.66</v>
      </c>
      <c r="U365" t="s">
        <v>6807</v>
      </c>
      <c r="W365" t="s">
        <v>7182</v>
      </c>
    </row>
    <row r="366" spans="1:26" x14ac:dyDescent="0.3">
      <c r="A366">
        <v>52</v>
      </c>
      <c r="B366" t="str">
        <f t="shared" si="58"/>
        <v>52-Hirosaki</v>
      </c>
      <c r="C366" t="s">
        <v>5847</v>
      </c>
      <c r="D366" t="s">
        <v>5851</v>
      </c>
      <c r="E366" t="s">
        <v>5853</v>
      </c>
      <c r="F366" t="s">
        <v>166</v>
      </c>
      <c r="G366" t="s">
        <v>38</v>
      </c>
      <c r="H366" t="s">
        <v>66</v>
      </c>
      <c r="I366">
        <v>7</v>
      </c>
      <c r="J366">
        <v>3</v>
      </c>
      <c r="L366" t="s">
        <v>7175</v>
      </c>
      <c r="M366" t="s">
        <v>6914</v>
      </c>
      <c r="N366" t="s">
        <v>7181</v>
      </c>
      <c r="O366">
        <v>40.6</v>
      </c>
      <c r="P366">
        <v>140.44999999999999</v>
      </c>
      <c r="R366">
        <v>25</v>
      </c>
      <c r="T366">
        <v>51</v>
      </c>
      <c r="U366" t="s">
        <v>6807</v>
      </c>
      <c r="W366" t="s">
        <v>7182</v>
      </c>
    </row>
    <row r="367" spans="1:26" x14ac:dyDescent="0.3">
      <c r="A367">
        <v>53</v>
      </c>
      <c r="B367" t="str">
        <f t="shared" si="58"/>
        <v>53-Pelkosenniemi1</v>
      </c>
      <c r="C367" t="s">
        <v>6087</v>
      </c>
      <c r="D367" t="s">
        <v>6088</v>
      </c>
      <c r="E367" t="s">
        <v>6090</v>
      </c>
      <c r="F367" t="s">
        <v>166</v>
      </c>
      <c r="G367" t="s">
        <v>38</v>
      </c>
      <c r="H367" t="s">
        <v>66</v>
      </c>
      <c r="I367">
        <v>6</v>
      </c>
      <c r="J367">
        <v>4</v>
      </c>
      <c r="L367" t="s">
        <v>7172</v>
      </c>
      <c r="M367" t="s">
        <v>6824</v>
      </c>
      <c r="N367" t="s">
        <v>7185</v>
      </c>
      <c r="O367">
        <f>67+6/60</f>
        <v>67.099999999999994</v>
      </c>
      <c r="P367">
        <f>27+30/60</f>
        <v>27.5</v>
      </c>
      <c r="T367">
        <v>115</v>
      </c>
      <c r="U367" t="s">
        <v>6832</v>
      </c>
      <c r="W367" t="s">
        <v>7210</v>
      </c>
      <c r="Y367" t="s">
        <v>6984</v>
      </c>
    </row>
    <row r="368" spans="1:26" x14ac:dyDescent="0.3">
      <c r="A368">
        <v>53</v>
      </c>
      <c r="B368" t="str">
        <f t="shared" si="58"/>
        <v>53-Pelkosenniemi2</v>
      </c>
      <c r="C368" t="s">
        <v>6087</v>
      </c>
      <c r="D368" t="s">
        <v>6088</v>
      </c>
      <c r="E368" t="s">
        <v>6090</v>
      </c>
      <c r="F368" t="s">
        <v>166</v>
      </c>
      <c r="G368" t="s">
        <v>38</v>
      </c>
      <c r="H368" t="s">
        <v>66</v>
      </c>
      <c r="I368">
        <v>6</v>
      </c>
      <c r="J368">
        <v>4</v>
      </c>
      <c r="L368" t="s">
        <v>7172</v>
      </c>
      <c r="M368" t="s">
        <v>6824</v>
      </c>
      <c r="N368" t="s">
        <v>7186</v>
      </c>
      <c r="O368">
        <f>67+6/60</f>
        <v>67.099999999999994</v>
      </c>
      <c r="P368">
        <f>27+30/60</f>
        <v>27.5</v>
      </c>
      <c r="T368">
        <v>115</v>
      </c>
      <c r="U368" t="s">
        <v>6832</v>
      </c>
      <c r="W368" t="s">
        <v>7210</v>
      </c>
      <c r="Y368" t="s">
        <v>6984</v>
      </c>
    </row>
    <row r="369" spans="1:25" x14ac:dyDescent="0.3">
      <c r="A369">
        <v>53</v>
      </c>
      <c r="B369" t="str">
        <f t="shared" si="58"/>
        <v>53-Pelkosenniemi3</v>
      </c>
      <c r="C369" t="s">
        <v>6087</v>
      </c>
      <c r="D369" t="s">
        <v>6088</v>
      </c>
      <c r="E369" t="s">
        <v>6090</v>
      </c>
      <c r="F369" t="s">
        <v>166</v>
      </c>
      <c r="G369" t="s">
        <v>38</v>
      </c>
      <c r="H369" t="s">
        <v>66</v>
      </c>
      <c r="I369">
        <v>6</v>
      </c>
      <c r="J369">
        <v>4</v>
      </c>
      <c r="L369" t="s">
        <v>7172</v>
      </c>
      <c r="M369" t="s">
        <v>6824</v>
      </c>
      <c r="N369" t="s">
        <v>7187</v>
      </c>
      <c r="O369">
        <f>67+6/60</f>
        <v>67.099999999999994</v>
      </c>
      <c r="P369">
        <f>27+30/60</f>
        <v>27.5</v>
      </c>
      <c r="T369">
        <v>115</v>
      </c>
      <c r="U369" t="s">
        <v>6832</v>
      </c>
      <c r="W369" t="s">
        <v>7210</v>
      </c>
      <c r="Y369" t="s">
        <v>6984</v>
      </c>
    </row>
    <row r="370" spans="1:25" x14ac:dyDescent="0.3">
      <c r="A370">
        <v>53</v>
      </c>
      <c r="B370" t="str">
        <f t="shared" si="58"/>
        <v>53-Pelkosenniemi4</v>
      </c>
      <c r="C370" t="s">
        <v>6087</v>
      </c>
      <c r="D370" t="s">
        <v>6088</v>
      </c>
      <c r="E370" t="s">
        <v>6090</v>
      </c>
      <c r="F370" t="s">
        <v>166</v>
      </c>
      <c r="G370" t="s">
        <v>38</v>
      </c>
      <c r="H370" t="s">
        <v>66</v>
      </c>
      <c r="I370">
        <v>6</v>
      </c>
      <c r="J370">
        <v>4</v>
      </c>
      <c r="L370" t="s">
        <v>7172</v>
      </c>
      <c r="M370" t="s">
        <v>6824</v>
      </c>
      <c r="N370" t="s">
        <v>7188</v>
      </c>
      <c r="O370">
        <f>67+6/60</f>
        <v>67.099999999999994</v>
      </c>
      <c r="P370">
        <f>27+30/60</f>
        <v>27.5</v>
      </c>
      <c r="T370">
        <v>115</v>
      </c>
      <c r="U370" t="s">
        <v>6832</v>
      </c>
      <c r="W370" t="s">
        <v>7210</v>
      </c>
      <c r="Y370" t="s">
        <v>6984</v>
      </c>
    </row>
    <row r="371" spans="1:25" x14ac:dyDescent="0.3">
      <c r="A371">
        <v>53</v>
      </c>
      <c r="B371" t="str">
        <f t="shared" si="58"/>
        <v>53-Oulanka1</v>
      </c>
      <c r="C371" t="s">
        <v>6087</v>
      </c>
      <c r="D371" t="s">
        <v>6088</v>
      </c>
      <c r="E371" t="s">
        <v>6090</v>
      </c>
      <c r="F371" t="s">
        <v>166</v>
      </c>
      <c r="G371" t="s">
        <v>38</v>
      </c>
      <c r="H371" t="s">
        <v>66</v>
      </c>
      <c r="I371">
        <v>6</v>
      </c>
      <c r="J371">
        <v>4</v>
      </c>
      <c r="L371" t="s">
        <v>7172</v>
      </c>
      <c r="M371" t="s">
        <v>6824</v>
      </c>
      <c r="N371" t="s">
        <v>7189</v>
      </c>
      <c r="O371">
        <f>66+22/60</f>
        <v>66.36666666666666</v>
      </c>
      <c r="P371">
        <f>29+20/60</f>
        <v>29.333333333333332</v>
      </c>
      <c r="T371">
        <v>115</v>
      </c>
      <c r="U371" t="s">
        <v>6832</v>
      </c>
      <c r="W371" t="s">
        <v>7210</v>
      </c>
      <c r="Y371" t="s">
        <v>6984</v>
      </c>
    </row>
    <row r="372" spans="1:25" x14ac:dyDescent="0.3">
      <c r="A372">
        <v>53</v>
      </c>
      <c r="B372" t="str">
        <f t="shared" si="58"/>
        <v>53-Oulanka2</v>
      </c>
      <c r="C372" t="s">
        <v>6087</v>
      </c>
      <c r="D372" t="s">
        <v>6088</v>
      </c>
      <c r="E372" t="s">
        <v>6090</v>
      </c>
      <c r="F372" t="s">
        <v>166</v>
      </c>
      <c r="G372" t="s">
        <v>38</v>
      </c>
      <c r="H372" t="s">
        <v>66</v>
      </c>
      <c r="I372">
        <v>6</v>
      </c>
      <c r="J372">
        <v>4</v>
      </c>
      <c r="L372" t="s">
        <v>7172</v>
      </c>
      <c r="M372" t="s">
        <v>6824</v>
      </c>
      <c r="N372" t="s">
        <v>7190</v>
      </c>
      <c r="O372">
        <f>66+22/60</f>
        <v>66.36666666666666</v>
      </c>
      <c r="P372">
        <f>29+20/60</f>
        <v>29.333333333333332</v>
      </c>
      <c r="T372">
        <v>115</v>
      </c>
      <c r="U372" t="s">
        <v>6832</v>
      </c>
      <c r="W372" t="s">
        <v>7210</v>
      </c>
      <c r="Y372" t="s">
        <v>6984</v>
      </c>
    </row>
    <row r="373" spans="1:25" x14ac:dyDescent="0.3">
      <c r="A373">
        <v>53</v>
      </c>
      <c r="B373" t="str">
        <f t="shared" si="58"/>
        <v>53-Oulanka3</v>
      </c>
      <c r="C373" t="s">
        <v>6087</v>
      </c>
      <c r="D373" t="s">
        <v>6088</v>
      </c>
      <c r="E373" t="s">
        <v>6090</v>
      </c>
      <c r="F373" t="s">
        <v>166</v>
      </c>
      <c r="G373" t="s">
        <v>38</v>
      </c>
      <c r="H373" t="s">
        <v>66</v>
      </c>
      <c r="I373">
        <v>6</v>
      </c>
      <c r="J373">
        <v>4</v>
      </c>
      <c r="L373" t="s">
        <v>7172</v>
      </c>
      <c r="M373" t="s">
        <v>6824</v>
      </c>
      <c r="N373" s="15" t="s">
        <v>7191</v>
      </c>
      <c r="O373">
        <f>66+22/60</f>
        <v>66.36666666666666</v>
      </c>
      <c r="P373">
        <f>29+20/60</f>
        <v>29.333333333333332</v>
      </c>
      <c r="T373">
        <v>115</v>
      </c>
      <c r="U373" t="s">
        <v>6832</v>
      </c>
      <c r="W373" t="s">
        <v>7210</v>
      </c>
      <c r="Y373" t="s">
        <v>6984</v>
      </c>
    </row>
    <row r="374" spans="1:25" x14ac:dyDescent="0.3">
      <c r="A374">
        <v>53</v>
      </c>
      <c r="B374" t="str">
        <f t="shared" si="58"/>
        <v>53-Oulanka4</v>
      </c>
      <c r="C374" t="s">
        <v>6087</v>
      </c>
      <c r="D374" t="s">
        <v>6088</v>
      </c>
      <c r="E374" t="s">
        <v>6090</v>
      </c>
      <c r="F374" t="s">
        <v>166</v>
      </c>
      <c r="G374" t="s">
        <v>38</v>
      </c>
      <c r="H374" t="s">
        <v>66</v>
      </c>
      <c r="I374">
        <v>6</v>
      </c>
      <c r="J374">
        <v>4</v>
      </c>
      <c r="L374" t="s">
        <v>7172</v>
      </c>
      <c r="M374" t="s">
        <v>6824</v>
      </c>
      <c r="N374" t="s">
        <v>7192</v>
      </c>
      <c r="O374">
        <f>66+22/60</f>
        <v>66.36666666666666</v>
      </c>
      <c r="P374">
        <f>29+20/60</f>
        <v>29.333333333333332</v>
      </c>
      <c r="T374">
        <v>115</v>
      </c>
      <c r="U374" t="s">
        <v>6832</v>
      </c>
      <c r="W374" t="s">
        <v>7210</v>
      </c>
      <c r="Y374" t="s">
        <v>6984</v>
      </c>
    </row>
    <row r="375" spans="1:25" x14ac:dyDescent="0.3">
      <c r="A375">
        <v>53</v>
      </c>
      <c r="B375" t="str">
        <f t="shared" si="58"/>
        <v>53-Pudasjärvi1</v>
      </c>
      <c r="C375" t="s">
        <v>6087</v>
      </c>
      <c r="D375" t="s">
        <v>6088</v>
      </c>
      <c r="E375" t="s">
        <v>6090</v>
      </c>
      <c r="F375" t="s">
        <v>166</v>
      </c>
      <c r="G375" t="s">
        <v>38</v>
      </c>
      <c r="H375" t="s">
        <v>66</v>
      </c>
      <c r="I375">
        <v>6</v>
      </c>
      <c r="J375">
        <v>4</v>
      </c>
      <c r="L375" t="s">
        <v>7172</v>
      </c>
      <c r="M375" t="s">
        <v>6824</v>
      </c>
      <c r="N375" t="s">
        <v>7193</v>
      </c>
      <c r="O375">
        <f>65+21/60</f>
        <v>65.349999999999994</v>
      </c>
      <c r="P375">
        <f>26+59/60</f>
        <v>26.983333333333334</v>
      </c>
      <c r="T375">
        <v>115</v>
      </c>
      <c r="U375" t="s">
        <v>6832</v>
      </c>
      <c r="W375" t="s">
        <v>7209</v>
      </c>
      <c r="Y375" t="s">
        <v>6984</v>
      </c>
    </row>
    <row r="376" spans="1:25" x14ac:dyDescent="0.3">
      <c r="A376">
        <v>53</v>
      </c>
      <c r="B376" t="str">
        <f t="shared" si="58"/>
        <v>53-Pudasjärvi2</v>
      </c>
      <c r="C376" t="s">
        <v>6087</v>
      </c>
      <c r="D376" t="s">
        <v>6088</v>
      </c>
      <c r="E376" t="s">
        <v>6090</v>
      </c>
      <c r="F376" t="s">
        <v>166</v>
      </c>
      <c r="G376" t="s">
        <v>38</v>
      </c>
      <c r="H376" t="s">
        <v>66</v>
      </c>
      <c r="I376">
        <v>6</v>
      </c>
      <c r="J376">
        <v>4</v>
      </c>
      <c r="L376" t="s">
        <v>7172</v>
      </c>
      <c r="M376" t="s">
        <v>6824</v>
      </c>
      <c r="N376" t="s">
        <v>7194</v>
      </c>
      <c r="O376">
        <f>65+21/60</f>
        <v>65.349999999999994</v>
      </c>
      <c r="P376">
        <f>26+59/60</f>
        <v>26.983333333333334</v>
      </c>
      <c r="T376">
        <v>115</v>
      </c>
      <c r="U376" t="s">
        <v>6832</v>
      </c>
      <c r="W376" t="s">
        <v>7209</v>
      </c>
      <c r="Y376" t="s">
        <v>6984</v>
      </c>
    </row>
    <row r="377" spans="1:25" x14ac:dyDescent="0.3">
      <c r="A377">
        <v>53</v>
      </c>
      <c r="B377" t="str">
        <f t="shared" si="58"/>
        <v>53-Pudasjärvi3</v>
      </c>
      <c r="C377" t="s">
        <v>6087</v>
      </c>
      <c r="D377" t="s">
        <v>6088</v>
      </c>
      <c r="E377" t="s">
        <v>6090</v>
      </c>
      <c r="F377" t="s">
        <v>166</v>
      </c>
      <c r="G377" t="s">
        <v>38</v>
      </c>
      <c r="H377" t="s">
        <v>66</v>
      </c>
      <c r="I377">
        <v>6</v>
      </c>
      <c r="J377">
        <v>4</v>
      </c>
      <c r="L377" t="s">
        <v>7172</v>
      </c>
      <c r="M377" t="s">
        <v>6824</v>
      </c>
      <c r="N377" t="s">
        <v>7195</v>
      </c>
      <c r="O377">
        <f>65+21/60</f>
        <v>65.349999999999994</v>
      </c>
      <c r="P377">
        <f>26+59/60</f>
        <v>26.983333333333334</v>
      </c>
      <c r="T377">
        <v>115</v>
      </c>
      <c r="U377" t="s">
        <v>6832</v>
      </c>
      <c r="W377" t="s">
        <v>7209</v>
      </c>
      <c r="Y377" t="s">
        <v>6984</v>
      </c>
    </row>
    <row r="378" spans="1:25" x14ac:dyDescent="0.3">
      <c r="A378">
        <v>53</v>
      </c>
      <c r="B378" t="str">
        <f t="shared" si="58"/>
        <v>53-Pudasjärvi4</v>
      </c>
      <c r="C378" t="s">
        <v>6087</v>
      </c>
      <c r="D378" t="s">
        <v>6088</v>
      </c>
      <c r="E378" t="s">
        <v>6090</v>
      </c>
      <c r="F378" t="s">
        <v>166</v>
      </c>
      <c r="G378" t="s">
        <v>38</v>
      </c>
      <c r="H378" t="s">
        <v>66</v>
      </c>
      <c r="I378">
        <v>6</v>
      </c>
      <c r="J378">
        <v>4</v>
      </c>
      <c r="L378" t="s">
        <v>7172</v>
      </c>
      <c r="M378" t="s">
        <v>6824</v>
      </c>
      <c r="N378" t="s">
        <v>7196</v>
      </c>
      <c r="O378">
        <f>65+21/60</f>
        <v>65.349999999999994</v>
      </c>
      <c r="P378">
        <f>26+59/60</f>
        <v>26.983333333333334</v>
      </c>
      <c r="T378">
        <v>115</v>
      </c>
      <c r="U378" t="s">
        <v>6832</v>
      </c>
      <c r="W378" t="s">
        <v>7209</v>
      </c>
      <c r="Y378" t="s">
        <v>6984</v>
      </c>
    </row>
    <row r="379" spans="1:25" x14ac:dyDescent="0.3">
      <c r="A379">
        <v>53</v>
      </c>
      <c r="B379" t="str">
        <f t="shared" si="58"/>
        <v>53-Paltamo1</v>
      </c>
      <c r="C379" t="s">
        <v>6087</v>
      </c>
      <c r="D379" t="s">
        <v>6088</v>
      </c>
      <c r="E379" t="s">
        <v>6090</v>
      </c>
      <c r="F379" t="s">
        <v>166</v>
      </c>
      <c r="G379" t="s">
        <v>38</v>
      </c>
      <c r="H379" t="s">
        <v>66</v>
      </c>
      <c r="I379">
        <v>6</v>
      </c>
      <c r="J379">
        <v>4</v>
      </c>
      <c r="L379" t="s">
        <v>7172</v>
      </c>
      <c r="M379" t="s">
        <v>6824</v>
      </c>
      <c r="N379" t="s">
        <v>7197</v>
      </c>
      <c r="O379">
        <f>64+24/60</f>
        <v>64.400000000000006</v>
      </c>
      <c r="P379">
        <f>27+50/60</f>
        <v>27.833333333333332</v>
      </c>
      <c r="T379">
        <v>115</v>
      </c>
      <c r="U379" t="s">
        <v>6832</v>
      </c>
      <c r="W379" t="s">
        <v>7209</v>
      </c>
      <c r="Y379" t="s">
        <v>6984</v>
      </c>
    </row>
    <row r="380" spans="1:25" x14ac:dyDescent="0.3">
      <c r="A380">
        <v>53</v>
      </c>
      <c r="B380" t="str">
        <f t="shared" si="58"/>
        <v>53-Paltamo2</v>
      </c>
      <c r="C380" t="s">
        <v>6087</v>
      </c>
      <c r="D380" t="s">
        <v>6088</v>
      </c>
      <c r="E380" t="s">
        <v>6090</v>
      </c>
      <c r="F380" t="s">
        <v>166</v>
      </c>
      <c r="G380" t="s">
        <v>38</v>
      </c>
      <c r="H380" t="s">
        <v>66</v>
      </c>
      <c r="I380">
        <v>6</v>
      </c>
      <c r="J380">
        <v>4</v>
      </c>
      <c r="L380" t="s">
        <v>7172</v>
      </c>
      <c r="M380" t="s">
        <v>6824</v>
      </c>
      <c r="N380" t="s">
        <v>7198</v>
      </c>
      <c r="O380">
        <f>64+24/60</f>
        <v>64.400000000000006</v>
      </c>
      <c r="P380">
        <f>27+50/60</f>
        <v>27.833333333333332</v>
      </c>
      <c r="T380">
        <v>115</v>
      </c>
      <c r="U380" t="s">
        <v>6832</v>
      </c>
      <c r="W380" t="s">
        <v>7209</v>
      </c>
      <c r="Y380" t="s">
        <v>6984</v>
      </c>
    </row>
    <row r="381" spans="1:25" x14ac:dyDescent="0.3">
      <c r="A381">
        <v>53</v>
      </c>
      <c r="B381" t="str">
        <f t="shared" si="58"/>
        <v>53-Paltamo3</v>
      </c>
      <c r="C381" t="s">
        <v>6087</v>
      </c>
      <c r="D381" t="s">
        <v>6088</v>
      </c>
      <c r="E381" t="s">
        <v>6090</v>
      </c>
      <c r="F381" t="s">
        <v>166</v>
      </c>
      <c r="G381" t="s">
        <v>38</v>
      </c>
      <c r="H381" t="s">
        <v>66</v>
      </c>
      <c r="I381">
        <v>6</v>
      </c>
      <c r="J381">
        <v>4</v>
      </c>
      <c r="L381" t="s">
        <v>7172</v>
      </c>
      <c r="M381" t="s">
        <v>6824</v>
      </c>
      <c r="N381" t="s">
        <v>7199</v>
      </c>
      <c r="O381">
        <f>64+24/60</f>
        <v>64.400000000000006</v>
      </c>
      <c r="P381">
        <f>27+50/60</f>
        <v>27.833333333333332</v>
      </c>
      <c r="T381">
        <v>115</v>
      </c>
      <c r="U381" t="s">
        <v>6832</v>
      </c>
      <c r="W381" t="s">
        <v>7209</v>
      </c>
      <c r="Y381" t="s">
        <v>6984</v>
      </c>
    </row>
    <row r="382" spans="1:25" x14ac:dyDescent="0.3">
      <c r="A382">
        <v>53</v>
      </c>
      <c r="B382" t="str">
        <f t="shared" si="58"/>
        <v>53-Paltamo4</v>
      </c>
      <c r="C382" t="s">
        <v>6087</v>
      </c>
      <c r="D382" t="s">
        <v>6088</v>
      </c>
      <c r="E382" t="s">
        <v>6090</v>
      </c>
      <c r="F382" t="s">
        <v>166</v>
      </c>
      <c r="G382" t="s">
        <v>38</v>
      </c>
      <c r="H382" t="s">
        <v>66</v>
      </c>
      <c r="I382">
        <v>6</v>
      </c>
      <c r="J382">
        <v>4</v>
      </c>
      <c r="L382" t="s">
        <v>7172</v>
      </c>
      <c r="M382" t="s">
        <v>6824</v>
      </c>
      <c r="N382" t="s">
        <v>7200</v>
      </c>
      <c r="O382">
        <f>64+24/60</f>
        <v>64.400000000000006</v>
      </c>
      <c r="P382">
        <f>27+50/60</f>
        <v>27.833333333333332</v>
      </c>
      <c r="T382">
        <v>115</v>
      </c>
      <c r="U382" t="s">
        <v>6832</v>
      </c>
      <c r="W382" t="s">
        <v>7209</v>
      </c>
      <c r="Y382" t="s">
        <v>6984</v>
      </c>
    </row>
    <row r="383" spans="1:25" x14ac:dyDescent="0.3">
      <c r="A383">
        <v>53</v>
      </c>
      <c r="B383" t="str">
        <f t="shared" si="58"/>
        <v>53-Jyväskylä1</v>
      </c>
      <c r="C383" t="s">
        <v>6087</v>
      </c>
      <c r="D383" t="s">
        <v>6088</v>
      </c>
      <c r="E383" t="s">
        <v>6090</v>
      </c>
      <c r="F383" t="s">
        <v>166</v>
      </c>
      <c r="G383" t="s">
        <v>38</v>
      </c>
      <c r="H383" t="s">
        <v>66</v>
      </c>
      <c r="I383">
        <v>6</v>
      </c>
      <c r="J383">
        <v>4</v>
      </c>
      <c r="L383" t="s">
        <v>7172</v>
      </c>
      <c r="M383" t="s">
        <v>6824</v>
      </c>
      <c r="N383" t="s">
        <v>7201</v>
      </c>
      <c r="O383">
        <f>61+14/60</f>
        <v>61.233333333333334</v>
      </c>
      <c r="P383">
        <f>25+44/60</f>
        <v>25.733333333333334</v>
      </c>
      <c r="T383">
        <v>115</v>
      </c>
      <c r="U383" t="s">
        <v>6832</v>
      </c>
      <c r="W383" t="s">
        <v>7211</v>
      </c>
      <c r="Y383" t="s">
        <v>6984</v>
      </c>
    </row>
    <row r="384" spans="1:25" x14ac:dyDescent="0.3">
      <c r="A384">
        <v>53</v>
      </c>
      <c r="B384" t="str">
        <f t="shared" si="58"/>
        <v>53-Jyväskylä2</v>
      </c>
      <c r="C384" t="s">
        <v>6087</v>
      </c>
      <c r="D384" t="s">
        <v>6088</v>
      </c>
      <c r="E384" t="s">
        <v>6090</v>
      </c>
      <c r="F384" t="s">
        <v>166</v>
      </c>
      <c r="G384" t="s">
        <v>38</v>
      </c>
      <c r="H384" t="s">
        <v>66</v>
      </c>
      <c r="I384">
        <v>6</v>
      </c>
      <c r="J384">
        <v>4</v>
      </c>
      <c r="L384" t="s">
        <v>7172</v>
      </c>
      <c r="M384" t="s">
        <v>6824</v>
      </c>
      <c r="N384" t="s">
        <v>7202</v>
      </c>
      <c r="O384">
        <f>61+14/60</f>
        <v>61.233333333333334</v>
      </c>
      <c r="P384">
        <f>25+44/60</f>
        <v>25.733333333333334</v>
      </c>
      <c r="T384">
        <v>115</v>
      </c>
      <c r="U384" t="s">
        <v>6832</v>
      </c>
      <c r="W384" t="s">
        <v>7211</v>
      </c>
      <c r="Y384" t="s">
        <v>6984</v>
      </c>
    </row>
    <row r="385" spans="1:25" x14ac:dyDescent="0.3">
      <c r="A385">
        <v>53</v>
      </c>
      <c r="B385" t="str">
        <f t="shared" si="58"/>
        <v>53-Jyväskylä3</v>
      </c>
      <c r="C385" t="s">
        <v>6087</v>
      </c>
      <c r="D385" t="s">
        <v>6088</v>
      </c>
      <c r="E385" t="s">
        <v>6090</v>
      </c>
      <c r="F385" t="s">
        <v>166</v>
      </c>
      <c r="G385" t="s">
        <v>38</v>
      </c>
      <c r="H385" t="s">
        <v>66</v>
      </c>
      <c r="I385">
        <v>6</v>
      </c>
      <c r="J385">
        <v>4</v>
      </c>
      <c r="L385" t="s">
        <v>7172</v>
      </c>
      <c r="M385" t="s">
        <v>6824</v>
      </c>
      <c r="N385" t="s">
        <v>7203</v>
      </c>
      <c r="O385">
        <f>61+14/60</f>
        <v>61.233333333333334</v>
      </c>
      <c r="P385">
        <f>25+44/60</f>
        <v>25.733333333333334</v>
      </c>
      <c r="T385">
        <v>115</v>
      </c>
      <c r="U385" t="s">
        <v>6832</v>
      </c>
      <c r="W385" t="s">
        <v>7211</v>
      </c>
      <c r="Y385" t="s">
        <v>6984</v>
      </c>
    </row>
    <row r="386" spans="1:25" x14ac:dyDescent="0.3">
      <c r="A386">
        <v>53</v>
      </c>
      <c r="B386" t="str">
        <f t="shared" si="58"/>
        <v>53-Jyväskylä4</v>
      </c>
      <c r="C386" t="s">
        <v>6087</v>
      </c>
      <c r="D386" t="s">
        <v>6088</v>
      </c>
      <c r="E386" t="s">
        <v>6090</v>
      </c>
      <c r="F386" t="s">
        <v>166</v>
      </c>
      <c r="G386" t="s">
        <v>38</v>
      </c>
      <c r="H386" t="s">
        <v>66</v>
      </c>
      <c r="I386">
        <v>6</v>
      </c>
      <c r="J386">
        <v>4</v>
      </c>
      <c r="L386" t="s">
        <v>7172</v>
      </c>
      <c r="M386" t="s">
        <v>6824</v>
      </c>
      <c r="N386" t="s">
        <v>7204</v>
      </c>
      <c r="O386">
        <f>61+14/60</f>
        <v>61.233333333333334</v>
      </c>
      <c r="P386">
        <f>25+44/60</f>
        <v>25.733333333333334</v>
      </c>
      <c r="T386">
        <v>115</v>
      </c>
      <c r="U386" t="s">
        <v>6832</v>
      </c>
      <c r="W386" t="s">
        <v>7211</v>
      </c>
      <c r="Y386" t="s">
        <v>6984</v>
      </c>
    </row>
    <row r="387" spans="1:25" x14ac:dyDescent="0.3">
      <c r="A387">
        <v>53</v>
      </c>
      <c r="B387" t="str">
        <f t="shared" si="58"/>
        <v>53-Lahti1</v>
      </c>
      <c r="C387" t="s">
        <v>6087</v>
      </c>
      <c r="D387" t="s">
        <v>6088</v>
      </c>
      <c r="E387" t="s">
        <v>6090</v>
      </c>
      <c r="F387" t="s">
        <v>166</v>
      </c>
      <c r="G387" t="s">
        <v>38</v>
      </c>
      <c r="H387" t="s">
        <v>66</v>
      </c>
      <c r="I387">
        <v>6</v>
      </c>
      <c r="J387">
        <v>5</v>
      </c>
      <c r="L387" t="s">
        <v>7172</v>
      </c>
      <c r="M387" t="s">
        <v>6824</v>
      </c>
      <c r="N387" t="s">
        <v>7205</v>
      </c>
      <c r="O387">
        <f>60+59/60</f>
        <v>60.983333333333334</v>
      </c>
      <c r="P387">
        <f>25+39/60</f>
        <v>25.65</v>
      </c>
      <c r="T387">
        <v>115</v>
      </c>
      <c r="U387" t="s">
        <v>6832</v>
      </c>
      <c r="W387" t="s">
        <v>7211</v>
      </c>
      <c r="Y387" t="s">
        <v>6984</v>
      </c>
    </row>
    <row r="388" spans="1:25" x14ac:dyDescent="0.3">
      <c r="A388">
        <v>53</v>
      </c>
      <c r="B388" t="str">
        <f t="shared" si="58"/>
        <v>53-Lahti2</v>
      </c>
      <c r="C388" t="s">
        <v>6087</v>
      </c>
      <c r="D388" t="s">
        <v>6088</v>
      </c>
      <c r="E388" t="s">
        <v>6090</v>
      </c>
      <c r="F388" t="s">
        <v>166</v>
      </c>
      <c r="G388" t="s">
        <v>38</v>
      </c>
      <c r="H388" t="s">
        <v>66</v>
      </c>
      <c r="I388">
        <v>6</v>
      </c>
      <c r="J388">
        <v>5</v>
      </c>
      <c r="L388" t="s">
        <v>7172</v>
      </c>
      <c r="M388" t="s">
        <v>6824</v>
      </c>
      <c r="N388" t="s">
        <v>7206</v>
      </c>
      <c r="O388">
        <f>60+59/60</f>
        <v>60.983333333333334</v>
      </c>
      <c r="P388">
        <f>25+39/60</f>
        <v>25.65</v>
      </c>
      <c r="T388">
        <v>115</v>
      </c>
      <c r="U388" t="s">
        <v>6832</v>
      </c>
      <c r="W388" t="s">
        <v>7211</v>
      </c>
      <c r="Y388" t="s">
        <v>6984</v>
      </c>
    </row>
    <row r="389" spans="1:25" x14ac:dyDescent="0.3">
      <c r="A389">
        <v>53</v>
      </c>
      <c r="B389" t="str">
        <f t="shared" si="58"/>
        <v>53-Lahti3</v>
      </c>
      <c r="C389" t="s">
        <v>6087</v>
      </c>
      <c r="D389" t="s">
        <v>6088</v>
      </c>
      <c r="E389" t="s">
        <v>6090</v>
      </c>
      <c r="F389" t="s">
        <v>166</v>
      </c>
      <c r="G389" t="s">
        <v>38</v>
      </c>
      <c r="H389" t="s">
        <v>66</v>
      </c>
      <c r="I389">
        <v>6</v>
      </c>
      <c r="J389">
        <v>4</v>
      </c>
      <c r="L389" t="s">
        <v>7172</v>
      </c>
      <c r="M389" t="s">
        <v>6824</v>
      </c>
      <c r="N389" t="s">
        <v>7207</v>
      </c>
      <c r="O389">
        <f>60+59/60</f>
        <v>60.983333333333334</v>
      </c>
      <c r="P389">
        <f>25+39/60</f>
        <v>25.65</v>
      </c>
      <c r="T389">
        <v>115</v>
      </c>
      <c r="U389" t="s">
        <v>6832</v>
      </c>
      <c r="W389" t="s">
        <v>7211</v>
      </c>
      <c r="Y389" t="s">
        <v>6984</v>
      </c>
    </row>
    <row r="390" spans="1:25" x14ac:dyDescent="0.3">
      <c r="A390">
        <v>53</v>
      </c>
      <c r="B390" t="str">
        <f t="shared" si="58"/>
        <v>53-Lahti4</v>
      </c>
      <c r="C390" t="s">
        <v>6087</v>
      </c>
      <c r="D390" t="s">
        <v>6088</v>
      </c>
      <c r="E390" t="s">
        <v>6090</v>
      </c>
      <c r="F390" t="s">
        <v>166</v>
      </c>
      <c r="G390" t="s">
        <v>38</v>
      </c>
      <c r="H390" t="s">
        <v>66</v>
      </c>
      <c r="I390">
        <v>6</v>
      </c>
      <c r="J390">
        <v>5</v>
      </c>
      <c r="L390" t="s">
        <v>7172</v>
      </c>
      <c r="M390" t="s">
        <v>6824</v>
      </c>
      <c r="N390" t="s">
        <v>7208</v>
      </c>
      <c r="O390">
        <f>60+59/60</f>
        <v>60.983333333333334</v>
      </c>
      <c r="P390">
        <f>25+39/60</f>
        <v>25.65</v>
      </c>
      <c r="T390">
        <v>115</v>
      </c>
      <c r="U390" t="s">
        <v>6832</v>
      </c>
      <c r="W390" t="s">
        <v>7211</v>
      </c>
      <c r="Y390" t="s">
        <v>6984</v>
      </c>
    </row>
    <row r="391" spans="1:25" x14ac:dyDescent="0.3">
      <c r="A391">
        <v>54</v>
      </c>
      <c r="B391" t="str">
        <f t="shared" si="58"/>
        <v>54-Asahikawa</v>
      </c>
      <c r="C391" t="s">
        <v>6107</v>
      </c>
      <c r="D391" t="s">
        <v>6108</v>
      </c>
      <c r="F391" t="s">
        <v>166</v>
      </c>
      <c r="G391" t="s">
        <v>38</v>
      </c>
      <c r="H391" t="s">
        <v>66</v>
      </c>
      <c r="I391">
        <v>5</v>
      </c>
      <c r="J391">
        <v>4</v>
      </c>
      <c r="L391" t="s">
        <v>7212</v>
      </c>
      <c r="M391" t="s">
        <v>6803</v>
      </c>
      <c r="N391" t="s">
        <v>7213</v>
      </c>
      <c r="O391">
        <v>43.770819000000003</v>
      </c>
      <c r="P391">
        <v>142.364969</v>
      </c>
      <c r="T391" t="s">
        <v>6784</v>
      </c>
      <c r="W391">
        <v>54</v>
      </c>
    </row>
    <row r="392" spans="1:25" x14ac:dyDescent="0.3">
      <c r="A392">
        <v>54</v>
      </c>
      <c r="B392" t="str">
        <f t="shared" si="58"/>
        <v>54-Suzaka</v>
      </c>
      <c r="C392" t="s">
        <v>6107</v>
      </c>
      <c r="D392" t="s">
        <v>6108</v>
      </c>
      <c r="F392" t="s">
        <v>166</v>
      </c>
      <c r="G392" t="s">
        <v>38</v>
      </c>
      <c r="H392" t="s">
        <v>66</v>
      </c>
      <c r="I392">
        <v>5</v>
      </c>
      <c r="J392">
        <v>4</v>
      </c>
      <c r="L392" t="s">
        <v>7212</v>
      </c>
      <c r="M392" t="s">
        <v>6803</v>
      </c>
      <c r="N392" t="s">
        <v>7214</v>
      </c>
      <c r="O392">
        <v>36.647778000000002</v>
      </c>
      <c r="P392">
        <v>138.30972199999999</v>
      </c>
      <c r="T392" t="s">
        <v>6784</v>
      </c>
      <c r="W392">
        <v>54</v>
      </c>
    </row>
    <row r="393" spans="1:25" x14ac:dyDescent="0.3">
      <c r="A393">
        <v>54</v>
      </c>
      <c r="B393" t="str">
        <f t="shared" si="58"/>
        <v>54-Hamamatsu</v>
      </c>
      <c r="C393" t="s">
        <v>6107</v>
      </c>
      <c r="D393" t="s">
        <v>6108</v>
      </c>
      <c r="F393" t="s">
        <v>166</v>
      </c>
      <c r="G393" t="s">
        <v>38</v>
      </c>
      <c r="H393" t="s">
        <v>66</v>
      </c>
      <c r="I393">
        <v>5</v>
      </c>
      <c r="J393">
        <v>4</v>
      </c>
      <c r="L393" t="s">
        <v>7212</v>
      </c>
      <c r="M393" t="s">
        <v>6803</v>
      </c>
      <c r="N393" t="s">
        <v>7215</v>
      </c>
      <c r="O393">
        <v>34.710892000000001</v>
      </c>
      <c r="P393">
        <v>137.72608600000001</v>
      </c>
      <c r="T393" t="s">
        <v>6784</v>
      </c>
      <c r="W393">
        <v>54</v>
      </c>
    </row>
    <row r="394" spans="1:25" x14ac:dyDescent="0.3">
      <c r="A394">
        <v>54</v>
      </c>
      <c r="B394" t="str">
        <f t="shared" si="58"/>
        <v>54-Nimi</v>
      </c>
      <c r="C394" t="s">
        <v>6107</v>
      </c>
      <c r="D394" t="s">
        <v>6108</v>
      </c>
      <c r="F394" t="s">
        <v>166</v>
      </c>
      <c r="G394" t="s">
        <v>38</v>
      </c>
      <c r="H394" t="s">
        <v>66</v>
      </c>
      <c r="I394">
        <v>5</v>
      </c>
      <c r="J394">
        <v>4</v>
      </c>
      <c r="L394" t="s">
        <v>7212</v>
      </c>
      <c r="M394" t="s">
        <v>6803</v>
      </c>
      <c r="N394" t="s">
        <v>7216</v>
      </c>
      <c r="O394">
        <v>34.973880000000001</v>
      </c>
      <c r="P394">
        <v>133.47305</v>
      </c>
      <c r="R394">
        <v>400</v>
      </c>
      <c r="T394" t="s">
        <v>6784</v>
      </c>
      <c r="W394">
        <v>54</v>
      </c>
    </row>
    <row r="395" spans="1:25" x14ac:dyDescent="0.3">
      <c r="A395">
        <v>54</v>
      </c>
      <c r="B395" t="str">
        <f t="shared" si="58"/>
        <v>54-Amagi</v>
      </c>
      <c r="C395" t="s">
        <v>6107</v>
      </c>
      <c r="D395" t="s">
        <v>6108</v>
      </c>
      <c r="F395" t="s">
        <v>166</v>
      </c>
      <c r="G395" t="s">
        <v>38</v>
      </c>
      <c r="H395" t="s">
        <v>66</v>
      </c>
      <c r="I395">
        <v>5</v>
      </c>
      <c r="J395">
        <v>4</v>
      </c>
      <c r="L395" t="s">
        <v>7212</v>
      </c>
      <c r="M395" t="s">
        <v>6803</v>
      </c>
      <c r="N395" t="s">
        <v>7217</v>
      </c>
      <c r="O395">
        <v>33.423411000000002</v>
      </c>
      <c r="P395">
        <v>130.665569</v>
      </c>
      <c r="T395" t="s">
        <v>6784</v>
      </c>
      <c r="W395">
        <v>54</v>
      </c>
    </row>
    <row r="396" spans="1:25" x14ac:dyDescent="0.3">
      <c r="A396">
        <v>55</v>
      </c>
      <c r="B396" t="str">
        <f t="shared" si="58"/>
        <v>55-BRU</v>
      </c>
      <c r="C396" t="s">
        <v>6121</v>
      </c>
      <c r="D396" t="s">
        <v>6122</v>
      </c>
      <c r="E396" t="s">
        <v>6124</v>
      </c>
      <c r="F396" t="s">
        <v>166</v>
      </c>
      <c r="G396" t="s">
        <v>38</v>
      </c>
      <c r="H396" t="s">
        <v>66</v>
      </c>
      <c r="I396">
        <v>21</v>
      </c>
      <c r="J396">
        <v>12</v>
      </c>
      <c r="L396" s="9" t="s">
        <v>7218</v>
      </c>
      <c r="M396" t="s">
        <v>6824</v>
      </c>
      <c r="N396" s="17" t="s">
        <v>7219</v>
      </c>
      <c r="O396">
        <v>31.116666666666667</v>
      </c>
      <c r="P396">
        <v>-81.466666666666697</v>
      </c>
      <c r="T396">
        <v>386.5</v>
      </c>
      <c r="U396" t="s">
        <v>6807</v>
      </c>
      <c r="W396" t="s">
        <v>7240</v>
      </c>
    </row>
    <row r="397" spans="1:25" x14ac:dyDescent="0.3">
      <c r="A397">
        <v>55</v>
      </c>
      <c r="B397" t="str">
        <f t="shared" si="58"/>
        <v>55-HIR</v>
      </c>
      <c r="C397" t="s">
        <v>6121</v>
      </c>
      <c r="D397" t="s">
        <v>6122</v>
      </c>
      <c r="E397" t="s">
        <v>6124</v>
      </c>
      <c r="F397" t="s">
        <v>166</v>
      </c>
      <c r="G397" t="s">
        <v>38</v>
      </c>
      <c r="H397" t="s">
        <v>66</v>
      </c>
      <c r="I397">
        <v>21</v>
      </c>
      <c r="J397">
        <v>12</v>
      </c>
      <c r="L397" s="9" t="s">
        <v>7218</v>
      </c>
      <c r="M397" t="s">
        <v>6824</v>
      </c>
      <c r="N397" t="s">
        <v>7220</v>
      </c>
      <c r="O397">
        <v>34.383333333333333</v>
      </c>
      <c r="P397">
        <v>132.46666666666667</v>
      </c>
      <c r="T397">
        <v>398.5</v>
      </c>
      <c r="U397" t="s">
        <v>6807</v>
      </c>
      <c r="W397" t="s">
        <v>7241</v>
      </c>
    </row>
    <row r="398" spans="1:25" x14ac:dyDescent="0.3">
      <c r="A398">
        <v>55</v>
      </c>
      <c r="B398" t="str">
        <f t="shared" si="58"/>
        <v>55-JACK</v>
      </c>
      <c r="C398" t="s">
        <v>6121</v>
      </c>
      <c r="D398" t="s">
        <v>6122</v>
      </c>
      <c r="E398" t="s">
        <v>6124</v>
      </c>
      <c r="F398" t="s">
        <v>166</v>
      </c>
      <c r="G398" t="s">
        <v>38</v>
      </c>
      <c r="H398" t="s">
        <v>66</v>
      </c>
      <c r="I398">
        <v>21</v>
      </c>
      <c r="J398">
        <v>12</v>
      </c>
      <c r="L398" s="9" t="s">
        <v>7218</v>
      </c>
      <c r="M398" t="s">
        <v>6824</v>
      </c>
      <c r="N398" t="s">
        <v>7221</v>
      </c>
      <c r="O398">
        <v>30.316666666666666</v>
      </c>
      <c r="P398">
        <v>-81.783333333333303</v>
      </c>
      <c r="T398">
        <v>410.5</v>
      </c>
      <c r="U398" t="s">
        <v>6807</v>
      </c>
      <c r="W398" t="s">
        <v>7242</v>
      </c>
    </row>
    <row r="399" spans="1:25" x14ac:dyDescent="0.3">
      <c r="A399">
        <v>55</v>
      </c>
      <c r="B399" t="str">
        <f t="shared" si="58"/>
        <v>55-KHO</v>
      </c>
      <c r="C399" t="s">
        <v>6121</v>
      </c>
      <c r="D399" t="s">
        <v>6122</v>
      </c>
      <c r="E399" t="s">
        <v>6124</v>
      </c>
      <c r="F399" t="s">
        <v>166</v>
      </c>
      <c r="G399" t="s">
        <v>38</v>
      </c>
      <c r="H399" t="s">
        <v>66</v>
      </c>
      <c r="I399">
        <v>21</v>
      </c>
      <c r="J399">
        <v>12</v>
      </c>
      <c r="L399" s="9" t="s">
        <v>7218</v>
      </c>
      <c r="M399" t="s">
        <v>6824</v>
      </c>
      <c r="N399" t="s">
        <v>7222</v>
      </c>
      <c r="O399">
        <v>37.366666666666667</v>
      </c>
      <c r="P399">
        <v>140.36666666666667</v>
      </c>
      <c r="T399">
        <v>422.5</v>
      </c>
      <c r="U399" t="s">
        <v>6807</v>
      </c>
      <c r="W399" t="s">
        <v>7243</v>
      </c>
    </row>
    <row r="400" spans="1:25" x14ac:dyDescent="0.3">
      <c r="A400">
        <v>55</v>
      </c>
      <c r="B400" t="str">
        <f t="shared" si="58"/>
        <v>55-MAN</v>
      </c>
      <c r="C400" t="s">
        <v>6121</v>
      </c>
      <c r="D400" t="s">
        <v>6122</v>
      </c>
      <c r="E400" t="s">
        <v>6124</v>
      </c>
      <c r="F400" t="s">
        <v>166</v>
      </c>
      <c r="G400" t="s">
        <v>38</v>
      </c>
      <c r="H400" t="s">
        <v>66</v>
      </c>
      <c r="I400">
        <v>21</v>
      </c>
      <c r="J400">
        <v>12</v>
      </c>
      <c r="L400" s="9" t="s">
        <v>7218</v>
      </c>
      <c r="M400" t="s">
        <v>6824</v>
      </c>
      <c r="N400" t="s">
        <v>7223</v>
      </c>
      <c r="O400">
        <v>38.616666666666667</v>
      </c>
      <c r="P400">
        <v>-77.4166666666667</v>
      </c>
      <c r="T400">
        <v>434.5</v>
      </c>
      <c r="U400" t="s">
        <v>6807</v>
      </c>
      <c r="W400" t="s">
        <v>7244</v>
      </c>
    </row>
    <row r="401" spans="1:23" x14ac:dyDescent="0.3">
      <c r="A401">
        <v>55</v>
      </c>
      <c r="B401" t="str">
        <f t="shared" si="58"/>
        <v>55-MEL</v>
      </c>
      <c r="C401" t="s">
        <v>6121</v>
      </c>
      <c r="D401" t="s">
        <v>6122</v>
      </c>
      <c r="E401" t="s">
        <v>6124</v>
      </c>
      <c r="F401" t="s">
        <v>166</v>
      </c>
      <c r="G401" t="s">
        <v>38</v>
      </c>
      <c r="H401" t="s">
        <v>66</v>
      </c>
      <c r="I401">
        <v>21</v>
      </c>
      <c r="J401">
        <v>12</v>
      </c>
      <c r="L401" s="9" t="s">
        <v>7218</v>
      </c>
      <c r="M401" t="s">
        <v>6824</v>
      </c>
      <c r="N401" t="s">
        <v>7224</v>
      </c>
      <c r="O401">
        <v>27.566666666666666</v>
      </c>
      <c r="P401">
        <v>-80.366666666666703</v>
      </c>
      <c r="T401">
        <v>446.5</v>
      </c>
      <c r="U401" t="s">
        <v>6807</v>
      </c>
      <c r="W401" t="s">
        <v>7245</v>
      </c>
    </row>
    <row r="402" spans="1:23" x14ac:dyDescent="0.3">
      <c r="A402">
        <v>55</v>
      </c>
      <c r="B402" t="str">
        <f t="shared" si="58"/>
        <v>55-NEW</v>
      </c>
      <c r="C402" t="s">
        <v>6121</v>
      </c>
      <c r="D402" t="s">
        <v>6122</v>
      </c>
      <c r="E402" t="s">
        <v>6124</v>
      </c>
      <c r="F402" t="s">
        <v>166</v>
      </c>
      <c r="G402" t="s">
        <v>38</v>
      </c>
      <c r="H402" t="s">
        <v>66</v>
      </c>
      <c r="I402">
        <v>21</v>
      </c>
      <c r="J402">
        <v>12</v>
      </c>
      <c r="L402" s="9" t="s">
        <v>7218</v>
      </c>
      <c r="M402" t="s">
        <v>6824</v>
      </c>
      <c r="N402" t="s">
        <v>7225</v>
      </c>
      <c r="O402">
        <v>40.716666666666669</v>
      </c>
      <c r="P402">
        <v>-74.066666666666706</v>
      </c>
      <c r="T402">
        <v>458.5</v>
      </c>
      <c r="U402" t="s">
        <v>6807</v>
      </c>
      <c r="W402" t="s">
        <v>7246</v>
      </c>
    </row>
    <row r="403" spans="1:23" x14ac:dyDescent="0.3">
      <c r="A403">
        <v>55</v>
      </c>
      <c r="B403" t="str">
        <f t="shared" si="58"/>
        <v>55-NVA</v>
      </c>
      <c r="C403" t="s">
        <v>6121</v>
      </c>
      <c r="D403" t="s">
        <v>6122</v>
      </c>
      <c r="E403" t="s">
        <v>6124</v>
      </c>
      <c r="F403" t="s">
        <v>166</v>
      </c>
      <c r="G403" t="s">
        <v>38</v>
      </c>
      <c r="H403" t="s">
        <v>66</v>
      </c>
      <c r="I403">
        <v>21</v>
      </c>
      <c r="J403">
        <v>12</v>
      </c>
      <c r="L403" s="9" t="s">
        <v>7218</v>
      </c>
      <c r="M403" t="s">
        <v>6824</v>
      </c>
      <c r="N403" t="s">
        <v>7226</v>
      </c>
      <c r="O403">
        <v>36.35</v>
      </c>
      <c r="P403">
        <v>-78.366666666666703</v>
      </c>
      <c r="T403">
        <v>470.5</v>
      </c>
      <c r="U403" t="s">
        <v>6807</v>
      </c>
      <c r="W403" t="s">
        <v>7247</v>
      </c>
    </row>
    <row r="404" spans="1:23" x14ac:dyDescent="0.3">
      <c r="A404">
        <v>55</v>
      </c>
      <c r="B404" t="str">
        <f t="shared" si="58"/>
        <v>55-OKI</v>
      </c>
      <c r="C404" t="s">
        <v>6121</v>
      </c>
      <c r="D404" t="s">
        <v>6122</v>
      </c>
      <c r="E404" t="s">
        <v>6124</v>
      </c>
      <c r="F404" t="s">
        <v>166</v>
      </c>
      <c r="G404" t="s">
        <v>38</v>
      </c>
      <c r="H404" t="s">
        <v>66</v>
      </c>
      <c r="I404">
        <v>21</v>
      </c>
      <c r="J404">
        <v>12</v>
      </c>
      <c r="L404" s="9" t="s">
        <v>7218</v>
      </c>
      <c r="M404" t="s">
        <v>6824</v>
      </c>
      <c r="N404" t="s">
        <v>7227</v>
      </c>
      <c r="O404">
        <v>26.216666666666665</v>
      </c>
      <c r="P404">
        <v>127.91666666666667</v>
      </c>
      <c r="T404">
        <v>482.5</v>
      </c>
      <c r="U404" t="s">
        <v>6807</v>
      </c>
      <c r="W404" t="s">
        <v>7248</v>
      </c>
    </row>
    <row r="405" spans="1:23" x14ac:dyDescent="0.3">
      <c r="A405">
        <v>55</v>
      </c>
      <c r="B405" t="str">
        <f t="shared" si="58"/>
        <v>55-SHI</v>
      </c>
      <c r="C405" t="s">
        <v>6121</v>
      </c>
      <c r="D405" t="s">
        <v>6122</v>
      </c>
      <c r="E405" t="s">
        <v>6124</v>
      </c>
      <c r="F405" t="s">
        <v>166</v>
      </c>
      <c r="G405" t="s">
        <v>38</v>
      </c>
      <c r="H405" t="s">
        <v>66</v>
      </c>
      <c r="I405">
        <v>21</v>
      </c>
      <c r="J405">
        <v>12</v>
      </c>
      <c r="L405" s="9" t="s">
        <v>7218</v>
      </c>
      <c r="M405" t="s">
        <v>6824</v>
      </c>
      <c r="N405" t="s">
        <v>7228</v>
      </c>
      <c r="O405">
        <v>34.016666666666666</v>
      </c>
      <c r="P405">
        <v>130.93333333333334</v>
      </c>
      <c r="T405">
        <v>494.5</v>
      </c>
      <c r="U405" t="s">
        <v>6807</v>
      </c>
      <c r="W405" t="s">
        <v>7249</v>
      </c>
    </row>
    <row r="406" spans="1:23" x14ac:dyDescent="0.3">
      <c r="A406">
        <v>55</v>
      </c>
      <c r="B406" t="str">
        <f t="shared" si="58"/>
        <v>55-UTS</v>
      </c>
      <c r="C406" t="s">
        <v>6121</v>
      </c>
      <c r="D406" t="s">
        <v>6122</v>
      </c>
      <c r="E406" t="s">
        <v>6124</v>
      </c>
      <c r="F406" t="s">
        <v>166</v>
      </c>
      <c r="G406" t="s">
        <v>38</v>
      </c>
      <c r="H406" t="s">
        <v>66</v>
      </c>
      <c r="I406">
        <v>21</v>
      </c>
      <c r="J406">
        <v>12</v>
      </c>
      <c r="L406" s="9" t="s">
        <v>7218</v>
      </c>
      <c r="M406" t="s">
        <v>6824</v>
      </c>
      <c r="N406" t="s">
        <v>7229</v>
      </c>
      <c r="O406">
        <v>36.533333333333331</v>
      </c>
      <c r="P406">
        <v>139.86666666666667</v>
      </c>
      <c r="T406">
        <v>506.5</v>
      </c>
      <c r="U406" t="s">
        <v>6807</v>
      </c>
      <c r="W406" t="s">
        <v>7250</v>
      </c>
    </row>
    <row r="407" spans="1:23" x14ac:dyDescent="0.3">
      <c r="A407">
        <v>55</v>
      </c>
      <c r="B407" t="str">
        <f t="shared" si="58"/>
        <v>55-AIZ</v>
      </c>
      <c r="C407" t="s">
        <v>6121</v>
      </c>
      <c r="D407" t="s">
        <v>6122</v>
      </c>
      <c r="E407" t="s">
        <v>6124</v>
      </c>
      <c r="F407" t="s">
        <v>166</v>
      </c>
      <c r="G407" t="s">
        <v>38</v>
      </c>
      <c r="H407" t="s">
        <v>66</v>
      </c>
      <c r="I407">
        <v>21</v>
      </c>
      <c r="J407">
        <v>12</v>
      </c>
      <c r="L407" s="9" t="s">
        <v>7218</v>
      </c>
      <c r="M407" t="s">
        <v>6824</v>
      </c>
      <c r="N407" t="s">
        <v>7230</v>
      </c>
      <c r="O407">
        <v>37.466666666666669</v>
      </c>
      <c r="P407">
        <v>139.93333333333334</v>
      </c>
      <c r="T407">
        <v>518.5</v>
      </c>
      <c r="U407" t="s">
        <v>6807</v>
      </c>
      <c r="W407" t="s">
        <v>7251</v>
      </c>
    </row>
    <row r="408" spans="1:23" x14ac:dyDescent="0.3">
      <c r="A408">
        <v>55</v>
      </c>
      <c r="B408" t="str">
        <f t="shared" si="58"/>
        <v>55-BER</v>
      </c>
      <c r="C408" t="s">
        <v>6121</v>
      </c>
      <c r="D408" t="s">
        <v>6122</v>
      </c>
      <c r="E408" t="s">
        <v>6124</v>
      </c>
      <c r="F408" t="s">
        <v>166</v>
      </c>
      <c r="G408" t="s">
        <v>38</v>
      </c>
      <c r="H408" t="s">
        <v>66</v>
      </c>
      <c r="I408">
        <v>21</v>
      </c>
      <c r="J408">
        <v>14</v>
      </c>
      <c r="L408" s="9" t="s">
        <v>7218</v>
      </c>
      <c r="M408" t="s">
        <v>6824</v>
      </c>
      <c r="N408" t="s">
        <v>7231</v>
      </c>
      <c r="O408">
        <v>39.766666666666666</v>
      </c>
      <c r="P408">
        <v>-74.983333333333306</v>
      </c>
      <c r="T408">
        <v>530.5</v>
      </c>
      <c r="U408" t="s">
        <v>6807</v>
      </c>
      <c r="W408" t="s">
        <v>7252</v>
      </c>
    </row>
    <row r="409" spans="1:23" x14ac:dyDescent="0.3">
      <c r="A409">
        <v>55</v>
      </c>
      <c r="B409" t="str">
        <f t="shared" si="58"/>
        <v>55-FAY</v>
      </c>
      <c r="C409" t="s">
        <v>6121</v>
      </c>
      <c r="D409" t="s">
        <v>6122</v>
      </c>
      <c r="E409" t="s">
        <v>6124</v>
      </c>
      <c r="F409" t="s">
        <v>166</v>
      </c>
      <c r="G409" t="s">
        <v>38</v>
      </c>
      <c r="H409" t="s">
        <v>66</v>
      </c>
      <c r="I409">
        <v>21</v>
      </c>
      <c r="J409">
        <v>12</v>
      </c>
      <c r="L409" s="9" t="s">
        <v>7218</v>
      </c>
      <c r="M409" t="s">
        <v>6824</v>
      </c>
      <c r="N409" t="s">
        <v>7232</v>
      </c>
      <c r="O409">
        <v>35.016666666666666</v>
      </c>
      <c r="P409">
        <v>-78.0833333333333</v>
      </c>
      <c r="T409">
        <v>542.5</v>
      </c>
      <c r="U409" t="s">
        <v>6807</v>
      </c>
      <c r="W409" t="s">
        <v>7253</v>
      </c>
    </row>
    <row r="410" spans="1:23" x14ac:dyDescent="0.3">
      <c r="A410">
        <v>55</v>
      </c>
      <c r="B410" t="str">
        <f t="shared" si="58"/>
        <v>55-KAG</v>
      </c>
      <c r="C410" t="s">
        <v>6121</v>
      </c>
      <c r="D410" t="s">
        <v>6122</v>
      </c>
      <c r="E410" t="s">
        <v>6124</v>
      </c>
      <c r="F410" t="s">
        <v>166</v>
      </c>
      <c r="G410" t="s">
        <v>38</v>
      </c>
      <c r="H410" t="s">
        <v>66</v>
      </c>
      <c r="I410">
        <v>21</v>
      </c>
      <c r="J410">
        <v>12</v>
      </c>
      <c r="L410" s="9" t="s">
        <v>7218</v>
      </c>
      <c r="M410" t="s">
        <v>6824</v>
      </c>
      <c r="N410" t="s">
        <v>7233</v>
      </c>
      <c r="O410">
        <v>31.55</v>
      </c>
      <c r="P410">
        <v>130.55000000000001</v>
      </c>
      <c r="T410">
        <v>554.5</v>
      </c>
      <c r="U410" t="s">
        <v>6807</v>
      </c>
      <c r="W410" t="s">
        <v>7254</v>
      </c>
    </row>
    <row r="411" spans="1:23" x14ac:dyDescent="0.3">
      <c r="A411">
        <v>55</v>
      </c>
      <c r="B411" t="str">
        <f t="shared" si="58"/>
        <v>55-OAK</v>
      </c>
      <c r="C411" t="s">
        <v>6121</v>
      </c>
      <c r="D411" t="s">
        <v>6122</v>
      </c>
      <c r="E411" t="s">
        <v>6124</v>
      </c>
      <c r="F411" t="s">
        <v>166</v>
      </c>
      <c r="G411" t="s">
        <v>38</v>
      </c>
      <c r="H411" t="s">
        <v>66</v>
      </c>
      <c r="I411">
        <v>21</v>
      </c>
      <c r="J411">
        <v>12</v>
      </c>
      <c r="L411" s="9" t="s">
        <v>7218</v>
      </c>
      <c r="M411" t="s">
        <v>6824</v>
      </c>
      <c r="N411" t="s">
        <v>7234</v>
      </c>
      <c r="O411">
        <v>28.85</v>
      </c>
      <c r="P411">
        <v>-80.849999999999994</v>
      </c>
      <c r="T411">
        <v>566.5</v>
      </c>
      <c r="U411" t="s">
        <v>6807</v>
      </c>
      <c r="W411" t="s">
        <v>7255</v>
      </c>
    </row>
    <row r="412" spans="1:23" x14ac:dyDescent="0.3">
      <c r="A412">
        <v>55</v>
      </c>
      <c r="B412" t="str">
        <f t="shared" si="58"/>
        <v>55-SAK</v>
      </c>
      <c r="C412" t="s">
        <v>6121</v>
      </c>
      <c r="D412" t="s">
        <v>6122</v>
      </c>
      <c r="E412" t="s">
        <v>6124</v>
      </c>
      <c r="F412" t="s">
        <v>166</v>
      </c>
      <c r="G412" t="s">
        <v>38</v>
      </c>
      <c r="H412" t="s">
        <v>66</v>
      </c>
      <c r="I412">
        <v>21</v>
      </c>
      <c r="J412">
        <v>12</v>
      </c>
      <c r="L412" s="9" t="s">
        <v>7218</v>
      </c>
      <c r="M412" t="s">
        <v>6824</v>
      </c>
      <c r="N412" t="s">
        <v>7235</v>
      </c>
      <c r="O412">
        <v>38.916666666666664</v>
      </c>
      <c r="P412">
        <v>139.00833333333333</v>
      </c>
      <c r="T412">
        <v>578.5</v>
      </c>
      <c r="U412" t="s">
        <v>6807</v>
      </c>
      <c r="W412" t="s">
        <v>7256</v>
      </c>
    </row>
    <row r="413" spans="1:23" x14ac:dyDescent="0.3">
      <c r="A413">
        <v>55</v>
      </c>
      <c r="B413" t="str">
        <f t="shared" si="58"/>
        <v>55-TAN</v>
      </c>
      <c r="C413" t="s">
        <v>6121</v>
      </c>
      <c r="D413" t="s">
        <v>6122</v>
      </c>
      <c r="E413" t="s">
        <v>6124</v>
      </c>
      <c r="F413" t="s">
        <v>166</v>
      </c>
      <c r="G413" t="s">
        <v>38</v>
      </c>
      <c r="H413" t="s">
        <v>66</v>
      </c>
      <c r="I413">
        <v>21</v>
      </c>
      <c r="J413">
        <v>12</v>
      </c>
      <c r="L413" s="9" t="s">
        <v>7218</v>
      </c>
      <c r="M413" t="s">
        <v>6824</v>
      </c>
      <c r="N413" t="s">
        <v>7236</v>
      </c>
      <c r="O413">
        <v>30.716666666666665</v>
      </c>
      <c r="P413">
        <v>130.96666666666667</v>
      </c>
      <c r="T413">
        <v>590.5</v>
      </c>
      <c r="U413" t="s">
        <v>6807</v>
      </c>
      <c r="W413" t="s">
        <v>7173</v>
      </c>
    </row>
    <row r="414" spans="1:23" x14ac:dyDescent="0.3">
      <c r="A414">
        <v>55</v>
      </c>
      <c r="B414" t="str">
        <f t="shared" si="58"/>
        <v>55-TOK</v>
      </c>
      <c r="C414" t="s">
        <v>6121</v>
      </c>
      <c r="D414" t="s">
        <v>6122</v>
      </c>
      <c r="E414" t="s">
        <v>6124</v>
      </c>
      <c r="F414" t="s">
        <v>166</v>
      </c>
      <c r="G414" t="s">
        <v>38</v>
      </c>
      <c r="H414" t="s">
        <v>66</v>
      </c>
      <c r="I414">
        <v>21</v>
      </c>
      <c r="J414">
        <v>12</v>
      </c>
      <c r="L414" s="9" t="s">
        <v>7218</v>
      </c>
      <c r="M414" t="s">
        <v>6824</v>
      </c>
      <c r="N414" t="s">
        <v>7237</v>
      </c>
      <c r="O414">
        <v>35.633333333333333</v>
      </c>
      <c r="P414">
        <v>139.63333333333333</v>
      </c>
      <c r="T414">
        <v>602.5</v>
      </c>
      <c r="U414" t="s">
        <v>6807</v>
      </c>
      <c r="W414" t="s">
        <v>7257</v>
      </c>
    </row>
    <row r="415" spans="1:23" x14ac:dyDescent="0.3">
      <c r="A415">
        <v>55</v>
      </c>
      <c r="B415" t="str">
        <f t="shared" si="58"/>
        <v>55-WAV</v>
      </c>
      <c r="C415" t="s">
        <v>6121</v>
      </c>
      <c r="D415" t="s">
        <v>6122</v>
      </c>
      <c r="E415" t="s">
        <v>6124</v>
      </c>
      <c r="F415" t="s">
        <v>166</v>
      </c>
      <c r="G415" t="s">
        <v>38</v>
      </c>
      <c r="H415" t="s">
        <v>66</v>
      </c>
      <c r="I415">
        <v>21</v>
      </c>
      <c r="J415">
        <v>12</v>
      </c>
      <c r="L415" s="9" t="s">
        <v>7218</v>
      </c>
      <c r="M415" t="s">
        <v>6824</v>
      </c>
      <c r="N415" t="s">
        <v>7238</v>
      </c>
      <c r="O415">
        <v>37.033333333333331</v>
      </c>
      <c r="P415">
        <v>-77.116666666666703</v>
      </c>
      <c r="T415">
        <v>614.5</v>
      </c>
      <c r="U415" t="s">
        <v>6807</v>
      </c>
      <c r="W415" t="s">
        <v>7258</v>
      </c>
    </row>
    <row r="416" spans="1:23" x14ac:dyDescent="0.3">
      <c r="A416">
        <v>55</v>
      </c>
      <c r="B416" t="str">
        <f t="shared" si="58"/>
        <v>55-ZIO</v>
      </c>
      <c r="C416" t="s">
        <v>6121</v>
      </c>
      <c r="D416" t="s">
        <v>6122</v>
      </c>
      <c r="E416" t="s">
        <v>6124</v>
      </c>
      <c r="F416" t="s">
        <v>166</v>
      </c>
      <c r="G416" t="s">
        <v>38</v>
      </c>
      <c r="H416" t="s">
        <v>66</v>
      </c>
      <c r="I416">
        <v>21</v>
      </c>
      <c r="J416">
        <v>12</v>
      </c>
      <c r="L416" s="9" t="s">
        <v>7218</v>
      </c>
      <c r="M416" t="s">
        <v>6824</v>
      </c>
      <c r="N416" t="s">
        <v>7239</v>
      </c>
      <c r="O416">
        <v>33.75</v>
      </c>
      <c r="P416">
        <v>-80.033333333333303</v>
      </c>
      <c r="T416">
        <v>626.5</v>
      </c>
      <c r="U416" t="s">
        <v>6807</v>
      </c>
      <c r="W416" t="s">
        <v>7259</v>
      </c>
    </row>
    <row r="417" spans="1:23" x14ac:dyDescent="0.3">
      <c r="A417">
        <v>56</v>
      </c>
      <c r="B417" t="str">
        <f t="shared" si="58"/>
        <v>56-L</v>
      </c>
      <c r="C417" t="s">
        <v>6215</v>
      </c>
      <c r="D417" t="s">
        <v>6216</v>
      </c>
      <c r="E417" t="s">
        <v>6217</v>
      </c>
      <c r="F417" t="s">
        <v>166</v>
      </c>
      <c r="G417" t="s">
        <v>38</v>
      </c>
      <c r="H417" t="s">
        <v>66</v>
      </c>
      <c r="I417">
        <v>10</v>
      </c>
      <c r="J417">
        <v>9</v>
      </c>
      <c r="L417" t="s">
        <v>6948</v>
      </c>
      <c r="M417" t="s">
        <v>7160</v>
      </c>
      <c r="N417" t="s">
        <v>7260</v>
      </c>
      <c r="O417">
        <v>59.933332999999998</v>
      </c>
      <c r="P417">
        <v>30.266667000000002</v>
      </c>
      <c r="T417">
        <v>200</v>
      </c>
      <c r="U417" t="s">
        <v>6832</v>
      </c>
      <c r="W417" t="s">
        <v>7269</v>
      </c>
    </row>
    <row r="418" spans="1:23" x14ac:dyDescent="0.3">
      <c r="A418">
        <v>56</v>
      </c>
      <c r="B418" t="str">
        <f t="shared" si="58"/>
        <v>56-W</v>
      </c>
      <c r="C418" t="s">
        <v>6215</v>
      </c>
      <c r="D418" t="s">
        <v>6216</v>
      </c>
      <c r="E418" t="s">
        <v>6217</v>
      </c>
      <c r="F418" t="s">
        <v>166</v>
      </c>
      <c r="G418" t="s">
        <v>38</v>
      </c>
      <c r="H418" t="s">
        <v>66</v>
      </c>
      <c r="I418">
        <v>10</v>
      </c>
      <c r="J418">
        <v>8</v>
      </c>
      <c r="L418" t="s">
        <v>6948</v>
      </c>
      <c r="M418" t="s">
        <v>7160</v>
      </c>
      <c r="N418" t="s">
        <v>7261</v>
      </c>
      <c r="O418">
        <v>52.233330000000002</v>
      </c>
      <c r="P418">
        <v>21.016667000000002</v>
      </c>
      <c r="T418">
        <v>200</v>
      </c>
      <c r="U418" t="s">
        <v>6832</v>
      </c>
      <c r="W418" t="s">
        <v>7269</v>
      </c>
    </row>
    <row r="419" spans="1:23" x14ac:dyDescent="0.3">
      <c r="A419">
        <v>56</v>
      </c>
      <c r="B419" t="str">
        <f t="shared" si="58"/>
        <v>56-V</v>
      </c>
      <c r="C419" t="s">
        <v>6215</v>
      </c>
      <c r="D419" t="s">
        <v>6216</v>
      </c>
      <c r="E419" t="s">
        <v>6217</v>
      </c>
      <c r="F419" t="s">
        <v>166</v>
      </c>
      <c r="G419" t="s">
        <v>38</v>
      </c>
      <c r="H419" t="s">
        <v>66</v>
      </c>
      <c r="I419">
        <v>10</v>
      </c>
      <c r="J419">
        <v>9</v>
      </c>
      <c r="L419" t="s">
        <v>6948</v>
      </c>
      <c r="M419" t="s">
        <v>7160</v>
      </c>
      <c r="N419" t="s">
        <v>7262</v>
      </c>
      <c r="O419">
        <v>51.866667</v>
      </c>
      <c r="P419">
        <v>4.1666670000000003</v>
      </c>
      <c r="T419">
        <v>200</v>
      </c>
      <c r="U419" t="s">
        <v>6832</v>
      </c>
      <c r="W419" t="s">
        <v>7270</v>
      </c>
    </row>
    <row r="420" spans="1:23" x14ac:dyDescent="0.3">
      <c r="A420">
        <v>56</v>
      </c>
      <c r="B420" t="str">
        <f t="shared" si="58"/>
        <v>56-K</v>
      </c>
      <c r="C420" t="s">
        <v>6215</v>
      </c>
      <c r="D420" t="s">
        <v>6216</v>
      </c>
      <c r="E420" t="s">
        <v>6217</v>
      </c>
      <c r="F420" t="s">
        <v>166</v>
      </c>
      <c r="G420" t="s">
        <v>38</v>
      </c>
      <c r="H420" t="s">
        <v>66</v>
      </c>
      <c r="I420">
        <v>10</v>
      </c>
      <c r="J420">
        <v>7</v>
      </c>
      <c r="L420" t="s">
        <v>6948</v>
      </c>
      <c r="M420" t="s">
        <v>7160</v>
      </c>
      <c r="N420" t="s">
        <v>7263</v>
      </c>
      <c r="O420">
        <v>51.103332999999999</v>
      </c>
      <c r="P420">
        <v>2.654722</v>
      </c>
      <c r="T420">
        <v>200</v>
      </c>
      <c r="U420" t="s">
        <v>6832</v>
      </c>
      <c r="W420" t="s">
        <v>7270</v>
      </c>
    </row>
    <row r="421" spans="1:23" x14ac:dyDescent="0.3">
      <c r="A421">
        <v>56</v>
      </c>
      <c r="B421" t="str">
        <f t="shared" si="58"/>
        <v>56-S1</v>
      </c>
      <c r="C421" t="s">
        <v>6215</v>
      </c>
      <c r="D421" t="s">
        <v>6216</v>
      </c>
      <c r="E421" t="s">
        <v>6217</v>
      </c>
      <c r="F421" t="s">
        <v>166</v>
      </c>
      <c r="G421" t="s">
        <v>38</v>
      </c>
      <c r="H421" t="s">
        <v>66</v>
      </c>
      <c r="I421">
        <v>10</v>
      </c>
      <c r="J421">
        <v>7</v>
      </c>
      <c r="L421" t="s">
        <v>6948</v>
      </c>
      <c r="M421" t="s">
        <v>7160</v>
      </c>
      <c r="N421" t="s">
        <v>7264</v>
      </c>
      <c r="O421">
        <v>46.749994999999998</v>
      </c>
      <c r="P421">
        <v>10.066666</v>
      </c>
      <c r="R421">
        <v>1450</v>
      </c>
      <c r="T421">
        <v>200</v>
      </c>
      <c r="U421" t="s">
        <v>6832</v>
      </c>
      <c r="W421" t="s">
        <v>7271</v>
      </c>
    </row>
    <row r="422" spans="1:23" x14ac:dyDescent="0.3">
      <c r="A422">
        <v>56</v>
      </c>
      <c r="B422" t="str">
        <f t="shared" si="58"/>
        <v>56-S2</v>
      </c>
      <c r="C422" t="s">
        <v>6215</v>
      </c>
      <c r="D422" t="s">
        <v>6216</v>
      </c>
      <c r="E422" t="s">
        <v>6217</v>
      </c>
      <c r="F422" t="s">
        <v>166</v>
      </c>
      <c r="G422" t="s">
        <v>38</v>
      </c>
      <c r="H422" t="s">
        <v>66</v>
      </c>
      <c r="I422">
        <v>10</v>
      </c>
      <c r="J422">
        <v>7</v>
      </c>
      <c r="L422" t="s">
        <v>6948</v>
      </c>
      <c r="M422" t="s">
        <v>7160</v>
      </c>
      <c r="N422" t="s">
        <v>7265</v>
      </c>
      <c r="O422">
        <v>46.749994999999998</v>
      </c>
      <c r="P422">
        <v>10.066666</v>
      </c>
      <c r="R422">
        <v>1450</v>
      </c>
      <c r="T422">
        <v>200</v>
      </c>
      <c r="U422" t="s">
        <v>6832</v>
      </c>
      <c r="W422" t="s">
        <v>7269</v>
      </c>
    </row>
    <row r="423" spans="1:23" x14ac:dyDescent="0.3">
      <c r="A423">
        <v>56</v>
      </c>
      <c r="B423" t="str">
        <f t="shared" si="58"/>
        <v>56-P</v>
      </c>
      <c r="C423" t="s">
        <v>6215</v>
      </c>
      <c r="D423" t="s">
        <v>6216</v>
      </c>
      <c r="E423" t="s">
        <v>6217</v>
      </c>
      <c r="F423" t="s">
        <v>166</v>
      </c>
      <c r="G423" t="s">
        <v>38</v>
      </c>
      <c r="H423" t="s">
        <v>66</v>
      </c>
      <c r="I423">
        <v>10</v>
      </c>
      <c r="J423">
        <v>8</v>
      </c>
      <c r="L423" t="s">
        <v>6948</v>
      </c>
      <c r="M423" t="s">
        <v>7160</v>
      </c>
      <c r="N423" t="s">
        <v>7021</v>
      </c>
      <c r="O423">
        <v>45.408056000000002</v>
      </c>
      <c r="P423">
        <v>11.872222000000001</v>
      </c>
      <c r="T423">
        <v>200</v>
      </c>
      <c r="U423" t="s">
        <v>6832</v>
      </c>
      <c r="W423" t="s">
        <v>7269</v>
      </c>
    </row>
    <row r="424" spans="1:23" x14ac:dyDescent="0.3">
      <c r="A424">
        <v>56</v>
      </c>
      <c r="B424" t="str">
        <f t="shared" si="58"/>
        <v>56-A</v>
      </c>
      <c r="C424" t="s">
        <v>6215</v>
      </c>
      <c r="D424" t="s">
        <v>6216</v>
      </c>
      <c r="E424" t="s">
        <v>6217</v>
      </c>
      <c r="F424" t="s">
        <v>166</v>
      </c>
      <c r="G424" t="s">
        <v>38</v>
      </c>
      <c r="H424" t="s">
        <v>66</v>
      </c>
      <c r="I424">
        <v>10</v>
      </c>
      <c r="J424">
        <v>9</v>
      </c>
      <c r="L424" t="s">
        <v>6948</v>
      </c>
      <c r="M424" t="s">
        <v>7160</v>
      </c>
      <c r="N424" t="s">
        <v>7266</v>
      </c>
      <c r="O424">
        <v>44.884999999999998</v>
      </c>
      <c r="P424">
        <v>6.3561110000000003</v>
      </c>
      <c r="R424">
        <v>1515</v>
      </c>
      <c r="T424">
        <v>200</v>
      </c>
      <c r="U424" t="s">
        <v>6832</v>
      </c>
      <c r="W424" t="s">
        <v>7270</v>
      </c>
    </row>
    <row r="425" spans="1:23" x14ac:dyDescent="0.3">
      <c r="A425">
        <v>56</v>
      </c>
      <c r="B425" t="str">
        <f t="shared" si="58"/>
        <v>56-T1</v>
      </c>
      <c r="C425" t="s">
        <v>6215</v>
      </c>
      <c r="D425" t="s">
        <v>6216</v>
      </c>
      <c r="E425" t="s">
        <v>6217</v>
      </c>
      <c r="F425" t="s">
        <v>166</v>
      </c>
      <c r="G425" t="s">
        <v>38</v>
      </c>
      <c r="H425" t="s">
        <v>66</v>
      </c>
      <c r="I425">
        <v>10</v>
      </c>
      <c r="J425">
        <v>8</v>
      </c>
      <c r="L425" t="s">
        <v>6948</v>
      </c>
      <c r="M425" t="s">
        <v>7160</v>
      </c>
      <c r="N425" t="s">
        <v>7267</v>
      </c>
      <c r="O425">
        <v>40.647221999999999</v>
      </c>
      <c r="P425">
        <v>22.963889000000002</v>
      </c>
      <c r="T425">
        <v>200</v>
      </c>
      <c r="U425" t="s">
        <v>6832</v>
      </c>
      <c r="W425" t="s">
        <v>7270</v>
      </c>
    </row>
    <row r="426" spans="1:23" x14ac:dyDescent="0.3">
      <c r="A426">
        <v>56</v>
      </c>
      <c r="B426" t="str">
        <f t="shared" si="58"/>
        <v>56-T2</v>
      </c>
      <c r="C426" t="s">
        <v>6215</v>
      </c>
      <c r="D426" t="s">
        <v>6216</v>
      </c>
      <c r="E426" t="s">
        <v>6217</v>
      </c>
      <c r="F426" t="s">
        <v>166</v>
      </c>
      <c r="G426" t="s">
        <v>38</v>
      </c>
      <c r="H426" t="s">
        <v>66</v>
      </c>
      <c r="I426">
        <v>10</v>
      </c>
      <c r="J426">
        <v>7</v>
      </c>
      <c r="L426" t="s">
        <v>6948</v>
      </c>
      <c r="M426" t="s">
        <v>7160</v>
      </c>
      <c r="N426" t="s">
        <v>7268</v>
      </c>
      <c r="O426">
        <v>40.647221999999999</v>
      </c>
      <c r="P426">
        <v>22.963889000000002</v>
      </c>
      <c r="T426">
        <v>200</v>
      </c>
      <c r="U426" t="s">
        <v>6832</v>
      </c>
      <c r="W426" t="s">
        <v>7271</v>
      </c>
    </row>
    <row r="427" spans="1:23" x14ac:dyDescent="0.3">
      <c r="A427">
        <v>57</v>
      </c>
      <c r="B427" t="str">
        <f t="shared" ref="B427:B450" si="59">_xlfn.CONCAT(A427,"-",N427)</f>
        <v>57- JMS</v>
      </c>
      <c r="C427" t="s">
        <v>6348</v>
      </c>
      <c r="D427" t="s">
        <v>6349</v>
      </c>
      <c r="E427" t="s">
        <v>6351</v>
      </c>
      <c r="F427" t="s">
        <v>166</v>
      </c>
      <c r="G427" t="s">
        <v>38</v>
      </c>
      <c r="H427" t="s">
        <v>66</v>
      </c>
      <c r="I427">
        <v>6</v>
      </c>
      <c r="J427">
        <v>7</v>
      </c>
      <c r="L427" t="s">
        <v>7272</v>
      </c>
      <c r="M427" t="s">
        <v>6803</v>
      </c>
      <c r="N427" t="s">
        <v>7273</v>
      </c>
      <c r="O427">
        <f>46+37/60</f>
        <v>46.616666666666667</v>
      </c>
      <c r="P427">
        <f>132+29/60</f>
        <v>132.48333333333332</v>
      </c>
      <c r="T427">
        <v>75</v>
      </c>
      <c r="U427" t="s">
        <v>6832</v>
      </c>
      <c r="W427">
        <v>57</v>
      </c>
    </row>
    <row r="428" spans="1:23" x14ac:dyDescent="0.3">
      <c r="A428">
        <v>57</v>
      </c>
      <c r="B428" t="str">
        <f t="shared" si="59"/>
        <v>57-BJ</v>
      </c>
      <c r="C428" t="s">
        <v>6348</v>
      </c>
      <c r="D428" t="s">
        <v>6349</v>
      </c>
      <c r="E428" t="s">
        <v>6351</v>
      </c>
      <c r="F428" t="s">
        <v>166</v>
      </c>
      <c r="G428" t="s">
        <v>38</v>
      </c>
      <c r="H428" t="s">
        <v>66</v>
      </c>
      <c r="I428">
        <v>6</v>
      </c>
      <c r="J428">
        <v>8</v>
      </c>
      <c r="L428" t="s">
        <v>7272</v>
      </c>
      <c r="M428" t="s">
        <v>6803</v>
      </c>
      <c r="N428" t="s">
        <v>7274</v>
      </c>
      <c r="O428">
        <f>40+15/60</f>
        <v>40.25</v>
      </c>
      <c r="P428">
        <f>115+5/60</f>
        <v>115.08333333333333</v>
      </c>
      <c r="T428">
        <v>75</v>
      </c>
      <c r="U428" t="s">
        <v>6832</v>
      </c>
      <c r="W428">
        <v>57</v>
      </c>
    </row>
    <row r="429" spans="1:23" x14ac:dyDescent="0.3">
      <c r="A429">
        <v>57</v>
      </c>
      <c r="B429" t="str">
        <f t="shared" si="59"/>
        <v>57-ZB</v>
      </c>
      <c r="C429" t="s">
        <v>6348</v>
      </c>
      <c r="D429" t="s">
        <v>6349</v>
      </c>
      <c r="E429" t="s">
        <v>6351</v>
      </c>
      <c r="F429" t="s">
        <v>166</v>
      </c>
      <c r="G429" t="s">
        <v>38</v>
      </c>
      <c r="H429" t="s">
        <v>66</v>
      </c>
      <c r="I429">
        <v>6</v>
      </c>
      <c r="J429">
        <v>8</v>
      </c>
      <c r="L429" t="s">
        <v>7272</v>
      </c>
      <c r="M429" t="s">
        <v>6803</v>
      </c>
      <c r="N429" t="s">
        <v>7275</v>
      </c>
      <c r="O429">
        <f>36+48/60</f>
        <v>36.799999999999997</v>
      </c>
      <c r="P429">
        <f>118+3/60</f>
        <v>118.05</v>
      </c>
      <c r="T429">
        <v>75</v>
      </c>
      <c r="U429" t="s">
        <v>6832</v>
      </c>
      <c r="W429">
        <v>57</v>
      </c>
    </row>
    <row r="430" spans="1:23" x14ac:dyDescent="0.3">
      <c r="A430">
        <v>57</v>
      </c>
      <c r="B430" t="str">
        <f t="shared" si="59"/>
        <v>57-FX</v>
      </c>
      <c r="C430" t="s">
        <v>6348</v>
      </c>
      <c r="D430" t="s">
        <v>6349</v>
      </c>
      <c r="E430" t="s">
        <v>6351</v>
      </c>
      <c r="F430" t="s">
        <v>166</v>
      </c>
      <c r="G430" t="s">
        <v>38</v>
      </c>
      <c r="H430" t="s">
        <v>66</v>
      </c>
      <c r="I430">
        <v>6</v>
      </c>
      <c r="J430">
        <v>7</v>
      </c>
      <c r="L430" t="s">
        <v>7272</v>
      </c>
      <c r="M430" t="s">
        <v>6803</v>
      </c>
      <c r="N430" t="s">
        <v>7276</v>
      </c>
      <c r="O430">
        <f>32+36/60</f>
        <v>32.6</v>
      </c>
      <c r="P430">
        <f>110+42/60</f>
        <v>110.7</v>
      </c>
      <c r="T430">
        <v>75</v>
      </c>
      <c r="U430" t="s">
        <v>6832</v>
      </c>
      <c r="W430">
        <v>57</v>
      </c>
    </row>
    <row r="431" spans="1:23" x14ac:dyDescent="0.3">
      <c r="A431">
        <v>57</v>
      </c>
      <c r="B431" t="str">
        <f t="shared" si="59"/>
        <v>57-WH</v>
      </c>
      <c r="C431" t="s">
        <v>6348</v>
      </c>
      <c r="D431" t="s">
        <v>6349</v>
      </c>
      <c r="E431" t="s">
        <v>6351</v>
      </c>
      <c r="F431" t="s">
        <v>166</v>
      </c>
      <c r="G431" t="s">
        <v>38</v>
      </c>
      <c r="H431" t="s">
        <v>66</v>
      </c>
      <c r="I431">
        <v>6</v>
      </c>
      <c r="J431">
        <v>7</v>
      </c>
      <c r="L431" t="s">
        <v>7272</v>
      </c>
      <c r="M431" t="s">
        <v>6803</v>
      </c>
      <c r="N431" t="s">
        <v>7277</v>
      </c>
      <c r="O431">
        <f>30+33/60</f>
        <v>30.55</v>
      </c>
      <c r="P431">
        <f>114+19/60</f>
        <v>114.31666666666666</v>
      </c>
      <c r="T431">
        <v>75</v>
      </c>
      <c r="U431" t="s">
        <v>6832</v>
      </c>
      <c r="W431">
        <v>57</v>
      </c>
    </row>
    <row r="432" spans="1:23" x14ac:dyDescent="0.3">
      <c r="A432">
        <v>57</v>
      </c>
      <c r="B432" t="str">
        <f t="shared" si="59"/>
        <v>57-HH</v>
      </c>
      <c r="C432" t="s">
        <v>6348</v>
      </c>
      <c r="D432" t="s">
        <v>6349</v>
      </c>
      <c r="E432" t="s">
        <v>6351</v>
      </c>
      <c r="F432" t="s">
        <v>166</v>
      </c>
      <c r="G432" t="s">
        <v>38</v>
      </c>
      <c r="H432" t="s">
        <v>66</v>
      </c>
      <c r="I432">
        <v>6</v>
      </c>
      <c r="J432">
        <v>7</v>
      </c>
      <c r="L432" t="s">
        <v>7272</v>
      </c>
      <c r="M432" t="s">
        <v>6803</v>
      </c>
      <c r="N432" t="s">
        <v>7278</v>
      </c>
      <c r="O432">
        <f>27+33/60</f>
        <v>27.55</v>
      </c>
      <c r="P432">
        <f>109+58/60</f>
        <v>109.96666666666667</v>
      </c>
      <c r="T432">
        <v>75</v>
      </c>
      <c r="U432" t="s">
        <v>6832</v>
      </c>
      <c r="W432">
        <v>57</v>
      </c>
    </row>
    <row r="433" spans="1:26" x14ac:dyDescent="0.3">
      <c r="A433">
        <v>58</v>
      </c>
      <c r="B433" t="str">
        <f t="shared" si="59"/>
        <v>58-</v>
      </c>
      <c r="C433" t="s">
        <v>6393</v>
      </c>
      <c r="D433" t="s">
        <v>6394</v>
      </c>
      <c r="E433" t="s">
        <v>6396</v>
      </c>
      <c r="F433" t="s">
        <v>7280</v>
      </c>
      <c r="G433" t="s">
        <v>38</v>
      </c>
      <c r="H433" t="s">
        <v>66</v>
      </c>
      <c r="I433">
        <v>6</v>
      </c>
    </row>
    <row r="434" spans="1:26" x14ac:dyDescent="0.3">
      <c r="A434">
        <v>59</v>
      </c>
      <c r="B434" t="str">
        <f t="shared" si="59"/>
        <v>59-</v>
      </c>
      <c r="C434" t="s">
        <v>6622</v>
      </c>
      <c r="D434" t="s">
        <v>6623</v>
      </c>
      <c r="E434" t="s">
        <v>6625</v>
      </c>
      <c r="F434" t="s">
        <v>65</v>
      </c>
      <c r="G434" t="s">
        <v>38</v>
      </c>
      <c r="H434" t="s">
        <v>66</v>
      </c>
      <c r="I434">
        <v>4</v>
      </c>
      <c r="L434" s="9"/>
    </row>
    <row r="435" spans="1:26" x14ac:dyDescent="0.3">
      <c r="A435">
        <v>60</v>
      </c>
      <c r="B435" t="str">
        <f t="shared" si="59"/>
        <v>60-onuma</v>
      </c>
      <c r="C435" t="s">
        <v>6632</v>
      </c>
      <c r="D435" t="s">
        <v>6633</v>
      </c>
      <c r="E435" t="s">
        <v>6635</v>
      </c>
      <c r="F435" t="s">
        <v>6785</v>
      </c>
      <c r="G435" t="s">
        <v>38</v>
      </c>
      <c r="H435" t="s">
        <v>66</v>
      </c>
      <c r="I435">
        <v>3</v>
      </c>
      <c r="J435">
        <v>11</v>
      </c>
      <c r="L435" t="s">
        <v>6843</v>
      </c>
      <c r="M435" t="s">
        <v>6824</v>
      </c>
      <c r="N435" t="s">
        <v>7281</v>
      </c>
      <c r="O435">
        <v>41.972000000000001</v>
      </c>
      <c r="P435">
        <v>140.66909999999999</v>
      </c>
      <c r="T435">
        <v>50</v>
      </c>
      <c r="U435" t="s">
        <v>6832</v>
      </c>
      <c r="W435">
        <v>60</v>
      </c>
      <c r="Y435" t="s">
        <v>6984</v>
      </c>
    </row>
    <row r="436" spans="1:26" x14ac:dyDescent="0.3">
      <c r="A436">
        <v>60</v>
      </c>
      <c r="B436" t="str">
        <f t="shared" si="59"/>
        <v>60-oita</v>
      </c>
      <c r="C436" t="s">
        <v>6632</v>
      </c>
      <c r="D436" t="s">
        <v>6633</v>
      </c>
      <c r="E436" t="s">
        <v>6635</v>
      </c>
      <c r="F436" t="s">
        <v>6785</v>
      </c>
      <c r="G436" t="s">
        <v>38</v>
      </c>
      <c r="H436" t="s">
        <v>66</v>
      </c>
      <c r="I436">
        <v>3</v>
      </c>
      <c r="J436">
        <v>7</v>
      </c>
      <c r="L436" t="s">
        <v>6843</v>
      </c>
      <c r="M436" t="s">
        <v>6824</v>
      </c>
      <c r="N436" t="s">
        <v>7282</v>
      </c>
      <c r="O436">
        <v>33.239443999999999</v>
      </c>
      <c r="P436">
        <v>131.60916700000001</v>
      </c>
      <c r="T436">
        <v>50</v>
      </c>
      <c r="U436" t="s">
        <v>6832</v>
      </c>
      <c r="W436">
        <v>60</v>
      </c>
      <c r="Y436" t="s">
        <v>6984</v>
      </c>
    </row>
    <row r="437" spans="1:26" x14ac:dyDescent="0.3">
      <c r="A437">
        <v>60</v>
      </c>
      <c r="B437" t="str">
        <f t="shared" si="59"/>
        <v>60-yakushima</v>
      </c>
      <c r="C437" t="s">
        <v>6632</v>
      </c>
      <c r="D437" t="s">
        <v>6633</v>
      </c>
      <c r="E437" t="s">
        <v>6635</v>
      </c>
      <c r="F437" t="s">
        <v>6785</v>
      </c>
      <c r="G437" t="s">
        <v>38</v>
      </c>
      <c r="H437" t="s">
        <v>66</v>
      </c>
      <c r="I437">
        <v>3</v>
      </c>
      <c r="J437">
        <v>9</v>
      </c>
      <c r="L437" t="s">
        <v>6843</v>
      </c>
      <c r="M437" t="s">
        <v>6824</v>
      </c>
      <c r="N437" t="s">
        <v>7283</v>
      </c>
      <c r="O437">
        <v>30.340287</v>
      </c>
      <c r="P437">
        <v>130.52238500000001</v>
      </c>
      <c r="T437">
        <v>50</v>
      </c>
      <c r="U437" t="s">
        <v>6832</v>
      </c>
      <c r="W437">
        <v>60</v>
      </c>
      <c r="Y437" t="s">
        <v>6984</v>
      </c>
    </row>
    <row r="438" spans="1:26" x14ac:dyDescent="0.3">
      <c r="A438">
        <v>61</v>
      </c>
      <c r="B438" t="str">
        <f t="shared" si="59"/>
        <v>61-wakkanai</v>
      </c>
      <c r="C438" t="s">
        <v>7184</v>
      </c>
      <c r="D438" t="s">
        <v>7183</v>
      </c>
      <c r="E438" t="s">
        <v>7288</v>
      </c>
      <c r="F438" t="s">
        <v>6785</v>
      </c>
      <c r="G438" t="s">
        <v>38</v>
      </c>
      <c r="H438" t="s">
        <v>66</v>
      </c>
      <c r="I438">
        <v>13</v>
      </c>
      <c r="J438">
        <v>7</v>
      </c>
      <c r="L438" s="9" t="s">
        <v>7284</v>
      </c>
      <c r="M438" t="s">
        <v>6824</v>
      </c>
      <c r="N438" t="s">
        <v>7285</v>
      </c>
      <c r="O438">
        <v>45.397500000000001</v>
      </c>
      <c r="P438">
        <v>141.70088100000001</v>
      </c>
      <c r="R438">
        <v>40</v>
      </c>
      <c r="T438">
        <v>60</v>
      </c>
      <c r="U438" t="s">
        <v>6832</v>
      </c>
    </row>
    <row r="439" spans="1:26" x14ac:dyDescent="0.3">
      <c r="A439">
        <v>61</v>
      </c>
      <c r="B439" t="str">
        <f t="shared" si="59"/>
        <v>61-onishica</v>
      </c>
      <c r="C439" t="s">
        <v>7184</v>
      </c>
      <c r="D439" t="s">
        <v>7183</v>
      </c>
      <c r="E439" t="s">
        <v>7288</v>
      </c>
      <c r="F439" t="s">
        <v>6785</v>
      </c>
      <c r="G439" t="s">
        <v>38</v>
      </c>
      <c r="H439" t="s">
        <v>66</v>
      </c>
      <c r="I439">
        <v>13</v>
      </c>
      <c r="J439">
        <v>7</v>
      </c>
      <c r="L439" s="9" t="s">
        <v>7284</v>
      </c>
      <c r="M439" t="s">
        <v>6824</v>
      </c>
      <c r="N439" t="s">
        <v>7286</v>
      </c>
      <c r="O439">
        <f>44+10/60</f>
        <v>44.166666666666664</v>
      </c>
      <c r="P439">
        <v>141.662758</v>
      </c>
      <c r="R439">
        <v>30</v>
      </c>
      <c r="T439">
        <v>60</v>
      </c>
      <c r="U439" t="s">
        <v>6832</v>
      </c>
      <c r="Z439" t="s">
        <v>7287</v>
      </c>
    </row>
    <row r="440" spans="1:26" x14ac:dyDescent="0.3">
      <c r="A440">
        <v>61</v>
      </c>
      <c r="B440" t="str">
        <f t="shared" si="59"/>
        <v>61-sapporo</v>
      </c>
      <c r="C440" t="s">
        <v>7184</v>
      </c>
      <c r="D440" t="s">
        <v>7183</v>
      </c>
      <c r="E440" t="s">
        <v>7288</v>
      </c>
      <c r="F440" t="s">
        <v>6785</v>
      </c>
      <c r="G440" t="s">
        <v>38</v>
      </c>
      <c r="H440" t="s">
        <v>66</v>
      </c>
      <c r="I440">
        <v>13</v>
      </c>
      <c r="J440">
        <v>7</v>
      </c>
      <c r="L440" s="9" t="s">
        <v>7284</v>
      </c>
      <c r="M440" t="s">
        <v>6824</v>
      </c>
      <c r="N440" t="s">
        <v>7289</v>
      </c>
      <c r="O440">
        <v>43.061943999999997</v>
      </c>
      <c r="P440">
        <v>141.35416699999999</v>
      </c>
      <c r="R440">
        <v>30</v>
      </c>
      <c r="T440">
        <v>60</v>
      </c>
      <c r="U440" t="s">
        <v>6832</v>
      </c>
    </row>
    <row r="441" spans="1:26" x14ac:dyDescent="0.3">
      <c r="A441">
        <v>61</v>
      </c>
      <c r="B441" t="str">
        <f t="shared" si="59"/>
        <v>61-yakumo</v>
      </c>
      <c r="C441" t="s">
        <v>7184</v>
      </c>
      <c r="D441" t="s">
        <v>7183</v>
      </c>
      <c r="E441" t="s">
        <v>7288</v>
      </c>
      <c r="F441" t="s">
        <v>6785</v>
      </c>
      <c r="G441" t="s">
        <v>38</v>
      </c>
      <c r="H441" t="s">
        <v>66</v>
      </c>
      <c r="I441">
        <v>13</v>
      </c>
      <c r="J441">
        <v>7</v>
      </c>
      <c r="L441" s="9" t="s">
        <v>7284</v>
      </c>
      <c r="M441" t="s">
        <v>6824</v>
      </c>
      <c r="N441" t="s">
        <v>7290</v>
      </c>
      <c r="O441">
        <v>42.25</v>
      </c>
      <c r="P441">
        <v>140.26666700000001</v>
      </c>
      <c r="R441">
        <v>20</v>
      </c>
      <c r="T441">
        <v>60</v>
      </c>
      <c r="U441" t="s">
        <v>6832</v>
      </c>
    </row>
    <row r="442" spans="1:26" x14ac:dyDescent="0.3">
      <c r="A442">
        <v>61</v>
      </c>
      <c r="B442" t="str">
        <f t="shared" si="59"/>
        <v>61-hakodate</v>
      </c>
      <c r="C442" t="s">
        <v>7184</v>
      </c>
      <c r="D442" t="s">
        <v>7183</v>
      </c>
      <c r="E442" t="s">
        <v>7288</v>
      </c>
      <c r="F442" t="s">
        <v>6785</v>
      </c>
      <c r="G442" t="s">
        <v>38</v>
      </c>
      <c r="H442" t="s">
        <v>66</v>
      </c>
      <c r="I442">
        <v>13</v>
      </c>
      <c r="J442">
        <v>7</v>
      </c>
      <c r="L442" s="9" t="s">
        <v>7284</v>
      </c>
      <c r="M442" t="s">
        <v>6824</v>
      </c>
      <c r="N442" t="s">
        <v>7291</v>
      </c>
      <c r="O442">
        <v>41.768819000000001</v>
      </c>
      <c r="P442">
        <v>140.72883100000001</v>
      </c>
      <c r="R442">
        <v>30</v>
      </c>
      <c r="T442">
        <v>60</v>
      </c>
      <c r="U442" t="s">
        <v>6832</v>
      </c>
    </row>
    <row r="443" spans="1:26" x14ac:dyDescent="0.3">
      <c r="A443">
        <v>61</v>
      </c>
      <c r="B443" t="str">
        <f t="shared" si="59"/>
        <v>61-kikonai</v>
      </c>
      <c r="C443" t="s">
        <v>7184</v>
      </c>
      <c r="D443" t="s">
        <v>7183</v>
      </c>
      <c r="E443" t="s">
        <v>7288</v>
      </c>
      <c r="F443" t="s">
        <v>6785</v>
      </c>
      <c r="G443" t="s">
        <v>38</v>
      </c>
      <c r="H443" t="s">
        <v>66</v>
      </c>
      <c r="I443">
        <v>13</v>
      </c>
      <c r="J443">
        <v>7</v>
      </c>
      <c r="L443" s="9" t="s">
        <v>7284</v>
      </c>
      <c r="M443" t="s">
        <v>6824</v>
      </c>
      <c r="N443" t="s">
        <v>7292</v>
      </c>
      <c r="O443">
        <v>41.683332999999998</v>
      </c>
      <c r="P443">
        <v>140.433333</v>
      </c>
      <c r="R443">
        <v>40</v>
      </c>
      <c r="T443">
        <v>60</v>
      </c>
      <c r="U443" t="s">
        <v>6832</v>
      </c>
    </row>
    <row r="444" spans="1:26" x14ac:dyDescent="0.3">
      <c r="A444">
        <v>61</v>
      </c>
      <c r="B444" t="str">
        <f t="shared" si="59"/>
        <v>61-matsumae</v>
      </c>
      <c r="C444" t="s">
        <v>7184</v>
      </c>
      <c r="D444" t="s">
        <v>7183</v>
      </c>
      <c r="E444" t="s">
        <v>7288</v>
      </c>
      <c r="F444" t="s">
        <v>6785</v>
      </c>
      <c r="G444" t="s">
        <v>38</v>
      </c>
      <c r="H444" t="s">
        <v>66</v>
      </c>
      <c r="I444">
        <v>13</v>
      </c>
      <c r="J444">
        <v>7</v>
      </c>
      <c r="L444" s="9" t="s">
        <v>7284</v>
      </c>
      <c r="M444" t="s">
        <v>6824</v>
      </c>
      <c r="N444" t="s">
        <v>7293</v>
      </c>
      <c r="O444">
        <v>41.429167</v>
      </c>
      <c r="P444">
        <v>140.11111099999999</v>
      </c>
      <c r="R444">
        <v>20</v>
      </c>
      <c r="T444">
        <v>60</v>
      </c>
      <c r="U444" t="s">
        <v>6832</v>
      </c>
    </row>
    <row r="445" spans="1:26" x14ac:dyDescent="0.3">
      <c r="A445">
        <v>61</v>
      </c>
      <c r="B445" t="str">
        <f t="shared" si="59"/>
        <v>61-Oma</v>
      </c>
      <c r="C445" t="s">
        <v>7184</v>
      </c>
      <c r="D445" t="s">
        <v>7183</v>
      </c>
      <c r="E445" t="s">
        <v>7288</v>
      </c>
      <c r="F445" t="s">
        <v>6785</v>
      </c>
      <c r="G445" t="s">
        <v>38</v>
      </c>
      <c r="H445" t="s">
        <v>66</v>
      </c>
      <c r="I445">
        <v>13</v>
      </c>
      <c r="J445">
        <v>7</v>
      </c>
      <c r="L445" s="9" t="s">
        <v>7284</v>
      </c>
      <c r="M445" t="s">
        <v>6824</v>
      </c>
      <c r="N445" t="s">
        <v>7294</v>
      </c>
      <c r="O445">
        <v>41.52675</v>
      </c>
      <c r="P445">
        <v>140.90733299999999</v>
      </c>
      <c r="R445">
        <v>30</v>
      </c>
      <c r="T445">
        <v>60</v>
      </c>
      <c r="U445" t="s">
        <v>6832</v>
      </c>
    </row>
    <row r="446" spans="1:26" x14ac:dyDescent="0.3">
      <c r="A446">
        <v>61</v>
      </c>
      <c r="B446" t="str">
        <f t="shared" si="59"/>
        <v>61-Minmaya</v>
      </c>
      <c r="C446" t="s">
        <v>7184</v>
      </c>
      <c r="D446" t="s">
        <v>7183</v>
      </c>
      <c r="E446" t="s">
        <v>7288</v>
      </c>
      <c r="F446" t="s">
        <v>6785</v>
      </c>
      <c r="G446" t="s">
        <v>38</v>
      </c>
      <c r="H446" t="s">
        <v>66</v>
      </c>
      <c r="I446">
        <v>13</v>
      </c>
      <c r="J446">
        <v>7</v>
      </c>
      <c r="L446" s="9" t="s">
        <v>7284</v>
      </c>
      <c r="M446" t="s">
        <v>6824</v>
      </c>
      <c r="N446" t="s">
        <v>7295</v>
      </c>
      <c r="O446">
        <v>41.197028000000003</v>
      </c>
      <c r="P446">
        <v>140.429889</v>
      </c>
      <c r="R446">
        <v>20</v>
      </c>
      <c r="T446">
        <v>60</v>
      </c>
      <c r="U446" t="s">
        <v>6832</v>
      </c>
    </row>
    <row r="447" spans="1:26" x14ac:dyDescent="0.3">
      <c r="A447">
        <v>61</v>
      </c>
      <c r="B447" t="str">
        <f t="shared" si="59"/>
        <v>61-rikuchunakano</v>
      </c>
      <c r="C447" t="s">
        <v>7184</v>
      </c>
      <c r="D447" t="s">
        <v>7183</v>
      </c>
      <c r="E447" t="s">
        <v>7288</v>
      </c>
      <c r="F447" t="s">
        <v>6785</v>
      </c>
      <c r="G447" t="s">
        <v>38</v>
      </c>
      <c r="H447" t="s">
        <v>66</v>
      </c>
      <c r="I447">
        <v>13</v>
      </c>
      <c r="J447">
        <v>7</v>
      </c>
      <c r="L447" s="9" t="s">
        <v>7284</v>
      </c>
      <c r="M447" t="s">
        <v>6824</v>
      </c>
      <c r="N447" t="s">
        <v>7296</v>
      </c>
      <c r="O447">
        <v>40.304900000000004</v>
      </c>
      <c r="P447">
        <v>141.7877</v>
      </c>
      <c r="R447">
        <v>10</v>
      </c>
      <c r="T447">
        <v>60</v>
      </c>
      <c r="U447" t="s">
        <v>6832</v>
      </c>
    </row>
    <row r="448" spans="1:26" x14ac:dyDescent="0.3">
      <c r="A448">
        <v>61</v>
      </c>
      <c r="B448" t="str">
        <f t="shared" si="59"/>
        <v>61-miyako</v>
      </c>
      <c r="C448" t="s">
        <v>7184</v>
      </c>
      <c r="D448" t="s">
        <v>7183</v>
      </c>
      <c r="E448" t="s">
        <v>7288</v>
      </c>
      <c r="F448" t="s">
        <v>6785</v>
      </c>
      <c r="G448" t="s">
        <v>38</v>
      </c>
      <c r="H448" t="s">
        <v>66</v>
      </c>
      <c r="I448">
        <v>13</v>
      </c>
      <c r="J448">
        <v>7</v>
      </c>
      <c r="L448" s="9" t="s">
        <v>7284</v>
      </c>
      <c r="M448" t="s">
        <v>6824</v>
      </c>
      <c r="N448" t="s">
        <v>7297</v>
      </c>
      <c r="O448">
        <v>39.641388999999997</v>
      </c>
      <c r="P448">
        <v>141.957222</v>
      </c>
      <c r="R448">
        <v>120</v>
      </c>
      <c r="T448">
        <v>60</v>
      </c>
      <c r="U448" t="s">
        <v>6832</v>
      </c>
    </row>
    <row r="449" spans="1:21" x14ac:dyDescent="0.3">
      <c r="A449">
        <v>61</v>
      </c>
      <c r="B449" t="str">
        <f t="shared" si="59"/>
        <v>61-togatta</v>
      </c>
      <c r="C449" t="s">
        <v>7184</v>
      </c>
      <c r="D449" t="s">
        <v>7183</v>
      </c>
      <c r="E449" t="s">
        <v>7288</v>
      </c>
      <c r="F449" t="s">
        <v>6785</v>
      </c>
      <c r="G449" t="s">
        <v>38</v>
      </c>
      <c r="H449" t="s">
        <v>66</v>
      </c>
      <c r="I449">
        <v>13</v>
      </c>
      <c r="J449">
        <v>7</v>
      </c>
      <c r="L449" s="9" t="s">
        <v>7284</v>
      </c>
      <c r="M449" t="s">
        <v>6824</v>
      </c>
      <c r="N449" t="s">
        <v>7298</v>
      </c>
      <c r="O449">
        <f>38+7/60+27/3200</f>
        <v>38.125104166666667</v>
      </c>
      <c r="P449">
        <f>140+34/60+20/3600</f>
        <v>140.57222222222222</v>
      </c>
      <c r="R449">
        <v>300</v>
      </c>
      <c r="T449">
        <v>60</v>
      </c>
      <c r="U449" t="s">
        <v>6832</v>
      </c>
    </row>
    <row r="450" spans="1:21" x14ac:dyDescent="0.3">
      <c r="A450">
        <v>61</v>
      </c>
      <c r="B450" t="str">
        <f t="shared" si="59"/>
        <v>61-yugashima</v>
      </c>
      <c r="C450" t="s">
        <v>7184</v>
      </c>
      <c r="D450" t="s">
        <v>7183</v>
      </c>
      <c r="E450" t="s">
        <v>7288</v>
      </c>
      <c r="F450" t="s">
        <v>6785</v>
      </c>
      <c r="G450" t="s">
        <v>38</v>
      </c>
      <c r="H450" t="s">
        <v>66</v>
      </c>
      <c r="I450">
        <v>13</v>
      </c>
      <c r="J450">
        <v>7</v>
      </c>
      <c r="L450" s="9" t="s">
        <v>7284</v>
      </c>
      <c r="M450" t="s">
        <v>6824</v>
      </c>
      <c r="N450" t="s">
        <v>7299</v>
      </c>
      <c r="O450">
        <f>34+53/60+35/3600</f>
        <v>34.893055555555556</v>
      </c>
      <c r="P450">
        <f>138+55/60+50/3600</f>
        <v>138.93055555555554</v>
      </c>
      <c r="R450">
        <v>230</v>
      </c>
      <c r="T450">
        <v>60</v>
      </c>
      <c r="U450" t="s">
        <v>6832</v>
      </c>
    </row>
  </sheetData>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topLeftCell="A28" workbookViewId="0">
      <selection activeCell="B20" sqref="B20"/>
    </sheetView>
  </sheetViews>
  <sheetFormatPr defaultRowHeight="14.4" x14ac:dyDescent="0.3"/>
  <cols>
    <col min="1" max="1" width="12.5546875" bestFit="1" customWidth="1"/>
    <col min="2" max="3" width="10.5546875" bestFit="1" customWidth="1"/>
  </cols>
  <sheetData>
    <row r="1" spans="1:2" x14ac:dyDescent="0.3">
      <c r="A1" s="19" t="s">
        <v>6</v>
      </c>
      <c r="B1" t="s">
        <v>166</v>
      </c>
    </row>
    <row r="3" spans="1:2" x14ac:dyDescent="0.3">
      <c r="A3" s="19" t="s">
        <v>7300</v>
      </c>
      <c r="B3" t="s">
        <v>7302</v>
      </c>
    </row>
    <row r="4" spans="1:2" x14ac:dyDescent="0.3">
      <c r="A4" s="20">
        <v>1</v>
      </c>
      <c r="B4" s="18">
        <v>3</v>
      </c>
    </row>
    <row r="5" spans="1:2" x14ac:dyDescent="0.3">
      <c r="A5" s="20">
        <v>3</v>
      </c>
      <c r="B5" s="18">
        <v>7</v>
      </c>
    </row>
    <row r="6" spans="1:2" x14ac:dyDescent="0.3">
      <c r="A6" s="20">
        <v>5</v>
      </c>
      <c r="B6" s="18">
        <v>5</v>
      </c>
    </row>
    <row r="7" spans="1:2" x14ac:dyDescent="0.3">
      <c r="A7" s="20">
        <v>6</v>
      </c>
      <c r="B7" s="18">
        <v>22</v>
      </c>
    </row>
    <row r="8" spans="1:2" x14ac:dyDescent="0.3">
      <c r="A8" s="20">
        <v>8</v>
      </c>
      <c r="B8" s="18">
        <v>3</v>
      </c>
    </row>
    <row r="9" spans="1:2" x14ac:dyDescent="0.3">
      <c r="A9" s="20">
        <v>9</v>
      </c>
      <c r="B9" s="18">
        <v>7</v>
      </c>
    </row>
    <row r="10" spans="1:2" x14ac:dyDescent="0.3">
      <c r="A10" s="20">
        <v>10</v>
      </c>
      <c r="B10" s="18">
        <v>6</v>
      </c>
    </row>
    <row r="11" spans="1:2" x14ac:dyDescent="0.3">
      <c r="A11" s="20">
        <v>11</v>
      </c>
      <c r="B11" s="18">
        <v>7</v>
      </c>
    </row>
    <row r="12" spans="1:2" x14ac:dyDescent="0.3">
      <c r="A12" s="20">
        <v>15</v>
      </c>
      <c r="B12" s="18">
        <v>3</v>
      </c>
    </row>
    <row r="13" spans="1:2" x14ac:dyDescent="0.3">
      <c r="A13" s="20">
        <v>16</v>
      </c>
      <c r="B13" s="18">
        <v>4</v>
      </c>
    </row>
    <row r="14" spans="1:2" x14ac:dyDescent="0.3">
      <c r="A14" s="20">
        <v>17</v>
      </c>
      <c r="B14" s="18">
        <v>8</v>
      </c>
    </row>
    <row r="15" spans="1:2" x14ac:dyDescent="0.3">
      <c r="A15" s="20">
        <v>18</v>
      </c>
      <c r="B15" s="18">
        <v>5</v>
      </c>
    </row>
    <row r="16" spans="1:2" x14ac:dyDescent="0.3">
      <c r="A16" s="20">
        <v>19</v>
      </c>
      <c r="B16" s="18">
        <v>7</v>
      </c>
    </row>
    <row r="17" spans="1:2" x14ac:dyDescent="0.3">
      <c r="A17" s="20">
        <v>20</v>
      </c>
      <c r="B17" s="18">
        <v>6</v>
      </c>
    </row>
    <row r="18" spans="1:2" x14ac:dyDescent="0.3">
      <c r="A18" s="20">
        <v>21</v>
      </c>
      <c r="B18" s="18">
        <v>8</v>
      </c>
    </row>
    <row r="19" spans="1:2" x14ac:dyDescent="0.3">
      <c r="A19" s="20">
        <v>22</v>
      </c>
      <c r="B19" s="18">
        <v>3</v>
      </c>
    </row>
    <row r="20" spans="1:2" x14ac:dyDescent="0.3">
      <c r="A20" s="20">
        <v>23</v>
      </c>
      <c r="B20" s="18">
        <v>4</v>
      </c>
    </row>
    <row r="21" spans="1:2" x14ac:dyDescent="0.3">
      <c r="A21" s="20">
        <v>24</v>
      </c>
      <c r="B21" s="18">
        <v>18</v>
      </c>
    </row>
    <row r="22" spans="1:2" x14ac:dyDescent="0.3">
      <c r="A22" s="20">
        <v>26</v>
      </c>
      <c r="B22" s="18">
        <v>7</v>
      </c>
    </row>
    <row r="23" spans="1:2" x14ac:dyDescent="0.3">
      <c r="A23" s="20">
        <v>27</v>
      </c>
      <c r="B23" s="18">
        <v>6</v>
      </c>
    </row>
    <row r="24" spans="1:2" x14ac:dyDescent="0.3">
      <c r="A24" s="20">
        <v>29</v>
      </c>
      <c r="B24" s="18">
        <v>8</v>
      </c>
    </row>
    <row r="25" spans="1:2" x14ac:dyDescent="0.3">
      <c r="A25" s="20">
        <v>30</v>
      </c>
      <c r="B25" s="18">
        <v>3</v>
      </c>
    </row>
    <row r="26" spans="1:2" x14ac:dyDescent="0.3">
      <c r="A26" s="20">
        <v>31</v>
      </c>
      <c r="B26" s="18">
        <v>6</v>
      </c>
    </row>
    <row r="27" spans="1:2" x14ac:dyDescent="0.3">
      <c r="A27" s="20">
        <v>33</v>
      </c>
      <c r="B27" s="18">
        <v>5</v>
      </c>
    </row>
    <row r="28" spans="1:2" x14ac:dyDescent="0.3">
      <c r="A28" s="20">
        <v>35</v>
      </c>
      <c r="B28" s="18">
        <v>8</v>
      </c>
    </row>
    <row r="29" spans="1:2" x14ac:dyDescent="0.3">
      <c r="A29" s="20">
        <v>36</v>
      </c>
      <c r="B29" s="18">
        <v>4</v>
      </c>
    </row>
    <row r="30" spans="1:2" x14ac:dyDescent="0.3">
      <c r="A30" s="20">
        <v>38</v>
      </c>
      <c r="B30" s="18">
        <v>6</v>
      </c>
    </row>
    <row r="31" spans="1:2" x14ac:dyDescent="0.3">
      <c r="A31" s="20">
        <v>40</v>
      </c>
      <c r="B31" s="18">
        <v>3</v>
      </c>
    </row>
    <row r="32" spans="1:2" x14ac:dyDescent="0.3">
      <c r="A32" s="20">
        <v>41</v>
      </c>
      <c r="B32" s="18">
        <v>4</v>
      </c>
    </row>
    <row r="33" spans="1:2" x14ac:dyDescent="0.3">
      <c r="A33" s="20">
        <v>42</v>
      </c>
      <c r="B33" s="18">
        <v>14</v>
      </c>
    </row>
    <row r="34" spans="1:2" x14ac:dyDescent="0.3">
      <c r="A34" s="20">
        <v>43</v>
      </c>
      <c r="B34" s="18">
        <v>3</v>
      </c>
    </row>
    <row r="35" spans="1:2" x14ac:dyDescent="0.3">
      <c r="A35" s="20">
        <v>44</v>
      </c>
      <c r="B35" s="18">
        <v>4</v>
      </c>
    </row>
    <row r="36" spans="1:2" x14ac:dyDescent="0.3">
      <c r="A36" s="20">
        <v>45</v>
      </c>
      <c r="B36" s="18">
        <v>5</v>
      </c>
    </row>
    <row r="37" spans="1:2" x14ac:dyDescent="0.3">
      <c r="A37" s="20">
        <v>46</v>
      </c>
      <c r="B37" s="18">
        <v>11</v>
      </c>
    </row>
    <row r="38" spans="1:2" x14ac:dyDescent="0.3">
      <c r="A38" s="20">
        <v>47</v>
      </c>
      <c r="B38" s="18">
        <v>4</v>
      </c>
    </row>
    <row r="39" spans="1:2" x14ac:dyDescent="0.3">
      <c r="A39" s="20">
        <v>48</v>
      </c>
      <c r="B39" s="18">
        <v>7</v>
      </c>
    </row>
    <row r="40" spans="1:2" x14ac:dyDescent="0.3">
      <c r="A40" s="20">
        <v>49</v>
      </c>
      <c r="B40" s="18">
        <v>5</v>
      </c>
    </row>
    <row r="41" spans="1:2" x14ac:dyDescent="0.3">
      <c r="A41" s="20">
        <v>50</v>
      </c>
      <c r="B41" s="18">
        <v>4</v>
      </c>
    </row>
    <row r="42" spans="1:2" x14ac:dyDescent="0.3">
      <c r="A42" s="20">
        <v>51</v>
      </c>
      <c r="B42" s="18">
        <v>32</v>
      </c>
    </row>
    <row r="43" spans="1:2" x14ac:dyDescent="0.3">
      <c r="A43" s="20">
        <v>52</v>
      </c>
      <c r="B43" s="18">
        <v>7</v>
      </c>
    </row>
    <row r="44" spans="1:2" x14ac:dyDescent="0.3">
      <c r="A44" s="20">
        <v>53</v>
      </c>
      <c r="B44" s="18">
        <v>24</v>
      </c>
    </row>
    <row r="45" spans="1:2" x14ac:dyDescent="0.3">
      <c r="A45" s="20">
        <v>54</v>
      </c>
      <c r="B45" s="18">
        <v>5</v>
      </c>
    </row>
    <row r="46" spans="1:2" x14ac:dyDescent="0.3">
      <c r="A46" s="20">
        <v>55</v>
      </c>
      <c r="B46" s="18">
        <v>21</v>
      </c>
    </row>
    <row r="47" spans="1:2" x14ac:dyDescent="0.3">
      <c r="A47" s="20">
        <v>56</v>
      </c>
      <c r="B47" s="18">
        <v>10</v>
      </c>
    </row>
    <row r="48" spans="1:2" x14ac:dyDescent="0.3">
      <c r="A48" s="20">
        <v>57</v>
      </c>
      <c r="B48" s="18">
        <v>6</v>
      </c>
    </row>
    <row r="49" spans="1:2" x14ac:dyDescent="0.3">
      <c r="A49" s="20">
        <v>60</v>
      </c>
      <c r="B49" s="18">
        <v>3</v>
      </c>
    </row>
    <row r="50" spans="1:2" x14ac:dyDescent="0.3">
      <c r="A50" s="20">
        <v>61</v>
      </c>
      <c r="B50" s="18">
        <v>13</v>
      </c>
    </row>
    <row r="51" spans="1:2" x14ac:dyDescent="0.3">
      <c r="A51" s="20" t="s">
        <v>7301</v>
      </c>
      <c r="B51" s="18">
        <v>364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2563"/>
  <sheetViews>
    <sheetView topLeftCell="D1" workbookViewId="0">
      <selection activeCell="D1" sqref="D1"/>
    </sheetView>
  </sheetViews>
  <sheetFormatPr defaultRowHeight="14.4" x14ac:dyDescent="0.3"/>
  <cols>
    <col min="1" max="3" width="0" hidden="1" customWidth="1"/>
    <col min="5" max="5" width="17.6640625" hidden="1" customWidth="1"/>
    <col min="6" max="6" width="18.88671875" hidden="1" customWidth="1"/>
    <col min="7" max="10" width="0" hidden="1" customWidth="1"/>
    <col min="13" max="15" width="0" hidden="1" customWidth="1"/>
    <col min="19" max="24" width="0" hidden="1" customWidth="1"/>
    <col min="26" max="27" width="0" hidden="1" customWidth="1"/>
  </cols>
  <sheetData>
    <row r="1" spans="1:28" x14ac:dyDescent="0.3">
      <c r="A1" t="s">
        <v>6875</v>
      </c>
      <c r="B1" t="s">
        <v>6877</v>
      </c>
      <c r="C1" t="s">
        <v>6876</v>
      </c>
      <c r="D1" t="s">
        <v>6878</v>
      </c>
      <c r="E1" s="1" t="s">
        <v>0</v>
      </c>
      <c r="F1" s="1" t="s">
        <v>1</v>
      </c>
      <c r="G1" s="1" t="s">
        <v>5</v>
      </c>
      <c r="H1" s="1" t="s">
        <v>6</v>
      </c>
      <c r="I1" s="1" t="s">
        <v>7</v>
      </c>
      <c r="J1" s="1" t="s">
        <v>8</v>
      </c>
      <c r="K1" s="5" t="s">
        <v>10</v>
      </c>
      <c r="L1" s="5" t="s">
        <v>6786</v>
      </c>
      <c r="M1" s="5" t="s">
        <v>13</v>
      </c>
      <c r="N1" s="4" t="s">
        <v>6787</v>
      </c>
      <c r="O1" s="4" t="s">
        <v>6802</v>
      </c>
      <c r="P1" s="5" t="s">
        <v>6793</v>
      </c>
      <c r="Q1" s="4" t="s">
        <v>6788</v>
      </c>
      <c r="R1" s="4" t="s">
        <v>6789</v>
      </c>
      <c r="S1" s="4" t="s">
        <v>6808</v>
      </c>
      <c r="T1" s="4" t="s">
        <v>6820</v>
      </c>
      <c r="U1" s="4" t="s">
        <v>6821</v>
      </c>
      <c r="V1" s="5" t="s">
        <v>6860</v>
      </c>
      <c r="W1" s="4" t="s">
        <v>6790</v>
      </c>
      <c r="X1" s="4" t="s">
        <v>6791</v>
      </c>
      <c r="Y1" s="4" t="s">
        <v>6794</v>
      </c>
      <c r="Z1" s="4" t="s">
        <v>6798</v>
      </c>
      <c r="AA1" s="4" t="s">
        <v>6799</v>
      </c>
      <c r="AB1" s="4" t="s">
        <v>7050</v>
      </c>
    </row>
    <row r="2" spans="1:28" x14ac:dyDescent="0.3">
      <c r="A2">
        <v>1</v>
      </c>
      <c r="B2" t="str">
        <f>metadata!B2</f>
        <v>1-el_paso</v>
      </c>
      <c r="C2">
        <v>1</v>
      </c>
      <c r="D2" s="11" t="str">
        <f>VLOOKUP(C2,$A$1:$B$451,2)</f>
        <v>1-el_paso</v>
      </c>
      <c r="E2" t="str">
        <f>VLOOKUP($D2,metadata!$B$2:$S$450,2,FALSE)</f>
        <v>ANKERSMIT, GW; ADKISSON, PL</v>
      </c>
      <c r="F2" t="str">
        <f>VLOOKUP($D2,metadata!$B$2:$S$450,3,FALSE)</f>
        <v>PHOTOPERIODIC RESPONSES OF CERTAIN GEOGRAPHICAL STRAINS OF PECTINOPHORA GOSSYPIELLA (LEPIDOPTERA)</v>
      </c>
      <c r="G2" t="str">
        <f>VLOOKUP($D2,metadata!$B$2:$S$450,4,FALSE)</f>
        <v>10.1016/0022-1910(67)90067-4</v>
      </c>
      <c r="H2" t="str">
        <f>VLOOKUP($D2,metadata!$B$2:$S$450,5,FALSE)</f>
        <v>y</v>
      </c>
      <c r="I2" t="str">
        <f>VLOOKUP($D2,metadata!$B$2:$S$450,6,FALSE)</f>
        <v>a</v>
      </c>
      <c r="J2" t="str">
        <f>VLOOKUP($D2,metadata!$B$2:$S$450,7,FALSE)</f>
        <v>i</v>
      </c>
      <c r="K2">
        <f>VLOOKUP($D2,metadata!$B$2:$S$450,8,FALSE)</f>
        <v>3</v>
      </c>
      <c r="L2">
        <f>VLOOKUP($D2,metadata!$B$2:$S$450,9,FALSE)</f>
        <v>5</v>
      </c>
      <c r="M2">
        <f>VLOOKUP($D2,metadata!$B$2:$S$450,10,FALSE)</f>
        <v>0</v>
      </c>
      <c r="N2" t="str">
        <f>VLOOKUP($D2,metadata!$B$2:$S$450,11,FALSE)</f>
        <v>Pectinophora gossypiella</v>
      </c>
      <c r="O2" t="str">
        <f>VLOOKUP($D2,metadata!$B$2:$S$450,12,FALSE)</f>
        <v>lepidoptera</v>
      </c>
      <c r="P2" t="str">
        <f>VLOOKUP($D2,metadata!$B$2:$S$450,13,FALSE)</f>
        <v>el_paso</v>
      </c>
      <c r="Q2">
        <f>VLOOKUP($D2,metadata!$B$2:$S$450,14,FALSE)</f>
        <v>31.779</v>
      </c>
      <c r="R2">
        <f>VLOOKUP($D2,metadata!$B$2:$S$450,15,FALSE)</f>
        <v>-106.47799999999999</v>
      </c>
      <c r="S2">
        <f>VLOOKUP($D2,metadata!$B$2:$S$450,16,FALSE)</f>
        <v>1</v>
      </c>
      <c r="T2">
        <f>VLOOKUP($D2,metadata!$B$2:$S$450,17,FALSE)</f>
        <v>0</v>
      </c>
      <c r="U2">
        <f>VLOOKUP($D2,metadata!$B$2:$S$450,18,FALSE)</f>
        <v>0</v>
      </c>
      <c r="V2">
        <f>VLOOKUP($D2,metadata!$B$2:$Z$450,19,FALSE)</f>
        <v>275</v>
      </c>
      <c r="W2" t="str">
        <f>VLOOKUP($D2,metadata!$B$2:$Z$450,20,FALSE)</f>
        <v>pop average</v>
      </c>
      <c r="X2">
        <f>VLOOKUP($D2,metadata!$B$2:$Z$450,21,FALSE)</f>
        <v>0</v>
      </c>
      <c r="Y2" t="str">
        <f>VLOOKUP($D2,metadata!$B$2:$Z$450,22,FALSE)</f>
        <v>1_1</v>
      </c>
      <c r="Z2">
        <f>VLOOKUP($D2,metadata!$B$2:$Z$450,23,FALSE)</f>
        <v>0</v>
      </c>
      <c r="AA2" t="str">
        <f>VLOOKUP($D2,metadata!$B$2:$Z$450,24,FALSE)</f>
        <v>larval</v>
      </c>
      <c r="AB2">
        <f>VLOOKUP($D2,metadata!$B$2:$Z$450,25,FALSE)</f>
        <v>0</v>
      </c>
    </row>
    <row r="3" spans="1:28" x14ac:dyDescent="0.3">
      <c r="A3">
        <f>A2+metadata!J2</f>
        <v>6</v>
      </c>
      <c r="B3" t="str">
        <f>metadata!B3</f>
        <v>1-port_lavaca</v>
      </c>
      <c r="C3">
        <v>2</v>
      </c>
      <c r="D3" s="11" t="str">
        <f t="shared" ref="D3:D66" si="0">VLOOKUP(C3,$A$1:$B$451,2)</f>
        <v>1-el_paso</v>
      </c>
      <c r="E3" t="str">
        <f>VLOOKUP($D3,metadata!$B$2:$S$450,2,FALSE)</f>
        <v>ANKERSMIT, GW; ADKISSON, PL</v>
      </c>
      <c r="F3" t="str">
        <f>VLOOKUP($D3,metadata!$B$2:$S$450,3,FALSE)</f>
        <v>PHOTOPERIODIC RESPONSES OF CERTAIN GEOGRAPHICAL STRAINS OF PECTINOPHORA GOSSYPIELLA (LEPIDOPTERA)</v>
      </c>
      <c r="G3" t="str">
        <f>VLOOKUP($D3,metadata!$B$2:$S$450,4,FALSE)</f>
        <v>10.1016/0022-1910(67)90067-4</v>
      </c>
      <c r="H3" t="str">
        <f>VLOOKUP($D3,metadata!$B$2:$S$450,5,FALSE)</f>
        <v>y</v>
      </c>
      <c r="I3" t="str">
        <f>VLOOKUP($D3,metadata!$B$2:$S$450,6,FALSE)</f>
        <v>a</v>
      </c>
      <c r="J3" t="str">
        <f>VLOOKUP($D3,metadata!$B$2:$S$450,7,FALSE)</f>
        <v>i</v>
      </c>
      <c r="K3">
        <f>VLOOKUP($D3,metadata!$B$2:$S$450,8,FALSE)</f>
        <v>3</v>
      </c>
      <c r="L3">
        <f>VLOOKUP($D3,metadata!$B$2:$S$450,9,FALSE)</f>
        <v>5</v>
      </c>
      <c r="M3">
        <f>VLOOKUP($D3,metadata!$B$2:$S$450,10,FALSE)</f>
        <v>0</v>
      </c>
      <c r="N3" t="str">
        <f>VLOOKUP($D3,metadata!$B$2:$S$450,11,FALSE)</f>
        <v>Pectinophora gossypiella</v>
      </c>
      <c r="O3" t="str">
        <f>VLOOKUP($D3,metadata!$B$2:$S$450,12,FALSE)</f>
        <v>lepidoptera</v>
      </c>
      <c r="P3" t="str">
        <f>VLOOKUP($D3,metadata!$B$2:$S$450,13,FALSE)</f>
        <v>el_paso</v>
      </c>
      <c r="Q3">
        <f>VLOOKUP($D3,metadata!$B$2:$S$450,14,FALSE)</f>
        <v>31.779</v>
      </c>
      <c r="R3">
        <f>VLOOKUP($D3,metadata!$B$2:$S$450,15,FALSE)</f>
        <v>-106.47799999999999</v>
      </c>
      <c r="S3">
        <f>VLOOKUP($D3,metadata!$B$2:$S$450,16,FALSE)</f>
        <v>1</v>
      </c>
      <c r="T3">
        <f>VLOOKUP($D3,metadata!$B$2:$S$450,17,FALSE)</f>
        <v>0</v>
      </c>
      <c r="U3">
        <f>VLOOKUP($D3,metadata!$B$2:$S$450,18,FALSE)</f>
        <v>0</v>
      </c>
      <c r="V3">
        <f>VLOOKUP($D3,metadata!$B$2:$Z$450,19,FALSE)</f>
        <v>275</v>
      </c>
      <c r="W3" t="str">
        <f>VLOOKUP($D3,metadata!$B$2:$Z$450,20,FALSE)</f>
        <v>pop average</v>
      </c>
      <c r="X3">
        <f>VLOOKUP($D3,metadata!$B$2:$Z$450,21,FALSE)</f>
        <v>0</v>
      </c>
      <c r="Y3" t="str">
        <f>VLOOKUP($D3,metadata!$B$2:$Z$450,22,FALSE)</f>
        <v>1_1</v>
      </c>
      <c r="Z3">
        <f>VLOOKUP($D3,metadata!$B$2:$Z$450,23,FALSE)</f>
        <v>0</v>
      </c>
      <c r="AA3" t="str">
        <f>VLOOKUP($D3,metadata!$B$2:$Z$450,24,FALSE)</f>
        <v>larval</v>
      </c>
      <c r="AB3">
        <f>VLOOKUP($D3,metadata!$B$2:$Z$450,25,FALSE)</f>
        <v>0</v>
      </c>
    </row>
    <row r="4" spans="1:28" x14ac:dyDescent="0.3">
      <c r="A4">
        <f>A3+metadata!J3</f>
        <v>12</v>
      </c>
      <c r="B4" t="str">
        <f>metadata!B4</f>
        <v>1-virgin_is</v>
      </c>
      <c r="C4">
        <v>3</v>
      </c>
      <c r="D4" s="11" t="str">
        <f t="shared" si="0"/>
        <v>1-el_paso</v>
      </c>
      <c r="E4" t="str">
        <f>VLOOKUP($D4,metadata!$B$2:$S$450,2,FALSE)</f>
        <v>ANKERSMIT, GW; ADKISSON, PL</v>
      </c>
      <c r="F4" t="str">
        <f>VLOOKUP($D4,metadata!$B$2:$S$450,3,FALSE)</f>
        <v>PHOTOPERIODIC RESPONSES OF CERTAIN GEOGRAPHICAL STRAINS OF PECTINOPHORA GOSSYPIELLA (LEPIDOPTERA)</v>
      </c>
      <c r="G4" t="str">
        <f>VLOOKUP($D4,metadata!$B$2:$S$450,4,FALSE)</f>
        <v>10.1016/0022-1910(67)90067-4</v>
      </c>
      <c r="H4" t="str">
        <f>VLOOKUP($D4,metadata!$B$2:$S$450,5,FALSE)</f>
        <v>y</v>
      </c>
      <c r="I4" t="str">
        <f>VLOOKUP($D4,metadata!$B$2:$S$450,6,FALSE)</f>
        <v>a</v>
      </c>
      <c r="J4" t="str">
        <f>VLOOKUP($D4,metadata!$B$2:$S$450,7,FALSE)</f>
        <v>i</v>
      </c>
      <c r="K4">
        <f>VLOOKUP($D4,metadata!$B$2:$S$450,8,FALSE)</f>
        <v>3</v>
      </c>
      <c r="L4">
        <f>VLOOKUP($D4,metadata!$B$2:$S$450,9,FALSE)</f>
        <v>5</v>
      </c>
      <c r="M4">
        <f>VLOOKUP($D4,metadata!$B$2:$S$450,10,FALSE)</f>
        <v>0</v>
      </c>
      <c r="N4" t="str">
        <f>VLOOKUP($D4,metadata!$B$2:$S$450,11,FALSE)</f>
        <v>Pectinophora gossypiella</v>
      </c>
      <c r="O4" t="str">
        <f>VLOOKUP($D4,metadata!$B$2:$S$450,12,FALSE)</f>
        <v>lepidoptera</v>
      </c>
      <c r="P4" t="str">
        <f>VLOOKUP($D4,metadata!$B$2:$S$450,13,FALSE)</f>
        <v>el_paso</v>
      </c>
      <c r="Q4">
        <f>VLOOKUP($D4,metadata!$B$2:$S$450,14,FALSE)</f>
        <v>31.779</v>
      </c>
      <c r="R4">
        <f>VLOOKUP($D4,metadata!$B$2:$S$450,15,FALSE)</f>
        <v>-106.47799999999999</v>
      </c>
      <c r="S4">
        <f>VLOOKUP($D4,metadata!$B$2:$S$450,16,FALSE)</f>
        <v>1</v>
      </c>
      <c r="T4">
        <f>VLOOKUP($D4,metadata!$B$2:$S$450,17,FALSE)</f>
        <v>0</v>
      </c>
      <c r="U4">
        <f>VLOOKUP($D4,metadata!$B$2:$S$450,18,FALSE)</f>
        <v>0</v>
      </c>
      <c r="V4">
        <f>VLOOKUP($D4,metadata!$B$2:$Z$450,19,FALSE)</f>
        <v>275</v>
      </c>
      <c r="W4" t="str">
        <f>VLOOKUP($D4,metadata!$B$2:$Z$450,20,FALSE)</f>
        <v>pop average</v>
      </c>
      <c r="X4">
        <f>VLOOKUP($D4,metadata!$B$2:$Z$450,21,FALSE)</f>
        <v>0</v>
      </c>
      <c r="Y4" t="str">
        <f>VLOOKUP($D4,metadata!$B$2:$Z$450,22,FALSE)</f>
        <v>1_1</v>
      </c>
      <c r="Z4">
        <f>VLOOKUP($D4,metadata!$B$2:$Z$450,23,FALSE)</f>
        <v>0</v>
      </c>
      <c r="AA4" t="str">
        <f>VLOOKUP($D4,metadata!$B$2:$Z$450,24,FALSE)</f>
        <v>larval</v>
      </c>
      <c r="AB4">
        <f>VLOOKUP($D4,metadata!$B$2:$Z$450,25,FALSE)</f>
        <v>0</v>
      </c>
    </row>
    <row r="5" spans="1:28" x14ac:dyDescent="0.3">
      <c r="A5">
        <f>A4+metadata!J4</f>
        <v>16</v>
      </c>
      <c r="B5" t="str">
        <f>metadata!B5</f>
        <v>2-</v>
      </c>
      <c r="C5">
        <v>4</v>
      </c>
      <c r="D5" s="11" t="str">
        <f t="shared" si="0"/>
        <v>1-el_paso</v>
      </c>
      <c r="E5" t="str">
        <f>VLOOKUP($D5,metadata!$B$2:$S$450,2,FALSE)</f>
        <v>ANKERSMIT, GW; ADKISSON, PL</v>
      </c>
      <c r="F5" t="str">
        <f>VLOOKUP($D5,metadata!$B$2:$S$450,3,FALSE)</f>
        <v>PHOTOPERIODIC RESPONSES OF CERTAIN GEOGRAPHICAL STRAINS OF PECTINOPHORA GOSSYPIELLA (LEPIDOPTERA)</v>
      </c>
      <c r="G5" t="str">
        <f>VLOOKUP($D5,metadata!$B$2:$S$450,4,FALSE)</f>
        <v>10.1016/0022-1910(67)90067-4</v>
      </c>
      <c r="H5" t="str">
        <f>VLOOKUP($D5,metadata!$B$2:$S$450,5,FALSE)</f>
        <v>y</v>
      </c>
      <c r="I5" t="str">
        <f>VLOOKUP($D5,metadata!$B$2:$S$450,6,FALSE)</f>
        <v>a</v>
      </c>
      <c r="J5" t="str">
        <f>VLOOKUP($D5,metadata!$B$2:$S$450,7,FALSE)</f>
        <v>i</v>
      </c>
      <c r="K5">
        <f>VLOOKUP($D5,metadata!$B$2:$S$450,8,FALSE)</f>
        <v>3</v>
      </c>
      <c r="L5">
        <f>VLOOKUP($D5,metadata!$B$2:$S$450,9,FALSE)</f>
        <v>5</v>
      </c>
      <c r="M5">
        <f>VLOOKUP($D5,metadata!$B$2:$S$450,10,FALSE)</f>
        <v>0</v>
      </c>
      <c r="N5" t="str">
        <f>VLOOKUP($D5,metadata!$B$2:$S$450,11,FALSE)</f>
        <v>Pectinophora gossypiella</v>
      </c>
      <c r="O5" t="str">
        <f>VLOOKUP($D5,metadata!$B$2:$S$450,12,FALSE)</f>
        <v>lepidoptera</v>
      </c>
      <c r="P5" t="str">
        <f>VLOOKUP($D5,metadata!$B$2:$S$450,13,FALSE)</f>
        <v>el_paso</v>
      </c>
      <c r="Q5">
        <f>VLOOKUP($D5,metadata!$B$2:$S$450,14,FALSE)</f>
        <v>31.779</v>
      </c>
      <c r="R5">
        <f>VLOOKUP($D5,metadata!$B$2:$S$450,15,FALSE)</f>
        <v>-106.47799999999999</v>
      </c>
      <c r="S5">
        <f>VLOOKUP($D5,metadata!$B$2:$S$450,16,FALSE)</f>
        <v>1</v>
      </c>
      <c r="T5">
        <f>VLOOKUP($D5,metadata!$B$2:$S$450,17,FALSE)</f>
        <v>0</v>
      </c>
      <c r="U5">
        <f>VLOOKUP($D5,metadata!$B$2:$S$450,18,FALSE)</f>
        <v>0</v>
      </c>
      <c r="V5">
        <f>VLOOKUP($D5,metadata!$B$2:$Z$450,19,FALSE)</f>
        <v>275</v>
      </c>
      <c r="W5" t="str">
        <f>VLOOKUP($D5,metadata!$B$2:$Z$450,20,FALSE)</f>
        <v>pop average</v>
      </c>
      <c r="X5">
        <f>VLOOKUP($D5,metadata!$B$2:$Z$450,21,FALSE)</f>
        <v>0</v>
      </c>
      <c r="Y5" t="str">
        <f>VLOOKUP($D5,metadata!$B$2:$Z$450,22,FALSE)</f>
        <v>1_1</v>
      </c>
      <c r="Z5">
        <f>VLOOKUP($D5,metadata!$B$2:$Z$450,23,FALSE)</f>
        <v>0</v>
      </c>
      <c r="AA5" t="str">
        <f>VLOOKUP($D5,metadata!$B$2:$Z$450,24,FALSE)</f>
        <v>larval</v>
      </c>
      <c r="AB5">
        <f>VLOOKUP($D5,metadata!$B$2:$Z$450,25,FALSE)</f>
        <v>0</v>
      </c>
    </row>
    <row r="6" spans="1:28" x14ac:dyDescent="0.3">
      <c r="A6">
        <f>A5+metadata!J5</f>
        <v>32</v>
      </c>
      <c r="B6" t="str">
        <f>metadata!B6</f>
        <v>2-</v>
      </c>
      <c r="C6">
        <v>5</v>
      </c>
      <c r="D6" s="11" t="str">
        <f t="shared" si="0"/>
        <v>1-el_paso</v>
      </c>
      <c r="E6" t="str">
        <f>VLOOKUP($D6,metadata!$B$2:$S$450,2,FALSE)</f>
        <v>ANKERSMIT, GW; ADKISSON, PL</v>
      </c>
      <c r="F6" t="str">
        <f>VLOOKUP($D6,metadata!$B$2:$S$450,3,FALSE)</f>
        <v>PHOTOPERIODIC RESPONSES OF CERTAIN GEOGRAPHICAL STRAINS OF PECTINOPHORA GOSSYPIELLA (LEPIDOPTERA)</v>
      </c>
      <c r="G6" t="str">
        <f>VLOOKUP($D6,metadata!$B$2:$S$450,4,FALSE)</f>
        <v>10.1016/0022-1910(67)90067-4</v>
      </c>
      <c r="H6" t="str">
        <f>VLOOKUP($D6,metadata!$B$2:$S$450,5,FALSE)</f>
        <v>y</v>
      </c>
      <c r="I6" t="str">
        <f>VLOOKUP($D6,metadata!$B$2:$S$450,6,FALSE)</f>
        <v>a</v>
      </c>
      <c r="J6" t="str">
        <f>VLOOKUP($D6,metadata!$B$2:$S$450,7,FALSE)</f>
        <v>i</v>
      </c>
      <c r="K6">
        <f>VLOOKUP($D6,metadata!$B$2:$S$450,8,FALSE)</f>
        <v>3</v>
      </c>
      <c r="L6">
        <f>VLOOKUP($D6,metadata!$B$2:$S$450,9,FALSE)</f>
        <v>5</v>
      </c>
      <c r="M6">
        <f>VLOOKUP($D6,metadata!$B$2:$S$450,10,FALSE)</f>
        <v>0</v>
      </c>
      <c r="N6" t="str">
        <f>VLOOKUP($D6,metadata!$B$2:$S$450,11,FALSE)</f>
        <v>Pectinophora gossypiella</v>
      </c>
      <c r="O6" t="str">
        <f>VLOOKUP($D6,metadata!$B$2:$S$450,12,FALSE)</f>
        <v>lepidoptera</v>
      </c>
      <c r="P6" t="str">
        <f>VLOOKUP($D6,metadata!$B$2:$S$450,13,FALSE)</f>
        <v>el_paso</v>
      </c>
      <c r="Q6">
        <f>VLOOKUP($D6,metadata!$B$2:$S$450,14,FALSE)</f>
        <v>31.779</v>
      </c>
      <c r="R6">
        <f>VLOOKUP($D6,metadata!$B$2:$S$450,15,FALSE)</f>
        <v>-106.47799999999999</v>
      </c>
      <c r="S6">
        <f>VLOOKUP($D6,metadata!$B$2:$S$450,16,FALSE)</f>
        <v>1</v>
      </c>
      <c r="T6">
        <f>VLOOKUP($D6,metadata!$B$2:$S$450,17,FALSE)</f>
        <v>0</v>
      </c>
      <c r="U6">
        <f>VLOOKUP($D6,metadata!$B$2:$S$450,18,FALSE)</f>
        <v>0</v>
      </c>
      <c r="V6">
        <f>VLOOKUP($D6,metadata!$B$2:$Z$450,19,FALSE)</f>
        <v>275</v>
      </c>
      <c r="W6" t="str">
        <f>VLOOKUP($D6,metadata!$B$2:$Z$450,20,FALSE)</f>
        <v>pop average</v>
      </c>
      <c r="X6">
        <f>VLOOKUP($D6,metadata!$B$2:$Z$450,21,FALSE)</f>
        <v>0</v>
      </c>
      <c r="Y6" t="str">
        <f>VLOOKUP($D6,metadata!$B$2:$Z$450,22,FALSE)</f>
        <v>1_1</v>
      </c>
      <c r="Z6">
        <f>VLOOKUP($D6,metadata!$B$2:$Z$450,23,FALSE)</f>
        <v>0</v>
      </c>
      <c r="AA6" t="str">
        <f>VLOOKUP($D6,metadata!$B$2:$Z$450,24,FALSE)</f>
        <v>larval</v>
      </c>
      <c r="AB6">
        <f>VLOOKUP($D6,metadata!$B$2:$Z$450,25,FALSE)</f>
        <v>0</v>
      </c>
    </row>
    <row r="7" spans="1:28" x14ac:dyDescent="0.3">
      <c r="A7">
        <f>A6+metadata!J6</f>
        <v>48</v>
      </c>
      <c r="B7" t="str">
        <f>metadata!B7</f>
        <v>2-</v>
      </c>
      <c r="C7">
        <v>6</v>
      </c>
      <c r="D7" s="11" t="str">
        <f t="shared" si="0"/>
        <v>1-port_lavaca</v>
      </c>
      <c r="E7" t="str">
        <f>VLOOKUP($D7,metadata!$B$2:$S$450,2,FALSE)</f>
        <v>ANKERSMIT, GW; ADKISSON, PL</v>
      </c>
      <c r="F7" t="str">
        <f>VLOOKUP($D7,metadata!$B$2:$S$450,3,FALSE)</f>
        <v>PHOTOPERIODIC RESPONSES OF CERTAIN GEOGRAPHICAL STRAINS OF PECTINOPHORA GOSSYPIELLA (LEPIDOPTERA)</v>
      </c>
      <c r="G7" t="str">
        <f>VLOOKUP($D7,metadata!$B$2:$S$450,4,FALSE)</f>
        <v>10.1016/0022-1910(67)90067-4</v>
      </c>
      <c r="H7" t="str">
        <f>VLOOKUP($D7,metadata!$B$2:$S$450,5,FALSE)</f>
        <v>y</v>
      </c>
      <c r="I7" t="str">
        <f>VLOOKUP($D7,metadata!$B$2:$S$450,6,FALSE)</f>
        <v>a</v>
      </c>
      <c r="J7" t="str">
        <f>VLOOKUP($D7,metadata!$B$2:$S$450,7,FALSE)</f>
        <v>i</v>
      </c>
      <c r="K7">
        <f>VLOOKUP($D7,metadata!$B$2:$S$450,8,FALSE)</f>
        <v>3</v>
      </c>
      <c r="L7">
        <f>VLOOKUP($D7,metadata!$B$2:$S$450,9,FALSE)</f>
        <v>6</v>
      </c>
      <c r="M7">
        <f>VLOOKUP($D7,metadata!$B$2:$S$450,10,FALSE)</f>
        <v>0</v>
      </c>
      <c r="N7" t="str">
        <f>VLOOKUP($D7,metadata!$B$2:$S$450,11,FALSE)</f>
        <v>Pectinophora gossypiella</v>
      </c>
      <c r="O7" t="str">
        <f>VLOOKUP($D7,metadata!$B$2:$S$450,12,FALSE)</f>
        <v>lepidoptera</v>
      </c>
      <c r="P7" t="str">
        <f>VLOOKUP($D7,metadata!$B$2:$S$450,13,FALSE)</f>
        <v>port_lavaca</v>
      </c>
      <c r="Q7">
        <f>VLOOKUP($D7,metadata!$B$2:$S$450,14,FALSE)</f>
        <v>28.61</v>
      </c>
      <c r="R7">
        <f>VLOOKUP($D7,metadata!$B$2:$S$450,15,FALSE)</f>
        <v>-96.629000000000005</v>
      </c>
      <c r="S7">
        <f>VLOOKUP($D7,metadata!$B$2:$S$450,16,FALSE)</f>
        <v>1</v>
      </c>
      <c r="T7">
        <f>VLOOKUP($D7,metadata!$B$2:$S$450,17,FALSE)</f>
        <v>0</v>
      </c>
      <c r="U7">
        <f>VLOOKUP($D7,metadata!$B$2:$S$450,18,FALSE)</f>
        <v>0</v>
      </c>
      <c r="V7">
        <f>VLOOKUP($D7,metadata!$B$2:$Z$450,19,FALSE)</f>
        <v>275</v>
      </c>
      <c r="W7" t="str">
        <f>VLOOKUP($D7,metadata!$B$2:$Z$450,20,FALSE)</f>
        <v>pop average</v>
      </c>
      <c r="X7">
        <f>VLOOKUP($D7,metadata!$B$2:$Z$450,21,FALSE)</f>
        <v>0</v>
      </c>
      <c r="Y7" t="str">
        <f>VLOOKUP($D7,metadata!$B$2:$Z$450,22,FALSE)</f>
        <v>1_2</v>
      </c>
      <c r="Z7">
        <f>VLOOKUP($D7,metadata!$B$2:$Z$450,23,FALSE)</f>
        <v>0</v>
      </c>
      <c r="AA7" t="str">
        <f>VLOOKUP($D7,metadata!$B$2:$Z$450,24,FALSE)</f>
        <v>larval</v>
      </c>
      <c r="AB7">
        <f>VLOOKUP($D7,metadata!$B$2:$Z$450,25,FALSE)</f>
        <v>0</v>
      </c>
    </row>
    <row r="8" spans="1:28" x14ac:dyDescent="0.3">
      <c r="A8">
        <f>A7+metadata!J7</f>
        <v>64</v>
      </c>
      <c r="B8" t="str">
        <f>metadata!B8</f>
        <v>2-</v>
      </c>
      <c r="C8">
        <v>7</v>
      </c>
      <c r="D8" s="11" t="str">
        <f t="shared" si="0"/>
        <v>1-port_lavaca</v>
      </c>
      <c r="E8" t="str">
        <f>VLOOKUP($D8,metadata!$B$2:$S$450,2,FALSE)</f>
        <v>ANKERSMIT, GW; ADKISSON, PL</v>
      </c>
      <c r="F8" t="str">
        <f>VLOOKUP($D8,metadata!$B$2:$S$450,3,FALSE)</f>
        <v>PHOTOPERIODIC RESPONSES OF CERTAIN GEOGRAPHICAL STRAINS OF PECTINOPHORA GOSSYPIELLA (LEPIDOPTERA)</v>
      </c>
      <c r="G8" t="str">
        <f>VLOOKUP($D8,metadata!$B$2:$S$450,4,FALSE)</f>
        <v>10.1016/0022-1910(67)90067-4</v>
      </c>
      <c r="H8" t="str">
        <f>VLOOKUP($D8,metadata!$B$2:$S$450,5,FALSE)</f>
        <v>y</v>
      </c>
      <c r="I8" t="str">
        <f>VLOOKUP($D8,metadata!$B$2:$S$450,6,FALSE)</f>
        <v>a</v>
      </c>
      <c r="J8" t="str">
        <f>VLOOKUP($D8,metadata!$B$2:$S$450,7,FALSE)</f>
        <v>i</v>
      </c>
      <c r="K8">
        <f>VLOOKUP($D8,metadata!$B$2:$S$450,8,FALSE)</f>
        <v>3</v>
      </c>
      <c r="L8">
        <f>VLOOKUP($D8,metadata!$B$2:$S$450,9,FALSE)</f>
        <v>6</v>
      </c>
      <c r="M8">
        <f>VLOOKUP($D8,metadata!$B$2:$S$450,10,FALSE)</f>
        <v>0</v>
      </c>
      <c r="N8" t="str">
        <f>VLOOKUP($D8,metadata!$B$2:$S$450,11,FALSE)</f>
        <v>Pectinophora gossypiella</v>
      </c>
      <c r="O8" t="str">
        <f>VLOOKUP($D8,metadata!$B$2:$S$450,12,FALSE)</f>
        <v>lepidoptera</v>
      </c>
      <c r="P8" t="str">
        <f>VLOOKUP($D8,metadata!$B$2:$S$450,13,FALSE)</f>
        <v>port_lavaca</v>
      </c>
      <c r="Q8">
        <f>VLOOKUP($D8,metadata!$B$2:$S$450,14,FALSE)</f>
        <v>28.61</v>
      </c>
      <c r="R8">
        <f>VLOOKUP($D8,metadata!$B$2:$S$450,15,FALSE)</f>
        <v>-96.629000000000005</v>
      </c>
      <c r="S8">
        <f>VLOOKUP($D8,metadata!$B$2:$S$450,16,FALSE)</f>
        <v>1</v>
      </c>
      <c r="T8">
        <f>VLOOKUP($D8,metadata!$B$2:$S$450,17,FALSE)</f>
        <v>0</v>
      </c>
      <c r="U8">
        <f>VLOOKUP($D8,metadata!$B$2:$S$450,18,FALSE)</f>
        <v>0</v>
      </c>
      <c r="V8">
        <f>VLOOKUP($D8,metadata!$B$2:$Z$450,19,FALSE)</f>
        <v>275</v>
      </c>
      <c r="W8" t="str">
        <f>VLOOKUP($D8,metadata!$B$2:$Z$450,20,FALSE)</f>
        <v>pop average</v>
      </c>
      <c r="X8">
        <f>VLOOKUP($D8,metadata!$B$2:$Z$450,21,FALSE)</f>
        <v>0</v>
      </c>
      <c r="Y8" t="str">
        <f>VLOOKUP($D8,metadata!$B$2:$Z$450,22,FALSE)</f>
        <v>1_2</v>
      </c>
      <c r="Z8">
        <f>VLOOKUP($D8,metadata!$B$2:$Z$450,23,FALSE)</f>
        <v>0</v>
      </c>
      <c r="AA8" t="str">
        <f>VLOOKUP($D8,metadata!$B$2:$Z$450,24,FALSE)</f>
        <v>larval</v>
      </c>
      <c r="AB8">
        <f>VLOOKUP($D8,metadata!$B$2:$Z$450,25,FALSE)</f>
        <v>0</v>
      </c>
    </row>
    <row r="9" spans="1:28" x14ac:dyDescent="0.3">
      <c r="A9">
        <f>A8+metadata!J8</f>
        <v>80</v>
      </c>
      <c r="B9" t="str">
        <f>metadata!B9</f>
        <v>2-</v>
      </c>
      <c r="C9">
        <v>8</v>
      </c>
      <c r="D9" s="11" t="str">
        <f t="shared" si="0"/>
        <v>1-port_lavaca</v>
      </c>
      <c r="E9" t="str">
        <f>VLOOKUP($D9,metadata!$B$2:$S$450,2,FALSE)</f>
        <v>ANKERSMIT, GW; ADKISSON, PL</v>
      </c>
      <c r="F9" t="str">
        <f>VLOOKUP($D9,metadata!$B$2:$S$450,3,FALSE)</f>
        <v>PHOTOPERIODIC RESPONSES OF CERTAIN GEOGRAPHICAL STRAINS OF PECTINOPHORA GOSSYPIELLA (LEPIDOPTERA)</v>
      </c>
      <c r="G9" t="str">
        <f>VLOOKUP($D9,metadata!$B$2:$S$450,4,FALSE)</f>
        <v>10.1016/0022-1910(67)90067-4</v>
      </c>
      <c r="H9" t="str">
        <f>VLOOKUP($D9,metadata!$B$2:$S$450,5,FALSE)</f>
        <v>y</v>
      </c>
      <c r="I9" t="str">
        <f>VLOOKUP($D9,metadata!$B$2:$S$450,6,FALSE)</f>
        <v>a</v>
      </c>
      <c r="J9" t="str">
        <f>VLOOKUP($D9,metadata!$B$2:$S$450,7,FALSE)</f>
        <v>i</v>
      </c>
      <c r="K9">
        <f>VLOOKUP($D9,metadata!$B$2:$S$450,8,FALSE)</f>
        <v>3</v>
      </c>
      <c r="L9">
        <f>VLOOKUP($D9,metadata!$B$2:$S$450,9,FALSE)</f>
        <v>6</v>
      </c>
      <c r="M9">
        <f>VLOOKUP($D9,metadata!$B$2:$S$450,10,FALSE)</f>
        <v>0</v>
      </c>
      <c r="N9" t="str">
        <f>VLOOKUP($D9,metadata!$B$2:$S$450,11,FALSE)</f>
        <v>Pectinophora gossypiella</v>
      </c>
      <c r="O9" t="str">
        <f>VLOOKUP($D9,metadata!$B$2:$S$450,12,FALSE)</f>
        <v>lepidoptera</v>
      </c>
      <c r="P9" t="str">
        <f>VLOOKUP($D9,metadata!$B$2:$S$450,13,FALSE)</f>
        <v>port_lavaca</v>
      </c>
      <c r="Q9">
        <f>VLOOKUP($D9,metadata!$B$2:$S$450,14,FALSE)</f>
        <v>28.61</v>
      </c>
      <c r="R9">
        <f>VLOOKUP($D9,metadata!$B$2:$S$450,15,FALSE)</f>
        <v>-96.629000000000005</v>
      </c>
      <c r="S9">
        <f>VLOOKUP($D9,metadata!$B$2:$S$450,16,FALSE)</f>
        <v>1</v>
      </c>
      <c r="T9">
        <f>VLOOKUP($D9,metadata!$B$2:$S$450,17,FALSE)</f>
        <v>0</v>
      </c>
      <c r="U9">
        <f>VLOOKUP($D9,metadata!$B$2:$S$450,18,FALSE)</f>
        <v>0</v>
      </c>
      <c r="V9">
        <f>VLOOKUP($D9,metadata!$B$2:$Z$450,19,FALSE)</f>
        <v>275</v>
      </c>
      <c r="W9" t="str">
        <f>VLOOKUP($D9,metadata!$B$2:$Z$450,20,FALSE)</f>
        <v>pop average</v>
      </c>
      <c r="X9">
        <f>VLOOKUP($D9,metadata!$B$2:$Z$450,21,FALSE)</f>
        <v>0</v>
      </c>
      <c r="Y9" t="str">
        <f>VLOOKUP($D9,metadata!$B$2:$Z$450,22,FALSE)</f>
        <v>1_2</v>
      </c>
      <c r="Z9">
        <f>VLOOKUP($D9,metadata!$B$2:$Z$450,23,FALSE)</f>
        <v>0</v>
      </c>
      <c r="AA9" t="str">
        <f>VLOOKUP($D9,metadata!$B$2:$Z$450,24,FALSE)</f>
        <v>larval</v>
      </c>
      <c r="AB9">
        <f>VLOOKUP($D9,metadata!$B$2:$Z$450,25,FALSE)</f>
        <v>0</v>
      </c>
    </row>
    <row r="10" spans="1:28" x14ac:dyDescent="0.3">
      <c r="A10">
        <f>A9+metadata!J9</f>
        <v>96</v>
      </c>
      <c r="B10" t="str">
        <f>metadata!B10</f>
        <v>2-</v>
      </c>
      <c r="C10">
        <v>9</v>
      </c>
      <c r="D10" s="11" t="str">
        <f t="shared" si="0"/>
        <v>1-port_lavaca</v>
      </c>
      <c r="E10" t="str">
        <f>VLOOKUP($D10,metadata!$B$2:$S$450,2,FALSE)</f>
        <v>ANKERSMIT, GW; ADKISSON, PL</v>
      </c>
      <c r="F10" t="str">
        <f>VLOOKUP($D10,metadata!$B$2:$S$450,3,FALSE)</f>
        <v>PHOTOPERIODIC RESPONSES OF CERTAIN GEOGRAPHICAL STRAINS OF PECTINOPHORA GOSSYPIELLA (LEPIDOPTERA)</v>
      </c>
      <c r="G10" t="str">
        <f>VLOOKUP($D10,metadata!$B$2:$S$450,4,FALSE)</f>
        <v>10.1016/0022-1910(67)90067-4</v>
      </c>
      <c r="H10" t="str">
        <f>VLOOKUP($D10,metadata!$B$2:$S$450,5,FALSE)</f>
        <v>y</v>
      </c>
      <c r="I10" t="str">
        <f>VLOOKUP($D10,metadata!$B$2:$S$450,6,FALSE)</f>
        <v>a</v>
      </c>
      <c r="J10" t="str">
        <f>VLOOKUP($D10,metadata!$B$2:$S$450,7,FALSE)</f>
        <v>i</v>
      </c>
      <c r="K10">
        <f>VLOOKUP($D10,metadata!$B$2:$S$450,8,FALSE)</f>
        <v>3</v>
      </c>
      <c r="L10">
        <f>VLOOKUP($D10,metadata!$B$2:$S$450,9,FALSE)</f>
        <v>6</v>
      </c>
      <c r="M10">
        <f>VLOOKUP($D10,metadata!$B$2:$S$450,10,FALSE)</f>
        <v>0</v>
      </c>
      <c r="N10" t="str">
        <f>VLOOKUP($D10,metadata!$B$2:$S$450,11,FALSE)</f>
        <v>Pectinophora gossypiella</v>
      </c>
      <c r="O10" t="str">
        <f>VLOOKUP($D10,metadata!$B$2:$S$450,12,FALSE)</f>
        <v>lepidoptera</v>
      </c>
      <c r="P10" t="str">
        <f>VLOOKUP($D10,metadata!$B$2:$S$450,13,FALSE)</f>
        <v>port_lavaca</v>
      </c>
      <c r="Q10">
        <f>VLOOKUP($D10,metadata!$B$2:$S$450,14,FALSE)</f>
        <v>28.61</v>
      </c>
      <c r="R10">
        <f>VLOOKUP($D10,metadata!$B$2:$S$450,15,FALSE)</f>
        <v>-96.629000000000005</v>
      </c>
      <c r="S10">
        <f>VLOOKUP($D10,metadata!$B$2:$S$450,16,FALSE)</f>
        <v>1</v>
      </c>
      <c r="T10">
        <f>VLOOKUP($D10,metadata!$B$2:$S$450,17,FALSE)</f>
        <v>0</v>
      </c>
      <c r="U10">
        <f>VLOOKUP($D10,metadata!$B$2:$S$450,18,FALSE)</f>
        <v>0</v>
      </c>
      <c r="V10">
        <f>VLOOKUP($D10,metadata!$B$2:$Z$450,19,FALSE)</f>
        <v>275</v>
      </c>
      <c r="W10" t="str">
        <f>VLOOKUP($D10,metadata!$B$2:$Z$450,20,FALSE)</f>
        <v>pop average</v>
      </c>
      <c r="X10">
        <f>VLOOKUP($D10,metadata!$B$2:$Z$450,21,FALSE)</f>
        <v>0</v>
      </c>
      <c r="Y10" t="str">
        <f>VLOOKUP($D10,metadata!$B$2:$Z$450,22,FALSE)</f>
        <v>1_2</v>
      </c>
      <c r="Z10">
        <f>VLOOKUP($D10,metadata!$B$2:$Z$450,23,FALSE)</f>
        <v>0</v>
      </c>
      <c r="AA10" t="str">
        <f>VLOOKUP($D10,metadata!$B$2:$Z$450,24,FALSE)</f>
        <v>larval</v>
      </c>
      <c r="AB10">
        <f>VLOOKUP($D10,metadata!$B$2:$Z$450,25,FALSE)</f>
        <v>0</v>
      </c>
    </row>
    <row r="11" spans="1:28" x14ac:dyDescent="0.3">
      <c r="A11">
        <f>A10+metadata!J10</f>
        <v>112</v>
      </c>
      <c r="B11" t="str">
        <f>metadata!B11</f>
        <v>2-</v>
      </c>
      <c r="C11">
        <v>10</v>
      </c>
      <c r="D11" s="11" t="str">
        <f t="shared" si="0"/>
        <v>1-port_lavaca</v>
      </c>
      <c r="E11" t="str">
        <f>VLOOKUP($D11,metadata!$B$2:$S$450,2,FALSE)</f>
        <v>ANKERSMIT, GW; ADKISSON, PL</v>
      </c>
      <c r="F11" t="str">
        <f>VLOOKUP($D11,metadata!$B$2:$S$450,3,FALSE)</f>
        <v>PHOTOPERIODIC RESPONSES OF CERTAIN GEOGRAPHICAL STRAINS OF PECTINOPHORA GOSSYPIELLA (LEPIDOPTERA)</v>
      </c>
      <c r="G11" t="str">
        <f>VLOOKUP($D11,metadata!$B$2:$S$450,4,FALSE)</f>
        <v>10.1016/0022-1910(67)90067-4</v>
      </c>
      <c r="H11" t="str">
        <f>VLOOKUP($D11,metadata!$B$2:$S$450,5,FALSE)</f>
        <v>y</v>
      </c>
      <c r="I11" t="str">
        <f>VLOOKUP($D11,metadata!$B$2:$S$450,6,FALSE)</f>
        <v>a</v>
      </c>
      <c r="J11" t="str">
        <f>VLOOKUP($D11,metadata!$B$2:$S$450,7,FALSE)</f>
        <v>i</v>
      </c>
      <c r="K11">
        <f>VLOOKUP($D11,metadata!$B$2:$S$450,8,FALSE)</f>
        <v>3</v>
      </c>
      <c r="L11">
        <f>VLOOKUP($D11,metadata!$B$2:$S$450,9,FALSE)</f>
        <v>6</v>
      </c>
      <c r="M11">
        <f>VLOOKUP($D11,metadata!$B$2:$S$450,10,FALSE)</f>
        <v>0</v>
      </c>
      <c r="N11" t="str">
        <f>VLOOKUP($D11,metadata!$B$2:$S$450,11,FALSE)</f>
        <v>Pectinophora gossypiella</v>
      </c>
      <c r="O11" t="str">
        <f>VLOOKUP($D11,metadata!$B$2:$S$450,12,FALSE)</f>
        <v>lepidoptera</v>
      </c>
      <c r="P11" t="str">
        <f>VLOOKUP($D11,metadata!$B$2:$S$450,13,FALSE)</f>
        <v>port_lavaca</v>
      </c>
      <c r="Q11">
        <f>VLOOKUP($D11,metadata!$B$2:$S$450,14,FALSE)</f>
        <v>28.61</v>
      </c>
      <c r="R11">
        <f>VLOOKUP($D11,metadata!$B$2:$S$450,15,FALSE)</f>
        <v>-96.629000000000005</v>
      </c>
      <c r="S11">
        <f>VLOOKUP($D11,metadata!$B$2:$S$450,16,FALSE)</f>
        <v>1</v>
      </c>
      <c r="T11">
        <f>VLOOKUP($D11,metadata!$B$2:$S$450,17,FALSE)</f>
        <v>0</v>
      </c>
      <c r="U11">
        <f>VLOOKUP($D11,metadata!$B$2:$S$450,18,FALSE)</f>
        <v>0</v>
      </c>
      <c r="V11">
        <f>VLOOKUP($D11,metadata!$B$2:$Z$450,19,FALSE)</f>
        <v>275</v>
      </c>
      <c r="W11" t="str">
        <f>VLOOKUP($D11,metadata!$B$2:$Z$450,20,FALSE)</f>
        <v>pop average</v>
      </c>
      <c r="X11">
        <f>VLOOKUP($D11,metadata!$B$2:$Z$450,21,FALSE)</f>
        <v>0</v>
      </c>
      <c r="Y11" t="str">
        <f>VLOOKUP($D11,metadata!$B$2:$Z$450,22,FALSE)</f>
        <v>1_2</v>
      </c>
      <c r="Z11">
        <f>VLOOKUP($D11,metadata!$B$2:$Z$450,23,FALSE)</f>
        <v>0</v>
      </c>
      <c r="AA11" t="str">
        <f>VLOOKUP($D11,metadata!$B$2:$Z$450,24,FALSE)</f>
        <v>larval</v>
      </c>
      <c r="AB11">
        <f>VLOOKUP($D11,metadata!$B$2:$Z$450,25,FALSE)</f>
        <v>0</v>
      </c>
    </row>
    <row r="12" spans="1:28" x14ac:dyDescent="0.3">
      <c r="A12">
        <f>A11+metadata!J11</f>
        <v>128</v>
      </c>
      <c r="B12" t="str">
        <f>metadata!B12</f>
        <v>2-</v>
      </c>
      <c r="C12">
        <v>11</v>
      </c>
      <c r="D12" s="11" t="str">
        <f t="shared" si="0"/>
        <v>1-port_lavaca</v>
      </c>
      <c r="E12" t="str">
        <f>VLOOKUP($D12,metadata!$B$2:$S$450,2,FALSE)</f>
        <v>ANKERSMIT, GW; ADKISSON, PL</v>
      </c>
      <c r="F12" t="str">
        <f>VLOOKUP($D12,metadata!$B$2:$S$450,3,FALSE)</f>
        <v>PHOTOPERIODIC RESPONSES OF CERTAIN GEOGRAPHICAL STRAINS OF PECTINOPHORA GOSSYPIELLA (LEPIDOPTERA)</v>
      </c>
      <c r="G12" t="str">
        <f>VLOOKUP($D12,metadata!$B$2:$S$450,4,FALSE)</f>
        <v>10.1016/0022-1910(67)90067-4</v>
      </c>
      <c r="H12" t="str">
        <f>VLOOKUP($D12,metadata!$B$2:$S$450,5,FALSE)</f>
        <v>y</v>
      </c>
      <c r="I12" t="str">
        <f>VLOOKUP($D12,metadata!$B$2:$S$450,6,FALSE)</f>
        <v>a</v>
      </c>
      <c r="J12" t="str">
        <f>VLOOKUP($D12,metadata!$B$2:$S$450,7,FALSE)</f>
        <v>i</v>
      </c>
      <c r="K12">
        <f>VLOOKUP($D12,metadata!$B$2:$S$450,8,FALSE)</f>
        <v>3</v>
      </c>
      <c r="L12">
        <f>VLOOKUP($D12,metadata!$B$2:$S$450,9,FALSE)</f>
        <v>6</v>
      </c>
      <c r="M12">
        <f>VLOOKUP($D12,metadata!$B$2:$S$450,10,FALSE)</f>
        <v>0</v>
      </c>
      <c r="N12" t="str">
        <f>VLOOKUP($D12,metadata!$B$2:$S$450,11,FALSE)</f>
        <v>Pectinophora gossypiella</v>
      </c>
      <c r="O12" t="str">
        <f>VLOOKUP($D12,metadata!$B$2:$S$450,12,FALSE)</f>
        <v>lepidoptera</v>
      </c>
      <c r="P12" t="str">
        <f>VLOOKUP($D12,metadata!$B$2:$S$450,13,FALSE)</f>
        <v>port_lavaca</v>
      </c>
      <c r="Q12">
        <f>VLOOKUP($D12,metadata!$B$2:$S$450,14,FALSE)</f>
        <v>28.61</v>
      </c>
      <c r="R12">
        <f>VLOOKUP($D12,metadata!$B$2:$S$450,15,FALSE)</f>
        <v>-96.629000000000005</v>
      </c>
      <c r="S12">
        <f>VLOOKUP($D12,metadata!$B$2:$S$450,16,FALSE)</f>
        <v>1</v>
      </c>
      <c r="T12">
        <f>VLOOKUP($D12,metadata!$B$2:$S$450,17,FALSE)</f>
        <v>0</v>
      </c>
      <c r="U12">
        <f>VLOOKUP($D12,metadata!$B$2:$S$450,18,FALSE)</f>
        <v>0</v>
      </c>
      <c r="V12">
        <f>VLOOKUP($D12,metadata!$B$2:$Z$450,19,FALSE)</f>
        <v>275</v>
      </c>
      <c r="W12" t="str">
        <f>VLOOKUP($D12,metadata!$B$2:$Z$450,20,FALSE)</f>
        <v>pop average</v>
      </c>
      <c r="X12">
        <f>VLOOKUP($D12,metadata!$B$2:$Z$450,21,FALSE)</f>
        <v>0</v>
      </c>
      <c r="Y12" t="str">
        <f>VLOOKUP($D12,metadata!$B$2:$Z$450,22,FALSE)</f>
        <v>1_2</v>
      </c>
      <c r="Z12">
        <f>VLOOKUP($D12,metadata!$B$2:$Z$450,23,FALSE)</f>
        <v>0</v>
      </c>
      <c r="AA12" t="str">
        <f>VLOOKUP($D12,metadata!$B$2:$Z$450,24,FALSE)</f>
        <v>larval</v>
      </c>
      <c r="AB12">
        <f>VLOOKUP($D12,metadata!$B$2:$Z$450,25,FALSE)</f>
        <v>0</v>
      </c>
    </row>
    <row r="13" spans="1:28" x14ac:dyDescent="0.3">
      <c r="A13">
        <f>A12+metadata!J12</f>
        <v>144</v>
      </c>
      <c r="B13" t="str">
        <f>metadata!B13</f>
        <v>2-</v>
      </c>
      <c r="C13">
        <v>12</v>
      </c>
      <c r="D13" s="11" t="str">
        <f t="shared" si="0"/>
        <v>1-virgin_is</v>
      </c>
      <c r="E13" t="str">
        <f>VLOOKUP($D13,metadata!$B$2:$S$450,2,FALSE)</f>
        <v>ANKERSMIT, GW; ADKISSON, PL</v>
      </c>
      <c r="F13" t="str">
        <f>VLOOKUP($D13,metadata!$B$2:$S$450,3,FALSE)</f>
        <v>PHOTOPERIODIC RESPONSES OF CERTAIN GEOGRAPHICAL STRAINS OF PECTINOPHORA GOSSYPIELLA (LEPIDOPTERA)</v>
      </c>
      <c r="G13" t="str">
        <f>VLOOKUP($D13,metadata!$B$2:$S$450,4,FALSE)</f>
        <v>10.1016/0022-1910(67)90067-4</v>
      </c>
      <c r="H13" t="str">
        <f>VLOOKUP($D13,metadata!$B$2:$S$450,5,FALSE)</f>
        <v>y</v>
      </c>
      <c r="I13" t="str">
        <f>VLOOKUP($D13,metadata!$B$2:$S$450,6,FALSE)</f>
        <v>a</v>
      </c>
      <c r="J13" t="str">
        <f>VLOOKUP($D13,metadata!$B$2:$S$450,7,FALSE)</f>
        <v>i</v>
      </c>
      <c r="K13">
        <f>VLOOKUP($D13,metadata!$B$2:$S$450,8,FALSE)</f>
        <v>3</v>
      </c>
      <c r="L13">
        <f>VLOOKUP($D13,metadata!$B$2:$S$450,9,FALSE)</f>
        <v>4</v>
      </c>
      <c r="M13">
        <f>VLOOKUP($D13,metadata!$B$2:$S$450,10,FALSE)</f>
        <v>0</v>
      </c>
      <c r="N13" t="str">
        <f>VLOOKUP($D13,metadata!$B$2:$S$450,11,FALSE)</f>
        <v>Pectinophora gossypiella</v>
      </c>
      <c r="O13" t="str">
        <f>VLOOKUP($D13,metadata!$B$2:$S$450,12,FALSE)</f>
        <v>lepidoptera</v>
      </c>
      <c r="P13" t="str">
        <f>VLOOKUP($D13,metadata!$B$2:$S$450,13,FALSE)</f>
        <v>virgin_is</v>
      </c>
      <c r="Q13">
        <f>VLOOKUP($D13,metadata!$B$2:$S$450,14,FALSE)</f>
        <v>18.332999999999998</v>
      </c>
      <c r="R13">
        <f>VLOOKUP($D13,metadata!$B$2:$S$450,15,FALSE)</f>
        <v>-64.75</v>
      </c>
      <c r="S13">
        <f>VLOOKUP($D13,metadata!$B$2:$S$450,16,FALSE)</f>
        <v>1</v>
      </c>
      <c r="T13">
        <f>VLOOKUP($D13,metadata!$B$2:$S$450,17,FALSE)</f>
        <v>0</v>
      </c>
      <c r="U13">
        <f>VLOOKUP($D13,metadata!$B$2:$S$450,18,FALSE)</f>
        <v>0</v>
      </c>
      <c r="V13">
        <f>VLOOKUP($D13,metadata!$B$2:$Z$450,19,FALSE)</f>
        <v>175</v>
      </c>
      <c r="W13" t="str">
        <f>VLOOKUP($D13,metadata!$B$2:$Z$450,20,FALSE)</f>
        <v>pop average</v>
      </c>
      <c r="X13">
        <f>VLOOKUP($D13,metadata!$B$2:$Z$450,21,FALSE)</f>
        <v>0</v>
      </c>
      <c r="Y13" t="str">
        <f>VLOOKUP($D13,metadata!$B$2:$Z$450,22,FALSE)</f>
        <v>1_3</v>
      </c>
      <c r="Z13">
        <f>VLOOKUP($D13,metadata!$B$2:$Z$450,23,FALSE)</f>
        <v>0</v>
      </c>
      <c r="AA13" t="str">
        <f>VLOOKUP($D13,metadata!$B$2:$Z$450,24,FALSE)</f>
        <v>larval</v>
      </c>
      <c r="AB13">
        <f>VLOOKUP($D13,metadata!$B$2:$Z$450,25,FALSE)</f>
        <v>0</v>
      </c>
    </row>
    <row r="14" spans="1:28" x14ac:dyDescent="0.3">
      <c r="A14">
        <f>A13+metadata!J13</f>
        <v>160</v>
      </c>
      <c r="B14" t="str">
        <f>metadata!B14</f>
        <v>2-</v>
      </c>
      <c r="C14">
        <v>13</v>
      </c>
      <c r="D14" s="11" t="str">
        <f t="shared" si="0"/>
        <v>1-virgin_is</v>
      </c>
      <c r="E14" t="str">
        <f>VLOOKUP($D14,metadata!$B$2:$S$450,2,FALSE)</f>
        <v>ANKERSMIT, GW; ADKISSON, PL</v>
      </c>
      <c r="F14" t="str">
        <f>VLOOKUP($D14,metadata!$B$2:$S$450,3,FALSE)</f>
        <v>PHOTOPERIODIC RESPONSES OF CERTAIN GEOGRAPHICAL STRAINS OF PECTINOPHORA GOSSYPIELLA (LEPIDOPTERA)</v>
      </c>
      <c r="G14" t="str">
        <f>VLOOKUP($D14,metadata!$B$2:$S$450,4,FALSE)</f>
        <v>10.1016/0022-1910(67)90067-4</v>
      </c>
      <c r="H14" t="str">
        <f>VLOOKUP($D14,metadata!$B$2:$S$450,5,FALSE)</f>
        <v>y</v>
      </c>
      <c r="I14" t="str">
        <f>VLOOKUP($D14,metadata!$B$2:$S$450,6,FALSE)</f>
        <v>a</v>
      </c>
      <c r="J14" t="str">
        <f>VLOOKUP($D14,metadata!$B$2:$S$450,7,FALSE)</f>
        <v>i</v>
      </c>
      <c r="K14">
        <f>VLOOKUP($D14,metadata!$B$2:$S$450,8,FALSE)</f>
        <v>3</v>
      </c>
      <c r="L14">
        <f>VLOOKUP($D14,metadata!$B$2:$S$450,9,FALSE)</f>
        <v>4</v>
      </c>
      <c r="M14">
        <f>VLOOKUP($D14,metadata!$B$2:$S$450,10,FALSE)</f>
        <v>0</v>
      </c>
      <c r="N14" t="str">
        <f>VLOOKUP($D14,metadata!$B$2:$S$450,11,FALSE)</f>
        <v>Pectinophora gossypiella</v>
      </c>
      <c r="O14" t="str">
        <f>VLOOKUP($D14,metadata!$B$2:$S$450,12,FALSE)</f>
        <v>lepidoptera</v>
      </c>
      <c r="P14" t="str">
        <f>VLOOKUP($D14,metadata!$B$2:$S$450,13,FALSE)</f>
        <v>virgin_is</v>
      </c>
      <c r="Q14">
        <f>VLOOKUP($D14,metadata!$B$2:$S$450,14,FALSE)</f>
        <v>18.332999999999998</v>
      </c>
      <c r="R14">
        <f>VLOOKUP($D14,metadata!$B$2:$S$450,15,FALSE)</f>
        <v>-64.75</v>
      </c>
      <c r="S14">
        <f>VLOOKUP($D14,metadata!$B$2:$S$450,16,FALSE)</f>
        <v>1</v>
      </c>
      <c r="T14">
        <f>VLOOKUP($D14,metadata!$B$2:$S$450,17,FALSE)</f>
        <v>0</v>
      </c>
      <c r="U14">
        <f>VLOOKUP($D14,metadata!$B$2:$S$450,18,FALSE)</f>
        <v>0</v>
      </c>
      <c r="V14">
        <f>VLOOKUP($D14,metadata!$B$2:$Z$450,19,FALSE)</f>
        <v>175</v>
      </c>
      <c r="W14" t="str">
        <f>VLOOKUP($D14,metadata!$B$2:$Z$450,20,FALSE)</f>
        <v>pop average</v>
      </c>
      <c r="X14">
        <f>VLOOKUP($D14,metadata!$B$2:$Z$450,21,FALSE)</f>
        <v>0</v>
      </c>
      <c r="Y14" t="str">
        <f>VLOOKUP($D14,metadata!$B$2:$Z$450,22,FALSE)</f>
        <v>1_3</v>
      </c>
      <c r="Z14">
        <f>VLOOKUP($D14,metadata!$B$2:$Z$450,23,FALSE)</f>
        <v>0</v>
      </c>
      <c r="AA14" t="str">
        <f>VLOOKUP($D14,metadata!$B$2:$Z$450,24,FALSE)</f>
        <v>larval</v>
      </c>
      <c r="AB14">
        <f>VLOOKUP($D14,metadata!$B$2:$Z$450,25,FALSE)</f>
        <v>0</v>
      </c>
    </row>
    <row r="15" spans="1:28" x14ac:dyDescent="0.3">
      <c r="A15">
        <f>A14+metadata!J14</f>
        <v>176</v>
      </c>
      <c r="B15" t="str">
        <f>metadata!B15</f>
        <v>2-</v>
      </c>
      <c r="C15">
        <v>14</v>
      </c>
      <c r="D15" s="11" t="str">
        <f t="shared" si="0"/>
        <v>1-virgin_is</v>
      </c>
      <c r="E15" t="str">
        <f>VLOOKUP($D15,metadata!$B$2:$S$450,2,FALSE)</f>
        <v>ANKERSMIT, GW; ADKISSON, PL</v>
      </c>
      <c r="F15" t="str">
        <f>VLOOKUP($D15,metadata!$B$2:$S$450,3,FALSE)</f>
        <v>PHOTOPERIODIC RESPONSES OF CERTAIN GEOGRAPHICAL STRAINS OF PECTINOPHORA GOSSYPIELLA (LEPIDOPTERA)</v>
      </c>
      <c r="G15" t="str">
        <f>VLOOKUP($D15,metadata!$B$2:$S$450,4,FALSE)</f>
        <v>10.1016/0022-1910(67)90067-4</v>
      </c>
      <c r="H15" t="str">
        <f>VLOOKUP($D15,metadata!$B$2:$S$450,5,FALSE)</f>
        <v>y</v>
      </c>
      <c r="I15" t="str">
        <f>VLOOKUP($D15,metadata!$B$2:$S$450,6,FALSE)</f>
        <v>a</v>
      </c>
      <c r="J15" t="str">
        <f>VLOOKUP($D15,metadata!$B$2:$S$450,7,FALSE)</f>
        <v>i</v>
      </c>
      <c r="K15">
        <f>VLOOKUP($D15,metadata!$B$2:$S$450,8,FALSE)</f>
        <v>3</v>
      </c>
      <c r="L15">
        <f>VLOOKUP($D15,metadata!$B$2:$S$450,9,FALSE)</f>
        <v>4</v>
      </c>
      <c r="M15">
        <f>VLOOKUP($D15,metadata!$B$2:$S$450,10,FALSE)</f>
        <v>0</v>
      </c>
      <c r="N15" t="str">
        <f>VLOOKUP($D15,metadata!$B$2:$S$450,11,FALSE)</f>
        <v>Pectinophora gossypiella</v>
      </c>
      <c r="O15" t="str">
        <f>VLOOKUP($D15,metadata!$B$2:$S$450,12,FALSE)</f>
        <v>lepidoptera</v>
      </c>
      <c r="P15" t="str">
        <f>VLOOKUP($D15,metadata!$B$2:$S$450,13,FALSE)</f>
        <v>virgin_is</v>
      </c>
      <c r="Q15">
        <f>VLOOKUP($D15,metadata!$B$2:$S$450,14,FALSE)</f>
        <v>18.332999999999998</v>
      </c>
      <c r="R15">
        <f>VLOOKUP($D15,metadata!$B$2:$S$450,15,FALSE)</f>
        <v>-64.75</v>
      </c>
      <c r="S15">
        <f>VLOOKUP($D15,metadata!$B$2:$S$450,16,FALSE)</f>
        <v>1</v>
      </c>
      <c r="T15">
        <f>VLOOKUP($D15,metadata!$B$2:$S$450,17,FALSE)</f>
        <v>0</v>
      </c>
      <c r="U15">
        <f>VLOOKUP($D15,metadata!$B$2:$S$450,18,FALSE)</f>
        <v>0</v>
      </c>
      <c r="V15">
        <f>VLOOKUP($D15,metadata!$B$2:$Z$450,19,FALSE)</f>
        <v>175</v>
      </c>
      <c r="W15" t="str">
        <f>VLOOKUP($D15,metadata!$B$2:$Z$450,20,FALSE)</f>
        <v>pop average</v>
      </c>
      <c r="X15">
        <f>VLOOKUP($D15,metadata!$B$2:$Z$450,21,FALSE)</f>
        <v>0</v>
      </c>
      <c r="Y15" t="str">
        <f>VLOOKUP($D15,metadata!$B$2:$Z$450,22,FALSE)</f>
        <v>1_3</v>
      </c>
      <c r="Z15">
        <f>VLOOKUP($D15,metadata!$B$2:$Z$450,23,FALSE)</f>
        <v>0</v>
      </c>
      <c r="AA15" t="str">
        <f>VLOOKUP($D15,metadata!$B$2:$Z$450,24,FALSE)</f>
        <v>larval</v>
      </c>
      <c r="AB15">
        <f>VLOOKUP($D15,metadata!$B$2:$Z$450,25,FALSE)</f>
        <v>0</v>
      </c>
    </row>
    <row r="16" spans="1:28" x14ac:dyDescent="0.3">
      <c r="A16">
        <f>A15+metadata!J15</f>
        <v>192</v>
      </c>
      <c r="B16" t="str">
        <f>metadata!B16</f>
        <v>2-</v>
      </c>
      <c r="C16">
        <v>15</v>
      </c>
      <c r="D16" s="11" t="str">
        <f t="shared" si="0"/>
        <v>1-virgin_is</v>
      </c>
      <c r="E16" t="str">
        <f>VLOOKUP($D16,metadata!$B$2:$S$450,2,FALSE)</f>
        <v>ANKERSMIT, GW; ADKISSON, PL</v>
      </c>
      <c r="F16" t="str">
        <f>VLOOKUP($D16,metadata!$B$2:$S$450,3,FALSE)</f>
        <v>PHOTOPERIODIC RESPONSES OF CERTAIN GEOGRAPHICAL STRAINS OF PECTINOPHORA GOSSYPIELLA (LEPIDOPTERA)</v>
      </c>
      <c r="G16" t="str">
        <f>VLOOKUP($D16,metadata!$B$2:$S$450,4,FALSE)</f>
        <v>10.1016/0022-1910(67)90067-4</v>
      </c>
      <c r="H16" t="str">
        <f>VLOOKUP($D16,metadata!$B$2:$S$450,5,FALSE)</f>
        <v>y</v>
      </c>
      <c r="I16" t="str">
        <f>VLOOKUP($D16,metadata!$B$2:$S$450,6,FALSE)</f>
        <v>a</v>
      </c>
      <c r="J16" t="str">
        <f>VLOOKUP($D16,metadata!$B$2:$S$450,7,FALSE)</f>
        <v>i</v>
      </c>
      <c r="K16">
        <f>VLOOKUP($D16,metadata!$B$2:$S$450,8,FALSE)</f>
        <v>3</v>
      </c>
      <c r="L16">
        <f>VLOOKUP($D16,metadata!$B$2:$S$450,9,FALSE)</f>
        <v>4</v>
      </c>
      <c r="M16">
        <f>VLOOKUP($D16,metadata!$B$2:$S$450,10,FALSE)</f>
        <v>0</v>
      </c>
      <c r="N16" t="str">
        <f>VLOOKUP($D16,metadata!$B$2:$S$450,11,FALSE)</f>
        <v>Pectinophora gossypiella</v>
      </c>
      <c r="O16" t="str">
        <f>VLOOKUP($D16,metadata!$B$2:$S$450,12,FALSE)</f>
        <v>lepidoptera</v>
      </c>
      <c r="P16" t="str">
        <f>VLOOKUP($D16,metadata!$B$2:$S$450,13,FALSE)</f>
        <v>virgin_is</v>
      </c>
      <c r="Q16">
        <f>VLOOKUP($D16,metadata!$B$2:$S$450,14,FALSE)</f>
        <v>18.332999999999998</v>
      </c>
      <c r="R16">
        <f>VLOOKUP($D16,metadata!$B$2:$S$450,15,FALSE)</f>
        <v>-64.75</v>
      </c>
      <c r="S16">
        <f>VLOOKUP($D16,metadata!$B$2:$S$450,16,FALSE)</f>
        <v>1</v>
      </c>
      <c r="T16">
        <f>VLOOKUP($D16,metadata!$B$2:$S$450,17,FALSE)</f>
        <v>0</v>
      </c>
      <c r="U16">
        <f>VLOOKUP($D16,metadata!$B$2:$S$450,18,FALSE)</f>
        <v>0</v>
      </c>
      <c r="V16">
        <f>VLOOKUP($D16,metadata!$B$2:$Z$450,19,FALSE)</f>
        <v>175</v>
      </c>
      <c r="W16" t="str">
        <f>VLOOKUP($D16,metadata!$B$2:$Z$450,20,FALSE)</f>
        <v>pop average</v>
      </c>
      <c r="X16">
        <f>VLOOKUP($D16,metadata!$B$2:$Z$450,21,FALSE)</f>
        <v>0</v>
      </c>
      <c r="Y16" t="str">
        <f>VLOOKUP($D16,metadata!$B$2:$Z$450,22,FALSE)</f>
        <v>1_3</v>
      </c>
      <c r="Z16">
        <f>VLOOKUP($D16,metadata!$B$2:$Z$450,23,FALSE)</f>
        <v>0</v>
      </c>
      <c r="AA16" t="str">
        <f>VLOOKUP($D16,metadata!$B$2:$Z$450,24,FALSE)</f>
        <v>larval</v>
      </c>
      <c r="AB16">
        <f>VLOOKUP($D16,metadata!$B$2:$Z$450,25,FALSE)</f>
        <v>0</v>
      </c>
    </row>
    <row r="17" spans="1:28" x14ac:dyDescent="0.3">
      <c r="A17">
        <f>A16+metadata!J16</f>
        <v>208</v>
      </c>
      <c r="B17" t="str">
        <f>metadata!B17</f>
        <v>2-</v>
      </c>
      <c r="C17">
        <v>16</v>
      </c>
      <c r="D17" s="11" t="str">
        <f t="shared" si="0"/>
        <v>2-</v>
      </c>
      <c r="E17" t="str">
        <f>VLOOKUP($D17,metadata!$B$2:$S$450,2,FALSE)</f>
        <v>BRADSHAW, WE</v>
      </c>
      <c r="F17" t="str">
        <f>VLOOKUP($D17,metadata!$B$2:$S$450,3,FALSE)</f>
        <v>GEOGRAPHY OF PHOTOPERIODIC RESPONSE IN DIAPAUSING MOSQUITO</v>
      </c>
      <c r="G17" t="str">
        <f>VLOOKUP($D17,metadata!$B$2:$S$450,4,FALSE)</f>
        <v>10.1038/262384b0</v>
      </c>
      <c r="H17" t="str">
        <f>VLOOKUP($D17,metadata!$B$2:$S$450,5,FALSE)</f>
        <v>y-askfordata</v>
      </c>
      <c r="I17" t="str">
        <f>VLOOKUP($D17,metadata!$B$2:$S$450,6,FALSE)</f>
        <v>a</v>
      </c>
      <c r="J17" t="str">
        <f>VLOOKUP($D17,metadata!$B$2:$S$450,7,FALSE)</f>
        <v>i</v>
      </c>
      <c r="K17">
        <f>VLOOKUP($D17,metadata!$B$2:$S$450,8,FALSE)</f>
        <v>22</v>
      </c>
      <c r="L17">
        <f>VLOOKUP($D17,metadata!$B$2:$S$450,9,FALSE)</f>
        <v>16</v>
      </c>
      <c r="M17">
        <f>VLOOKUP($D17,metadata!$B$2:$S$450,10,FALSE)</f>
        <v>0</v>
      </c>
      <c r="N17" t="str">
        <f>VLOOKUP($D17,metadata!$B$2:$S$450,11,FALSE)</f>
        <v>Wyeomyia smithii</v>
      </c>
      <c r="O17" t="str">
        <f>VLOOKUP($D17,metadata!$B$2:$S$450,12,FALSE)</f>
        <v>diptera</v>
      </c>
      <c r="P17">
        <f>VLOOKUP($D17,metadata!$B$2:$S$450,13,FALSE)</f>
        <v>0</v>
      </c>
      <c r="Q17">
        <f>VLOOKUP($D17,metadata!$B$2:$S$450,14,FALSE)</f>
        <v>0</v>
      </c>
      <c r="R17">
        <f>VLOOKUP($D17,metadata!$B$2:$S$450,15,FALSE)</f>
        <v>0</v>
      </c>
      <c r="S17">
        <f>VLOOKUP($D17,metadata!$B$2:$S$450,16,FALSE)</f>
        <v>0</v>
      </c>
      <c r="T17">
        <f>VLOOKUP($D17,metadata!$B$2:$S$450,17,FALSE)</f>
        <v>0</v>
      </c>
      <c r="U17">
        <f>VLOOKUP($D17,metadata!$B$2:$S$450,18,FALSE)</f>
        <v>0</v>
      </c>
      <c r="V17">
        <f>VLOOKUP($D17,metadata!$B$2:$Z$450,19,FALSE)</f>
        <v>0</v>
      </c>
      <c r="W17">
        <f>VLOOKUP($D17,metadata!$B$2:$Z$450,20,FALSE)</f>
        <v>0</v>
      </c>
      <c r="X17">
        <f>VLOOKUP($D17,metadata!$B$2:$Z$450,21,FALSE)</f>
        <v>0</v>
      </c>
      <c r="Y17">
        <f>VLOOKUP($D17,metadata!$B$2:$Z$450,22,FALSE)</f>
        <v>0</v>
      </c>
      <c r="Z17">
        <f>VLOOKUP($D17,metadata!$B$2:$Z$450,23,FALSE)</f>
        <v>0</v>
      </c>
      <c r="AA17">
        <f>VLOOKUP($D17,metadata!$B$2:$Z$450,24,FALSE)</f>
        <v>0</v>
      </c>
      <c r="AB17">
        <f>VLOOKUP($D17,metadata!$B$2:$Z$450,25,FALSE)</f>
        <v>0</v>
      </c>
    </row>
    <row r="18" spans="1:28" x14ac:dyDescent="0.3">
      <c r="A18">
        <f>A17+metadata!J17</f>
        <v>224</v>
      </c>
      <c r="B18" t="str">
        <f>metadata!B18</f>
        <v>2-</v>
      </c>
      <c r="C18">
        <v>17</v>
      </c>
      <c r="D18" s="11" t="str">
        <f t="shared" si="0"/>
        <v>2-</v>
      </c>
      <c r="E18" t="str">
        <f>VLOOKUP($D18,metadata!$B$2:$S$450,2,FALSE)</f>
        <v>BRADSHAW, WE</v>
      </c>
      <c r="F18" t="str">
        <f>VLOOKUP($D18,metadata!$B$2:$S$450,3,FALSE)</f>
        <v>GEOGRAPHY OF PHOTOPERIODIC RESPONSE IN DIAPAUSING MOSQUITO</v>
      </c>
      <c r="G18" t="str">
        <f>VLOOKUP($D18,metadata!$B$2:$S$450,4,FALSE)</f>
        <v>10.1038/262384b0</v>
      </c>
      <c r="H18" t="str">
        <f>VLOOKUP($D18,metadata!$B$2:$S$450,5,FALSE)</f>
        <v>y-askfordata</v>
      </c>
      <c r="I18" t="str">
        <f>VLOOKUP($D18,metadata!$B$2:$S$450,6,FALSE)</f>
        <v>a</v>
      </c>
      <c r="J18" t="str">
        <f>VLOOKUP($D18,metadata!$B$2:$S$450,7,FALSE)</f>
        <v>i</v>
      </c>
      <c r="K18">
        <f>VLOOKUP($D18,metadata!$B$2:$S$450,8,FALSE)</f>
        <v>22</v>
      </c>
      <c r="L18">
        <f>VLOOKUP($D18,metadata!$B$2:$S$450,9,FALSE)</f>
        <v>16</v>
      </c>
      <c r="M18">
        <f>VLOOKUP($D18,metadata!$B$2:$S$450,10,FALSE)</f>
        <v>0</v>
      </c>
      <c r="N18" t="str">
        <f>VLOOKUP($D18,metadata!$B$2:$S$450,11,FALSE)</f>
        <v>Wyeomyia smithii</v>
      </c>
      <c r="O18" t="str">
        <f>VLOOKUP($D18,metadata!$B$2:$S$450,12,FALSE)</f>
        <v>diptera</v>
      </c>
      <c r="P18">
        <f>VLOOKUP($D18,metadata!$B$2:$S$450,13,FALSE)</f>
        <v>0</v>
      </c>
      <c r="Q18">
        <f>VLOOKUP($D18,metadata!$B$2:$S$450,14,FALSE)</f>
        <v>0</v>
      </c>
      <c r="R18">
        <f>VLOOKUP($D18,metadata!$B$2:$S$450,15,FALSE)</f>
        <v>0</v>
      </c>
      <c r="S18">
        <f>VLOOKUP($D18,metadata!$B$2:$S$450,16,FALSE)</f>
        <v>0</v>
      </c>
      <c r="T18">
        <f>VLOOKUP($D18,metadata!$B$2:$S$450,17,FALSE)</f>
        <v>0</v>
      </c>
      <c r="U18">
        <f>VLOOKUP($D18,metadata!$B$2:$S$450,18,FALSE)</f>
        <v>0</v>
      </c>
      <c r="V18">
        <f>VLOOKUP($D18,metadata!$B$2:$Z$450,19,FALSE)</f>
        <v>0</v>
      </c>
      <c r="W18">
        <f>VLOOKUP($D18,metadata!$B$2:$Z$450,20,FALSE)</f>
        <v>0</v>
      </c>
      <c r="X18">
        <f>VLOOKUP($D18,metadata!$B$2:$Z$450,21,FALSE)</f>
        <v>0</v>
      </c>
      <c r="Y18">
        <f>VLOOKUP($D18,metadata!$B$2:$Z$450,22,FALSE)</f>
        <v>0</v>
      </c>
      <c r="Z18">
        <f>VLOOKUP($D18,metadata!$B$2:$Z$450,23,FALSE)</f>
        <v>0</v>
      </c>
      <c r="AA18">
        <f>VLOOKUP($D18,metadata!$B$2:$Z$450,24,FALSE)</f>
        <v>0</v>
      </c>
      <c r="AB18">
        <f>VLOOKUP($D18,metadata!$B$2:$Z$450,25,FALSE)</f>
        <v>0</v>
      </c>
    </row>
    <row r="19" spans="1:28" x14ac:dyDescent="0.3">
      <c r="A19">
        <f>A18+metadata!J18</f>
        <v>240</v>
      </c>
      <c r="B19" t="str">
        <f>metadata!B19</f>
        <v>2-</v>
      </c>
      <c r="C19">
        <v>18</v>
      </c>
      <c r="D19" s="11" t="str">
        <f t="shared" si="0"/>
        <v>2-</v>
      </c>
      <c r="E19" t="str">
        <f>VLOOKUP($D19,metadata!$B$2:$S$450,2,FALSE)</f>
        <v>BRADSHAW, WE</v>
      </c>
      <c r="F19" t="str">
        <f>VLOOKUP($D19,metadata!$B$2:$S$450,3,FALSE)</f>
        <v>GEOGRAPHY OF PHOTOPERIODIC RESPONSE IN DIAPAUSING MOSQUITO</v>
      </c>
      <c r="G19" t="str">
        <f>VLOOKUP($D19,metadata!$B$2:$S$450,4,FALSE)</f>
        <v>10.1038/262384b0</v>
      </c>
      <c r="H19" t="str">
        <f>VLOOKUP($D19,metadata!$B$2:$S$450,5,FALSE)</f>
        <v>y-askfordata</v>
      </c>
      <c r="I19" t="str">
        <f>VLOOKUP($D19,metadata!$B$2:$S$450,6,FALSE)</f>
        <v>a</v>
      </c>
      <c r="J19" t="str">
        <f>VLOOKUP($D19,metadata!$B$2:$S$450,7,FALSE)</f>
        <v>i</v>
      </c>
      <c r="K19">
        <f>VLOOKUP($D19,metadata!$B$2:$S$450,8,FALSE)</f>
        <v>22</v>
      </c>
      <c r="L19">
        <f>VLOOKUP($D19,metadata!$B$2:$S$450,9,FALSE)</f>
        <v>16</v>
      </c>
      <c r="M19">
        <f>VLOOKUP($D19,metadata!$B$2:$S$450,10,FALSE)</f>
        <v>0</v>
      </c>
      <c r="N19" t="str">
        <f>VLOOKUP($D19,metadata!$B$2:$S$450,11,FALSE)</f>
        <v>Wyeomyia smithii</v>
      </c>
      <c r="O19" t="str">
        <f>VLOOKUP($D19,metadata!$B$2:$S$450,12,FALSE)</f>
        <v>diptera</v>
      </c>
      <c r="P19">
        <f>VLOOKUP($D19,metadata!$B$2:$S$450,13,FALSE)</f>
        <v>0</v>
      </c>
      <c r="Q19">
        <f>VLOOKUP($D19,metadata!$B$2:$S$450,14,FALSE)</f>
        <v>0</v>
      </c>
      <c r="R19">
        <f>VLOOKUP($D19,metadata!$B$2:$S$450,15,FALSE)</f>
        <v>0</v>
      </c>
      <c r="S19">
        <f>VLOOKUP($D19,metadata!$B$2:$S$450,16,FALSE)</f>
        <v>0</v>
      </c>
      <c r="T19">
        <f>VLOOKUP($D19,metadata!$B$2:$S$450,17,FALSE)</f>
        <v>0</v>
      </c>
      <c r="U19">
        <f>VLOOKUP($D19,metadata!$B$2:$S$450,18,FALSE)</f>
        <v>0</v>
      </c>
      <c r="V19">
        <f>VLOOKUP($D19,metadata!$B$2:$Z$450,19,FALSE)</f>
        <v>0</v>
      </c>
      <c r="W19">
        <f>VLOOKUP($D19,metadata!$B$2:$Z$450,20,FALSE)</f>
        <v>0</v>
      </c>
      <c r="X19">
        <f>VLOOKUP($D19,metadata!$B$2:$Z$450,21,FALSE)</f>
        <v>0</v>
      </c>
      <c r="Y19">
        <f>VLOOKUP($D19,metadata!$B$2:$Z$450,22,FALSE)</f>
        <v>0</v>
      </c>
      <c r="Z19">
        <f>VLOOKUP($D19,metadata!$B$2:$Z$450,23,FALSE)</f>
        <v>0</v>
      </c>
      <c r="AA19">
        <f>VLOOKUP($D19,metadata!$B$2:$Z$450,24,FALSE)</f>
        <v>0</v>
      </c>
      <c r="AB19">
        <f>VLOOKUP($D19,metadata!$B$2:$Z$450,25,FALSE)</f>
        <v>0</v>
      </c>
    </row>
    <row r="20" spans="1:28" x14ac:dyDescent="0.3">
      <c r="A20">
        <f>A19+metadata!J19</f>
        <v>256</v>
      </c>
      <c r="B20" t="str">
        <f>metadata!B20</f>
        <v>2-</v>
      </c>
      <c r="C20">
        <v>19</v>
      </c>
      <c r="D20" s="11" t="str">
        <f t="shared" si="0"/>
        <v>2-</v>
      </c>
      <c r="E20" t="str">
        <f>VLOOKUP($D20,metadata!$B$2:$S$450,2,FALSE)</f>
        <v>BRADSHAW, WE</v>
      </c>
      <c r="F20" t="str">
        <f>VLOOKUP($D20,metadata!$B$2:$S$450,3,FALSE)</f>
        <v>GEOGRAPHY OF PHOTOPERIODIC RESPONSE IN DIAPAUSING MOSQUITO</v>
      </c>
      <c r="G20" t="str">
        <f>VLOOKUP($D20,metadata!$B$2:$S$450,4,FALSE)</f>
        <v>10.1038/262384b0</v>
      </c>
      <c r="H20" t="str">
        <f>VLOOKUP($D20,metadata!$B$2:$S$450,5,FALSE)</f>
        <v>y-askfordata</v>
      </c>
      <c r="I20" t="str">
        <f>VLOOKUP($D20,metadata!$B$2:$S$450,6,FALSE)</f>
        <v>a</v>
      </c>
      <c r="J20" t="str">
        <f>VLOOKUP($D20,metadata!$B$2:$S$450,7,FALSE)</f>
        <v>i</v>
      </c>
      <c r="K20">
        <f>VLOOKUP($D20,metadata!$B$2:$S$450,8,FALSE)</f>
        <v>22</v>
      </c>
      <c r="L20">
        <f>VLOOKUP($D20,metadata!$B$2:$S$450,9,FALSE)</f>
        <v>16</v>
      </c>
      <c r="M20">
        <f>VLOOKUP($D20,metadata!$B$2:$S$450,10,FALSE)</f>
        <v>0</v>
      </c>
      <c r="N20" t="str">
        <f>VLOOKUP($D20,metadata!$B$2:$S$450,11,FALSE)</f>
        <v>Wyeomyia smithii</v>
      </c>
      <c r="O20" t="str">
        <f>VLOOKUP($D20,metadata!$B$2:$S$450,12,FALSE)</f>
        <v>diptera</v>
      </c>
      <c r="P20">
        <f>VLOOKUP($D20,metadata!$B$2:$S$450,13,FALSE)</f>
        <v>0</v>
      </c>
      <c r="Q20">
        <f>VLOOKUP($D20,metadata!$B$2:$S$450,14,FALSE)</f>
        <v>0</v>
      </c>
      <c r="R20">
        <f>VLOOKUP($D20,metadata!$B$2:$S$450,15,FALSE)</f>
        <v>0</v>
      </c>
      <c r="S20">
        <f>VLOOKUP($D20,metadata!$B$2:$S$450,16,FALSE)</f>
        <v>0</v>
      </c>
      <c r="T20">
        <f>VLOOKUP($D20,metadata!$B$2:$S$450,17,FALSE)</f>
        <v>0</v>
      </c>
      <c r="U20">
        <f>VLOOKUP($D20,metadata!$B$2:$S$450,18,FALSE)</f>
        <v>0</v>
      </c>
      <c r="V20">
        <f>VLOOKUP($D20,metadata!$B$2:$Z$450,19,FALSE)</f>
        <v>0</v>
      </c>
      <c r="W20">
        <f>VLOOKUP($D20,metadata!$B$2:$Z$450,20,FALSE)</f>
        <v>0</v>
      </c>
      <c r="X20">
        <f>VLOOKUP($D20,metadata!$B$2:$Z$450,21,FALSE)</f>
        <v>0</v>
      </c>
      <c r="Y20">
        <f>VLOOKUP($D20,metadata!$B$2:$Z$450,22,FALSE)</f>
        <v>0</v>
      </c>
      <c r="Z20">
        <f>VLOOKUP($D20,metadata!$B$2:$Z$450,23,FALSE)</f>
        <v>0</v>
      </c>
      <c r="AA20">
        <f>VLOOKUP($D20,metadata!$B$2:$Z$450,24,FALSE)</f>
        <v>0</v>
      </c>
      <c r="AB20">
        <f>VLOOKUP($D20,metadata!$B$2:$Z$450,25,FALSE)</f>
        <v>0</v>
      </c>
    </row>
    <row r="21" spans="1:28" x14ac:dyDescent="0.3">
      <c r="A21">
        <f>A20+metadata!J20</f>
        <v>272</v>
      </c>
      <c r="B21" t="str">
        <f>metadata!B21</f>
        <v>2-</v>
      </c>
      <c r="C21">
        <v>20</v>
      </c>
      <c r="D21" s="11" t="str">
        <f t="shared" si="0"/>
        <v>2-</v>
      </c>
      <c r="E21" t="str">
        <f>VLOOKUP($D21,metadata!$B$2:$S$450,2,FALSE)</f>
        <v>BRADSHAW, WE</v>
      </c>
      <c r="F21" t="str">
        <f>VLOOKUP($D21,metadata!$B$2:$S$450,3,FALSE)</f>
        <v>GEOGRAPHY OF PHOTOPERIODIC RESPONSE IN DIAPAUSING MOSQUITO</v>
      </c>
      <c r="G21" t="str">
        <f>VLOOKUP($D21,metadata!$B$2:$S$450,4,FALSE)</f>
        <v>10.1038/262384b0</v>
      </c>
      <c r="H21" t="str">
        <f>VLOOKUP($D21,metadata!$B$2:$S$450,5,FALSE)</f>
        <v>y-askfordata</v>
      </c>
      <c r="I21" t="str">
        <f>VLOOKUP($D21,metadata!$B$2:$S$450,6,FALSE)</f>
        <v>a</v>
      </c>
      <c r="J21" t="str">
        <f>VLOOKUP($D21,metadata!$B$2:$S$450,7,FALSE)</f>
        <v>i</v>
      </c>
      <c r="K21">
        <f>VLOOKUP($D21,metadata!$B$2:$S$450,8,FALSE)</f>
        <v>22</v>
      </c>
      <c r="L21">
        <f>VLOOKUP($D21,metadata!$B$2:$S$450,9,FALSE)</f>
        <v>16</v>
      </c>
      <c r="M21">
        <f>VLOOKUP($D21,metadata!$B$2:$S$450,10,FALSE)</f>
        <v>0</v>
      </c>
      <c r="N21" t="str">
        <f>VLOOKUP($D21,metadata!$B$2:$S$450,11,FALSE)</f>
        <v>Wyeomyia smithii</v>
      </c>
      <c r="O21" t="str">
        <f>VLOOKUP($D21,metadata!$B$2:$S$450,12,FALSE)</f>
        <v>diptera</v>
      </c>
      <c r="P21">
        <f>VLOOKUP($D21,metadata!$B$2:$S$450,13,FALSE)</f>
        <v>0</v>
      </c>
      <c r="Q21">
        <f>VLOOKUP($D21,metadata!$B$2:$S$450,14,FALSE)</f>
        <v>0</v>
      </c>
      <c r="R21">
        <f>VLOOKUP($D21,metadata!$B$2:$S$450,15,FALSE)</f>
        <v>0</v>
      </c>
      <c r="S21">
        <f>VLOOKUP($D21,metadata!$B$2:$S$450,16,FALSE)</f>
        <v>0</v>
      </c>
      <c r="T21">
        <f>VLOOKUP($D21,metadata!$B$2:$S$450,17,FALSE)</f>
        <v>0</v>
      </c>
      <c r="U21">
        <f>VLOOKUP($D21,metadata!$B$2:$S$450,18,FALSE)</f>
        <v>0</v>
      </c>
      <c r="V21">
        <f>VLOOKUP($D21,metadata!$B$2:$Z$450,19,FALSE)</f>
        <v>0</v>
      </c>
      <c r="W21">
        <f>VLOOKUP($D21,metadata!$B$2:$Z$450,20,FALSE)</f>
        <v>0</v>
      </c>
      <c r="X21">
        <f>VLOOKUP($D21,metadata!$B$2:$Z$450,21,FALSE)</f>
        <v>0</v>
      </c>
      <c r="Y21">
        <f>VLOOKUP($D21,metadata!$B$2:$Z$450,22,FALSE)</f>
        <v>0</v>
      </c>
      <c r="Z21">
        <f>VLOOKUP($D21,metadata!$B$2:$Z$450,23,FALSE)</f>
        <v>0</v>
      </c>
      <c r="AA21">
        <f>VLOOKUP($D21,metadata!$B$2:$Z$450,24,FALSE)</f>
        <v>0</v>
      </c>
      <c r="AB21">
        <f>VLOOKUP($D21,metadata!$B$2:$Z$450,25,FALSE)</f>
        <v>0</v>
      </c>
    </row>
    <row r="22" spans="1:28" x14ac:dyDescent="0.3">
      <c r="A22">
        <f>A21+metadata!J21</f>
        <v>288</v>
      </c>
      <c r="B22" t="str">
        <f>metadata!B22</f>
        <v>2-</v>
      </c>
      <c r="C22">
        <v>21</v>
      </c>
      <c r="D22" s="11" t="str">
        <f t="shared" si="0"/>
        <v>2-</v>
      </c>
      <c r="E22" t="str">
        <f>VLOOKUP($D22,metadata!$B$2:$S$450,2,FALSE)</f>
        <v>BRADSHAW, WE</v>
      </c>
      <c r="F22" t="str">
        <f>VLOOKUP($D22,metadata!$B$2:$S$450,3,FALSE)</f>
        <v>GEOGRAPHY OF PHOTOPERIODIC RESPONSE IN DIAPAUSING MOSQUITO</v>
      </c>
      <c r="G22" t="str">
        <f>VLOOKUP($D22,metadata!$B$2:$S$450,4,FALSE)</f>
        <v>10.1038/262384b0</v>
      </c>
      <c r="H22" t="str">
        <f>VLOOKUP($D22,metadata!$B$2:$S$450,5,FALSE)</f>
        <v>y-askfordata</v>
      </c>
      <c r="I22" t="str">
        <f>VLOOKUP($D22,metadata!$B$2:$S$450,6,FALSE)</f>
        <v>a</v>
      </c>
      <c r="J22" t="str">
        <f>VLOOKUP($D22,metadata!$B$2:$S$450,7,FALSE)</f>
        <v>i</v>
      </c>
      <c r="K22">
        <f>VLOOKUP($D22,metadata!$B$2:$S$450,8,FALSE)</f>
        <v>22</v>
      </c>
      <c r="L22">
        <f>VLOOKUP($D22,metadata!$B$2:$S$450,9,FALSE)</f>
        <v>16</v>
      </c>
      <c r="M22">
        <f>VLOOKUP($D22,metadata!$B$2:$S$450,10,FALSE)</f>
        <v>0</v>
      </c>
      <c r="N22" t="str">
        <f>VLOOKUP($D22,metadata!$B$2:$S$450,11,FALSE)</f>
        <v>Wyeomyia smithii</v>
      </c>
      <c r="O22" t="str">
        <f>VLOOKUP($D22,metadata!$B$2:$S$450,12,FALSE)</f>
        <v>diptera</v>
      </c>
      <c r="P22">
        <f>VLOOKUP($D22,metadata!$B$2:$S$450,13,FALSE)</f>
        <v>0</v>
      </c>
      <c r="Q22">
        <f>VLOOKUP($D22,metadata!$B$2:$S$450,14,FALSE)</f>
        <v>0</v>
      </c>
      <c r="R22">
        <f>VLOOKUP($D22,metadata!$B$2:$S$450,15,FALSE)</f>
        <v>0</v>
      </c>
      <c r="S22">
        <f>VLOOKUP($D22,metadata!$B$2:$S$450,16,FALSE)</f>
        <v>0</v>
      </c>
      <c r="T22">
        <f>VLOOKUP($D22,metadata!$B$2:$S$450,17,FALSE)</f>
        <v>0</v>
      </c>
      <c r="U22">
        <f>VLOOKUP($D22,metadata!$B$2:$S$450,18,FALSE)</f>
        <v>0</v>
      </c>
      <c r="V22">
        <f>VLOOKUP($D22,metadata!$B$2:$Z$450,19,FALSE)</f>
        <v>0</v>
      </c>
      <c r="W22">
        <f>VLOOKUP($D22,metadata!$B$2:$Z$450,20,FALSE)</f>
        <v>0</v>
      </c>
      <c r="X22">
        <f>VLOOKUP($D22,metadata!$B$2:$Z$450,21,FALSE)</f>
        <v>0</v>
      </c>
      <c r="Y22">
        <f>VLOOKUP($D22,metadata!$B$2:$Z$450,22,FALSE)</f>
        <v>0</v>
      </c>
      <c r="Z22">
        <f>VLOOKUP($D22,metadata!$B$2:$Z$450,23,FALSE)</f>
        <v>0</v>
      </c>
      <c r="AA22">
        <f>VLOOKUP($D22,metadata!$B$2:$Z$450,24,FALSE)</f>
        <v>0</v>
      </c>
      <c r="AB22">
        <f>VLOOKUP($D22,metadata!$B$2:$Z$450,25,FALSE)</f>
        <v>0</v>
      </c>
    </row>
    <row r="23" spans="1:28" x14ac:dyDescent="0.3">
      <c r="A23">
        <f>A22+metadata!J22</f>
        <v>304</v>
      </c>
      <c r="B23" t="str">
        <f>metadata!B23</f>
        <v>2-</v>
      </c>
      <c r="C23">
        <v>22</v>
      </c>
      <c r="D23" s="11" t="str">
        <f t="shared" si="0"/>
        <v>2-</v>
      </c>
      <c r="E23" t="str">
        <f>VLOOKUP($D23,metadata!$B$2:$S$450,2,FALSE)</f>
        <v>BRADSHAW, WE</v>
      </c>
      <c r="F23" t="str">
        <f>VLOOKUP($D23,metadata!$B$2:$S$450,3,FALSE)</f>
        <v>GEOGRAPHY OF PHOTOPERIODIC RESPONSE IN DIAPAUSING MOSQUITO</v>
      </c>
      <c r="G23" t="str">
        <f>VLOOKUP($D23,metadata!$B$2:$S$450,4,FALSE)</f>
        <v>10.1038/262384b0</v>
      </c>
      <c r="H23" t="str">
        <f>VLOOKUP($D23,metadata!$B$2:$S$450,5,FALSE)</f>
        <v>y-askfordata</v>
      </c>
      <c r="I23" t="str">
        <f>VLOOKUP($D23,metadata!$B$2:$S$450,6,FALSE)</f>
        <v>a</v>
      </c>
      <c r="J23" t="str">
        <f>VLOOKUP($D23,metadata!$B$2:$S$450,7,FALSE)</f>
        <v>i</v>
      </c>
      <c r="K23">
        <f>VLOOKUP($D23,metadata!$B$2:$S$450,8,FALSE)</f>
        <v>22</v>
      </c>
      <c r="L23">
        <f>VLOOKUP($D23,metadata!$B$2:$S$450,9,FALSE)</f>
        <v>16</v>
      </c>
      <c r="M23">
        <f>VLOOKUP($D23,metadata!$B$2:$S$450,10,FALSE)</f>
        <v>0</v>
      </c>
      <c r="N23" t="str">
        <f>VLOOKUP($D23,metadata!$B$2:$S$450,11,FALSE)</f>
        <v>Wyeomyia smithii</v>
      </c>
      <c r="O23" t="str">
        <f>VLOOKUP($D23,metadata!$B$2:$S$450,12,FALSE)</f>
        <v>diptera</v>
      </c>
      <c r="P23">
        <f>VLOOKUP($D23,metadata!$B$2:$S$450,13,FALSE)</f>
        <v>0</v>
      </c>
      <c r="Q23">
        <f>VLOOKUP($D23,metadata!$B$2:$S$450,14,FALSE)</f>
        <v>0</v>
      </c>
      <c r="R23">
        <f>VLOOKUP($D23,metadata!$B$2:$S$450,15,FALSE)</f>
        <v>0</v>
      </c>
      <c r="S23">
        <f>VLOOKUP($D23,metadata!$B$2:$S$450,16,FALSE)</f>
        <v>0</v>
      </c>
      <c r="T23">
        <f>VLOOKUP($D23,metadata!$B$2:$S$450,17,FALSE)</f>
        <v>0</v>
      </c>
      <c r="U23">
        <f>VLOOKUP($D23,metadata!$B$2:$S$450,18,FALSE)</f>
        <v>0</v>
      </c>
      <c r="V23">
        <f>VLOOKUP($D23,metadata!$B$2:$Z$450,19,FALSE)</f>
        <v>0</v>
      </c>
      <c r="W23">
        <f>VLOOKUP($D23,metadata!$B$2:$Z$450,20,FALSE)</f>
        <v>0</v>
      </c>
      <c r="X23">
        <f>VLOOKUP($D23,metadata!$B$2:$Z$450,21,FALSE)</f>
        <v>0</v>
      </c>
      <c r="Y23">
        <f>VLOOKUP($D23,metadata!$B$2:$Z$450,22,FALSE)</f>
        <v>0</v>
      </c>
      <c r="Z23">
        <f>VLOOKUP($D23,metadata!$B$2:$Z$450,23,FALSE)</f>
        <v>0</v>
      </c>
      <c r="AA23">
        <f>VLOOKUP($D23,metadata!$B$2:$Z$450,24,FALSE)</f>
        <v>0</v>
      </c>
      <c r="AB23">
        <f>VLOOKUP($D23,metadata!$B$2:$Z$450,25,FALSE)</f>
        <v>0</v>
      </c>
    </row>
    <row r="24" spans="1:28" x14ac:dyDescent="0.3">
      <c r="A24">
        <f>A23+metadata!J23</f>
        <v>320</v>
      </c>
      <c r="B24" t="str">
        <f>metadata!B24</f>
        <v>2-</v>
      </c>
      <c r="C24">
        <v>23</v>
      </c>
      <c r="D24" s="11" t="str">
        <f t="shared" si="0"/>
        <v>2-</v>
      </c>
      <c r="E24" t="str">
        <f>VLOOKUP($D24,metadata!$B$2:$S$450,2,FALSE)</f>
        <v>BRADSHAW, WE</v>
      </c>
      <c r="F24" t="str">
        <f>VLOOKUP($D24,metadata!$B$2:$S$450,3,FALSE)</f>
        <v>GEOGRAPHY OF PHOTOPERIODIC RESPONSE IN DIAPAUSING MOSQUITO</v>
      </c>
      <c r="G24" t="str">
        <f>VLOOKUP($D24,metadata!$B$2:$S$450,4,FALSE)</f>
        <v>10.1038/262384b0</v>
      </c>
      <c r="H24" t="str">
        <f>VLOOKUP($D24,metadata!$B$2:$S$450,5,FALSE)</f>
        <v>y-askfordata</v>
      </c>
      <c r="I24" t="str">
        <f>VLOOKUP($D24,metadata!$B$2:$S$450,6,FALSE)</f>
        <v>a</v>
      </c>
      <c r="J24" t="str">
        <f>VLOOKUP($D24,metadata!$B$2:$S$450,7,FALSE)</f>
        <v>i</v>
      </c>
      <c r="K24">
        <f>VLOOKUP($D24,metadata!$B$2:$S$450,8,FALSE)</f>
        <v>22</v>
      </c>
      <c r="L24">
        <f>VLOOKUP($D24,metadata!$B$2:$S$450,9,FALSE)</f>
        <v>16</v>
      </c>
      <c r="M24">
        <f>VLOOKUP($D24,metadata!$B$2:$S$450,10,FALSE)</f>
        <v>0</v>
      </c>
      <c r="N24" t="str">
        <f>VLOOKUP($D24,metadata!$B$2:$S$450,11,FALSE)</f>
        <v>Wyeomyia smithii</v>
      </c>
      <c r="O24" t="str">
        <f>VLOOKUP($D24,metadata!$B$2:$S$450,12,FALSE)</f>
        <v>diptera</v>
      </c>
      <c r="P24">
        <f>VLOOKUP($D24,metadata!$B$2:$S$450,13,FALSE)</f>
        <v>0</v>
      </c>
      <c r="Q24">
        <f>VLOOKUP($D24,metadata!$B$2:$S$450,14,FALSE)</f>
        <v>0</v>
      </c>
      <c r="R24">
        <f>VLOOKUP($D24,metadata!$B$2:$S$450,15,FALSE)</f>
        <v>0</v>
      </c>
      <c r="S24">
        <f>VLOOKUP($D24,metadata!$B$2:$S$450,16,FALSE)</f>
        <v>0</v>
      </c>
      <c r="T24">
        <f>VLOOKUP($D24,metadata!$B$2:$S$450,17,FALSE)</f>
        <v>0</v>
      </c>
      <c r="U24">
        <f>VLOOKUP($D24,metadata!$B$2:$S$450,18,FALSE)</f>
        <v>0</v>
      </c>
      <c r="V24">
        <f>VLOOKUP($D24,metadata!$B$2:$Z$450,19,FALSE)</f>
        <v>0</v>
      </c>
      <c r="W24">
        <f>VLOOKUP($D24,metadata!$B$2:$Z$450,20,FALSE)</f>
        <v>0</v>
      </c>
      <c r="X24">
        <f>VLOOKUP($D24,metadata!$B$2:$Z$450,21,FALSE)</f>
        <v>0</v>
      </c>
      <c r="Y24">
        <f>VLOOKUP($D24,metadata!$B$2:$Z$450,22,FALSE)</f>
        <v>0</v>
      </c>
      <c r="Z24">
        <f>VLOOKUP($D24,metadata!$B$2:$Z$450,23,FALSE)</f>
        <v>0</v>
      </c>
      <c r="AA24">
        <f>VLOOKUP($D24,metadata!$B$2:$Z$450,24,FALSE)</f>
        <v>0</v>
      </c>
      <c r="AB24">
        <f>VLOOKUP($D24,metadata!$B$2:$Z$450,25,FALSE)</f>
        <v>0</v>
      </c>
    </row>
    <row r="25" spans="1:28" x14ac:dyDescent="0.3">
      <c r="A25">
        <f>A24+metadata!J24</f>
        <v>336</v>
      </c>
      <c r="B25" t="str">
        <f>metadata!B25</f>
        <v>2-</v>
      </c>
      <c r="C25">
        <v>24</v>
      </c>
      <c r="D25" s="11" t="str">
        <f t="shared" si="0"/>
        <v>2-</v>
      </c>
      <c r="E25" t="str">
        <f>VLOOKUP($D25,metadata!$B$2:$S$450,2,FALSE)</f>
        <v>BRADSHAW, WE</v>
      </c>
      <c r="F25" t="str">
        <f>VLOOKUP($D25,metadata!$B$2:$S$450,3,FALSE)</f>
        <v>GEOGRAPHY OF PHOTOPERIODIC RESPONSE IN DIAPAUSING MOSQUITO</v>
      </c>
      <c r="G25" t="str">
        <f>VLOOKUP($D25,metadata!$B$2:$S$450,4,FALSE)</f>
        <v>10.1038/262384b0</v>
      </c>
      <c r="H25" t="str">
        <f>VLOOKUP($D25,metadata!$B$2:$S$450,5,FALSE)</f>
        <v>y-askfordata</v>
      </c>
      <c r="I25" t="str">
        <f>VLOOKUP($D25,metadata!$B$2:$S$450,6,FALSE)</f>
        <v>a</v>
      </c>
      <c r="J25" t="str">
        <f>VLOOKUP($D25,metadata!$B$2:$S$450,7,FALSE)</f>
        <v>i</v>
      </c>
      <c r="K25">
        <f>VLOOKUP($D25,metadata!$B$2:$S$450,8,FALSE)</f>
        <v>22</v>
      </c>
      <c r="L25">
        <f>VLOOKUP($D25,metadata!$B$2:$S$450,9,FALSE)</f>
        <v>16</v>
      </c>
      <c r="M25">
        <f>VLOOKUP($D25,metadata!$B$2:$S$450,10,FALSE)</f>
        <v>0</v>
      </c>
      <c r="N25" t="str">
        <f>VLOOKUP($D25,metadata!$B$2:$S$450,11,FALSE)</f>
        <v>Wyeomyia smithii</v>
      </c>
      <c r="O25" t="str">
        <f>VLOOKUP($D25,metadata!$B$2:$S$450,12,FALSE)</f>
        <v>diptera</v>
      </c>
      <c r="P25">
        <f>VLOOKUP($D25,metadata!$B$2:$S$450,13,FALSE)</f>
        <v>0</v>
      </c>
      <c r="Q25">
        <f>VLOOKUP($D25,metadata!$B$2:$S$450,14,FALSE)</f>
        <v>0</v>
      </c>
      <c r="R25">
        <f>VLOOKUP($D25,metadata!$B$2:$S$450,15,FALSE)</f>
        <v>0</v>
      </c>
      <c r="S25">
        <f>VLOOKUP($D25,metadata!$B$2:$S$450,16,FALSE)</f>
        <v>0</v>
      </c>
      <c r="T25">
        <f>VLOOKUP($D25,metadata!$B$2:$S$450,17,FALSE)</f>
        <v>0</v>
      </c>
      <c r="U25">
        <f>VLOOKUP($D25,metadata!$B$2:$S$450,18,FALSE)</f>
        <v>0</v>
      </c>
      <c r="V25">
        <f>VLOOKUP($D25,metadata!$B$2:$Z$450,19,FALSE)</f>
        <v>0</v>
      </c>
      <c r="W25">
        <f>VLOOKUP($D25,metadata!$B$2:$Z$450,20,FALSE)</f>
        <v>0</v>
      </c>
      <c r="X25">
        <f>VLOOKUP($D25,metadata!$B$2:$Z$450,21,FALSE)</f>
        <v>0</v>
      </c>
      <c r="Y25">
        <f>VLOOKUP($D25,metadata!$B$2:$Z$450,22,FALSE)</f>
        <v>0</v>
      </c>
      <c r="Z25">
        <f>VLOOKUP($D25,metadata!$B$2:$Z$450,23,FALSE)</f>
        <v>0</v>
      </c>
      <c r="AA25">
        <f>VLOOKUP($D25,metadata!$B$2:$Z$450,24,FALSE)</f>
        <v>0</v>
      </c>
      <c r="AB25">
        <f>VLOOKUP($D25,metadata!$B$2:$Z$450,25,FALSE)</f>
        <v>0</v>
      </c>
    </row>
    <row r="26" spans="1:28" x14ac:dyDescent="0.3">
      <c r="A26">
        <f>A25+metadata!J25</f>
        <v>352</v>
      </c>
      <c r="B26" t="str">
        <f>metadata!B26</f>
        <v>2-</v>
      </c>
      <c r="C26">
        <v>25</v>
      </c>
      <c r="D26" s="11" t="str">
        <f t="shared" si="0"/>
        <v>2-</v>
      </c>
      <c r="E26" t="str">
        <f>VLOOKUP($D26,metadata!$B$2:$S$450,2,FALSE)</f>
        <v>BRADSHAW, WE</v>
      </c>
      <c r="F26" t="str">
        <f>VLOOKUP($D26,metadata!$B$2:$S$450,3,FALSE)</f>
        <v>GEOGRAPHY OF PHOTOPERIODIC RESPONSE IN DIAPAUSING MOSQUITO</v>
      </c>
      <c r="G26" t="str">
        <f>VLOOKUP($D26,metadata!$B$2:$S$450,4,FALSE)</f>
        <v>10.1038/262384b0</v>
      </c>
      <c r="H26" t="str">
        <f>VLOOKUP($D26,metadata!$B$2:$S$450,5,FALSE)</f>
        <v>y-askfordata</v>
      </c>
      <c r="I26" t="str">
        <f>VLOOKUP($D26,metadata!$B$2:$S$450,6,FALSE)</f>
        <v>a</v>
      </c>
      <c r="J26" t="str">
        <f>VLOOKUP($D26,metadata!$B$2:$S$450,7,FALSE)</f>
        <v>i</v>
      </c>
      <c r="K26">
        <f>VLOOKUP($D26,metadata!$B$2:$S$450,8,FALSE)</f>
        <v>22</v>
      </c>
      <c r="L26">
        <f>VLOOKUP($D26,metadata!$B$2:$S$450,9,FALSE)</f>
        <v>16</v>
      </c>
      <c r="M26">
        <f>VLOOKUP($D26,metadata!$B$2:$S$450,10,FALSE)</f>
        <v>0</v>
      </c>
      <c r="N26" t="str">
        <f>VLOOKUP($D26,metadata!$B$2:$S$450,11,FALSE)</f>
        <v>Wyeomyia smithii</v>
      </c>
      <c r="O26" t="str">
        <f>VLOOKUP($D26,metadata!$B$2:$S$450,12,FALSE)</f>
        <v>diptera</v>
      </c>
      <c r="P26">
        <f>VLOOKUP($D26,metadata!$B$2:$S$450,13,FALSE)</f>
        <v>0</v>
      </c>
      <c r="Q26">
        <f>VLOOKUP($D26,metadata!$B$2:$S$450,14,FALSE)</f>
        <v>0</v>
      </c>
      <c r="R26">
        <f>VLOOKUP($D26,metadata!$B$2:$S$450,15,FALSE)</f>
        <v>0</v>
      </c>
      <c r="S26">
        <f>VLOOKUP($D26,metadata!$B$2:$S$450,16,FALSE)</f>
        <v>0</v>
      </c>
      <c r="T26">
        <f>VLOOKUP($D26,metadata!$B$2:$S$450,17,FALSE)</f>
        <v>0</v>
      </c>
      <c r="U26">
        <f>VLOOKUP($D26,metadata!$B$2:$S$450,18,FALSE)</f>
        <v>0</v>
      </c>
      <c r="V26">
        <f>VLOOKUP($D26,metadata!$B$2:$Z$450,19,FALSE)</f>
        <v>0</v>
      </c>
      <c r="W26">
        <f>VLOOKUP($D26,metadata!$B$2:$Z$450,20,FALSE)</f>
        <v>0</v>
      </c>
      <c r="X26">
        <f>VLOOKUP($D26,metadata!$B$2:$Z$450,21,FALSE)</f>
        <v>0</v>
      </c>
      <c r="Y26">
        <f>VLOOKUP($D26,metadata!$B$2:$Z$450,22,FALSE)</f>
        <v>0</v>
      </c>
      <c r="Z26">
        <f>VLOOKUP($D26,metadata!$B$2:$Z$450,23,FALSE)</f>
        <v>0</v>
      </c>
      <c r="AA26">
        <f>VLOOKUP($D26,metadata!$B$2:$Z$450,24,FALSE)</f>
        <v>0</v>
      </c>
      <c r="AB26">
        <f>VLOOKUP($D26,metadata!$B$2:$Z$450,25,FALSE)</f>
        <v>0</v>
      </c>
    </row>
    <row r="27" spans="1:28" x14ac:dyDescent="0.3">
      <c r="A27">
        <f>A26+metadata!J26</f>
        <v>368</v>
      </c>
      <c r="B27" t="str">
        <f>metadata!B27</f>
        <v>3-valence</v>
      </c>
      <c r="C27">
        <v>26</v>
      </c>
      <c r="D27" s="11" t="str">
        <f t="shared" si="0"/>
        <v>2-</v>
      </c>
      <c r="E27" t="str">
        <f>VLOOKUP($D27,metadata!$B$2:$S$450,2,FALSE)</f>
        <v>BRADSHAW, WE</v>
      </c>
      <c r="F27" t="str">
        <f>VLOOKUP($D27,metadata!$B$2:$S$450,3,FALSE)</f>
        <v>GEOGRAPHY OF PHOTOPERIODIC RESPONSE IN DIAPAUSING MOSQUITO</v>
      </c>
      <c r="G27" t="str">
        <f>VLOOKUP($D27,metadata!$B$2:$S$450,4,FALSE)</f>
        <v>10.1038/262384b0</v>
      </c>
      <c r="H27" t="str">
        <f>VLOOKUP($D27,metadata!$B$2:$S$450,5,FALSE)</f>
        <v>y-askfordata</v>
      </c>
      <c r="I27" t="str">
        <f>VLOOKUP($D27,metadata!$B$2:$S$450,6,FALSE)</f>
        <v>a</v>
      </c>
      <c r="J27" t="str">
        <f>VLOOKUP($D27,metadata!$B$2:$S$450,7,FALSE)</f>
        <v>i</v>
      </c>
      <c r="K27">
        <f>VLOOKUP($D27,metadata!$B$2:$S$450,8,FALSE)</f>
        <v>22</v>
      </c>
      <c r="L27">
        <f>VLOOKUP($D27,metadata!$B$2:$S$450,9,FALSE)</f>
        <v>16</v>
      </c>
      <c r="M27">
        <f>VLOOKUP($D27,metadata!$B$2:$S$450,10,FALSE)</f>
        <v>0</v>
      </c>
      <c r="N27" t="str">
        <f>VLOOKUP($D27,metadata!$B$2:$S$450,11,FALSE)</f>
        <v>Wyeomyia smithii</v>
      </c>
      <c r="O27" t="str">
        <f>VLOOKUP($D27,metadata!$B$2:$S$450,12,FALSE)</f>
        <v>diptera</v>
      </c>
      <c r="P27">
        <f>VLOOKUP($D27,metadata!$B$2:$S$450,13,FALSE)</f>
        <v>0</v>
      </c>
      <c r="Q27">
        <f>VLOOKUP($D27,metadata!$B$2:$S$450,14,FALSE)</f>
        <v>0</v>
      </c>
      <c r="R27">
        <f>VLOOKUP($D27,metadata!$B$2:$S$450,15,FALSE)</f>
        <v>0</v>
      </c>
      <c r="S27">
        <f>VLOOKUP($D27,metadata!$B$2:$S$450,16,FALSE)</f>
        <v>0</v>
      </c>
      <c r="T27">
        <f>VLOOKUP($D27,metadata!$B$2:$S$450,17,FALSE)</f>
        <v>0</v>
      </c>
      <c r="U27">
        <f>VLOOKUP($D27,metadata!$B$2:$S$450,18,FALSE)</f>
        <v>0</v>
      </c>
      <c r="V27">
        <f>VLOOKUP($D27,metadata!$B$2:$Z$450,19,FALSE)</f>
        <v>0</v>
      </c>
      <c r="W27">
        <f>VLOOKUP($D27,metadata!$B$2:$Z$450,20,FALSE)</f>
        <v>0</v>
      </c>
      <c r="X27">
        <f>VLOOKUP($D27,metadata!$B$2:$Z$450,21,FALSE)</f>
        <v>0</v>
      </c>
      <c r="Y27">
        <f>VLOOKUP($D27,metadata!$B$2:$Z$450,22,FALSE)</f>
        <v>0</v>
      </c>
      <c r="Z27">
        <f>VLOOKUP($D27,metadata!$B$2:$Z$450,23,FALSE)</f>
        <v>0</v>
      </c>
      <c r="AA27">
        <f>VLOOKUP($D27,metadata!$B$2:$Z$450,24,FALSE)</f>
        <v>0</v>
      </c>
      <c r="AB27">
        <f>VLOOKUP($D27,metadata!$B$2:$Z$450,25,FALSE)</f>
        <v>0</v>
      </c>
    </row>
    <row r="28" spans="1:28" x14ac:dyDescent="0.3">
      <c r="A28">
        <f>A27+metadata!J27</f>
        <v>371</v>
      </c>
      <c r="B28" t="str">
        <f>metadata!B28</f>
        <v>3-Saint-marcellin</v>
      </c>
      <c r="C28">
        <v>27</v>
      </c>
      <c r="D28" s="11" t="str">
        <f t="shared" si="0"/>
        <v>2-</v>
      </c>
      <c r="E28" t="str">
        <f>VLOOKUP($D28,metadata!$B$2:$S$450,2,FALSE)</f>
        <v>BRADSHAW, WE</v>
      </c>
      <c r="F28" t="str">
        <f>VLOOKUP($D28,metadata!$B$2:$S$450,3,FALSE)</f>
        <v>GEOGRAPHY OF PHOTOPERIODIC RESPONSE IN DIAPAUSING MOSQUITO</v>
      </c>
      <c r="G28" t="str">
        <f>VLOOKUP($D28,metadata!$B$2:$S$450,4,FALSE)</f>
        <v>10.1038/262384b0</v>
      </c>
      <c r="H28" t="str">
        <f>VLOOKUP($D28,metadata!$B$2:$S$450,5,FALSE)</f>
        <v>y-askfordata</v>
      </c>
      <c r="I28" t="str">
        <f>VLOOKUP($D28,metadata!$B$2:$S$450,6,FALSE)</f>
        <v>a</v>
      </c>
      <c r="J28" t="str">
        <f>VLOOKUP($D28,metadata!$B$2:$S$450,7,FALSE)</f>
        <v>i</v>
      </c>
      <c r="K28">
        <f>VLOOKUP($D28,metadata!$B$2:$S$450,8,FALSE)</f>
        <v>22</v>
      </c>
      <c r="L28">
        <f>VLOOKUP($D28,metadata!$B$2:$S$450,9,FALSE)</f>
        <v>16</v>
      </c>
      <c r="M28">
        <f>VLOOKUP($D28,metadata!$B$2:$S$450,10,FALSE)</f>
        <v>0</v>
      </c>
      <c r="N28" t="str">
        <f>VLOOKUP($D28,metadata!$B$2:$S$450,11,FALSE)</f>
        <v>Wyeomyia smithii</v>
      </c>
      <c r="O28" t="str">
        <f>VLOOKUP($D28,metadata!$B$2:$S$450,12,FALSE)</f>
        <v>diptera</v>
      </c>
      <c r="P28">
        <f>VLOOKUP($D28,metadata!$B$2:$S$450,13,FALSE)</f>
        <v>0</v>
      </c>
      <c r="Q28">
        <f>VLOOKUP($D28,metadata!$B$2:$S$450,14,FALSE)</f>
        <v>0</v>
      </c>
      <c r="R28">
        <f>VLOOKUP($D28,metadata!$B$2:$S$450,15,FALSE)</f>
        <v>0</v>
      </c>
      <c r="S28">
        <f>VLOOKUP($D28,metadata!$B$2:$S$450,16,FALSE)</f>
        <v>0</v>
      </c>
      <c r="T28">
        <f>VLOOKUP($D28,metadata!$B$2:$S$450,17,FALSE)</f>
        <v>0</v>
      </c>
      <c r="U28">
        <f>VLOOKUP($D28,metadata!$B$2:$S$450,18,FALSE)</f>
        <v>0</v>
      </c>
      <c r="V28">
        <f>VLOOKUP($D28,metadata!$B$2:$Z$450,19,FALSE)</f>
        <v>0</v>
      </c>
      <c r="W28">
        <f>VLOOKUP($D28,metadata!$B$2:$Z$450,20,FALSE)</f>
        <v>0</v>
      </c>
      <c r="X28">
        <f>VLOOKUP($D28,metadata!$B$2:$Z$450,21,FALSE)</f>
        <v>0</v>
      </c>
      <c r="Y28">
        <f>VLOOKUP($D28,metadata!$B$2:$Z$450,22,FALSE)</f>
        <v>0</v>
      </c>
      <c r="Z28">
        <f>VLOOKUP($D28,metadata!$B$2:$Z$450,23,FALSE)</f>
        <v>0</v>
      </c>
      <c r="AA28">
        <f>VLOOKUP($D28,metadata!$B$2:$Z$450,24,FALSE)</f>
        <v>0</v>
      </c>
      <c r="AB28">
        <f>VLOOKUP($D28,metadata!$B$2:$Z$450,25,FALSE)</f>
        <v>0</v>
      </c>
    </row>
    <row r="29" spans="1:28" x14ac:dyDescent="0.3">
      <c r="A29">
        <f>A28+metadata!J28</f>
        <v>374</v>
      </c>
      <c r="B29" t="str">
        <f>metadata!B29</f>
        <v>3-Avignon1</v>
      </c>
      <c r="C29">
        <v>28</v>
      </c>
      <c r="D29" s="11" t="str">
        <f t="shared" si="0"/>
        <v>2-</v>
      </c>
      <c r="E29" t="str">
        <f>VLOOKUP($D29,metadata!$B$2:$S$450,2,FALSE)</f>
        <v>BRADSHAW, WE</v>
      </c>
      <c r="F29" t="str">
        <f>VLOOKUP($D29,metadata!$B$2:$S$450,3,FALSE)</f>
        <v>GEOGRAPHY OF PHOTOPERIODIC RESPONSE IN DIAPAUSING MOSQUITO</v>
      </c>
      <c r="G29" t="str">
        <f>VLOOKUP($D29,metadata!$B$2:$S$450,4,FALSE)</f>
        <v>10.1038/262384b0</v>
      </c>
      <c r="H29" t="str">
        <f>VLOOKUP($D29,metadata!$B$2:$S$450,5,FALSE)</f>
        <v>y-askfordata</v>
      </c>
      <c r="I29" t="str">
        <f>VLOOKUP($D29,metadata!$B$2:$S$450,6,FALSE)</f>
        <v>a</v>
      </c>
      <c r="J29" t="str">
        <f>VLOOKUP($D29,metadata!$B$2:$S$450,7,FALSE)</f>
        <v>i</v>
      </c>
      <c r="K29">
        <f>VLOOKUP($D29,metadata!$B$2:$S$450,8,FALSE)</f>
        <v>22</v>
      </c>
      <c r="L29">
        <f>VLOOKUP($D29,metadata!$B$2:$S$450,9,FALSE)</f>
        <v>16</v>
      </c>
      <c r="M29">
        <f>VLOOKUP($D29,metadata!$B$2:$S$450,10,FALSE)</f>
        <v>0</v>
      </c>
      <c r="N29" t="str">
        <f>VLOOKUP($D29,metadata!$B$2:$S$450,11,FALSE)</f>
        <v>Wyeomyia smithii</v>
      </c>
      <c r="O29" t="str">
        <f>VLOOKUP($D29,metadata!$B$2:$S$450,12,FALSE)</f>
        <v>diptera</v>
      </c>
      <c r="P29">
        <f>VLOOKUP($D29,metadata!$B$2:$S$450,13,FALSE)</f>
        <v>0</v>
      </c>
      <c r="Q29">
        <f>VLOOKUP($D29,metadata!$B$2:$S$450,14,FALSE)</f>
        <v>0</v>
      </c>
      <c r="R29">
        <f>VLOOKUP($D29,metadata!$B$2:$S$450,15,FALSE)</f>
        <v>0</v>
      </c>
      <c r="S29">
        <f>VLOOKUP($D29,metadata!$B$2:$S$450,16,FALSE)</f>
        <v>0</v>
      </c>
      <c r="T29">
        <f>VLOOKUP($D29,metadata!$B$2:$S$450,17,FALSE)</f>
        <v>0</v>
      </c>
      <c r="U29">
        <f>VLOOKUP($D29,metadata!$B$2:$S$450,18,FALSE)</f>
        <v>0</v>
      </c>
      <c r="V29">
        <f>VLOOKUP($D29,metadata!$B$2:$Z$450,19,FALSE)</f>
        <v>0</v>
      </c>
      <c r="W29">
        <f>VLOOKUP($D29,metadata!$B$2:$Z$450,20,FALSE)</f>
        <v>0</v>
      </c>
      <c r="X29">
        <f>VLOOKUP($D29,metadata!$B$2:$Z$450,21,FALSE)</f>
        <v>0</v>
      </c>
      <c r="Y29">
        <f>VLOOKUP($D29,metadata!$B$2:$Z$450,22,FALSE)</f>
        <v>0</v>
      </c>
      <c r="Z29">
        <f>VLOOKUP($D29,metadata!$B$2:$Z$450,23,FALSE)</f>
        <v>0</v>
      </c>
      <c r="AA29">
        <f>VLOOKUP($D29,metadata!$B$2:$Z$450,24,FALSE)</f>
        <v>0</v>
      </c>
      <c r="AB29">
        <f>VLOOKUP($D29,metadata!$B$2:$Z$450,25,FALSE)</f>
        <v>0</v>
      </c>
    </row>
    <row r="30" spans="1:28" x14ac:dyDescent="0.3">
      <c r="A30">
        <f>A29+metadata!J29</f>
        <v>377</v>
      </c>
      <c r="B30" t="str">
        <f>metadata!B30</f>
        <v>3-Avignon2</v>
      </c>
      <c r="C30">
        <v>29</v>
      </c>
      <c r="D30" s="11" t="str">
        <f t="shared" si="0"/>
        <v>2-</v>
      </c>
      <c r="E30" t="str">
        <f>VLOOKUP($D30,metadata!$B$2:$S$450,2,FALSE)</f>
        <v>BRADSHAW, WE</v>
      </c>
      <c r="F30" t="str">
        <f>VLOOKUP($D30,metadata!$B$2:$S$450,3,FALSE)</f>
        <v>GEOGRAPHY OF PHOTOPERIODIC RESPONSE IN DIAPAUSING MOSQUITO</v>
      </c>
      <c r="G30" t="str">
        <f>VLOOKUP($D30,metadata!$B$2:$S$450,4,FALSE)</f>
        <v>10.1038/262384b0</v>
      </c>
      <c r="H30" t="str">
        <f>VLOOKUP($D30,metadata!$B$2:$S$450,5,FALSE)</f>
        <v>y-askfordata</v>
      </c>
      <c r="I30" t="str">
        <f>VLOOKUP($D30,metadata!$B$2:$S$450,6,FALSE)</f>
        <v>a</v>
      </c>
      <c r="J30" t="str">
        <f>VLOOKUP($D30,metadata!$B$2:$S$450,7,FALSE)</f>
        <v>i</v>
      </c>
      <c r="K30">
        <f>VLOOKUP($D30,metadata!$B$2:$S$450,8,FALSE)</f>
        <v>22</v>
      </c>
      <c r="L30">
        <f>VLOOKUP($D30,metadata!$B$2:$S$450,9,FALSE)</f>
        <v>16</v>
      </c>
      <c r="M30">
        <f>VLOOKUP($D30,metadata!$B$2:$S$450,10,FALSE)</f>
        <v>0</v>
      </c>
      <c r="N30" t="str">
        <f>VLOOKUP($D30,metadata!$B$2:$S$450,11,FALSE)</f>
        <v>Wyeomyia smithii</v>
      </c>
      <c r="O30" t="str">
        <f>VLOOKUP($D30,metadata!$B$2:$S$450,12,FALSE)</f>
        <v>diptera</v>
      </c>
      <c r="P30">
        <f>VLOOKUP($D30,metadata!$B$2:$S$450,13,FALSE)</f>
        <v>0</v>
      </c>
      <c r="Q30">
        <f>VLOOKUP($D30,metadata!$B$2:$S$450,14,FALSE)</f>
        <v>0</v>
      </c>
      <c r="R30">
        <f>VLOOKUP($D30,metadata!$B$2:$S$450,15,FALSE)</f>
        <v>0</v>
      </c>
      <c r="S30">
        <f>VLOOKUP($D30,metadata!$B$2:$S$450,16,FALSE)</f>
        <v>0</v>
      </c>
      <c r="T30">
        <f>VLOOKUP($D30,metadata!$B$2:$S$450,17,FALSE)</f>
        <v>0</v>
      </c>
      <c r="U30">
        <f>VLOOKUP($D30,metadata!$B$2:$S$450,18,FALSE)</f>
        <v>0</v>
      </c>
      <c r="V30">
        <f>VLOOKUP($D30,metadata!$B$2:$Z$450,19,FALSE)</f>
        <v>0</v>
      </c>
      <c r="W30">
        <f>VLOOKUP($D30,metadata!$B$2:$Z$450,20,FALSE)</f>
        <v>0</v>
      </c>
      <c r="X30">
        <f>VLOOKUP($D30,metadata!$B$2:$Z$450,21,FALSE)</f>
        <v>0</v>
      </c>
      <c r="Y30">
        <f>VLOOKUP($D30,metadata!$B$2:$Z$450,22,FALSE)</f>
        <v>0</v>
      </c>
      <c r="Z30">
        <f>VLOOKUP($D30,metadata!$B$2:$Z$450,23,FALSE)</f>
        <v>0</v>
      </c>
      <c r="AA30">
        <f>VLOOKUP($D30,metadata!$B$2:$Z$450,24,FALSE)</f>
        <v>0</v>
      </c>
      <c r="AB30">
        <f>VLOOKUP($D30,metadata!$B$2:$Z$450,25,FALSE)</f>
        <v>0</v>
      </c>
    </row>
    <row r="31" spans="1:28" x14ac:dyDescent="0.3">
      <c r="A31">
        <f>A30+metadata!J30</f>
        <v>380</v>
      </c>
      <c r="B31" t="str">
        <f>metadata!B31</f>
        <v>3-Manosque</v>
      </c>
      <c r="C31">
        <v>30</v>
      </c>
      <c r="D31" s="11" t="str">
        <f t="shared" si="0"/>
        <v>2-</v>
      </c>
      <c r="E31" t="str">
        <f>VLOOKUP($D31,metadata!$B$2:$S$450,2,FALSE)</f>
        <v>BRADSHAW, WE</v>
      </c>
      <c r="F31" t="str">
        <f>VLOOKUP($D31,metadata!$B$2:$S$450,3,FALSE)</f>
        <v>GEOGRAPHY OF PHOTOPERIODIC RESPONSE IN DIAPAUSING MOSQUITO</v>
      </c>
      <c r="G31" t="str">
        <f>VLOOKUP($D31,metadata!$B$2:$S$450,4,FALSE)</f>
        <v>10.1038/262384b0</v>
      </c>
      <c r="H31" t="str">
        <f>VLOOKUP($D31,metadata!$B$2:$S$450,5,FALSE)</f>
        <v>y-askfordata</v>
      </c>
      <c r="I31" t="str">
        <f>VLOOKUP($D31,metadata!$B$2:$S$450,6,FALSE)</f>
        <v>a</v>
      </c>
      <c r="J31" t="str">
        <f>VLOOKUP($D31,metadata!$B$2:$S$450,7,FALSE)</f>
        <v>i</v>
      </c>
      <c r="K31">
        <f>VLOOKUP($D31,metadata!$B$2:$S$450,8,FALSE)</f>
        <v>22</v>
      </c>
      <c r="L31">
        <f>VLOOKUP($D31,metadata!$B$2:$S$450,9,FALSE)</f>
        <v>16</v>
      </c>
      <c r="M31">
        <f>VLOOKUP($D31,metadata!$B$2:$S$450,10,FALSE)</f>
        <v>0</v>
      </c>
      <c r="N31" t="str">
        <f>VLOOKUP($D31,metadata!$B$2:$S$450,11,FALSE)</f>
        <v>Wyeomyia smithii</v>
      </c>
      <c r="O31" t="str">
        <f>VLOOKUP($D31,metadata!$B$2:$S$450,12,FALSE)</f>
        <v>diptera</v>
      </c>
      <c r="P31">
        <f>VLOOKUP($D31,metadata!$B$2:$S$450,13,FALSE)</f>
        <v>0</v>
      </c>
      <c r="Q31">
        <f>VLOOKUP($D31,metadata!$B$2:$S$450,14,FALSE)</f>
        <v>0</v>
      </c>
      <c r="R31">
        <f>VLOOKUP($D31,metadata!$B$2:$S$450,15,FALSE)</f>
        <v>0</v>
      </c>
      <c r="S31">
        <f>VLOOKUP($D31,metadata!$B$2:$S$450,16,FALSE)</f>
        <v>0</v>
      </c>
      <c r="T31">
        <f>VLOOKUP($D31,metadata!$B$2:$S$450,17,FALSE)</f>
        <v>0</v>
      </c>
      <c r="U31">
        <f>VLOOKUP($D31,metadata!$B$2:$S$450,18,FALSE)</f>
        <v>0</v>
      </c>
      <c r="V31">
        <f>VLOOKUP($D31,metadata!$B$2:$Z$450,19,FALSE)</f>
        <v>0</v>
      </c>
      <c r="W31">
        <f>VLOOKUP($D31,metadata!$B$2:$Z$450,20,FALSE)</f>
        <v>0</v>
      </c>
      <c r="X31">
        <f>VLOOKUP($D31,metadata!$B$2:$Z$450,21,FALSE)</f>
        <v>0</v>
      </c>
      <c r="Y31">
        <f>VLOOKUP($D31,metadata!$B$2:$Z$450,22,FALSE)</f>
        <v>0</v>
      </c>
      <c r="Z31">
        <f>VLOOKUP($D31,metadata!$B$2:$Z$450,23,FALSE)</f>
        <v>0</v>
      </c>
      <c r="AA31">
        <f>VLOOKUP($D31,metadata!$B$2:$Z$450,24,FALSE)</f>
        <v>0</v>
      </c>
      <c r="AB31">
        <f>VLOOKUP($D31,metadata!$B$2:$Z$450,25,FALSE)</f>
        <v>0</v>
      </c>
    </row>
    <row r="32" spans="1:28" x14ac:dyDescent="0.3">
      <c r="A32">
        <f>A31+metadata!J31</f>
        <v>383</v>
      </c>
      <c r="B32" t="str">
        <f>metadata!B32</f>
        <v>3-Rennes</v>
      </c>
      <c r="C32">
        <v>31</v>
      </c>
      <c r="D32" s="11" t="str">
        <f t="shared" si="0"/>
        <v>2-</v>
      </c>
      <c r="E32" t="str">
        <f>VLOOKUP($D32,metadata!$B$2:$S$450,2,FALSE)</f>
        <v>BRADSHAW, WE</v>
      </c>
      <c r="F32" t="str">
        <f>VLOOKUP($D32,metadata!$B$2:$S$450,3,FALSE)</f>
        <v>GEOGRAPHY OF PHOTOPERIODIC RESPONSE IN DIAPAUSING MOSQUITO</v>
      </c>
      <c r="G32" t="str">
        <f>VLOOKUP($D32,metadata!$B$2:$S$450,4,FALSE)</f>
        <v>10.1038/262384b0</v>
      </c>
      <c r="H32" t="str">
        <f>VLOOKUP($D32,metadata!$B$2:$S$450,5,FALSE)</f>
        <v>y-askfordata</v>
      </c>
      <c r="I32" t="str">
        <f>VLOOKUP($D32,metadata!$B$2:$S$450,6,FALSE)</f>
        <v>a</v>
      </c>
      <c r="J32" t="str">
        <f>VLOOKUP($D32,metadata!$B$2:$S$450,7,FALSE)</f>
        <v>i</v>
      </c>
      <c r="K32">
        <f>VLOOKUP($D32,metadata!$B$2:$S$450,8,FALSE)</f>
        <v>22</v>
      </c>
      <c r="L32">
        <f>VLOOKUP($D32,metadata!$B$2:$S$450,9,FALSE)</f>
        <v>16</v>
      </c>
      <c r="M32">
        <f>VLOOKUP($D32,metadata!$B$2:$S$450,10,FALSE)</f>
        <v>0</v>
      </c>
      <c r="N32" t="str">
        <f>VLOOKUP($D32,metadata!$B$2:$S$450,11,FALSE)</f>
        <v>Wyeomyia smithii</v>
      </c>
      <c r="O32" t="str">
        <f>VLOOKUP($D32,metadata!$B$2:$S$450,12,FALSE)</f>
        <v>diptera</v>
      </c>
      <c r="P32">
        <f>VLOOKUP($D32,metadata!$B$2:$S$450,13,FALSE)</f>
        <v>0</v>
      </c>
      <c r="Q32">
        <f>VLOOKUP($D32,metadata!$B$2:$S$450,14,FALSE)</f>
        <v>0</v>
      </c>
      <c r="R32">
        <f>VLOOKUP($D32,metadata!$B$2:$S$450,15,FALSE)</f>
        <v>0</v>
      </c>
      <c r="S32">
        <f>VLOOKUP($D32,metadata!$B$2:$S$450,16,FALSE)</f>
        <v>0</v>
      </c>
      <c r="T32">
        <f>VLOOKUP($D32,metadata!$B$2:$S$450,17,FALSE)</f>
        <v>0</v>
      </c>
      <c r="U32">
        <f>VLOOKUP($D32,metadata!$B$2:$S$450,18,FALSE)</f>
        <v>0</v>
      </c>
      <c r="V32">
        <f>VLOOKUP($D32,metadata!$B$2:$Z$450,19,FALSE)</f>
        <v>0</v>
      </c>
      <c r="W32">
        <f>VLOOKUP($D32,metadata!$B$2:$Z$450,20,FALSE)</f>
        <v>0</v>
      </c>
      <c r="X32">
        <f>VLOOKUP($D32,metadata!$B$2:$Z$450,21,FALSE)</f>
        <v>0</v>
      </c>
      <c r="Y32">
        <f>VLOOKUP($D32,metadata!$B$2:$Z$450,22,FALSE)</f>
        <v>0</v>
      </c>
      <c r="Z32">
        <f>VLOOKUP($D32,metadata!$B$2:$Z$450,23,FALSE)</f>
        <v>0</v>
      </c>
      <c r="AA32">
        <f>VLOOKUP($D32,metadata!$B$2:$Z$450,24,FALSE)</f>
        <v>0</v>
      </c>
      <c r="AB32">
        <f>VLOOKUP($D32,metadata!$B$2:$Z$450,25,FALSE)</f>
        <v>0</v>
      </c>
    </row>
    <row r="33" spans="1:28" x14ac:dyDescent="0.3">
      <c r="A33">
        <f>A32+metadata!J32</f>
        <v>386</v>
      </c>
      <c r="B33" t="str">
        <f>metadata!B33</f>
        <v>3-Chambery</v>
      </c>
      <c r="C33">
        <v>32</v>
      </c>
      <c r="D33" s="11" t="str">
        <f t="shared" si="0"/>
        <v>2-</v>
      </c>
      <c r="E33" t="str">
        <f>VLOOKUP($D33,metadata!$B$2:$S$450,2,FALSE)</f>
        <v>BRADSHAW, WE</v>
      </c>
      <c r="F33" t="str">
        <f>VLOOKUP($D33,metadata!$B$2:$S$450,3,FALSE)</f>
        <v>GEOGRAPHY OF PHOTOPERIODIC RESPONSE IN DIAPAUSING MOSQUITO</v>
      </c>
      <c r="G33" t="str">
        <f>VLOOKUP($D33,metadata!$B$2:$S$450,4,FALSE)</f>
        <v>10.1038/262384b0</v>
      </c>
      <c r="H33" t="str">
        <f>VLOOKUP($D33,metadata!$B$2:$S$450,5,FALSE)</f>
        <v>y-askfordata</v>
      </c>
      <c r="I33" t="str">
        <f>VLOOKUP($D33,metadata!$B$2:$S$450,6,FALSE)</f>
        <v>a</v>
      </c>
      <c r="J33" t="str">
        <f>VLOOKUP($D33,metadata!$B$2:$S$450,7,FALSE)</f>
        <v>i</v>
      </c>
      <c r="K33">
        <f>VLOOKUP($D33,metadata!$B$2:$S$450,8,FALSE)</f>
        <v>22</v>
      </c>
      <c r="L33">
        <f>VLOOKUP($D33,metadata!$B$2:$S$450,9,FALSE)</f>
        <v>16</v>
      </c>
      <c r="M33">
        <f>VLOOKUP($D33,metadata!$B$2:$S$450,10,FALSE)</f>
        <v>0</v>
      </c>
      <c r="N33" t="str">
        <f>VLOOKUP($D33,metadata!$B$2:$S$450,11,FALSE)</f>
        <v>Wyeomyia smithii</v>
      </c>
      <c r="O33" t="str">
        <f>VLOOKUP($D33,metadata!$B$2:$S$450,12,FALSE)</f>
        <v>diptera</v>
      </c>
      <c r="P33">
        <f>VLOOKUP($D33,metadata!$B$2:$S$450,13,FALSE)</f>
        <v>0</v>
      </c>
      <c r="Q33">
        <f>VLOOKUP($D33,metadata!$B$2:$S$450,14,FALSE)</f>
        <v>0</v>
      </c>
      <c r="R33">
        <f>VLOOKUP($D33,metadata!$B$2:$S$450,15,FALSE)</f>
        <v>0</v>
      </c>
      <c r="S33">
        <f>VLOOKUP($D33,metadata!$B$2:$S$450,16,FALSE)</f>
        <v>0</v>
      </c>
      <c r="T33">
        <f>VLOOKUP($D33,metadata!$B$2:$S$450,17,FALSE)</f>
        <v>0</v>
      </c>
      <c r="U33">
        <f>VLOOKUP($D33,metadata!$B$2:$S$450,18,FALSE)</f>
        <v>0</v>
      </c>
      <c r="V33">
        <f>VLOOKUP($D33,metadata!$B$2:$Z$450,19,FALSE)</f>
        <v>0</v>
      </c>
      <c r="W33">
        <f>VLOOKUP($D33,metadata!$B$2:$Z$450,20,FALSE)</f>
        <v>0</v>
      </c>
      <c r="X33">
        <f>VLOOKUP($D33,metadata!$B$2:$Z$450,21,FALSE)</f>
        <v>0</v>
      </c>
      <c r="Y33">
        <f>VLOOKUP($D33,metadata!$B$2:$Z$450,22,FALSE)</f>
        <v>0</v>
      </c>
      <c r="Z33">
        <f>VLOOKUP($D33,metadata!$B$2:$Z$450,23,FALSE)</f>
        <v>0</v>
      </c>
      <c r="AA33">
        <f>VLOOKUP($D33,metadata!$B$2:$Z$450,24,FALSE)</f>
        <v>0</v>
      </c>
      <c r="AB33">
        <f>VLOOKUP($D33,metadata!$B$2:$Z$450,25,FALSE)</f>
        <v>0</v>
      </c>
    </row>
    <row r="34" spans="1:28" x14ac:dyDescent="0.3">
      <c r="A34">
        <f>A33+metadata!J33</f>
        <v>389</v>
      </c>
      <c r="B34" t="str">
        <f>metadata!B34</f>
        <v>4-</v>
      </c>
      <c r="C34">
        <v>33</v>
      </c>
      <c r="D34" s="11" t="str">
        <f t="shared" si="0"/>
        <v>2-</v>
      </c>
      <c r="E34" t="str">
        <f>VLOOKUP($D34,metadata!$B$2:$S$450,2,FALSE)</f>
        <v>BRADSHAW, WE</v>
      </c>
      <c r="F34" t="str">
        <f>VLOOKUP($D34,metadata!$B$2:$S$450,3,FALSE)</f>
        <v>GEOGRAPHY OF PHOTOPERIODIC RESPONSE IN DIAPAUSING MOSQUITO</v>
      </c>
      <c r="G34" t="str">
        <f>VLOOKUP($D34,metadata!$B$2:$S$450,4,FALSE)</f>
        <v>10.1038/262384b0</v>
      </c>
      <c r="H34" t="str">
        <f>VLOOKUP($D34,metadata!$B$2:$S$450,5,FALSE)</f>
        <v>y-askfordata</v>
      </c>
      <c r="I34" t="str">
        <f>VLOOKUP($D34,metadata!$B$2:$S$450,6,FALSE)</f>
        <v>a</v>
      </c>
      <c r="J34" t="str">
        <f>VLOOKUP($D34,metadata!$B$2:$S$450,7,FALSE)</f>
        <v>i</v>
      </c>
      <c r="K34">
        <f>VLOOKUP($D34,metadata!$B$2:$S$450,8,FALSE)</f>
        <v>22</v>
      </c>
      <c r="L34">
        <f>VLOOKUP($D34,metadata!$B$2:$S$450,9,FALSE)</f>
        <v>16</v>
      </c>
      <c r="M34">
        <f>VLOOKUP($D34,metadata!$B$2:$S$450,10,FALSE)</f>
        <v>0</v>
      </c>
      <c r="N34" t="str">
        <f>VLOOKUP($D34,metadata!$B$2:$S$450,11,FALSE)</f>
        <v>Wyeomyia smithii</v>
      </c>
      <c r="O34" t="str">
        <f>VLOOKUP($D34,metadata!$B$2:$S$450,12,FALSE)</f>
        <v>diptera</v>
      </c>
      <c r="P34">
        <f>VLOOKUP($D34,metadata!$B$2:$S$450,13,FALSE)</f>
        <v>0</v>
      </c>
      <c r="Q34">
        <f>VLOOKUP($D34,metadata!$B$2:$S$450,14,FALSE)</f>
        <v>0</v>
      </c>
      <c r="R34">
        <f>VLOOKUP($D34,metadata!$B$2:$S$450,15,FALSE)</f>
        <v>0</v>
      </c>
      <c r="S34">
        <f>VLOOKUP($D34,metadata!$B$2:$S$450,16,FALSE)</f>
        <v>0</v>
      </c>
      <c r="T34">
        <f>VLOOKUP($D34,metadata!$B$2:$S$450,17,FALSE)</f>
        <v>0</v>
      </c>
      <c r="U34">
        <f>VLOOKUP($D34,metadata!$B$2:$S$450,18,FALSE)</f>
        <v>0</v>
      </c>
      <c r="V34">
        <f>VLOOKUP($D34,metadata!$B$2:$Z$450,19,FALSE)</f>
        <v>0</v>
      </c>
      <c r="W34">
        <f>VLOOKUP($D34,metadata!$B$2:$Z$450,20,FALSE)</f>
        <v>0</v>
      </c>
      <c r="X34">
        <f>VLOOKUP($D34,metadata!$B$2:$Z$450,21,FALSE)</f>
        <v>0</v>
      </c>
      <c r="Y34">
        <f>VLOOKUP($D34,metadata!$B$2:$Z$450,22,FALSE)</f>
        <v>0</v>
      </c>
      <c r="Z34">
        <f>VLOOKUP($D34,metadata!$B$2:$Z$450,23,FALSE)</f>
        <v>0</v>
      </c>
      <c r="AA34">
        <f>VLOOKUP($D34,metadata!$B$2:$Z$450,24,FALSE)</f>
        <v>0</v>
      </c>
      <c r="AB34">
        <f>VLOOKUP($D34,metadata!$B$2:$Z$450,25,FALSE)</f>
        <v>0</v>
      </c>
    </row>
    <row r="35" spans="1:28" x14ac:dyDescent="0.3">
      <c r="A35">
        <f>A34+metadata!J34</f>
        <v>389</v>
      </c>
      <c r="B35" t="str">
        <f>metadata!B35</f>
        <v>4-</v>
      </c>
      <c r="C35">
        <v>34</v>
      </c>
      <c r="D35" s="11" t="str">
        <f t="shared" si="0"/>
        <v>2-</v>
      </c>
      <c r="E35" t="str">
        <f>VLOOKUP($D35,metadata!$B$2:$S$450,2,FALSE)</f>
        <v>BRADSHAW, WE</v>
      </c>
      <c r="F35" t="str">
        <f>VLOOKUP($D35,metadata!$B$2:$S$450,3,FALSE)</f>
        <v>GEOGRAPHY OF PHOTOPERIODIC RESPONSE IN DIAPAUSING MOSQUITO</v>
      </c>
      <c r="G35" t="str">
        <f>VLOOKUP($D35,metadata!$B$2:$S$450,4,FALSE)</f>
        <v>10.1038/262384b0</v>
      </c>
      <c r="H35" t="str">
        <f>VLOOKUP($D35,metadata!$B$2:$S$450,5,FALSE)</f>
        <v>y-askfordata</v>
      </c>
      <c r="I35" t="str">
        <f>VLOOKUP($D35,metadata!$B$2:$S$450,6,FALSE)</f>
        <v>a</v>
      </c>
      <c r="J35" t="str">
        <f>VLOOKUP($D35,metadata!$B$2:$S$450,7,FALSE)</f>
        <v>i</v>
      </c>
      <c r="K35">
        <f>VLOOKUP($D35,metadata!$B$2:$S$450,8,FALSE)</f>
        <v>22</v>
      </c>
      <c r="L35">
        <f>VLOOKUP($D35,metadata!$B$2:$S$450,9,FALSE)</f>
        <v>16</v>
      </c>
      <c r="M35">
        <f>VLOOKUP($D35,metadata!$B$2:$S$450,10,FALSE)</f>
        <v>0</v>
      </c>
      <c r="N35" t="str">
        <f>VLOOKUP($D35,metadata!$B$2:$S$450,11,FALSE)</f>
        <v>Wyeomyia smithii</v>
      </c>
      <c r="O35" t="str">
        <f>VLOOKUP($D35,metadata!$B$2:$S$450,12,FALSE)</f>
        <v>diptera</v>
      </c>
      <c r="P35">
        <f>VLOOKUP($D35,metadata!$B$2:$S$450,13,FALSE)</f>
        <v>0</v>
      </c>
      <c r="Q35">
        <f>VLOOKUP($D35,metadata!$B$2:$S$450,14,FALSE)</f>
        <v>0</v>
      </c>
      <c r="R35">
        <f>VLOOKUP($D35,metadata!$B$2:$S$450,15,FALSE)</f>
        <v>0</v>
      </c>
      <c r="S35">
        <f>VLOOKUP($D35,metadata!$B$2:$S$450,16,FALSE)</f>
        <v>0</v>
      </c>
      <c r="T35">
        <f>VLOOKUP($D35,metadata!$B$2:$S$450,17,FALSE)</f>
        <v>0</v>
      </c>
      <c r="U35">
        <f>VLOOKUP($D35,metadata!$B$2:$S$450,18,FALSE)</f>
        <v>0</v>
      </c>
      <c r="V35">
        <f>VLOOKUP($D35,metadata!$B$2:$Z$450,19,FALSE)</f>
        <v>0</v>
      </c>
      <c r="W35">
        <f>VLOOKUP($D35,metadata!$B$2:$Z$450,20,FALSE)</f>
        <v>0</v>
      </c>
      <c r="X35">
        <f>VLOOKUP($D35,metadata!$B$2:$Z$450,21,FALSE)</f>
        <v>0</v>
      </c>
      <c r="Y35">
        <f>VLOOKUP($D35,metadata!$B$2:$Z$450,22,FALSE)</f>
        <v>0</v>
      </c>
      <c r="Z35">
        <f>VLOOKUP($D35,metadata!$B$2:$Z$450,23,FALSE)</f>
        <v>0</v>
      </c>
      <c r="AA35">
        <f>VLOOKUP($D35,metadata!$B$2:$Z$450,24,FALSE)</f>
        <v>0</v>
      </c>
      <c r="AB35">
        <f>VLOOKUP($D35,metadata!$B$2:$Z$450,25,FALSE)</f>
        <v>0</v>
      </c>
    </row>
    <row r="36" spans="1:28" x14ac:dyDescent="0.3">
      <c r="A36">
        <f>A35+metadata!J35</f>
        <v>389</v>
      </c>
      <c r="B36" t="str">
        <f>metadata!B36</f>
        <v>4-</v>
      </c>
      <c r="C36">
        <v>35</v>
      </c>
      <c r="D36" s="11" t="str">
        <f t="shared" si="0"/>
        <v>2-</v>
      </c>
      <c r="E36" t="str">
        <f>VLOOKUP($D36,metadata!$B$2:$S$450,2,FALSE)</f>
        <v>BRADSHAW, WE</v>
      </c>
      <c r="F36" t="str">
        <f>VLOOKUP($D36,metadata!$B$2:$S$450,3,FALSE)</f>
        <v>GEOGRAPHY OF PHOTOPERIODIC RESPONSE IN DIAPAUSING MOSQUITO</v>
      </c>
      <c r="G36" t="str">
        <f>VLOOKUP($D36,metadata!$B$2:$S$450,4,FALSE)</f>
        <v>10.1038/262384b0</v>
      </c>
      <c r="H36" t="str">
        <f>VLOOKUP($D36,metadata!$B$2:$S$450,5,FALSE)</f>
        <v>y-askfordata</v>
      </c>
      <c r="I36" t="str">
        <f>VLOOKUP($D36,metadata!$B$2:$S$450,6,FALSE)</f>
        <v>a</v>
      </c>
      <c r="J36" t="str">
        <f>VLOOKUP($D36,metadata!$B$2:$S$450,7,FALSE)</f>
        <v>i</v>
      </c>
      <c r="K36">
        <f>VLOOKUP($D36,metadata!$B$2:$S$450,8,FALSE)</f>
        <v>22</v>
      </c>
      <c r="L36">
        <f>VLOOKUP($D36,metadata!$B$2:$S$450,9,FALSE)</f>
        <v>16</v>
      </c>
      <c r="M36">
        <f>VLOOKUP($D36,metadata!$B$2:$S$450,10,FALSE)</f>
        <v>0</v>
      </c>
      <c r="N36" t="str">
        <f>VLOOKUP($D36,metadata!$B$2:$S$450,11,FALSE)</f>
        <v>Wyeomyia smithii</v>
      </c>
      <c r="O36" t="str">
        <f>VLOOKUP($D36,metadata!$B$2:$S$450,12,FALSE)</f>
        <v>diptera</v>
      </c>
      <c r="P36">
        <f>VLOOKUP($D36,metadata!$B$2:$S$450,13,FALSE)</f>
        <v>0</v>
      </c>
      <c r="Q36">
        <f>VLOOKUP($D36,metadata!$B$2:$S$450,14,FALSE)</f>
        <v>0</v>
      </c>
      <c r="R36">
        <f>VLOOKUP($D36,metadata!$B$2:$S$450,15,FALSE)</f>
        <v>0</v>
      </c>
      <c r="S36">
        <f>VLOOKUP($D36,metadata!$B$2:$S$450,16,FALSE)</f>
        <v>0</v>
      </c>
      <c r="T36">
        <f>VLOOKUP($D36,metadata!$B$2:$S$450,17,FALSE)</f>
        <v>0</v>
      </c>
      <c r="U36">
        <f>VLOOKUP($D36,metadata!$B$2:$S$450,18,FALSE)</f>
        <v>0</v>
      </c>
      <c r="V36">
        <f>VLOOKUP($D36,metadata!$B$2:$Z$450,19,FALSE)</f>
        <v>0</v>
      </c>
      <c r="W36">
        <f>VLOOKUP($D36,metadata!$B$2:$Z$450,20,FALSE)</f>
        <v>0</v>
      </c>
      <c r="X36">
        <f>VLOOKUP($D36,metadata!$B$2:$Z$450,21,FALSE)</f>
        <v>0</v>
      </c>
      <c r="Y36">
        <f>VLOOKUP($D36,metadata!$B$2:$Z$450,22,FALSE)</f>
        <v>0</v>
      </c>
      <c r="Z36">
        <f>VLOOKUP($D36,metadata!$B$2:$Z$450,23,FALSE)</f>
        <v>0</v>
      </c>
      <c r="AA36">
        <f>VLOOKUP($D36,metadata!$B$2:$Z$450,24,FALSE)</f>
        <v>0</v>
      </c>
      <c r="AB36">
        <f>VLOOKUP($D36,metadata!$B$2:$Z$450,25,FALSE)</f>
        <v>0</v>
      </c>
    </row>
    <row r="37" spans="1:28" x14ac:dyDescent="0.3">
      <c r="A37">
        <f>A36+metadata!J36</f>
        <v>389</v>
      </c>
      <c r="B37" t="str">
        <f>metadata!B37</f>
        <v>4-</v>
      </c>
      <c r="C37">
        <v>36</v>
      </c>
      <c r="D37" s="11" t="str">
        <f t="shared" si="0"/>
        <v>2-</v>
      </c>
      <c r="E37" t="str">
        <f>VLOOKUP($D37,metadata!$B$2:$S$450,2,FALSE)</f>
        <v>BRADSHAW, WE</v>
      </c>
      <c r="F37" t="str">
        <f>VLOOKUP($D37,metadata!$B$2:$S$450,3,FALSE)</f>
        <v>GEOGRAPHY OF PHOTOPERIODIC RESPONSE IN DIAPAUSING MOSQUITO</v>
      </c>
      <c r="G37" t="str">
        <f>VLOOKUP($D37,metadata!$B$2:$S$450,4,FALSE)</f>
        <v>10.1038/262384b0</v>
      </c>
      <c r="H37" t="str">
        <f>VLOOKUP($D37,metadata!$B$2:$S$450,5,FALSE)</f>
        <v>y-askfordata</v>
      </c>
      <c r="I37" t="str">
        <f>VLOOKUP($D37,metadata!$B$2:$S$450,6,FALSE)</f>
        <v>a</v>
      </c>
      <c r="J37" t="str">
        <f>VLOOKUP($D37,metadata!$B$2:$S$450,7,FALSE)</f>
        <v>i</v>
      </c>
      <c r="K37">
        <f>VLOOKUP($D37,metadata!$B$2:$S$450,8,FALSE)</f>
        <v>22</v>
      </c>
      <c r="L37">
        <f>VLOOKUP($D37,metadata!$B$2:$S$450,9,FALSE)</f>
        <v>16</v>
      </c>
      <c r="M37">
        <f>VLOOKUP($D37,metadata!$B$2:$S$450,10,FALSE)</f>
        <v>0</v>
      </c>
      <c r="N37" t="str">
        <f>VLOOKUP($D37,metadata!$B$2:$S$450,11,FALSE)</f>
        <v>Wyeomyia smithii</v>
      </c>
      <c r="O37" t="str">
        <f>VLOOKUP($D37,metadata!$B$2:$S$450,12,FALSE)</f>
        <v>diptera</v>
      </c>
      <c r="P37">
        <f>VLOOKUP($D37,metadata!$B$2:$S$450,13,FALSE)</f>
        <v>0</v>
      </c>
      <c r="Q37">
        <f>VLOOKUP($D37,metadata!$B$2:$S$450,14,FALSE)</f>
        <v>0</v>
      </c>
      <c r="R37">
        <f>VLOOKUP($D37,metadata!$B$2:$S$450,15,FALSE)</f>
        <v>0</v>
      </c>
      <c r="S37">
        <f>VLOOKUP($D37,metadata!$B$2:$S$450,16,FALSE)</f>
        <v>0</v>
      </c>
      <c r="T37">
        <f>VLOOKUP($D37,metadata!$B$2:$S$450,17,FALSE)</f>
        <v>0</v>
      </c>
      <c r="U37">
        <f>VLOOKUP($D37,metadata!$B$2:$S$450,18,FALSE)</f>
        <v>0</v>
      </c>
      <c r="V37">
        <f>VLOOKUP($D37,metadata!$B$2:$Z$450,19,FALSE)</f>
        <v>0</v>
      </c>
      <c r="W37">
        <f>VLOOKUP($D37,metadata!$B$2:$Z$450,20,FALSE)</f>
        <v>0</v>
      </c>
      <c r="X37">
        <f>VLOOKUP($D37,metadata!$B$2:$Z$450,21,FALSE)</f>
        <v>0</v>
      </c>
      <c r="Y37">
        <f>VLOOKUP($D37,metadata!$B$2:$Z$450,22,FALSE)</f>
        <v>0</v>
      </c>
      <c r="Z37">
        <f>VLOOKUP($D37,metadata!$B$2:$Z$450,23,FALSE)</f>
        <v>0</v>
      </c>
      <c r="AA37">
        <f>VLOOKUP($D37,metadata!$B$2:$Z$450,24,FALSE)</f>
        <v>0</v>
      </c>
      <c r="AB37">
        <f>VLOOKUP($D37,metadata!$B$2:$Z$450,25,FALSE)</f>
        <v>0</v>
      </c>
    </row>
    <row r="38" spans="1:28" x14ac:dyDescent="0.3">
      <c r="A38">
        <f>A37+metadata!J37</f>
        <v>389</v>
      </c>
      <c r="B38" t="str">
        <f>metadata!B38</f>
        <v>4-</v>
      </c>
      <c r="C38">
        <v>37</v>
      </c>
      <c r="D38" s="11" t="str">
        <f t="shared" si="0"/>
        <v>2-</v>
      </c>
      <c r="E38" t="str">
        <f>VLOOKUP($D38,metadata!$B$2:$S$450,2,FALSE)</f>
        <v>BRADSHAW, WE</v>
      </c>
      <c r="F38" t="str">
        <f>VLOOKUP($D38,metadata!$B$2:$S$450,3,FALSE)</f>
        <v>GEOGRAPHY OF PHOTOPERIODIC RESPONSE IN DIAPAUSING MOSQUITO</v>
      </c>
      <c r="G38" t="str">
        <f>VLOOKUP($D38,metadata!$B$2:$S$450,4,FALSE)</f>
        <v>10.1038/262384b0</v>
      </c>
      <c r="H38" t="str">
        <f>VLOOKUP($D38,metadata!$B$2:$S$450,5,FALSE)</f>
        <v>y-askfordata</v>
      </c>
      <c r="I38" t="str">
        <f>VLOOKUP($D38,metadata!$B$2:$S$450,6,FALSE)</f>
        <v>a</v>
      </c>
      <c r="J38" t="str">
        <f>VLOOKUP($D38,metadata!$B$2:$S$450,7,FALSE)</f>
        <v>i</v>
      </c>
      <c r="K38">
        <f>VLOOKUP($D38,metadata!$B$2:$S$450,8,FALSE)</f>
        <v>22</v>
      </c>
      <c r="L38">
        <f>VLOOKUP($D38,metadata!$B$2:$S$450,9,FALSE)</f>
        <v>16</v>
      </c>
      <c r="M38">
        <f>VLOOKUP($D38,metadata!$B$2:$S$450,10,FALSE)</f>
        <v>0</v>
      </c>
      <c r="N38" t="str">
        <f>VLOOKUP($D38,metadata!$B$2:$S$450,11,FALSE)</f>
        <v>Wyeomyia smithii</v>
      </c>
      <c r="O38" t="str">
        <f>VLOOKUP($D38,metadata!$B$2:$S$450,12,FALSE)</f>
        <v>diptera</v>
      </c>
      <c r="P38">
        <f>VLOOKUP($D38,metadata!$B$2:$S$450,13,FALSE)</f>
        <v>0</v>
      </c>
      <c r="Q38">
        <f>VLOOKUP($D38,metadata!$B$2:$S$450,14,FALSE)</f>
        <v>0</v>
      </c>
      <c r="R38">
        <f>VLOOKUP($D38,metadata!$B$2:$S$450,15,FALSE)</f>
        <v>0</v>
      </c>
      <c r="S38">
        <f>VLOOKUP($D38,metadata!$B$2:$S$450,16,FALSE)</f>
        <v>0</v>
      </c>
      <c r="T38">
        <f>VLOOKUP($D38,metadata!$B$2:$S$450,17,FALSE)</f>
        <v>0</v>
      </c>
      <c r="U38">
        <f>VLOOKUP($D38,metadata!$B$2:$S$450,18,FALSE)</f>
        <v>0</v>
      </c>
      <c r="V38">
        <f>VLOOKUP($D38,metadata!$B$2:$Z$450,19,FALSE)</f>
        <v>0</v>
      </c>
      <c r="W38">
        <f>VLOOKUP($D38,metadata!$B$2:$Z$450,20,FALSE)</f>
        <v>0</v>
      </c>
      <c r="X38">
        <f>VLOOKUP($D38,metadata!$B$2:$Z$450,21,FALSE)</f>
        <v>0</v>
      </c>
      <c r="Y38">
        <f>VLOOKUP($D38,metadata!$B$2:$Z$450,22,FALSE)</f>
        <v>0</v>
      </c>
      <c r="Z38">
        <f>VLOOKUP($D38,metadata!$B$2:$Z$450,23,FALSE)</f>
        <v>0</v>
      </c>
      <c r="AA38">
        <f>VLOOKUP($D38,metadata!$B$2:$Z$450,24,FALSE)</f>
        <v>0</v>
      </c>
      <c r="AB38">
        <f>VLOOKUP($D38,metadata!$B$2:$Z$450,25,FALSE)</f>
        <v>0</v>
      </c>
    </row>
    <row r="39" spans="1:28" x14ac:dyDescent="0.3">
      <c r="A39">
        <f>A38+metadata!J38</f>
        <v>389</v>
      </c>
      <c r="B39" t="str">
        <f>metadata!B39</f>
        <v>4-</v>
      </c>
      <c r="C39">
        <v>38</v>
      </c>
      <c r="D39" s="11" t="str">
        <f t="shared" si="0"/>
        <v>2-</v>
      </c>
      <c r="E39" t="str">
        <f>VLOOKUP($D39,metadata!$B$2:$S$450,2,FALSE)</f>
        <v>BRADSHAW, WE</v>
      </c>
      <c r="F39" t="str">
        <f>VLOOKUP($D39,metadata!$B$2:$S$450,3,FALSE)</f>
        <v>GEOGRAPHY OF PHOTOPERIODIC RESPONSE IN DIAPAUSING MOSQUITO</v>
      </c>
      <c r="G39" t="str">
        <f>VLOOKUP($D39,metadata!$B$2:$S$450,4,FALSE)</f>
        <v>10.1038/262384b0</v>
      </c>
      <c r="H39" t="str">
        <f>VLOOKUP($D39,metadata!$B$2:$S$450,5,FALSE)</f>
        <v>y-askfordata</v>
      </c>
      <c r="I39" t="str">
        <f>VLOOKUP($D39,metadata!$B$2:$S$450,6,FALSE)</f>
        <v>a</v>
      </c>
      <c r="J39" t="str">
        <f>VLOOKUP($D39,metadata!$B$2:$S$450,7,FALSE)</f>
        <v>i</v>
      </c>
      <c r="K39">
        <f>VLOOKUP($D39,metadata!$B$2:$S$450,8,FALSE)</f>
        <v>22</v>
      </c>
      <c r="L39">
        <f>VLOOKUP($D39,metadata!$B$2:$S$450,9,FALSE)</f>
        <v>16</v>
      </c>
      <c r="M39">
        <f>VLOOKUP($D39,metadata!$B$2:$S$450,10,FALSE)</f>
        <v>0</v>
      </c>
      <c r="N39" t="str">
        <f>VLOOKUP($D39,metadata!$B$2:$S$450,11,FALSE)</f>
        <v>Wyeomyia smithii</v>
      </c>
      <c r="O39" t="str">
        <f>VLOOKUP($D39,metadata!$B$2:$S$450,12,FALSE)</f>
        <v>diptera</v>
      </c>
      <c r="P39">
        <f>VLOOKUP($D39,metadata!$B$2:$S$450,13,FALSE)</f>
        <v>0</v>
      </c>
      <c r="Q39">
        <f>VLOOKUP($D39,metadata!$B$2:$S$450,14,FALSE)</f>
        <v>0</v>
      </c>
      <c r="R39">
        <f>VLOOKUP($D39,metadata!$B$2:$S$450,15,FALSE)</f>
        <v>0</v>
      </c>
      <c r="S39">
        <f>VLOOKUP($D39,metadata!$B$2:$S$450,16,FALSE)</f>
        <v>0</v>
      </c>
      <c r="T39">
        <f>VLOOKUP($D39,metadata!$B$2:$S$450,17,FALSE)</f>
        <v>0</v>
      </c>
      <c r="U39">
        <f>VLOOKUP($D39,metadata!$B$2:$S$450,18,FALSE)</f>
        <v>0</v>
      </c>
      <c r="V39">
        <f>VLOOKUP($D39,metadata!$B$2:$Z$450,19,FALSE)</f>
        <v>0</v>
      </c>
      <c r="W39">
        <f>VLOOKUP($D39,metadata!$B$2:$Z$450,20,FALSE)</f>
        <v>0</v>
      </c>
      <c r="X39">
        <f>VLOOKUP($D39,metadata!$B$2:$Z$450,21,FALSE)</f>
        <v>0</v>
      </c>
      <c r="Y39">
        <f>VLOOKUP($D39,metadata!$B$2:$Z$450,22,FALSE)</f>
        <v>0</v>
      </c>
      <c r="Z39">
        <f>VLOOKUP($D39,metadata!$B$2:$Z$450,23,FALSE)</f>
        <v>0</v>
      </c>
      <c r="AA39">
        <f>VLOOKUP($D39,metadata!$B$2:$Z$450,24,FALSE)</f>
        <v>0</v>
      </c>
      <c r="AB39">
        <f>VLOOKUP($D39,metadata!$B$2:$Z$450,25,FALSE)</f>
        <v>0</v>
      </c>
    </row>
    <row r="40" spans="1:28" x14ac:dyDescent="0.3">
      <c r="A40">
        <f>A39+metadata!J39</f>
        <v>389</v>
      </c>
      <c r="B40" t="str">
        <f>metadata!B40</f>
        <v>5-Guangzhou</v>
      </c>
      <c r="C40">
        <v>39</v>
      </c>
      <c r="D40" s="11" t="str">
        <f t="shared" si="0"/>
        <v>2-</v>
      </c>
      <c r="E40" t="str">
        <f>VLOOKUP($D40,metadata!$B$2:$S$450,2,FALSE)</f>
        <v>BRADSHAW, WE</v>
      </c>
      <c r="F40" t="str">
        <f>VLOOKUP($D40,metadata!$B$2:$S$450,3,FALSE)</f>
        <v>GEOGRAPHY OF PHOTOPERIODIC RESPONSE IN DIAPAUSING MOSQUITO</v>
      </c>
      <c r="G40" t="str">
        <f>VLOOKUP($D40,metadata!$B$2:$S$450,4,FALSE)</f>
        <v>10.1038/262384b0</v>
      </c>
      <c r="H40" t="str">
        <f>VLOOKUP($D40,metadata!$B$2:$S$450,5,FALSE)</f>
        <v>y-askfordata</v>
      </c>
      <c r="I40" t="str">
        <f>VLOOKUP($D40,metadata!$B$2:$S$450,6,FALSE)</f>
        <v>a</v>
      </c>
      <c r="J40" t="str">
        <f>VLOOKUP($D40,metadata!$B$2:$S$450,7,FALSE)</f>
        <v>i</v>
      </c>
      <c r="K40">
        <f>VLOOKUP($D40,metadata!$B$2:$S$450,8,FALSE)</f>
        <v>22</v>
      </c>
      <c r="L40">
        <f>VLOOKUP($D40,metadata!$B$2:$S$450,9,FALSE)</f>
        <v>16</v>
      </c>
      <c r="M40">
        <f>VLOOKUP($D40,metadata!$B$2:$S$450,10,FALSE)</f>
        <v>0</v>
      </c>
      <c r="N40" t="str">
        <f>VLOOKUP($D40,metadata!$B$2:$S$450,11,FALSE)</f>
        <v>Wyeomyia smithii</v>
      </c>
      <c r="O40" t="str">
        <f>VLOOKUP($D40,metadata!$B$2:$S$450,12,FALSE)</f>
        <v>diptera</v>
      </c>
      <c r="P40">
        <f>VLOOKUP($D40,metadata!$B$2:$S$450,13,FALSE)</f>
        <v>0</v>
      </c>
      <c r="Q40">
        <f>VLOOKUP($D40,metadata!$B$2:$S$450,14,FALSE)</f>
        <v>0</v>
      </c>
      <c r="R40">
        <f>VLOOKUP($D40,metadata!$B$2:$S$450,15,FALSE)</f>
        <v>0</v>
      </c>
      <c r="S40">
        <f>VLOOKUP($D40,metadata!$B$2:$S$450,16,FALSE)</f>
        <v>0</v>
      </c>
      <c r="T40">
        <f>VLOOKUP($D40,metadata!$B$2:$S$450,17,FALSE)</f>
        <v>0</v>
      </c>
      <c r="U40">
        <f>VLOOKUP($D40,metadata!$B$2:$S$450,18,FALSE)</f>
        <v>0</v>
      </c>
      <c r="V40">
        <f>VLOOKUP($D40,metadata!$B$2:$Z$450,19,FALSE)</f>
        <v>0</v>
      </c>
      <c r="W40">
        <f>VLOOKUP($D40,metadata!$B$2:$Z$450,20,FALSE)</f>
        <v>0</v>
      </c>
      <c r="X40">
        <f>VLOOKUP($D40,metadata!$B$2:$Z$450,21,FALSE)</f>
        <v>0</v>
      </c>
      <c r="Y40">
        <f>VLOOKUP($D40,metadata!$B$2:$Z$450,22,FALSE)</f>
        <v>0</v>
      </c>
      <c r="Z40">
        <f>VLOOKUP($D40,metadata!$B$2:$Z$450,23,FALSE)</f>
        <v>0</v>
      </c>
      <c r="AA40">
        <f>VLOOKUP($D40,metadata!$B$2:$Z$450,24,FALSE)</f>
        <v>0</v>
      </c>
      <c r="AB40">
        <f>VLOOKUP($D40,metadata!$B$2:$Z$450,25,FALSE)</f>
        <v>0</v>
      </c>
    </row>
    <row r="41" spans="1:28" x14ac:dyDescent="0.3">
      <c r="A41">
        <f>A40+metadata!J40</f>
        <v>395</v>
      </c>
      <c r="B41" t="str">
        <f>metadata!B41</f>
        <v>5-Yongxiu</v>
      </c>
      <c r="C41">
        <v>40</v>
      </c>
      <c r="D41" s="11" t="str">
        <f t="shared" si="0"/>
        <v>2-</v>
      </c>
      <c r="E41" t="str">
        <f>VLOOKUP($D41,metadata!$B$2:$S$450,2,FALSE)</f>
        <v>BRADSHAW, WE</v>
      </c>
      <c r="F41" t="str">
        <f>VLOOKUP($D41,metadata!$B$2:$S$450,3,FALSE)</f>
        <v>GEOGRAPHY OF PHOTOPERIODIC RESPONSE IN DIAPAUSING MOSQUITO</v>
      </c>
      <c r="G41" t="str">
        <f>VLOOKUP($D41,metadata!$B$2:$S$450,4,FALSE)</f>
        <v>10.1038/262384b0</v>
      </c>
      <c r="H41" t="str">
        <f>VLOOKUP($D41,metadata!$B$2:$S$450,5,FALSE)</f>
        <v>y-askfordata</v>
      </c>
      <c r="I41" t="str">
        <f>VLOOKUP($D41,metadata!$B$2:$S$450,6,FALSE)</f>
        <v>a</v>
      </c>
      <c r="J41" t="str">
        <f>VLOOKUP($D41,metadata!$B$2:$S$450,7,FALSE)</f>
        <v>i</v>
      </c>
      <c r="K41">
        <f>VLOOKUP($D41,metadata!$B$2:$S$450,8,FALSE)</f>
        <v>22</v>
      </c>
      <c r="L41">
        <f>VLOOKUP($D41,metadata!$B$2:$S$450,9,FALSE)</f>
        <v>16</v>
      </c>
      <c r="M41">
        <f>VLOOKUP($D41,metadata!$B$2:$S$450,10,FALSE)</f>
        <v>0</v>
      </c>
      <c r="N41" t="str">
        <f>VLOOKUP($D41,metadata!$B$2:$S$450,11,FALSE)</f>
        <v>Wyeomyia smithii</v>
      </c>
      <c r="O41" t="str">
        <f>VLOOKUP($D41,metadata!$B$2:$S$450,12,FALSE)</f>
        <v>diptera</v>
      </c>
      <c r="P41">
        <f>VLOOKUP($D41,metadata!$B$2:$S$450,13,FALSE)</f>
        <v>0</v>
      </c>
      <c r="Q41">
        <f>VLOOKUP($D41,metadata!$B$2:$S$450,14,FALSE)</f>
        <v>0</v>
      </c>
      <c r="R41">
        <f>VLOOKUP($D41,metadata!$B$2:$S$450,15,FALSE)</f>
        <v>0</v>
      </c>
      <c r="S41">
        <f>VLOOKUP($D41,metadata!$B$2:$S$450,16,FALSE)</f>
        <v>0</v>
      </c>
      <c r="T41">
        <f>VLOOKUP($D41,metadata!$B$2:$S$450,17,FALSE)</f>
        <v>0</v>
      </c>
      <c r="U41">
        <f>VLOOKUP($D41,metadata!$B$2:$S$450,18,FALSE)</f>
        <v>0</v>
      </c>
      <c r="V41">
        <f>VLOOKUP($D41,metadata!$B$2:$Z$450,19,FALSE)</f>
        <v>0</v>
      </c>
      <c r="W41">
        <f>VLOOKUP($D41,metadata!$B$2:$Z$450,20,FALSE)</f>
        <v>0</v>
      </c>
      <c r="X41">
        <f>VLOOKUP($D41,metadata!$B$2:$Z$450,21,FALSE)</f>
        <v>0</v>
      </c>
      <c r="Y41">
        <f>VLOOKUP($D41,metadata!$B$2:$Z$450,22,FALSE)</f>
        <v>0</v>
      </c>
      <c r="Z41">
        <f>VLOOKUP($D41,metadata!$B$2:$Z$450,23,FALSE)</f>
        <v>0</v>
      </c>
      <c r="AA41">
        <f>VLOOKUP($D41,metadata!$B$2:$Z$450,24,FALSE)</f>
        <v>0</v>
      </c>
      <c r="AB41">
        <f>VLOOKUP($D41,metadata!$B$2:$Z$450,25,FALSE)</f>
        <v>0</v>
      </c>
    </row>
    <row r="42" spans="1:28" x14ac:dyDescent="0.3">
      <c r="A42">
        <f>A41+metadata!J41</f>
        <v>401</v>
      </c>
      <c r="B42" t="str">
        <f>metadata!B42</f>
        <v>5-Taian</v>
      </c>
      <c r="C42">
        <v>41</v>
      </c>
      <c r="D42" s="11" t="str">
        <f t="shared" si="0"/>
        <v>2-</v>
      </c>
      <c r="E42" t="str">
        <f>VLOOKUP($D42,metadata!$B$2:$S$450,2,FALSE)</f>
        <v>BRADSHAW, WE</v>
      </c>
      <c r="F42" t="str">
        <f>VLOOKUP($D42,metadata!$B$2:$S$450,3,FALSE)</f>
        <v>GEOGRAPHY OF PHOTOPERIODIC RESPONSE IN DIAPAUSING MOSQUITO</v>
      </c>
      <c r="G42" t="str">
        <f>VLOOKUP($D42,metadata!$B$2:$S$450,4,FALSE)</f>
        <v>10.1038/262384b0</v>
      </c>
      <c r="H42" t="str">
        <f>VLOOKUP($D42,metadata!$B$2:$S$450,5,FALSE)</f>
        <v>y-askfordata</v>
      </c>
      <c r="I42" t="str">
        <f>VLOOKUP($D42,metadata!$B$2:$S$450,6,FALSE)</f>
        <v>a</v>
      </c>
      <c r="J42" t="str">
        <f>VLOOKUP($D42,metadata!$B$2:$S$450,7,FALSE)</f>
        <v>i</v>
      </c>
      <c r="K42">
        <f>VLOOKUP($D42,metadata!$B$2:$S$450,8,FALSE)</f>
        <v>22</v>
      </c>
      <c r="L42">
        <f>VLOOKUP($D42,metadata!$B$2:$S$450,9,FALSE)</f>
        <v>16</v>
      </c>
      <c r="M42">
        <f>VLOOKUP($D42,metadata!$B$2:$S$450,10,FALSE)</f>
        <v>0</v>
      </c>
      <c r="N42" t="str">
        <f>VLOOKUP($D42,metadata!$B$2:$S$450,11,FALSE)</f>
        <v>Wyeomyia smithii</v>
      </c>
      <c r="O42" t="str">
        <f>VLOOKUP($D42,metadata!$B$2:$S$450,12,FALSE)</f>
        <v>diptera</v>
      </c>
      <c r="P42">
        <f>VLOOKUP($D42,metadata!$B$2:$S$450,13,FALSE)</f>
        <v>0</v>
      </c>
      <c r="Q42">
        <f>VLOOKUP($D42,metadata!$B$2:$S$450,14,FALSE)</f>
        <v>0</v>
      </c>
      <c r="R42">
        <f>VLOOKUP($D42,metadata!$B$2:$S$450,15,FALSE)</f>
        <v>0</v>
      </c>
      <c r="S42">
        <f>VLOOKUP($D42,metadata!$B$2:$S$450,16,FALSE)</f>
        <v>0</v>
      </c>
      <c r="T42">
        <f>VLOOKUP($D42,metadata!$B$2:$S$450,17,FALSE)</f>
        <v>0</v>
      </c>
      <c r="U42">
        <f>VLOOKUP($D42,metadata!$B$2:$S$450,18,FALSE)</f>
        <v>0</v>
      </c>
      <c r="V42">
        <f>VLOOKUP($D42,metadata!$B$2:$Z$450,19,FALSE)</f>
        <v>0</v>
      </c>
      <c r="W42">
        <f>VLOOKUP($D42,metadata!$B$2:$Z$450,20,FALSE)</f>
        <v>0</v>
      </c>
      <c r="X42">
        <f>VLOOKUP($D42,metadata!$B$2:$Z$450,21,FALSE)</f>
        <v>0</v>
      </c>
      <c r="Y42">
        <f>VLOOKUP($D42,metadata!$B$2:$Z$450,22,FALSE)</f>
        <v>0</v>
      </c>
      <c r="Z42">
        <f>VLOOKUP($D42,metadata!$B$2:$Z$450,23,FALSE)</f>
        <v>0</v>
      </c>
      <c r="AA42">
        <f>VLOOKUP($D42,metadata!$B$2:$Z$450,24,FALSE)</f>
        <v>0</v>
      </c>
      <c r="AB42">
        <f>VLOOKUP($D42,metadata!$B$2:$Z$450,25,FALSE)</f>
        <v>0</v>
      </c>
    </row>
    <row r="43" spans="1:28" x14ac:dyDescent="0.3">
      <c r="A43">
        <f>A42+metadata!J42</f>
        <v>407</v>
      </c>
      <c r="B43" t="str">
        <f>metadata!B43</f>
        <v>5-Langfang</v>
      </c>
      <c r="C43">
        <v>42</v>
      </c>
      <c r="D43" s="11" t="str">
        <f t="shared" si="0"/>
        <v>2-</v>
      </c>
      <c r="E43" t="str">
        <f>VLOOKUP($D43,metadata!$B$2:$S$450,2,FALSE)</f>
        <v>BRADSHAW, WE</v>
      </c>
      <c r="F43" t="str">
        <f>VLOOKUP($D43,metadata!$B$2:$S$450,3,FALSE)</f>
        <v>GEOGRAPHY OF PHOTOPERIODIC RESPONSE IN DIAPAUSING MOSQUITO</v>
      </c>
      <c r="G43" t="str">
        <f>VLOOKUP($D43,metadata!$B$2:$S$450,4,FALSE)</f>
        <v>10.1038/262384b0</v>
      </c>
      <c r="H43" t="str">
        <f>VLOOKUP($D43,metadata!$B$2:$S$450,5,FALSE)</f>
        <v>y-askfordata</v>
      </c>
      <c r="I43" t="str">
        <f>VLOOKUP($D43,metadata!$B$2:$S$450,6,FALSE)</f>
        <v>a</v>
      </c>
      <c r="J43" t="str">
        <f>VLOOKUP($D43,metadata!$B$2:$S$450,7,FALSE)</f>
        <v>i</v>
      </c>
      <c r="K43">
        <f>VLOOKUP($D43,metadata!$B$2:$S$450,8,FALSE)</f>
        <v>22</v>
      </c>
      <c r="L43">
        <f>VLOOKUP($D43,metadata!$B$2:$S$450,9,FALSE)</f>
        <v>16</v>
      </c>
      <c r="M43">
        <f>VLOOKUP($D43,metadata!$B$2:$S$450,10,FALSE)</f>
        <v>0</v>
      </c>
      <c r="N43" t="str">
        <f>VLOOKUP($D43,metadata!$B$2:$S$450,11,FALSE)</f>
        <v>Wyeomyia smithii</v>
      </c>
      <c r="O43" t="str">
        <f>VLOOKUP($D43,metadata!$B$2:$S$450,12,FALSE)</f>
        <v>diptera</v>
      </c>
      <c r="P43">
        <f>VLOOKUP($D43,metadata!$B$2:$S$450,13,FALSE)</f>
        <v>0</v>
      </c>
      <c r="Q43">
        <f>VLOOKUP($D43,metadata!$B$2:$S$450,14,FALSE)</f>
        <v>0</v>
      </c>
      <c r="R43">
        <f>VLOOKUP($D43,metadata!$B$2:$S$450,15,FALSE)</f>
        <v>0</v>
      </c>
      <c r="S43">
        <f>VLOOKUP($D43,metadata!$B$2:$S$450,16,FALSE)</f>
        <v>0</v>
      </c>
      <c r="T43">
        <f>VLOOKUP($D43,metadata!$B$2:$S$450,17,FALSE)</f>
        <v>0</v>
      </c>
      <c r="U43">
        <f>VLOOKUP($D43,metadata!$B$2:$S$450,18,FALSE)</f>
        <v>0</v>
      </c>
      <c r="V43">
        <f>VLOOKUP($D43,metadata!$B$2:$Z$450,19,FALSE)</f>
        <v>0</v>
      </c>
      <c r="W43">
        <f>VLOOKUP($D43,metadata!$B$2:$Z$450,20,FALSE)</f>
        <v>0</v>
      </c>
      <c r="X43">
        <f>VLOOKUP($D43,metadata!$B$2:$Z$450,21,FALSE)</f>
        <v>0</v>
      </c>
      <c r="Y43">
        <f>VLOOKUP($D43,metadata!$B$2:$Z$450,22,FALSE)</f>
        <v>0</v>
      </c>
      <c r="Z43">
        <f>VLOOKUP($D43,metadata!$B$2:$Z$450,23,FALSE)</f>
        <v>0</v>
      </c>
      <c r="AA43">
        <f>VLOOKUP($D43,metadata!$B$2:$Z$450,24,FALSE)</f>
        <v>0</v>
      </c>
      <c r="AB43">
        <f>VLOOKUP($D43,metadata!$B$2:$Z$450,25,FALSE)</f>
        <v>0</v>
      </c>
    </row>
    <row r="44" spans="1:28" x14ac:dyDescent="0.3">
      <c r="A44">
        <f>A43+metadata!J43</f>
        <v>413</v>
      </c>
      <c r="B44" t="str">
        <f>metadata!B44</f>
        <v>5-Kazuo</v>
      </c>
      <c r="C44">
        <v>43</v>
      </c>
      <c r="D44" s="11" t="str">
        <f t="shared" si="0"/>
        <v>2-</v>
      </c>
      <c r="E44" t="str">
        <f>VLOOKUP($D44,metadata!$B$2:$S$450,2,FALSE)</f>
        <v>BRADSHAW, WE</v>
      </c>
      <c r="F44" t="str">
        <f>VLOOKUP($D44,metadata!$B$2:$S$450,3,FALSE)</f>
        <v>GEOGRAPHY OF PHOTOPERIODIC RESPONSE IN DIAPAUSING MOSQUITO</v>
      </c>
      <c r="G44" t="str">
        <f>VLOOKUP($D44,metadata!$B$2:$S$450,4,FALSE)</f>
        <v>10.1038/262384b0</v>
      </c>
      <c r="H44" t="str">
        <f>VLOOKUP($D44,metadata!$B$2:$S$450,5,FALSE)</f>
        <v>y-askfordata</v>
      </c>
      <c r="I44" t="str">
        <f>VLOOKUP($D44,metadata!$B$2:$S$450,6,FALSE)</f>
        <v>a</v>
      </c>
      <c r="J44" t="str">
        <f>VLOOKUP($D44,metadata!$B$2:$S$450,7,FALSE)</f>
        <v>i</v>
      </c>
      <c r="K44">
        <f>VLOOKUP($D44,metadata!$B$2:$S$450,8,FALSE)</f>
        <v>22</v>
      </c>
      <c r="L44">
        <f>VLOOKUP($D44,metadata!$B$2:$S$450,9,FALSE)</f>
        <v>16</v>
      </c>
      <c r="M44">
        <f>VLOOKUP($D44,metadata!$B$2:$S$450,10,FALSE)</f>
        <v>0</v>
      </c>
      <c r="N44" t="str">
        <f>VLOOKUP($D44,metadata!$B$2:$S$450,11,FALSE)</f>
        <v>Wyeomyia smithii</v>
      </c>
      <c r="O44" t="str">
        <f>VLOOKUP($D44,metadata!$B$2:$S$450,12,FALSE)</f>
        <v>diptera</v>
      </c>
      <c r="P44">
        <f>VLOOKUP($D44,metadata!$B$2:$S$450,13,FALSE)</f>
        <v>0</v>
      </c>
      <c r="Q44">
        <f>VLOOKUP($D44,metadata!$B$2:$S$450,14,FALSE)</f>
        <v>0</v>
      </c>
      <c r="R44">
        <f>VLOOKUP($D44,metadata!$B$2:$S$450,15,FALSE)</f>
        <v>0</v>
      </c>
      <c r="S44">
        <f>VLOOKUP($D44,metadata!$B$2:$S$450,16,FALSE)</f>
        <v>0</v>
      </c>
      <c r="T44">
        <f>VLOOKUP($D44,metadata!$B$2:$S$450,17,FALSE)</f>
        <v>0</v>
      </c>
      <c r="U44">
        <f>VLOOKUP($D44,metadata!$B$2:$S$450,18,FALSE)</f>
        <v>0</v>
      </c>
      <c r="V44">
        <f>VLOOKUP($D44,metadata!$B$2:$Z$450,19,FALSE)</f>
        <v>0</v>
      </c>
      <c r="W44">
        <f>VLOOKUP($D44,metadata!$B$2:$Z$450,20,FALSE)</f>
        <v>0</v>
      </c>
      <c r="X44">
        <f>VLOOKUP($D44,metadata!$B$2:$Z$450,21,FALSE)</f>
        <v>0</v>
      </c>
      <c r="Y44">
        <f>VLOOKUP($D44,metadata!$B$2:$Z$450,22,FALSE)</f>
        <v>0</v>
      </c>
      <c r="Z44">
        <f>VLOOKUP($D44,metadata!$B$2:$Z$450,23,FALSE)</f>
        <v>0</v>
      </c>
      <c r="AA44">
        <f>VLOOKUP($D44,metadata!$B$2:$Z$450,24,FALSE)</f>
        <v>0</v>
      </c>
      <c r="AB44">
        <f>VLOOKUP($D44,metadata!$B$2:$Z$450,25,FALSE)</f>
        <v>0</v>
      </c>
    </row>
    <row r="45" spans="1:28" x14ac:dyDescent="0.3">
      <c r="A45">
        <f>A44+metadata!J44</f>
        <v>419</v>
      </c>
      <c r="B45" t="str">
        <f>metadata!B45</f>
        <v>6-KO</v>
      </c>
      <c r="C45">
        <v>44</v>
      </c>
      <c r="D45" s="11" t="str">
        <f t="shared" si="0"/>
        <v>2-</v>
      </c>
      <c r="E45" t="str">
        <f>VLOOKUP($D45,metadata!$B$2:$S$450,2,FALSE)</f>
        <v>BRADSHAW, WE</v>
      </c>
      <c r="F45" t="str">
        <f>VLOOKUP($D45,metadata!$B$2:$S$450,3,FALSE)</f>
        <v>GEOGRAPHY OF PHOTOPERIODIC RESPONSE IN DIAPAUSING MOSQUITO</v>
      </c>
      <c r="G45" t="str">
        <f>VLOOKUP($D45,metadata!$B$2:$S$450,4,FALSE)</f>
        <v>10.1038/262384b0</v>
      </c>
      <c r="H45" t="str">
        <f>VLOOKUP($D45,metadata!$B$2:$S$450,5,FALSE)</f>
        <v>y-askfordata</v>
      </c>
      <c r="I45" t="str">
        <f>VLOOKUP($D45,metadata!$B$2:$S$450,6,FALSE)</f>
        <v>a</v>
      </c>
      <c r="J45" t="str">
        <f>VLOOKUP($D45,metadata!$B$2:$S$450,7,FALSE)</f>
        <v>i</v>
      </c>
      <c r="K45">
        <f>VLOOKUP($D45,metadata!$B$2:$S$450,8,FALSE)</f>
        <v>22</v>
      </c>
      <c r="L45">
        <f>VLOOKUP($D45,metadata!$B$2:$S$450,9,FALSE)</f>
        <v>16</v>
      </c>
      <c r="M45">
        <f>VLOOKUP($D45,metadata!$B$2:$S$450,10,FALSE)</f>
        <v>0</v>
      </c>
      <c r="N45" t="str">
        <f>VLOOKUP($D45,metadata!$B$2:$S$450,11,FALSE)</f>
        <v>Wyeomyia smithii</v>
      </c>
      <c r="O45" t="str">
        <f>VLOOKUP($D45,metadata!$B$2:$S$450,12,FALSE)</f>
        <v>diptera</v>
      </c>
      <c r="P45">
        <f>VLOOKUP($D45,metadata!$B$2:$S$450,13,FALSE)</f>
        <v>0</v>
      </c>
      <c r="Q45">
        <f>VLOOKUP($D45,metadata!$B$2:$S$450,14,FALSE)</f>
        <v>0</v>
      </c>
      <c r="R45">
        <f>VLOOKUP($D45,metadata!$B$2:$S$450,15,FALSE)</f>
        <v>0</v>
      </c>
      <c r="S45">
        <f>VLOOKUP($D45,metadata!$B$2:$S$450,16,FALSE)</f>
        <v>0</v>
      </c>
      <c r="T45">
        <f>VLOOKUP($D45,metadata!$B$2:$S$450,17,FALSE)</f>
        <v>0</v>
      </c>
      <c r="U45">
        <f>VLOOKUP($D45,metadata!$B$2:$S$450,18,FALSE)</f>
        <v>0</v>
      </c>
      <c r="V45">
        <f>VLOOKUP($D45,metadata!$B$2:$Z$450,19,FALSE)</f>
        <v>0</v>
      </c>
      <c r="W45">
        <f>VLOOKUP($D45,metadata!$B$2:$Z$450,20,FALSE)</f>
        <v>0</v>
      </c>
      <c r="X45">
        <f>VLOOKUP($D45,metadata!$B$2:$Z$450,21,FALSE)</f>
        <v>0</v>
      </c>
      <c r="Y45">
        <f>VLOOKUP($D45,metadata!$B$2:$Z$450,22,FALSE)</f>
        <v>0</v>
      </c>
      <c r="Z45">
        <f>VLOOKUP($D45,metadata!$B$2:$Z$450,23,FALSE)</f>
        <v>0</v>
      </c>
      <c r="AA45">
        <f>VLOOKUP($D45,metadata!$B$2:$Z$450,24,FALSE)</f>
        <v>0</v>
      </c>
      <c r="AB45">
        <f>VLOOKUP($D45,metadata!$B$2:$Z$450,25,FALSE)</f>
        <v>0</v>
      </c>
    </row>
    <row r="46" spans="1:28" x14ac:dyDescent="0.3">
      <c r="A46">
        <f>A45+metadata!J45</f>
        <v>426</v>
      </c>
      <c r="B46" t="str">
        <f>metadata!B46</f>
        <v>6-SP</v>
      </c>
      <c r="C46">
        <v>45</v>
      </c>
      <c r="D46" s="11" t="str">
        <f t="shared" si="0"/>
        <v>2-</v>
      </c>
      <c r="E46" t="str">
        <f>VLOOKUP($D46,metadata!$B$2:$S$450,2,FALSE)</f>
        <v>BRADSHAW, WE</v>
      </c>
      <c r="F46" t="str">
        <f>VLOOKUP($D46,metadata!$B$2:$S$450,3,FALSE)</f>
        <v>GEOGRAPHY OF PHOTOPERIODIC RESPONSE IN DIAPAUSING MOSQUITO</v>
      </c>
      <c r="G46" t="str">
        <f>VLOOKUP($D46,metadata!$B$2:$S$450,4,FALSE)</f>
        <v>10.1038/262384b0</v>
      </c>
      <c r="H46" t="str">
        <f>VLOOKUP($D46,metadata!$B$2:$S$450,5,FALSE)</f>
        <v>y-askfordata</v>
      </c>
      <c r="I46" t="str">
        <f>VLOOKUP($D46,metadata!$B$2:$S$450,6,FALSE)</f>
        <v>a</v>
      </c>
      <c r="J46" t="str">
        <f>VLOOKUP($D46,metadata!$B$2:$S$450,7,FALSE)</f>
        <v>i</v>
      </c>
      <c r="K46">
        <f>VLOOKUP($D46,metadata!$B$2:$S$450,8,FALSE)</f>
        <v>22</v>
      </c>
      <c r="L46">
        <f>VLOOKUP($D46,metadata!$B$2:$S$450,9,FALSE)</f>
        <v>16</v>
      </c>
      <c r="M46">
        <f>VLOOKUP($D46,metadata!$B$2:$S$450,10,FALSE)</f>
        <v>0</v>
      </c>
      <c r="N46" t="str">
        <f>VLOOKUP($D46,metadata!$B$2:$S$450,11,FALSE)</f>
        <v>Wyeomyia smithii</v>
      </c>
      <c r="O46" t="str">
        <f>VLOOKUP($D46,metadata!$B$2:$S$450,12,FALSE)</f>
        <v>diptera</v>
      </c>
      <c r="P46">
        <f>VLOOKUP($D46,metadata!$B$2:$S$450,13,FALSE)</f>
        <v>0</v>
      </c>
      <c r="Q46">
        <f>VLOOKUP($D46,metadata!$B$2:$S$450,14,FALSE)</f>
        <v>0</v>
      </c>
      <c r="R46">
        <f>VLOOKUP($D46,metadata!$B$2:$S$450,15,FALSE)</f>
        <v>0</v>
      </c>
      <c r="S46">
        <f>VLOOKUP($D46,metadata!$B$2:$S$450,16,FALSE)</f>
        <v>0</v>
      </c>
      <c r="T46">
        <f>VLOOKUP($D46,metadata!$B$2:$S$450,17,FALSE)</f>
        <v>0</v>
      </c>
      <c r="U46">
        <f>VLOOKUP($D46,metadata!$B$2:$S$450,18,FALSE)</f>
        <v>0</v>
      </c>
      <c r="V46">
        <f>VLOOKUP($D46,metadata!$B$2:$Z$450,19,FALSE)</f>
        <v>0</v>
      </c>
      <c r="W46">
        <f>VLOOKUP($D46,metadata!$B$2:$Z$450,20,FALSE)</f>
        <v>0</v>
      </c>
      <c r="X46">
        <f>VLOOKUP($D46,metadata!$B$2:$Z$450,21,FALSE)</f>
        <v>0</v>
      </c>
      <c r="Y46">
        <f>VLOOKUP($D46,metadata!$B$2:$Z$450,22,FALSE)</f>
        <v>0</v>
      </c>
      <c r="Z46">
        <f>VLOOKUP($D46,metadata!$B$2:$Z$450,23,FALSE)</f>
        <v>0</v>
      </c>
      <c r="AA46">
        <f>VLOOKUP($D46,metadata!$B$2:$Z$450,24,FALSE)</f>
        <v>0</v>
      </c>
      <c r="AB46">
        <f>VLOOKUP($D46,metadata!$B$2:$Z$450,25,FALSE)</f>
        <v>0</v>
      </c>
    </row>
    <row r="47" spans="1:28" x14ac:dyDescent="0.3">
      <c r="A47">
        <f>A46+metadata!J46</f>
        <v>431</v>
      </c>
      <c r="B47" t="str">
        <f>metadata!B47</f>
        <v>6-ON</v>
      </c>
      <c r="C47">
        <v>46</v>
      </c>
      <c r="D47" s="11" t="str">
        <f t="shared" si="0"/>
        <v>2-</v>
      </c>
      <c r="E47" t="str">
        <f>VLOOKUP($D47,metadata!$B$2:$S$450,2,FALSE)</f>
        <v>BRADSHAW, WE</v>
      </c>
      <c r="F47" t="str">
        <f>VLOOKUP($D47,metadata!$B$2:$S$450,3,FALSE)</f>
        <v>GEOGRAPHY OF PHOTOPERIODIC RESPONSE IN DIAPAUSING MOSQUITO</v>
      </c>
      <c r="G47" t="str">
        <f>VLOOKUP($D47,metadata!$B$2:$S$450,4,FALSE)</f>
        <v>10.1038/262384b0</v>
      </c>
      <c r="H47" t="str">
        <f>VLOOKUP($D47,metadata!$B$2:$S$450,5,FALSE)</f>
        <v>y-askfordata</v>
      </c>
      <c r="I47" t="str">
        <f>VLOOKUP($D47,metadata!$B$2:$S$450,6,FALSE)</f>
        <v>a</v>
      </c>
      <c r="J47" t="str">
        <f>VLOOKUP($D47,metadata!$B$2:$S$450,7,FALSE)</f>
        <v>i</v>
      </c>
      <c r="K47">
        <f>VLOOKUP($D47,metadata!$B$2:$S$450,8,FALSE)</f>
        <v>22</v>
      </c>
      <c r="L47">
        <f>VLOOKUP($D47,metadata!$B$2:$S$450,9,FALSE)</f>
        <v>16</v>
      </c>
      <c r="M47">
        <f>VLOOKUP($D47,metadata!$B$2:$S$450,10,FALSE)</f>
        <v>0</v>
      </c>
      <c r="N47" t="str">
        <f>VLOOKUP($D47,metadata!$B$2:$S$450,11,FALSE)</f>
        <v>Wyeomyia smithii</v>
      </c>
      <c r="O47" t="str">
        <f>VLOOKUP($D47,metadata!$B$2:$S$450,12,FALSE)</f>
        <v>diptera</v>
      </c>
      <c r="P47">
        <f>VLOOKUP($D47,metadata!$B$2:$S$450,13,FALSE)</f>
        <v>0</v>
      </c>
      <c r="Q47">
        <f>VLOOKUP($D47,metadata!$B$2:$S$450,14,FALSE)</f>
        <v>0</v>
      </c>
      <c r="R47">
        <f>VLOOKUP($D47,metadata!$B$2:$S$450,15,FALSE)</f>
        <v>0</v>
      </c>
      <c r="S47">
        <f>VLOOKUP($D47,metadata!$B$2:$S$450,16,FALSE)</f>
        <v>0</v>
      </c>
      <c r="T47">
        <f>VLOOKUP($D47,metadata!$B$2:$S$450,17,FALSE)</f>
        <v>0</v>
      </c>
      <c r="U47">
        <f>VLOOKUP($D47,metadata!$B$2:$S$450,18,FALSE)</f>
        <v>0</v>
      </c>
      <c r="V47">
        <f>VLOOKUP($D47,metadata!$B$2:$Z$450,19,FALSE)</f>
        <v>0</v>
      </c>
      <c r="W47">
        <f>VLOOKUP($D47,metadata!$B$2:$Z$450,20,FALSE)</f>
        <v>0</v>
      </c>
      <c r="X47">
        <f>VLOOKUP($D47,metadata!$B$2:$Z$450,21,FALSE)</f>
        <v>0</v>
      </c>
      <c r="Y47">
        <f>VLOOKUP($D47,metadata!$B$2:$Z$450,22,FALSE)</f>
        <v>0</v>
      </c>
      <c r="Z47">
        <f>VLOOKUP($D47,metadata!$B$2:$Z$450,23,FALSE)</f>
        <v>0</v>
      </c>
      <c r="AA47">
        <f>VLOOKUP($D47,metadata!$B$2:$Z$450,24,FALSE)</f>
        <v>0</v>
      </c>
      <c r="AB47">
        <f>VLOOKUP($D47,metadata!$B$2:$Z$450,25,FALSE)</f>
        <v>0</v>
      </c>
    </row>
    <row r="48" spans="1:28" x14ac:dyDescent="0.3">
      <c r="A48">
        <f>A47+metadata!J47</f>
        <v>438</v>
      </c>
      <c r="B48" t="str">
        <f>metadata!B48</f>
        <v>6-SM</v>
      </c>
      <c r="C48">
        <v>47</v>
      </c>
      <c r="D48" s="11" t="str">
        <f t="shared" si="0"/>
        <v>2-</v>
      </c>
      <c r="E48" t="str">
        <f>VLOOKUP($D48,metadata!$B$2:$S$450,2,FALSE)</f>
        <v>BRADSHAW, WE</v>
      </c>
      <c r="F48" t="str">
        <f>VLOOKUP($D48,metadata!$B$2:$S$450,3,FALSE)</f>
        <v>GEOGRAPHY OF PHOTOPERIODIC RESPONSE IN DIAPAUSING MOSQUITO</v>
      </c>
      <c r="G48" t="str">
        <f>VLOOKUP($D48,metadata!$B$2:$S$450,4,FALSE)</f>
        <v>10.1038/262384b0</v>
      </c>
      <c r="H48" t="str">
        <f>VLOOKUP($D48,metadata!$B$2:$S$450,5,FALSE)</f>
        <v>y-askfordata</v>
      </c>
      <c r="I48" t="str">
        <f>VLOOKUP($D48,metadata!$B$2:$S$450,6,FALSE)</f>
        <v>a</v>
      </c>
      <c r="J48" t="str">
        <f>VLOOKUP($D48,metadata!$B$2:$S$450,7,FALSE)</f>
        <v>i</v>
      </c>
      <c r="K48">
        <f>VLOOKUP($D48,metadata!$B$2:$S$450,8,FALSE)</f>
        <v>22</v>
      </c>
      <c r="L48">
        <f>VLOOKUP($D48,metadata!$B$2:$S$450,9,FALSE)</f>
        <v>16</v>
      </c>
      <c r="M48">
        <f>VLOOKUP($D48,metadata!$B$2:$S$450,10,FALSE)</f>
        <v>0</v>
      </c>
      <c r="N48" t="str">
        <f>VLOOKUP($D48,metadata!$B$2:$S$450,11,FALSE)</f>
        <v>Wyeomyia smithii</v>
      </c>
      <c r="O48" t="str">
        <f>VLOOKUP($D48,metadata!$B$2:$S$450,12,FALSE)</f>
        <v>diptera</v>
      </c>
      <c r="P48">
        <f>VLOOKUP($D48,metadata!$B$2:$S$450,13,FALSE)</f>
        <v>0</v>
      </c>
      <c r="Q48">
        <f>VLOOKUP($D48,metadata!$B$2:$S$450,14,FALSE)</f>
        <v>0</v>
      </c>
      <c r="R48">
        <f>VLOOKUP($D48,metadata!$B$2:$S$450,15,FALSE)</f>
        <v>0</v>
      </c>
      <c r="S48">
        <f>VLOOKUP($D48,metadata!$B$2:$S$450,16,FALSE)</f>
        <v>0</v>
      </c>
      <c r="T48">
        <f>VLOOKUP($D48,metadata!$B$2:$S$450,17,FALSE)</f>
        <v>0</v>
      </c>
      <c r="U48">
        <f>VLOOKUP($D48,metadata!$B$2:$S$450,18,FALSE)</f>
        <v>0</v>
      </c>
      <c r="V48">
        <f>VLOOKUP($D48,metadata!$B$2:$Z$450,19,FALSE)</f>
        <v>0</v>
      </c>
      <c r="W48">
        <f>VLOOKUP($D48,metadata!$B$2:$Z$450,20,FALSE)</f>
        <v>0</v>
      </c>
      <c r="X48">
        <f>VLOOKUP($D48,metadata!$B$2:$Z$450,21,FALSE)</f>
        <v>0</v>
      </c>
      <c r="Y48">
        <f>VLOOKUP($D48,metadata!$B$2:$Z$450,22,FALSE)</f>
        <v>0</v>
      </c>
      <c r="Z48">
        <f>VLOOKUP($D48,metadata!$B$2:$Z$450,23,FALSE)</f>
        <v>0</v>
      </c>
      <c r="AA48">
        <f>VLOOKUP($D48,metadata!$B$2:$Z$450,24,FALSE)</f>
        <v>0</v>
      </c>
      <c r="AB48">
        <f>VLOOKUP($D48,metadata!$B$2:$Z$450,25,FALSE)</f>
        <v>0</v>
      </c>
    </row>
    <row r="49" spans="1:28" x14ac:dyDescent="0.3">
      <c r="A49">
        <f>A48+metadata!J48</f>
        <v>443</v>
      </c>
      <c r="B49" t="str">
        <f>metadata!B49</f>
        <v>6-KT</v>
      </c>
      <c r="C49">
        <v>48</v>
      </c>
      <c r="D49" s="11" t="str">
        <f t="shared" si="0"/>
        <v>2-</v>
      </c>
      <c r="E49" t="str">
        <f>VLOOKUP($D49,metadata!$B$2:$S$450,2,FALSE)</f>
        <v>BRADSHAW, WE</v>
      </c>
      <c r="F49" t="str">
        <f>VLOOKUP($D49,metadata!$B$2:$S$450,3,FALSE)</f>
        <v>GEOGRAPHY OF PHOTOPERIODIC RESPONSE IN DIAPAUSING MOSQUITO</v>
      </c>
      <c r="G49" t="str">
        <f>VLOOKUP($D49,metadata!$B$2:$S$450,4,FALSE)</f>
        <v>10.1038/262384b0</v>
      </c>
      <c r="H49" t="str">
        <f>VLOOKUP($D49,metadata!$B$2:$S$450,5,FALSE)</f>
        <v>y-askfordata</v>
      </c>
      <c r="I49" t="str">
        <f>VLOOKUP($D49,metadata!$B$2:$S$450,6,FALSE)</f>
        <v>a</v>
      </c>
      <c r="J49" t="str">
        <f>VLOOKUP($D49,metadata!$B$2:$S$450,7,FALSE)</f>
        <v>i</v>
      </c>
      <c r="K49">
        <f>VLOOKUP($D49,metadata!$B$2:$S$450,8,FALSE)</f>
        <v>22</v>
      </c>
      <c r="L49">
        <f>VLOOKUP($D49,metadata!$B$2:$S$450,9,FALSE)</f>
        <v>16</v>
      </c>
      <c r="M49">
        <f>VLOOKUP($D49,metadata!$B$2:$S$450,10,FALSE)</f>
        <v>0</v>
      </c>
      <c r="N49" t="str">
        <f>VLOOKUP($D49,metadata!$B$2:$S$450,11,FALSE)</f>
        <v>Wyeomyia smithii</v>
      </c>
      <c r="O49" t="str">
        <f>VLOOKUP($D49,metadata!$B$2:$S$450,12,FALSE)</f>
        <v>diptera</v>
      </c>
      <c r="P49">
        <f>VLOOKUP($D49,metadata!$B$2:$S$450,13,FALSE)</f>
        <v>0</v>
      </c>
      <c r="Q49">
        <f>VLOOKUP($D49,metadata!$B$2:$S$450,14,FALSE)</f>
        <v>0</v>
      </c>
      <c r="R49">
        <f>VLOOKUP($D49,metadata!$B$2:$S$450,15,FALSE)</f>
        <v>0</v>
      </c>
      <c r="S49">
        <f>VLOOKUP($D49,metadata!$B$2:$S$450,16,FALSE)</f>
        <v>0</v>
      </c>
      <c r="T49">
        <f>VLOOKUP($D49,metadata!$B$2:$S$450,17,FALSE)</f>
        <v>0</v>
      </c>
      <c r="U49">
        <f>VLOOKUP($D49,metadata!$B$2:$S$450,18,FALSE)</f>
        <v>0</v>
      </c>
      <c r="V49">
        <f>VLOOKUP($D49,metadata!$B$2:$Z$450,19,FALSE)</f>
        <v>0</v>
      </c>
      <c r="W49">
        <f>VLOOKUP($D49,metadata!$B$2:$Z$450,20,FALSE)</f>
        <v>0</v>
      </c>
      <c r="X49">
        <f>VLOOKUP($D49,metadata!$B$2:$Z$450,21,FALSE)</f>
        <v>0</v>
      </c>
      <c r="Y49">
        <f>VLOOKUP($D49,metadata!$B$2:$Z$450,22,FALSE)</f>
        <v>0</v>
      </c>
      <c r="Z49">
        <f>VLOOKUP($D49,metadata!$B$2:$Z$450,23,FALSE)</f>
        <v>0</v>
      </c>
      <c r="AA49">
        <f>VLOOKUP($D49,metadata!$B$2:$Z$450,24,FALSE)</f>
        <v>0</v>
      </c>
      <c r="AB49">
        <f>VLOOKUP($D49,metadata!$B$2:$Z$450,25,FALSE)</f>
        <v>0</v>
      </c>
    </row>
    <row r="50" spans="1:28" x14ac:dyDescent="0.3">
      <c r="A50">
        <f>A49+metadata!J49</f>
        <v>447</v>
      </c>
      <c r="B50" t="str">
        <f>metadata!B50</f>
        <v>6-IW</v>
      </c>
      <c r="C50">
        <v>49</v>
      </c>
      <c r="D50" s="11" t="str">
        <f t="shared" si="0"/>
        <v>2-</v>
      </c>
      <c r="E50" t="str">
        <f>VLOOKUP($D50,metadata!$B$2:$S$450,2,FALSE)</f>
        <v>BRADSHAW, WE</v>
      </c>
      <c r="F50" t="str">
        <f>VLOOKUP($D50,metadata!$B$2:$S$450,3,FALSE)</f>
        <v>GEOGRAPHY OF PHOTOPERIODIC RESPONSE IN DIAPAUSING MOSQUITO</v>
      </c>
      <c r="G50" t="str">
        <f>VLOOKUP($D50,metadata!$B$2:$S$450,4,FALSE)</f>
        <v>10.1038/262384b0</v>
      </c>
      <c r="H50" t="str">
        <f>VLOOKUP($D50,metadata!$B$2:$S$450,5,FALSE)</f>
        <v>y-askfordata</v>
      </c>
      <c r="I50" t="str">
        <f>VLOOKUP($D50,metadata!$B$2:$S$450,6,FALSE)</f>
        <v>a</v>
      </c>
      <c r="J50" t="str">
        <f>VLOOKUP($D50,metadata!$B$2:$S$450,7,FALSE)</f>
        <v>i</v>
      </c>
      <c r="K50">
        <f>VLOOKUP($D50,metadata!$B$2:$S$450,8,FALSE)</f>
        <v>22</v>
      </c>
      <c r="L50">
        <f>VLOOKUP($D50,metadata!$B$2:$S$450,9,FALSE)</f>
        <v>16</v>
      </c>
      <c r="M50">
        <f>VLOOKUP($D50,metadata!$B$2:$S$450,10,FALSE)</f>
        <v>0</v>
      </c>
      <c r="N50" t="str">
        <f>VLOOKUP($D50,metadata!$B$2:$S$450,11,FALSE)</f>
        <v>Wyeomyia smithii</v>
      </c>
      <c r="O50" t="str">
        <f>VLOOKUP($D50,metadata!$B$2:$S$450,12,FALSE)</f>
        <v>diptera</v>
      </c>
      <c r="P50">
        <f>VLOOKUP($D50,metadata!$B$2:$S$450,13,FALSE)</f>
        <v>0</v>
      </c>
      <c r="Q50">
        <f>VLOOKUP($D50,metadata!$B$2:$S$450,14,FALSE)</f>
        <v>0</v>
      </c>
      <c r="R50">
        <f>VLOOKUP($D50,metadata!$B$2:$S$450,15,FALSE)</f>
        <v>0</v>
      </c>
      <c r="S50">
        <f>VLOOKUP($D50,metadata!$B$2:$S$450,16,FALSE)</f>
        <v>0</v>
      </c>
      <c r="T50">
        <f>VLOOKUP($D50,metadata!$B$2:$S$450,17,FALSE)</f>
        <v>0</v>
      </c>
      <c r="U50">
        <f>VLOOKUP($D50,metadata!$B$2:$S$450,18,FALSE)</f>
        <v>0</v>
      </c>
      <c r="V50">
        <f>VLOOKUP($D50,metadata!$B$2:$Z$450,19,FALSE)</f>
        <v>0</v>
      </c>
      <c r="W50">
        <f>VLOOKUP($D50,metadata!$B$2:$Z$450,20,FALSE)</f>
        <v>0</v>
      </c>
      <c r="X50">
        <f>VLOOKUP($D50,metadata!$B$2:$Z$450,21,FALSE)</f>
        <v>0</v>
      </c>
      <c r="Y50">
        <f>VLOOKUP($D50,metadata!$B$2:$Z$450,22,FALSE)</f>
        <v>0</v>
      </c>
      <c r="Z50">
        <f>VLOOKUP($D50,metadata!$B$2:$Z$450,23,FALSE)</f>
        <v>0</v>
      </c>
      <c r="AA50">
        <f>VLOOKUP($D50,metadata!$B$2:$Z$450,24,FALSE)</f>
        <v>0</v>
      </c>
      <c r="AB50">
        <f>VLOOKUP($D50,metadata!$B$2:$Z$450,25,FALSE)</f>
        <v>0</v>
      </c>
    </row>
    <row r="51" spans="1:28" x14ac:dyDescent="0.3">
      <c r="A51">
        <f>A50+metadata!J50</f>
        <v>455</v>
      </c>
      <c r="B51" t="str">
        <f>metadata!B51</f>
        <v>6-TS</v>
      </c>
      <c r="C51">
        <v>50</v>
      </c>
      <c r="D51" s="11" t="str">
        <f t="shared" si="0"/>
        <v>2-</v>
      </c>
      <c r="E51" t="str">
        <f>VLOOKUP($D51,metadata!$B$2:$S$450,2,FALSE)</f>
        <v>BRADSHAW, WE</v>
      </c>
      <c r="F51" t="str">
        <f>VLOOKUP($D51,metadata!$B$2:$S$450,3,FALSE)</f>
        <v>GEOGRAPHY OF PHOTOPERIODIC RESPONSE IN DIAPAUSING MOSQUITO</v>
      </c>
      <c r="G51" t="str">
        <f>VLOOKUP($D51,metadata!$B$2:$S$450,4,FALSE)</f>
        <v>10.1038/262384b0</v>
      </c>
      <c r="H51" t="str">
        <f>VLOOKUP($D51,metadata!$B$2:$S$450,5,FALSE)</f>
        <v>y-askfordata</v>
      </c>
      <c r="I51" t="str">
        <f>VLOOKUP($D51,metadata!$B$2:$S$450,6,FALSE)</f>
        <v>a</v>
      </c>
      <c r="J51" t="str">
        <f>VLOOKUP($D51,metadata!$B$2:$S$450,7,FALSE)</f>
        <v>i</v>
      </c>
      <c r="K51">
        <f>VLOOKUP($D51,metadata!$B$2:$S$450,8,FALSE)</f>
        <v>22</v>
      </c>
      <c r="L51">
        <f>VLOOKUP($D51,metadata!$B$2:$S$450,9,FALSE)</f>
        <v>16</v>
      </c>
      <c r="M51">
        <f>VLOOKUP($D51,metadata!$B$2:$S$450,10,FALSE)</f>
        <v>0</v>
      </c>
      <c r="N51" t="str">
        <f>VLOOKUP($D51,metadata!$B$2:$S$450,11,FALSE)</f>
        <v>Wyeomyia smithii</v>
      </c>
      <c r="O51" t="str">
        <f>VLOOKUP($D51,metadata!$B$2:$S$450,12,FALSE)</f>
        <v>diptera</v>
      </c>
      <c r="P51">
        <f>VLOOKUP($D51,metadata!$B$2:$S$450,13,FALSE)</f>
        <v>0</v>
      </c>
      <c r="Q51">
        <f>VLOOKUP($D51,metadata!$B$2:$S$450,14,FALSE)</f>
        <v>0</v>
      </c>
      <c r="R51">
        <f>VLOOKUP($D51,metadata!$B$2:$S$450,15,FALSE)</f>
        <v>0</v>
      </c>
      <c r="S51">
        <f>VLOOKUP($D51,metadata!$B$2:$S$450,16,FALSE)</f>
        <v>0</v>
      </c>
      <c r="T51">
        <f>VLOOKUP($D51,metadata!$B$2:$S$450,17,FALSE)</f>
        <v>0</v>
      </c>
      <c r="U51">
        <f>VLOOKUP($D51,metadata!$B$2:$S$450,18,FALSE)</f>
        <v>0</v>
      </c>
      <c r="V51">
        <f>VLOOKUP($D51,metadata!$B$2:$Z$450,19,FALSE)</f>
        <v>0</v>
      </c>
      <c r="W51">
        <f>VLOOKUP($D51,metadata!$B$2:$Z$450,20,FALSE)</f>
        <v>0</v>
      </c>
      <c r="X51">
        <f>VLOOKUP($D51,metadata!$B$2:$Z$450,21,FALSE)</f>
        <v>0</v>
      </c>
      <c r="Y51">
        <f>VLOOKUP($D51,metadata!$B$2:$Z$450,22,FALSE)</f>
        <v>0</v>
      </c>
      <c r="Z51">
        <f>VLOOKUP($D51,metadata!$B$2:$Z$450,23,FALSE)</f>
        <v>0</v>
      </c>
      <c r="AA51">
        <f>VLOOKUP($D51,metadata!$B$2:$Z$450,24,FALSE)</f>
        <v>0</v>
      </c>
      <c r="AB51">
        <f>VLOOKUP($D51,metadata!$B$2:$Z$450,25,FALSE)</f>
        <v>0</v>
      </c>
    </row>
    <row r="52" spans="1:28" x14ac:dyDescent="0.3">
      <c r="A52">
        <f>A51+metadata!J51</f>
        <v>463</v>
      </c>
      <c r="B52" t="str">
        <f>metadata!B52</f>
        <v>6-TK</v>
      </c>
      <c r="C52">
        <v>51</v>
      </c>
      <c r="D52" s="11" t="str">
        <f t="shared" si="0"/>
        <v>2-</v>
      </c>
      <c r="E52" t="str">
        <f>VLOOKUP($D52,metadata!$B$2:$S$450,2,FALSE)</f>
        <v>BRADSHAW, WE</v>
      </c>
      <c r="F52" t="str">
        <f>VLOOKUP($D52,metadata!$B$2:$S$450,3,FALSE)</f>
        <v>GEOGRAPHY OF PHOTOPERIODIC RESPONSE IN DIAPAUSING MOSQUITO</v>
      </c>
      <c r="G52" t="str">
        <f>VLOOKUP($D52,metadata!$B$2:$S$450,4,FALSE)</f>
        <v>10.1038/262384b0</v>
      </c>
      <c r="H52" t="str">
        <f>VLOOKUP($D52,metadata!$B$2:$S$450,5,FALSE)</f>
        <v>y-askfordata</v>
      </c>
      <c r="I52" t="str">
        <f>VLOOKUP($D52,metadata!$B$2:$S$450,6,FALSE)</f>
        <v>a</v>
      </c>
      <c r="J52" t="str">
        <f>VLOOKUP($D52,metadata!$B$2:$S$450,7,FALSE)</f>
        <v>i</v>
      </c>
      <c r="K52">
        <f>VLOOKUP($D52,metadata!$B$2:$S$450,8,FALSE)</f>
        <v>22</v>
      </c>
      <c r="L52">
        <f>VLOOKUP($D52,metadata!$B$2:$S$450,9,FALSE)</f>
        <v>16</v>
      </c>
      <c r="M52">
        <f>VLOOKUP($D52,metadata!$B$2:$S$450,10,FALSE)</f>
        <v>0</v>
      </c>
      <c r="N52" t="str">
        <f>VLOOKUP($D52,metadata!$B$2:$S$450,11,FALSE)</f>
        <v>Wyeomyia smithii</v>
      </c>
      <c r="O52" t="str">
        <f>VLOOKUP($D52,metadata!$B$2:$S$450,12,FALSE)</f>
        <v>diptera</v>
      </c>
      <c r="P52">
        <f>VLOOKUP($D52,metadata!$B$2:$S$450,13,FALSE)</f>
        <v>0</v>
      </c>
      <c r="Q52">
        <f>VLOOKUP($D52,metadata!$B$2:$S$450,14,FALSE)</f>
        <v>0</v>
      </c>
      <c r="R52">
        <f>VLOOKUP($D52,metadata!$B$2:$S$450,15,FALSE)</f>
        <v>0</v>
      </c>
      <c r="S52">
        <f>VLOOKUP($D52,metadata!$B$2:$S$450,16,FALSE)</f>
        <v>0</v>
      </c>
      <c r="T52">
        <f>VLOOKUP($D52,metadata!$B$2:$S$450,17,FALSE)</f>
        <v>0</v>
      </c>
      <c r="U52">
        <f>VLOOKUP($D52,metadata!$B$2:$S$450,18,FALSE)</f>
        <v>0</v>
      </c>
      <c r="V52">
        <f>VLOOKUP($D52,metadata!$B$2:$Z$450,19,FALSE)</f>
        <v>0</v>
      </c>
      <c r="W52">
        <f>VLOOKUP($D52,metadata!$B$2:$Z$450,20,FALSE)</f>
        <v>0</v>
      </c>
      <c r="X52">
        <f>VLOOKUP($D52,metadata!$B$2:$Z$450,21,FALSE)</f>
        <v>0</v>
      </c>
      <c r="Y52">
        <f>VLOOKUP($D52,metadata!$B$2:$Z$450,22,FALSE)</f>
        <v>0</v>
      </c>
      <c r="Z52">
        <f>VLOOKUP($D52,metadata!$B$2:$Z$450,23,FALSE)</f>
        <v>0</v>
      </c>
      <c r="AA52">
        <f>VLOOKUP($D52,metadata!$B$2:$Z$450,24,FALSE)</f>
        <v>0</v>
      </c>
      <c r="AB52">
        <f>VLOOKUP($D52,metadata!$B$2:$Z$450,25,FALSE)</f>
        <v>0</v>
      </c>
    </row>
    <row r="53" spans="1:28" x14ac:dyDescent="0.3">
      <c r="A53">
        <f>A52+metadata!J52</f>
        <v>468</v>
      </c>
      <c r="B53" t="str">
        <f>metadata!B53</f>
        <v>6-OI</v>
      </c>
      <c r="C53">
        <v>52</v>
      </c>
      <c r="D53" s="11" t="str">
        <f t="shared" si="0"/>
        <v>2-</v>
      </c>
      <c r="E53" t="str">
        <f>VLOOKUP($D53,metadata!$B$2:$S$450,2,FALSE)</f>
        <v>BRADSHAW, WE</v>
      </c>
      <c r="F53" t="str">
        <f>VLOOKUP($D53,metadata!$B$2:$S$450,3,FALSE)</f>
        <v>GEOGRAPHY OF PHOTOPERIODIC RESPONSE IN DIAPAUSING MOSQUITO</v>
      </c>
      <c r="G53" t="str">
        <f>VLOOKUP($D53,metadata!$B$2:$S$450,4,FALSE)</f>
        <v>10.1038/262384b0</v>
      </c>
      <c r="H53" t="str">
        <f>VLOOKUP($D53,metadata!$B$2:$S$450,5,FALSE)</f>
        <v>y-askfordata</v>
      </c>
      <c r="I53" t="str">
        <f>VLOOKUP($D53,metadata!$B$2:$S$450,6,FALSE)</f>
        <v>a</v>
      </c>
      <c r="J53" t="str">
        <f>VLOOKUP($D53,metadata!$B$2:$S$450,7,FALSE)</f>
        <v>i</v>
      </c>
      <c r="K53">
        <f>VLOOKUP($D53,metadata!$B$2:$S$450,8,FALSE)</f>
        <v>22</v>
      </c>
      <c r="L53">
        <f>VLOOKUP($D53,metadata!$B$2:$S$450,9,FALSE)</f>
        <v>16</v>
      </c>
      <c r="M53">
        <f>VLOOKUP($D53,metadata!$B$2:$S$450,10,FALSE)</f>
        <v>0</v>
      </c>
      <c r="N53" t="str">
        <f>VLOOKUP($D53,metadata!$B$2:$S$450,11,FALSE)</f>
        <v>Wyeomyia smithii</v>
      </c>
      <c r="O53" t="str">
        <f>VLOOKUP($D53,metadata!$B$2:$S$450,12,FALSE)</f>
        <v>diptera</v>
      </c>
      <c r="P53">
        <f>VLOOKUP($D53,metadata!$B$2:$S$450,13,FALSE)</f>
        <v>0</v>
      </c>
      <c r="Q53">
        <f>VLOOKUP($D53,metadata!$B$2:$S$450,14,FALSE)</f>
        <v>0</v>
      </c>
      <c r="R53">
        <f>VLOOKUP($D53,metadata!$B$2:$S$450,15,FALSE)</f>
        <v>0</v>
      </c>
      <c r="S53">
        <f>VLOOKUP($D53,metadata!$B$2:$S$450,16,FALSE)</f>
        <v>0</v>
      </c>
      <c r="T53">
        <f>VLOOKUP($D53,metadata!$B$2:$S$450,17,FALSE)</f>
        <v>0</v>
      </c>
      <c r="U53">
        <f>VLOOKUP($D53,metadata!$B$2:$S$450,18,FALSE)</f>
        <v>0</v>
      </c>
      <c r="V53">
        <f>VLOOKUP($D53,metadata!$B$2:$Z$450,19,FALSE)</f>
        <v>0</v>
      </c>
      <c r="W53">
        <f>VLOOKUP($D53,metadata!$B$2:$Z$450,20,FALSE)</f>
        <v>0</v>
      </c>
      <c r="X53">
        <f>VLOOKUP($D53,metadata!$B$2:$Z$450,21,FALSE)</f>
        <v>0</v>
      </c>
      <c r="Y53">
        <f>VLOOKUP($D53,metadata!$B$2:$Z$450,22,FALSE)</f>
        <v>0</v>
      </c>
      <c r="Z53">
        <f>VLOOKUP($D53,metadata!$B$2:$Z$450,23,FALSE)</f>
        <v>0</v>
      </c>
      <c r="AA53">
        <f>VLOOKUP($D53,metadata!$B$2:$Z$450,24,FALSE)</f>
        <v>0</v>
      </c>
      <c r="AB53">
        <f>VLOOKUP($D53,metadata!$B$2:$Z$450,25,FALSE)</f>
        <v>0</v>
      </c>
    </row>
    <row r="54" spans="1:28" x14ac:dyDescent="0.3">
      <c r="A54">
        <f>A53+metadata!J53</f>
        <v>475</v>
      </c>
      <c r="B54" t="str">
        <f>metadata!B54</f>
        <v>6-MY</v>
      </c>
      <c r="C54">
        <v>53</v>
      </c>
      <c r="D54" s="11" t="str">
        <f t="shared" si="0"/>
        <v>2-</v>
      </c>
      <c r="E54" t="str">
        <f>VLOOKUP($D54,metadata!$B$2:$S$450,2,FALSE)</f>
        <v>BRADSHAW, WE</v>
      </c>
      <c r="F54" t="str">
        <f>VLOOKUP($D54,metadata!$B$2:$S$450,3,FALSE)</f>
        <v>GEOGRAPHY OF PHOTOPERIODIC RESPONSE IN DIAPAUSING MOSQUITO</v>
      </c>
      <c r="G54" t="str">
        <f>VLOOKUP($D54,metadata!$B$2:$S$450,4,FALSE)</f>
        <v>10.1038/262384b0</v>
      </c>
      <c r="H54" t="str">
        <f>VLOOKUP($D54,metadata!$B$2:$S$450,5,FALSE)</f>
        <v>y-askfordata</v>
      </c>
      <c r="I54" t="str">
        <f>VLOOKUP($D54,metadata!$B$2:$S$450,6,FALSE)</f>
        <v>a</v>
      </c>
      <c r="J54" t="str">
        <f>VLOOKUP($D54,metadata!$B$2:$S$450,7,FALSE)</f>
        <v>i</v>
      </c>
      <c r="K54">
        <f>VLOOKUP($D54,metadata!$B$2:$S$450,8,FALSE)</f>
        <v>22</v>
      </c>
      <c r="L54">
        <f>VLOOKUP($D54,metadata!$B$2:$S$450,9,FALSE)</f>
        <v>16</v>
      </c>
      <c r="M54">
        <f>VLOOKUP($D54,metadata!$B$2:$S$450,10,FALSE)</f>
        <v>0</v>
      </c>
      <c r="N54" t="str">
        <f>VLOOKUP($D54,metadata!$B$2:$S$450,11,FALSE)</f>
        <v>Wyeomyia smithii</v>
      </c>
      <c r="O54" t="str">
        <f>VLOOKUP($D54,metadata!$B$2:$S$450,12,FALSE)</f>
        <v>diptera</v>
      </c>
      <c r="P54">
        <f>VLOOKUP($D54,metadata!$B$2:$S$450,13,FALSE)</f>
        <v>0</v>
      </c>
      <c r="Q54">
        <f>VLOOKUP($D54,metadata!$B$2:$S$450,14,FALSE)</f>
        <v>0</v>
      </c>
      <c r="R54">
        <f>VLOOKUP($D54,metadata!$B$2:$S$450,15,FALSE)</f>
        <v>0</v>
      </c>
      <c r="S54">
        <f>VLOOKUP($D54,metadata!$B$2:$S$450,16,FALSE)</f>
        <v>0</v>
      </c>
      <c r="T54">
        <f>VLOOKUP($D54,metadata!$B$2:$S$450,17,FALSE)</f>
        <v>0</v>
      </c>
      <c r="U54">
        <f>VLOOKUP($D54,metadata!$B$2:$S$450,18,FALSE)</f>
        <v>0</v>
      </c>
      <c r="V54">
        <f>VLOOKUP($D54,metadata!$B$2:$Z$450,19,FALSE)</f>
        <v>0</v>
      </c>
      <c r="W54">
        <f>VLOOKUP($D54,metadata!$B$2:$Z$450,20,FALSE)</f>
        <v>0</v>
      </c>
      <c r="X54">
        <f>VLOOKUP($D54,metadata!$B$2:$Z$450,21,FALSE)</f>
        <v>0</v>
      </c>
      <c r="Y54">
        <f>VLOOKUP($D54,metadata!$B$2:$Z$450,22,FALSE)</f>
        <v>0</v>
      </c>
      <c r="Z54">
        <f>VLOOKUP($D54,metadata!$B$2:$Z$450,23,FALSE)</f>
        <v>0</v>
      </c>
      <c r="AA54">
        <f>VLOOKUP($D54,metadata!$B$2:$Z$450,24,FALSE)</f>
        <v>0</v>
      </c>
      <c r="AB54">
        <f>VLOOKUP($D54,metadata!$B$2:$Z$450,25,FALSE)</f>
        <v>0</v>
      </c>
    </row>
    <row r="55" spans="1:28" x14ac:dyDescent="0.3">
      <c r="A55">
        <f>A54+metadata!J54</f>
        <v>482</v>
      </c>
      <c r="B55" t="str">
        <f>metadata!B55</f>
        <v>6-ON</v>
      </c>
      <c r="C55">
        <v>54</v>
      </c>
      <c r="D55" s="11" t="str">
        <f t="shared" si="0"/>
        <v>2-</v>
      </c>
      <c r="E55" t="str">
        <f>VLOOKUP($D55,metadata!$B$2:$S$450,2,FALSE)</f>
        <v>BRADSHAW, WE</v>
      </c>
      <c r="F55" t="str">
        <f>VLOOKUP($D55,metadata!$B$2:$S$450,3,FALSE)</f>
        <v>GEOGRAPHY OF PHOTOPERIODIC RESPONSE IN DIAPAUSING MOSQUITO</v>
      </c>
      <c r="G55" t="str">
        <f>VLOOKUP($D55,metadata!$B$2:$S$450,4,FALSE)</f>
        <v>10.1038/262384b0</v>
      </c>
      <c r="H55" t="str">
        <f>VLOOKUP($D55,metadata!$B$2:$S$450,5,FALSE)</f>
        <v>y-askfordata</v>
      </c>
      <c r="I55" t="str">
        <f>VLOOKUP($D55,metadata!$B$2:$S$450,6,FALSE)</f>
        <v>a</v>
      </c>
      <c r="J55" t="str">
        <f>VLOOKUP($D55,metadata!$B$2:$S$450,7,FALSE)</f>
        <v>i</v>
      </c>
      <c r="K55">
        <f>VLOOKUP($D55,metadata!$B$2:$S$450,8,FALSE)</f>
        <v>22</v>
      </c>
      <c r="L55">
        <f>VLOOKUP($D55,metadata!$B$2:$S$450,9,FALSE)</f>
        <v>16</v>
      </c>
      <c r="M55">
        <f>VLOOKUP($D55,metadata!$B$2:$S$450,10,FALSE)</f>
        <v>0</v>
      </c>
      <c r="N55" t="str">
        <f>VLOOKUP($D55,metadata!$B$2:$S$450,11,FALSE)</f>
        <v>Wyeomyia smithii</v>
      </c>
      <c r="O55" t="str">
        <f>VLOOKUP($D55,metadata!$B$2:$S$450,12,FALSE)</f>
        <v>diptera</v>
      </c>
      <c r="P55">
        <f>VLOOKUP($D55,metadata!$B$2:$S$450,13,FALSE)</f>
        <v>0</v>
      </c>
      <c r="Q55">
        <f>VLOOKUP($D55,metadata!$B$2:$S$450,14,FALSE)</f>
        <v>0</v>
      </c>
      <c r="R55">
        <f>VLOOKUP($D55,metadata!$B$2:$S$450,15,FALSE)</f>
        <v>0</v>
      </c>
      <c r="S55">
        <f>VLOOKUP($D55,metadata!$B$2:$S$450,16,FALSE)</f>
        <v>0</v>
      </c>
      <c r="T55">
        <f>VLOOKUP($D55,metadata!$B$2:$S$450,17,FALSE)</f>
        <v>0</v>
      </c>
      <c r="U55">
        <f>VLOOKUP($D55,metadata!$B$2:$S$450,18,FALSE)</f>
        <v>0</v>
      </c>
      <c r="V55">
        <f>VLOOKUP($D55,metadata!$B$2:$Z$450,19,FALSE)</f>
        <v>0</v>
      </c>
      <c r="W55">
        <f>VLOOKUP($D55,metadata!$B$2:$Z$450,20,FALSE)</f>
        <v>0</v>
      </c>
      <c r="X55">
        <f>VLOOKUP($D55,metadata!$B$2:$Z$450,21,FALSE)</f>
        <v>0</v>
      </c>
      <c r="Y55">
        <f>VLOOKUP($D55,metadata!$B$2:$Z$450,22,FALSE)</f>
        <v>0</v>
      </c>
      <c r="Z55">
        <f>VLOOKUP($D55,metadata!$B$2:$Z$450,23,FALSE)</f>
        <v>0</v>
      </c>
      <c r="AA55">
        <f>VLOOKUP($D55,metadata!$B$2:$Z$450,24,FALSE)</f>
        <v>0</v>
      </c>
      <c r="AB55">
        <f>VLOOKUP($D55,metadata!$B$2:$Z$450,25,FALSE)</f>
        <v>0</v>
      </c>
    </row>
    <row r="56" spans="1:28" x14ac:dyDescent="0.3">
      <c r="A56">
        <f>A55+metadata!J55</f>
        <v>488</v>
      </c>
      <c r="B56" t="str">
        <f>metadata!B56</f>
        <v>6-KT</v>
      </c>
      <c r="C56">
        <v>55</v>
      </c>
      <c r="D56" s="11" t="str">
        <f t="shared" si="0"/>
        <v>2-</v>
      </c>
      <c r="E56" t="str">
        <f>VLOOKUP($D56,metadata!$B$2:$S$450,2,FALSE)</f>
        <v>BRADSHAW, WE</v>
      </c>
      <c r="F56" t="str">
        <f>VLOOKUP($D56,metadata!$B$2:$S$450,3,FALSE)</f>
        <v>GEOGRAPHY OF PHOTOPERIODIC RESPONSE IN DIAPAUSING MOSQUITO</v>
      </c>
      <c r="G56" t="str">
        <f>VLOOKUP($D56,metadata!$B$2:$S$450,4,FALSE)</f>
        <v>10.1038/262384b0</v>
      </c>
      <c r="H56" t="str">
        <f>VLOOKUP($D56,metadata!$B$2:$S$450,5,FALSE)</f>
        <v>y-askfordata</v>
      </c>
      <c r="I56" t="str">
        <f>VLOOKUP($D56,metadata!$B$2:$S$450,6,FALSE)</f>
        <v>a</v>
      </c>
      <c r="J56" t="str">
        <f>VLOOKUP($D56,metadata!$B$2:$S$450,7,FALSE)</f>
        <v>i</v>
      </c>
      <c r="K56">
        <f>VLOOKUP($D56,metadata!$B$2:$S$450,8,FALSE)</f>
        <v>22</v>
      </c>
      <c r="L56">
        <f>VLOOKUP($D56,metadata!$B$2:$S$450,9,FALSE)</f>
        <v>16</v>
      </c>
      <c r="M56">
        <f>VLOOKUP($D56,metadata!$B$2:$S$450,10,FALSE)</f>
        <v>0</v>
      </c>
      <c r="N56" t="str">
        <f>VLOOKUP($D56,metadata!$B$2:$S$450,11,FALSE)</f>
        <v>Wyeomyia smithii</v>
      </c>
      <c r="O56" t="str">
        <f>VLOOKUP($D56,metadata!$B$2:$S$450,12,FALSE)</f>
        <v>diptera</v>
      </c>
      <c r="P56">
        <f>VLOOKUP($D56,metadata!$B$2:$S$450,13,FALSE)</f>
        <v>0</v>
      </c>
      <c r="Q56">
        <f>VLOOKUP($D56,metadata!$B$2:$S$450,14,FALSE)</f>
        <v>0</v>
      </c>
      <c r="R56">
        <f>VLOOKUP($D56,metadata!$B$2:$S$450,15,FALSE)</f>
        <v>0</v>
      </c>
      <c r="S56">
        <f>VLOOKUP($D56,metadata!$B$2:$S$450,16,FALSE)</f>
        <v>0</v>
      </c>
      <c r="T56">
        <f>VLOOKUP($D56,metadata!$B$2:$S$450,17,FALSE)</f>
        <v>0</v>
      </c>
      <c r="U56">
        <f>VLOOKUP($D56,metadata!$B$2:$S$450,18,FALSE)</f>
        <v>0</v>
      </c>
      <c r="V56">
        <f>VLOOKUP($D56,metadata!$B$2:$Z$450,19,FALSE)</f>
        <v>0</v>
      </c>
      <c r="W56">
        <f>VLOOKUP($D56,metadata!$B$2:$Z$450,20,FALSE)</f>
        <v>0</v>
      </c>
      <c r="X56">
        <f>VLOOKUP($D56,metadata!$B$2:$Z$450,21,FALSE)</f>
        <v>0</v>
      </c>
      <c r="Y56">
        <f>VLOOKUP($D56,metadata!$B$2:$Z$450,22,FALSE)</f>
        <v>0</v>
      </c>
      <c r="Z56">
        <f>VLOOKUP($D56,metadata!$B$2:$Z$450,23,FALSE)</f>
        <v>0</v>
      </c>
      <c r="AA56">
        <f>VLOOKUP($D56,metadata!$B$2:$Z$450,24,FALSE)</f>
        <v>0</v>
      </c>
      <c r="AB56">
        <f>VLOOKUP($D56,metadata!$B$2:$Z$450,25,FALSE)</f>
        <v>0</v>
      </c>
    </row>
    <row r="57" spans="1:28" x14ac:dyDescent="0.3">
      <c r="A57">
        <f>A56+metadata!J56</f>
        <v>492</v>
      </c>
      <c r="B57" t="str">
        <f>metadata!B57</f>
        <v>6-IW</v>
      </c>
      <c r="C57">
        <v>56</v>
      </c>
      <c r="D57" s="11" t="str">
        <f t="shared" si="0"/>
        <v>2-</v>
      </c>
      <c r="E57" t="str">
        <f>VLOOKUP($D57,metadata!$B$2:$S$450,2,FALSE)</f>
        <v>BRADSHAW, WE</v>
      </c>
      <c r="F57" t="str">
        <f>VLOOKUP($D57,metadata!$B$2:$S$450,3,FALSE)</f>
        <v>GEOGRAPHY OF PHOTOPERIODIC RESPONSE IN DIAPAUSING MOSQUITO</v>
      </c>
      <c r="G57" t="str">
        <f>VLOOKUP($D57,metadata!$B$2:$S$450,4,FALSE)</f>
        <v>10.1038/262384b0</v>
      </c>
      <c r="H57" t="str">
        <f>VLOOKUP($D57,metadata!$B$2:$S$450,5,FALSE)</f>
        <v>y-askfordata</v>
      </c>
      <c r="I57" t="str">
        <f>VLOOKUP($D57,metadata!$B$2:$S$450,6,FALSE)</f>
        <v>a</v>
      </c>
      <c r="J57" t="str">
        <f>VLOOKUP($D57,metadata!$B$2:$S$450,7,FALSE)</f>
        <v>i</v>
      </c>
      <c r="K57">
        <f>VLOOKUP($D57,metadata!$B$2:$S$450,8,FALSE)</f>
        <v>22</v>
      </c>
      <c r="L57">
        <f>VLOOKUP($D57,metadata!$B$2:$S$450,9,FALSE)</f>
        <v>16</v>
      </c>
      <c r="M57">
        <f>VLOOKUP($D57,metadata!$B$2:$S$450,10,FALSE)</f>
        <v>0</v>
      </c>
      <c r="N57" t="str">
        <f>VLOOKUP($D57,metadata!$B$2:$S$450,11,FALSE)</f>
        <v>Wyeomyia smithii</v>
      </c>
      <c r="O57" t="str">
        <f>VLOOKUP($D57,metadata!$B$2:$S$450,12,FALSE)</f>
        <v>diptera</v>
      </c>
      <c r="P57">
        <f>VLOOKUP($D57,metadata!$B$2:$S$450,13,FALSE)</f>
        <v>0</v>
      </c>
      <c r="Q57">
        <f>VLOOKUP($D57,metadata!$B$2:$S$450,14,FALSE)</f>
        <v>0</v>
      </c>
      <c r="R57">
        <f>VLOOKUP($D57,metadata!$B$2:$S$450,15,FALSE)</f>
        <v>0</v>
      </c>
      <c r="S57">
        <f>VLOOKUP($D57,metadata!$B$2:$S$450,16,FALSE)</f>
        <v>0</v>
      </c>
      <c r="T57">
        <f>VLOOKUP($D57,metadata!$B$2:$S$450,17,FALSE)</f>
        <v>0</v>
      </c>
      <c r="U57">
        <f>VLOOKUP($D57,metadata!$B$2:$S$450,18,FALSE)</f>
        <v>0</v>
      </c>
      <c r="V57">
        <f>VLOOKUP($D57,metadata!$B$2:$Z$450,19,FALSE)</f>
        <v>0</v>
      </c>
      <c r="W57">
        <f>VLOOKUP($D57,metadata!$B$2:$Z$450,20,FALSE)</f>
        <v>0</v>
      </c>
      <c r="X57">
        <f>VLOOKUP($D57,metadata!$B$2:$Z$450,21,FALSE)</f>
        <v>0</v>
      </c>
      <c r="Y57">
        <f>VLOOKUP($D57,metadata!$B$2:$Z$450,22,FALSE)</f>
        <v>0</v>
      </c>
      <c r="Z57">
        <f>VLOOKUP($D57,metadata!$B$2:$Z$450,23,FALSE)</f>
        <v>0</v>
      </c>
      <c r="AA57">
        <f>VLOOKUP($D57,metadata!$B$2:$Z$450,24,FALSE)</f>
        <v>0</v>
      </c>
      <c r="AB57">
        <f>VLOOKUP($D57,metadata!$B$2:$Z$450,25,FALSE)</f>
        <v>0</v>
      </c>
    </row>
    <row r="58" spans="1:28" x14ac:dyDescent="0.3">
      <c r="A58">
        <f>A57+metadata!J57</f>
        <v>499</v>
      </c>
      <c r="B58" t="str">
        <f>metadata!B58</f>
        <v>6-TB</v>
      </c>
      <c r="C58">
        <v>57</v>
      </c>
      <c r="D58" s="11" t="str">
        <f t="shared" si="0"/>
        <v>2-</v>
      </c>
      <c r="E58" t="str">
        <f>VLOOKUP($D58,metadata!$B$2:$S$450,2,FALSE)</f>
        <v>BRADSHAW, WE</v>
      </c>
      <c r="F58" t="str">
        <f>VLOOKUP($D58,metadata!$B$2:$S$450,3,FALSE)</f>
        <v>GEOGRAPHY OF PHOTOPERIODIC RESPONSE IN DIAPAUSING MOSQUITO</v>
      </c>
      <c r="G58" t="str">
        <f>VLOOKUP($D58,metadata!$B$2:$S$450,4,FALSE)</f>
        <v>10.1038/262384b0</v>
      </c>
      <c r="H58" t="str">
        <f>VLOOKUP($D58,metadata!$B$2:$S$450,5,FALSE)</f>
        <v>y-askfordata</v>
      </c>
      <c r="I58" t="str">
        <f>VLOOKUP($D58,metadata!$B$2:$S$450,6,FALSE)</f>
        <v>a</v>
      </c>
      <c r="J58" t="str">
        <f>VLOOKUP($D58,metadata!$B$2:$S$450,7,FALSE)</f>
        <v>i</v>
      </c>
      <c r="K58">
        <f>VLOOKUP($D58,metadata!$B$2:$S$450,8,FALSE)</f>
        <v>22</v>
      </c>
      <c r="L58">
        <f>VLOOKUP($D58,metadata!$B$2:$S$450,9,FALSE)</f>
        <v>16</v>
      </c>
      <c r="M58">
        <f>VLOOKUP($D58,metadata!$B$2:$S$450,10,FALSE)</f>
        <v>0</v>
      </c>
      <c r="N58" t="str">
        <f>VLOOKUP($D58,metadata!$B$2:$S$450,11,FALSE)</f>
        <v>Wyeomyia smithii</v>
      </c>
      <c r="O58" t="str">
        <f>VLOOKUP($D58,metadata!$B$2:$S$450,12,FALSE)</f>
        <v>diptera</v>
      </c>
      <c r="P58">
        <f>VLOOKUP($D58,metadata!$B$2:$S$450,13,FALSE)</f>
        <v>0</v>
      </c>
      <c r="Q58">
        <f>VLOOKUP($D58,metadata!$B$2:$S$450,14,FALSE)</f>
        <v>0</v>
      </c>
      <c r="R58">
        <f>VLOOKUP($D58,metadata!$B$2:$S$450,15,FALSE)</f>
        <v>0</v>
      </c>
      <c r="S58">
        <f>VLOOKUP($D58,metadata!$B$2:$S$450,16,FALSE)</f>
        <v>0</v>
      </c>
      <c r="T58">
        <f>VLOOKUP($D58,metadata!$B$2:$S$450,17,FALSE)</f>
        <v>0</v>
      </c>
      <c r="U58">
        <f>VLOOKUP($D58,metadata!$B$2:$S$450,18,FALSE)</f>
        <v>0</v>
      </c>
      <c r="V58">
        <f>VLOOKUP($D58,metadata!$B$2:$Z$450,19,FALSE)</f>
        <v>0</v>
      </c>
      <c r="W58">
        <f>VLOOKUP($D58,metadata!$B$2:$Z$450,20,FALSE)</f>
        <v>0</v>
      </c>
      <c r="X58">
        <f>VLOOKUP($D58,metadata!$B$2:$Z$450,21,FALSE)</f>
        <v>0</v>
      </c>
      <c r="Y58">
        <f>VLOOKUP($D58,metadata!$B$2:$Z$450,22,FALSE)</f>
        <v>0</v>
      </c>
      <c r="Z58">
        <f>VLOOKUP($D58,metadata!$B$2:$Z$450,23,FALSE)</f>
        <v>0</v>
      </c>
      <c r="AA58">
        <f>VLOOKUP($D58,metadata!$B$2:$Z$450,24,FALSE)</f>
        <v>0</v>
      </c>
      <c r="AB58">
        <f>VLOOKUP($D58,metadata!$B$2:$Z$450,25,FALSE)</f>
        <v>0</v>
      </c>
    </row>
    <row r="59" spans="1:28" x14ac:dyDescent="0.3">
      <c r="A59">
        <f>A58+metadata!J58</f>
        <v>503</v>
      </c>
      <c r="B59" t="str">
        <f>metadata!B59</f>
        <v>6-OI</v>
      </c>
      <c r="C59">
        <v>58</v>
      </c>
      <c r="D59" s="11" t="str">
        <f t="shared" si="0"/>
        <v>2-</v>
      </c>
      <c r="E59" t="str">
        <f>VLOOKUP($D59,metadata!$B$2:$S$450,2,FALSE)</f>
        <v>BRADSHAW, WE</v>
      </c>
      <c r="F59" t="str">
        <f>VLOOKUP($D59,metadata!$B$2:$S$450,3,FALSE)</f>
        <v>GEOGRAPHY OF PHOTOPERIODIC RESPONSE IN DIAPAUSING MOSQUITO</v>
      </c>
      <c r="G59" t="str">
        <f>VLOOKUP($D59,metadata!$B$2:$S$450,4,FALSE)</f>
        <v>10.1038/262384b0</v>
      </c>
      <c r="H59" t="str">
        <f>VLOOKUP($D59,metadata!$B$2:$S$450,5,FALSE)</f>
        <v>y-askfordata</v>
      </c>
      <c r="I59" t="str">
        <f>VLOOKUP($D59,metadata!$B$2:$S$450,6,FALSE)</f>
        <v>a</v>
      </c>
      <c r="J59" t="str">
        <f>VLOOKUP($D59,metadata!$B$2:$S$450,7,FALSE)</f>
        <v>i</v>
      </c>
      <c r="K59">
        <f>VLOOKUP($D59,metadata!$B$2:$S$450,8,FALSE)</f>
        <v>22</v>
      </c>
      <c r="L59">
        <f>VLOOKUP($D59,metadata!$B$2:$S$450,9,FALSE)</f>
        <v>16</v>
      </c>
      <c r="M59">
        <f>VLOOKUP($D59,metadata!$B$2:$S$450,10,FALSE)</f>
        <v>0</v>
      </c>
      <c r="N59" t="str">
        <f>VLOOKUP($D59,metadata!$B$2:$S$450,11,FALSE)</f>
        <v>Wyeomyia smithii</v>
      </c>
      <c r="O59" t="str">
        <f>VLOOKUP($D59,metadata!$B$2:$S$450,12,FALSE)</f>
        <v>diptera</v>
      </c>
      <c r="P59">
        <f>VLOOKUP($D59,metadata!$B$2:$S$450,13,FALSE)</f>
        <v>0</v>
      </c>
      <c r="Q59">
        <f>VLOOKUP($D59,metadata!$B$2:$S$450,14,FALSE)</f>
        <v>0</v>
      </c>
      <c r="R59">
        <f>VLOOKUP($D59,metadata!$B$2:$S$450,15,FALSE)</f>
        <v>0</v>
      </c>
      <c r="S59">
        <f>VLOOKUP($D59,metadata!$B$2:$S$450,16,FALSE)</f>
        <v>0</v>
      </c>
      <c r="T59">
        <f>VLOOKUP($D59,metadata!$B$2:$S$450,17,FALSE)</f>
        <v>0</v>
      </c>
      <c r="U59">
        <f>VLOOKUP($D59,metadata!$B$2:$S$450,18,FALSE)</f>
        <v>0</v>
      </c>
      <c r="V59">
        <f>VLOOKUP($D59,metadata!$B$2:$Z$450,19,FALSE)</f>
        <v>0</v>
      </c>
      <c r="W59">
        <f>VLOOKUP($D59,metadata!$B$2:$Z$450,20,FALSE)</f>
        <v>0</v>
      </c>
      <c r="X59">
        <f>VLOOKUP($D59,metadata!$B$2:$Z$450,21,FALSE)</f>
        <v>0</v>
      </c>
      <c r="Y59">
        <f>VLOOKUP($D59,metadata!$B$2:$Z$450,22,FALSE)</f>
        <v>0</v>
      </c>
      <c r="Z59">
        <f>VLOOKUP($D59,metadata!$B$2:$Z$450,23,FALSE)</f>
        <v>0</v>
      </c>
      <c r="AA59">
        <f>VLOOKUP($D59,metadata!$B$2:$Z$450,24,FALSE)</f>
        <v>0</v>
      </c>
      <c r="AB59">
        <f>VLOOKUP($D59,metadata!$B$2:$Z$450,25,FALSE)</f>
        <v>0</v>
      </c>
    </row>
    <row r="60" spans="1:28" x14ac:dyDescent="0.3">
      <c r="A60">
        <f>A59+metadata!J59</f>
        <v>511</v>
      </c>
      <c r="B60" t="str">
        <f>metadata!B60</f>
        <v>6-KG</v>
      </c>
      <c r="C60">
        <v>59</v>
      </c>
      <c r="D60" s="11" t="str">
        <f t="shared" si="0"/>
        <v>2-</v>
      </c>
      <c r="E60" t="str">
        <f>VLOOKUP($D60,metadata!$B$2:$S$450,2,FALSE)</f>
        <v>BRADSHAW, WE</v>
      </c>
      <c r="F60" t="str">
        <f>VLOOKUP($D60,metadata!$B$2:$S$450,3,FALSE)</f>
        <v>GEOGRAPHY OF PHOTOPERIODIC RESPONSE IN DIAPAUSING MOSQUITO</v>
      </c>
      <c r="G60" t="str">
        <f>VLOOKUP($D60,metadata!$B$2:$S$450,4,FALSE)</f>
        <v>10.1038/262384b0</v>
      </c>
      <c r="H60" t="str">
        <f>VLOOKUP($D60,metadata!$B$2:$S$450,5,FALSE)</f>
        <v>y-askfordata</v>
      </c>
      <c r="I60" t="str">
        <f>VLOOKUP($D60,metadata!$B$2:$S$450,6,FALSE)</f>
        <v>a</v>
      </c>
      <c r="J60" t="str">
        <f>VLOOKUP($D60,metadata!$B$2:$S$450,7,FALSE)</f>
        <v>i</v>
      </c>
      <c r="K60">
        <f>VLOOKUP($D60,metadata!$B$2:$S$450,8,FALSE)</f>
        <v>22</v>
      </c>
      <c r="L60">
        <f>VLOOKUP($D60,metadata!$B$2:$S$450,9,FALSE)</f>
        <v>16</v>
      </c>
      <c r="M60">
        <f>VLOOKUP($D60,metadata!$B$2:$S$450,10,FALSE)</f>
        <v>0</v>
      </c>
      <c r="N60" t="str">
        <f>VLOOKUP($D60,metadata!$B$2:$S$450,11,FALSE)</f>
        <v>Wyeomyia smithii</v>
      </c>
      <c r="O60" t="str">
        <f>VLOOKUP($D60,metadata!$B$2:$S$450,12,FALSE)</f>
        <v>diptera</v>
      </c>
      <c r="P60">
        <f>VLOOKUP($D60,metadata!$B$2:$S$450,13,FALSE)</f>
        <v>0</v>
      </c>
      <c r="Q60">
        <f>VLOOKUP($D60,metadata!$B$2:$S$450,14,FALSE)</f>
        <v>0</v>
      </c>
      <c r="R60">
        <f>VLOOKUP($D60,metadata!$B$2:$S$450,15,FALSE)</f>
        <v>0</v>
      </c>
      <c r="S60">
        <f>VLOOKUP($D60,metadata!$B$2:$S$450,16,FALSE)</f>
        <v>0</v>
      </c>
      <c r="T60">
        <f>VLOOKUP($D60,metadata!$B$2:$S$450,17,FALSE)</f>
        <v>0</v>
      </c>
      <c r="U60">
        <f>VLOOKUP($D60,metadata!$B$2:$S$450,18,FALSE)</f>
        <v>0</v>
      </c>
      <c r="V60">
        <f>VLOOKUP($D60,metadata!$B$2:$Z$450,19,FALSE)</f>
        <v>0</v>
      </c>
      <c r="W60">
        <f>VLOOKUP($D60,metadata!$B$2:$Z$450,20,FALSE)</f>
        <v>0</v>
      </c>
      <c r="X60">
        <f>VLOOKUP($D60,metadata!$B$2:$Z$450,21,FALSE)</f>
        <v>0</v>
      </c>
      <c r="Y60">
        <f>VLOOKUP($D60,metadata!$B$2:$Z$450,22,FALSE)</f>
        <v>0</v>
      </c>
      <c r="Z60">
        <f>VLOOKUP($D60,metadata!$B$2:$Z$450,23,FALSE)</f>
        <v>0</v>
      </c>
      <c r="AA60">
        <f>VLOOKUP($D60,metadata!$B$2:$Z$450,24,FALSE)</f>
        <v>0</v>
      </c>
      <c r="AB60">
        <f>VLOOKUP($D60,metadata!$B$2:$Z$450,25,FALSE)</f>
        <v>0</v>
      </c>
    </row>
    <row r="61" spans="1:28" x14ac:dyDescent="0.3">
      <c r="A61">
        <f>A60+metadata!J60</f>
        <v>519</v>
      </c>
      <c r="B61" t="str">
        <f>metadata!B61</f>
        <v>6-YK</v>
      </c>
      <c r="C61">
        <v>60</v>
      </c>
      <c r="D61" s="11" t="str">
        <f t="shared" si="0"/>
        <v>2-</v>
      </c>
      <c r="E61" t="str">
        <f>VLOOKUP($D61,metadata!$B$2:$S$450,2,FALSE)</f>
        <v>BRADSHAW, WE</v>
      </c>
      <c r="F61" t="str">
        <f>VLOOKUP($D61,metadata!$B$2:$S$450,3,FALSE)</f>
        <v>GEOGRAPHY OF PHOTOPERIODIC RESPONSE IN DIAPAUSING MOSQUITO</v>
      </c>
      <c r="G61" t="str">
        <f>VLOOKUP($D61,metadata!$B$2:$S$450,4,FALSE)</f>
        <v>10.1038/262384b0</v>
      </c>
      <c r="H61" t="str">
        <f>VLOOKUP($D61,metadata!$B$2:$S$450,5,FALSE)</f>
        <v>y-askfordata</v>
      </c>
      <c r="I61" t="str">
        <f>VLOOKUP($D61,metadata!$B$2:$S$450,6,FALSE)</f>
        <v>a</v>
      </c>
      <c r="J61" t="str">
        <f>VLOOKUP($D61,metadata!$B$2:$S$450,7,FALSE)</f>
        <v>i</v>
      </c>
      <c r="K61">
        <f>VLOOKUP($D61,metadata!$B$2:$S$450,8,FALSE)</f>
        <v>22</v>
      </c>
      <c r="L61">
        <f>VLOOKUP($D61,metadata!$B$2:$S$450,9,FALSE)</f>
        <v>16</v>
      </c>
      <c r="M61">
        <f>VLOOKUP($D61,metadata!$B$2:$S$450,10,FALSE)</f>
        <v>0</v>
      </c>
      <c r="N61" t="str">
        <f>VLOOKUP($D61,metadata!$B$2:$S$450,11,FALSE)</f>
        <v>Wyeomyia smithii</v>
      </c>
      <c r="O61" t="str">
        <f>VLOOKUP($D61,metadata!$B$2:$S$450,12,FALSE)</f>
        <v>diptera</v>
      </c>
      <c r="P61">
        <f>VLOOKUP($D61,metadata!$B$2:$S$450,13,FALSE)</f>
        <v>0</v>
      </c>
      <c r="Q61">
        <f>VLOOKUP($D61,metadata!$B$2:$S$450,14,FALSE)</f>
        <v>0</v>
      </c>
      <c r="R61">
        <f>VLOOKUP($D61,metadata!$B$2:$S$450,15,FALSE)</f>
        <v>0</v>
      </c>
      <c r="S61">
        <f>VLOOKUP($D61,metadata!$B$2:$S$450,16,FALSE)</f>
        <v>0</v>
      </c>
      <c r="T61">
        <f>VLOOKUP($D61,metadata!$B$2:$S$450,17,FALSE)</f>
        <v>0</v>
      </c>
      <c r="U61">
        <f>VLOOKUP($D61,metadata!$B$2:$S$450,18,FALSE)</f>
        <v>0</v>
      </c>
      <c r="V61">
        <f>VLOOKUP($D61,metadata!$B$2:$Z$450,19,FALSE)</f>
        <v>0</v>
      </c>
      <c r="W61">
        <f>VLOOKUP($D61,metadata!$B$2:$Z$450,20,FALSE)</f>
        <v>0</v>
      </c>
      <c r="X61">
        <f>VLOOKUP($D61,metadata!$B$2:$Z$450,21,FALSE)</f>
        <v>0</v>
      </c>
      <c r="Y61">
        <f>VLOOKUP($D61,metadata!$B$2:$Z$450,22,FALSE)</f>
        <v>0</v>
      </c>
      <c r="Z61">
        <f>VLOOKUP($D61,metadata!$B$2:$Z$450,23,FALSE)</f>
        <v>0</v>
      </c>
      <c r="AA61">
        <f>VLOOKUP($D61,metadata!$B$2:$Z$450,24,FALSE)</f>
        <v>0</v>
      </c>
      <c r="AB61">
        <f>VLOOKUP($D61,metadata!$B$2:$Z$450,25,FALSE)</f>
        <v>0</v>
      </c>
    </row>
    <row r="62" spans="1:28" x14ac:dyDescent="0.3">
      <c r="A62">
        <f>A61+metadata!J61</f>
        <v>526</v>
      </c>
      <c r="B62" t="str">
        <f>metadata!B62</f>
        <v>6-KO</v>
      </c>
      <c r="C62">
        <v>61</v>
      </c>
      <c r="D62" s="11" t="str">
        <f t="shared" si="0"/>
        <v>2-</v>
      </c>
      <c r="E62" t="str">
        <f>VLOOKUP($D62,metadata!$B$2:$S$450,2,FALSE)</f>
        <v>BRADSHAW, WE</v>
      </c>
      <c r="F62" t="str">
        <f>VLOOKUP($D62,metadata!$B$2:$S$450,3,FALSE)</f>
        <v>GEOGRAPHY OF PHOTOPERIODIC RESPONSE IN DIAPAUSING MOSQUITO</v>
      </c>
      <c r="G62" t="str">
        <f>VLOOKUP($D62,metadata!$B$2:$S$450,4,FALSE)</f>
        <v>10.1038/262384b0</v>
      </c>
      <c r="H62" t="str">
        <f>VLOOKUP($D62,metadata!$B$2:$S$450,5,FALSE)</f>
        <v>y-askfordata</v>
      </c>
      <c r="I62" t="str">
        <f>VLOOKUP($D62,metadata!$B$2:$S$450,6,FALSE)</f>
        <v>a</v>
      </c>
      <c r="J62" t="str">
        <f>VLOOKUP($D62,metadata!$B$2:$S$450,7,FALSE)</f>
        <v>i</v>
      </c>
      <c r="K62">
        <f>VLOOKUP($D62,metadata!$B$2:$S$450,8,FALSE)</f>
        <v>22</v>
      </c>
      <c r="L62">
        <f>VLOOKUP($D62,metadata!$B$2:$S$450,9,FALSE)</f>
        <v>16</v>
      </c>
      <c r="M62">
        <f>VLOOKUP($D62,metadata!$B$2:$S$450,10,FALSE)</f>
        <v>0</v>
      </c>
      <c r="N62" t="str">
        <f>VLOOKUP($D62,metadata!$B$2:$S$450,11,FALSE)</f>
        <v>Wyeomyia smithii</v>
      </c>
      <c r="O62" t="str">
        <f>VLOOKUP($D62,metadata!$B$2:$S$450,12,FALSE)</f>
        <v>diptera</v>
      </c>
      <c r="P62">
        <f>VLOOKUP($D62,metadata!$B$2:$S$450,13,FALSE)</f>
        <v>0</v>
      </c>
      <c r="Q62">
        <f>VLOOKUP($D62,metadata!$B$2:$S$450,14,FALSE)</f>
        <v>0</v>
      </c>
      <c r="R62">
        <f>VLOOKUP($D62,metadata!$B$2:$S$450,15,FALSE)</f>
        <v>0</v>
      </c>
      <c r="S62">
        <f>VLOOKUP($D62,metadata!$B$2:$S$450,16,FALSE)</f>
        <v>0</v>
      </c>
      <c r="T62">
        <f>VLOOKUP($D62,metadata!$B$2:$S$450,17,FALSE)</f>
        <v>0</v>
      </c>
      <c r="U62">
        <f>VLOOKUP($D62,metadata!$B$2:$S$450,18,FALSE)</f>
        <v>0</v>
      </c>
      <c r="V62">
        <f>VLOOKUP($D62,metadata!$B$2:$Z$450,19,FALSE)</f>
        <v>0</v>
      </c>
      <c r="W62">
        <f>VLOOKUP($D62,metadata!$B$2:$Z$450,20,FALSE)</f>
        <v>0</v>
      </c>
      <c r="X62">
        <f>VLOOKUP($D62,metadata!$B$2:$Z$450,21,FALSE)</f>
        <v>0</v>
      </c>
      <c r="Y62">
        <f>VLOOKUP($D62,metadata!$B$2:$Z$450,22,FALSE)</f>
        <v>0</v>
      </c>
      <c r="Z62">
        <f>VLOOKUP($D62,metadata!$B$2:$Z$450,23,FALSE)</f>
        <v>0</v>
      </c>
      <c r="AA62">
        <f>VLOOKUP($D62,metadata!$B$2:$Z$450,24,FALSE)</f>
        <v>0</v>
      </c>
      <c r="AB62">
        <f>VLOOKUP($D62,metadata!$B$2:$Z$450,25,FALSE)</f>
        <v>0</v>
      </c>
    </row>
    <row r="63" spans="1:28" x14ac:dyDescent="0.3">
      <c r="A63">
        <f>A62+metadata!J62</f>
        <v>530</v>
      </c>
      <c r="B63" t="str">
        <f>metadata!B63</f>
        <v>6-ON</v>
      </c>
      <c r="C63">
        <v>62</v>
      </c>
      <c r="D63" s="11" t="str">
        <f t="shared" si="0"/>
        <v>2-</v>
      </c>
      <c r="E63" t="str">
        <f>VLOOKUP($D63,metadata!$B$2:$S$450,2,FALSE)</f>
        <v>BRADSHAW, WE</v>
      </c>
      <c r="F63" t="str">
        <f>VLOOKUP($D63,metadata!$B$2:$S$450,3,FALSE)</f>
        <v>GEOGRAPHY OF PHOTOPERIODIC RESPONSE IN DIAPAUSING MOSQUITO</v>
      </c>
      <c r="G63" t="str">
        <f>VLOOKUP($D63,metadata!$B$2:$S$450,4,FALSE)</f>
        <v>10.1038/262384b0</v>
      </c>
      <c r="H63" t="str">
        <f>VLOOKUP($D63,metadata!$B$2:$S$450,5,FALSE)</f>
        <v>y-askfordata</v>
      </c>
      <c r="I63" t="str">
        <f>VLOOKUP($D63,metadata!$B$2:$S$450,6,FALSE)</f>
        <v>a</v>
      </c>
      <c r="J63" t="str">
        <f>VLOOKUP($D63,metadata!$B$2:$S$450,7,FALSE)</f>
        <v>i</v>
      </c>
      <c r="K63">
        <f>VLOOKUP($D63,metadata!$B$2:$S$450,8,FALSE)</f>
        <v>22</v>
      </c>
      <c r="L63">
        <f>VLOOKUP($D63,metadata!$B$2:$S$450,9,FALSE)</f>
        <v>16</v>
      </c>
      <c r="M63">
        <f>VLOOKUP($D63,metadata!$B$2:$S$450,10,FALSE)</f>
        <v>0</v>
      </c>
      <c r="N63" t="str">
        <f>VLOOKUP($D63,metadata!$B$2:$S$450,11,FALSE)</f>
        <v>Wyeomyia smithii</v>
      </c>
      <c r="O63" t="str">
        <f>VLOOKUP($D63,metadata!$B$2:$S$450,12,FALSE)</f>
        <v>diptera</v>
      </c>
      <c r="P63">
        <f>VLOOKUP($D63,metadata!$B$2:$S$450,13,FALSE)</f>
        <v>0</v>
      </c>
      <c r="Q63">
        <f>VLOOKUP($D63,metadata!$B$2:$S$450,14,FALSE)</f>
        <v>0</v>
      </c>
      <c r="R63">
        <f>VLOOKUP($D63,metadata!$B$2:$S$450,15,FALSE)</f>
        <v>0</v>
      </c>
      <c r="S63">
        <f>VLOOKUP($D63,metadata!$B$2:$S$450,16,FALSE)</f>
        <v>0</v>
      </c>
      <c r="T63">
        <f>VLOOKUP($D63,metadata!$B$2:$S$450,17,FALSE)</f>
        <v>0</v>
      </c>
      <c r="U63">
        <f>VLOOKUP($D63,metadata!$B$2:$S$450,18,FALSE)</f>
        <v>0</v>
      </c>
      <c r="V63">
        <f>VLOOKUP($D63,metadata!$B$2:$Z$450,19,FALSE)</f>
        <v>0</v>
      </c>
      <c r="W63">
        <f>VLOOKUP($D63,metadata!$B$2:$Z$450,20,FALSE)</f>
        <v>0</v>
      </c>
      <c r="X63">
        <f>VLOOKUP($D63,metadata!$B$2:$Z$450,21,FALSE)</f>
        <v>0</v>
      </c>
      <c r="Y63">
        <f>VLOOKUP($D63,metadata!$B$2:$Z$450,22,FALSE)</f>
        <v>0</v>
      </c>
      <c r="Z63">
        <f>VLOOKUP($D63,metadata!$B$2:$Z$450,23,FALSE)</f>
        <v>0</v>
      </c>
      <c r="AA63">
        <f>VLOOKUP($D63,metadata!$B$2:$Z$450,24,FALSE)</f>
        <v>0</v>
      </c>
      <c r="AB63">
        <f>VLOOKUP($D63,metadata!$B$2:$Z$450,25,FALSE)</f>
        <v>0</v>
      </c>
    </row>
    <row r="64" spans="1:28" x14ac:dyDescent="0.3">
      <c r="A64">
        <f>A63+metadata!J63</f>
        <v>537</v>
      </c>
      <c r="B64" t="str">
        <f>metadata!B64</f>
        <v>6-SM</v>
      </c>
      <c r="C64">
        <v>63</v>
      </c>
      <c r="D64" s="11" t="str">
        <f t="shared" si="0"/>
        <v>2-</v>
      </c>
      <c r="E64" t="str">
        <f>VLOOKUP($D64,metadata!$B$2:$S$450,2,FALSE)</f>
        <v>BRADSHAW, WE</v>
      </c>
      <c r="F64" t="str">
        <f>VLOOKUP($D64,metadata!$B$2:$S$450,3,FALSE)</f>
        <v>GEOGRAPHY OF PHOTOPERIODIC RESPONSE IN DIAPAUSING MOSQUITO</v>
      </c>
      <c r="G64" t="str">
        <f>VLOOKUP($D64,metadata!$B$2:$S$450,4,FALSE)</f>
        <v>10.1038/262384b0</v>
      </c>
      <c r="H64" t="str">
        <f>VLOOKUP($D64,metadata!$B$2:$S$450,5,FALSE)</f>
        <v>y-askfordata</v>
      </c>
      <c r="I64" t="str">
        <f>VLOOKUP($D64,metadata!$B$2:$S$450,6,FALSE)</f>
        <v>a</v>
      </c>
      <c r="J64" t="str">
        <f>VLOOKUP($D64,metadata!$B$2:$S$450,7,FALSE)</f>
        <v>i</v>
      </c>
      <c r="K64">
        <f>VLOOKUP($D64,metadata!$B$2:$S$450,8,FALSE)</f>
        <v>22</v>
      </c>
      <c r="L64">
        <f>VLOOKUP($D64,metadata!$B$2:$S$450,9,FALSE)</f>
        <v>16</v>
      </c>
      <c r="M64">
        <f>VLOOKUP($D64,metadata!$B$2:$S$450,10,FALSE)</f>
        <v>0</v>
      </c>
      <c r="N64" t="str">
        <f>VLOOKUP($D64,metadata!$B$2:$S$450,11,FALSE)</f>
        <v>Wyeomyia smithii</v>
      </c>
      <c r="O64" t="str">
        <f>VLOOKUP($D64,metadata!$B$2:$S$450,12,FALSE)</f>
        <v>diptera</v>
      </c>
      <c r="P64">
        <f>VLOOKUP($D64,metadata!$B$2:$S$450,13,FALSE)</f>
        <v>0</v>
      </c>
      <c r="Q64">
        <f>VLOOKUP($D64,metadata!$B$2:$S$450,14,FALSE)</f>
        <v>0</v>
      </c>
      <c r="R64">
        <f>VLOOKUP($D64,metadata!$B$2:$S$450,15,FALSE)</f>
        <v>0</v>
      </c>
      <c r="S64">
        <f>VLOOKUP($D64,metadata!$B$2:$S$450,16,FALSE)</f>
        <v>0</v>
      </c>
      <c r="T64">
        <f>VLOOKUP($D64,metadata!$B$2:$S$450,17,FALSE)</f>
        <v>0</v>
      </c>
      <c r="U64">
        <f>VLOOKUP($D64,metadata!$B$2:$S$450,18,FALSE)</f>
        <v>0</v>
      </c>
      <c r="V64">
        <f>VLOOKUP($D64,metadata!$B$2:$Z$450,19,FALSE)</f>
        <v>0</v>
      </c>
      <c r="W64">
        <f>VLOOKUP($D64,metadata!$B$2:$Z$450,20,FALSE)</f>
        <v>0</v>
      </c>
      <c r="X64">
        <f>VLOOKUP($D64,metadata!$B$2:$Z$450,21,FALSE)</f>
        <v>0</v>
      </c>
      <c r="Y64">
        <f>VLOOKUP($D64,metadata!$B$2:$Z$450,22,FALSE)</f>
        <v>0</v>
      </c>
      <c r="Z64">
        <f>VLOOKUP($D64,metadata!$B$2:$Z$450,23,FALSE)</f>
        <v>0</v>
      </c>
      <c r="AA64">
        <f>VLOOKUP($D64,metadata!$B$2:$Z$450,24,FALSE)</f>
        <v>0</v>
      </c>
      <c r="AB64">
        <f>VLOOKUP($D64,metadata!$B$2:$Z$450,25,FALSE)</f>
        <v>0</v>
      </c>
    </row>
    <row r="65" spans="1:28" x14ac:dyDescent="0.3">
      <c r="A65">
        <f>A64+metadata!J64</f>
        <v>543</v>
      </c>
      <c r="B65" t="str">
        <f>metadata!B65</f>
        <v>6-KT</v>
      </c>
      <c r="C65">
        <v>64</v>
      </c>
      <c r="D65" s="11" t="str">
        <f t="shared" si="0"/>
        <v>2-</v>
      </c>
      <c r="E65" t="str">
        <f>VLOOKUP($D65,metadata!$B$2:$S$450,2,FALSE)</f>
        <v>BRADSHAW, WE</v>
      </c>
      <c r="F65" t="str">
        <f>VLOOKUP($D65,metadata!$B$2:$S$450,3,FALSE)</f>
        <v>GEOGRAPHY OF PHOTOPERIODIC RESPONSE IN DIAPAUSING MOSQUITO</v>
      </c>
      <c r="G65" t="str">
        <f>VLOOKUP($D65,metadata!$B$2:$S$450,4,FALSE)</f>
        <v>10.1038/262384b0</v>
      </c>
      <c r="H65" t="str">
        <f>VLOOKUP($D65,metadata!$B$2:$S$450,5,FALSE)</f>
        <v>y-askfordata</v>
      </c>
      <c r="I65" t="str">
        <f>VLOOKUP($D65,metadata!$B$2:$S$450,6,FALSE)</f>
        <v>a</v>
      </c>
      <c r="J65" t="str">
        <f>VLOOKUP($D65,metadata!$B$2:$S$450,7,FALSE)</f>
        <v>i</v>
      </c>
      <c r="K65">
        <f>VLOOKUP($D65,metadata!$B$2:$S$450,8,FALSE)</f>
        <v>22</v>
      </c>
      <c r="L65">
        <f>VLOOKUP($D65,metadata!$B$2:$S$450,9,FALSE)</f>
        <v>16</v>
      </c>
      <c r="M65">
        <f>VLOOKUP($D65,metadata!$B$2:$S$450,10,FALSE)</f>
        <v>0</v>
      </c>
      <c r="N65" t="str">
        <f>VLOOKUP($D65,metadata!$B$2:$S$450,11,FALSE)</f>
        <v>Wyeomyia smithii</v>
      </c>
      <c r="O65" t="str">
        <f>VLOOKUP($D65,metadata!$B$2:$S$450,12,FALSE)</f>
        <v>diptera</v>
      </c>
      <c r="P65">
        <f>VLOOKUP($D65,metadata!$B$2:$S$450,13,FALSE)</f>
        <v>0</v>
      </c>
      <c r="Q65">
        <f>VLOOKUP($D65,metadata!$B$2:$S$450,14,FALSE)</f>
        <v>0</v>
      </c>
      <c r="R65">
        <f>VLOOKUP($D65,metadata!$B$2:$S$450,15,FALSE)</f>
        <v>0</v>
      </c>
      <c r="S65">
        <f>VLOOKUP($D65,metadata!$B$2:$S$450,16,FALSE)</f>
        <v>0</v>
      </c>
      <c r="T65">
        <f>VLOOKUP($D65,metadata!$B$2:$S$450,17,FALSE)</f>
        <v>0</v>
      </c>
      <c r="U65">
        <f>VLOOKUP($D65,metadata!$B$2:$S$450,18,FALSE)</f>
        <v>0</v>
      </c>
      <c r="V65">
        <f>VLOOKUP($D65,metadata!$B$2:$Z$450,19,FALSE)</f>
        <v>0</v>
      </c>
      <c r="W65">
        <f>VLOOKUP($D65,metadata!$B$2:$Z$450,20,FALSE)</f>
        <v>0</v>
      </c>
      <c r="X65">
        <f>VLOOKUP($D65,metadata!$B$2:$Z$450,21,FALSE)</f>
        <v>0</v>
      </c>
      <c r="Y65">
        <f>VLOOKUP($D65,metadata!$B$2:$Z$450,22,FALSE)</f>
        <v>0</v>
      </c>
      <c r="Z65">
        <f>VLOOKUP($D65,metadata!$B$2:$Z$450,23,FALSE)</f>
        <v>0</v>
      </c>
      <c r="AA65">
        <f>VLOOKUP($D65,metadata!$B$2:$Z$450,24,FALSE)</f>
        <v>0</v>
      </c>
      <c r="AB65">
        <f>VLOOKUP($D65,metadata!$B$2:$Z$450,25,FALSE)</f>
        <v>0</v>
      </c>
    </row>
    <row r="66" spans="1:28" x14ac:dyDescent="0.3">
      <c r="A66">
        <f>A65+metadata!J65</f>
        <v>550</v>
      </c>
      <c r="B66" t="str">
        <f>metadata!B66</f>
        <v>6-IW</v>
      </c>
      <c r="C66">
        <v>65</v>
      </c>
      <c r="D66" s="11" t="str">
        <f t="shared" si="0"/>
        <v>2-</v>
      </c>
      <c r="E66" t="str">
        <f>VLOOKUP($D66,metadata!$B$2:$S$450,2,FALSE)</f>
        <v>BRADSHAW, WE</v>
      </c>
      <c r="F66" t="str">
        <f>VLOOKUP($D66,metadata!$B$2:$S$450,3,FALSE)</f>
        <v>GEOGRAPHY OF PHOTOPERIODIC RESPONSE IN DIAPAUSING MOSQUITO</v>
      </c>
      <c r="G66" t="str">
        <f>VLOOKUP($D66,metadata!$B$2:$S$450,4,FALSE)</f>
        <v>10.1038/262384b0</v>
      </c>
      <c r="H66" t="str">
        <f>VLOOKUP($D66,metadata!$B$2:$S$450,5,FALSE)</f>
        <v>y-askfordata</v>
      </c>
      <c r="I66" t="str">
        <f>VLOOKUP($D66,metadata!$B$2:$S$450,6,FALSE)</f>
        <v>a</v>
      </c>
      <c r="J66" t="str">
        <f>VLOOKUP($D66,metadata!$B$2:$S$450,7,FALSE)</f>
        <v>i</v>
      </c>
      <c r="K66">
        <f>VLOOKUP($D66,metadata!$B$2:$S$450,8,FALSE)</f>
        <v>22</v>
      </c>
      <c r="L66">
        <f>VLOOKUP($D66,metadata!$B$2:$S$450,9,FALSE)</f>
        <v>16</v>
      </c>
      <c r="M66">
        <f>VLOOKUP($D66,metadata!$B$2:$S$450,10,FALSE)</f>
        <v>0</v>
      </c>
      <c r="N66" t="str">
        <f>VLOOKUP($D66,metadata!$B$2:$S$450,11,FALSE)</f>
        <v>Wyeomyia smithii</v>
      </c>
      <c r="O66" t="str">
        <f>VLOOKUP($D66,metadata!$B$2:$S$450,12,FALSE)</f>
        <v>diptera</v>
      </c>
      <c r="P66">
        <f>VLOOKUP($D66,metadata!$B$2:$S$450,13,FALSE)</f>
        <v>0</v>
      </c>
      <c r="Q66">
        <f>VLOOKUP($D66,metadata!$B$2:$S$450,14,FALSE)</f>
        <v>0</v>
      </c>
      <c r="R66">
        <f>VLOOKUP($D66,metadata!$B$2:$S$450,15,FALSE)</f>
        <v>0</v>
      </c>
      <c r="S66">
        <f>VLOOKUP($D66,metadata!$B$2:$S$450,16,FALSE)</f>
        <v>0</v>
      </c>
      <c r="T66">
        <f>VLOOKUP($D66,metadata!$B$2:$S$450,17,FALSE)</f>
        <v>0</v>
      </c>
      <c r="U66">
        <f>VLOOKUP($D66,metadata!$B$2:$S$450,18,FALSE)</f>
        <v>0</v>
      </c>
      <c r="V66">
        <f>VLOOKUP($D66,metadata!$B$2:$Z$450,19,FALSE)</f>
        <v>0</v>
      </c>
      <c r="W66">
        <f>VLOOKUP($D66,metadata!$B$2:$Z$450,20,FALSE)</f>
        <v>0</v>
      </c>
      <c r="X66">
        <f>VLOOKUP($D66,metadata!$B$2:$Z$450,21,FALSE)</f>
        <v>0</v>
      </c>
      <c r="Y66">
        <f>VLOOKUP($D66,metadata!$B$2:$Z$450,22,FALSE)</f>
        <v>0</v>
      </c>
      <c r="Z66">
        <f>VLOOKUP($D66,metadata!$B$2:$Z$450,23,FALSE)</f>
        <v>0</v>
      </c>
      <c r="AA66">
        <f>VLOOKUP($D66,metadata!$B$2:$Z$450,24,FALSE)</f>
        <v>0</v>
      </c>
      <c r="AB66">
        <f>VLOOKUP($D66,metadata!$B$2:$Z$450,25,FALSE)</f>
        <v>0</v>
      </c>
    </row>
    <row r="67" spans="1:28" x14ac:dyDescent="0.3">
      <c r="A67">
        <f>A66+metadata!J66</f>
        <v>557</v>
      </c>
      <c r="B67" t="str">
        <f>metadata!B67</f>
        <v>7-</v>
      </c>
      <c r="C67">
        <v>66</v>
      </c>
      <c r="D67" s="11" t="str">
        <f t="shared" ref="D67:D130" si="1">VLOOKUP(C67,$A$1:$B$451,2)</f>
        <v>2-</v>
      </c>
      <c r="E67" t="str">
        <f>VLOOKUP($D67,metadata!$B$2:$S$450,2,FALSE)</f>
        <v>BRADSHAW, WE</v>
      </c>
      <c r="F67" t="str">
        <f>VLOOKUP($D67,metadata!$B$2:$S$450,3,FALSE)</f>
        <v>GEOGRAPHY OF PHOTOPERIODIC RESPONSE IN DIAPAUSING MOSQUITO</v>
      </c>
      <c r="G67" t="str">
        <f>VLOOKUP($D67,metadata!$B$2:$S$450,4,FALSE)</f>
        <v>10.1038/262384b0</v>
      </c>
      <c r="H67" t="str">
        <f>VLOOKUP($D67,metadata!$B$2:$S$450,5,FALSE)</f>
        <v>y-askfordata</v>
      </c>
      <c r="I67" t="str">
        <f>VLOOKUP($D67,metadata!$B$2:$S$450,6,FALSE)</f>
        <v>a</v>
      </c>
      <c r="J67" t="str">
        <f>VLOOKUP($D67,metadata!$B$2:$S$450,7,FALSE)</f>
        <v>i</v>
      </c>
      <c r="K67">
        <f>VLOOKUP($D67,metadata!$B$2:$S$450,8,FALSE)</f>
        <v>22</v>
      </c>
      <c r="L67">
        <f>VLOOKUP($D67,metadata!$B$2:$S$450,9,FALSE)</f>
        <v>16</v>
      </c>
      <c r="M67">
        <f>VLOOKUP($D67,metadata!$B$2:$S$450,10,FALSE)</f>
        <v>0</v>
      </c>
      <c r="N67" t="str">
        <f>VLOOKUP($D67,metadata!$B$2:$S$450,11,FALSE)</f>
        <v>Wyeomyia smithii</v>
      </c>
      <c r="O67" t="str">
        <f>VLOOKUP($D67,metadata!$B$2:$S$450,12,FALSE)</f>
        <v>diptera</v>
      </c>
      <c r="P67">
        <f>VLOOKUP($D67,metadata!$B$2:$S$450,13,FALSE)</f>
        <v>0</v>
      </c>
      <c r="Q67">
        <f>VLOOKUP($D67,metadata!$B$2:$S$450,14,FALSE)</f>
        <v>0</v>
      </c>
      <c r="R67">
        <f>VLOOKUP($D67,metadata!$B$2:$S$450,15,FALSE)</f>
        <v>0</v>
      </c>
      <c r="S67">
        <f>VLOOKUP($D67,metadata!$B$2:$S$450,16,FALSE)</f>
        <v>0</v>
      </c>
      <c r="T67">
        <f>VLOOKUP($D67,metadata!$B$2:$S$450,17,FALSE)</f>
        <v>0</v>
      </c>
      <c r="U67">
        <f>VLOOKUP($D67,metadata!$B$2:$S$450,18,FALSE)</f>
        <v>0</v>
      </c>
      <c r="V67">
        <f>VLOOKUP($D67,metadata!$B$2:$Z$450,19,FALSE)</f>
        <v>0</v>
      </c>
      <c r="W67">
        <f>VLOOKUP($D67,metadata!$B$2:$Z$450,20,FALSE)</f>
        <v>0</v>
      </c>
      <c r="X67">
        <f>VLOOKUP($D67,metadata!$B$2:$Z$450,21,FALSE)</f>
        <v>0</v>
      </c>
      <c r="Y67">
        <f>VLOOKUP($D67,metadata!$B$2:$Z$450,22,FALSE)</f>
        <v>0</v>
      </c>
      <c r="Z67">
        <f>VLOOKUP($D67,metadata!$B$2:$Z$450,23,FALSE)</f>
        <v>0</v>
      </c>
      <c r="AA67">
        <f>VLOOKUP($D67,metadata!$B$2:$Z$450,24,FALSE)</f>
        <v>0</v>
      </c>
      <c r="AB67">
        <f>VLOOKUP($D67,metadata!$B$2:$Z$450,25,FALSE)</f>
        <v>0</v>
      </c>
    </row>
    <row r="68" spans="1:28" x14ac:dyDescent="0.3">
      <c r="A68">
        <f>A67+metadata!J67</f>
        <v>557</v>
      </c>
      <c r="B68" t="str">
        <f>metadata!B68</f>
        <v>7-</v>
      </c>
      <c r="C68">
        <v>67</v>
      </c>
      <c r="D68" s="11" t="str">
        <f t="shared" si="1"/>
        <v>2-</v>
      </c>
      <c r="E68" t="str">
        <f>VLOOKUP($D68,metadata!$B$2:$S$450,2,FALSE)</f>
        <v>BRADSHAW, WE</v>
      </c>
      <c r="F68" t="str">
        <f>VLOOKUP($D68,metadata!$B$2:$S$450,3,FALSE)</f>
        <v>GEOGRAPHY OF PHOTOPERIODIC RESPONSE IN DIAPAUSING MOSQUITO</v>
      </c>
      <c r="G68" t="str">
        <f>VLOOKUP($D68,metadata!$B$2:$S$450,4,FALSE)</f>
        <v>10.1038/262384b0</v>
      </c>
      <c r="H68" t="str">
        <f>VLOOKUP($D68,metadata!$B$2:$S$450,5,FALSE)</f>
        <v>y-askfordata</v>
      </c>
      <c r="I68" t="str">
        <f>VLOOKUP($D68,metadata!$B$2:$S$450,6,FALSE)</f>
        <v>a</v>
      </c>
      <c r="J68" t="str">
        <f>VLOOKUP($D68,metadata!$B$2:$S$450,7,FALSE)</f>
        <v>i</v>
      </c>
      <c r="K68">
        <f>VLOOKUP($D68,metadata!$B$2:$S$450,8,FALSE)</f>
        <v>22</v>
      </c>
      <c r="L68">
        <f>VLOOKUP($D68,metadata!$B$2:$S$450,9,FALSE)</f>
        <v>16</v>
      </c>
      <c r="M68">
        <f>VLOOKUP($D68,metadata!$B$2:$S$450,10,FALSE)</f>
        <v>0</v>
      </c>
      <c r="N68" t="str">
        <f>VLOOKUP($D68,metadata!$B$2:$S$450,11,FALSE)</f>
        <v>Wyeomyia smithii</v>
      </c>
      <c r="O68" t="str">
        <f>VLOOKUP($D68,metadata!$B$2:$S$450,12,FALSE)</f>
        <v>diptera</v>
      </c>
      <c r="P68">
        <f>VLOOKUP($D68,metadata!$B$2:$S$450,13,FALSE)</f>
        <v>0</v>
      </c>
      <c r="Q68">
        <f>VLOOKUP($D68,metadata!$B$2:$S$450,14,FALSE)</f>
        <v>0</v>
      </c>
      <c r="R68">
        <f>VLOOKUP($D68,metadata!$B$2:$S$450,15,FALSE)</f>
        <v>0</v>
      </c>
      <c r="S68">
        <f>VLOOKUP($D68,metadata!$B$2:$S$450,16,FALSE)</f>
        <v>0</v>
      </c>
      <c r="T68">
        <f>VLOOKUP($D68,metadata!$B$2:$S$450,17,FALSE)</f>
        <v>0</v>
      </c>
      <c r="U68">
        <f>VLOOKUP($D68,metadata!$B$2:$S$450,18,FALSE)</f>
        <v>0</v>
      </c>
      <c r="V68">
        <f>VLOOKUP($D68,metadata!$B$2:$Z$450,19,FALSE)</f>
        <v>0</v>
      </c>
      <c r="W68">
        <f>VLOOKUP($D68,metadata!$B$2:$Z$450,20,FALSE)</f>
        <v>0</v>
      </c>
      <c r="X68">
        <f>VLOOKUP($D68,metadata!$B$2:$Z$450,21,FALSE)</f>
        <v>0</v>
      </c>
      <c r="Y68">
        <f>VLOOKUP($D68,metadata!$B$2:$Z$450,22,FALSE)</f>
        <v>0</v>
      </c>
      <c r="Z68">
        <f>VLOOKUP($D68,metadata!$B$2:$Z$450,23,FALSE)</f>
        <v>0</v>
      </c>
      <c r="AA68">
        <f>VLOOKUP($D68,metadata!$B$2:$Z$450,24,FALSE)</f>
        <v>0</v>
      </c>
      <c r="AB68">
        <f>VLOOKUP($D68,metadata!$B$2:$Z$450,25,FALSE)</f>
        <v>0</v>
      </c>
    </row>
    <row r="69" spans="1:28" x14ac:dyDescent="0.3">
      <c r="A69">
        <f>A68+metadata!J79</f>
        <v>562</v>
      </c>
      <c r="B69" t="str">
        <f>metadata!B69</f>
        <v>7-</v>
      </c>
      <c r="C69">
        <v>68</v>
      </c>
      <c r="D69" s="11" t="str">
        <f t="shared" si="1"/>
        <v>2-</v>
      </c>
      <c r="E69" t="str">
        <f>VLOOKUP($D69,metadata!$B$2:$S$450,2,FALSE)</f>
        <v>BRADSHAW, WE</v>
      </c>
      <c r="F69" t="str">
        <f>VLOOKUP($D69,metadata!$B$2:$S$450,3,FALSE)</f>
        <v>GEOGRAPHY OF PHOTOPERIODIC RESPONSE IN DIAPAUSING MOSQUITO</v>
      </c>
      <c r="G69" t="str">
        <f>VLOOKUP($D69,metadata!$B$2:$S$450,4,FALSE)</f>
        <v>10.1038/262384b0</v>
      </c>
      <c r="H69" t="str">
        <f>VLOOKUP($D69,metadata!$B$2:$S$450,5,FALSE)</f>
        <v>y-askfordata</v>
      </c>
      <c r="I69" t="str">
        <f>VLOOKUP($D69,metadata!$B$2:$S$450,6,FALSE)</f>
        <v>a</v>
      </c>
      <c r="J69" t="str">
        <f>VLOOKUP($D69,metadata!$B$2:$S$450,7,FALSE)</f>
        <v>i</v>
      </c>
      <c r="K69">
        <f>VLOOKUP($D69,metadata!$B$2:$S$450,8,FALSE)</f>
        <v>22</v>
      </c>
      <c r="L69">
        <f>VLOOKUP($D69,metadata!$B$2:$S$450,9,FALSE)</f>
        <v>16</v>
      </c>
      <c r="M69">
        <f>VLOOKUP($D69,metadata!$B$2:$S$450,10,FALSE)</f>
        <v>0</v>
      </c>
      <c r="N69" t="str">
        <f>VLOOKUP($D69,metadata!$B$2:$S$450,11,FALSE)</f>
        <v>Wyeomyia smithii</v>
      </c>
      <c r="O69" t="str">
        <f>VLOOKUP($D69,metadata!$B$2:$S$450,12,FALSE)</f>
        <v>diptera</v>
      </c>
      <c r="P69">
        <f>VLOOKUP($D69,metadata!$B$2:$S$450,13,FALSE)</f>
        <v>0</v>
      </c>
      <c r="Q69">
        <f>VLOOKUP($D69,metadata!$B$2:$S$450,14,FALSE)</f>
        <v>0</v>
      </c>
      <c r="R69">
        <f>VLOOKUP($D69,metadata!$B$2:$S$450,15,FALSE)</f>
        <v>0</v>
      </c>
      <c r="S69">
        <f>VLOOKUP($D69,metadata!$B$2:$S$450,16,FALSE)</f>
        <v>0</v>
      </c>
      <c r="T69">
        <f>VLOOKUP($D69,metadata!$B$2:$S$450,17,FALSE)</f>
        <v>0</v>
      </c>
      <c r="U69">
        <f>VLOOKUP($D69,metadata!$B$2:$S$450,18,FALSE)</f>
        <v>0</v>
      </c>
      <c r="V69">
        <f>VLOOKUP($D69,metadata!$B$2:$Z$450,19,FALSE)</f>
        <v>0</v>
      </c>
      <c r="W69">
        <f>VLOOKUP($D69,metadata!$B$2:$Z$450,20,FALSE)</f>
        <v>0</v>
      </c>
      <c r="X69">
        <f>VLOOKUP($D69,metadata!$B$2:$Z$450,21,FALSE)</f>
        <v>0</v>
      </c>
      <c r="Y69">
        <f>VLOOKUP($D69,metadata!$B$2:$Z$450,22,FALSE)</f>
        <v>0</v>
      </c>
      <c r="Z69">
        <f>VLOOKUP($D69,metadata!$B$2:$Z$450,23,FALSE)</f>
        <v>0</v>
      </c>
      <c r="AA69">
        <f>VLOOKUP($D69,metadata!$B$2:$Z$450,24,FALSE)</f>
        <v>0</v>
      </c>
      <c r="AB69">
        <f>VLOOKUP($D69,metadata!$B$2:$Z$450,25,FALSE)</f>
        <v>0</v>
      </c>
    </row>
    <row r="70" spans="1:28" x14ac:dyDescent="0.3">
      <c r="A70">
        <f>A69+metadata!J80</f>
        <v>568</v>
      </c>
      <c r="B70" t="str">
        <f>metadata!B70</f>
        <v>7-</v>
      </c>
      <c r="C70">
        <v>69</v>
      </c>
      <c r="D70" s="11" t="str">
        <f t="shared" si="1"/>
        <v>2-</v>
      </c>
      <c r="E70" t="str">
        <f>VLOOKUP($D70,metadata!$B$2:$S$450,2,FALSE)</f>
        <v>BRADSHAW, WE</v>
      </c>
      <c r="F70" t="str">
        <f>VLOOKUP($D70,metadata!$B$2:$S$450,3,FALSE)</f>
        <v>GEOGRAPHY OF PHOTOPERIODIC RESPONSE IN DIAPAUSING MOSQUITO</v>
      </c>
      <c r="G70" t="str">
        <f>VLOOKUP($D70,metadata!$B$2:$S$450,4,FALSE)</f>
        <v>10.1038/262384b0</v>
      </c>
      <c r="H70" t="str">
        <f>VLOOKUP($D70,metadata!$B$2:$S$450,5,FALSE)</f>
        <v>y-askfordata</v>
      </c>
      <c r="I70" t="str">
        <f>VLOOKUP($D70,metadata!$B$2:$S$450,6,FALSE)</f>
        <v>a</v>
      </c>
      <c r="J70" t="str">
        <f>VLOOKUP($D70,metadata!$B$2:$S$450,7,FALSE)</f>
        <v>i</v>
      </c>
      <c r="K70">
        <f>VLOOKUP($D70,metadata!$B$2:$S$450,8,FALSE)</f>
        <v>22</v>
      </c>
      <c r="L70">
        <f>VLOOKUP($D70,metadata!$B$2:$S$450,9,FALSE)</f>
        <v>16</v>
      </c>
      <c r="M70">
        <f>VLOOKUP($D70,metadata!$B$2:$S$450,10,FALSE)</f>
        <v>0</v>
      </c>
      <c r="N70" t="str">
        <f>VLOOKUP($D70,metadata!$B$2:$S$450,11,FALSE)</f>
        <v>Wyeomyia smithii</v>
      </c>
      <c r="O70" t="str">
        <f>VLOOKUP($D70,metadata!$B$2:$S$450,12,FALSE)</f>
        <v>diptera</v>
      </c>
      <c r="P70">
        <f>VLOOKUP($D70,metadata!$B$2:$S$450,13,FALSE)</f>
        <v>0</v>
      </c>
      <c r="Q70">
        <f>VLOOKUP($D70,metadata!$B$2:$S$450,14,FALSE)</f>
        <v>0</v>
      </c>
      <c r="R70">
        <f>VLOOKUP($D70,metadata!$B$2:$S$450,15,FALSE)</f>
        <v>0</v>
      </c>
      <c r="S70">
        <f>VLOOKUP($D70,metadata!$B$2:$S$450,16,FALSE)</f>
        <v>0</v>
      </c>
      <c r="T70">
        <f>VLOOKUP($D70,metadata!$B$2:$S$450,17,FALSE)</f>
        <v>0</v>
      </c>
      <c r="U70">
        <f>VLOOKUP($D70,metadata!$B$2:$S$450,18,FALSE)</f>
        <v>0</v>
      </c>
      <c r="V70">
        <f>VLOOKUP($D70,metadata!$B$2:$Z$450,19,FALSE)</f>
        <v>0</v>
      </c>
      <c r="W70">
        <f>VLOOKUP($D70,metadata!$B$2:$Z$450,20,FALSE)</f>
        <v>0</v>
      </c>
      <c r="X70">
        <f>VLOOKUP($D70,metadata!$B$2:$Z$450,21,FALSE)</f>
        <v>0</v>
      </c>
      <c r="Y70">
        <f>VLOOKUP($D70,metadata!$B$2:$Z$450,22,FALSE)</f>
        <v>0</v>
      </c>
      <c r="Z70">
        <f>VLOOKUP($D70,metadata!$B$2:$Z$450,23,FALSE)</f>
        <v>0</v>
      </c>
      <c r="AA70">
        <f>VLOOKUP($D70,metadata!$B$2:$Z$450,24,FALSE)</f>
        <v>0</v>
      </c>
      <c r="AB70">
        <f>VLOOKUP($D70,metadata!$B$2:$Z$450,25,FALSE)</f>
        <v>0</v>
      </c>
    </row>
    <row r="71" spans="1:28" ht="12" customHeight="1" x14ac:dyDescent="0.3">
      <c r="A71">
        <f>A70+metadata!J81</f>
        <v>572</v>
      </c>
      <c r="B71" t="str">
        <f>metadata!B71</f>
        <v>7-</v>
      </c>
      <c r="C71">
        <v>70</v>
      </c>
      <c r="D71" s="11" t="str">
        <f t="shared" si="1"/>
        <v>2-</v>
      </c>
      <c r="E71" t="str">
        <f>VLOOKUP($D71,metadata!$B$2:$S$450,2,FALSE)</f>
        <v>BRADSHAW, WE</v>
      </c>
      <c r="F71" t="str">
        <f>VLOOKUP($D71,metadata!$B$2:$S$450,3,FALSE)</f>
        <v>GEOGRAPHY OF PHOTOPERIODIC RESPONSE IN DIAPAUSING MOSQUITO</v>
      </c>
      <c r="G71" t="str">
        <f>VLOOKUP($D71,metadata!$B$2:$S$450,4,FALSE)</f>
        <v>10.1038/262384b0</v>
      </c>
      <c r="H71" t="str">
        <f>VLOOKUP($D71,metadata!$B$2:$S$450,5,FALSE)</f>
        <v>y-askfordata</v>
      </c>
      <c r="I71" t="str">
        <f>VLOOKUP($D71,metadata!$B$2:$S$450,6,FALSE)</f>
        <v>a</v>
      </c>
      <c r="J71" t="str">
        <f>VLOOKUP($D71,metadata!$B$2:$S$450,7,FALSE)</f>
        <v>i</v>
      </c>
      <c r="K71">
        <f>VLOOKUP($D71,metadata!$B$2:$S$450,8,FALSE)</f>
        <v>22</v>
      </c>
      <c r="L71">
        <f>VLOOKUP($D71,metadata!$B$2:$S$450,9,FALSE)</f>
        <v>16</v>
      </c>
      <c r="M71">
        <f>VLOOKUP($D71,metadata!$B$2:$S$450,10,FALSE)</f>
        <v>0</v>
      </c>
      <c r="N71" t="str">
        <f>VLOOKUP($D71,metadata!$B$2:$S$450,11,FALSE)</f>
        <v>Wyeomyia smithii</v>
      </c>
      <c r="O71" t="str">
        <f>VLOOKUP($D71,metadata!$B$2:$S$450,12,FALSE)</f>
        <v>diptera</v>
      </c>
      <c r="P71">
        <f>VLOOKUP($D71,metadata!$B$2:$S$450,13,FALSE)</f>
        <v>0</v>
      </c>
      <c r="Q71">
        <f>VLOOKUP($D71,metadata!$B$2:$S$450,14,FALSE)</f>
        <v>0</v>
      </c>
      <c r="R71">
        <f>VLOOKUP($D71,metadata!$B$2:$S$450,15,FALSE)</f>
        <v>0</v>
      </c>
      <c r="S71">
        <f>VLOOKUP($D71,metadata!$B$2:$S$450,16,FALSE)</f>
        <v>0</v>
      </c>
      <c r="T71">
        <f>VLOOKUP($D71,metadata!$B$2:$S$450,17,FALSE)</f>
        <v>0</v>
      </c>
      <c r="U71">
        <f>VLOOKUP($D71,metadata!$B$2:$S$450,18,FALSE)</f>
        <v>0</v>
      </c>
      <c r="V71">
        <f>VLOOKUP($D71,metadata!$B$2:$Z$450,19,FALSE)</f>
        <v>0</v>
      </c>
      <c r="W71">
        <f>VLOOKUP($D71,metadata!$B$2:$Z$450,20,FALSE)</f>
        <v>0</v>
      </c>
      <c r="X71">
        <f>VLOOKUP($D71,metadata!$B$2:$Z$450,21,FALSE)</f>
        <v>0</v>
      </c>
      <c r="Y71">
        <f>VLOOKUP($D71,metadata!$B$2:$Z$450,22,FALSE)</f>
        <v>0</v>
      </c>
      <c r="Z71">
        <f>VLOOKUP($D71,metadata!$B$2:$Z$450,23,FALSE)</f>
        <v>0</v>
      </c>
      <c r="AA71">
        <f>VLOOKUP($D71,metadata!$B$2:$Z$450,24,FALSE)</f>
        <v>0</v>
      </c>
      <c r="AB71">
        <f>VLOOKUP($D71,metadata!$B$2:$Z$450,25,FALSE)</f>
        <v>0</v>
      </c>
    </row>
    <row r="72" spans="1:28" x14ac:dyDescent="0.3">
      <c r="A72">
        <f>A71+metadata!J82</f>
        <v>577</v>
      </c>
      <c r="B72" t="str">
        <f>metadata!B72</f>
        <v>7-</v>
      </c>
      <c r="C72">
        <v>71</v>
      </c>
      <c r="D72" s="11" t="str">
        <f t="shared" si="1"/>
        <v>2-</v>
      </c>
      <c r="E72" t="str">
        <f>VLOOKUP($D72,metadata!$B$2:$S$450,2,FALSE)</f>
        <v>BRADSHAW, WE</v>
      </c>
      <c r="F72" t="str">
        <f>VLOOKUP($D72,metadata!$B$2:$S$450,3,FALSE)</f>
        <v>GEOGRAPHY OF PHOTOPERIODIC RESPONSE IN DIAPAUSING MOSQUITO</v>
      </c>
      <c r="G72" t="str">
        <f>VLOOKUP($D72,metadata!$B$2:$S$450,4,FALSE)</f>
        <v>10.1038/262384b0</v>
      </c>
      <c r="H72" t="str">
        <f>VLOOKUP($D72,metadata!$B$2:$S$450,5,FALSE)</f>
        <v>y-askfordata</v>
      </c>
      <c r="I72" t="str">
        <f>VLOOKUP($D72,metadata!$B$2:$S$450,6,FALSE)</f>
        <v>a</v>
      </c>
      <c r="J72" t="str">
        <f>VLOOKUP($D72,metadata!$B$2:$S$450,7,FALSE)</f>
        <v>i</v>
      </c>
      <c r="K72">
        <f>VLOOKUP($D72,metadata!$B$2:$S$450,8,FALSE)</f>
        <v>22</v>
      </c>
      <c r="L72">
        <f>VLOOKUP($D72,metadata!$B$2:$S$450,9,FALSE)</f>
        <v>16</v>
      </c>
      <c r="M72">
        <f>VLOOKUP($D72,metadata!$B$2:$S$450,10,FALSE)</f>
        <v>0</v>
      </c>
      <c r="N72" t="str">
        <f>VLOOKUP($D72,metadata!$B$2:$S$450,11,FALSE)</f>
        <v>Wyeomyia smithii</v>
      </c>
      <c r="O72" t="str">
        <f>VLOOKUP($D72,metadata!$B$2:$S$450,12,FALSE)</f>
        <v>diptera</v>
      </c>
      <c r="P72">
        <f>VLOOKUP($D72,metadata!$B$2:$S$450,13,FALSE)</f>
        <v>0</v>
      </c>
      <c r="Q72">
        <f>VLOOKUP($D72,metadata!$B$2:$S$450,14,FALSE)</f>
        <v>0</v>
      </c>
      <c r="R72">
        <f>VLOOKUP($D72,metadata!$B$2:$S$450,15,FALSE)</f>
        <v>0</v>
      </c>
      <c r="S72">
        <f>VLOOKUP($D72,metadata!$B$2:$S$450,16,FALSE)</f>
        <v>0</v>
      </c>
      <c r="T72">
        <f>VLOOKUP($D72,metadata!$B$2:$S$450,17,FALSE)</f>
        <v>0</v>
      </c>
      <c r="U72">
        <f>VLOOKUP($D72,metadata!$B$2:$S$450,18,FALSE)</f>
        <v>0</v>
      </c>
      <c r="V72">
        <f>VLOOKUP($D72,metadata!$B$2:$Z$450,19,FALSE)</f>
        <v>0</v>
      </c>
      <c r="W72">
        <f>VLOOKUP($D72,metadata!$B$2:$Z$450,20,FALSE)</f>
        <v>0</v>
      </c>
      <c r="X72">
        <f>VLOOKUP($D72,metadata!$B$2:$Z$450,21,FALSE)</f>
        <v>0</v>
      </c>
      <c r="Y72">
        <f>VLOOKUP($D72,metadata!$B$2:$Z$450,22,FALSE)</f>
        <v>0</v>
      </c>
      <c r="Z72">
        <f>VLOOKUP($D72,metadata!$B$2:$Z$450,23,FALSE)</f>
        <v>0</v>
      </c>
      <c r="AA72">
        <f>VLOOKUP($D72,metadata!$B$2:$Z$450,24,FALSE)</f>
        <v>0</v>
      </c>
      <c r="AB72">
        <f>VLOOKUP($D72,metadata!$B$2:$Z$450,25,FALSE)</f>
        <v>0</v>
      </c>
    </row>
    <row r="73" spans="1:28" x14ac:dyDescent="0.3">
      <c r="A73">
        <f>A72+metadata!J83</f>
        <v>580</v>
      </c>
      <c r="B73" t="str">
        <f>metadata!B73</f>
        <v>7-</v>
      </c>
      <c r="C73">
        <v>72</v>
      </c>
      <c r="D73" s="11" t="str">
        <f t="shared" si="1"/>
        <v>2-</v>
      </c>
      <c r="E73" t="str">
        <f>VLOOKUP($D73,metadata!$B$2:$S$450,2,FALSE)</f>
        <v>BRADSHAW, WE</v>
      </c>
      <c r="F73" t="str">
        <f>VLOOKUP($D73,metadata!$B$2:$S$450,3,FALSE)</f>
        <v>GEOGRAPHY OF PHOTOPERIODIC RESPONSE IN DIAPAUSING MOSQUITO</v>
      </c>
      <c r="G73" t="str">
        <f>VLOOKUP($D73,metadata!$B$2:$S$450,4,FALSE)</f>
        <v>10.1038/262384b0</v>
      </c>
      <c r="H73" t="str">
        <f>VLOOKUP($D73,metadata!$B$2:$S$450,5,FALSE)</f>
        <v>y-askfordata</v>
      </c>
      <c r="I73" t="str">
        <f>VLOOKUP($D73,metadata!$B$2:$S$450,6,FALSE)</f>
        <v>a</v>
      </c>
      <c r="J73" t="str">
        <f>VLOOKUP($D73,metadata!$B$2:$S$450,7,FALSE)</f>
        <v>i</v>
      </c>
      <c r="K73">
        <f>VLOOKUP($D73,metadata!$B$2:$S$450,8,FALSE)</f>
        <v>22</v>
      </c>
      <c r="L73">
        <f>VLOOKUP($D73,metadata!$B$2:$S$450,9,FALSE)</f>
        <v>16</v>
      </c>
      <c r="M73">
        <f>VLOOKUP($D73,metadata!$B$2:$S$450,10,FALSE)</f>
        <v>0</v>
      </c>
      <c r="N73" t="str">
        <f>VLOOKUP($D73,metadata!$B$2:$S$450,11,FALSE)</f>
        <v>Wyeomyia smithii</v>
      </c>
      <c r="O73" t="str">
        <f>VLOOKUP($D73,metadata!$B$2:$S$450,12,FALSE)</f>
        <v>diptera</v>
      </c>
      <c r="P73">
        <f>VLOOKUP($D73,metadata!$B$2:$S$450,13,FALSE)</f>
        <v>0</v>
      </c>
      <c r="Q73">
        <f>VLOOKUP($D73,metadata!$B$2:$S$450,14,FALSE)</f>
        <v>0</v>
      </c>
      <c r="R73">
        <f>VLOOKUP($D73,metadata!$B$2:$S$450,15,FALSE)</f>
        <v>0</v>
      </c>
      <c r="S73">
        <f>VLOOKUP($D73,metadata!$B$2:$S$450,16,FALSE)</f>
        <v>0</v>
      </c>
      <c r="T73">
        <f>VLOOKUP($D73,metadata!$B$2:$S$450,17,FALSE)</f>
        <v>0</v>
      </c>
      <c r="U73">
        <f>VLOOKUP($D73,metadata!$B$2:$S$450,18,FALSE)</f>
        <v>0</v>
      </c>
      <c r="V73">
        <f>VLOOKUP($D73,metadata!$B$2:$Z$450,19,FALSE)</f>
        <v>0</v>
      </c>
      <c r="W73">
        <f>VLOOKUP($D73,metadata!$B$2:$Z$450,20,FALSE)</f>
        <v>0</v>
      </c>
      <c r="X73">
        <f>VLOOKUP($D73,metadata!$B$2:$Z$450,21,FALSE)</f>
        <v>0</v>
      </c>
      <c r="Y73">
        <f>VLOOKUP($D73,metadata!$B$2:$Z$450,22,FALSE)</f>
        <v>0</v>
      </c>
      <c r="Z73">
        <f>VLOOKUP($D73,metadata!$B$2:$Z$450,23,FALSE)</f>
        <v>0</v>
      </c>
      <c r="AA73">
        <f>VLOOKUP($D73,metadata!$B$2:$Z$450,24,FALSE)</f>
        <v>0</v>
      </c>
      <c r="AB73">
        <f>VLOOKUP($D73,metadata!$B$2:$Z$450,25,FALSE)</f>
        <v>0</v>
      </c>
    </row>
    <row r="74" spans="1:28" x14ac:dyDescent="0.3">
      <c r="A74">
        <f>A73+metadata!J84</f>
        <v>584</v>
      </c>
      <c r="B74" t="str">
        <f>metadata!B74</f>
        <v>7-</v>
      </c>
      <c r="C74">
        <v>73</v>
      </c>
      <c r="D74" s="11" t="str">
        <f t="shared" si="1"/>
        <v>2-</v>
      </c>
      <c r="E74" t="str">
        <f>VLOOKUP($D74,metadata!$B$2:$S$450,2,FALSE)</f>
        <v>BRADSHAW, WE</v>
      </c>
      <c r="F74" t="str">
        <f>VLOOKUP($D74,metadata!$B$2:$S$450,3,FALSE)</f>
        <v>GEOGRAPHY OF PHOTOPERIODIC RESPONSE IN DIAPAUSING MOSQUITO</v>
      </c>
      <c r="G74" t="str">
        <f>VLOOKUP($D74,metadata!$B$2:$S$450,4,FALSE)</f>
        <v>10.1038/262384b0</v>
      </c>
      <c r="H74" t="str">
        <f>VLOOKUP($D74,metadata!$B$2:$S$450,5,FALSE)</f>
        <v>y-askfordata</v>
      </c>
      <c r="I74" t="str">
        <f>VLOOKUP($D74,metadata!$B$2:$S$450,6,FALSE)</f>
        <v>a</v>
      </c>
      <c r="J74" t="str">
        <f>VLOOKUP($D74,metadata!$B$2:$S$450,7,FALSE)</f>
        <v>i</v>
      </c>
      <c r="K74">
        <f>VLOOKUP($D74,metadata!$B$2:$S$450,8,FALSE)</f>
        <v>22</v>
      </c>
      <c r="L74">
        <f>VLOOKUP($D74,metadata!$B$2:$S$450,9,FALSE)</f>
        <v>16</v>
      </c>
      <c r="M74">
        <f>VLOOKUP($D74,metadata!$B$2:$S$450,10,FALSE)</f>
        <v>0</v>
      </c>
      <c r="N74" t="str">
        <f>VLOOKUP($D74,metadata!$B$2:$S$450,11,FALSE)</f>
        <v>Wyeomyia smithii</v>
      </c>
      <c r="O74" t="str">
        <f>VLOOKUP($D74,metadata!$B$2:$S$450,12,FALSE)</f>
        <v>diptera</v>
      </c>
      <c r="P74">
        <f>VLOOKUP($D74,metadata!$B$2:$S$450,13,FALSE)</f>
        <v>0</v>
      </c>
      <c r="Q74">
        <f>VLOOKUP($D74,metadata!$B$2:$S$450,14,FALSE)</f>
        <v>0</v>
      </c>
      <c r="R74">
        <f>VLOOKUP($D74,metadata!$B$2:$S$450,15,FALSE)</f>
        <v>0</v>
      </c>
      <c r="S74">
        <f>VLOOKUP($D74,metadata!$B$2:$S$450,16,FALSE)</f>
        <v>0</v>
      </c>
      <c r="T74">
        <f>VLOOKUP($D74,metadata!$B$2:$S$450,17,FALSE)</f>
        <v>0</v>
      </c>
      <c r="U74">
        <f>VLOOKUP($D74,metadata!$B$2:$S$450,18,FALSE)</f>
        <v>0</v>
      </c>
      <c r="V74">
        <f>VLOOKUP($D74,metadata!$B$2:$Z$450,19,FALSE)</f>
        <v>0</v>
      </c>
      <c r="W74">
        <f>VLOOKUP($D74,metadata!$B$2:$Z$450,20,FALSE)</f>
        <v>0</v>
      </c>
      <c r="X74">
        <f>VLOOKUP($D74,metadata!$B$2:$Z$450,21,FALSE)</f>
        <v>0</v>
      </c>
      <c r="Y74">
        <f>VLOOKUP($D74,metadata!$B$2:$Z$450,22,FALSE)</f>
        <v>0</v>
      </c>
      <c r="Z74">
        <f>VLOOKUP($D74,metadata!$B$2:$Z$450,23,FALSE)</f>
        <v>0</v>
      </c>
      <c r="AA74">
        <f>VLOOKUP($D74,metadata!$B$2:$Z$450,24,FALSE)</f>
        <v>0</v>
      </c>
      <c r="AB74">
        <f>VLOOKUP($D74,metadata!$B$2:$Z$450,25,FALSE)</f>
        <v>0</v>
      </c>
    </row>
    <row r="75" spans="1:28" x14ac:dyDescent="0.3">
      <c r="A75">
        <f>A74+metadata!J85</f>
        <v>588</v>
      </c>
      <c r="B75" t="str">
        <f>metadata!B75</f>
        <v>7-</v>
      </c>
      <c r="C75">
        <v>74</v>
      </c>
      <c r="D75" s="11" t="str">
        <f t="shared" si="1"/>
        <v>2-</v>
      </c>
      <c r="E75" t="str">
        <f>VLOOKUP($D75,metadata!$B$2:$S$450,2,FALSE)</f>
        <v>BRADSHAW, WE</v>
      </c>
      <c r="F75" t="str">
        <f>VLOOKUP($D75,metadata!$B$2:$S$450,3,FALSE)</f>
        <v>GEOGRAPHY OF PHOTOPERIODIC RESPONSE IN DIAPAUSING MOSQUITO</v>
      </c>
      <c r="G75" t="str">
        <f>VLOOKUP($D75,metadata!$B$2:$S$450,4,FALSE)</f>
        <v>10.1038/262384b0</v>
      </c>
      <c r="H75" t="str">
        <f>VLOOKUP($D75,metadata!$B$2:$S$450,5,FALSE)</f>
        <v>y-askfordata</v>
      </c>
      <c r="I75" t="str">
        <f>VLOOKUP($D75,metadata!$B$2:$S$450,6,FALSE)</f>
        <v>a</v>
      </c>
      <c r="J75" t="str">
        <f>VLOOKUP($D75,metadata!$B$2:$S$450,7,FALSE)</f>
        <v>i</v>
      </c>
      <c r="K75">
        <f>VLOOKUP($D75,metadata!$B$2:$S$450,8,FALSE)</f>
        <v>22</v>
      </c>
      <c r="L75">
        <f>VLOOKUP($D75,metadata!$B$2:$S$450,9,FALSE)</f>
        <v>16</v>
      </c>
      <c r="M75">
        <f>VLOOKUP($D75,metadata!$B$2:$S$450,10,FALSE)</f>
        <v>0</v>
      </c>
      <c r="N75" t="str">
        <f>VLOOKUP($D75,metadata!$B$2:$S$450,11,FALSE)</f>
        <v>Wyeomyia smithii</v>
      </c>
      <c r="O75" t="str">
        <f>VLOOKUP($D75,metadata!$B$2:$S$450,12,FALSE)</f>
        <v>diptera</v>
      </c>
      <c r="P75">
        <f>VLOOKUP($D75,metadata!$B$2:$S$450,13,FALSE)</f>
        <v>0</v>
      </c>
      <c r="Q75">
        <f>VLOOKUP($D75,metadata!$B$2:$S$450,14,FALSE)</f>
        <v>0</v>
      </c>
      <c r="R75">
        <f>VLOOKUP($D75,metadata!$B$2:$S$450,15,FALSE)</f>
        <v>0</v>
      </c>
      <c r="S75">
        <f>VLOOKUP($D75,metadata!$B$2:$S$450,16,FALSE)</f>
        <v>0</v>
      </c>
      <c r="T75">
        <f>VLOOKUP($D75,metadata!$B$2:$S$450,17,FALSE)</f>
        <v>0</v>
      </c>
      <c r="U75">
        <f>VLOOKUP($D75,metadata!$B$2:$S$450,18,FALSE)</f>
        <v>0</v>
      </c>
      <c r="V75">
        <f>VLOOKUP($D75,metadata!$B$2:$Z$450,19,FALSE)</f>
        <v>0</v>
      </c>
      <c r="W75">
        <f>VLOOKUP($D75,metadata!$B$2:$Z$450,20,FALSE)</f>
        <v>0</v>
      </c>
      <c r="X75">
        <f>VLOOKUP($D75,metadata!$B$2:$Z$450,21,FALSE)</f>
        <v>0</v>
      </c>
      <c r="Y75">
        <f>VLOOKUP($D75,metadata!$B$2:$Z$450,22,FALSE)</f>
        <v>0</v>
      </c>
      <c r="Z75">
        <f>VLOOKUP($D75,metadata!$B$2:$Z$450,23,FALSE)</f>
        <v>0</v>
      </c>
      <c r="AA75">
        <f>VLOOKUP($D75,metadata!$B$2:$Z$450,24,FALSE)</f>
        <v>0</v>
      </c>
      <c r="AB75">
        <f>VLOOKUP($D75,metadata!$B$2:$Z$450,25,FALSE)</f>
        <v>0</v>
      </c>
    </row>
    <row r="76" spans="1:28" x14ac:dyDescent="0.3">
      <c r="A76">
        <f>A75+metadata!J86</f>
        <v>592</v>
      </c>
      <c r="B76" t="str">
        <f>metadata!B76</f>
        <v>7-</v>
      </c>
      <c r="C76">
        <v>75</v>
      </c>
      <c r="D76" s="11" t="str">
        <f t="shared" si="1"/>
        <v>2-</v>
      </c>
      <c r="E76" t="str">
        <f>VLOOKUP($D76,metadata!$B$2:$S$450,2,FALSE)</f>
        <v>BRADSHAW, WE</v>
      </c>
      <c r="F76" t="str">
        <f>VLOOKUP($D76,metadata!$B$2:$S$450,3,FALSE)</f>
        <v>GEOGRAPHY OF PHOTOPERIODIC RESPONSE IN DIAPAUSING MOSQUITO</v>
      </c>
      <c r="G76" t="str">
        <f>VLOOKUP($D76,metadata!$B$2:$S$450,4,FALSE)</f>
        <v>10.1038/262384b0</v>
      </c>
      <c r="H76" t="str">
        <f>VLOOKUP($D76,metadata!$B$2:$S$450,5,FALSE)</f>
        <v>y-askfordata</v>
      </c>
      <c r="I76" t="str">
        <f>VLOOKUP($D76,metadata!$B$2:$S$450,6,FALSE)</f>
        <v>a</v>
      </c>
      <c r="J76" t="str">
        <f>VLOOKUP($D76,metadata!$B$2:$S$450,7,FALSE)</f>
        <v>i</v>
      </c>
      <c r="K76">
        <f>VLOOKUP($D76,metadata!$B$2:$S$450,8,FALSE)</f>
        <v>22</v>
      </c>
      <c r="L76">
        <f>VLOOKUP($D76,metadata!$B$2:$S$450,9,FALSE)</f>
        <v>16</v>
      </c>
      <c r="M76">
        <f>VLOOKUP($D76,metadata!$B$2:$S$450,10,FALSE)</f>
        <v>0</v>
      </c>
      <c r="N76" t="str">
        <f>VLOOKUP($D76,metadata!$B$2:$S$450,11,FALSE)</f>
        <v>Wyeomyia smithii</v>
      </c>
      <c r="O76" t="str">
        <f>VLOOKUP($D76,metadata!$B$2:$S$450,12,FALSE)</f>
        <v>diptera</v>
      </c>
      <c r="P76">
        <f>VLOOKUP($D76,metadata!$B$2:$S$450,13,FALSE)</f>
        <v>0</v>
      </c>
      <c r="Q76">
        <f>VLOOKUP($D76,metadata!$B$2:$S$450,14,FALSE)</f>
        <v>0</v>
      </c>
      <c r="R76">
        <f>VLOOKUP($D76,metadata!$B$2:$S$450,15,FALSE)</f>
        <v>0</v>
      </c>
      <c r="S76">
        <f>VLOOKUP($D76,metadata!$B$2:$S$450,16,FALSE)</f>
        <v>0</v>
      </c>
      <c r="T76">
        <f>VLOOKUP($D76,metadata!$B$2:$S$450,17,FALSE)</f>
        <v>0</v>
      </c>
      <c r="U76">
        <f>VLOOKUP($D76,metadata!$B$2:$S$450,18,FALSE)</f>
        <v>0</v>
      </c>
      <c r="V76">
        <f>VLOOKUP($D76,metadata!$B$2:$Z$450,19,FALSE)</f>
        <v>0</v>
      </c>
      <c r="W76">
        <f>VLOOKUP($D76,metadata!$B$2:$Z$450,20,FALSE)</f>
        <v>0</v>
      </c>
      <c r="X76">
        <f>VLOOKUP($D76,metadata!$B$2:$Z$450,21,FALSE)</f>
        <v>0</v>
      </c>
      <c r="Y76">
        <f>VLOOKUP($D76,metadata!$B$2:$Z$450,22,FALSE)</f>
        <v>0</v>
      </c>
      <c r="Z76">
        <f>VLOOKUP($D76,metadata!$B$2:$Z$450,23,FALSE)</f>
        <v>0</v>
      </c>
      <c r="AA76">
        <f>VLOOKUP($D76,metadata!$B$2:$Z$450,24,FALSE)</f>
        <v>0</v>
      </c>
      <c r="AB76">
        <f>VLOOKUP($D76,metadata!$B$2:$Z$450,25,FALSE)</f>
        <v>0</v>
      </c>
    </row>
    <row r="77" spans="1:28" x14ac:dyDescent="0.3">
      <c r="A77">
        <f>A76+metadata!J87</f>
        <v>595</v>
      </c>
      <c r="B77" t="str">
        <f>metadata!B77</f>
        <v>7-</v>
      </c>
      <c r="C77">
        <v>76</v>
      </c>
      <c r="D77" s="11" t="str">
        <f t="shared" si="1"/>
        <v>2-</v>
      </c>
      <c r="E77" t="str">
        <f>VLOOKUP($D77,metadata!$B$2:$S$450,2,FALSE)</f>
        <v>BRADSHAW, WE</v>
      </c>
      <c r="F77" t="str">
        <f>VLOOKUP($D77,metadata!$B$2:$S$450,3,FALSE)</f>
        <v>GEOGRAPHY OF PHOTOPERIODIC RESPONSE IN DIAPAUSING MOSQUITO</v>
      </c>
      <c r="G77" t="str">
        <f>VLOOKUP($D77,metadata!$B$2:$S$450,4,FALSE)</f>
        <v>10.1038/262384b0</v>
      </c>
      <c r="H77" t="str">
        <f>VLOOKUP($D77,metadata!$B$2:$S$450,5,FALSE)</f>
        <v>y-askfordata</v>
      </c>
      <c r="I77" t="str">
        <f>VLOOKUP($D77,metadata!$B$2:$S$450,6,FALSE)</f>
        <v>a</v>
      </c>
      <c r="J77" t="str">
        <f>VLOOKUP($D77,metadata!$B$2:$S$450,7,FALSE)</f>
        <v>i</v>
      </c>
      <c r="K77">
        <f>VLOOKUP($D77,metadata!$B$2:$S$450,8,FALSE)</f>
        <v>22</v>
      </c>
      <c r="L77">
        <f>VLOOKUP($D77,metadata!$B$2:$S$450,9,FALSE)</f>
        <v>16</v>
      </c>
      <c r="M77">
        <f>VLOOKUP($D77,metadata!$B$2:$S$450,10,FALSE)</f>
        <v>0</v>
      </c>
      <c r="N77" t="str">
        <f>VLOOKUP($D77,metadata!$B$2:$S$450,11,FALSE)</f>
        <v>Wyeomyia smithii</v>
      </c>
      <c r="O77" t="str">
        <f>VLOOKUP($D77,metadata!$B$2:$S$450,12,FALSE)</f>
        <v>diptera</v>
      </c>
      <c r="P77">
        <f>VLOOKUP($D77,metadata!$B$2:$S$450,13,FALSE)</f>
        <v>0</v>
      </c>
      <c r="Q77">
        <f>VLOOKUP($D77,metadata!$B$2:$S$450,14,FALSE)</f>
        <v>0</v>
      </c>
      <c r="R77">
        <f>VLOOKUP($D77,metadata!$B$2:$S$450,15,FALSE)</f>
        <v>0</v>
      </c>
      <c r="S77">
        <f>VLOOKUP($D77,metadata!$B$2:$S$450,16,FALSE)</f>
        <v>0</v>
      </c>
      <c r="T77">
        <f>VLOOKUP($D77,metadata!$B$2:$S$450,17,FALSE)</f>
        <v>0</v>
      </c>
      <c r="U77">
        <f>VLOOKUP($D77,metadata!$B$2:$S$450,18,FALSE)</f>
        <v>0</v>
      </c>
      <c r="V77">
        <f>VLOOKUP($D77,metadata!$B$2:$Z$450,19,FALSE)</f>
        <v>0</v>
      </c>
      <c r="W77">
        <f>VLOOKUP($D77,metadata!$B$2:$Z$450,20,FALSE)</f>
        <v>0</v>
      </c>
      <c r="X77">
        <f>VLOOKUP($D77,metadata!$B$2:$Z$450,21,FALSE)</f>
        <v>0</v>
      </c>
      <c r="Y77">
        <f>VLOOKUP($D77,metadata!$B$2:$Z$450,22,FALSE)</f>
        <v>0</v>
      </c>
      <c r="Z77">
        <f>VLOOKUP($D77,metadata!$B$2:$Z$450,23,FALSE)</f>
        <v>0</v>
      </c>
      <c r="AA77">
        <f>VLOOKUP($D77,metadata!$B$2:$Z$450,24,FALSE)</f>
        <v>0</v>
      </c>
      <c r="AB77">
        <f>VLOOKUP($D77,metadata!$B$2:$Z$450,25,FALSE)</f>
        <v>0</v>
      </c>
    </row>
    <row r="78" spans="1:28" x14ac:dyDescent="0.3">
      <c r="A78">
        <f>A77+metadata!J88</f>
        <v>598</v>
      </c>
      <c r="B78" t="str">
        <f>metadata!B78</f>
        <v>7-</v>
      </c>
      <c r="C78">
        <v>77</v>
      </c>
      <c r="D78" s="11" t="str">
        <f t="shared" si="1"/>
        <v>2-</v>
      </c>
      <c r="E78" t="str">
        <f>VLOOKUP($D78,metadata!$B$2:$S$450,2,FALSE)</f>
        <v>BRADSHAW, WE</v>
      </c>
      <c r="F78" t="str">
        <f>VLOOKUP($D78,metadata!$B$2:$S$450,3,FALSE)</f>
        <v>GEOGRAPHY OF PHOTOPERIODIC RESPONSE IN DIAPAUSING MOSQUITO</v>
      </c>
      <c r="G78" t="str">
        <f>VLOOKUP($D78,metadata!$B$2:$S$450,4,FALSE)</f>
        <v>10.1038/262384b0</v>
      </c>
      <c r="H78" t="str">
        <f>VLOOKUP($D78,metadata!$B$2:$S$450,5,FALSE)</f>
        <v>y-askfordata</v>
      </c>
      <c r="I78" t="str">
        <f>VLOOKUP($D78,metadata!$B$2:$S$450,6,FALSE)</f>
        <v>a</v>
      </c>
      <c r="J78" t="str">
        <f>VLOOKUP($D78,metadata!$B$2:$S$450,7,FALSE)</f>
        <v>i</v>
      </c>
      <c r="K78">
        <f>VLOOKUP($D78,metadata!$B$2:$S$450,8,FALSE)</f>
        <v>22</v>
      </c>
      <c r="L78">
        <f>VLOOKUP($D78,metadata!$B$2:$S$450,9,FALSE)</f>
        <v>16</v>
      </c>
      <c r="M78">
        <f>VLOOKUP($D78,metadata!$B$2:$S$450,10,FALSE)</f>
        <v>0</v>
      </c>
      <c r="N78" t="str">
        <f>VLOOKUP($D78,metadata!$B$2:$S$450,11,FALSE)</f>
        <v>Wyeomyia smithii</v>
      </c>
      <c r="O78" t="str">
        <f>VLOOKUP($D78,metadata!$B$2:$S$450,12,FALSE)</f>
        <v>diptera</v>
      </c>
      <c r="P78">
        <f>VLOOKUP($D78,metadata!$B$2:$S$450,13,FALSE)</f>
        <v>0</v>
      </c>
      <c r="Q78">
        <f>VLOOKUP($D78,metadata!$B$2:$S$450,14,FALSE)</f>
        <v>0</v>
      </c>
      <c r="R78">
        <f>VLOOKUP($D78,metadata!$B$2:$S$450,15,FALSE)</f>
        <v>0</v>
      </c>
      <c r="S78">
        <f>VLOOKUP($D78,metadata!$B$2:$S$450,16,FALSE)</f>
        <v>0</v>
      </c>
      <c r="T78">
        <f>VLOOKUP($D78,metadata!$B$2:$S$450,17,FALSE)</f>
        <v>0</v>
      </c>
      <c r="U78">
        <f>VLOOKUP($D78,metadata!$B$2:$S$450,18,FALSE)</f>
        <v>0</v>
      </c>
      <c r="V78">
        <f>VLOOKUP($D78,metadata!$B$2:$Z$450,19,FALSE)</f>
        <v>0</v>
      </c>
      <c r="W78">
        <f>VLOOKUP($D78,metadata!$B$2:$Z$450,20,FALSE)</f>
        <v>0</v>
      </c>
      <c r="X78">
        <f>VLOOKUP($D78,metadata!$B$2:$Z$450,21,FALSE)</f>
        <v>0</v>
      </c>
      <c r="Y78">
        <f>VLOOKUP($D78,metadata!$B$2:$Z$450,22,FALSE)</f>
        <v>0</v>
      </c>
      <c r="Z78">
        <f>VLOOKUP($D78,metadata!$B$2:$Z$450,23,FALSE)</f>
        <v>0</v>
      </c>
      <c r="AA78">
        <f>VLOOKUP($D78,metadata!$B$2:$Z$450,24,FALSE)</f>
        <v>0</v>
      </c>
      <c r="AB78">
        <f>VLOOKUP($D78,metadata!$B$2:$Z$450,25,FALSE)</f>
        <v>0</v>
      </c>
    </row>
    <row r="79" spans="1:28" x14ac:dyDescent="0.3">
      <c r="A79">
        <f>A78+metadata!J89</f>
        <v>601</v>
      </c>
      <c r="B79" t="str">
        <f>metadata!B79</f>
        <v>8-takaoka</v>
      </c>
      <c r="C79">
        <v>78</v>
      </c>
      <c r="D79" s="11" t="str">
        <f t="shared" si="1"/>
        <v>2-</v>
      </c>
      <c r="E79" t="str">
        <f>VLOOKUP($D79,metadata!$B$2:$S$450,2,FALSE)</f>
        <v>BRADSHAW, WE</v>
      </c>
      <c r="F79" t="str">
        <f>VLOOKUP($D79,metadata!$B$2:$S$450,3,FALSE)</f>
        <v>GEOGRAPHY OF PHOTOPERIODIC RESPONSE IN DIAPAUSING MOSQUITO</v>
      </c>
      <c r="G79" t="str">
        <f>VLOOKUP($D79,metadata!$B$2:$S$450,4,FALSE)</f>
        <v>10.1038/262384b0</v>
      </c>
      <c r="H79" t="str">
        <f>VLOOKUP($D79,metadata!$B$2:$S$450,5,FALSE)</f>
        <v>y-askfordata</v>
      </c>
      <c r="I79" t="str">
        <f>VLOOKUP($D79,metadata!$B$2:$S$450,6,FALSE)</f>
        <v>a</v>
      </c>
      <c r="J79" t="str">
        <f>VLOOKUP($D79,metadata!$B$2:$S$450,7,FALSE)</f>
        <v>i</v>
      </c>
      <c r="K79">
        <f>VLOOKUP($D79,metadata!$B$2:$S$450,8,FALSE)</f>
        <v>22</v>
      </c>
      <c r="L79">
        <f>VLOOKUP($D79,metadata!$B$2:$S$450,9,FALSE)</f>
        <v>16</v>
      </c>
      <c r="M79">
        <f>VLOOKUP($D79,metadata!$B$2:$S$450,10,FALSE)</f>
        <v>0</v>
      </c>
      <c r="N79" t="str">
        <f>VLOOKUP($D79,metadata!$B$2:$S$450,11,FALSE)</f>
        <v>Wyeomyia smithii</v>
      </c>
      <c r="O79" t="str">
        <f>VLOOKUP($D79,metadata!$B$2:$S$450,12,FALSE)</f>
        <v>diptera</v>
      </c>
      <c r="P79">
        <f>VLOOKUP($D79,metadata!$B$2:$S$450,13,FALSE)</f>
        <v>0</v>
      </c>
      <c r="Q79">
        <f>VLOOKUP($D79,metadata!$B$2:$S$450,14,FALSE)</f>
        <v>0</v>
      </c>
      <c r="R79">
        <f>VLOOKUP($D79,metadata!$B$2:$S$450,15,FALSE)</f>
        <v>0</v>
      </c>
      <c r="S79">
        <f>VLOOKUP($D79,metadata!$B$2:$S$450,16,FALSE)</f>
        <v>0</v>
      </c>
      <c r="T79">
        <f>VLOOKUP($D79,metadata!$B$2:$S$450,17,FALSE)</f>
        <v>0</v>
      </c>
      <c r="U79">
        <f>VLOOKUP($D79,metadata!$B$2:$S$450,18,FALSE)</f>
        <v>0</v>
      </c>
      <c r="V79">
        <f>VLOOKUP($D79,metadata!$B$2:$Z$450,19,FALSE)</f>
        <v>0</v>
      </c>
      <c r="W79">
        <f>VLOOKUP($D79,metadata!$B$2:$Z$450,20,FALSE)</f>
        <v>0</v>
      </c>
      <c r="X79">
        <f>VLOOKUP($D79,metadata!$B$2:$Z$450,21,FALSE)</f>
        <v>0</v>
      </c>
      <c r="Y79">
        <f>VLOOKUP($D79,metadata!$B$2:$Z$450,22,FALSE)</f>
        <v>0</v>
      </c>
      <c r="Z79">
        <f>VLOOKUP($D79,metadata!$B$2:$Z$450,23,FALSE)</f>
        <v>0</v>
      </c>
      <c r="AA79">
        <f>VLOOKUP($D79,metadata!$B$2:$Z$450,24,FALSE)</f>
        <v>0</v>
      </c>
      <c r="AB79">
        <f>VLOOKUP($D79,metadata!$B$2:$Z$450,25,FALSE)</f>
        <v>0</v>
      </c>
    </row>
    <row r="80" spans="1:28" x14ac:dyDescent="0.3">
      <c r="A80">
        <f>A79+metadata!J90</f>
        <v>604</v>
      </c>
      <c r="B80" t="str">
        <f>metadata!B80</f>
        <v>8-kanazawa</v>
      </c>
      <c r="C80">
        <v>79</v>
      </c>
      <c r="D80" s="11" t="str">
        <f t="shared" si="1"/>
        <v>2-</v>
      </c>
      <c r="E80" t="str">
        <f>VLOOKUP($D80,metadata!$B$2:$S$450,2,FALSE)</f>
        <v>BRADSHAW, WE</v>
      </c>
      <c r="F80" t="str">
        <f>VLOOKUP($D80,metadata!$B$2:$S$450,3,FALSE)</f>
        <v>GEOGRAPHY OF PHOTOPERIODIC RESPONSE IN DIAPAUSING MOSQUITO</v>
      </c>
      <c r="G80" t="str">
        <f>VLOOKUP($D80,metadata!$B$2:$S$450,4,FALSE)</f>
        <v>10.1038/262384b0</v>
      </c>
      <c r="H80" t="str">
        <f>VLOOKUP($D80,metadata!$B$2:$S$450,5,FALSE)</f>
        <v>y-askfordata</v>
      </c>
      <c r="I80" t="str">
        <f>VLOOKUP($D80,metadata!$B$2:$S$450,6,FALSE)</f>
        <v>a</v>
      </c>
      <c r="J80" t="str">
        <f>VLOOKUP($D80,metadata!$B$2:$S$450,7,FALSE)</f>
        <v>i</v>
      </c>
      <c r="K80">
        <f>VLOOKUP($D80,metadata!$B$2:$S$450,8,FALSE)</f>
        <v>22</v>
      </c>
      <c r="L80">
        <f>VLOOKUP($D80,metadata!$B$2:$S$450,9,FALSE)</f>
        <v>16</v>
      </c>
      <c r="M80">
        <f>VLOOKUP($D80,metadata!$B$2:$S$450,10,FALSE)</f>
        <v>0</v>
      </c>
      <c r="N80" t="str">
        <f>VLOOKUP($D80,metadata!$B$2:$S$450,11,FALSE)</f>
        <v>Wyeomyia smithii</v>
      </c>
      <c r="O80" t="str">
        <f>VLOOKUP($D80,metadata!$B$2:$S$450,12,FALSE)</f>
        <v>diptera</v>
      </c>
      <c r="P80">
        <f>VLOOKUP($D80,metadata!$B$2:$S$450,13,FALSE)</f>
        <v>0</v>
      </c>
      <c r="Q80">
        <f>VLOOKUP($D80,metadata!$B$2:$S$450,14,FALSE)</f>
        <v>0</v>
      </c>
      <c r="R80">
        <f>VLOOKUP($D80,metadata!$B$2:$S$450,15,FALSE)</f>
        <v>0</v>
      </c>
      <c r="S80">
        <f>VLOOKUP($D80,metadata!$B$2:$S$450,16,FALSE)</f>
        <v>0</v>
      </c>
      <c r="T80">
        <f>VLOOKUP($D80,metadata!$B$2:$S$450,17,FALSE)</f>
        <v>0</v>
      </c>
      <c r="U80">
        <f>VLOOKUP($D80,metadata!$B$2:$S$450,18,FALSE)</f>
        <v>0</v>
      </c>
      <c r="V80">
        <f>VLOOKUP($D80,metadata!$B$2:$Z$450,19,FALSE)</f>
        <v>0</v>
      </c>
      <c r="W80">
        <f>VLOOKUP($D80,metadata!$B$2:$Z$450,20,FALSE)</f>
        <v>0</v>
      </c>
      <c r="X80">
        <f>VLOOKUP($D80,metadata!$B$2:$Z$450,21,FALSE)</f>
        <v>0</v>
      </c>
      <c r="Y80">
        <f>VLOOKUP($D80,metadata!$B$2:$Z$450,22,FALSE)</f>
        <v>0</v>
      </c>
      <c r="Z80">
        <f>VLOOKUP($D80,metadata!$B$2:$Z$450,23,FALSE)</f>
        <v>0</v>
      </c>
      <c r="AA80">
        <f>VLOOKUP($D80,metadata!$B$2:$Z$450,24,FALSE)</f>
        <v>0</v>
      </c>
      <c r="AB80">
        <f>VLOOKUP($D80,metadata!$B$2:$Z$450,25,FALSE)</f>
        <v>0</v>
      </c>
    </row>
    <row r="81" spans="1:28" x14ac:dyDescent="0.3">
      <c r="A81">
        <f>A80+metadata!J91</f>
        <v>607</v>
      </c>
      <c r="B81" t="str">
        <f>metadata!B81</f>
        <v>8-fukui</v>
      </c>
      <c r="C81">
        <v>80</v>
      </c>
      <c r="D81" s="11" t="str">
        <f t="shared" si="1"/>
        <v>2-</v>
      </c>
      <c r="E81" t="str">
        <f>VLOOKUP($D81,metadata!$B$2:$S$450,2,FALSE)</f>
        <v>BRADSHAW, WE</v>
      </c>
      <c r="F81" t="str">
        <f>VLOOKUP($D81,metadata!$B$2:$S$450,3,FALSE)</f>
        <v>GEOGRAPHY OF PHOTOPERIODIC RESPONSE IN DIAPAUSING MOSQUITO</v>
      </c>
      <c r="G81" t="str">
        <f>VLOOKUP($D81,metadata!$B$2:$S$450,4,FALSE)</f>
        <v>10.1038/262384b0</v>
      </c>
      <c r="H81" t="str">
        <f>VLOOKUP($D81,metadata!$B$2:$S$450,5,FALSE)</f>
        <v>y-askfordata</v>
      </c>
      <c r="I81" t="str">
        <f>VLOOKUP($D81,metadata!$B$2:$S$450,6,FALSE)</f>
        <v>a</v>
      </c>
      <c r="J81" t="str">
        <f>VLOOKUP($D81,metadata!$B$2:$S$450,7,FALSE)</f>
        <v>i</v>
      </c>
      <c r="K81">
        <f>VLOOKUP($D81,metadata!$B$2:$S$450,8,FALSE)</f>
        <v>22</v>
      </c>
      <c r="L81">
        <f>VLOOKUP($D81,metadata!$B$2:$S$450,9,FALSE)</f>
        <v>16</v>
      </c>
      <c r="M81">
        <f>VLOOKUP($D81,metadata!$B$2:$S$450,10,FALSE)</f>
        <v>0</v>
      </c>
      <c r="N81" t="str">
        <f>VLOOKUP($D81,metadata!$B$2:$S$450,11,FALSE)</f>
        <v>Wyeomyia smithii</v>
      </c>
      <c r="O81" t="str">
        <f>VLOOKUP($D81,metadata!$B$2:$S$450,12,FALSE)</f>
        <v>diptera</v>
      </c>
      <c r="P81">
        <f>VLOOKUP($D81,metadata!$B$2:$S$450,13,FALSE)</f>
        <v>0</v>
      </c>
      <c r="Q81">
        <f>VLOOKUP($D81,metadata!$B$2:$S$450,14,FALSE)</f>
        <v>0</v>
      </c>
      <c r="R81">
        <f>VLOOKUP($D81,metadata!$B$2:$S$450,15,FALSE)</f>
        <v>0</v>
      </c>
      <c r="S81">
        <f>VLOOKUP($D81,metadata!$B$2:$S$450,16,FALSE)</f>
        <v>0</v>
      </c>
      <c r="T81">
        <f>VLOOKUP($D81,metadata!$B$2:$S$450,17,FALSE)</f>
        <v>0</v>
      </c>
      <c r="U81">
        <f>VLOOKUP($D81,metadata!$B$2:$S$450,18,FALSE)</f>
        <v>0</v>
      </c>
      <c r="V81">
        <f>VLOOKUP($D81,metadata!$B$2:$Z$450,19,FALSE)</f>
        <v>0</v>
      </c>
      <c r="W81">
        <f>VLOOKUP($D81,metadata!$B$2:$Z$450,20,FALSE)</f>
        <v>0</v>
      </c>
      <c r="X81">
        <f>VLOOKUP($D81,metadata!$B$2:$Z$450,21,FALSE)</f>
        <v>0</v>
      </c>
      <c r="Y81">
        <f>VLOOKUP($D81,metadata!$B$2:$Z$450,22,FALSE)</f>
        <v>0</v>
      </c>
      <c r="Z81">
        <f>VLOOKUP($D81,metadata!$B$2:$Z$450,23,FALSE)</f>
        <v>0</v>
      </c>
      <c r="AA81">
        <f>VLOOKUP($D81,metadata!$B$2:$Z$450,24,FALSE)</f>
        <v>0</v>
      </c>
      <c r="AB81">
        <f>VLOOKUP($D81,metadata!$B$2:$Z$450,25,FALSE)</f>
        <v>0</v>
      </c>
    </row>
    <row r="82" spans="1:28" x14ac:dyDescent="0.3">
      <c r="A82">
        <f>A81+metadata!J92</f>
        <v>610</v>
      </c>
      <c r="B82" t="str">
        <f>metadata!B82</f>
        <v>9-AT</v>
      </c>
      <c r="C82">
        <v>81</v>
      </c>
      <c r="D82" s="11" t="str">
        <f t="shared" si="1"/>
        <v>2-</v>
      </c>
      <c r="E82" t="str">
        <f>VLOOKUP($D82,metadata!$B$2:$S$450,2,FALSE)</f>
        <v>BRADSHAW, WE</v>
      </c>
      <c r="F82" t="str">
        <f>VLOOKUP($D82,metadata!$B$2:$S$450,3,FALSE)</f>
        <v>GEOGRAPHY OF PHOTOPERIODIC RESPONSE IN DIAPAUSING MOSQUITO</v>
      </c>
      <c r="G82" t="str">
        <f>VLOOKUP($D82,metadata!$B$2:$S$450,4,FALSE)</f>
        <v>10.1038/262384b0</v>
      </c>
      <c r="H82" t="str">
        <f>VLOOKUP($D82,metadata!$B$2:$S$450,5,FALSE)</f>
        <v>y-askfordata</v>
      </c>
      <c r="I82" t="str">
        <f>VLOOKUP($D82,metadata!$B$2:$S$450,6,FALSE)</f>
        <v>a</v>
      </c>
      <c r="J82" t="str">
        <f>VLOOKUP($D82,metadata!$B$2:$S$450,7,FALSE)</f>
        <v>i</v>
      </c>
      <c r="K82">
        <f>VLOOKUP($D82,metadata!$B$2:$S$450,8,FALSE)</f>
        <v>22</v>
      </c>
      <c r="L82">
        <f>VLOOKUP($D82,metadata!$B$2:$S$450,9,FALSE)</f>
        <v>16</v>
      </c>
      <c r="M82">
        <f>VLOOKUP($D82,metadata!$B$2:$S$450,10,FALSE)</f>
        <v>0</v>
      </c>
      <c r="N82" t="str">
        <f>VLOOKUP($D82,metadata!$B$2:$S$450,11,FALSE)</f>
        <v>Wyeomyia smithii</v>
      </c>
      <c r="O82" t="str">
        <f>VLOOKUP($D82,metadata!$B$2:$S$450,12,FALSE)</f>
        <v>diptera</v>
      </c>
      <c r="P82">
        <f>VLOOKUP($D82,metadata!$B$2:$S$450,13,FALSE)</f>
        <v>0</v>
      </c>
      <c r="Q82">
        <f>VLOOKUP($D82,metadata!$B$2:$S$450,14,FALSE)</f>
        <v>0</v>
      </c>
      <c r="R82">
        <f>VLOOKUP($D82,metadata!$B$2:$S$450,15,FALSE)</f>
        <v>0</v>
      </c>
      <c r="S82">
        <f>VLOOKUP($D82,metadata!$B$2:$S$450,16,FALSE)</f>
        <v>0</v>
      </c>
      <c r="T82">
        <f>VLOOKUP($D82,metadata!$B$2:$S$450,17,FALSE)</f>
        <v>0</v>
      </c>
      <c r="U82">
        <f>VLOOKUP($D82,metadata!$B$2:$S$450,18,FALSE)</f>
        <v>0</v>
      </c>
      <c r="V82">
        <f>VLOOKUP($D82,metadata!$B$2:$Z$450,19,FALSE)</f>
        <v>0</v>
      </c>
      <c r="W82">
        <f>VLOOKUP($D82,metadata!$B$2:$Z$450,20,FALSE)</f>
        <v>0</v>
      </c>
      <c r="X82">
        <f>VLOOKUP($D82,metadata!$B$2:$Z$450,21,FALSE)</f>
        <v>0</v>
      </c>
      <c r="Y82">
        <f>VLOOKUP($D82,metadata!$B$2:$Z$450,22,FALSE)</f>
        <v>0</v>
      </c>
      <c r="Z82">
        <f>VLOOKUP($D82,metadata!$B$2:$Z$450,23,FALSE)</f>
        <v>0</v>
      </c>
      <c r="AA82">
        <f>VLOOKUP($D82,metadata!$B$2:$Z$450,24,FALSE)</f>
        <v>0</v>
      </c>
      <c r="AB82">
        <f>VLOOKUP($D82,metadata!$B$2:$Z$450,25,FALSE)</f>
        <v>0</v>
      </c>
    </row>
    <row r="83" spans="1:28" x14ac:dyDescent="0.3">
      <c r="A83">
        <f>A82+metadata!J93</f>
        <v>615</v>
      </c>
      <c r="B83" t="str">
        <f>metadata!B83</f>
        <v>9-UM</v>
      </c>
      <c r="C83">
        <v>82</v>
      </c>
      <c r="D83" s="11" t="str">
        <f t="shared" si="1"/>
        <v>2-</v>
      </c>
      <c r="E83" t="str">
        <f>VLOOKUP($D83,metadata!$B$2:$S$450,2,FALSE)</f>
        <v>BRADSHAW, WE</v>
      </c>
      <c r="F83" t="str">
        <f>VLOOKUP($D83,metadata!$B$2:$S$450,3,FALSE)</f>
        <v>GEOGRAPHY OF PHOTOPERIODIC RESPONSE IN DIAPAUSING MOSQUITO</v>
      </c>
      <c r="G83" t="str">
        <f>VLOOKUP($D83,metadata!$B$2:$S$450,4,FALSE)</f>
        <v>10.1038/262384b0</v>
      </c>
      <c r="H83" t="str">
        <f>VLOOKUP($D83,metadata!$B$2:$S$450,5,FALSE)</f>
        <v>y-askfordata</v>
      </c>
      <c r="I83" t="str">
        <f>VLOOKUP($D83,metadata!$B$2:$S$450,6,FALSE)</f>
        <v>a</v>
      </c>
      <c r="J83" t="str">
        <f>VLOOKUP($D83,metadata!$B$2:$S$450,7,FALSE)</f>
        <v>i</v>
      </c>
      <c r="K83">
        <f>VLOOKUP($D83,metadata!$B$2:$S$450,8,FALSE)</f>
        <v>22</v>
      </c>
      <c r="L83">
        <f>VLOOKUP($D83,metadata!$B$2:$S$450,9,FALSE)</f>
        <v>16</v>
      </c>
      <c r="M83">
        <f>VLOOKUP($D83,metadata!$B$2:$S$450,10,FALSE)</f>
        <v>0</v>
      </c>
      <c r="N83" t="str">
        <f>VLOOKUP($D83,metadata!$B$2:$S$450,11,FALSE)</f>
        <v>Wyeomyia smithii</v>
      </c>
      <c r="O83" t="str">
        <f>VLOOKUP($D83,metadata!$B$2:$S$450,12,FALSE)</f>
        <v>diptera</v>
      </c>
      <c r="P83">
        <f>VLOOKUP($D83,metadata!$B$2:$S$450,13,FALSE)</f>
        <v>0</v>
      </c>
      <c r="Q83">
        <f>VLOOKUP($D83,metadata!$B$2:$S$450,14,FALSE)</f>
        <v>0</v>
      </c>
      <c r="R83">
        <f>VLOOKUP($D83,metadata!$B$2:$S$450,15,FALSE)</f>
        <v>0</v>
      </c>
      <c r="S83">
        <f>VLOOKUP($D83,metadata!$B$2:$S$450,16,FALSE)</f>
        <v>0</v>
      </c>
      <c r="T83">
        <f>VLOOKUP($D83,metadata!$B$2:$S$450,17,FALSE)</f>
        <v>0</v>
      </c>
      <c r="U83">
        <f>VLOOKUP($D83,metadata!$B$2:$S$450,18,FALSE)</f>
        <v>0</v>
      </c>
      <c r="V83">
        <f>VLOOKUP($D83,metadata!$B$2:$Z$450,19,FALSE)</f>
        <v>0</v>
      </c>
      <c r="W83">
        <f>VLOOKUP($D83,metadata!$B$2:$Z$450,20,FALSE)</f>
        <v>0</v>
      </c>
      <c r="X83">
        <f>VLOOKUP($D83,metadata!$B$2:$Z$450,21,FALSE)</f>
        <v>0</v>
      </c>
      <c r="Y83">
        <f>VLOOKUP($D83,metadata!$B$2:$Z$450,22,FALSE)</f>
        <v>0</v>
      </c>
      <c r="Z83">
        <f>VLOOKUP($D83,metadata!$B$2:$Z$450,23,FALSE)</f>
        <v>0</v>
      </c>
      <c r="AA83">
        <f>VLOOKUP($D83,metadata!$B$2:$Z$450,24,FALSE)</f>
        <v>0</v>
      </c>
      <c r="AB83">
        <f>VLOOKUP($D83,metadata!$B$2:$Z$450,25,FALSE)</f>
        <v>0</v>
      </c>
    </row>
    <row r="84" spans="1:28" x14ac:dyDescent="0.3">
      <c r="A84">
        <f>A83+metadata!J94</f>
        <v>618</v>
      </c>
      <c r="B84" t="str">
        <f>metadata!B84</f>
        <v>9-MB</v>
      </c>
      <c r="C84">
        <v>83</v>
      </c>
      <c r="D84" s="11" t="str">
        <f t="shared" si="1"/>
        <v>2-</v>
      </c>
      <c r="E84" t="str">
        <f>VLOOKUP($D84,metadata!$B$2:$S$450,2,FALSE)</f>
        <v>BRADSHAW, WE</v>
      </c>
      <c r="F84" t="str">
        <f>VLOOKUP($D84,metadata!$B$2:$S$450,3,FALSE)</f>
        <v>GEOGRAPHY OF PHOTOPERIODIC RESPONSE IN DIAPAUSING MOSQUITO</v>
      </c>
      <c r="G84" t="str">
        <f>VLOOKUP($D84,metadata!$B$2:$S$450,4,FALSE)</f>
        <v>10.1038/262384b0</v>
      </c>
      <c r="H84" t="str">
        <f>VLOOKUP($D84,metadata!$B$2:$S$450,5,FALSE)</f>
        <v>y-askfordata</v>
      </c>
      <c r="I84" t="str">
        <f>VLOOKUP($D84,metadata!$B$2:$S$450,6,FALSE)</f>
        <v>a</v>
      </c>
      <c r="J84" t="str">
        <f>VLOOKUP($D84,metadata!$B$2:$S$450,7,FALSE)</f>
        <v>i</v>
      </c>
      <c r="K84">
        <f>VLOOKUP($D84,metadata!$B$2:$S$450,8,FALSE)</f>
        <v>22</v>
      </c>
      <c r="L84">
        <f>VLOOKUP($D84,metadata!$B$2:$S$450,9,FALSE)</f>
        <v>16</v>
      </c>
      <c r="M84">
        <f>VLOOKUP($D84,metadata!$B$2:$S$450,10,FALSE)</f>
        <v>0</v>
      </c>
      <c r="N84" t="str">
        <f>VLOOKUP($D84,metadata!$B$2:$S$450,11,FALSE)</f>
        <v>Wyeomyia smithii</v>
      </c>
      <c r="O84" t="str">
        <f>VLOOKUP($D84,metadata!$B$2:$S$450,12,FALSE)</f>
        <v>diptera</v>
      </c>
      <c r="P84">
        <f>VLOOKUP($D84,metadata!$B$2:$S$450,13,FALSE)</f>
        <v>0</v>
      </c>
      <c r="Q84">
        <f>VLOOKUP($D84,metadata!$B$2:$S$450,14,FALSE)</f>
        <v>0</v>
      </c>
      <c r="R84">
        <f>VLOOKUP($D84,metadata!$B$2:$S$450,15,FALSE)</f>
        <v>0</v>
      </c>
      <c r="S84">
        <f>VLOOKUP($D84,metadata!$B$2:$S$450,16,FALSE)</f>
        <v>0</v>
      </c>
      <c r="T84">
        <f>VLOOKUP($D84,metadata!$B$2:$S$450,17,FALSE)</f>
        <v>0</v>
      </c>
      <c r="U84">
        <f>VLOOKUP($D84,metadata!$B$2:$S$450,18,FALSE)</f>
        <v>0</v>
      </c>
      <c r="V84">
        <f>VLOOKUP($D84,metadata!$B$2:$Z$450,19,FALSE)</f>
        <v>0</v>
      </c>
      <c r="W84">
        <f>VLOOKUP($D84,metadata!$B$2:$Z$450,20,FALSE)</f>
        <v>0</v>
      </c>
      <c r="X84">
        <f>VLOOKUP($D84,metadata!$B$2:$Z$450,21,FALSE)</f>
        <v>0</v>
      </c>
      <c r="Y84">
        <f>VLOOKUP($D84,metadata!$B$2:$Z$450,22,FALSE)</f>
        <v>0</v>
      </c>
      <c r="Z84">
        <f>VLOOKUP($D84,metadata!$B$2:$Z$450,23,FALSE)</f>
        <v>0</v>
      </c>
      <c r="AA84">
        <f>VLOOKUP($D84,metadata!$B$2:$Z$450,24,FALSE)</f>
        <v>0</v>
      </c>
      <c r="AB84">
        <f>VLOOKUP($D84,metadata!$B$2:$Z$450,25,FALSE)</f>
        <v>0</v>
      </c>
    </row>
    <row r="85" spans="1:28" x14ac:dyDescent="0.3">
      <c r="A85">
        <f>A84+metadata!J95</f>
        <v>626</v>
      </c>
      <c r="B85" t="str">
        <f>metadata!B85</f>
        <v>9-FI</v>
      </c>
      <c r="C85">
        <v>84</v>
      </c>
      <c r="D85" s="11" t="str">
        <f t="shared" si="1"/>
        <v>2-</v>
      </c>
      <c r="E85" t="str">
        <f>VLOOKUP($D85,metadata!$B$2:$S$450,2,FALSE)</f>
        <v>BRADSHAW, WE</v>
      </c>
      <c r="F85" t="str">
        <f>VLOOKUP($D85,metadata!$B$2:$S$450,3,FALSE)</f>
        <v>GEOGRAPHY OF PHOTOPERIODIC RESPONSE IN DIAPAUSING MOSQUITO</v>
      </c>
      <c r="G85" t="str">
        <f>VLOOKUP($D85,metadata!$B$2:$S$450,4,FALSE)</f>
        <v>10.1038/262384b0</v>
      </c>
      <c r="H85" t="str">
        <f>VLOOKUP($D85,metadata!$B$2:$S$450,5,FALSE)</f>
        <v>y-askfordata</v>
      </c>
      <c r="I85" t="str">
        <f>VLOOKUP($D85,metadata!$B$2:$S$450,6,FALSE)</f>
        <v>a</v>
      </c>
      <c r="J85" t="str">
        <f>VLOOKUP($D85,metadata!$B$2:$S$450,7,FALSE)</f>
        <v>i</v>
      </c>
      <c r="K85">
        <f>VLOOKUP($D85,metadata!$B$2:$S$450,8,FALSE)</f>
        <v>22</v>
      </c>
      <c r="L85">
        <f>VLOOKUP($D85,metadata!$B$2:$S$450,9,FALSE)</f>
        <v>16</v>
      </c>
      <c r="M85">
        <f>VLOOKUP($D85,metadata!$B$2:$S$450,10,FALSE)</f>
        <v>0</v>
      </c>
      <c r="N85" t="str">
        <f>VLOOKUP($D85,metadata!$B$2:$S$450,11,FALSE)</f>
        <v>Wyeomyia smithii</v>
      </c>
      <c r="O85" t="str">
        <f>VLOOKUP($D85,metadata!$B$2:$S$450,12,FALSE)</f>
        <v>diptera</v>
      </c>
      <c r="P85">
        <f>VLOOKUP($D85,metadata!$B$2:$S$450,13,FALSE)</f>
        <v>0</v>
      </c>
      <c r="Q85">
        <f>VLOOKUP($D85,metadata!$B$2:$S$450,14,FALSE)</f>
        <v>0</v>
      </c>
      <c r="R85">
        <f>VLOOKUP($D85,metadata!$B$2:$S$450,15,FALSE)</f>
        <v>0</v>
      </c>
      <c r="S85">
        <f>VLOOKUP($D85,metadata!$B$2:$S$450,16,FALSE)</f>
        <v>0</v>
      </c>
      <c r="T85">
        <f>VLOOKUP($D85,metadata!$B$2:$S$450,17,FALSE)</f>
        <v>0</v>
      </c>
      <c r="U85">
        <f>VLOOKUP($D85,metadata!$B$2:$S$450,18,FALSE)</f>
        <v>0</v>
      </c>
      <c r="V85">
        <f>VLOOKUP($D85,metadata!$B$2:$Z$450,19,FALSE)</f>
        <v>0</v>
      </c>
      <c r="W85">
        <f>VLOOKUP($D85,metadata!$B$2:$Z$450,20,FALSE)</f>
        <v>0</v>
      </c>
      <c r="X85">
        <f>VLOOKUP($D85,metadata!$B$2:$Z$450,21,FALSE)</f>
        <v>0</v>
      </c>
      <c r="Y85">
        <f>VLOOKUP($D85,metadata!$B$2:$Z$450,22,FALSE)</f>
        <v>0</v>
      </c>
      <c r="Z85">
        <f>VLOOKUP($D85,metadata!$B$2:$Z$450,23,FALSE)</f>
        <v>0</v>
      </c>
      <c r="AA85">
        <f>VLOOKUP($D85,metadata!$B$2:$Z$450,24,FALSE)</f>
        <v>0</v>
      </c>
      <c r="AB85">
        <f>VLOOKUP($D85,metadata!$B$2:$Z$450,25,FALSE)</f>
        <v>0</v>
      </c>
    </row>
    <row r="86" spans="1:28" x14ac:dyDescent="0.3">
      <c r="A86">
        <f>A85+metadata!J96</f>
        <v>631</v>
      </c>
      <c r="B86" t="str">
        <f>metadata!B86</f>
        <v>9-UW</v>
      </c>
      <c r="C86">
        <v>85</v>
      </c>
      <c r="D86" s="11" t="str">
        <f t="shared" si="1"/>
        <v>2-</v>
      </c>
      <c r="E86" t="str">
        <f>VLOOKUP($D86,metadata!$B$2:$S$450,2,FALSE)</f>
        <v>BRADSHAW, WE</v>
      </c>
      <c r="F86" t="str">
        <f>VLOOKUP($D86,metadata!$B$2:$S$450,3,FALSE)</f>
        <v>GEOGRAPHY OF PHOTOPERIODIC RESPONSE IN DIAPAUSING MOSQUITO</v>
      </c>
      <c r="G86" t="str">
        <f>VLOOKUP($D86,metadata!$B$2:$S$450,4,FALSE)</f>
        <v>10.1038/262384b0</v>
      </c>
      <c r="H86" t="str">
        <f>VLOOKUP($D86,metadata!$B$2:$S$450,5,FALSE)</f>
        <v>y-askfordata</v>
      </c>
      <c r="I86" t="str">
        <f>VLOOKUP($D86,metadata!$B$2:$S$450,6,FALSE)</f>
        <v>a</v>
      </c>
      <c r="J86" t="str">
        <f>VLOOKUP($D86,metadata!$B$2:$S$450,7,FALSE)</f>
        <v>i</v>
      </c>
      <c r="K86">
        <f>VLOOKUP($D86,metadata!$B$2:$S$450,8,FALSE)</f>
        <v>22</v>
      </c>
      <c r="L86">
        <f>VLOOKUP($D86,metadata!$B$2:$S$450,9,FALSE)</f>
        <v>16</v>
      </c>
      <c r="M86">
        <f>VLOOKUP($D86,metadata!$B$2:$S$450,10,FALSE)</f>
        <v>0</v>
      </c>
      <c r="N86" t="str">
        <f>VLOOKUP($D86,metadata!$B$2:$S$450,11,FALSE)</f>
        <v>Wyeomyia smithii</v>
      </c>
      <c r="O86" t="str">
        <f>VLOOKUP($D86,metadata!$B$2:$S$450,12,FALSE)</f>
        <v>diptera</v>
      </c>
      <c r="P86">
        <f>VLOOKUP($D86,metadata!$B$2:$S$450,13,FALSE)</f>
        <v>0</v>
      </c>
      <c r="Q86">
        <f>VLOOKUP($D86,metadata!$B$2:$S$450,14,FALSE)</f>
        <v>0</v>
      </c>
      <c r="R86">
        <f>VLOOKUP($D86,metadata!$B$2:$S$450,15,FALSE)</f>
        <v>0</v>
      </c>
      <c r="S86">
        <f>VLOOKUP($D86,metadata!$B$2:$S$450,16,FALSE)</f>
        <v>0</v>
      </c>
      <c r="T86">
        <f>VLOOKUP($D86,metadata!$B$2:$S$450,17,FALSE)</f>
        <v>0</v>
      </c>
      <c r="U86">
        <f>VLOOKUP($D86,metadata!$B$2:$S$450,18,FALSE)</f>
        <v>0</v>
      </c>
      <c r="V86">
        <f>VLOOKUP($D86,metadata!$B$2:$Z$450,19,FALSE)</f>
        <v>0</v>
      </c>
      <c r="W86">
        <f>VLOOKUP($D86,metadata!$B$2:$Z$450,20,FALSE)</f>
        <v>0</v>
      </c>
      <c r="X86">
        <f>VLOOKUP($D86,metadata!$B$2:$Z$450,21,FALSE)</f>
        <v>0</v>
      </c>
      <c r="Y86">
        <f>VLOOKUP($D86,metadata!$B$2:$Z$450,22,FALSE)</f>
        <v>0</v>
      </c>
      <c r="Z86">
        <f>VLOOKUP($D86,metadata!$B$2:$Z$450,23,FALSE)</f>
        <v>0</v>
      </c>
      <c r="AA86">
        <f>VLOOKUP($D86,metadata!$B$2:$Z$450,24,FALSE)</f>
        <v>0</v>
      </c>
      <c r="AB86">
        <f>VLOOKUP($D86,metadata!$B$2:$Z$450,25,FALSE)</f>
        <v>0</v>
      </c>
    </row>
    <row r="87" spans="1:28" x14ac:dyDescent="0.3">
      <c r="A87">
        <f>A86+metadata!J97</f>
        <v>636</v>
      </c>
      <c r="B87" t="str">
        <f>metadata!B87</f>
        <v>9-KT</v>
      </c>
      <c r="C87">
        <v>86</v>
      </c>
      <c r="D87" s="11" t="str">
        <f t="shared" si="1"/>
        <v>2-</v>
      </c>
      <c r="E87" t="str">
        <f>VLOOKUP($D87,metadata!$B$2:$S$450,2,FALSE)</f>
        <v>BRADSHAW, WE</v>
      </c>
      <c r="F87" t="str">
        <f>VLOOKUP($D87,metadata!$B$2:$S$450,3,FALSE)</f>
        <v>GEOGRAPHY OF PHOTOPERIODIC RESPONSE IN DIAPAUSING MOSQUITO</v>
      </c>
      <c r="G87" t="str">
        <f>VLOOKUP($D87,metadata!$B$2:$S$450,4,FALSE)</f>
        <v>10.1038/262384b0</v>
      </c>
      <c r="H87" t="str">
        <f>VLOOKUP($D87,metadata!$B$2:$S$450,5,FALSE)</f>
        <v>y-askfordata</v>
      </c>
      <c r="I87" t="str">
        <f>VLOOKUP($D87,metadata!$B$2:$S$450,6,FALSE)</f>
        <v>a</v>
      </c>
      <c r="J87" t="str">
        <f>VLOOKUP($D87,metadata!$B$2:$S$450,7,FALSE)</f>
        <v>i</v>
      </c>
      <c r="K87">
        <f>VLOOKUP($D87,metadata!$B$2:$S$450,8,FALSE)</f>
        <v>22</v>
      </c>
      <c r="L87">
        <f>VLOOKUP($D87,metadata!$B$2:$S$450,9,FALSE)</f>
        <v>16</v>
      </c>
      <c r="M87">
        <f>VLOOKUP($D87,metadata!$B$2:$S$450,10,FALSE)</f>
        <v>0</v>
      </c>
      <c r="N87" t="str">
        <f>VLOOKUP($D87,metadata!$B$2:$S$450,11,FALSE)</f>
        <v>Wyeomyia smithii</v>
      </c>
      <c r="O87" t="str">
        <f>VLOOKUP($D87,metadata!$B$2:$S$450,12,FALSE)</f>
        <v>diptera</v>
      </c>
      <c r="P87">
        <f>VLOOKUP($D87,metadata!$B$2:$S$450,13,FALSE)</f>
        <v>0</v>
      </c>
      <c r="Q87">
        <f>VLOOKUP($D87,metadata!$B$2:$S$450,14,FALSE)</f>
        <v>0</v>
      </c>
      <c r="R87">
        <f>VLOOKUP($D87,metadata!$B$2:$S$450,15,FALSE)</f>
        <v>0</v>
      </c>
      <c r="S87">
        <f>VLOOKUP($D87,metadata!$B$2:$S$450,16,FALSE)</f>
        <v>0</v>
      </c>
      <c r="T87">
        <f>VLOOKUP($D87,metadata!$B$2:$S$450,17,FALSE)</f>
        <v>0</v>
      </c>
      <c r="U87">
        <f>VLOOKUP($D87,metadata!$B$2:$S$450,18,FALSE)</f>
        <v>0</v>
      </c>
      <c r="V87">
        <f>VLOOKUP($D87,metadata!$B$2:$Z$450,19,FALSE)</f>
        <v>0</v>
      </c>
      <c r="W87">
        <f>VLOOKUP($D87,metadata!$B$2:$Z$450,20,FALSE)</f>
        <v>0</v>
      </c>
      <c r="X87">
        <f>VLOOKUP($D87,metadata!$B$2:$Z$450,21,FALSE)</f>
        <v>0</v>
      </c>
      <c r="Y87">
        <f>VLOOKUP($D87,metadata!$B$2:$Z$450,22,FALSE)</f>
        <v>0</v>
      </c>
      <c r="Z87">
        <f>VLOOKUP($D87,metadata!$B$2:$Z$450,23,FALSE)</f>
        <v>0</v>
      </c>
      <c r="AA87">
        <f>VLOOKUP($D87,metadata!$B$2:$Z$450,24,FALSE)</f>
        <v>0</v>
      </c>
      <c r="AB87">
        <f>VLOOKUP($D87,metadata!$B$2:$Z$450,25,FALSE)</f>
        <v>0</v>
      </c>
    </row>
    <row r="88" spans="1:28" x14ac:dyDescent="0.3">
      <c r="A88">
        <f>A87+metadata!J98</f>
        <v>641</v>
      </c>
      <c r="B88" t="str">
        <f>metadata!B88</f>
        <v>9-SO</v>
      </c>
      <c r="C88">
        <v>87</v>
      </c>
      <c r="D88" s="11" t="str">
        <f t="shared" si="1"/>
        <v>2-</v>
      </c>
      <c r="E88" t="str">
        <f>VLOOKUP($D88,metadata!$B$2:$S$450,2,FALSE)</f>
        <v>BRADSHAW, WE</v>
      </c>
      <c r="F88" t="str">
        <f>VLOOKUP($D88,metadata!$B$2:$S$450,3,FALSE)</f>
        <v>GEOGRAPHY OF PHOTOPERIODIC RESPONSE IN DIAPAUSING MOSQUITO</v>
      </c>
      <c r="G88" t="str">
        <f>VLOOKUP($D88,metadata!$B$2:$S$450,4,FALSE)</f>
        <v>10.1038/262384b0</v>
      </c>
      <c r="H88" t="str">
        <f>VLOOKUP($D88,metadata!$B$2:$S$450,5,FALSE)</f>
        <v>y-askfordata</v>
      </c>
      <c r="I88" t="str">
        <f>VLOOKUP($D88,metadata!$B$2:$S$450,6,FALSE)</f>
        <v>a</v>
      </c>
      <c r="J88" t="str">
        <f>VLOOKUP($D88,metadata!$B$2:$S$450,7,FALSE)</f>
        <v>i</v>
      </c>
      <c r="K88">
        <f>VLOOKUP($D88,metadata!$B$2:$S$450,8,FALSE)</f>
        <v>22</v>
      </c>
      <c r="L88">
        <f>VLOOKUP($D88,metadata!$B$2:$S$450,9,FALSE)</f>
        <v>16</v>
      </c>
      <c r="M88">
        <f>VLOOKUP($D88,metadata!$B$2:$S$450,10,FALSE)</f>
        <v>0</v>
      </c>
      <c r="N88" t="str">
        <f>VLOOKUP($D88,metadata!$B$2:$S$450,11,FALSE)</f>
        <v>Wyeomyia smithii</v>
      </c>
      <c r="O88" t="str">
        <f>VLOOKUP($D88,metadata!$B$2:$S$450,12,FALSE)</f>
        <v>diptera</v>
      </c>
      <c r="P88">
        <f>VLOOKUP($D88,metadata!$B$2:$S$450,13,FALSE)</f>
        <v>0</v>
      </c>
      <c r="Q88">
        <f>VLOOKUP($D88,metadata!$B$2:$S$450,14,FALSE)</f>
        <v>0</v>
      </c>
      <c r="R88">
        <f>VLOOKUP($D88,metadata!$B$2:$S$450,15,FALSE)</f>
        <v>0</v>
      </c>
      <c r="S88">
        <f>VLOOKUP($D88,metadata!$B$2:$S$450,16,FALSE)</f>
        <v>0</v>
      </c>
      <c r="T88">
        <f>VLOOKUP($D88,metadata!$B$2:$S$450,17,FALSE)</f>
        <v>0</v>
      </c>
      <c r="U88">
        <f>VLOOKUP($D88,metadata!$B$2:$S$450,18,FALSE)</f>
        <v>0</v>
      </c>
      <c r="V88">
        <f>VLOOKUP($D88,metadata!$B$2:$Z$450,19,FALSE)</f>
        <v>0</v>
      </c>
      <c r="W88">
        <f>VLOOKUP($D88,metadata!$B$2:$Z$450,20,FALSE)</f>
        <v>0</v>
      </c>
      <c r="X88">
        <f>VLOOKUP($D88,metadata!$B$2:$Z$450,21,FALSE)</f>
        <v>0</v>
      </c>
      <c r="Y88">
        <f>VLOOKUP($D88,metadata!$B$2:$Z$450,22,FALSE)</f>
        <v>0</v>
      </c>
      <c r="Z88">
        <f>VLOOKUP($D88,metadata!$B$2:$Z$450,23,FALSE)</f>
        <v>0</v>
      </c>
      <c r="AA88">
        <f>VLOOKUP($D88,metadata!$B$2:$Z$450,24,FALSE)</f>
        <v>0</v>
      </c>
      <c r="AB88">
        <f>VLOOKUP($D88,metadata!$B$2:$Z$450,25,FALSE)</f>
        <v>0</v>
      </c>
    </row>
    <row r="89" spans="1:28" x14ac:dyDescent="0.3">
      <c r="A89">
        <f>A88+metadata!J99</f>
        <v>647</v>
      </c>
      <c r="B89" t="str">
        <f>metadata!B89</f>
        <v>10-SD</v>
      </c>
      <c r="C89">
        <v>88</v>
      </c>
      <c r="D89" s="11" t="str">
        <f t="shared" si="1"/>
        <v>2-</v>
      </c>
      <c r="E89" t="str">
        <f>VLOOKUP($D89,metadata!$B$2:$S$450,2,FALSE)</f>
        <v>BRADSHAW, WE</v>
      </c>
      <c r="F89" t="str">
        <f>VLOOKUP($D89,metadata!$B$2:$S$450,3,FALSE)</f>
        <v>GEOGRAPHY OF PHOTOPERIODIC RESPONSE IN DIAPAUSING MOSQUITO</v>
      </c>
      <c r="G89" t="str">
        <f>VLOOKUP($D89,metadata!$B$2:$S$450,4,FALSE)</f>
        <v>10.1038/262384b0</v>
      </c>
      <c r="H89" t="str">
        <f>VLOOKUP($D89,metadata!$B$2:$S$450,5,FALSE)</f>
        <v>y-askfordata</v>
      </c>
      <c r="I89" t="str">
        <f>VLOOKUP($D89,metadata!$B$2:$S$450,6,FALSE)</f>
        <v>a</v>
      </c>
      <c r="J89" t="str">
        <f>VLOOKUP($D89,metadata!$B$2:$S$450,7,FALSE)</f>
        <v>i</v>
      </c>
      <c r="K89">
        <f>VLOOKUP($D89,metadata!$B$2:$S$450,8,FALSE)</f>
        <v>22</v>
      </c>
      <c r="L89">
        <f>VLOOKUP($D89,metadata!$B$2:$S$450,9,FALSE)</f>
        <v>16</v>
      </c>
      <c r="M89">
        <f>VLOOKUP($D89,metadata!$B$2:$S$450,10,FALSE)</f>
        <v>0</v>
      </c>
      <c r="N89" t="str">
        <f>VLOOKUP($D89,metadata!$B$2:$S$450,11,FALSE)</f>
        <v>Wyeomyia smithii</v>
      </c>
      <c r="O89" t="str">
        <f>VLOOKUP($D89,metadata!$B$2:$S$450,12,FALSE)</f>
        <v>diptera</v>
      </c>
      <c r="P89">
        <f>VLOOKUP($D89,metadata!$B$2:$S$450,13,FALSE)</f>
        <v>0</v>
      </c>
      <c r="Q89">
        <f>VLOOKUP($D89,metadata!$B$2:$S$450,14,FALSE)</f>
        <v>0</v>
      </c>
      <c r="R89">
        <f>VLOOKUP($D89,metadata!$B$2:$S$450,15,FALSE)</f>
        <v>0</v>
      </c>
      <c r="S89">
        <f>VLOOKUP($D89,metadata!$B$2:$S$450,16,FALSE)</f>
        <v>0</v>
      </c>
      <c r="T89">
        <f>VLOOKUP($D89,metadata!$B$2:$S$450,17,FALSE)</f>
        <v>0</v>
      </c>
      <c r="U89">
        <f>VLOOKUP($D89,metadata!$B$2:$S$450,18,FALSE)</f>
        <v>0</v>
      </c>
      <c r="V89">
        <f>VLOOKUP($D89,metadata!$B$2:$Z$450,19,FALSE)</f>
        <v>0</v>
      </c>
      <c r="W89">
        <f>VLOOKUP($D89,metadata!$B$2:$Z$450,20,FALSE)</f>
        <v>0</v>
      </c>
      <c r="X89">
        <f>VLOOKUP($D89,metadata!$B$2:$Z$450,21,FALSE)</f>
        <v>0</v>
      </c>
      <c r="Y89">
        <f>VLOOKUP($D89,metadata!$B$2:$Z$450,22,FALSE)</f>
        <v>0</v>
      </c>
      <c r="Z89">
        <f>VLOOKUP($D89,metadata!$B$2:$Z$450,23,FALSE)</f>
        <v>0</v>
      </c>
      <c r="AA89">
        <f>VLOOKUP($D89,metadata!$B$2:$Z$450,24,FALSE)</f>
        <v>0</v>
      </c>
      <c r="AB89">
        <f>VLOOKUP($D89,metadata!$B$2:$Z$450,25,FALSE)</f>
        <v>0</v>
      </c>
    </row>
    <row r="90" spans="1:28" x14ac:dyDescent="0.3">
      <c r="A90">
        <f>A89+metadata!J100</f>
        <v>653</v>
      </c>
      <c r="B90" t="str">
        <f>metadata!B90</f>
        <v>10-NG</v>
      </c>
      <c r="C90">
        <v>89</v>
      </c>
      <c r="D90" s="11" t="str">
        <f t="shared" si="1"/>
        <v>2-</v>
      </c>
      <c r="E90" t="str">
        <f>VLOOKUP($D90,metadata!$B$2:$S$450,2,FALSE)</f>
        <v>BRADSHAW, WE</v>
      </c>
      <c r="F90" t="str">
        <f>VLOOKUP($D90,metadata!$B$2:$S$450,3,FALSE)</f>
        <v>GEOGRAPHY OF PHOTOPERIODIC RESPONSE IN DIAPAUSING MOSQUITO</v>
      </c>
      <c r="G90" t="str">
        <f>VLOOKUP($D90,metadata!$B$2:$S$450,4,FALSE)</f>
        <v>10.1038/262384b0</v>
      </c>
      <c r="H90" t="str">
        <f>VLOOKUP($D90,metadata!$B$2:$S$450,5,FALSE)</f>
        <v>y-askfordata</v>
      </c>
      <c r="I90" t="str">
        <f>VLOOKUP($D90,metadata!$B$2:$S$450,6,FALSE)</f>
        <v>a</v>
      </c>
      <c r="J90" t="str">
        <f>VLOOKUP($D90,metadata!$B$2:$S$450,7,FALSE)</f>
        <v>i</v>
      </c>
      <c r="K90">
        <f>VLOOKUP($D90,metadata!$B$2:$S$450,8,FALSE)</f>
        <v>22</v>
      </c>
      <c r="L90">
        <f>VLOOKUP($D90,metadata!$B$2:$S$450,9,FALSE)</f>
        <v>16</v>
      </c>
      <c r="M90">
        <f>VLOOKUP($D90,metadata!$B$2:$S$450,10,FALSE)</f>
        <v>0</v>
      </c>
      <c r="N90" t="str">
        <f>VLOOKUP($D90,metadata!$B$2:$S$450,11,FALSE)</f>
        <v>Wyeomyia smithii</v>
      </c>
      <c r="O90" t="str">
        <f>VLOOKUP($D90,metadata!$B$2:$S$450,12,FALSE)</f>
        <v>diptera</v>
      </c>
      <c r="P90">
        <f>VLOOKUP($D90,metadata!$B$2:$S$450,13,FALSE)</f>
        <v>0</v>
      </c>
      <c r="Q90">
        <f>VLOOKUP($D90,metadata!$B$2:$S$450,14,FALSE)</f>
        <v>0</v>
      </c>
      <c r="R90">
        <f>VLOOKUP($D90,metadata!$B$2:$S$450,15,FALSE)</f>
        <v>0</v>
      </c>
      <c r="S90">
        <f>VLOOKUP($D90,metadata!$B$2:$S$450,16,FALSE)</f>
        <v>0</v>
      </c>
      <c r="T90">
        <f>VLOOKUP($D90,metadata!$B$2:$S$450,17,FALSE)</f>
        <v>0</v>
      </c>
      <c r="U90">
        <f>VLOOKUP($D90,metadata!$B$2:$S$450,18,FALSE)</f>
        <v>0</v>
      </c>
      <c r="V90">
        <f>VLOOKUP($D90,metadata!$B$2:$Z$450,19,FALSE)</f>
        <v>0</v>
      </c>
      <c r="W90">
        <f>VLOOKUP($D90,metadata!$B$2:$Z$450,20,FALSE)</f>
        <v>0</v>
      </c>
      <c r="X90">
        <f>VLOOKUP($D90,metadata!$B$2:$Z$450,21,FALSE)</f>
        <v>0</v>
      </c>
      <c r="Y90">
        <f>VLOOKUP($D90,metadata!$B$2:$Z$450,22,FALSE)</f>
        <v>0</v>
      </c>
      <c r="Z90">
        <f>VLOOKUP($D90,metadata!$B$2:$Z$450,23,FALSE)</f>
        <v>0</v>
      </c>
      <c r="AA90">
        <f>VLOOKUP($D90,metadata!$B$2:$Z$450,24,FALSE)</f>
        <v>0</v>
      </c>
      <c r="AB90">
        <f>VLOOKUP($D90,metadata!$B$2:$Z$450,25,FALSE)</f>
        <v>0</v>
      </c>
    </row>
    <row r="91" spans="1:28" x14ac:dyDescent="0.3">
      <c r="A91">
        <f>A90+metadata!J101</f>
        <v>658</v>
      </c>
      <c r="B91" t="str">
        <f>metadata!B91</f>
        <v>10-FS</v>
      </c>
      <c r="C91">
        <v>90</v>
      </c>
      <c r="D91" s="11" t="str">
        <f t="shared" si="1"/>
        <v>2-</v>
      </c>
      <c r="E91" t="str">
        <f>VLOOKUP($D91,metadata!$B$2:$S$450,2,FALSE)</f>
        <v>BRADSHAW, WE</v>
      </c>
      <c r="F91" t="str">
        <f>VLOOKUP($D91,metadata!$B$2:$S$450,3,FALSE)</f>
        <v>GEOGRAPHY OF PHOTOPERIODIC RESPONSE IN DIAPAUSING MOSQUITO</v>
      </c>
      <c r="G91" t="str">
        <f>VLOOKUP($D91,metadata!$B$2:$S$450,4,FALSE)</f>
        <v>10.1038/262384b0</v>
      </c>
      <c r="H91" t="str">
        <f>VLOOKUP($D91,metadata!$B$2:$S$450,5,FALSE)</f>
        <v>y-askfordata</v>
      </c>
      <c r="I91" t="str">
        <f>VLOOKUP($D91,metadata!$B$2:$S$450,6,FALSE)</f>
        <v>a</v>
      </c>
      <c r="J91" t="str">
        <f>VLOOKUP($D91,metadata!$B$2:$S$450,7,FALSE)</f>
        <v>i</v>
      </c>
      <c r="K91">
        <f>VLOOKUP($D91,metadata!$B$2:$S$450,8,FALSE)</f>
        <v>22</v>
      </c>
      <c r="L91">
        <f>VLOOKUP($D91,metadata!$B$2:$S$450,9,FALSE)</f>
        <v>16</v>
      </c>
      <c r="M91">
        <f>VLOOKUP($D91,metadata!$B$2:$S$450,10,FALSE)</f>
        <v>0</v>
      </c>
      <c r="N91" t="str">
        <f>VLOOKUP($D91,metadata!$B$2:$S$450,11,FALSE)</f>
        <v>Wyeomyia smithii</v>
      </c>
      <c r="O91" t="str">
        <f>VLOOKUP($D91,metadata!$B$2:$S$450,12,FALSE)</f>
        <v>diptera</v>
      </c>
      <c r="P91">
        <f>VLOOKUP($D91,metadata!$B$2:$S$450,13,FALSE)</f>
        <v>0</v>
      </c>
      <c r="Q91">
        <f>VLOOKUP($D91,metadata!$B$2:$S$450,14,FALSE)</f>
        <v>0</v>
      </c>
      <c r="R91">
        <f>VLOOKUP($D91,metadata!$B$2:$S$450,15,FALSE)</f>
        <v>0</v>
      </c>
      <c r="S91">
        <f>VLOOKUP($D91,metadata!$B$2:$S$450,16,FALSE)</f>
        <v>0</v>
      </c>
      <c r="T91">
        <f>VLOOKUP($D91,metadata!$B$2:$S$450,17,FALSE)</f>
        <v>0</v>
      </c>
      <c r="U91">
        <f>VLOOKUP($D91,metadata!$B$2:$S$450,18,FALSE)</f>
        <v>0</v>
      </c>
      <c r="V91">
        <f>VLOOKUP($D91,metadata!$B$2:$Z$450,19,FALSE)</f>
        <v>0</v>
      </c>
      <c r="W91">
        <f>VLOOKUP($D91,metadata!$B$2:$Z$450,20,FALSE)</f>
        <v>0</v>
      </c>
      <c r="X91">
        <f>VLOOKUP($D91,metadata!$B$2:$Z$450,21,FALSE)</f>
        <v>0</v>
      </c>
      <c r="Y91">
        <f>VLOOKUP($D91,metadata!$B$2:$Z$450,22,FALSE)</f>
        <v>0</v>
      </c>
      <c r="Z91">
        <f>VLOOKUP($D91,metadata!$B$2:$Z$450,23,FALSE)</f>
        <v>0</v>
      </c>
      <c r="AA91">
        <f>VLOOKUP($D91,metadata!$B$2:$Z$450,24,FALSE)</f>
        <v>0</v>
      </c>
      <c r="AB91">
        <f>VLOOKUP($D91,metadata!$B$2:$Z$450,25,FALSE)</f>
        <v>0</v>
      </c>
    </row>
    <row r="92" spans="1:28" x14ac:dyDescent="0.3">
      <c r="A92">
        <f>A91+metadata!J102</f>
        <v>658</v>
      </c>
      <c r="B92" t="str">
        <f>metadata!B92</f>
        <v>10-MM</v>
      </c>
      <c r="C92">
        <v>91</v>
      </c>
      <c r="D92" s="11" t="str">
        <f t="shared" si="1"/>
        <v>2-</v>
      </c>
      <c r="E92" t="str">
        <f>VLOOKUP($D92,metadata!$B$2:$S$450,2,FALSE)</f>
        <v>BRADSHAW, WE</v>
      </c>
      <c r="F92" t="str">
        <f>VLOOKUP($D92,metadata!$B$2:$S$450,3,FALSE)</f>
        <v>GEOGRAPHY OF PHOTOPERIODIC RESPONSE IN DIAPAUSING MOSQUITO</v>
      </c>
      <c r="G92" t="str">
        <f>VLOOKUP($D92,metadata!$B$2:$S$450,4,FALSE)</f>
        <v>10.1038/262384b0</v>
      </c>
      <c r="H92" t="str">
        <f>VLOOKUP($D92,metadata!$B$2:$S$450,5,FALSE)</f>
        <v>y-askfordata</v>
      </c>
      <c r="I92" t="str">
        <f>VLOOKUP($D92,metadata!$B$2:$S$450,6,FALSE)</f>
        <v>a</v>
      </c>
      <c r="J92" t="str">
        <f>VLOOKUP($D92,metadata!$B$2:$S$450,7,FALSE)</f>
        <v>i</v>
      </c>
      <c r="K92">
        <f>VLOOKUP($D92,metadata!$B$2:$S$450,8,FALSE)</f>
        <v>22</v>
      </c>
      <c r="L92">
        <f>VLOOKUP($D92,metadata!$B$2:$S$450,9,FALSE)</f>
        <v>16</v>
      </c>
      <c r="M92">
        <f>VLOOKUP($D92,metadata!$B$2:$S$450,10,FALSE)</f>
        <v>0</v>
      </c>
      <c r="N92" t="str">
        <f>VLOOKUP($D92,metadata!$B$2:$S$450,11,FALSE)</f>
        <v>Wyeomyia smithii</v>
      </c>
      <c r="O92" t="str">
        <f>VLOOKUP($D92,metadata!$B$2:$S$450,12,FALSE)</f>
        <v>diptera</v>
      </c>
      <c r="P92">
        <f>VLOOKUP($D92,metadata!$B$2:$S$450,13,FALSE)</f>
        <v>0</v>
      </c>
      <c r="Q92">
        <f>VLOOKUP($D92,metadata!$B$2:$S$450,14,FALSE)</f>
        <v>0</v>
      </c>
      <c r="R92">
        <f>VLOOKUP($D92,metadata!$B$2:$S$450,15,FALSE)</f>
        <v>0</v>
      </c>
      <c r="S92">
        <f>VLOOKUP($D92,metadata!$B$2:$S$450,16,FALSE)</f>
        <v>0</v>
      </c>
      <c r="T92">
        <f>VLOOKUP($D92,metadata!$B$2:$S$450,17,FALSE)</f>
        <v>0</v>
      </c>
      <c r="U92">
        <f>VLOOKUP($D92,metadata!$B$2:$S$450,18,FALSE)</f>
        <v>0</v>
      </c>
      <c r="V92">
        <f>VLOOKUP($D92,metadata!$B$2:$Z$450,19,FALSE)</f>
        <v>0</v>
      </c>
      <c r="W92">
        <f>VLOOKUP($D92,metadata!$B$2:$Z$450,20,FALSE)</f>
        <v>0</v>
      </c>
      <c r="X92">
        <f>VLOOKUP($D92,metadata!$B$2:$Z$450,21,FALSE)</f>
        <v>0</v>
      </c>
      <c r="Y92">
        <f>VLOOKUP($D92,metadata!$B$2:$Z$450,22,FALSE)</f>
        <v>0</v>
      </c>
      <c r="Z92">
        <f>VLOOKUP($D92,metadata!$B$2:$Z$450,23,FALSE)</f>
        <v>0</v>
      </c>
      <c r="AA92">
        <f>VLOOKUP($D92,metadata!$B$2:$Z$450,24,FALSE)</f>
        <v>0</v>
      </c>
      <c r="AB92">
        <f>VLOOKUP($D92,metadata!$B$2:$Z$450,25,FALSE)</f>
        <v>0</v>
      </c>
    </row>
    <row r="93" spans="1:28" x14ac:dyDescent="0.3">
      <c r="A93">
        <f>A92+metadata!J103</f>
        <v>658</v>
      </c>
      <c r="B93" t="str">
        <f>metadata!B93</f>
        <v>10-KB</v>
      </c>
      <c r="C93">
        <v>92</v>
      </c>
      <c r="D93" s="11" t="str">
        <f t="shared" si="1"/>
        <v>2-</v>
      </c>
      <c r="E93" t="str">
        <f>VLOOKUP($D93,metadata!$B$2:$S$450,2,FALSE)</f>
        <v>BRADSHAW, WE</v>
      </c>
      <c r="F93" t="str">
        <f>VLOOKUP($D93,metadata!$B$2:$S$450,3,FALSE)</f>
        <v>GEOGRAPHY OF PHOTOPERIODIC RESPONSE IN DIAPAUSING MOSQUITO</v>
      </c>
      <c r="G93" t="str">
        <f>VLOOKUP($D93,metadata!$B$2:$S$450,4,FALSE)</f>
        <v>10.1038/262384b0</v>
      </c>
      <c r="H93" t="str">
        <f>VLOOKUP($D93,metadata!$B$2:$S$450,5,FALSE)</f>
        <v>y-askfordata</v>
      </c>
      <c r="I93" t="str">
        <f>VLOOKUP($D93,metadata!$B$2:$S$450,6,FALSE)</f>
        <v>a</v>
      </c>
      <c r="J93" t="str">
        <f>VLOOKUP($D93,metadata!$B$2:$S$450,7,FALSE)</f>
        <v>i</v>
      </c>
      <c r="K93">
        <f>VLOOKUP($D93,metadata!$B$2:$S$450,8,FALSE)</f>
        <v>22</v>
      </c>
      <c r="L93">
        <f>VLOOKUP($D93,metadata!$B$2:$S$450,9,FALSE)</f>
        <v>16</v>
      </c>
      <c r="M93">
        <f>VLOOKUP($D93,metadata!$B$2:$S$450,10,FALSE)</f>
        <v>0</v>
      </c>
      <c r="N93" t="str">
        <f>VLOOKUP($D93,metadata!$B$2:$S$450,11,FALSE)</f>
        <v>Wyeomyia smithii</v>
      </c>
      <c r="O93" t="str">
        <f>VLOOKUP($D93,metadata!$B$2:$S$450,12,FALSE)</f>
        <v>diptera</v>
      </c>
      <c r="P93">
        <f>VLOOKUP($D93,metadata!$B$2:$S$450,13,FALSE)</f>
        <v>0</v>
      </c>
      <c r="Q93">
        <f>VLOOKUP($D93,metadata!$B$2:$S$450,14,FALSE)</f>
        <v>0</v>
      </c>
      <c r="R93">
        <f>VLOOKUP($D93,metadata!$B$2:$S$450,15,FALSE)</f>
        <v>0</v>
      </c>
      <c r="S93">
        <f>VLOOKUP($D93,metadata!$B$2:$S$450,16,FALSE)</f>
        <v>0</v>
      </c>
      <c r="T93">
        <f>VLOOKUP($D93,metadata!$B$2:$S$450,17,FALSE)</f>
        <v>0</v>
      </c>
      <c r="U93">
        <f>VLOOKUP($D93,metadata!$B$2:$S$450,18,FALSE)</f>
        <v>0</v>
      </c>
      <c r="V93">
        <f>VLOOKUP($D93,metadata!$B$2:$Z$450,19,FALSE)</f>
        <v>0</v>
      </c>
      <c r="W93">
        <f>VLOOKUP($D93,metadata!$B$2:$Z$450,20,FALSE)</f>
        <v>0</v>
      </c>
      <c r="X93">
        <f>VLOOKUP($D93,metadata!$B$2:$Z$450,21,FALSE)</f>
        <v>0</v>
      </c>
      <c r="Y93">
        <f>VLOOKUP($D93,metadata!$B$2:$Z$450,22,FALSE)</f>
        <v>0</v>
      </c>
      <c r="Z93">
        <f>VLOOKUP($D93,metadata!$B$2:$Z$450,23,FALSE)</f>
        <v>0</v>
      </c>
      <c r="AA93">
        <f>VLOOKUP($D93,metadata!$B$2:$Z$450,24,FALSE)</f>
        <v>0</v>
      </c>
      <c r="AB93">
        <f>VLOOKUP($D93,metadata!$B$2:$Z$450,25,FALSE)</f>
        <v>0</v>
      </c>
    </row>
    <row r="94" spans="1:28" x14ac:dyDescent="0.3">
      <c r="A94">
        <f>A93+metadata!J104</f>
        <v>658</v>
      </c>
      <c r="B94" t="str">
        <f>metadata!B94</f>
        <v>10-WY</v>
      </c>
      <c r="C94">
        <v>93</v>
      </c>
      <c r="D94" s="11" t="str">
        <f t="shared" si="1"/>
        <v>2-</v>
      </c>
      <c r="E94" t="str">
        <f>VLOOKUP($D94,metadata!$B$2:$S$450,2,FALSE)</f>
        <v>BRADSHAW, WE</v>
      </c>
      <c r="F94" t="str">
        <f>VLOOKUP($D94,metadata!$B$2:$S$450,3,FALSE)</f>
        <v>GEOGRAPHY OF PHOTOPERIODIC RESPONSE IN DIAPAUSING MOSQUITO</v>
      </c>
      <c r="G94" t="str">
        <f>VLOOKUP($D94,metadata!$B$2:$S$450,4,FALSE)</f>
        <v>10.1038/262384b0</v>
      </c>
      <c r="H94" t="str">
        <f>VLOOKUP($D94,metadata!$B$2:$S$450,5,FALSE)</f>
        <v>y-askfordata</v>
      </c>
      <c r="I94" t="str">
        <f>VLOOKUP($D94,metadata!$B$2:$S$450,6,FALSE)</f>
        <v>a</v>
      </c>
      <c r="J94" t="str">
        <f>VLOOKUP($D94,metadata!$B$2:$S$450,7,FALSE)</f>
        <v>i</v>
      </c>
      <c r="K94">
        <f>VLOOKUP($D94,metadata!$B$2:$S$450,8,FALSE)</f>
        <v>22</v>
      </c>
      <c r="L94">
        <f>VLOOKUP($D94,metadata!$B$2:$S$450,9,FALSE)</f>
        <v>16</v>
      </c>
      <c r="M94">
        <f>VLOOKUP($D94,metadata!$B$2:$S$450,10,FALSE)</f>
        <v>0</v>
      </c>
      <c r="N94" t="str">
        <f>VLOOKUP($D94,metadata!$B$2:$S$450,11,FALSE)</f>
        <v>Wyeomyia smithii</v>
      </c>
      <c r="O94" t="str">
        <f>VLOOKUP($D94,metadata!$B$2:$S$450,12,FALSE)</f>
        <v>diptera</v>
      </c>
      <c r="P94">
        <f>VLOOKUP($D94,metadata!$B$2:$S$450,13,FALSE)</f>
        <v>0</v>
      </c>
      <c r="Q94">
        <f>VLOOKUP($D94,metadata!$B$2:$S$450,14,FALSE)</f>
        <v>0</v>
      </c>
      <c r="R94">
        <f>VLOOKUP($D94,metadata!$B$2:$S$450,15,FALSE)</f>
        <v>0</v>
      </c>
      <c r="S94">
        <f>VLOOKUP($D94,metadata!$B$2:$S$450,16,FALSE)</f>
        <v>0</v>
      </c>
      <c r="T94">
        <f>VLOOKUP($D94,metadata!$B$2:$S$450,17,FALSE)</f>
        <v>0</v>
      </c>
      <c r="U94">
        <f>VLOOKUP($D94,metadata!$B$2:$S$450,18,FALSE)</f>
        <v>0</v>
      </c>
      <c r="V94">
        <f>VLOOKUP($D94,metadata!$B$2:$Z$450,19,FALSE)</f>
        <v>0</v>
      </c>
      <c r="W94">
        <f>VLOOKUP($D94,metadata!$B$2:$Z$450,20,FALSE)</f>
        <v>0</v>
      </c>
      <c r="X94">
        <f>VLOOKUP($D94,metadata!$B$2:$Z$450,21,FALSE)</f>
        <v>0</v>
      </c>
      <c r="Y94">
        <f>VLOOKUP($D94,metadata!$B$2:$Z$450,22,FALSE)</f>
        <v>0</v>
      </c>
      <c r="Z94">
        <f>VLOOKUP($D94,metadata!$B$2:$Z$450,23,FALSE)</f>
        <v>0</v>
      </c>
      <c r="AA94">
        <f>VLOOKUP($D94,metadata!$B$2:$Z$450,24,FALSE)</f>
        <v>0</v>
      </c>
      <c r="AB94">
        <f>VLOOKUP($D94,metadata!$B$2:$Z$450,25,FALSE)</f>
        <v>0</v>
      </c>
    </row>
    <row r="95" spans="1:28" x14ac:dyDescent="0.3">
      <c r="A95">
        <f>A94+metadata!J105</f>
        <v>658</v>
      </c>
      <c r="B95" t="str">
        <f>metadata!B95</f>
        <v>11-Iwamizawa</v>
      </c>
      <c r="C95">
        <v>94</v>
      </c>
      <c r="D95" s="11" t="str">
        <f t="shared" si="1"/>
        <v>2-</v>
      </c>
      <c r="E95" t="str">
        <f>VLOOKUP($D95,metadata!$B$2:$S$450,2,FALSE)</f>
        <v>BRADSHAW, WE</v>
      </c>
      <c r="F95" t="str">
        <f>VLOOKUP($D95,metadata!$B$2:$S$450,3,FALSE)</f>
        <v>GEOGRAPHY OF PHOTOPERIODIC RESPONSE IN DIAPAUSING MOSQUITO</v>
      </c>
      <c r="G95" t="str">
        <f>VLOOKUP($D95,metadata!$B$2:$S$450,4,FALSE)</f>
        <v>10.1038/262384b0</v>
      </c>
      <c r="H95" t="str">
        <f>VLOOKUP($D95,metadata!$B$2:$S$450,5,FALSE)</f>
        <v>y-askfordata</v>
      </c>
      <c r="I95" t="str">
        <f>VLOOKUP($D95,metadata!$B$2:$S$450,6,FALSE)</f>
        <v>a</v>
      </c>
      <c r="J95" t="str">
        <f>VLOOKUP($D95,metadata!$B$2:$S$450,7,FALSE)</f>
        <v>i</v>
      </c>
      <c r="K95">
        <f>VLOOKUP($D95,metadata!$B$2:$S$450,8,FALSE)</f>
        <v>22</v>
      </c>
      <c r="L95">
        <f>VLOOKUP($D95,metadata!$B$2:$S$450,9,FALSE)</f>
        <v>16</v>
      </c>
      <c r="M95">
        <f>VLOOKUP($D95,metadata!$B$2:$S$450,10,FALSE)</f>
        <v>0</v>
      </c>
      <c r="N95" t="str">
        <f>VLOOKUP($D95,metadata!$B$2:$S$450,11,FALSE)</f>
        <v>Wyeomyia smithii</v>
      </c>
      <c r="O95" t="str">
        <f>VLOOKUP($D95,metadata!$B$2:$S$450,12,FALSE)</f>
        <v>diptera</v>
      </c>
      <c r="P95">
        <f>VLOOKUP($D95,metadata!$B$2:$S$450,13,FALSE)</f>
        <v>0</v>
      </c>
      <c r="Q95">
        <f>VLOOKUP($D95,metadata!$B$2:$S$450,14,FALSE)</f>
        <v>0</v>
      </c>
      <c r="R95">
        <f>VLOOKUP($D95,metadata!$B$2:$S$450,15,FALSE)</f>
        <v>0</v>
      </c>
      <c r="S95">
        <f>VLOOKUP($D95,metadata!$B$2:$S$450,16,FALSE)</f>
        <v>0</v>
      </c>
      <c r="T95">
        <f>VLOOKUP($D95,metadata!$B$2:$S$450,17,FALSE)</f>
        <v>0</v>
      </c>
      <c r="U95">
        <f>VLOOKUP($D95,metadata!$B$2:$S$450,18,FALSE)</f>
        <v>0</v>
      </c>
      <c r="V95">
        <f>VLOOKUP($D95,metadata!$B$2:$Z$450,19,FALSE)</f>
        <v>0</v>
      </c>
      <c r="W95">
        <f>VLOOKUP($D95,metadata!$B$2:$Z$450,20,FALSE)</f>
        <v>0</v>
      </c>
      <c r="X95">
        <f>VLOOKUP($D95,metadata!$B$2:$Z$450,21,FALSE)</f>
        <v>0</v>
      </c>
      <c r="Y95">
        <f>VLOOKUP($D95,metadata!$B$2:$Z$450,22,FALSE)</f>
        <v>0</v>
      </c>
      <c r="Z95">
        <f>VLOOKUP($D95,metadata!$B$2:$Z$450,23,FALSE)</f>
        <v>0</v>
      </c>
      <c r="AA95">
        <f>VLOOKUP($D95,metadata!$B$2:$Z$450,24,FALSE)</f>
        <v>0</v>
      </c>
      <c r="AB95">
        <f>VLOOKUP($D95,metadata!$B$2:$Z$450,25,FALSE)</f>
        <v>0</v>
      </c>
    </row>
    <row r="96" spans="1:28" x14ac:dyDescent="0.3">
      <c r="A96">
        <f>A95+metadata!J106</f>
        <v>662</v>
      </c>
      <c r="B96" t="str">
        <f>metadata!B96</f>
        <v>11-Sendai</v>
      </c>
      <c r="C96">
        <v>95</v>
      </c>
      <c r="D96" s="11" t="str">
        <f t="shared" si="1"/>
        <v>2-</v>
      </c>
      <c r="E96" t="str">
        <f>VLOOKUP($D96,metadata!$B$2:$S$450,2,FALSE)</f>
        <v>BRADSHAW, WE</v>
      </c>
      <c r="F96" t="str">
        <f>VLOOKUP($D96,metadata!$B$2:$S$450,3,FALSE)</f>
        <v>GEOGRAPHY OF PHOTOPERIODIC RESPONSE IN DIAPAUSING MOSQUITO</v>
      </c>
      <c r="G96" t="str">
        <f>VLOOKUP($D96,metadata!$B$2:$S$450,4,FALSE)</f>
        <v>10.1038/262384b0</v>
      </c>
      <c r="H96" t="str">
        <f>VLOOKUP($D96,metadata!$B$2:$S$450,5,FALSE)</f>
        <v>y-askfordata</v>
      </c>
      <c r="I96" t="str">
        <f>VLOOKUP($D96,metadata!$B$2:$S$450,6,FALSE)</f>
        <v>a</v>
      </c>
      <c r="J96" t="str">
        <f>VLOOKUP($D96,metadata!$B$2:$S$450,7,FALSE)</f>
        <v>i</v>
      </c>
      <c r="K96">
        <f>VLOOKUP($D96,metadata!$B$2:$S$450,8,FALSE)</f>
        <v>22</v>
      </c>
      <c r="L96">
        <f>VLOOKUP($D96,metadata!$B$2:$S$450,9,FALSE)</f>
        <v>16</v>
      </c>
      <c r="M96">
        <f>VLOOKUP($D96,metadata!$B$2:$S$450,10,FALSE)</f>
        <v>0</v>
      </c>
      <c r="N96" t="str">
        <f>VLOOKUP($D96,metadata!$B$2:$S$450,11,FALSE)</f>
        <v>Wyeomyia smithii</v>
      </c>
      <c r="O96" t="str">
        <f>VLOOKUP($D96,metadata!$B$2:$S$450,12,FALSE)</f>
        <v>diptera</v>
      </c>
      <c r="P96">
        <f>VLOOKUP($D96,metadata!$B$2:$S$450,13,FALSE)</f>
        <v>0</v>
      </c>
      <c r="Q96">
        <f>VLOOKUP($D96,metadata!$B$2:$S$450,14,FALSE)</f>
        <v>0</v>
      </c>
      <c r="R96">
        <f>VLOOKUP($D96,metadata!$B$2:$S$450,15,FALSE)</f>
        <v>0</v>
      </c>
      <c r="S96">
        <f>VLOOKUP($D96,metadata!$B$2:$S$450,16,FALSE)</f>
        <v>0</v>
      </c>
      <c r="T96">
        <f>VLOOKUP($D96,metadata!$B$2:$S$450,17,FALSE)</f>
        <v>0</v>
      </c>
      <c r="U96">
        <f>VLOOKUP($D96,metadata!$B$2:$S$450,18,FALSE)</f>
        <v>0</v>
      </c>
      <c r="V96">
        <f>VLOOKUP($D96,metadata!$B$2:$Z$450,19,FALSE)</f>
        <v>0</v>
      </c>
      <c r="W96">
        <f>VLOOKUP($D96,metadata!$B$2:$Z$450,20,FALSE)</f>
        <v>0</v>
      </c>
      <c r="X96">
        <f>VLOOKUP($D96,metadata!$B$2:$Z$450,21,FALSE)</f>
        <v>0</v>
      </c>
      <c r="Y96">
        <f>VLOOKUP($D96,metadata!$B$2:$Z$450,22,FALSE)</f>
        <v>0</v>
      </c>
      <c r="Z96">
        <f>VLOOKUP($D96,metadata!$B$2:$Z$450,23,FALSE)</f>
        <v>0</v>
      </c>
      <c r="AA96">
        <f>VLOOKUP($D96,metadata!$B$2:$Z$450,24,FALSE)</f>
        <v>0</v>
      </c>
      <c r="AB96">
        <f>VLOOKUP($D96,metadata!$B$2:$Z$450,25,FALSE)</f>
        <v>0</v>
      </c>
    </row>
    <row r="97" spans="1:28" x14ac:dyDescent="0.3">
      <c r="A97">
        <f>A96+metadata!J107</f>
        <v>666</v>
      </c>
      <c r="B97" t="str">
        <f>metadata!B97</f>
        <v>11-Nagaoka</v>
      </c>
      <c r="C97">
        <v>96</v>
      </c>
      <c r="D97" s="11" t="str">
        <f t="shared" si="1"/>
        <v>2-</v>
      </c>
      <c r="E97" t="str">
        <f>VLOOKUP($D97,metadata!$B$2:$S$450,2,FALSE)</f>
        <v>BRADSHAW, WE</v>
      </c>
      <c r="F97" t="str">
        <f>VLOOKUP($D97,metadata!$B$2:$S$450,3,FALSE)</f>
        <v>GEOGRAPHY OF PHOTOPERIODIC RESPONSE IN DIAPAUSING MOSQUITO</v>
      </c>
      <c r="G97" t="str">
        <f>VLOOKUP($D97,metadata!$B$2:$S$450,4,FALSE)</f>
        <v>10.1038/262384b0</v>
      </c>
      <c r="H97" t="str">
        <f>VLOOKUP($D97,metadata!$B$2:$S$450,5,FALSE)</f>
        <v>y-askfordata</v>
      </c>
      <c r="I97" t="str">
        <f>VLOOKUP($D97,metadata!$B$2:$S$450,6,FALSE)</f>
        <v>a</v>
      </c>
      <c r="J97" t="str">
        <f>VLOOKUP($D97,metadata!$B$2:$S$450,7,FALSE)</f>
        <v>i</v>
      </c>
      <c r="K97">
        <f>VLOOKUP($D97,metadata!$B$2:$S$450,8,FALSE)</f>
        <v>22</v>
      </c>
      <c r="L97">
        <f>VLOOKUP($D97,metadata!$B$2:$S$450,9,FALSE)</f>
        <v>16</v>
      </c>
      <c r="M97">
        <f>VLOOKUP($D97,metadata!$B$2:$S$450,10,FALSE)</f>
        <v>0</v>
      </c>
      <c r="N97" t="str">
        <f>VLOOKUP($D97,metadata!$B$2:$S$450,11,FALSE)</f>
        <v>Wyeomyia smithii</v>
      </c>
      <c r="O97" t="str">
        <f>VLOOKUP($D97,metadata!$B$2:$S$450,12,FALSE)</f>
        <v>diptera</v>
      </c>
      <c r="P97">
        <f>VLOOKUP($D97,metadata!$B$2:$S$450,13,FALSE)</f>
        <v>0</v>
      </c>
      <c r="Q97">
        <f>VLOOKUP($D97,metadata!$B$2:$S$450,14,FALSE)</f>
        <v>0</v>
      </c>
      <c r="R97">
        <f>VLOOKUP($D97,metadata!$B$2:$S$450,15,FALSE)</f>
        <v>0</v>
      </c>
      <c r="S97">
        <f>VLOOKUP($D97,metadata!$B$2:$S$450,16,FALSE)</f>
        <v>0</v>
      </c>
      <c r="T97">
        <f>VLOOKUP($D97,metadata!$B$2:$S$450,17,FALSE)</f>
        <v>0</v>
      </c>
      <c r="U97">
        <f>VLOOKUP($D97,metadata!$B$2:$S$450,18,FALSE)</f>
        <v>0</v>
      </c>
      <c r="V97">
        <f>VLOOKUP($D97,metadata!$B$2:$Z$450,19,FALSE)</f>
        <v>0</v>
      </c>
      <c r="W97">
        <f>VLOOKUP($D97,metadata!$B$2:$Z$450,20,FALSE)</f>
        <v>0</v>
      </c>
      <c r="X97">
        <f>VLOOKUP($D97,metadata!$B$2:$Z$450,21,FALSE)</f>
        <v>0</v>
      </c>
      <c r="Y97">
        <f>VLOOKUP($D97,metadata!$B$2:$Z$450,22,FALSE)</f>
        <v>0</v>
      </c>
      <c r="Z97">
        <f>VLOOKUP($D97,metadata!$B$2:$Z$450,23,FALSE)</f>
        <v>0</v>
      </c>
      <c r="AA97">
        <f>VLOOKUP($D97,metadata!$B$2:$Z$450,24,FALSE)</f>
        <v>0</v>
      </c>
      <c r="AB97">
        <f>VLOOKUP($D97,metadata!$B$2:$Z$450,25,FALSE)</f>
        <v>0</v>
      </c>
    </row>
    <row r="98" spans="1:28" x14ac:dyDescent="0.3">
      <c r="A98">
        <f>A97+metadata!J108</f>
        <v>670</v>
      </c>
      <c r="B98" t="str">
        <f>metadata!B98</f>
        <v>11-Okayama</v>
      </c>
      <c r="C98">
        <v>97</v>
      </c>
      <c r="D98" s="11" t="str">
        <f t="shared" si="1"/>
        <v>2-</v>
      </c>
      <c r="E98" t="str">
        <f>VLOOKUP($D98,metadata!$B$2:$S$450,2,FALSE)</f>
        <v>BRADSHAW, WE</v>
      </c>
      <c r="F98" t="str">
        <f>VLOOKUP($D98,metadata!$B$2:$S$450,3,FALSE)</f>
        <v>GEOGRAPHY OF PHOTOPERIODIC RESPONSE IN DIAPAUSING MOSQUITO</v>
      </c>
      <c r="G98" t="str">
        <f>VLOOKUP($D98,metadata!$B$2:$S$450,4,FALSE)</f>
        <v>10.1038/262384b0</v>
      </c>
      <c r="H98" t="str">
        <f>VLOOKUP($D98,metadata!$B$2:$S$450,5,FALSE)</f>
        <v>y-askfordata</v>
      </c>
      <c r="I98" t="str">
        <f>VLOOKUP($D98,metadata!$B$2:$S$450,6,FALSE)</f>
        <v>a</v>
      </c>
      <c r="J98" t="str">
        <f>VLOOKUP($D98,metadata!$B$2:$S$450,7,FALSE)</f>
        <v>i</v>
      </c>
      <c r="K98">
        <f>VLOOKUP($D98,metadata!$B$2:$S$450,8,FALSE)</f>
        <v>22</v>
      </c>
      <c r="L98">
        <f>VLOOKUP($D98,metadata!$B$2:$S$450,9,FALSE)</f>
        <v>16</v>
      </c>
      <c r="M98">
        <f>VLOOKUP($D98,metadata!$B$2:$S$450,10,FALSE)</f>
        <v>0</v>
      </c>
      <c r="N98" t="str">
        <f>VLOOKUP($D98,metadata!$B$2:$S$450,11,FALSE)</f>
        <v>Wyeomyia smithii</v>
      </c>
      <c r="O98" t="str">
        <f>VLOOKUP($D98,metadata!$B$2:$S$450,12,FALSE)</f>
        <v>diptera</v>
      </c>
      <c r="P98">
        <f>VLOOKUP($D98,metadata!$B$2:$S$450,13,FALSE)</f>
        <v>0</v>
      </c>
      <c r="Q98">
        <f>VLOOKUP($D98,metadata!$B$2:$S$450,14,FALSE)</f>
        <v>0</v>
      </c>
      <c r="R98">
        <f>VLOOKUP($D98,metadata!$B$2:$S$450,15,FALSE)</f>
        <v>0</v>
      </c>
      <c r="S98">
        <f>VLOOKUP($D98,metadata!$B$2:$S$450,16,FALSE)</f>
        <v>0</v>
      </c>
      <c r="T98">
        <f>VLOOKUP($D98,metadata!$B$2:$S$450,17,FALSE)</f>
        <v>0</v>
      </c>
      <c r="U98">
        <f>VLOOKUP($D98,metadata!$B$2:$S$450,18,FALSE)</f>
        <v>0</v>
      </c>
      <c r="V98">
        <f>VLOOKUP($D98,metadata!$B$2:$Z$450,19,FALSE)</f>
        <v>0</v>
      </c>
      <c r="W98">
        <f>VLOOKUP($D98,metadata!$B$2:$Z$450,20,FALSE)</f>
        <v>0</v>
      </c>
      <c r="X98">
        <f>VLOOKUP($D98,metadata!$B$2:$Z$450,21,FALSE)</f>
        <v>0</v>
      </c>
      <c r="Y98">
        <f>VLOOKUP($D98,metadata!$B$2:$Z$450,22,FALSE)</f>
        <v>0</v>
      </c>
      <c r="Z98">
        <f>VLOOKUP($D98,metadata!$B$2:$Z$450,23,FALSE)</f>
        <v>0</v>
      </c>
      <c r="AA98">
        <f>VLOOKUP($D98,metadata!$B$2:$Z$450,24,FALSE)</f>
        <v>0</v>
      </c>
      <c r="AB98">
        <f>VLOOKUP($D98,metadata!$B$2:$Z$450,25,FALSE)</f>
        <v>0</v>
      </c>
    </row>
    <row r="99" spans="1:28" x14ac:dyDescent="0.3">
      <c r="A99">
        <f>A98+metadata!J109</f>
        <v>674</v>
      </c>
      <c r="B99" t="str">
        <f>metadata!B99</f>
        <v>11-Matsuyama</v>
      </c>
      <c r="C99">
        <v>98</v>
      </c>
      <c r="D99" s="11" t="str">
        <f t="shared" si="1"/>
        <v>2-</v>
      </c>
      <c r="E99" t="str">
        <f>VLOOKUP($D99,metadata!$B$2:$S$450,2,FALSE)</f>
        <v>BRADSHAW, WE</v>
      </c>
      <c r="F99" t="str">
        <f>VLOOKUP($D99,metadata!$B$2:$S$450,3,FALSE)</f>
        <v>GEOGRAPHY OF PHOTOPERIODIC RESPONSE IN DIAPAUSING MOSQUITO</v>
      </c>
      <c r="G99" t="str">
        <f>VLOOKUP($D99,metadata!$B$2:$S$450,4,FALSE)</f>
        <v>10.1038/262384b0</v>
      </c>
      <c r="H99" t="str">
        <f>VLOOKUP($D99,metadata!$B$2:$S$450,5,FALSE)</f>
        <v>y-askfordata</v>
      </c>
      <c r="I99" t="str">
        <f>VLOOKUP($D99,metadata!$B$2:$S$450,6,FALSE)</f>
        <v>a</v>
      </c>
      <c r="J99" t="str">
        <f>VLOOKUP($D99,metadata!$B$2:$S$450,7,FALSE)</f>
        <v>i</v>
      </c>
      <c r="K99">
        <f>VLOOKUP($D99,metadata!$B$2:$S$450,8,FALSE)</f>
        <v>22</v>
      </c>
      <c r="L99">
        <f>VLOOKUP($D99,metadata!$B$2:$S$450,9,FALSE)</f>
        <v>16</v>
      </c>
      <c r="M99">
        <f>VLOOKUP($D99,metadata!$B$2:$S$450,10,FALSE)</f>
        <v>0</v>
      </c>
      <c r="N99" t="str">
        <f>VLOOKUP($D99,metadata!$B$2:$S$450,11,FALSE)</f>
        <v>Wyeomyia smithii</v>
      </c>
      <c r="O99" t="str">
        <f>VLOOKUP($D99,metadata!$B$2:$S$450,12,FALSE)</f>
        <v>diptera</v>
      </c>
      <c r="P99">
        <f>VLOOKUP($D99,metadata!$B$2:$S$450,13,FALSE)</f>
        <v>0</v>
      </c>
      <c r="Q99">
        <f>VLOOKUP($D99,metadata!$B$2:$S$450,14,FALSE)</f>
        <v>0</v>
      </c>
      <c r="R99">
        <f>VLOOKUP($D99,metadata!$B$2:$S$450,15,FALSE)</f>
        <v>0</v>
      </c>
      <c r="S99">
        <f>VLOOKUP($D99,metadata!$B$2:$S$450,16,FALSE)</f>
        <v>0</v>
      </c>
      <c r="T99">
        <f>VLOOKUP($D99,metadata!$B$2:$S$450,17,FALSE)</f>
        <v>0</v>
      </c>
      <c r="U99">
        <f>VLOOKUP($D99,metadata!$B$2:$S$450,18,FALSE)</f>
        <v>0</v>
      </c>
      <c r="V99">
        <f>VLOOKUP($D99,metadata!$B$2:$Z$450,19,FALSE)</f>
        <v>0</v>
      </c>
      <c r="W99">
        <f>VLOOKUP($D99,metadata!$B$2:$Z$450,20,FALSE)</f>
        <v>0</v>
      </c>
      <c r="X99">
        <f>VLOOKUP($D99,metadata!$B$2:$Z$450,21,FALSE)</f>
        <v>0</v>
      </c>
      <c r="Y99">
        <f>VLOOKUP($D99,metadata!$B$2:$Z$450,22,FALSE)</f>
        <v>0</v>
      </c>
      <c r="Z99">
        <f>VLOOKUP($D99,metadata!$B$2:$Z$450,23,FALSE)</f>
        <v>0</v>
      </c>
      <c r="AA99">
        <f>VLOOKUP($D99,metadata!$B$2:$Z$450,24,FALSE)</f>
        <v>0</v>
      </c>
      <c r="AB99">
        <f>VLOOKUP($D99,metadata!$B$2:$Z$450,25,FALSE)</f>
        <v>0</v>
      </c>
    </row>
    <row r="100" spans="1:28" x14ac:dyDescent="0.3">
      <c r="A100">
        <f>A99+metadata!J110</f>
        <v>678</v>
      </c>
      <c r="B100" t="str">
        <f>metadata!B100</f>
        <v>11-Kagoshima</v>
      </c>
      <c r="C100">
        <v>99</v>
      </c>
      <c r="D100" s="11" t="str">
        <f t="shared" si="1"/>
        <v>2-</v>
      </c>
      <c r="E100" t="str">
        <f>VLOOKUP($D100,metadata!$B$2:$S$450,2,FALSE)</f>
        <v>BRADSHAW, WE</v>
      </c>
      <c r="F100" t="str">
        <f>VLOOKUP($D100,metadata!$B$2:$S$450,3,FALSE)</f>
        <v>GEOGRAPHY OF PHOTOPERIODIC RESPONSE IN DIAPAUSING MOSQUITO</v>
      </c>
      <c r="G100" t="str">
        <f>VLOOKUP($D100,metadata!$B$2:$S$450,4,FALSE)</f>
        <v>10.1038/262384b0</v>
      </c>
      <c r="H100" t="str">
        <f>VLOOKUP($D100,metadata!$B$2:$S$450,5,FALSE)</f>
        <v>y-askfordata</v>
      </c>
      <c r="I100" t="str">
        <f>VLOOKUP($D100,metadata!$B$2:$S$450,6,FALSE)</f>
        <v>a</v>
      </c>
      <c r="J100" t="str">
        <f>VLOOKUP($D100,metadata!$B$2:$S$450,7,FALSE)</f>
        <v>i</v>
      </c>
      <c r="K100">
        <f>VLOOKUP($D100,metadata!$B$2:$S$450,8,FALSE)</f>
        <v>22</v>
      </c>
      <c r="L100">
        <f>VLOOKUP($D100,metadata!$B$2:$S$450,9,FALSE)</f>
        <v>16</v>
      </c>
      <c r="M100">
        <f>VLOOKUP($D100,metadata!$B$2:$S$450,10,FALSE)</f>
        <v>0</v>
      </c>
      <c r="N100" t="str">
        <f>VLOOKUP($D100,metadata!$B$2:$S$450,11,FALSE)</f>
        <v>Wyeomyia smithii</v>
      </c>
      <c r="O100" t="str">
        <f>VLOOKUP($D100,metadata!$B$2:$S$450,12,FALSE)</f>
        <v>diptera</v>
      </c>
      <c r="P100">
        <f>VLOOKUP($D100,metadata!$B$2:$S$450,13,FALSE)</f>
        <v>0</v>
      </c>
      <c r="Q100">
        <f>VLOOKUP($D100,metadata!$B$2:$S$450,14,FALSE)</f>
        <v>0</v>
      </c>
      <c r="R100">
        <f>VLOOKUP($D100,metadata!$B$2:$S$450,15,FALSE)</f>
        <v>0</v>
      </c>
      <c r="S100">
        <f>VLOOKUP($D100,metadata!$B$2:$S$450,16,FALSE)</f>
        <v>0</v>
      </c>
      <c r="T100">
        <f>VLOOKUP($D100,metadata!$B$2:$S$450,17,FALSE)</f>
        <v>0</v>
      </c>
      <c r="U100">
        <f>VLOOKUP($D100,metadata!$B$2:$S$450,18,FALSE)</f>
        <v>0</v>
      </c>
      <c r="V100">
        <f>VLOOKUP($D100,metadata!$B$2:$Z$450,19,FALSE)</f>
        <v>0</v>
      </c>
      <c r="W100">
        <f>VLOOKUP($D100,metadata!$B$2:$Z$450,20,FALSE)</f>
        <v>0</v>
      </c>
      <c r="X100">
        <f>VLOOKUP($D100,metadata!$B$2:$Z$450,21,FALSE)</f>
        <v>0</v>
      </c>
      <c r="Y100">
        <f>VLOOKUP($D100,metadata!$B$2:$Z$450,22,FALSE)</f>
        <v>0</v>
      </c>
      <c r="Z100">
        <f>VLOOKUP($D100,metadata!$B$2:$Z$450,23,FALSE)</f>
        <v>0</v>
      </c>
      <c r="AA100">
        <f>VLOOKUP($D100,metadata!$B$2:$Z$450,24,FALSE)</f>
        <v>0</v>
      </c>
      <c r="AB100">
        <f>VLOOKUP($D100,metadata!$B$2:$Z$450,25,FALSE)</f>
        <v>0</v>
      </c>
    </row>
    <row r="101" spans="1:28" x14ac:dyDescent="0.3">
      <c r="A101">
        <f>A100+metadata!J111</f>
        <v>682</v>
      </c>
      <c r="B101" t="str">
        <f>metadata!B101</f>
        <v>11-Naze</v>
      </c>
      <c r="C101">
        <v>100</v>
      </c>
      <c r="D101" s="11" t="str">
        <f t="shared" si="1"/>
        <v>2-</v>
      </c>
      <c r="E101" t="str">
        <f>VLOOKUP($D101,metadata!$B$2:$S$450,2,FALSE)</f>
        <v>BRADSHAW, WE</v>
      </c>
      <c r="F101" t="str">
        <f>VLOOKUP($D101,metadata!$B$2:$S$450,3,FALSE)</f>
        <v>GEOGRAPHY OF PHOTOPERIODIC RESPONSE IN DIAPAUSING MOSQUITO</v>
      </c>
      <c r="G101" t="str">
        <f>VLOOKUP($D101,metadata!$B$2:$S$450,4,FALSE)</f>
        <v>10.1038/262384b0</v>
      </c>
      <c r="H101" t="str">
        <f>VLOOKUP($D101,metadata!$B$2:$S$450,5,FALSE)</f>
        <v>y-askfordata</v>
      </c>
      <c r="I101" t="str">
        <f>VLOOKUP($D101,metadata!$B$2:$S$450,6,FALSE)</f>
        <v>a</v>
      </c>
      <c r="J101" t="str">
        <f>VLOOKUP($D101,metadata!$B$2:$S$450,7,FALSE)</f>
        <v>i</v>
      </c>
      <c r="K101">
        <f>VLOOKUP($D101,metadata!$B$2:$S$450,8,FALSE)</f>
        <v>22</v>
      </c>
      <c r="L101">
        <f>VLOOKUP($D101,metadata!$B$2:$S$450,9,FALSE)</f>
        <v>16</v>
      </c>
      <c r="M101">
        <f>VLOOKUP($D101,metadata!$B$2:$S$450,10,FALSE)</f>
        <v>0</v>
      </c>
      <c r="N101" t="str">
        <f>VLOOKUP($D101,metadata!$B$2:$S$450,11,FALSE)</f>
        <v>Wyeomyia smithii</v>
      </c>
      <c r="O101" t="str">
        <f>VLOOKUP($D101,metadata!$B$2:$S$450,12,FALSE)</f>
        <v>diptera</v>
      </c>
      <c r="P101">
        <f>VLOOKUP($D101,metadata!$B$2:$S$450,13,FALSE)</f>
        <v>0</v>
      </c>
      <c r="Q101">
        <f>VLOOKUP($D101,metadata!$B$2:$S$450,14,FALSE)</f>
        <v>0</v>
      </c>
      <c r="R101">
        <f>VLOOKUP($D101,metadata!$B$2:$S$450,15,FALSE)</f>
        <v>0</v>
      </c>
      <c r="S101">
        <f>VLOOKUP($D101,metadata!$B$2:$S$450,16,FALSE)</f>
        <v>0</v>
      </c>
      <c r="T101">
        <f>VLOOKUP($D101,metadata!$B$2:$S$450,17,FALSE)</f>
        <v>0</v>
      </c>
      <c r="U101">
        <f>VLOOKUP($D101,metadata!$B$2:$S$450,18,FALSE)</f>
        <v>0</v>
      </c>
      <c r="V101">
        <f>VLOOKUP($D101,metadata!$B$2:$Z$450,19,FALSE)</f>
        <v>0</v>
      </c>
      <c r="W101">
        <f>VLOOKUP($D101,metadata!$B$2:$Z$450,20,FALSE)</f>
        <v>0</v>
      </c>
      <c r="X101">
        <f>VLOOKUP($D101,metadata!$B$2:$Z$450,21,FALSE)</f>
        <v>0</v>
      </c>
      <c r="Y101">
        <f>VLOOKUP($D101,metadata!$B$2:$Z$450,22,FALSE)</f>
        <v>0</v>
      </c>
      <c r="Z101">
        <f>VLOOKUP($D101,metadata!$B$2:$Z$450,23,FALSE)</f>
        <v>0</v>
      </c>
      <c r="AA101">
        <f>VLOOKUP($D101,metadata!$B$2:$Z$450,24,FALSE)</f>
        <v>0</v>
      </c>
      <c r="AB101">
        <f>VLOOKUP($D101,metadata!$B$2:$Z$450,25,FALSE)</f>
        <v>0</v>
      </c>
    </row>
    <row r="102" spans="1:28" x14ac:dyDescent="0.3">
      <c r="A102">
        <f>A101+metadata!J112</f>
        <v>686</v>
      </c>
      <c r="B102" t="str">
        <f>metadata!B102</f>
        <v>12-</v>
      </c>
      <c r="C102">
        <v>101</v>
      </c>
      <c r="D102" s="11" t="str">
        <f t="shared" si="1"/>
        <v>2-</v>
      </c>
      <c r="E102" t="str">
        <f>VLOOKUP($D102,metadata!$B$2:$S$450,2,FALSE)</f>
        <v>BRADSHAW, WE</v>
      </c>
      <c r="F102" t="str">
        <f>VLOOKUP($D102,metadata!$B$2:$S$450,3,FALSE)</f>
        <v>GEOGRAPHY OF PHOTOPERIODIC RESPONSE IN DIAPAUSING MOSQUITO</v>
      </c>
      <c r="G102" t="str">
        <f>VLOOKUP($D102,metadata!$B$2:$S$450,4,FALSE)</f>
        <v>10.1038/262384b0</v>
      </c>
      <c r="H102" t="str">
        <f>VLOOKUP($D102,metadata!$B$2:$S$450,5,FALSE)</f>
        <v>y-askfordata</v>
      </c>
      <c r="I102" t="str">
        <f>VLOOKUP($D102,metadata!$B$2:$S$450,6,FALSE)</f>
        <v>a</v>
      </c>
      <c r="J102" t="str">
        <f>VLOOKUP($D102,metadata!$B$2:$S$450,7,FALSE)</f>
        <v>i</v>
      </c>
      <c r="K102">
        <f>VLOOKUP($D102,metadata!$B$2:$S$450,8,FALSE)</f>
        <v>22</v>
      </c>
      <c r="L102">
        <f>VLOOKUP($D102,metadata!$B$2:$S$450,9,FALSE)</f>
        <v>16</v>
      </c>
      <c r="M102">
        <f>VLOOKUP($D102,metadata!$B$2:$S$450,10,FALSE)</f>
        <v>0</v>
      </c>
      <c r="N102" t="str">
        <f>VLOOKUP($D102,metadata!$B$2:$S$450,11,FALSE)</f>
        <v>Wyeomyia smithii</v>
      </c>
      <c r="O102" t="str">
        <f>VLOOKUP($D102,metadata!$B$2:$S$450,12,FALSE)</f>
        <v>diptera</v>
      </c>
      <c r="P102">
        <f>VLOOKUP($D102,metadata!$B$2:$S$450,13,FALSE)</f>
        <v>0</v>
      </c>
      <c r="Q102">
        <f>VLOOKUP($D102,metadata!$B$2:$S$450,14,FALSE)</f>
        <v>0</v>
      </c>
      <c r="R102">
        <f>VLOOKUP($D102,metadata!$B$2:$S$450,15,FALSE)</f>
        <v>0</v>
      </c>
      <c r="S102">
        <f>VLOOKUP($D102,metadata!$B$2:$S$450,16,FALSE)</f>
        <v>0</v>
      </c>
      <c r="T102">
        <f>VLOOKUP($D102,metadata!$B$2:$S$450,17,FALSE)</f>
        <v>0</v>
      </c>
      <c r="U102">
        <f>VLOOKUP($D102,metadata!$B$2:$S$450,18,FALSE)</f>
        <v>0</v>
      </c>
      <c r="V102">
        <f>VLOOKUP($D102,metadata!$B$2:$Z$450,19,FALSE)</f>
        <v>0</v>
      </c>
      <c r="W102">
        <f>VLOOKUP($D102,metadata!$B$2:$Z$450,20,FALSE)</f>
        <v>0</v>
      </c>
      <c r="X102">
        <f>VLOOKUP($D102,metadata!$B$2:$Z$450,21,FALSE)</f>
        <v>0</v>
      </c>
      <c r="Y102">
        <f>VLOOKUP($D102,metadata!$B$2:$Z$450,22,FALSE)</f>
        <v>0</v>
      </c>
      <c r="Z102">
        <f>VLOOKUP($D102,metadata!$B$2:$Z$450,23,FALSE)</f>
        <v>0</v>
      </c>
      <c r="AA102">
        <f>VLOOKUP($D102,metadata!$B$2:$Z$450,24,FALSE)</f>
        <v>0</v>
      </c>
      <c r="AB102">
        <f>VLOOKUP($D102,metadata!$B$2:$Z$450,25,FALSE)</f>
        <v>0</v>
      </c>
    </row>
    <row r="103" spans="1:28" x14ac:dyDescent="0.3">
      <c r="A103">
        <f>A102+metadata!J113</f>
        <v>690</v>
      </c>
      <c r="B103" t="str">
        <f>metadata!B103</f>
        <v>13-</v>
      </c>
      <c r="C103">
        <v>102</v>
      </c>
      <c r="D103" s="11" t="str">
        <f t="shared" si="1"/>
        <v>2-</v>
      </c>
      <c r="E103" t="str">
        <f>VLOOKUP($D103,metadata!$B$2:$S$450,2,FALSE)</f>
        <v>BRADSHAW, WE</v>
      </c>
      <c r="F103" t="str">
        <f>VLOOKUP($D103,metadata!$B$2:$S$450,3,FALSE)</f>
        <v>GEOGRAPHY OF PHOTOPERIODIC RESPONSE IN DIAPAUSING MOSQUITO</v>
      </c>
      <c r="G103" t="str">
        <f>VLOOKUP($D103,metadata!$B$2:$S$450,4,FALSE)</f>
        <v>10.1038/262384b0</v>
      </c>
      <c r="H103" t="str">
        <f>VLOOKUP($D103,metadata!$B$2:$S$450,5,FALSE)</f>
        <v>y-askfordata</v>
      </c>
      <c r="I103" t="str">
        <f>VLOOKUP($D103,metadata!$B$2:$S$450,6,FALSE)</f>
        <v>a</v>
      </c>
      <c r="J103" t="str">
        <f>VLOOKUP($D103,metadata!$B$2:$S$450,7,FALSE)</f>
        <v>i</v>
      </c>
      <c r="K103">
        <f>VLOOKUP($D103,metadata!$B$2:$S$450,8,FALSE)</f>
        <v>22</v>
      </c>
      <c r="L103">
        <f>VLOOKUP($D103,metadata!$B$2:$S$450,9,FALSE)</f>
        <v>16</v>
      </c>
      <c r="M103">
        <f>VLOOKUP($D103,metadata!$B$2:$S$450,10,FALSE)</f>
        <v>0</v>
      </c>
      <c r="N103" t="str">
        <f>VLOOKUP($D103,metadata!$B$2:$S$450,11,FALSE)</f>
        <v>Wyeomyia smithii</v>
      </c>
      <c r="O103" t="str">
        <f>VLOOKUP($D103,metadata!$B$2:$S$450,12,FALSE)</f>
        <v>diptera</v>
      </c>
      <c r="P103">
        <f>VLOOKUP($D103,metadata!$B$2:$S$450,13,FALSE)</f>
        <v>0</v>
      </c>
      <c r="Q103">
        <f>VLOOKUP($D103,metadata!$B$2:$S$450,14,FALSE)</f>
        <v>0</v>
      </c>
      <c r="R103">
        <f>VLOOKUP($D103,metadata!$B$2:$S$450,15,FALSE)</f>
        <v>0</v>
      </c>
      <c r="S103">
        <f>VLOOKUP($D103,metadata!$B$2:$S$450,16,FALSE)</f>
        <v>0</v>
      </c>
      <c r="T103">
        <f>VLOOKUP($D103,metadata!$B$2:$S$450,17,FALSE)</f>
        <v>0</v>
      </c>
      <c r="U103">
        <f>VLOOKUP($D103,metadata!$B$2:$S$450,18,FALSE)</f>
        <v>0</v>
      </c>
      <c r="V103">
        <f>VLOOKUP($D103,metadata!$B$2:$Z$450,19,FALSE)</f>
        <v>0</v>
      </c>
      <c r="W103">
        <f>VLOOKUP($D103,metadata!$B$2:$Z$450,20,FALSE)</f>
        <v>0</v>
      </c>
      <c r="X103">
        <f>VLOOKUP($D103,metadata!$B$2:$Z$450,21,FALSE)</f>
        <v>0</v>
      </c>
      <c r="Y103">
        <f>VLOOKUP($D103,metadata!$B$2:$Z$450,22,FALSE)</f>
        <v>0</v>
      </c>
      <c r="Z103">
        <f>VLOOKUP($D103,metadata!$B$2:$Z$450,23,FALSE)</f>
        <v>0</v>
      </c>
      <c r="AA103">
        <f>VLOOKUP($D103,metadata!$B$2:$Z$450,24,FALSE)</f>
        <v>0</v>
      </c>
      <c r="AB103">
        <f>VLOOKUP($D103,metadata!$B$2:$Z$450,25,FALSE)</f>
        <v>0</v>
      </c>
    </row>
    <row r="104" spans="1:28" x14ac:dyDescent="0.3">
      <c r="A104">
        <f>A103+metadata!J114</f>
        <v>693</v>
      </c>
      <c r="B104" t="str">
        <f>metadata!B104</f>
        <v>13-</v>
      </c>
      <c r="C104">
        <v>103</v>
      </c>
      <c r="D104" s="11" t="str">
        <f t="shared" si="1"/>
        <v>2-</v>
      </c>
      <c r="E104" t="str">
        <f>VLOOKUP($D104,metadata!$B$2:$S$450,2,FALSE)</f>
        <v>BRADSHAW, WE</v>
      </c>
      <c r="F104" t="str">
        <f>VLOOKUP($D104,metadata!$B$2:$S$450,3,FALSE)</f>
        <v>GEOGRAPHY OF PHOTOPERIODIC RESPONSE IN DIAPAUSING MOSQUITO</v>
      </c>
      <c r="G104" t="str">
        <f>VLOOKUP($D104,metadata!$B$2:$S$450,4,FALSE)</f>
        <v>10.1038/262384b0</v>
      </c>
      <c r="H104" t="str">
        <f>VLOOKUP($D104,metadata!$B$2:$S$450,5,FALSE)</f>
        <v>y-askfordata</v>
      </c>
      <c r="I104" t="str">
        <f>VLOOKUP($D104,metadata!$B$2:$S$450,6,FALSE)</f>
        <v>a</v>
      </c>
      <c r="J104" t="str">
        <f>VLOOKUP($D104,metadata!$B$2:$S$450,7,FALSE)</f>
        <v>i</v>
      </c>
      <c r="K104">
        <f>VLOOKUP($D104,metadata!$B$2:$S$450,8,FALSE)</f>
        <v>22</v>
      </c>
      <c r="L104">
        <f>VLOOKUP($D104,metadata!$B$2:$S$450,9,FALSE)</f>
        <v>16</v>
      </c>
      <c r="M104">
        <f>VLOOKUP($D104,metadata!$B$2:$S$450,10,FALSE)</f>
        <v>0</v>
      </c>
      <c r="N104" t="str">
        <f>VLOOKUP($D104,metadata!$B$2:$S$450,11,FALSE)</f>
        <v>Wyeomyia smithii</v>
      </c>
      <c r="O104" t="str">
        <f>VLOOKUP($D104,metadata!$B$2:$S$450,12,FALSE)</f>
        <v>diptera</v>
      </c>
      <c r="P104">
        <f>VLOOKUP($D104,metadata!$B$2:$S$450,13,FALSE)</f>
        <v>0</v>
      </c>
      <c r="Q104">
        <f>VLOOKUP($D104,metadata!$B$2:$S$450,14,FALSE)</f>
        <v>0</v>
      </c>
      <c r="R104">
        <f>VLOOKUP($D104,metadata!$B$2:$S$450,15,FALSE)</f>
        <v>0</v>
      </c>
      <c r="S104">
        <f>VLOOKUP($D104,metadata!$B$2:$S$450,16,FALSE)</f>
        <v>0</v>
      </c>
      <c r="T104">
        <f>VLOOKUP($D104,metadata!$B$2:$S$450,17,FALSE)</f>
        <v>0</v>
      </c>
      <c r="U104">
        <f>VLOOKUP($D104,metadata!$B$2:$S$450,18,FALSE)</f>
        <v>0</v>
      </c>
      <c r="V104">
        <f>VLOOKUP($D104,metadata!$B$2:$Z$450,19,FALSE)</f>
        <v>0</v>
      </c>
      <c r="W104">
        <f>VLOOKUP($D104,metadata!$B$2:$Z$450,20,FALSE)</f>
        <v>0</v>
      </c>
      <c r="X104">
        <f>VLOOKUP($D104,metadata!$B$2:$Z$450,21,FALSE)</f>
        <v>0</v>
      </c>
      <c r="Y104">
        <f>VLOOKUP($D104,metadata!$B$2:$Z$450,22,FALSE)</f>
        <v>0</v>
      </c>
      <c r="Z104">
        <f>VLOOKUP($D104,metadata!$B$2:$Z$450,23,FALSE)</f>
        <v>0</v>
      </c>
      <c r="AA104">
        <f>VLOOKUP($D104,metadata!$B$2:$Z$450,24,FALSE)</f>
        <v>0</v>
      </c>
      <c r="AB104">
        <f>VLOOKUP($D104,metadata!$B$2:$Z$450,25,FALSE)</f>
        <v>0</v>
      </c>
    </row>
    <row r="105" spans="1:28" x14ac:dyDescent="0.3">
      <c r="A105">
        <f>A104+metadata!J115</f>
        <v>696</v>
      </c>
      <c r="B105" t="str">
        <f>metadata!B105</f>
        <v>13-</v>
      </c>
      <c r="C105">
        <v>104</v>
      </c>
      <c r="D105" s="11" t="str">
        <f t="shared" si="1"/>
        <v>2-</v>
      </c>
      <c r="E105" t="str">
        <f>VLOOKUP($D105,metadata!$B$2:$S$450,2,FALSE)</f>
        <v>BRADSHAW, WE</v>
      </c>
      <c r="F105" t="str">
        <f>VLOOKUP($D105,metadata!$B$2:$S$450,3,FALSE)</f>
        <v>GEOGRAPHY OF PHOTOPERIODIC RESPONSE IN DIAPAUSING MOSQUITO</v>
      </c>
      <c r="G105" t="str">
        <f>VLOOKUP($D105,metadata!$B$2:$S$450,4,FALSE)</f>
        <v>10.1038/262384b0</v>
      </c>
      <c r="H105" t="str">
        <f>VLOOKUP($D105,metadata!$B$2:$S$450,5,FALSE)</f>
        <v>y-askfordata</v>
      </c>
      <c r="I105" t="str">
        <f>VLOOKUP($D105,metadata!$B$2:$S$450,6,FALSE)</f>
        <v>a</v>
      </c>
      <c r="J105" t="str">
        <f>VLOOKUP($D105,metadata!$B$2:$S$450,7,FALSE)</f>
        <v>i</v>
      </c>
      <c r="K105">
        <f>VLOOKUP($D105,metadata!$B$2:$S$450,8,FALSE)</f>
        <v>22</v>
      </c>
      <c r="L105">
        <f>VLOOKUP($D105,metadata!$B$2:$S$450,9,FALSE)</f>
        <v>16</v>
      </c>
      <c r="M105">
        <f>VLOOKUP($D105,metadata!$B$2:$S$450,10,FALSE)</f>
        <v>0</v>
      </c>
      <c r="N105" t="str">
        <f>VLOOKUP($D105,metadata!$B$2:$S$450,11,FALSE)</f>
        <v>Wyeomyia smithii</v>
      </c>
      <c r="O105" t="str">
        <f>VLOOKUP($D105,metadata!$B$2:$S$450,12,FALSE)</f>
        <v>diptera</v>
      </c>
      <c r="P105">
        <f>VLOOKUP($D105,metadata!$B$2:$S$450,13,FALSE)</f>
        <v>0</v>
      </c>
      <c r="Q105">
        <f>VLOOKUP($D105,metadata!$B$2:$S$450,14,FALSE)</f>
        <v>0</v>
      </c>
      <c r="R105">
        <f>VLOOKUP($D105,metadata!$B$2:$S$450,15,FALSE)</f>
        <v>0</v>
      </c>
      <c r="S105">
        <f>VLOOKUP($D105,metadata!$B$2:$S$450,16,FALSE)</f>
        <v>0</v>
      </c>
      <c r="T105">
        <f>VLOOKUP($D105,metadata!$B$2:$S$450,17,FALSE)</f>
        <v>0</v>
      </c>
      <c r="U105">
        <f>VLOOKUP($D105,metadata!$B$2:$S$450,18,FALSE)</f>
        <v>0</v>
      </c>
      <c r="V105">
        <f>VLOOKUP($D105,metadata!$B$2:$Z$450,19,FALSE)</f>
        <v>0</v>
      </c>
      <c r="W105">
        <f>VLOOKUP($D105,metadata!$B$2:$Z$450,20,FALSE)</f>
        <v>0</v>
      </c>
      <c r="X105">
        <f>VLOOKUP($D105,metadata!$B$2:$Z$450,21,FALSE)</f>
        <v>0</v>
      </c>
      <c r="Y105">
        <f>VLOOKUP($D105,metadata!$B$2:$Z$450,22,FALSE)</f>
        <v>0</v>
      </c>
      <c r="Z105">
        <f>VLOOKUP($D105,metadata!$B$2:$Z$450,23,FALSE)</f>
        <v>0</v>
      </c>
      <c r="AA105">
        <f>VLOOKUP($D105,metadata!$B$2:$Z$450,24,FALSE)</f>
        <v>0</v>
      </c>
      <c r="AB105">
        <f>VLOOKUP($D105,metadata!$B$2:$Z$450,25,FALSE)</f>
        <v>0</v>
      </c>
    </row>
    <row r="106" spans="1:28" x14ac:dyDescent="0.3">
      <c r="A106">
        <f>A105+metadata!J116</f>
        <v>699</v>
      </c>
      <c r="B106" t="str">
        <f>metadata!B106</f>
        <v>14-AH</v>
      </c>
      <c r="C106">
        <v>105</v>
      </c>
      <c r="D106" s="11" t="str">
        <f t="shared" si="1"/>
        <v>2-</v>
      </c>
      <c r="E106" t="str">
        <f>VLOOKUP($D106,metadata!$B$2:$S$450,2,FALSE)</f>
        <v>BRADSHAW, WE</v>
      </c>
      <c r="F106" t="str">
        <f>VLOOKUP($D106,metadata!$B$2:$S$450,3,FALSE)</f>
        <v>GEOGRAPHY OF PHOTOPERIODIC RESPONSE IN DIAPAUSING MOSQUITO</v>
      </c>
      <c r="G106" t="str">
        <f>VLOOKUP($D106,metadata!$B$2:$S$450,4,FALSE)</f>
        <v>10.1038/262384b0</v>
      </c>
      <c r="H106" t="str">
        <f>VLOOKUP($D106,metadata!$B$2:$S$450,5,FALSE)</f>
        <v>y-askfordata</v>
      </c>
      <c r="I106" t="str">
        <f>VLOOKUP($D106,metadata!$B$2:$S$450,6,FALSE)</f>
        <v>a</v>
      </c>
      <c r="J106" t="str">
        <f>VLOOKUP($D106,metadata!$B$2:$S$450,7,FALSE)</f>
        <v>i</v>
      </c>
      <c r="K106">
        <f>VLOOKUP($D106,metadata!$B$2:$S$450,8,FALSE)</f>
        <v>22</v>
      </c>
      <c r="L106">
        <f>VLOOKUP($D106,metadata!$B$2:$S$450,9,FALSE)</f>
        <v>16</v>
      </c>
      <c r="M106">
        <f>VLOOKUP($D106,metadata!$B$2:$S$450,10,FALSE)</f>
        <v>0</v>
      </c>
      <c r="N106" t="str">
        <f>VLOOKUP($D106,metadata!$B$2:$S$450,11,FALSE)</f>
        <v>Wyeomyia smithii</v>
      </c>
      <c r="O106" t="str">
        <f>VLOOKUP($D106,metadata!$B$2:$S$450,12,FALSE)</f>
        <v>diptera</v>
      </c>
      <c r="P106">
        <f>VLOOKUP($D106,metadata!$B$2:$S$450,13,FALSE)</f>
        <v>0</v>
      </c>
      <c r="Q106">
        <f>VLOOKUP($D106,metadata!$B$2:$S$450,14,FALSE)</f>
        <v>0</v>
      </c>
      <c r="R106">
        <f>VLOOKUP($D106,metadata!$B$2:$S$450,15,FALSE)</f>
        <v>0</v>
      </c>
      <c r="S106">
        <f>VLOOKUP($D106,metadata!$B$2:$S$450,16,FALSE)</f>
        <v>0</v>
      </c>
      <c r="T106">
        <f>VLOOKUP($D106,metadata!$B$2:$S$450,17,FALSE)</f>
        <v>0</v>
      </c>
      <c r="U106">
        <f>VLOOKUP($D106,metadata!$B$2:$S$450,18,FALSE)</f>
        <v>0</v>
      </c>
      <c r="V106">
        <f>VLOOKUP($D106,metadata!$B$2:$Z$450,19,FALSE)</f>
        <v>0</v>
      </c>
      <c r="W106">
        <f>VLOOKUP($D106,metadata!$B$2:$Z$450,20,FALSE)</f>
        <v>0</v>
      </c>
      <c r="X106">
        <f>VLOOKUP($D106,metadata!$B$2:$Z$450,21,FALSE)</f>
        <v>0</v>
      </c>
      <c r="Y106">
        <f>VLOOKUP($D106,metadata!$B$2:$Z$450,22,FALSE)</f>
        <v>0</v>
      </c>
      <c r="Z106">
        <f>VLOOKUP($D106,metadata!$B$2:$Z$450,23,FALSE)</f>
        <v>0</v>
      </c>
      <c r="AA106">
        <f>VLOOKUP($D106,metadata!$B$2:$Z$450,24,FALSE)</f>
        <v>0</v>
      </c>
      <c r="AB106">
        <f>VLOOKUP($D106,metadata!$B$2:$Z$450,25,FALSE)</f>
        <v>0</v>
      </c>
    </row>
    <row r="107" spans="1:28" x14ac:dyDescent="0.3">
      <c r="A107">
        <f>A106+metadata!J117</f>
        <v>702</v>
      </c>
      <c r="B107" t="str">
        <f>metadata!B107</f>
        <v>14-SD</v>
      </c>
      <c r="C107">
        <v>106</v>
      </c>
      <c r="D107" s="11" t="str">
        <f t="shared" si="1"/>
        <v>2-</v>
      </c>
      <c r="E107" t="str">
        <f>VLOOKUP($D107,metadata!$B$2:$S$450,2,FALSE)</f>
        <v>BRADSHAW, WE</v>
      </c>
      <c r="F107" t="str">
        <f>VLOOKUP($D107,metadata!$B$2:$S$450,3,FALSE)</f>
        <v>GEOGRAPHY OF PHOTOPERIODIC RESPONSE IN DIAPAUSING MOSQUITO</v>
      </c>
      <c r="G107" t="str">
        <f>VLOOKUP($D107,metadata!$B$2:$S$450,4,FALSE)</f>
        <v>10.1038/262384b0</v>
      </c>
      <c r="H107" t="str">
        <f>VLOOKUP($D107,metadata!$B$2:$S$450,5,FALSE)</f>
        <v>y-askfordata</v>
      </c>
      <c r="I107" t="str">
        <f>VLOOKUP($D107,metadata!$B$2:$S$450,6,FALSE)</f>
        <v>a</v>
      </c>
      <c r="J107" t="str">
        <f>VLOOKUP($D107,metadata!$B$2:$S$450,7,FALSE)</f>
        <v>i</v>
      </c>
      <c r="K107">
        <f>VLOOKUP($D107,metadata!$B$2:$S$450,8,FALSE)</f>
        <v>22</v>
      </c>
      <c r="L107">
        <f>VLOOKUP($D107,metadata!$B$2:$S$450,9,FALSE)</f>
        <v>16</v>
      </c>
      <c r="M107">
        <f>VLOOKUP($D107,metadata!$B$2:$S$450,10,FALSE)</f>
        <v>0</v>
      </c>
      <c r="N107" t="str">
        <f>VLOOKUP($D107,metadata!$B$2:$S$450,11,FALSE)</f>
        <v>Wyeomyia smithii</v>
      </c>
      <c r="O107" t="str">
        <f>VLOOKUP($D107,metadata!$B$2:$S$450,12,FALSE)</f>
        <v>diptera</v>
      </c>
      <c r="P107">
        <f>VLOOKUP($D107,metadata!$B$2:$S$450,13,FALSE)</f>
        <v>0</v>
      </c>
      <c r="Q107">
        <f>VLOOKUP($D107,metadata!$B$2:$S$450,14,FALSE)</f>
        <v>0</v>
      </c>
      <c r="R107">
        <f>VLOOKUP($D107,metadata!$B$2:$S$450,15,FALSE)</f>
        <v>0</v>
      </c>
      <c r="S107">
        <f>VLOOKUP($D107,metadata!$B$2:$S$450,16,FALSE)</f>
        <v>0</v>
      </c>
      <c r="T107">
        <f>VLOOKUP($D107,metadata!$B$2:$S$450,17,FALSE)</f>
        <v>0</v>
      </c>
      <c r="U107">
        <f>VLOOKUP($D107,metadata!$B$2:$S$450,18,FALSE)</f>
        <v>0</v>
      </c>
      <c r="V107">
        <f>VLOOKUP($D107,metadata!$B$2:$Z$450,19,FALSE)</f>
        <v>0</v>
      </c>
      <c r="W107">
        <f>VLOOKUP($D107,metadata!$B$2:$Z$450,20,FALSE)</f>
        <v>0</v>
      </c>
      <c r="X107">
        <f>VLOOKUP($D107,metadata!$B$2:$Z$450,21,FALSE)</f>
        <v>0</v>
      </c>
      <c r="Y107">
        <f>VLOOKUP($D107,metadata!$B$2:$Z$450,22,FALSE)</f>
        <v>0</v>
      </c>
      <c r="Z107">
        <f>VLOOKUP($D107,metadata!$B$2:$Z$450,23,FALSE)</f>
        <v>0</v>
      </c>
      <c r="AA107">
        <f>VLOOKUP($D107,metadata!$B$2:$Z$450,24,FALSE)</f>
        <v>0</v>
      </c>
      <c r="AB107">
        <f>VLOOKUP($D107,metadata!$B$2:$Z$450,25,FALSE)</f>
        <v>0</v>
      </c>
    </row>
    <row r="108" spans="1:28" x14ac:dyDescent="0.3">
      <c r="A108">
        <f>A107+metadata!J118</f>
        <v>710</v>
      </c>
      <c r="B108" t="str">
        <f>metadata!B108</f>
        <v>14-HB</v>
      </c>
      <c r="C108">
        <v>107</v>
      </c>
      <c r="D108" s="11" t="str">
        <f t="shared" si="1"/>
        <v>2-</v>
      </c>
      <c r="E108" t="str">
        <f>VLOOKUP($D108,metadata!$B$2:$S$450,2,FALSE)</f>
        <v>BRADSHAW, WE</v>
      </c>
      <c r="F108" t="str">
        <f>VLOOKUP($D108,metadata!$B$2:$S$450,3,FALSE)</f>
        <v>GEOGRAPHY OF PHOTOPERIODIC RESPONSE IN DIAPAUSING MOSQUITO</v>
      </c>
      <c r="G108" t="str">
        <f>VLOOKUP($D108,metadata!$B$2:$S$450,4,FALSE)</f>
        <v>10.1038/262384b0</v>
      </c>
      <c r="H108" t="str">
        <f>VLOOKUP($D108,metadata!$B$2:$S$450,5,FALSE)</f>
        <v>y-askfordata</v>
      </c>
      <c r="I108" t="str">
        <f>VLOOKUP($D108,metadata!$B$2:$S$450,6,FALSE)</f>
        <v>a</v>
      </c>
      <c r="J108" t="str">
        <f>VLOOKUP($D108,metadata!$B$2:$S$450,7,FALSE)</f>
        <v>i</v>
      </c>
      <c r="K108">
        <f>VLOOKUP($D108,metadata!$B$2:$S$450,8,FALSE)</f>
        <v>22</v>
      </c>
      <c r="L108">
        <f>VLOOKUP($D108,metadata!$B$2:$S$450,9,FALSE)</f>
        <v>16</v>
      </c>
      <c r="M108">
        <f>VLOOKUP($D108,metadata!$B$2:$S$450,10,FALSE)</f>
        <v>0</v>
      </c>
      <c r="N108" t="str">
        <f>VLOOKUP($D108,metadata!$B$2:$S$450,11,FALSE)</f>
        <v>Wyeomyia smithii</v>
      </c>
      <c r="O108" t="str">
        <f>VLOOKUP($D108,metadata!$B$2:$S$450,12,FALSE)</f>
        <v>diptera</v>
      </c>
      <c r="P108">
        <f>VLOOKUP($D108,metadata!$B$2:$S$450,13,FALSE)</f>
        <v>0</v>
      </c>
      <c r="Q108">
        <f>VLOOKUP($D108,metadata!$B$2:$S$450,14,FALSE)</f>
        <v>0</v>
      </c>
      <c r="R108">
        <f>VLOOKUP($D108,metadata!$B$2:$S$450,15,FALSE)</f>
        <v>0</v>
      </c>
      <c r="S108">
        <f>VLOOKUP($D108,metadata!$B$2:$S$450,16,FALSE)</f>
        <v>0</v>
      </c>
      <c r="T108">
        <f>VLOOKUP($D108,metadata!$B$2:$S$450,17,FALSE)</f>
        <v>0</v>
      </c>
      <c r="U108">
        <f>VLOOKUP($D108,metadata!$B$2:$S$450,18,FALSE)</f>
        <v>0</v>
      </c>
      <c r="V108">
        <f>VLOOKUP($D108,metadata!$B$2:$Z$450,19,FALSE)</f>
        <v>0</v>
      </c>
      <c r="W108">
        <f>VLOOKUP($D108,metadata!$B$2:$Z$450,20,FALSE)</f>
        <v>0</v>
      </c>
      <c r="X108">
        <f>VLOOKUP($D108,metadata!$B$2:$Z$450,21,FALSE)</f>
        <v>0</v>
      </c>
      <c r="Y108">
        <f>VLOOKUP($D108,metadata!$B$2:$Z$450,22,FALSE)</f>
        <v>0</v>
      </c>
      <c r="Z108">
        <f>VLOOKUP($D108,metadata!$B$2:$Z$450,23,FALSE)</f>
        <v>0</v>
      </c>
      <c r="AA108">
        <f>VLOOKUP($D108,metadata!$B$2:$Z$450,24,FALSE)</f>
        <v>0</v>
      </c>
      <c r="AB108">
        <f>VLOOKUP($D108,metadata!$B$2:$Z$450,25,FALSE)</f>
        <v>0</v>
      </c>
    </row>
    <row r="109" spans="1:28" x14ac:dyDescent="0.3">
      <c r="A109">
        <f>A108+metadata!J119</f>
        <v>716</v>
      </c>
      <c r="B109" t="str">
        <f>metadata!B109</f>
        <v>14-LN</v>
      </c>
      <c r="C109">
        <v>108</v>
      </c>
      <c r="D109" s="11" t="str">
        <f t="shared" si="1"/>
        <v>2-</v>
      </c>
      <c r="E109" t="str">
        <f>VLOOKUP($D109,metadata!$B$2:$S$450,2,FALSE)</f>
        <v>BRADSHAW, WE</v>
      </c>
      <c r="F109" t="str">
        <f>VLOOKUP($D109,metadata!$B$2:$S$450,3,FALSE)</f>
        <v>GEOGRAPHY OF PHOTOPERIODIC RESPONSE IN DIAPAUSING MOSQUITO</v>
      </c>
      <c r="G109" t="str">
        <f>VLOOKUP($D109,metadata!$B$2:$S$450,4,FALSE)</f>
        <v>10.1038/262384b0</v>
      </c>
      <c r="H109" t="str">
        <f>VLOOKUP($D109,metadata!$B$2:$S$450,5,FALSE)</f>
        <v>y-askfordata</v>
      </c>
      <c r="I109" t="str">
        <f>VLOOKUP($D109,metadata!$B$2:$S$450,6,FALSE)</f>
        <v>a</v>
      </c>
      <c r="J109" t="str">
        <f>VLOOKUP($D109,metadata!$B$2:$S$450,7,FALSE)</f>
        <v>i</v>
      </c>
      <c r="K109">
        <f>VLOOKUP($D109,metadata!$B$2:$S$450,8,FALSE)</f>
        <v>22</v>
      </c>
      <c r="L109">
        <f>VLOOKUP($D109,metadata!$B$2:$S$450,9,FALSE)</f>
        <v>16</v>
      </c>
      <c r="M109">
        <f>VLOOKUP($D109,metadata!$B$2:$S$450,10,FALSE)</f>
        <v>0</v>
      </c>
      <c r="N109" t="str">
        <f>VLOOKUP($D109,metadata!$B$2:$S$450,11,FALSE)</f>
        <v>Wyeomyia smithii</v>
      </c>
      <c r="O109" t="str">
        <f>VLOOKUP($D109,metadata!$B$2:$S$450,12,FALSE)</f>
        <v>diptera</v>
      </c>
      <c r="P109">
        <f>VLOOKUP($D109,metadata!$B$2:$S$450,13,FALSE)</f>
        <v>0</v>
      </c>
      <c r="Q109">
        <f>VLOOKUP($D109,metadata!$B$2:$S$450,14,FALSE)</f>
        <v>0</v>
      </c>
      <c r="R109">
        <f>VLOOKUP($D109,metadata!$B$2:$S$450,15,FALSE)</f>
        <v>0</v>
      </c>
      <c r="S109">
        <f>VLOOKUP($D109,metadata!$B$2:$S$450,16,FALSE)</f>
        <v>0</v>
      </c>
      <c r="T109">
        <f>VLOOKUP($D109,metadata!$B$2:$S$450,17,FALSE)</f>
        <v>0</v>
      </c>
      <c r="U109">
        <f>VLOOKUP($D109,metadata!$B$2:$S$450,18,FALSE)</f>
        <v>0</v>
      </c>
      <c r="V109">
        <f>VLOOKUP($D109,metadata!$B$2:$Z$450,19,FALSE)</f>
        <v>0</v>
      </c>
      <c r="W109">
        <f>VLOOKUP($D109,metadata!$B$2:$Z$450,20,FALSE)</f>
        <v>0</v>
      </c>
      <c r="X109">
        <f>VLOOKUP($D109,metadata!$B$2:$Z$450,21,FALSE)</f>
        <v>0</v>
      </c>
      <c r="Y109">
        <f>VLOOKUP($D109,metadata!$B$2:$Z$450,22,FALSE)</f>
        <v>0</v>
      </c>
      <c r="Z109">
        <f>VLOOKUP($D109,metadata!$B$2:$Z$450,23,FALSE)</f>
        <v>0</v>
      </c>
      <c r="AA109">
        <f>VLOOKUP($D109,metadata!$B$2:$Z$450,24,FALSE)</f>
        <v>0</v>
      </c>
      <c r="AB109">
        <f>VLOOKUP($D109,metadata!$B$2:$Z$450,25,FALSE)</f>
        <v>0</v>
      </c>
    </row>
    <row r="110" spans="1:28" x14ac:dyDescent="0.3">
      <c r="A110">
        <f>A109+metadata!J120</f>
        <v>722</v>
      </c>
      <c r="B110" t="str">
        <f>metadata!B110</f>
        <v>14-JL</v>
      </c>
      <c r="C110">
        <v>109</v>
      </c>
      <c r="D110" s="11" t="str">
        <f t="shared" si="1"/>
        <v>2-</v>
      </c>
      <c r="E110" t="str">
        <f>VLOOKUP($D110,metadata!$B$2:$S$450,2,FALSE)</f>
        <v>BRADSHAW, WE</v>
      </c>
      <c r="F110" t="str">
        <f>VLOOKUP($D110,metadata!$B$2:$S$450,3,FALSE)</f>
        <v>GEOGRAPHY OF PHOTOPERIODIC RESPONSE IN DIAPAUSING MOSQUITO</v>
      </c>
      <c r="G110" t="str">
        <f>VLOOKUP($D110,metadata!$B$2:$S$450,4,FALSE)</f>
        <v>10.1038/262384b0</v>
      </c>
      <c r="H110" t="str">
        <f>VLOOKUP($D110,metadata!$B$2:$S$450,5,FALSE)</f>
        <v>y-askfordata</v>
      </c>
      <c r="I110" t="str">
        <f>VLOOKUP($D110,metadata!$B$2:$S$450,6,FALSE)</f>
        <v>a</v>
      </c>
      <c r="J110" t="str">
        <f>VLOOKUP($D110,metadata!$B$2:$S$450,7,FALSE)</f>
        <v>i</v>
      </c>
      <c r="K110">
        <f>VLOOKUP($D110,metadata!$B$2:$S$450,8,FALSE)</f>
        <v>22</v>
      </c>
      <c r="L110">
        <f>VLOOKUP($D110,metadata!$B$2:$S$450,9,FALSE)</f>
        <v>16</v>
      </c>
      <c r="M110">
        <f>VLOOKUP($D110,metadata!$B$2:$S$450,10,FALSE)</f>
        <v>0</v>
      </c>
      <c r="N110" t="str">
        <f>VLOOKUP($D110,metadata!$B$2:$S$450,11,FALSE)</f>
        <v>Wyeomyia smithii</v>
      </c>
      <c r="O110" t="str">
        <f>VLOOKUP($D110,metadata!$B$2:$S$450,12,FALSE)</f>
        <v>diptera</v>
      </c>
      <c r="P110">
        <f>VLOOKUP($D110,metadata!$B$2:$S$450,13,FALSE)</f>
        <v>0</v>
      </c>
      <c r="Q110">
        <f>VLOOKUP($D110,metadata!$B$2:$S$450,14,FALSE)</f>
        <v>0</v>
      </c>
      <c r="R110">
        <f>VLOOKUP($D110,metadata!$B$2:$S$450,15,FALSE)</f>
        <v>0</v>
      </c>
      <c r="S110">
        <f>VLOOKUP($D110,metadata!$B$2:$S$450,16,FALSE)</f>
        <v>0</v>
      </c>
      <c r="T110">
        <f>VLOOKUP($D110,metadata!$B$2:$S$450,17,FALSE)</f>
        <v>0</v>
      </c>
      <c r="U110">
        <f>VLOOKUP($D110,metadata!$B$2:$S$450,18,FALSE)</f>
        <v>0</v>
      </c>
      <c r="V110">
        <f>VLOOKUP($D110,metadata!$B$2:$Z$450,19,FALSE)</f>
        <v>0</v>
      </c>
      <c r="W110">
        <f>VLOOKUP($D110,metadata!$B$2:$Z$450,20,FALSE)</f>
        <v>0</v>
      </c>
      <c r="X110">
        <f>VLOOKUP($D110,metadata!$B$2:$Z$450,21,FALSE)</f>
        <v>0</v>
      </c>
      <c r="Y110">
        <f>VLOOKUP($D110,metadata!$B$2:$Z$450,22,FALSE)</f>
        <v>0</v>
      </c>
      <c r="Z110">
        <f>VLOOKUP($D110,metadata!$B$2:$Z$450,23,FALSE)</f>
        <v>0</v>
      </c>
      <c r="AA110">
        <f>VLOOKUP($D110,metadata!$B$2:$Z$450,24,FALSE)</f>
        <v>0</v>
      </c>
      <c r="AB110">
        <f>VLOOKUP($D110,metadata!$B$2:$Z$450,25,FALSE)</f>
        <v>0</v>
      </c>
    </row>
    <row r="111" spans="1:28" x14ac:dyDescent="0.3">
      <c r="A111">
        <f>A110+metadata!J121</f>
        <v>729</v>
      </c>
      <c r="B111" t="str">
        <f>metadata!B111</f>
        <v>15-HN</v>
      </c>
      <c r="C111">
        <v>110</v>
      </c>
      <c r="D111" s="11" t="str">
        <f t="shared" si="1"/>
        <v>2-</v>
      </c>
      <c r="E111" t="str">
        <f>VLOOKUP($D111,metadata!$B$2:$S$450,2,FALSE)</f>
        <v>BRADSHAW, WE</v>
      </c>
      <c r="F111" t="str">
        <f>VLOOKUP($D111,metadata!$B$2:$S$450,3,FALSE)</f>
        <v>GEOGRAPHY OF PHOTOPERIODIC RESPONSE IN DIAPAUSING MOSQUITO</v>
      </c>
      <c r="G111" t="str">
        <f>VLOOKUP($D111,metadata!$B$2:$S$450,4,FALSE)</f>
        <v>10.1038/262384b0</v>
      </c>
      <c r="H111" t="str">
        <f>VLOOKUP($D111,metadata!$B$2:$S$450,5,FALSE)</f>
        <v>y-askfordata</v>
      </c>
      <c r="I111" t="str">
        <f>VLOOKUP($D111,metadata!$B$2:$S$450,6,FALSE)</f>
        <v>a</v>
      </c>
      <c r="J111" t="str">
        <f>VLOOKUP($D111,metadata!$B$2:$S$450,7,FALSE)</f>
        <v>i</v>
      </c>
      <c r="K111">
        <f>VLOOKUP($D111,metadata!$B$2:$S$450,8,FALSE)</f>
        <v>22</v>
      </c>
      <c r="L111">
        <f>VLOOKUP($D111,metadata!$B$2:$S$450,9,FALSE)</f>
        <v>16</v>
      </c>
      <c r="M111">
        <f>VLOOKUP($D111,metadata!$B$2:$S$450,10,FALSE)</f>
        <v>0</v>
      </c>
      <c r="N111" t="str">
        <f>VLOOKUP($D111,metadata!$B$2:$S$450,11,FALSE)</f>
        <v>Wyeomyia smithii</v>
      </c>
      <c r="O111" t="str">
        <f>VLOOKUP($D111,metadata!$B$2:$S$450,12,FALSE)</f>
        <v>diptera</v>
      </c>
      <c r="P111">
        <f>VLOOKUP($D111,metadata!$B$2:$S$450,13,FALSE)</f>
        <v>0</v>
      </c>
      <c r="Q111">
        <f>VLOOKUP($D111,metadata!$B$2:$S$450,14,FALSE)</f>
        <v>0</v>
      </c>
      <c r="R111">
        <f>VLOOKUP($D111,metadata!$B$2:$S$450,15,FALSE)</f>
        <v>0</v>
      </c>
      <c r="S111">
        <f>VLOOKUP($D111,metadata!$B$2:$S$450,16,FALSE)</f>
        <v>0</v>
      </c>
      <c r="T111">
        <f>VLOOKUP($D111,metadata!$B$2:$S$450,17,FALSE)</f>
        <v>0</v>
      </c>
      <c r="U111">
        <f>VLOOKUP($D111,metadata!$B$2:$S$450,18,FALSE)</f>
        <v>0</v>
      </c>
      <c r="V111">
        <f>VLOOKUP($D111,metadata!$B$2:$Z$450,19,FALSE)</f>
        <v>0</v>
      </c>
      <c r="W111">
        <f>VLOOKUP($D111,metadata!$B$2:$Z$450,20,FALSE)</f>
        <v>0</v>
      </c>
      <c r="X111">
        <f>VLOOKUP($D111,metadata!$B$2:$Z$450,21,FALSE)</f>
        <v>0</v>
      </c>
      <c r="Y111">
        <f>VLOOKUP($D111,metadata!$B$2:$Z$450,22,FALSE)</f>
        <v>0</v>
      </c>
      <c r="Z111">
        <f>VLOOKUP($D111,metadata!$B$2:$Z$450,23,FALSE)</f>
        <v>0</v>
      </c>
      <c r="AA111">
        <f>VLOOKUP($D111,metadata!$B$2:$Z$450,24,FALSE)</f>
        <v>0</v>
      </c>
      <c r="AB111">
        <f>VLOOKUP($D111,metadata!$B$2:$Z$450,25,FALSE)</f>
        <v>0</v>
      </c>
    </row>
    <row r="112" spans="1:28" x14ac:dyDescent="0.3">
      <c r="A112">
        <f>A111+metadata!J122</f>
        <v>735</v>
      </c>
      <c r="B112" t="str">
        <f>metadata!B112</f>
        <v>15-JY</v>
      </c>
      <c r="C112">
        <v>111</v>
      </c>
      <c r="D112" s="11" t="str">
        <f t="shared" si="1"/>
        <v>2-</v>
      </c>
      <c r="E112" t="str">
        <f>VLOOKUP($D112,metadata!$B$2:$S$450,2,FALSE)</f>
        <v>BRADSHAW, WE</v>
      </c>
      <c r="F112" t="str">
        <f>VLOOKUP($D112,metadata!$B$2:$S$450,3,FALSE)</f>
        <v>GEOGRAPHY OF PHOTOPERIODIC RESPONSE IN DIAPAUSING MOSQUITO</v>
      </c>
      <c r="G112" t="str">
        <f>VLOOKUP($D112,metadata!$B$2:$S$450,4,FALSE)</f>
        <v>10.1038/262384b0</v>
      </c>
      <c r="H112" t="str">
        <f>VLOOKUP($D112,metadata!$B$2:$S$450,5,FALSE)</f>
        <v>y-askfordata</v>
      </c>
      <c r="I112" t="str">
        <f>VLOOKUP($D112,metadata!$B$2:$S$450,6,FALSE)</f>
        <v>a</v>
      </c>
      <c r="J112" t="str">
        <f>VLOOKUP($D112,metadata!$B$2:$S$450,7,FALSE)</f>
        <v>i</v>
      </c>
      <c r="K112">
        <f>VLOOKUP($D112,metadata!$B$2:$S$450,8,FALSE)</f>
        <v>22</v>
      </c>
      <c r="L112">
        <f>VLOOKUP($D112,metadata!$B$2:$S$450,9,FALSE)</f>
        <v>16</v>
      </c>
      <c r="M112">
        <f>VLOOKUP($D112,metadata!$B$2:$S$450,10,FALSE)</f>
        <v>0</v>
      </c>
      <c r="N112" t="str">
        <f>VLOOKUP($D112,metadata!$B$2:$S$450,11,FALSE)</f>
        <v>Wyeomyia smithii</v>
      </c>
      <c r="O112" t="str">
        <f>VLOOKUP($D112,metadata!$B$2:$S$450,12,FALSE)</f>
        <v>diptera</v>
      </c>
      <c r="P112">
        <f>VLOOKUP($D112,metadata!$B$2:$S$450,13,FALSE)</f>
        <v>0</v>
      </c>
      <c r="Q112">
        <f>VLOOKUP($D112,metadata!$B$2:$S$450,14,FALSE)</f>
        <v>0</v>
      </c>
      <c r="R112">
        <f>VLOOKUP($D112,metadata!$B$2:$S$450,15,FALSE)</f>
        <v>0</v>
      </c>
      <c r="S112">
        <f>VLOOKUP($D112,metadata!$B$2:$S$450,16,FALSE)</f>
        <v>0</v>
      </c>
      <c r="T112">
        <f>VLOOKUP($D112,metadata!$B$2:$S$450,17,FALSE)</f>
        <v>0</v>
      </c>
      <c r="U112">
        <f>VLOOKUP($D112,metadata!$B$2:$S$450,18,FALSE)</f>
        <v>0</v>
      </c>
      <c r="V112">
        <f>VLOOKUP($D112,metadata!$B$2:$Z$450,19,FALSE)</f>
        <v>0</v>
      </c>
      <c r="W112">
        <f>VLOOKUP($D112,metadata!$B$2:$Z$450,20,FALSE)</f>
        <v>0</v>
      </c>
      <c r="X112">
        <f>VLOOKUP($D112,metadata!$B$2:$Z$450,21,FALSE)</f>
        <v>0</v>
      </c>
      <c r="Y112">
        <f>VLOOKUP($D112,metadata!$B$2:$Z$450,22,FALSE)</f>
        <v>0</v>
      </c>
      <c r="Z112">
        <f>VLOOKUP($D112,metadata!$B$2:$Z$450,23,FALSE)</f>
        <v>0</v>
      </c>
      <c r="AA112">
        <f>VLOOKUP($D112,metadata!$B$2:$Z$450,24,FALSE)</f>
        <v>0</v>
      </c>
      <c r="AB112">
        <f>VLOOKUP($D112,metadata!$B$2:$Z$450,25,FALSE)</f>
        <v>0</v>
      </c>
    </row>
    <row r="113" spans="1:28" x14ac:dyDescent="0.3">
      <c r="A113">
        <f>A112+metadata!J123</f>
        <v>741</v>
      </c>
      <c r="B113" t="str">
        <f>metadata!B113</f>
        <v>15-CC</v>
      </c>
      <c r="C113">
        <v>112</v>
      </c>
      <c r="D113" s="11" t="str">
        <f t="shared" si="1"/>
        <v>2-</v>
      </c>
      <c r="E113" t="str">
        <f>VLOOKUP($D113,metadata!$B$2:$S$450,2,FALSE)</f>
        <v>BRADSHAW, WE</v>
      </c>
      <c r="F113" t="str">
        <f>VLOOKUP($D113,metadata!$B$2:$S$450,3,FALSE)</f>
        <v>GEOGRAPHY OF PHOTOPERIODIC RESPONSE IN DIAPAUSING MOSQUITO</v>
      </c>
      <c r="G113" t="str">
        <f>VLOOKUP($D113,metadata!$B$2:$S$450,4,FALSE)</f>
        <v>10.1038/262384b0</v>
      </c>
      <c r="H113" t="str">
        <f>VLOOKUP($D113,metadata!$B$2:$S$450,5,FALSE)</f>
        <v>y-askfordata</v>
      </c>
      <c r="I113" t="str">
        <f>VLOOKUP($D113,metadata!$B$2:$S$450,6,FALSE)</f>
        <v>a</v>
      </c>
      <c r="J113" t="str">
        <f>VLOOKUP($D113,metadata!$B$2:$S$450,7,FALSE)</f>
        <v>i</v>
      </c>
      <c r="K113">
        <f>VLOOKUP($D113,metadata!$B$2:$S$450,8,FALSE)</f>
        <v>22</v>
      </c>
      <c r="L113">
        <f>VLOOKUP($D113,metadata!$B$2:$S$450,9,FALSE)</f>
        <v>16</v>
      </c>
      <c r="M113">
        <f>VLOOKUP($D113,metadata!$B$2:$S$450,10,FALSE)</f>
        <v>0</v>
      </c>
      <c r="N113" t="str">
        <f>VLOOKUP($D113,metadata!$B$2:$S$450,11,FALSE)</f>
        <v>Wyeomyia smithii</v>
      </c>
      <c r="O113" t="str">
        <f>VLOOKUP($D113,metadata!$B$2:$S$450,12,FALSE)</f>
        <v>diptera</v>
      </c>
      <c r="P113">
        <f>VLOOKUP($D113,metadata!$B$2:$S$450,13,FALSE)</f>
        <v>0</v>
      </c>
      <c r="Q113">
        <f>VLOOKUP($D113,metadata!$B$2:$S$450,14,FALSE)</f>
        <v>0</v>
      </c>
      <c r="R113">
        <f>VLOOKUP($D113,metadata!$B$2:$S$450,15,FALSE)</f>
        <v>0</v>
      </c>
      <c r="S113">
        <f>VLOOKUP($D113,metadata!$B$2:$S$450,16,FALSE)</f>
        <v>0</v>
      </c>
      <c r="T113">
        <f>VLOOKUP($D113,metadata!$B$2:$S$450,17,FALSE)</f>
        <v>0</v>
      </c>
      <c r="U113">
        <f>VLOOKUP($D113,metadata!$B$2:$S$450,18,FALSE)</f>
        <v>0</v>
      </c>
      <c r="V113">
        <f>VLOOKUP($D113,metadata!$B$2:$Z$450,19,FALSE)</f>
        <v>0</v>
      </c>
      <c r="W113">
        <f>VLOOKUP($D113,metadata!$B$2:$Z$450,20,FALSE)</f>
        <v>0</v>
      </c>
      <c r="X113">
        <f>VLOOKUP($D113,metadata!$B$2:$Z$450,21,FALSE)</f>
        <v>0</v>
      </c>
      <c r="Y113">
        <f>VLOOKUP($D113,metadata!$B$2:$Z$450,22,FALSE)</f>
        <v>0</v>
      </c>
      <c r="Z113">
        <f>VLOOKUP($D113,metadata!$B$2:$Z$450,23,FALSE)</f>
        <v>0</v>
      </c>
      <c r="AA113">
        <f>VLOOKUP($D113,metadata!$B$2:$Z$450,24,FALSE)</f>
        <v>0</v>
      </c>
      <c r="AB113">
        <f>VLOOKUP($D113,metadata!$B$2:$Z$450,25,FALSE)</f>
        <v>0</v>
      </c>
    </row>
    <row r="114" spans="1:28" x14ac:dyDescent="0.3">
      <c r="A114">
        <f>A113+metadata!J124</f>
        <v>748</v>
      </c>
      <c r="B114" t="str">
        <f>metadata!B114</f>
        <v>16-Aomori</v>
      </c>
      <c r="C114">
        <v>113</v>
      </c>
      <c r="D114" s="11" t="str">
        <f t="shared" si="1"/>
        <v>2-</v>
      </c>
      <c r="E114" t="str">
        <f>VLOOKUP($D114,metadata!$B$2:$S$450,2,FALSE)</f>
        <v>BRADSHAW, WE</v>
      </c>
      <c r="F114" t="str">
        <f>VLOOKUP($D114,metadata!$B$2:$S$450,3,FALSE)</f>
        <v>GEOGRAPHY OF PHOTOPERIODIC RESPONSE IN DIAPAUSING MOSQUITO</v>
      </c>
      <c r="G114" t="str">
        <f>VLOOKUP($D114,metadata!$B$2:$S$450,4,FALSE)</f>
        <v>10.1038/262384b0</v>
      </c>
      <c r="H114" t="str">
        <f>VLOOKUP($D114,metadata!$B$2:$S$450,5,FALSE)</f>
        <v>y-askfordata</v>
      </c>
      <c r="I114" t="str">
        <f>VLOOKUP($D114,metadata!$B$2:$S$450,6,FALSE)</f>
        <v>a</v>
      </c>
      <c r="J114" t="str">
        <f>VLOOKUP($D114,metadata!$B$2:$S$450,7,FALSE)</f>
        <v>i</v>
      </c>
      <c r="K114">
        <f>VLOOKUP($D114,metadata!$B$2:$S$450,8,FALSE)</f>
        <v>22</v>
      </c>
      <c r="L114">
        <f>VLOOKUP($D114,metadata!$B$2:$S$450,9,FALSE)</f>
        <v>16</v>
      </c>
      <c r="M114">
        <f>VLOOKUP($D114,metadata!$B$2:$S$450,10,FALSE)</f>
        <v>0</v>
      </c>
      <c r="N114" t="str">
        <f>VLOOKUP($D114,metadata!$B$2:$S$450,11,FALSE)</f>
        <v>Wyeomyia smithii</v>
      </c>
      <c r="O114" t="str">
        <f>VLOOKUP($D114,metadata!$B$2:$S$450,12,FALSE)</f>
        <v>diptera</v>
      </c>
      <c r="P114">
        <f>VLOOKUP($D114,metadata!$B$2:$S$450,13,FALSE)</f>
        <v>0</v>
      </c>
      <c r="Q114">
        <f>VLOOKUP($D114,metadata!$B$2:$S$450,14,FALSE)</f>
        <v>0</v>
      </c>
      <c r="R114">
        <f>VLOOKUP($D114,metadata!$B$2:$S$450,15,FALSE)</f>
        <v>0</v>
      </c>
      <c r="S114">
        <f>VLOOKUP($D114,metadata!$B$2:$S$450,16,FALSE)</f>
        <v>0</v>
      </c>
      <c r="T114">
        <f>VLOOKUP($D114,metadata!$B$2:$S$450,17,FALSE)</f>
        <v>0</v>
      </c>
      <c r="U114">
        <f>VLOOKUP($D114,metadata!$B$2:$S$450,18,FALSE)</f>
        <v>0</v>
      </c>
      <c r="V114">
        <f>VLOOKUP($D114,metadata!$B$2:$Z$450,19,FALSE)</f>
        <v>0</v>
      </c>
      <c r="W114">
        <f>VLOOKUP($D114,metadata!$B$2:$Z$450,20,FALSE)</f>
        <v>0</v>
      </c>
      <c r="X114">
        <f>VLOOKUP($D114,metadata!$B$2:$Z$450,21,FALSE)</f>
        <v>0</v>
      </c>
      <c r="Y114">
        <f>VLOOKUP($D114,metadata!$B$2:$Z$450,22,FALSE)</f>
        <v>0</v>
      </c>
      <c r="Z114">
        <f>VLOOKUP($D114,metadata!$B$2:$Z$450,23,FALSE)</f>
        <v>0</v>
      </c>
      <c r="AA114">
        <f>VLOOKUP($D114,metadata!$B$2:$Z$450,24,FALSE)</f>
        <v>0</v>
      </c>
      <c r="AB114">
        <f>VLOOKUP($D114,metadata!$B$2:$Z$450,25,FALSE)</f>
        <v>0</v>
      </c>
    </row>
    <row r="115" spans="1:28" x14ac:dyDescent="0.3">
      <c r="A115">
        <f>A114+metadata!J125</f>
        <v>755</v>
      </c>
      <c r="B115" t="str">
        <f>metadata!B115</f>
        <v>16-Obanazawa</v>
      </c>
      <c r="C115">
        <v>114</v>
      </c>
      <c r="D115" s="11" t="str">
        <f t="shared" si="1"/>
        <v>2-</v>
      </c>
      <c r="E115" t="str">
        <f>VLOOKUP($D115,metadata!$B$2:$S$450,2,FALSE)</f>
        <v>BRADSHAW, WE</v>
      </c>
      <c r="F115" t="str">
        <f>VLOOKUP($D115,metadata!$B$2:$S$450,3,FALSE)</f>
        <v>GEOGRAPHY OF PHOTOPERIODIC RESPONSE IN DIAPAUSING MOSQUITO</v>
      </c>
      <c r="G115" t="str">
        <f>VLOOKUP($D115,metadata!$B$2:$S$450,4,FALSE)</f>
        <v>10.1038/262384b0</v>
      </c>
      <c r="H115" t="str">
        <f>VLOOKUP($D115,metadata!$B$2:$S$450,5,FALSE)</f>
        <v>y-askfordata</v>
      </c>
      <c r="I115" t="str">
        <f>VLOOKUP($D115,metadata!$B$2:$S$450,6,FALSE)</f>
        <v>a</v>
      </c>
      <c r="J115" t="str">
        <f>VLOOKUP($D115,metadata!$B$2:$S$450,7,FALSE)</f>
        <v>i</v>
      </c>
      <c r="K115">
        <f>VLOOKUP($D115,metadata!$B$2:$S$450,8,FALSE)</f>
        <v>22</v>
      </c>
      <c r="L115">
        <f>VLOOKUP($D115,metadata!$B$2:$S$450,9,FALSE)</f>
        <v>16</v>
      </c>
      <c r="M115">
        <f>VLOOKUP($D115,metadata!$B$2:$S$450,10,FALSE)</f>
        <v>0</v>
      </c>
      <c r="N115" t="str">
        <f>VLOOKUP($D115,metadata!$B$2:$S$450,11,FALSE)</f>
        <v>Wyeomyia smithii</v>
      </c>
      <c r="O115" t="str">
        <f>VLOOKUP($D115,metadata!$B$2:$S$450,12,FALSE)</f>
        <v>diptera</v>
      </c>
      <c r="P115">
        <f>VLOOKUP($D115,metadata!$B$2:$S$450,13,FALSE)</f>
        <v>0</v>
      </c>
      <c r="Q115">
        <f>VLOOKUP($D115,metadata!$B$2:$S$450,14,FALSE)</f>
        <v>0</v>
      </c>
      <c r="R115">
        <f>VLOOKUP($D115,metadata!$B$2:$S$450,15,FALSE)</f>
        <v>0</v>
      </c>
      <c r="S115">
        <f>VLOOKUP($D115,metadata!$B$2:$S$450,16,FALSE)</f>
        <v>0</v>
      </c>
      <c r="T115">
        <f>VLOOKUP($D115,metadata!$B$2:$S$450,17,FALSE)</f>
        <v>0</v>
      </c>
      <c r="U115">
        <f>VLOOKUP($D115,metadata!$B$2:$S$450,18,FALSE)</f>
        <v>0</v>
      </c>
      <c r="V115">
        <f>VLOOKUP($D115,metadata!$B$2:$Z$450,19,FALSE)</f>
        <v>0</v>
      </c>
      <c r="W115">
        <f>VLOOKUP($D115,metadata!$B$2:$Z$450,20,FALSE)</f>
        <v>0</v>
      </c>
      <c r="X115">
        <f>VLOOKUP($D115,metadata!$B$2:$Z$450,21,FALSE)</f>
        <v>0</v>
      </c>
      <c r="Y115">
        <f>VLOOKUP($D115,metadata!$B$2:$Z$450,22,FALSE)</f>
        <v>0</v>
      </c>
      <c r="Z115">
        <f>VLOOKUP($D115,metadata!$B$2:$Z$450,23,FALSE)</f>
        <v>0</v>
      </c>
      <c r="AA115">
        <f>VLOOKUP($D115,metadata!$B$2:$Z$450,24,FALSE)</f>
        <v>0</v>
      </c>
      <c r="AB115">
        <f>VLOOKUP($D115,metadata!$B$2:$Z$450,25,FALSE)</f>
        <v>0</v>
      </c>
    </row>
    <row r="116" spans="1:28" x14ac:dyDescent="0.3">
      <c r="A116">
        <f>A115+metadata!J126</f>
        <v>755</v>
      </c>
      <c r="B116" t="str">
        <f>metadata!B116</f>
        <v>16-Kujiranami</v>
      </c>
      <c r="C116">
        <v>115</v>
      </c>
      <c r="D116" s="11" t="str">
        <f t="shared" si="1"/>
        <v>2-</v>
      </c>
      <c r="E116" t="str">
        <f>VLOOKUP($D116,metadata!$B$2:$S$450,2,FALSE)</f>
        <v>BRADSHAW, WE</v>
      </c>
      <c r="F116" t="str">
        <f>VLOOKUP($D116,metadata!$B$2:$S$450,3,FALSE)</f>
        <v>GEOGRAPHY OF PHOTOPERIODIC RESPONSE IN DIAPAUSING MOSQUITO</v>
      </c>
      <c r="G116" t="str">
        <f>VLOOKUP($D116,metadata!$B$2:$S$450,4,FALSE)</f>
        <v>10.1038/262384b0</v>
      </c>
      <c r="H116" t="str">
        <f>VLOOKUP($D116,metadata!$B$2:$S$450,5,FALSE)</f>
        <v>y-askfordata</v>
      </c>
      <c r="I116" t="str">
        <f>VLOOKUP($D116,metadata!$B$2:$S$450,6,FALSE)</f>
        <v>a</v>
      </c>
      <c r="J116" t="str">
        <f>VLOOKUP($D116,metadata!$B$2:$S$450,7,FALSE)</f>
        <v>i</v>
      </c>
      <c r="K116">
        <f>VLOOKUP($D116,metadata!$B$2:$S$450,8,FALSE)</f>
        <v>22</v>
      </c>
      <c r="L116">
        <f>VLOOKUP($D116,metadata!$B$2:$S$450,9,FALSE)</f>
        <v>16</v>
      </c>
      <c r="M116">
        <f>VLOOKUP($D116,metadata!$B$2:$S$450,10,FALSE)</f>
        <v>0</v>
      </c>
      <c r="N116" t="str">
        <f>VLOOKUP($D116,metadata!$B$2:$S$450,11,FALSE)</f>
        <v>Wyeomyia smithii</v>
      </c>
      <c r="O116" t="str">
        <f>VLOOKUP($D116,metadata!$B$2:$S$450,12,FALSE)</f>
        <v>diptera</v>
      </c>
      <c r="P116">
        <f>VLOOKUP($D116,metadata!$B$2:$S$450,13,FALSE)</f>
        <v>0</v>
      </c>
      <c r="Q116">
        <f>VLOOKUP($D116,metadata!$B$2:$S$450,14,FALSE)</f>
        <v>0</v>
      </c>
      <c r="R116">
        <f>VLOOKUP($D116,metadata!$B$2:$S$450,15,FALSE)</f>
        <v>0</v>
      </c>
      <c r="S116">
        <f>VLOOKUP($D116,metadata!$B$2:$S$450,16,FALSE)</f>
        <v>0</v>
      </c>
      <c r="T116">
        <f>VLOOKUP($D116,metadata!$B$2:$S$450,17,FALSE)</f>
        <v>0</v>
      </c>
      <c r="U116">
        <f>VLOOKUP($D116,metadata!$B$2:$S$450,18,FALSE)</f>
        <v>0</v>
      </c>
      <c r="V116">
        <f>VLOOKUP($D116,metadata!$B$2:$Z$450,19,FALSE)</f>
        <v>0</v>
      </c>
      <c r="W116">
        <f>VLOOKUP($D116,metadata!$B$2:$Z$450,20,FALSE)</f>
        <v>0</v>
      </c>
      <c r="X116">
        <f>VLOOKUP($D116,metadata!$B$2:$Z$450,21,FALSE)</f>
        <v>0</v>
      </c>
      <c r="Y116">
        <f>VLOOKUP($D116,metadata!$B$2:$Z$450,22,FALSE)</f>
        <v>0</v>
      </c>
      <c r="Z116">
        <f>VLOOKUP($D116,metadata!$B$2:$Z$450,23,FALSE)</f>
        <v>0</v>
      </c>
      <c r="AA116">
        <f>VLOOKUP($D116,metadata!$B$2:$Z$450,24,FALSE)</f>
        <v>0</v>
      </c>
      <c r="AB116">
        <f>VLOOKUP($D116,metadata!$B$2:$Z$450,25,FALSE)</f>
        <v>0</v>
      </c>
    </row>
    <row r="117" spans="1:28" x14ac:dyDescent="0.3">
      <c r="A117">
        <f>A116+metadata!J127</f>
        <v>755</v>
      </c>
      <c r="B117" t="str">
        <f>metadata!B117</f>
        <v>16-Mitsuma</v>
      </c>
      <c r="C117">
        <v>116</v>
      </c>
      <c r="D117" s="11" t="str">
        <f t="shared" si="1"/>
        <v>2-</v>
      </c>
      <c r="E117" t="str">
        <f>VLOOKUP($D117,metadata!$B$2:$S$450,2,FALSE)</f>
        <v>BRADSHAW, WE</v>
      </c>
      <c r="F117" t="str">
        <f>VLOOKUP($D117,metadata!$B$2:$S$450,3,FALSE)</f>
        <v>GEOGRAPHY OF PHOTOPERIODIC RESPONSE IN DIAPAUSING MOSQUITO</v>
      </c>
      <c r="G117" t="str">
        <f>VLOOKUP($D117,metadata!$B$2:$S$450,4,FALSE)</f>
        <v>10.1038/262384b0</v>
      </c>
      <c r="H117" t="str">
        <f>VLOOKUP($D117,metadata!$B$2:$S$450,5,FALSE)</f>
        <v>y-askfordata</v>
      </c>
      <c r="I117" t="str">
        <f>VLOOKUP($D117,metadata!$B$2:$S$450,6,FALSE)</f>
        <v>a</v>
      </c>
      <c r="J117" t="str">
        <f>VLOOKUP($D117,metadata!$B$2:$S$450,7,FALSE)</f>
        <v>i</v>
      </c>
      <c r="K117">
        <f>VLOOKUP($D117,metadata!$B$2:$S$450,8,FALSE)</f>
        <v>22</v>
      </c>
      <c r="L117">
        <f>VLOOKUP($D117,metadata!$B$2:$S$450,9,FALSE)</f>
        <v>16</v>
      </c>
      <c r="M117">
        <f>VLOOKUP($D117,metadata!$B$2:$S$450,10,FALSE)</f>
        <v>0</v>
      </c>
      <c r="N117" t="str">
        <f>VLOOKUP($D117,metadata!$B$2:$S$450,11,FALSE)</f>
        <v>Wyeomyia smithii</v>
      </c>
      <c r="O117" t="str">
        <f>VLOOKUP($D117,metadata!$B$2:$S$450,12,FALSE)</f>
        <v>diptera</v>
      </c>
      <c r="P117">
        <f>VLOOKUP($D117,metadata!$B$2:$S$450,13,FALSE)</f>
        <v>0</v>
      </c>
      <c r="Q117">
        <f>VLOOKUP($D117,metadata!$B$2:$S$450,14,FALSE)</f>
        <v>0</v>
      </c>
      <c r="R117">
        <f>VLOOKUP($D117,metadata!$B$2:$S$450,15,FALSE)</f>
        <v>0</v>
      </c>
      <c r="S117">
        <f>VLOOKUP($D117,metadata!$B$2:$S$450,16,FALSE)</f>
        <v>0</v>
      </c>
      <c r="T117">
        <f>VLOOKUP($D117,metadata!$B$2:$S$450,17,FALSE)</f>
        <v>0</v>
      </c>
      <c r="U117">
        <f>VLOOKUP($D117,metadata!$B$2:$S$450,18,FALSE)</f>
        <v>0</v>
      </c>
      <c r="V117">
        <f>VLOOKUP($D117,metadata!$B$2:$Z$450,19,FALSE)</f>
        <v>0</v>
      </c>
      <c r="W117">
        <f>VLOOKUP($D117,metadata!$B$2:$Z$450,20,FALSE)</f>
        <v>0</v>
      </c>
      <c r="X117">
        <f>VLOOKUP($D117,metadata!$B$2:$Z$450,21,FALSE)</f>
        <v>0</v>
      </c>
      <c r="Y117">
        <f>VLOOKUP($D117,metadata!$B$2:$Z$450,22,FALSE)</f>
        <v>0</v>
      </c>
      <c r="Z117">
        <f>VLOOKUP($D117,metadata!$B$2:$Z$450,23,FALSE)</f>
        <v>0</v>
      </c>
      <c r="AA117">
        <f>VLOOKUP($D117,metadata!$B$2:$Z$450,24,FALSE)</f>
        <v>0</v>
      </c>
      <c r="AB117">
        <f>VLOOKUP($D117,metadata!$B$2:$Z$450,25,FALSE)</f>
        <v>0</v>
      </c>
    </row>
    <row r="118" spans="1:28" x14ac:dyDescent="0.3">
      <c r="A118">
        <f>A117+metadata!J128</f>
        <v>755</v>
      </c>
      <c r="B118" t="str">
        <f>metadata!B118</f>
        <v>17-WA</v>
      </c>
      <c r="C118">
        <v>117</v>
      </c>
      <c r="D118" s="11" t="str">
        <f t="shared" si="1"/>
        <v>2-</v>
      </c>
      <c r="E118" t="str">
        <f>VLOOKUP($D118,metadata!$B$2:$S$450,2,FALSE)</f>
        <v>BRADSHAW, WE</v>
      </c>
      <c r="F118" t="str">
        <f>VLOOKUP($D118,metadata!$B$2:$S$450,3,FALSE)</f>
        <v>GEOGRAPHY OF PHOTOPERIODIC RESPONSE IN DIAPAUSING MOSQUITO</v>
      </c>
      <c r="G118" t="str">
        <f>VLOOKUP($D118,metadata!$B$2:$S$450,4,FALSE)</f>
        <v>10.1038/262384b0</v>
      </c>
      <c r="H118" t="str">
        <f>VLOOKUP($D118,metadata!$B$2:$S$450,5,FALSE)</f>
        <v>y-askfordata</v>
      </c>
      <c r="I118" t="str">
        <f>VLOOKUP($D118,metadata!$B$2:$S$450,6,FALSE)</f>
        <v>a</v>
      </c>
      <c r="J118" t="str">
        <f>VLOOKUP($D118,metadata!$B$2:$S$450,7,FALSE)</f>
        <v>i</v>
      </c>
      <c r="K118">
        <f>VLOOKUP($D118,metadata!$B$2:$S$450,8,FALSE)</f>
        <v>22</v>
      </c>
      <c r="L118">
        <f>VLOOKUP($D118,metadata!$B$2:$S$450,9,FALSE)</f>
        <v>16</v>
      </c>
      <c r="M118">
        <f>VLOOKUP($D118,metadata!$B$2:$S$450,10,FALSE)</f>
        <v>0</v>
      </c>
      <c r="N118" t="str">
        <f>VLOOKUP($D118,metadata!$B$2:$S$450,11,FALSE)</f>
        <v>Wyeomyia smithii</v>
      </c>
      <c r="O118" t="str">
        <f>VLOOKUP($D118,metadata!$B$2:$S$450,12,FALSE)</f>
        <v>diptera</v>
      </c>
      <c r="P118">
        <f>VLOOKUP($D118,metadata!$B$2:$S$450,13,FALSE)</f>
        <v>0</v>
      </c>
      <c r="Q118">
        <f>VLOOKUP($D118,metadata!$B$2:$S$450,14,FALSE)</f>
        <v>0</v>
      </c>
      <c r="R118">
        <f>VLOOKUP($D118,metadata!$B$2:$S$450,15,FALSE)</f>
        <v>0</v>
      </c>
      <c r="S118">
        <f>VLOOKUP($D118,metadata!$B$2:$S$450,16,FALSE)</f>
        <v>0</v>
      </c>
      <c r="T118">
        <f>VLOOKUP($D118,metadata!$B$2:$S$450,17,FALSE)</f>
        <v>0</v>
      </c>
      <c r="U118">
        <f>VLOOKUP($D118,metadata!$B$2:$S$450,18,FALSE)</f>
        <v>0</v>
      </c>
      <c r="V118">
        <f>VLOOKUP($D118,metadata!$B$2:$Z$450,19,FALSE)</f>
        <v>0</v>
      </c>
      <c r="W118">
        <f>VLOOKUP($D118,metadata!$B$2:$Z$450,20,FALSE)</f>
        <v>0</v>
      </c>
      <c r="X118">
        <f>VLOOKUP($D118,metadata!$B$2:$Z$450,21,FALSE)</f>
        <v>0</v>
      </c>
      <c r="Y118">
        <f>VLOOKUP($D118,metadata!$B$2:$Z$450,22,FALSE)</f>
        <v>0</v>
      </c>
      <c r="Z118">
        <f>VLOOKUP($D118,metadata!$B$2:$Z$450,23,FALSE)</f>
        <v>0</v>
      </c>
      <c r="AA118">
        <f>VLOOKUP($D118,metadata!$B$2:$Z$450,24,FALSE)</f>
        <v>0</v>
      </c>
      <c r="AB118">
        <f>VLOOKUP($D118,metadata!$B$2:$Z$450,25,FALSE)</f>
        <v>0</v>
      </c>
    </row>
    <row r="119" spans="1:28" x14ac:dyDescent="0.3">
      <c r="A119">
        <f>A118+metadata!J129</f>
        <v>755</v>
      </c>
      <c r="B119" t="str">
        <f>metadata!B119</f>
        <v>17-EN</v>
      </c>
      <c r="C119">
        <v>118</v>
      </c>
      <c r="D119" s="11" t="str">
        <f t="shared" si="1"/>
        <v>2-</v>
      </c>
      <c r="E119" t="str">
        <f>VLOOKUP($D119,metadata!$B$2:$S$450,2,FALSE)</f>
        <v>BRADSHAW, WE</v>
      </c>
      <c r="F119" t="str">
        <f>VLOOKUP($D119,metadata!$B$2:$S$450,3,FALSE)</f>
        <v>GEOGRAPHY OF PHOTOPERIODIC RESPONSE IN DIAPAUSING MOSQUITO</v>
      </c>
      <c r="G119" t="str">
        <f>VLOOKUP($D119,metadata!$B$2:$S$450,4,FALSE)</f>
        <v>10.1038/262384b0</v>
      </c>
      <c r="H119" t="str">
        <f>VLOOKUP($D119,metadata!$B$2:$S$450,5,FALSE)</f>
        <v>y-askfordata</v>
      </c>
      <c r="I119" t="str">
        <f>VLOOKUP($D119,metadata!$B$2:$S$450,6,FALSE)</f>
        <v>a</v>
      </c>
      <c r="J119" t="str">
        <f>VLOOKUP($D119,metadata!$B$2:$S$450,7,FALSE)</f>
        <v>i</v>
      </c>
      <c r="K119">
        <f>VLOOKUP($D119,metadata!$B$2:$S$450,8,FALSE)</f>
        <v>22</v>
      </c>
      <c r="L119">
        <f>VLOOKUP($D119,metadata!$B$2:$S$450,9,FALSE)</f>
        <v>16</v>
      </c>
      <c r="M119">
        <f>VLOOKUP($D119,metadata!$B$2:$S$450,10,FALSE)</f>
        <v>0</v>
      </c>
      <c r="N119" t="str">
        <f>VLOOKUP($D119,metadata!$B$2:$S$450,11,FALSE)</f>
        <v>Wyeomyia smithii</v>
      </c>
      <c r="O119" t="str">
        <f>VLOOKUP($D119,metadata!$B$2:$S$450,12,FALSE)</f>
        <v>diptera</v>
      </c>
      <c r="P119">
        <f>VLOOKUP($D119,metadata!$B$2:$S$450,13,FALSE)</f>
        <v>0</v>
      </c>
      <c r="Q119">
        <f>VLOOKUP($D119,metadata!$B$2:$S$450,14,FALSE)</f>
        <v>0</v>
      </c>
      <c r="R119">
        <f>VLOOKUP($D119,metadata!$B$2:$S$450,15,FALSE)</f>
        <v>0</v>
      </c>
      <c r="S119">
        <f>VLOOKUP($D119,metadata!$B$2:$S$450,16,FALSE)</f>
        <v>0</v>
      </c>
      <c r="T119">
        <f>VLOOKUP($D119,metadata!$B$2:$S$450,17,FALSE)</f>
        <v>0</v>
      </c>
      <c r="U119">
        <f>VLOOKUP($D119,metadata!$B$2:$S$450,18,FALSE)</f>
        <v>0</v>
      </c>
      <c r="V119">
        <f>VLOOKUP($D119,metadata!$B$2:$Z$450,19,FALSE)</f>
        <v>0</v>
      </c>
      <c r="W119">
        <f>VLOOKUP($D119,metadata!$B$2:$Z$450,20,FALSE)</f>
        <v>0</v>
      </c>
      <c r="X119">
        <f>VLOOKUP($D119,metadata!$B$2:$Z$450,21,FALSE)</f>
        <v>0</v>
      </c>
      <c r="Y119">
        <f>VLOOKUP($D119,metadata!$B$2:$Z$450,22,FALSE)</f>
        <v>0</v>
      </c>
      <c r="Z119">
        <f>VLOOKUP($D119,metadata!$B$2:$Z$450,23,FALSE)</f>
        <v>0</v>
      </c>
      <c r="AA119">
        <f>VLOOKUP($D119,metadata!$B$2:$Z$450,24,FALSE)</f>
        <v>0</v>
      </c>
      <c r="AB119">
        <f>VLOOKUP($D119,metadata!$B$2:$Z$450,25,FALSE)</f>
        <v>0</v>
      </c>
    </row>
    <row r="120" spans="1:28" x14ac:dyDescent="0.3">
      <c r="A120">
        <f>A119+metadata!J130</f>
        <v>755</v>
      </c>
      <c r="B120" t="str">
        <f>metadata!B120</f>
        <v>17-KU</v>
      </c>
      <c r="C120">
        <v>119</v>
      </c>
      <c r="D120" s="11" t="str">
        <f t="shared" si="1"/>
        <v>2-</v>
      </c>
      <c r="E120" t="str">
        <f>VLOOKUP($D120,metadata!$B$2:$S$450,2,FALSE)</f>
        <v>BRADSHAW, WE</v>
      </c>
      <c r="F120" t="str">
        <f>VLOOKUP($D120,metadata!$B$2:$S$450,3,FALSE)</f>
        <v>GEOGRAPHY OF PHOTOPERIODIC RESPONSE IN DIAPAUSING MOSQUITO</v>
      </c>
      <c r="G120" t="str">
        <f>VLOOKUP($D120,metadata!$B$2:$S$450,4,FALSE)</f>
        <v>10.1038/262384b0</v>
      </c>
      <c r="H120" t="str">
        <f>VLOOKUP($D120,metadata!$B$2:$S$450,5,FALSE)</f>
        <v>y-askfordata</v>
      </c>
      <c r="I120" t="str">
        <f>VLOOKUP($D120,metadata!$B$2:$S$450,6,FALSE)</f>
        <v>a</v>
      </c>
      <c r="J120" t="str">
        <f>VLOOKUP($D120,metadata!$B$2:$S$450,7,FALSE)</f>
        <v>i</v>
      </c>
      <c r="K120">
        <f>VLOOKUP($D120,metadata!$B$2:$S$450,8,FALSE)</f>
        <v>22</v>
      </c>
      <c r="L120">
        <f>VLOOKUP($D120,metadata!$B$2:$S$450,9,FALSE)</f>
        <v>16</v>
      </c>
      <c r="M120">
        <f>VLOOKUP($D120,metadata!$B$2:$S$450,10,FALSE)</f>
        <v>0</v>
      </c>
      <c r="N120" t="str">
        <f>VLOOKUP($D120,metadata!$B$2:$S$450,11,FALSE)</f>
        <v>Wyeomyia smithii</v>
      </c>
      <c r="O120" t="str">
        <f>VLOOKUP($D120,metadata!$B$2:$S$450,12,FALSE)</f>
        <v>diptera</v>
      </c>
      <c r="P120">
        <f>VLOOKUP($D120,metadata!$B$2:$S$450,13,FALSE)</f>
        <v>0</v>
      </c>
      <c r="Q120">
        <f>VLOOKUP($D120,metadata!$B$2:$S$450,14,FALSE)</f>
        <v>0</v>
      </c>
      <c r="R120">
        <f>VLOOKUP($D120,metadata!$B$2:$S$450,15,FALSE)</f>
        <v>0</v>
      </c>
      <c r="S120">
        <f>VLOOKUP($D120,metadata!$B$2:$S$450,16,FALSE)</f>
        <v>0</v>
      </c>
      <c r="T120">
        <f>VLOOKUP($D120,metadata!$B$2:$S$450,17,FALSE)</f>
        <v>0</v>
      </c>
      <c r="U120">
        <f>VLOOKUP($D120,metadata!$B$2:$S$450,18,FALSE)</f>
        <v>0</v>
      </c>
      <c r="V120">
        <f>VLOOKUP($D120,metadata!$B$2:$Z$450,19,FALSE)</f>
        <v>0</v>
      </c>
      <c r="W120">
        <f>VLOOKUP($D120,metadata!$B$2:$Z$450,20,FALSE)</f>
        <v>0</v>
      </c>
      <c r="X120">
        <f>VLOOKUP($D120,metadata!$B$2:$Z$450,21,FALSE)</f>
        <v>0</v>
      </c>
      <c r="Y120">
        <f>VLOOKUP($D120,metadata!$B$2:$Z$450,22,FALSE)</f>
        <v>0</v>
      </c>
      <c r="Z120">
        <f>VLOOKUP($D120,metadata!$B$2:$Z$450,23,FALSE)</f>
        <v>0</v>
      </c>
      <c r="AA120">
        <f>VLOOKUP($D120,metadata!$B$2:$Z$450,24,FALSE)</f>
        <v>0</v>
      </c>
      <c r="AB120">
        <f>VLOOKUP($D120,metadata!$B$2:$Z$450,25,FALSE)</f>
        <v>0</v>
      </c>
    </row>
    <row r="121" spans="1:28" x14ac:dyDescent="0.3">
      <c r="A121">
        <f>A120+metadata!J131</f>
        <v>760</v>
      </c>
      <c r="B121" t="str">
        <f>metadata!B121</f>
        <v>17-SA</v>
      </c>
      <c r="C121">
        <v>120</v>
      </c>
      <c r="D121" s="11" t="str">
        <f t="shared" si="1"/>
        <v>2-</v>
      </c>
      <c r="E121" t="str">
        <f>VLOOKUP($D121,metadata!$B$2:$S$450,2,FALSE)</f>
        <v>BRADSHAW, WE</v>
      </c>
      <c r="F121" t="str">
        <f>VLOOKUP($D121,metadata!$B$2:$S$450,3,FALSE)</f>
        <v>GEOGRAPHY OF PHOTOPERIODIC RESPONSE IN DIAPAUSING MOSQUITO</v>
      </c>
      <c r="G121" t="str">
        <f>VLOOKUP($D121,metadata!$B$2:$S$450,4,FALSE)</f>
        <v>10.1038/262384b0</v>
      </c>
      <c r="H121" t="str">
        <f>VLOOKUP($D121,metadata!$B$2:$S$450,5,FALSE)</f>
        <v>y-askfordata</v>
      </c>
      <c r="I121" t="str">
        <f>VLOOKUP($D121,metadata!$B$2:$S$450,6,FALSE)</f>
        <v>a</v>
      </c>
      <c r="J121" t="str">
        <f>VLOOKUP($D121,metadata!$B$2:$S$450,7,FALSE)</f>
        <v>i</v>
      </c>
      <c r="K121">
        <f>VLOOKUP($D121,metadata!$B$2:$S$450,8,FALSE)</f>
        <v>22</v>
      </c>
      <c r="L121">
        <f>VLOOKUP($D121,metadata!$B$2:$S$450,9,FALSE)</f>
        <v>16</v>
      </c>
      <c r="M121">
        <f>VLOOKUP($D121,metadata!$B$2:$S$450,10,FALSE)</f>
        <v>0</v>
      </c>
      <c r="N121" t="str">
        <f>VLOOKUP($D121,metadata!$B$2:$S$450,11,FALSE)</f>
        <v>Wyeomyia smithii</v>
      </c>
      <c r="O121" t="str">
        <f>VLOOKUP($D121,metadata!$B$2:$S$450,12,FALSE)</f>
        <v>diptera</v>
      </c>
      <c r="P121">
        <f>VLOOKUP($D121,metadata!$B$2:$S$450,13,FALSE)</f>
        <v>0</v>
      </c>
      <c r="Q121">
        <f>VLOOKUP($D121,metadata!$B$2:$S$450,14,FALSE)</f>
        <v>0</v>
      </c>
      <c r="R121">
        <f>VLOOKUP($D121,metadata!$B$2:$S$450,15,FALSE)</f>
        <v>0</v>
      </c>
      <c r="S121">
        <f>VLOOKUP($D121,metadata!$B$2:$S$450,16,FALSE)</f>
        <v>0</v>
      </c>
      <c r="T121">
        <f>VLOOKUP($D121,metadata!$B$2:$S$450,17,FALSE)</f>
        <v>0</v>
      </c>
      <c r="U121">
        <f>VLOOKUP($D121,metadata!$B$2:$S$450,18,FALSE)</f>
        <v>0</v>
      </c>
      <c r="V121">
        <f>VLOOKUP($D121,metadata!$B$2:$Z$450,19,FALSE)</f>
        <v>0</v>
      </c>
      <c r="W121">
        <f>VLOOKUP($D121,metadata!$B$2:$Z$450,20,FALSE)</f>
        <v>0</v>
      </c>
      <c r="X121">
        <f>VLOOKUP($D121,metadata!$B$2:$Z$450,21,FALSE)</f>
        <v>0</v>
      </c>
      <c r="Y121">
        <f>VLOOKUP($D121,metadata!$B$2:$Z$450,22,FALSE)</f>
        <v>0</v>
      </c>
      <c r="Z121">
        <f>VLOOKUP($D121,metadata!$B$2:$Z$450,23,FALSE)</f>
        <v>0</v>
      </c>
      <c r="AA121">
        <f>VLOOKUP($D121,metadata!$B$2:$Z$450,24,FALSE)</f>
        <v>0</v>
      </c>
      <c r="AB121">
        <f>VLOOKUP($D121,metadata!$B$2:$Z$450,25,FALSE)</f>
        <v>0</v>
      </c>
    </row>
    <row r="122" spans="1:28" x14ac:dyDescent="0.3">
      <c r="A122">
        <f>A121+metadata!J132</f>
        <v>765</v>
      </c>
      <c r="B122" t="str">
        <f>metadata!B122</f>
        <v>17-ME</v>
      </c>
      <c r="C122">
        <v>121</v>
      </c>
      <c r="D122" s="11" t="str">
        <f t="shared" si="1"/>
        <v>2-</v>
      </c>
      <c r="E122" t="str">
        <f>VLOOKUP($D122,metadata!$B$2:$S$450,2,FALSE)</f>
        <v>BRADSHAW, WE</v>
      </c>
      <c r="F122" t="str">
        <f>VLOOKUP($D122,metadata!$B$2:$S$450,3,FALSE)</f>
        <v>GEOGRAPHY OF PHOTOPERIODIC RESPONSE IN DIAPAUSING MOSQUITO</v>
      </c>
      <c r="G122" t="str">
        <f>VLOOKUP($D122,metadata!$B$2:$S$450,4,FALSE)</f>
        <v>10.1038/262384b0</v>
      </c>
      <c r="H122" t="str">
        <f>VLOOKUP($D122,metadata!$B$2:$S$450,5,FALSE)</f>
        <v>y-askfordata</v>
      </c>
      <c r="I122" t="str">
        <f>VLOOKUP($D122,metadata!$B$2:$S$450,6,FALSE)</f>
        <v>a</v>
      </c>
      <c r="J122" t="str">
        <f>VLOOKUP($D122,metadata!$B$2:$S$450,7,FALSE)</f>
        <v>i</v>
      </c>
      <c r="K122">
        <f>VLOOKUP($D122,metadata!$B$2:$S$450,8,FALSE)</f>
        <v>22</v>
      </c>
      <c r="L122">
        <f>VLOOKUP($D122,metadata!$B$2:$S$450,9,FALSE)</f>
        <v>16</v>
      </c>
      <c r="M122">
        <f>VLOOKUP($D122,metadata!$B$2:$S$450,10,FALSE)</f>
        <v>0</v>
      </c>
      <c r="N122" t="str">
        <f>VLOOKUP($D122,metadata!$B$2:$S$450,11,FALSE)</f>
        <v>Wyeomyia smithii</v>
      </c>
      <c r="O122" t="str">
        <f>VLOOKUP($D122,metadata!$B$2:$S$450,12,FALSE)</f>
        <v>diptera</v>
      </c>
      <c r="P122">
        <f>VLOOKUP($D122,metadata!$B$2:$S$450,13,FALSE)</f>
        <v>0</v>
      </c>
      <c r="Q122">
        <f>VLOOKUP($D122,metadata!$B$2:$S$450,14,FALSE)</f>
        <v>0</v>
      </c>
      <c r="R122">
        <f>VLOOKUP($D122,metadata!$B$2:$S$450,15,FALSE)</f>
        <v>0</v>
      </c>
      <c r="S122">
        <f>VLOOKUP($D122,metadata!$B$2:$S$450,16,FALSE)</f>
        <v>0</v>
      </c>
      <c r="T122">
        <f>VLOOKUP($D122,metadata!$B$2:$S$450,17,FALSE)</f>
        <v>0</v>
      </c>
      <c r="U122">
        <f>VLOOKUP($D122,metadata!$B$2:$S$450,18,FALSE)</f>
        <v>0</v>
      </c>
      <c r="V122">
        <f>VLOOKUP($D122,metadata!$B$2:$Z$450,19,FALSE)</f>
        <v>0</v>
      </c>
      <c r="W122">
        <f>VLOOKUP($D122,metadata!$B$2:$Z$450,20,FALSE)</f>
        <v>0</v>
      </c>
      <c r="X122">
        <f>VLOOKUP($D122,metadata!$B$2:$Z$450,21,FALSE)</f>
        <v>0</v>
      </c>
      <c r="Y122">
        <f>VLOOKUP($D122,metadata!$B$2:$Z$450,22,FALSE)</f>
        <v>0</v>
      </c>
      <c r="Z122">
        <f>VLOOKUP($D122,metadata!$B$2:$Z$450,23,FALSE)</f>
        <v>0</v>
      </c>
      <c r="AA122">
        <f>VLOOKUP($D122,metadata!$B$2:$Z$450,24,FALSE)</f>
        <v>0</v>
      </c>
      <c r="AB122">
        <f>VLOOKUP($D122,metadata!$B$2:$Z$450,25,FALSE)</f>
        <v>0</v>
      </c>
    </row>
    <row r="123" spans="1:28" x14ac:dyDescent="0.3">
      <c r="A123">
        <f>A122+metadata!J133</f>
        <v>770</v>
      </c>
      <c r="B123" t="str">
        <f>metadata!B123</f>
        <v>17-MO</v>
      </c>
      <c r="C123">
        <v>122</v>
      </c>
      <c r="D123" s="11" t="str">
        <f t="shared" si="1"/>
        <v>2-</v>
      </c>
      <c r="E123" t="str">
        <f>VLOOKUP($D123,metadata!$B$2:$S$450,2,FALSE)</f>
        <v>BRADSHAW, WE</v>
      </c>
      <c r="F123" t="str">
        <f>VLOOKUP($D123,metadata!$B$2:$S$450,3,FALSE)</f>
        <v>GEOGRAPHY OF PHOTOPERIODIC RESPONSE IN DIAPAUSING MOSQUITO</v>
      </c>
      <c r="G123" t="str">
        <f>VLOOKUP($D123,metadata!$B$2:$S$450,4,FALSE)</f>
        <v>10.1038/262384b0</v>
      </c>
      <c r="H123" t="str">
        <f>VLOOKUP($D123,metadata!$B$2:$S$450,5,FALSE)</f>
        <v>y-askfordata</v>
      </c>
      <c r="I123" t="str">
        <f>VLOOKUP($D123,metadata!$B$2:$S$450,6,FALSE)</f>
        <v>a</v>
      </c>
      <c r="J123" t="str">
        <f>VLOOKUP($D123,metadata!$B$2:$S$450,7,FALSE)</f>
        <v>i</v>
      </c>
      <c r="K123">
        <f>VLOOKUP($D123,metadata!$B$2:$S$450,8,FALSE)</f>
        <v>22</v>
      </c>
      <c r="L123">
        <f>VLOOKUP($D123,metadata!$B$2:$S$450,9,FALSE)</f>
        <v>16</v>
      </c>
      <c r="M123">
        <f>VLOOKUP($D123,metadata!$B$2:$S$450,10,FALSE)</f>
        <v>0</v>
      </c>
      <c r="N123" t="str">
        <f>VLOOKUP($D123,metadata!$B$2:$S$450,11,FALSE)</f>
        <v>Wyeomyia smithii</v>
      </c>
      <c r="O123" t="str">
        <f>VLOOKUP($D123,metadata!$B$2:$S$450,12,FALSE)</f>
        <v>diptera</v>
      </c>
      <c r="P123">
        <f>VLOOKUP($D123,metadata!$B$2:$S$450,13,FALSE)</f>
        <v>0</v>
      </c>
      <c r="Q123">
        <f>VLOOKUP($D123,metadata!$B$2:$S$450,14,FALSE)</f>
        <v>0</v>
      </c>
      <c r="R123">
        <f>VLOOKUP($D123,metadata!$B$2:$S$450,15,FALSE)</f>
        <v>0</v>
      </c>
      <c r="S123">
        <f>VLOOKUP($D123,metadata!$B$2:$S$450,16,FALSE)</f>
        <v>0</v>
      </c>
      <c r="T123">
        <f>VLOOKUP($D123,metadata!$B$2:$S$450,17,FALSE)</f>
        <v>0</v>
      </c>
      <c r="U123">
        <f>VLOOKUP($D123,metadata!$B$2:$S$450,18,FALSE)</f>
        <v>0</v>
      </c>
      <c r="V123">
        <f>VLOOKUP($D123,metadata!$B$2:$Z$450,19,FALSE)</f>
        <v>0</v>
      </c>
      <c r="W123">
        <f>VLOOKUP($D123,metadata!$B$2:$Z$450,20,FALSE)</f>
        <v>0</v>
      </c>
      <c r="X123">
        <f>VLOOKUP($D123,metadata!$B$2:$Z$450,21,FALSE)</f>
        <v>0</v>
      </c>
      <c r="Y123">
        <f>VLOOKUP($D123,metadata!$B$2:$Z$450,22,FALSE)</f>
        <v>0</v>
      </c>
      <c r="Z123">
        <f>VLOOKUP($D123,metadata!$B$2:$Z$450,23,FALSE)</f>
        <v>0</v>
      </c>
      <c r="AA123">
        <f>VLOOKUP($D123,metadata!$B$2:$Z$450,24,FALSE)</f>
        <v>0</v>
      </c>
      <c r="AB123">
        <f>VLOOKUP($D123,metadata!$B$2:$Z$450,25,FALSE)</f>
        <v>0</v>
      </c>
    </row>
    <row r="124" spans="1:28" x14ac:dyDescent="0.3">
      <c r="A124">
        <f>A123+metadata!J134</f>
        <v>775</v>
      </c>
      <c r="B124" t="str">
        <f>metadata!B124</f>
        <v>17-HA</v>
      </c>
      <c r="C124">
        <v>123</v>
      </c>
      <c r="D124" s="11" t="str">
        <f t="shared" si="1"/>
        <v>2-</v>
      </c>
      <c r="E124" t="str">
        <f>VLOOKUP($D124,metadata!$B$2:$S$450,2,FALSE)</f>
        <v>BRADSHAW, WE</v>
      </c>
      <c r="F124" t="str">
        <f>VLOOKUP($D124,metadata!$B$2:$S$450,3,FALSE)</f>
        <v>GEOGRAPHY OF PHOTOPERIODIC RESPONSE IN DIAPAUSING MOSQUITO</v>
      </c>
      <c r="G124" t="str">
        <f>VLOOKUP($D124,metadata!$B$2:$S$450,4,FALSE)</f>
        <v>10.1038/262384b0</v>
      </c>
      <c r="H124" t="str">
        <f>VLOOKUP($D124,metadata!$B$2:$S$450,5,FALSE)</f>
        <v>y-askfordata</v>
      </c>
      <c r="I124" t="str">
        <f>VLOOKUP($D124,metadata!$B$2:$S$450,6,FALSE)</f>
        <v>a</v>
      </c>
      <c r="J124" t="str">
        <f>VLOOKUP($D124,metadata!$B$2:$S$450,7,FALSE)</f>
        <v>i</v>
      </c>
      <c r="K124">
        <f>VLOOKUP($D124,metadata!$B$2:$S$450,8,FALSE)</f>
        <v>22</v>
      </c>
      <c r="L124">
        <f>VLOOKUP($D124,metadata!$B$2:$S$450,9,FALSE)</f>
        <v>16</v>
      </c>
      <c r="M124">
        <f>VLOOKUP($D124,metadata!$B$2:$S$450,10,FALSE)</f>
        <v>0</v>
      </c>
      <c r="N124" t="str">
        <f>VLOOKUP($D124,metadata!$B$2:$S$450,11,FALSE)</f>
        <v>Wyeomyia smithii</v>
      </c>
      <c r="O124" t="str">
        <f>VLOOKUP($D124,metadata!$B$2:$S$450,12,FALSE)</f>
        <v>diptera</v>
      </c>
      <c r="P124">
        <f>VLOOKUP($D124,metadata!$B$2:$S$450,13,FALSE)</f>
        <v>0</v>
      </c>
      <c r="Q124">
        <f>VLOOKUP($D124,metadata!$B$2:$S$450,14,FALSE)</f>
        <v>0</v>
      </c>
      <c r="R124">
        <f>VLOOKUP($D124,metadata!$B$2:$S$450,15,FALSE)</f>
        <v>0</v>
      </c>
      <c r="S124">
        <f>VLOOKUP($D124,metadata!$B$2:$S$450,16,FALSE)</f>
        <v>0</v>
      </c>
      <c r="T124">
        <f>VLOOKUP($D124,metadata!$B$2:$S$450,17,FALSE)</f>
        <v>0</v>
      </c>
      <c r="U124">
        <f>VLOOKUP($D124,metadata!$B$2:$S$450,18,FALSE)</f>
        <v>0</v>
      </c>
      <c r="V124">
        <f>VLOOKUP($D124,metadata!$B$2:$Z$450,19,FALSE)</f>
        <v>0</v>
      </c>
      <c r="W124">
        <f>VLOOKUP($D124,metadata!$B$2:$Z$450,20,FALSE)</f>
        <v>0</v>
      </c>
      <c r="X124">
        <f>VLOOKUP($D124,metadata!$B$2:$Z$450,21,FALSE)</f>
        <v>0</v>
      </c>
      <c r="Y124">
        <f>VLOOKUP($D124,metadata!$B$2:$Z$450,22,FALSE)</f>
        <v>0</v>
      </c>
      <c r="Z124">
        <f>VLOOKUP($D124,metadata!$B$2:$Z$450,23,FALSE)</f>
        <v>0</v>
      </c>
      <c r="AA124">
        <f>VLOOKUP($D124,metadata!$B$2:$Z$450,24,FALSE)</f>
        <v>0</v>
      </c>
      <c r="AB124">
        <f>VLOOKUP($D124,metadata!$B$2:$Z$450,25,FALSE)</f>
        <v>0</v>
      </c>
    </row>
    <row r="125" spans="1:28" x14ac:dyDescent="0.3">
      <c r="A125">
        <f>A124+metadata!J135</f>
        <v>780</v>
      </c>
      <c r="B125" t="str">
        <f>metadata!B125</f>
        <v>17-TU</v>
      </c>
      <c r="C125">
        <v>124</v>
      </c>
      <c r="D125" s="11" t="str">
        <f t="shared" si="1"/>
        <v>2-</v>
      </c>
      <c r="E125" t="str">
        <f>VLOOKUP($D125,metadata!$B$2:$S$450,2,FALSE)</f>
        <v>BRADSHAW, WE</v>
      </c>
      <c r="F125" t="str">
        <f>VLOOKUP($D125,metadata!$B$2:$S$450,3,FALSE)</f>
        <v>GEOGRAPHY OF PHOTOPERIODIC RESPONSE IN DIAPAUSING MOSQUITO</v>
      </c>
      <c r="G125" t="str">
        <f>VLOOKUP($D125,metadata!$B$2:$S$450,4,FALSE)</f>
        <v>10.1038/262384b0</v>
      </c>
      <c r="H125" t="str">
        <f>VLOOKUP($D125,metadata!$B$2:$S$450,5,FALSE)</f>
        <v>y-askfordata</v>
      </c>
      <c r="I125" t="str">
        <f>VLOOKUP($D125,metadata!$B$2:$S$450,6,FALSE)</f>
        <v>a</v>
      </c>
      <c r="J125" t="str">
        <f>VLOOKUP($D125,metadata!$B$2:$S$450,7,FALSE)</f>
        <v>i</v>
      </c>
      <c r="K125">
        <f>VLOOKUP($D125,metadata!$B$2:$S$450,8,FALSE)</f>
        <v>22</v>
      </c>
      <c r="L125">
        <f>VLOOKUP($D125,metadata!$B$2:$S$450,9,FALSE)</f>
        <v>16</v>
      </c>
      <c r="M125">
        <f>VLOOKUP($D125,metadata!$B$2:$S$450,10,FALSE)</f>
        <v>0</v>
      </c>
      <c r="N125" t="str">
        <f>VLOOKUP($D125,metadata!$B$2:$S$450,11,FALSE)</f>
        <v>Wyeomyia smithii</v>
      </c>
      <c r="O125" t="str">
        <f>VLOOKUP($D125,metadata!$B$2:$S$450,12,FALSE)</f>
        <v>diptera</v>
      </c>
      <c r="P125">
        <f>VLOOKUP($D125,metadata!$B$2:$S$450,13,FALSE)</f>
        <v>0</v>
      </c>
      <c r="Q125">
        <f>VLOOKUP($D125,metadata!$B$2:$S$450,14,FALSE)</f>
        <v>0</v>
      </c>
      <c r="R125">
        <f>VLOOKUP($D125,metadata!$B$2:$S$450,15,FALSE)</f>
        <v>0</v>
      </c>
      <c r="S125">
        <f>VLOOKUP($D125,metadata!$B$2:$S$450,16,FALSE)</f>
        <v>0</v>
      </c>
      <c r="T125">
        <f>VLOOKUP($D125,metadata!$B$2:$S$450,17,FALSE)</f>
        <v>0</v>
      </c>
      <c r="U125">
        <f>VLOOKUP($D125,metadata!$B$2:$S$450,18,FALSE)</f>
        <v>0</v>
      </c>
      <c r="V125">
        <f>VLOOKUP($D125,metadata!$B$2:$Z$450,19,FALSE)</f>
        <v>0</v>
      </c>
      <c r="W125">
        <f>VLOOKUP($D125,metadata!$B$2:$Z$450,20,FALSE)</f>
        <v>0</v>
      </c>
      <c r="X125">
        <f>VLOOKUP($D125,metadata!$B$2:$Z$450,21,FALSE)</f>
        <v>0</v>
      </c>
      <c r="Y125">
        <f>VLOOKUP($D125,metadata!$B$2:$Z$450,22,FALSE)</f>
        <v>0</v>
      </c>
      <c r="Z125">
        <f>VLOOKUP($D125,metadata!$B$2:$Z$450,23,FALSE)</f>
        <v>0</v>
      </c>
      <c r="AA125">
        <f>VLOOKUP($D125,metadata!$B$2:$Z$450,24,FALSE)</f>
        <v>0</v>
      </c>
      <c r="AB125">
        <f>VLOOKUP($D125,metadata!$B$2:$Z$450,25,FALSE)</f>
        <v>0</v>
      </c>
    </row>
    <row r="126" spans="1:28" x14ac:dyDescent="0.3">
      <c r="A126">
        <f>A125+metadata!J136</f>
        <v>785</v>
      </c>
      <c r="B126" t="str">
        <f>metadata!B126</f>
        <v>18-Mt. Palomar</v>
      </c>
      <c r="C126">
        <v>125</v>
      </c>
      <c r="D126" s="11" t="str">
        <f t="shared" si="1"/>
        <v>2-</v>
      </c>
      <c r="E126" t="str">
        <f>VLOOKUP($D126,metadata!$B$2:$S$450,2,FALSE)</f>
        <v>BRADSHAW, WE</v>
      </c>
      <c r="F126" t="str">
        <f>VLOOKUP($D126,metadata!$B$2:$S$450,3,FALSE)</f>
        <v>GEOGRAPHY OF PHOTOPERIODIC RESPONSE IN DIAPAUSING MOSQUITO</v>
      </c>
      <c r="G126" t="str">
        <f>VLOOKUP($D126,metadata!$B$2:$S$450,4,FALSE)</f>
        <v>10.1038/262384b0</v>
      </c>
      <c r="H126" t="str">
        <f>VLOOKUP($D126,metadata!$B$2:$S$450,5,FALSE)</f>
        <v>y-askfordata</v>
      </c>
      <c r="I126" t="str">
        <f>VLOOKUP($D126,metadata!$B$2:$S$450,6,FALSE)</f>
        <v>a</v>
      </c>
      <c r="J126" t="str">
        <f>VLOOKUP($D126,metadata!$B$2:$S$450,7,FALSE)</f>
        <v>i</v>
      </c>
      <c r="K126">
        <f>VLOOKUP($D126,metadata!$B$2:$S$450,8,FALSE)</f>
        <v>22</v>
      </c>
      <c r="L126">
        <f>VLOOKUP($D126,metadata!$B$2:$S$450,9,FALSE)</f>
        <v>16</v>
      </c>
      <c r="M126">
        <f>VLOOKUP($D126,metadata!$B$2:$S$450,10,FALSE)</f>
        <v>0</v>
      </c>
      <c r="N126" t="str">
        <f>VLOOKUP($D126,metadata!$B$2:$S$450,11,FALSE)</f>
        <v>Wyeomyia smithii</v>
      </c>
      <c r="O126" t="str">
        <f>VLOOKUP($D126,metadata!$B$2:$S$450,12,FALSE)</f>
        <v>diptera</v>
      </c>
      <c r="P126">
        <f>VLOOKUP($D126,metadata!$B$2:$S$450,13,FALSE)</f>
        <v>0</v>
      </c>
      <c r="Q126">
        <f>VLOOKUP($D126,metadata!$B$2:$S$450,14,FALSE)</f>
        <v>0</v>
      </c>
      <c r="R126">
        <f>VLOOKUP($D126,metadata!$B$2:$S$450,15,FALSE)</f>
        <v>0</v>
      </c>
      <c r="S126">
        <f>VLOOKUP($D126,metadata!$B$2:$S$450,16,FALSE)</f>
        <v>0</v>
      </c>
      <c r="T126">
        <f>VLOOKUP($D126,metadata!$B$2:$S$450,17,FALSE)</f>
        <v>0</v>
      </c>
      <c r="U126">
        <f>VLOOKUP($D126,metadata!$B$2:$S$450,18,FALSE)</f>
        <v>0</v>
      </c>
      <c r="V126">
        <f>VLOOKUP($D126,metadata!$B$2:$Z$450,19,FALSE)</f>
        <v>0</v>
      </c>
      <c r="W126">
        <f>VLOOKUP($D126,metadata!$B$2:$Z$450,20,FALSE)</f>
        <v>0</v>
      </c>
      <c r="X126">
        <f>VLOOKUP($D126,metadata!$B$2:$Z$450,21,FALSE)</f>
        <v>0</v>
      </c>
      <c r="Y126">
        <f>VLOOKUP($D126,metadata!$B$2:$Z$450,22,FALSE)</f>
        <v>0</v>
      </c>
      <c r="Z126">
        <f>VLOOKUP($D126,metadata!$B$2:$Z$450,23,FALSE)</f>
        <v>0</v>
      </c>
      <c r="AA126">
        <f>VLOOKUP($D126,metadata!$B$2:$Z$450,24,FALSE)</f>
        <v>0</v>
      </c>
      <c r="AB126">
        <f>VLOOKUP($D126,metadata!$B$2:$Z$450,25,FALSE)</f>
        <v>0</v>
      </c>
    </row>
    <row r="127" spans="1:28" x14ac:dyDescent="0.3">
      <c r="A127">
        <f>A126+metadata!J137</f>
        <v>790</v>
      </c>
      <c r="B127" t="str">
        <f>metadata!B127</f>
        <v>18-Lockwood</v>
      </c>
      <c r="C127">
        <v>126</v>
      </c>
      <c r="D127" s="11" t="str">
        <f t="shared" si="1"/>
        <v>2-</v>
      </c>
      <c r="E127" t="str">
        <f>VLOOKUP($D127,metadata!$B$2:$S$450,2,FALSE)</f>
        <v>BRADSHAW, WE</v>
      </c>
      <c r="F127" t="str">
        <f>VLOOKUP($D127,metadata!$B$2:$S$450,3,FALSE)</f>
        <v>GEOGRAPHY OF PHOTOPERIODIC RESPONSE IN DIAPAUSING MOSQUITO</v>
      </c>
      <c r="G127" t="str">
        <f>VLOOKUP($D127,metadata!$B$2:$S$450,4,FALSE)</f>
        <v>10.1038/262384b0</v>
      </c>
      <c r="H127" t="str">
        <f>VLOOKUP($D127,metadata!$B$2:$S$450,5,FALSE)</f>
        <v>y-askfordata</v>
      </c>
      <c r="I127" t="str">
        <f>VLOOKUP($D127,metadata!$B$2:$S$450,6,FALSE)</f>
        <v>a</v>
      </c>
      <c r="J127" t="str">
        <f>VLOOKUP($D127,metadata!$B$2:$S$450,7,FALSE)</f>
        <v>i</v>
      </c>
      <c r="K127">
        <f>VLOOKUP($D127,metadata!$B$2:$S$450,8,FALSE)</f>
        <v>22</v>
      </c>
      <c r="L127">
        <f>VLOOKUP($D127,metadata!$B$2:$S$450,9,FALSE)</f>
        <v>16</v>
      </c>
      <c r="M127">
        <f>VLOOKUP($D127,metadata!$B$2:$S$450,10,FALSE)</f>
        <v>0</v>
      </c>
      <c r="N127" t="str">
        <f>VLOOKUP($D127,metadata!$B$2:$S$450,11,FALSE)</f>
        <v>Wyeomyia smithii</v>
      </c>
      <c r="O127" t="str">
        <f>VLOOKUP($D127,metadata!$B$2:$S$450,12,FALSE)</f>
        <v>diptera</v>
      </c>
      <c r="P127">
        <f>VLOOKUP($D127,metadata!$B$2:$S$450,13,FALSE)</f>
        <v>0</v>
      </c>
      <c r="Q127">
        <f>VLOOKUP($D127,metadata!$B$2:$S$450,14,FALSE)</f>
        <v>0</v>
      </c>
      <c r="R127">
        <f>VLOOKUP($D127,metadata!$B$2:$S$450,15,FALSE)</f>
        <v>0</v>
      </c>
      <c r="S127">
        <f>VLOOKUP($D127,metadata!$B$2:$S$450,16,FALSE)</f>
        <v>0</v>
      </c>
      <c r="T127">
        <f>VLOOKUP($D127,metadata!$B$2:$S$450,17,FALSE)</f>
        <v>0</v>
      </c>
      <c r="U127">
        <f>VLOOKUP($D127,metadata!$B$2:$S$450,18,FALSE)</f>
        <v>0</v>
      </c>
      <c r="V127">
        <f>VLOOKUP($D127,metadata!$B$2:$Z$450,19,FALSE)</f>
        <v>0</v>
      </c>
      <c r="W127">
        <f>VLOOKUP($D127,metadata!$B$2:$Z$450,20,FALSE)</f>
        <v>0</v>
      </c>
      <c r="X127">
        <f>VLOOKUP($D127,metadata!$B$2:$Z$450,21,FALSE)</f>
        <v>0</v>
      </c>
      <c r="Y127">
        <f>VLOOKUP($D127,metadata!$B$2:$Z$450,22,FALSE)</f>
        <v>0</v>
      </c>
      <c r="Z127">
        <f>VLOOKUP($D127,metadata!$B$2:$Z$450,23,FALSE)</f>
        <v>0</v>
      </c>
      <c r="AA127">
        <f>VLOOKUP($D127,metadata!$B$2:$Z$450,24,FALSE)</f>
        <v>0</v>
      </c>
      <c r="AB127">
        <f>VLOOKUP($D127,metadata!$B$2:$Z$450,25,FALSE)</f>
        <v>0</v>
      </c>
    </row>
    <row r="128" spans="1:28" x14ac:dyDescent="0.3">
      <c r="A128">
        <f>A127+metadata!J138</f>
        <v>794</v>
      </c>
      <c r="B128" t="str">
        <f>metadata!B128</f>
        <v>18-Auburn</v>
      </c>
      <c r="C128">
        <v>127</v>
      </c>
      <c r="D128" s="11" t="str">
        <f t="shared" si="1"/>
        <v>2-</v>
      </c>
      <c r="E128" t="str">
        <f>VLOOKUP($D128,metadata!$B$2:$S$450,2,FALSE)</f>
        <v>BRADSHAW, WE</v>
      </c>
      <c r="F128" t="str">
        <f>VLOOKUP($D128,metadata!$B$2:$S$450,3,FALSE)</f>
        <v>GEOGRAPHY OF PHOTOPERIODIC RESPONSE IN DIAPAUSING MOSQUITO</v>
      </c>
      <c r="G128" t="str">
        <f>VLOOKUP($D128,metadata!$B$2:$S$450,4,FALSE)</f>
        <v>10.1038/262384b0</v>
      </c>
      <c r="H128" t="str">
        <f>VLOOKUP($D128,metadata!$B$2:$S$450,5,FALSE)</f>
        <v>y-askfordata</v>
      </c>
      <c r="I128" t="str">
        <f>VLOOKUP($D128,metadata!$B$2:$S$450,6,FALSE)</f>
        <v>a</v>
      </c>
      <c r="J128" t="str">
        <f>VLOOKUP($D128,metadata!$B$2:$S$450,7,FALSE)</f>
        <v>i</v>
      </c>
      <c r="K128">
        <f>VLOOKUP($D128,metadata!$B$2:$S$450,8,FALSE)</f>
        <v>22</v>
      </c>
      <c r="L128">
        <f>VLOOKUP($D128,metadata!$B$2:$S$450,9,FALSE)</f>
        <v>16</v>
      </c>
      <c r="M128">
        <f>VLOOKUP($D128,metadata!$B$2:$S$450,10,FALSE)</f>
        <v>0</v>
      </c>
      <c r="N128" t="str">
        <f>VLOOKUP($D128,metadata!$B$2:$S$450,11,FALSE)</f>
        <v>Wyeomyia smithii</v>
      </c>
      <c r="O128" t="str">
        <f>VLOOKUP($D128,metadata!$B$2:$S$450,12,FALSE)</f>
        <v>diptera</v>
      </c>
      <c r="P128">
        <f>VLOOKUP($D128,metadata!$B$2:$S$450,13,FALSE)</f>
        <v>0</v>
      </c>
      <c r="Q128">
        <f>VLOOKUP($D128,metadata!$B$2:$S$450,14,FALSE)</f>
        <v>0</v>
      </c>
      <c r="R128">
        <f>VLOOKUP($D128,metadata!$B$2:$S$450,15,FALSE)</f>
        <v>0</v>
      </c>
      <c r="S128">
        <f>VLOOKUP($D128,metadata!$B$2:$S$450,16,FALSE)</f>
        <v>0</v>
      </c>
      <c r="T128">
        <f>VLOOKUP($D128,metadata!$B$2:$S$450,17,FALSE)</f>
        <v>0</v>
      </c>
      <c r="U128">
        <f>VLOOKUP($D128,metadata!$B$2:$S$450,18,FALSE)</f>
        <v>0</v>
      </c>
      <c r="V128">
        <f>VLOOKUP($D128,metadata!$B$2:$Z$450,19,FALSE)</f>
        <v>0</v>
      </c>
      <c r="W128">
        <f>VLOOKUP($D128,metadata!$B$2:$Z$450,20,FALSE)</f>
        <v>0</v>
      </c>
      <c r="X128">
        <f>VLOOKUP($D128,metadata!$B$2:$Z$450,21,FALSE)</f>
        <v>0</v>
      </c>
      <c r="Y128">
        <f>VLOOKUP($D128,metadata!$B$2:$Z$450,22,FALSE)</f>
        <v>0</v>
      </c>
      <c r="Z128">
        <f>VLOOKUP($D128,metadata!$B$2:$Z$450,23,FALSE)</f>
        <v>0</v>
      </c>
      <c r="AA128">
        <f>VLOOKUP($D128,metadata!$B$2:$Z$450,24,FALSE)</f>
        <v>0</v>
      </c>
      <c r="AB128">
        <f>VLOOKUP($D128,metadata!$B$2:$Z$450,25,FALSE)</f>
        <v>0</v>
      </c>
    </row>
    <row r="129" spans="1:28" x14ac:dyDescent="0.3">
      <c r="A129">
        <f>A128+metadata!J139</f>
        <v>798</v>
      </c>
      <c r="B129" t="str">
        <f>metadata!B129</f>
        <v>18-Yreka</v>
      </c>
      <c r="C129">
        <v>128</v>
      </c>
      <c r="D129" s="11" t="str">
        <f t="shared" si="1"/>
        <v>2-</v>
      </c>
      <c r="E129" t="str">
        <f>VLOOKUP($D129,metadata!$B$2:$S$450,2,FALSE)</f>
        <v>BRADSHAW, WE</v>
      </c>
      <c r="F129" t="str">
        <f>VLOOKUP($D129,metadata!$B$2:$S$450,3,FALSE)</f>
        <v>GEOGRAPHY OF PHOTOPERIODIC RESPONSE IN DIAPAUSING MOSQUITO</v>
      </c>
      <c r="G129" t="str">
        <f>VLOOKUP($D129,metadata!$B$2:$S$450,4,FALSE)</f>
        <v>10.1038/262384b0</v>
      </c>
      <c r="H129" t="str">
        <f>VLOOKUP($D129,metadata!$B$2:$S$450,5,FALSE)</f>
        <v>y-askfordata</v>
      </c>
      <c r="I129" t="str">
        <f>VLOOKUP($D129,metadata!$B$2:$S$450,6,FALSE)</f>
        <v>a</v>
      </c>
      <c r="J129" t="str">
        <f>VLOOKUP($D129,metadata!$B$2:$S$450,7,FALSE)</f>
        <v>i</v>
      </c>
      <c r="K129">
        <f>VLOOKUP($D129,metadata!$B$2:$S$450,8,FALSE)</f>
        <v>22</v>
      </c>
      <c r="L129">
        <f>VLOOKUP($D129,metadata!$B$2:$S$450,9,FALSE)</f>
        <v>16</v>
      </c>
      <c r="M129">
        <f>VLOOKUP($D129,metadata!$B$2:$S$450,10,FALSE)</f>
        <v>0</v>
      </c>
      <c r="N129" t="str">
        <f>VLOOKUP($D129,metadata!$B$2:$S$450,11,FALSE)</f>
        <v>Wyeomyia smithii</v>
      </c>
      <c r="O129" t="str">
        <f>VLOOKUP($D129,metadata!$B$2:$S$450,12,FALSE)</f>
        <v>diptera</v>
      </c>
      <c r="P129">
        <f>VLOOKUP($D129,metadata!$B$2:$S$450,13,FALSE)</f>
        <v>0</v>
      </c>
      <c r="Q129">
        <f>VLOOKUP($D129,metadata!$B$2:$S$450,14,FALSE)</f>
        <v>0</v>
      </c>
      <c r="R129">
        <f>VLOOKUP($D129,metadata!$B$2:$S$450,15,FALSE)</f>
        <v>0</v>
      </c>
      <c r="S129">
        <f>VLOOKUP($D129,metadata!$B$2:$S$450,16,FALSE)</f>
        <v>0</v>
      </c>
      <c r="T129">
        <f>VLOOKUP($D129,metadata!$B$2:$S$450,17,FALSE)</f>
        <v>0</v>
      </c>
      <c r="U129">
        <f>VLOOKUP($D129,metadata!$B$2:$S$450,18,FALSE)</f>
        <v>0</v>
      </c>
      <c r="V129">
        <f>VLOOKUP($D129,metadata!$B$2:$Z$450,19,FALSE)</f>
        <v>0</v>
      </c>
      <c r="W129">
        <f>VLOOKUP($D129,metadata!$B$2:$Z$450,20,FALSE)</f>
        <v>0</v>
      </c>
      <c r="X129">
        <f>VLOOKUP($D129,metadata!$B$2:$Z$450,21,FALSE)</f>
        <v>0</v>
      </c>
      <c r="Y129">
        <f>VLOOKUP($D129,metadata!$B$2:$Z$450,22,FALSE)</f>
        <v>0</v>
      </c>
      <c r="Z129">
        <f>VLOOKUP($D129,metadata!$B$2:$Z$450,23,FALSE)</f>
        <v>0</v>
      </c>
      <c r="AA129">
        <f>VLOOKUP($D129,metadata!$B$2:$Z$450,24,FALSE)</f>
        <v>0</v>
      </c>
      <c r="AB129">
        <f>VLOOKUP($D129,metadata!$B$2:$Z$450,25,FALSE)</f>
        <v>0</v>
      </c>
    </row>
    <row r="130" spans="1:28" x14ac:dyDescent="0.3">
      <c r="A130">
        <f>A129+metadata!J140</f>
        <v>802</v>
      </c>
      <c r="B130" t="str">
        <f>metadata!B130</f>
        <v>18-Halsey</v>
      </c>
      <c r="C130">
        <v>129</v>
      </c>
      <c r="D130" s="11" t="str">
        <f t="shared" si="1"/>
        <v>2-</v>
      </c>
      <c r="E130" t="str">
        <f>VLOOKUP($D130,metadata!$B$2:$S$450,2,FALSE)</f>
        <v>BRADSHAW, WE</v>
      </c>
      <c r="F130" t="str">
        <f>VLOOKUP($D130,metadata!$B$2:$S$450,3,FALSE)</f>
        <v>GEOGRAPHY OF PHOTOPERIODIC RESPONSE IN DIAPAUSING MOSQUITO</v>
      </c>
      <c r="G130" t="str">
        <f>VLOOKUP($D130,metadata!$B$2:$S$450,4,FALSE)</f>
        <v>10.1038/262384b0</v>
      </c>
      <c r="H130" t="str">
        <f>VLOOKUP($D130,metadata!$B$2:$S$450,5,FALSE)</f>
        <v>y-askfordata</v>
      </c>
      <c r="I130" t="str">
        <f>VLOOKUP($D130,metadata!$B$2:$S$450,6,FALSE)</f>
        <v>a</v>
      </c>
      <c r="J130" t="str">
        <f>VLOOKUP($D130,metadata!$B$2:$S$450,7,FALSE)</f>
        <v>i</v>
      </c>
      <c r="K130">
        <f>VLOOKUP($D130,metadata!$B$2:$S$450,8,FALSE)</f>
        <v>22</v>
      </c>
      <c r="L130">
        <f>VLOOKUP($D130,metadata!$B$2:$S$450,9,FALSE)</f>
        <v>16</v>
      </c>
      <c r="M130">
        <f>VLOOKUP($D130,metadata!$B$2:$S$450,10,FALSE)</f>
        <v>0</v>
      </c>
      <c r="N130" t="str">
        <f>VLOOKUP($D130,metadata!$B$2:$S$450,11,FALSE)</f>
        <v>Wyeomyia smithii</v>
      </c>
      <c r="O130" t="str">
        <f>VLOOKUP($D130,metadata!$B$2:$S$450,12,FALSE)</f>
        <v>diptera</v>
      </c>
      <c r="P130">
        <f>VLOOKUP($D130,metadata!$B$2:$S$450,13,FALSE)</f>
        <v>0</v>
      </c>
      <c r="Q130">
        <f>VLOOKUP($D130,metadata!$B$2:$S$450,14,FALSE)</f>
        <v>0</v>
      </c>
      <c r="R130">
        <f>VLOOKUP($D130,metadata!$B$2:$S$450,15,FALSE)</f>
        <v>0</v>
      </c>
      <c r="S130">
        <f>VLOOKUP($D130,metadata!$B$2:$S$450,16,FALSE)</f>
        <v>0</v>
      </c>
      <c r="T130">
        <f>VLOOKUP($D130,metadata!$B$2:$S$450,17,FALSE)</f>
        <v>0</v>
      </c>
      <c r="U130">
        <f>VLOOKUP($D130,metadata!$B$2:$S$450,18,FALSE)</f>
        <v>0</v>
      </c>
      <c r="V130">
        <f>VLOOKUP($D130,metadata!$B$2:$Z$450,19,FALSE)</f>
        <v>0</v>
      </c>
      <c r="W130">
        <f>VLOOKUP($D130,metadata!$B$2:$Z$450,20,FALSE)</f>
        <v>0</v>
      </c>
      <c r="X130">
        <f>VLOOKUP($D130,metadata!$B$2:$Z$450,21,FALSE)</f>
        <v>0</v>
      </c>
      <c r="Y130">
        <f>VLOOKUP($D130,metadata!$B$2:$Z$450,22,FALSE)</f>
        <v>0</v>
      </c>
      <c r="Z130">
        <f>VLOOKUP($D130,metadata!$B$2:$Z$450,23,FALSE)</f>
        <v>0</v>
      </c>
      <c r="AA130">
        <f>VLOOKUP($D130,metadata!$B$2:$Z$450,24,FALSE)</f>
        <v>0</v>
      </c>
      <c r="AB130">
        <f>VLOOKUP($D130,metadata!$B$2:$Z$450,25,FALSE)</f>
        <v>0</v>
      </c>
    </row>
    <row r="131" spans="1:28" x14ac:dyDescent="0.3">
      <c r="A131">
        <f>A130+metadata!J141</f>
        <v>806</v>
      </c>
      <c r="B131" t="str">
        <f>metadata!B131</f>
        <v>19-Yamagata</v>
      </c>
      <c r="C131">
        <v>130</v>
      </c>
      <c r="D131" s="11" t="str">
        <f t="shared" ref="D131:D194" si="2">VLOOKUP(C131,$A$1:$B$451,2)</f>
        <v>2-</v>
      </c>
      <c r="E131" t="str">
        <f>VLOOKUP($D131,metadata!$B$2:$S$450,2,FALSE)</f>
        <v>BRADSHAW, WE</v>
      </c>
      <c r="F131" t="str">
        <f>VLOOKUP($D131,metadata!$B$2:$S$450,3,FALSE)</f>
        <v>GEOGRAPHY OF PHOTOPERIODIC RESPONSE IN DIAPAUSING MOSQUITO</v>
      </c>
      <c r="G131" t="str">
        <f>VLOOKUP($D131,metadata!$B$2:$S$450,4,FALSE)</f>
        <v>10.1038/262384b0</v>
      </c>
      <c r="H131" t="str">
        <f>VLOOKUP($D131,metadata!$B$2:$S$450,5,FALSE)</f>
        <v>y-askfordata</v>
      </c>
      <c r="I131" t="str">
        <f>VLOOKUP($D131,metadata!$B$2:$S$450,6,FALSE)</f>
        <v>a</v>
      </c>
      <c r="J131" t="str">
        <f>VLOOKUP($D131,metadata!$B$2:$S$450,7,FALSE)</f>
        <v>i</v>
      </c>
      <c r="K131">
        <f>VLOOKUP($D131,metadata!$B$2:$S$450,8,FALSE)</f>
        <v>22</v>
      </c>
      <c r="L131">
        <f>VLOOKUP($D131,metadata!$B$2:$S$450,9,FALSE)</f>
        <v>16</v>
      </c>
      <c r="M131">
        <f>VLOOKUP($D131,metadata!$B$2:$S$450,10,FALSE)</f>
        <v>0</v>
      </c>
      <c r="N131" t="str">
        <f>VLOOKUP($D131,metadata!$B$2:$S$450,11,FALSE)</f>
        <v>Wyeomyia smithii</v>
      </c>
      <c r="O131" t="str">
        <f>VLOOKUP($D131,metadata!$B$2:$S$450,12,FALSE)</f>
        <v>diptera</v>
      </c>
      <c r="P131">
        <f>VLOOKUP($D131,metadata!$B$2:$S$450,13,FALSE)</f>
        <v>0</v>
      </c>
      <c r="Q131">
        <f>VLOOKUP($D131,metadata!$B$2:$S$450,14,FALSE)</f>
        <v>0</v>
      </c>
      <c r="R131">
        <f>VLOOKUP($D131,metadata!$B$2:$S$450,15,FALSE)</f>
        <v>0</v>
      </c>
      <c r="S131">
        <f>VLOOKUP($D131,metadata!$B$2:$S$450,16,FALSE)</f>
        <v>0</v>
      </c>
      <c r="T131">
        <f>VLOOKUP($D131,metadata!$B$2:$S$450,17,FALSE)</f>
        <v>0</v>
      </c>
      <c r="U131">
        <f>VLOOKUP($D131,metadata!$B$2:$S$450,18,FALSE)</f>
        <v>0</v>
      </c>
      <c r="V131">
        <f>VLOOKUP($D131,metadata!$B$2:$Z$450,19,FALSE)</f>
        <v>0</v>
      </c>
      <c r="W131">
        <f>VLOOKUP($D131,metadata!$B$2:$Z$450,20,FALSE)</f>
        <v>0</v>
      </c>
      <c r="X131">
        <f>VLOOKUP($D131,metadata!$B$2:$Z$450,21,FALSE)</f>
        <v>0</v>
      </c>
      <c r="Y131">
        <f>VLOOKUP($D131,metadata!$B$2:$Z$450,22,FALSE)</f>
        <v>0</v>
      </c>
      <c r="Z131">
        <f>VLOOKUP($D131,metadata!$B$2:$Z$450,23,FALSE)</f>
        <v>0</v>
      </c>
      <c r="AA131">
        <f>VLOOKUP($D131,metadata!$B$2:$Z$450,24,FALSE)</f>
        <v>0</v>
      </c>
      <c r="AB131">
        <f>VLOOKUP($D131,metadata!$B$2:$Z$450,25,FALSE)</f>
        <v>0</v>
      </c>
    </row>
    <row r="132" spans="1:28" x14ac:dyDescent="0.3">
      <c r="A132">
        <f>A131+metadata!J142</f>
        <v>810</v>
      </c>
      <c r="B132" t="str">
        <f>metadata!B132</f>
        <v>19- Fuchu</v>
      </c>
      <c r="C132">
        <v>131</v>
      </c>
      <c r="D132" s="11" t="str">
        <f t="shared" si="2"/>
        <v>2-</v>
      </c>
      <c r="E132" t="str">
        <f>VLOOKUP($D132,metadata!$B$2:$S$450,2,FALSE)</f>
        <v>BRADSHAW, WE</v>
      </c>
      <c r="F132" t="str">
        <f>VLOOKUP($D132,metadata!$B$2:$S$450,3,FALSE)</f>
        <v>GEOGRAPHY OF PHOTOPERIODIC RESPONSE IN DIAPAUSING MOSQUITO</v>
      </c>
      <c r="G132" t="str">
        <f>VLOOKUP($D132,metadata!$B$2:$S$450,4,FALSE)</f>
        <v>10.1038/262384b0</v>
      </c>
      <c r="H132" t="str">
        <f>VLOOKUP($D132,metadata!$B$2:$S$450,5,FALSE)</f>
        <v>y-askfordata</v>
      </c>
      <c r="I132" t="str">
        <f>VLOOKUP($D132,metadata!$B$2:$S$450,6,FALSE)</f>
        <v>a</v>
      </c>
      <c r="J132" t="str">
        <f>VLOOKUP($D132,metadata!$B$2:$S$450,7,FALSE)</f>
        <v>i</v>
      </c>
      <c r="K132">
        <f>VLOOKUP($D132,metadata!$B$2:$S$450,8,FALSE)</f>
        <v>22</v>
      </c>
      <c r="L132">
        <f>VLOOKUP($D132,metadata!$B$2:$S$450,9,FALSE)</f>
        <v>16</v>
      </c>
      <c r="M132">
        <f>VLOOKUP($D132,metadata!$B$2:$S$450,10,FALSE)</f>
        <v>0</v>
      </c>
      <c r="N132" t="str">
        <f>VLOOKUP($D132,metadata!$B$2:$S$450,11,FALSE)</f>
        <v>Wyeomyia smithii</v>
      </c>
      <c r="O132" t="str">
        <f>VLOOKUP($D132,metadata!$B$2:$S$450,12,FALSE)</f>
        <v>diptera</v>
      </c>
      <c r="P132">
        <f>VLOOKUP($D132,metadata!$B$2:$S$450,13,FALSE)</f>
        <v>0</v>
      </c>
      <c r="Q132">
        <f>VLOOKUP($D132,metadata!$B$2:$S$450,14,FALSE)</f>
        <v>0</v>
      </c>
      <c r="R132">
        <f>VLOOKUP($D132,metadata!$B$2:$S$450,15,FALSE)</f>
        <v>0</v>
      </c>
      <c r="S132">
        <f>VLOOKUP($D132,metadata!$B$2:$S$450,16,FALSE)</f>
        <v>0</v>
      </c>
      <c r="T132">
        <f>VLOOKUP($D132,metadata!$B$2:$S$450,17,FALSE)</f>
        <v>0</v>
      </c>
      <c r="U132">
        <f>VLOOKUP($D132,metadata!$B$2:$S$450,18,FALSE)</f>
        <v>0</v>
      </c>
      <c r="V132">
        <f>VLOOKUP($D132,metadata!$B$2:$Z$450,19,FALSE)</f>
        <v>0</v>
      </c>
      <c r="W132">
        <f>VLOOKUP($D132,metadata!$B$2:$Z$450,20,FALSE)</f>
        <v>0</v>
      </c>
      <c r="X132">
        <f>VLOOKUP($D132,metadata!$B$2:$Z$450,21,FALSE)</f>
        <v>0</v>
      </c>
      <c r="Y132">
        <f>VLOOKUP($D132,metadata!$B$2:$Z$450,22,FALSE)</f>
        <v>0</v>
      </c>
      <c r="Z132">
        <f>VLOOKUP($D132,metadata!$B$2:$Z$450,23,FALSE)</f>
        <v>0</v>
      </c>
      <c r="AA132">
        <f>VLOOKUP($D132,metadata!$B$2:$Z$450,24,FALSE)</f>
        <v>0</v>
      </c>
      <c r="AB132">
        <f>VLOOKUP($D132,metadata!$B$2:$Z$450,25,FALSE)</f>
        <v>0</v>
      </c>
    </row>
    <row r="133" spans="1:28" x14ac:dyDescent="0.3">
      <c r="A133" t="e">
        <f>A132+metadata!#REF!</f>
        <v>#REF!</v>
      </c>
      <c r="B133" t="str">
        <f>metadata!B133</f>
        <v>19- Yokosuka</v>
      </c>
      <c r="C133">
        <v>132</v>
      </c>
      <c r="D133" s="11" t="str">
        <f t="shared" si="2"/>
        <v>2-</v>
      </c>
      <c r="E133" t="str">
        <f>VLOOKUP($D133,metadata!$B$2:$S$450,2,FALSE)</f>
        <v>BRADSHAW, WE</v>
      </c>
      <c r="F133" t="str">
        <f>VLOOKUP($D133,metadata!$B$2:$S$450,3,FALSE)</f>
        <v>GEOGRAPHY OF PHOTOPERIODIC RESPONSE IN DIAPAUSING MOSQUITO</v>
      </c>
      <c r="G133" t="str">
        <f>VLOOKUP($D133,metadata!$B$2:$S$450,4,FALSE)</f>
        <v>10.1038/262384b0</v>
      </c>
      <c r="H133" t="str">
        <f>VLOOKUP($D133,metadata!$B$2:$S$450,5,FALSE)</f>
        <v>y-askfordata</v>
      </c>
      <c r="I133" t="str">
        <f>VLOOKUP($D133,metadata!$B$2:$S$450,6,FALSE)</f>
        <v>a</v>
      </c>
      <c r="J133" t="str">
        <f>VLOOKUP($D133,metadata!$B$2:$S$450,7,FALSE)</f>
        <v>i</v>
      </c>
      <c r="K133">
        <f>VLOOKUP($D133,metadata!$B$2:$S$450,8,FALSE)</f>
        <v>22</v>
      </c>
      <c r="L133">
        <f>VLOOKUP($D133,metadata!$B$2:$S$450,9,FALSE)</f>
        <v>16</v>
      </c>
      <c r="M133">
        <f>VLOOKUP($D133,metadata!$B$2:$S$450,10,FALSE)</f>
        <v>0</v>
      </c>
      <c r="N133" t="str">
        <f>VLOOKUP($D133,metadata!$B$2:$S$450,11,FALSE)</f>
        <v>Wyeomyia smithii</v>
      </c>
      <c r="O133" t="str">
        <f>VLOOKUP($D133,metadata!$B$2:$S$450,12,FALSE)</f>
        <v>diptera</v>
      </c>
      <c r="P133">
        <f>VLOOKUP($D133,metadata!$B$2:$S$450,13,FALSE)</f>
        <v>0</v>
      </c>
      <c r="Q133">
        <f>VLOOKUP($D133,metadata!$B$2:$S$450,14,FALSE)</f>
        <v>0</v>
      </c>
      <c r="R133">
        <f>VLOOKUP($D133,metadata!$B$2:$S$450,15,FALSE)</f>
        <v>0</v>
      </c>
      <c r="S133">
        <f>VLOOKUP($D133,metadata!$B$2:$S$450,16,FALSE)</f>
        <v>0</v>
      </c>
      <c r="T133">
        <f>VLOOKUP($D133,metadata!$B$2:$S$450,17,FALSE)</f>
        <v>0</v>
      </c>
      <c r="U133">
        <f>VLOOKUP($D133,metadata!$B$2:$S$450,18,FALSE)</f>
        <v>0</v>
      </c>
      <c r="V133">
        <f>VLOOKUP($D133,metadata!$B$2:$Z$450,19,FALSE)</f>
        <v>0</v>
      </c>
      <c r="W133">
        <f>VLOOKUP($D133,metadata!$B$2:$Z$450,20,FALSE)</f>
        <v>0</v>
      </c>
      <c r="X133">
        <f>VLOOKUP($D133,metadata!$B$2:$Z$450,21,FALSE)</f>
        <v>0</v>
      </c>
      <c r="Y133">
        <f>VLOOKUP($D133,metadata!$B$2:$Z$450,22,FALSE)</f>
        <v>0</v>
      </c>
      <c r="Z133">
        <f>VLOOKUP($D133,metadata!$B$2:$Z$450,23,FALSE)</f>
        <v>0</v>
      </c>
      <c r="AA133">
        <f>VLOOKUP($D133,metadata!$B$2:$Z$450,24,FALSE)</f>
        <v>0</v>
      </c>
      <c r="AB133">
        <f>VLOOKUP($D133,metadata!$B$2:$Z$450,25,FALSE)</f>
        <v>0</v>
      </c>
    </row>
    <row r="134" spans="1:28" x14ac:dyDescent="0.3">
      <c r="A134" t="e">
        <f>A133+metadata!J143</f>
        <v>#REF!</v>
      </c>
      <c r="B134" t="str">
        <f>metadata!B134</f>
        <v>19- Gotemba</v>
      </c>
      <c r="C134">
        <v>133</v>
      </c>
      <c r="D134" s="11" t="str">
        <f t="shared" si="2"/>
        <v>2-</v>
      </c>
      <c r="E134" t="str">
        <f>VLOOKUP($D134,metadata!$B$2:$S$450,2,FALSE)</f>
        <v>BRADSHAW, WE</v>
      </c>
      <c r="F134" t="str">
        <f>VLOOKUP($D134,metadata!$B$2:$S$450,3,FALSE)</f>
        <v>GEOGRAPHY OF PHOTOPERIODIC RESPONSE IN DIAPAUSING MOSQUITO</v>
      </c>
      <c r="G134" t="str">
        <f>VLOOKUP($D134,metadata!$B$2:$S$450,4,FALSE)</f>
        <v>10.1038/262384b0</v>
      </c>
      <c r="H134" t="str">
        <f>VLOOKUP($D134,metadata!$B$2:$S$450,5,FALSE)</f>
        <v>y-askfordata</v>
      </c>
      <c r="I134" t="str">
        <f>VLOOKUP($D134,metadata!$B$2:$S$450,6,FALSE)</f>
        <v>a</v>
      </c>
      <c r="J134" t="str">
        <f>VLOOKUP($D134,metadata!$B$2:$S$450,7,FALSE)</f>
        <v>i</v>
      </c>
      <c r="K134">
        <f>VLOOKUP($D134,metadata!$B$2:$S$450,8,FALSE)</f>
        <v>22</v>
      </c>
      <c r="L134">
        <f>VLOOKUP($D134,metadata!$B$2:$S$450,9,FALSE)</f>
        <v>16</v>
      </c>
      <c r="M134">
        <f>VLOOKUP($D134,metadata!$B$2:$S$450,10,FALSE)</f>
        <v>0</v>
      </c>
      <c r="N134" t="str">
        <f>VLOOKUP($D134,metadata!$B$2:$S$450,11,FALSE)</f>
        <v>Wyeomyia smithii</v>
      </c>
      <c r="O134" t="str">
        <f>VLOOKUP($D134,metadata!$B$2:$S$450,12,FALSE)</f>
        <v>diptera</v>
      </c>
      <c r="P134">
        <f>VLOOKUP($D134,metadata!$B$2:$S$450,13,FALSE)</f>
        <v>0</v>
      </c>
      <c r="Q134">
        <f>VLOOKUP($D134,metadata!$B$2:$S$450,14,FALSE)</f>
        <v>0</v>
      </c>
      <c r="R134">
        <f>VLOOKUP($D134,metadata!$B$2:$S$450,15,FALSE)</f>
        <v>0</v>
      </c>
      <c r="S134">
        <f>VLOOKUP($D134,metadata!$B$2:$S$450,16,FALSE)</f>
        <v>0</v>
      </c>
      <c r="T134">
        <f>VLOOKUP($D134,metadata!$B$2:$S$450,17,FALSE)</f>
        <v>0</v>
      </c>
      <c r="U134">
        <f>VLOOKUP($D134,metadata!$B$2:$S$450,18,FALSE)</f>
        <v>0</v>
      </c>
      <c r="V134">
        <f>VLOOKUP($D134,metadata!$B$2:$Z$450,19,FALSE)</f>
        <v>0</v>
      </c>
      <c r="W134">
        <f>VLOOKUP($D134,metadata!$B$2:$Z$450,20,FALSE)</f>
        <v>0</v>
      </c>
      <c r="X134">
        <f>VLOOKUP($D134,metadata!$B$2:$Z$450,21,FALSE)</f>
        <v>0</v>
      </c>
      <c r="Y134">
        <f>VLOOKUP($D134,metadata!$B$2:$Z$450,22,FALSE)</f>
        <v>0</v>
      </c>
      <c r="Z134">
        <f>VLOOKUP($D134,metadata!$B$2:$Z$450,23,FALSE)</f>
        <v>0</v>
      </c>
      <c r="AA134">
        <f>VLOOKUP($D134,metadata!$B$2:$Z$450,24,FALSE)</f>
        <v>0</v>
      </c>
      <c r="AB134">
        <f>VLOOKUP($D134,metadata!$B$2:$Z$450,25,FALSE)</f>
        <v>0</v>
      </c>
    </row>
    <row r="135" spans="1:28" x14ac:dyDescent="0.3">
      <c r="A135" t="e">
        <f>A134+metadata!J144</f>
        <v>#REF!</v>
      </c>
      <c r="B135" t="str">
        <f>metadata!B135</f>
        <v>19- Kashihara</v>
      </c>
      <c r="C135">
        <v>134</v>
      </c>
      <c r="D135" s="11" t="str">
        <f t="shared" si="2"/>
        <v>2-</v>
      </c>
      <c r="E135" t="str">
        <f>VLOOKUP($D135,metadata!$B$2:$S$450,2,FALSE)</f>
        <v>BRADSHAW, WE</v>
      </c>
      <c r="F135" t="str">
        <f>VLOOKUP($D135,metadata!$B$2:$S$450,3,FALSE)</f>
        <v>GEOGRAPHY OF PHOTOPERIODIC RESPONSE IN DIAPAUSING MOSQUITO</v>
      </c>
      <c r="G135" t="str">
        <f>VLOOKUP($D135,metadata!$B$2:$S$450,4,FALSE)</f>
        <v>10.1038/262384b0</v>
      </c>
      <c r="H135" t="str">
        <f>VLOOKUP($D135,metadata!$B$2:$S$450,5,FALSE)</f>
        <v>y-askfordata</v>
      </c>
      <c r="I135" t="str">
        <f>VLOOKUP($D135,metadata!$B$2:$S$450,6,FALSE)</f>
        <v>a</v>
      </c>
      <c r="J135" t="str">
        <f>VLOOKUP($D135,metadata!$B$2:$S$450,7,FALSE)</f>
        <v>i</v>
      </c>
      <c r="K135">
        <f>VLOOKUP($D135,metadata!$B$2:$S$450,8,FALSE)</f>
        <v>22</v>
      </c>
      <c r="L135">
        <f>VLOOKUP($D135,metadata!$B$2:$S$450,9,FALSE)</f>
        <v>16</v>
      </c>
      <c r="M135">
        <f>VLOOKUP($D135,metadata!$B$2:$S$450,10,FALSE)</f>
        <v>0</v>
      </c>
      <c r="N135" t="str">
        <f>VLOOKUP($D135,metadata!$B$2:$S$450,11,FALSE)</f>
        <v>Wyeomyia smithii</v>
      </c>
      <c r="O135" t="str">
        <f>VLOOKUP($D135,metadata!$B$2:$S$450,12,FALSE)</f>
        <v>diptera</v>
      </c>
      <c r="P135">
        <f>VLOOKUP($D135,metadata!$B$2:$S$450,13,FALSE)</f>
        <v>0</v>
      </c>
      <c r="Q135">
        <f>VLOOKUP($D135,metadata!$B$2:$S$450,14,FALSE)</f>
        <v>0</v>
      </c>
      <c r="R135">
        <f>VLOOKUP($D135,metadata!$B$2:$S$450,15,FALSE)</f>
        <v>0</v>
      </c>
      <c r="S135">
        <f>VLOOKUP($D135,metadata!$B$2:$S$450,16,FALSE)</f>
        <v>0</v>
      </c>
      <c r="T135">
        <f>VLOOKUP($D135,metadata!$B$2:$S$450,17,FALSE)</f>
        <v>0</v>
      </c>
      <c r="U135">
        <f>VLOOKUP($D135,metadata!$B$2:$S$450,18,FALSE)</f>
        <v>0</v>
      </c>
      <c r="V135">
        <f>VLOOKUP($D135,metadata!$B$2:$Z$450,19,FALSE)</f>
        <v>0</v>
      </c>
      <c r="W135">
        <f>VLOOKUP($D135,metadata!$B$2:$Z$450,20,FALSE)</f>
        <v>0</v>
      </c>
      <c r="X135">
        <f>VLOOKUP($D135,metadata!$B$2:$Z$450,21,FALSE)</f>
        <v>0</v>
      </c>
      <c r="Y135">
        <f>VLOOKUP($D135,metadata!$B$2:$Z$450,22,FALSE)</f>
        <v>0</v>
      </c>
      <c r="Z135">
        <f>VLOOKUP($D135,metadata!$B$2:$Z$450,23,FALSE)</f>
        <v>0</v>
      </c>
      <c r="AA135">
        <f>VLOOKUP($D135,metadata!$B$2:$Z$450,24,FALSE)</f>
        <v>0</v>
      </c>
      <c r="AB135">
        <f>VLOOKUP($D135,metadata!$B$2:$Z$450,25,FALSE)</f>
        <v>0</v>
      </c>
    </row>
    <row r="136" spans="1:28" x14ac:dyDescent="0.3">
      <c r="A136" t="e">
        <f>A135+metadata!J145</f>
        <v>#REF!</v>
      </c>
      <c r="B136" t="str">
        <f>metadata!B136</f>
        <v>19- Kiire</v>
      </c>
      <c r="C136">
        <v>135</v>
      </c>
      <c r="D136" s="11" t="str">
        <f t="shared" si="2"/>
        <v>2-</v>
      </c>
      <c r="E136" t="str">
        <f>VLOOKUP($D136,metadata!$B$2:$S$450,2,FALSE)</f>
        <v>BRADSHAW, WE</v>
      </c>
      <c r="F136" t="str">
        <f>VLOOKUP($D136,metadata!$B$2:$S$450,3,FALSE)</f>
        <v>GEOGRAPHY OF PHOTOPERIODIC RESPONSE IN DIAPAUSING MOSQUITO</v>
      </c>
      <c r="G136" t="str">
        <f>VLOOKUP($D136,metadata!$B$2:$S$450,4,FALSE)</f>
        <v>10.1038/262384b0</v>
      </c>
      <c r="H136" t="str">
        <f>VLOOKUP($D136,metadata!$B$2:$S$450,5,FALSE)</f>
        <v>y-askfordata</v>
      </c>
      <c r="I136" t="str">
        <f>VLOOKUP($D136,metadata!$B$2:$S$450,6,FALSE)</f>
        <v>a</v>
      </c>
      <c r="J136" t="str">
        <f>VLOOKUP($D136,metadata!$B$2:$S$450,7,FALSE)</f>
        <v>i</v>
      </c>
      <c r="K136">
        <f>VLOOKUP($D136,metadata!$B$2:$S$450,8,FALSE)</f>
        <v>22</v>
      </c>
      <c r="L136">
        <f>VLOOKUP($D136,metadata!$B$2:$S$450,9,FALSE)</f>
        <v>16</v>
      </c>
      <c r="M136">
        <f>VLOOKUP($D136,metadata!$B$2:$S$450,10,FALSE)</f>
        <v>0</v>
      </c>
      <c r="N136" t="str">
        <f>VLOOKUP($D136,metadata!$B$2:$S$450,11,FALSE)</f>
        <v>Wyeomyia smithii</v>
      </c>
      <c r="O136" t="str">
        <f>VLOOKUP($D136,metadata!$B$2:$S$450,12,FALSE)</f>
        <v>diptera</v>
      </c>
      <c r="P136">
        <f>VLOOKUP($D136,metadata!$B$2:$S$450,13,FALSE)</f>
        <v>0</v>
      </c>
      <c r="Q136">
        <f>VLOOKUP($D136,metadata!$B$2:$S$450,14,FALSE)</f>
        <v>0</v>
      </c>
      <c r="R136">
        <f>VLOOKUP($D136,metadata!$B$2:$S$450,15,FALSE)</f>
        <v>0</v>
      </c>
      <c r="S136">
        <f>VLOOKUP($D136,metadata!$B$2:$S$450,16,FALSE)</f>
        <v>0</v>
      </c>
      <c r="T136">
        <f>VLOOKUP($D136,metadata!$B$2:$S$450,17,FALSE)</f>
        <v>0</v>
      </c>
      <c r="U136">
        <f>VLOOKUP($D136,metadata!$B$2:$S$450,18,FALSE)</f>
        <v>0</v>
      </c>
      <c r="V136">
        <f>VLOOKUP($D136,metadata!$B$2:$Z$450,19,FALSE)</f>
        <v>0</v>
      </c>
      <c r="W136">
        <f>VLOOKUP($D136,metadata!$B$2:$Z$450,20,FALSE)</f>
        <v>0</v>
      </c>
      <c r="X136">
        <f>VLOOKUP($D136,metadata!$B$2:$Z$450,21,FALSE)</f>
        <v>0</v>
      </c>
      <c r="Y136">
        <f>VLOOKUP($D136,metadata!$B$2:$Z$450,22,FALSE)</f>
        <v>0</v>
      </c>
      <c r="Z136">
        <f>VLOOKUP($D136,metadata!$B$2:$Z$450,23,FALSE)</f>
        <v>0</v>
      </c>
      <c r="AA136">
        <f>VLOOKUP($D136,metadata!$B$2:$Z$450,24,FALSE)</f>
        <v>0</v>
      </c>
      <c r="AB136">
        <f>VLOOKUP($D136,metadata!$B$2:$Z$450,25,FALSE)</f>
        <v>0</v>
      </c>
    </row>
    <row r="137" spans="1:28" x14ac:dyDescent="0.3">
      <c r="A137" t="e">
        <f>A136+metadata!J146</f>
        <v>#REF!</v>
      </c>
      <c r="B137" t="str">
        <f>metadata!B137</f>
        <v>19- Ishigaki</v>
      </c>
      <c r="C137">
        <v>136</v>
      </c>
      <c r="D137" s="11" t="str">
        <f t="shared" si="2"/>
        <v>2-</v>
      </c>
      <c r="E137" t="str">
        <f>VLOOKUP($D137,metadata!$B$2:$S$450,2,FALSE)</f>
        <v>BRADSHAW, WE</v>
      </c>
      <c r="F137" t="str">
        <f>VLOOKUP($D137,metadata!$B$2:$S$450,3,FALSE)</f>
        <v>GEOGRAPHY OF PHOTOPERIODIC RESPONSE IN DIAPAUSING MOSQUITO</v>
      </c>
      <c r="G137" t="str">
        <f>VLOOKUP($D137,metadata!$B$2:$S$450,4,FALSE)</f>
        <v>10.1038/262384b0</v>
      </c>
      <c r="H137" t="str">
        <f>VLOOKUP($D137,metadata!$B$2:$S$450,5,FALSE)</f>
        <v>y-askfordata</v>
      </c>
      <c r="I137" t="str">
        <f>VLOOKUP($D137,metadata!$B$2:$S$450,6,FALSE)</f>
        <v>a</v>
      </c>
      <c r="J137" t="str">
        <f>VLOOKUP($D137,metadata!$B$2:$S$450,7,FALSE)</f>
        <v>i</v>
      </c>
      <c r="K137">
        <f>VLOOKUP($D137,metadata!$B$2:$S$450,8,FALSE)</f>
        <v>22</v>
      </c>
      <c r="L137">
        <f>VLOOKUP($D137,metadata!$B$2:$S$450,9,FALSE)</f>
        <v>16</v>
      </c>
      <c r="M137">
        <f>VLOOKUP($D137,metadata!$B$2:$S$450,10,FALSE)</f>
        <v>0</v>
      </c>
      <c r="N137" t="str">
        <f>VLOOKUP($D137,metadata!$B$2:$S$450,11,FALSE)</f>
        <v>Wyeomyia smithii</v>
      </c>
      <c r="O137" t="str">
        <f>VLOOKUP($D137,metadata!$B$2:$S$450,12,FALSE)</f>
        <v>diptera</v>
      </c>
      <c r="P137">
        <f>VLOOKUP($D137,metadata!$B$2:$S$450,13,FALSE)</f>
        <v>0</v>
      </c>
      <c r="Q137">
        <f>VLOOKUP($D137,metadata!$B$2:$S$450,14,FALSE)</f>
        <v>0</v>
      </c>
      <c r="R137">
        <f>VLOOKUP($D137,metadata!$B$2:$S$450,15,FALSE)</f>
        <v>0</v>
      </c>
      <c r="S137">
        <f>VLOOKUP($D137,metadata!$B$2:$S$450,16,FALSE)</f>
        <v>0</v>
      </c>
      <c r="T137">
        <f>VLOOKUP($D137,metadata!$B$2:$S$450,17,FALSE)</f>
        <v>0</v>
      </c>
      <c r="U137">
        <f>VLOOKUP($D137,metadata!$B$2:$S$450,18,FALSE)</f>
        <v>0</v>
      </c>
      <c r="V137">
        <f>VLOOKUP($D137,metadata!$B$2:$Z$450,19,FALSE)</f>
        <v>0</v>
      </c>
      <c r="W137">
        <f>VLOOKUP($D137,metadata!$B$2:$Z$450,20,FALSE)</f>
        <v>0</v>
      </c>
      <c r="X137">
        <f>VLOOKUP($D137,metadata!$B$2:$Z$450,21,FALSE)</f>
        <v>0</v>
      </c>
      <c r="Y137">
        <f>VLOOKUP($D137,metadata!$B$2:$Z$450,22,FALSE)</f>
        <v>0</v>
      </c>
      <c r="Z137">
        <f>VLOOKUP($D137,metadata!$B$2:$Z$450,23,FALSE)</f>
        <v>0</v>
      </c>
      <c r="AA137">
        <f>VLOOKUP($D137,metadata!$B$2:$Z$450,24,FALSE)</f>
        <v>0</v>
      </c>
      <c r="AB137">
        <f>VLOOKUP($D137,metadata!$B$2:$Z$450,25,FALSE)</f>
        <v>0</v>
      </c>
    </row>
    <row r="138" spans="1:28" x14ac:dyDescent="0.3">
      <c r="A138" t="e">
        <f>A137+metadata!J147</f>
        <v>#REF!</v>
      </c>
      <c r="B138" t="str">
        <f>metadata!B138</f>
        <v>20-SN</v>
      </c>
      <c r="C138">
        <v>137</v>
      </c>
      <c r="D138" s="11" t="str">
        <f t="shared" si="2"/>
        <v>2-</v>
      </c>
      <c r="E138" t="str">
        <f>VLOOKUP($D138,metadata!$B$2:$S$450,2,FALSE)</f>
        <v>BRADSHAW, WE</v>
      </c>
      <c r="F138" t="str">
        <f>VLOOKUP($D138,metadata!$B$2:$S$450,3,FALSE)</f>
        <v>GEOGRAPHY OF PHOTOPERIODIC RESPONSE IN DIAPAUSING MOSQUITO</v>
      </c>
      <c r="G138" t="str">
        <f>VLOOKUP($D138,metadata!$B$2:$S$450,4,FALSE)</f>
        <v>10.1038/262384b0</v>
      </c>
      <c r="H138" t="str">
        <f>VLOOKUP($D138,metadata!$B$2:$S$450,5,FALSE)</f>
        <v>y-askfordata</v>
      </c>
      <c r="I138" t="str">
        <f>VLOOKUP($D138,metadata!$B$2:$S$450,6,FALSE)</f>
        <v>a</v>
      </c>
      <c r="J138" t="str">
        <f>VLOOKUP($D138,metadata!$B$2:$S$450,7,FALSE)</f>
        <v>i</v>
      </c>
      <c r="K138">
        <f>VLOOKUP($D138,metadata!$B$2:$S$450,8,FALSE)</f>
        <v>22</v>
      </c>
      <c r="L138">
        <f>VLOOKUP($D138,metadata!$B$2:$S$450,9,FALSE)</f>
        <v>16</v>
      </c>
      <c r="M138">
        <f>VLOOKUP($D138,metadata!$B$2:$S$450,10,FALSE)</f>
        <v>0</v>
      </c>
      <c r="N138" t="str">
        <f>VLOOKUP($D138,metadata!$B$2:$S$450,11,FALSE)</f>
        <v>Wyeomyia smithii</v>
      </c>
      <c r="O138" t="str">
        <f>VLOOKUP($D138,metadata!$B$2:$S$450,12,FALSE)</f>
        <v>diptera</v>
      </c>
      <c r="P138">
        <f>VLOOKUP($D138,metadata!$B$2:$S$450,13,FALSE)</f>
        <v>0</v>
      </c>
      <c r="Q138">
        <f>VLOOKUP($D138,metadata!$B$2:$S$450,14,FALSE)</f>
        <v>0</v>
      </c>
      <c r="R138">
        <f>VLOOKUP($D138,metadata!$B$2:$S$450,15,FALSE)</f>
        <v>0</v>
      </c>
      <c r="S138">
        <f>VLOOKUP($D138,metadata!$B$2:$S$450,16,FALSE)</f>
        <v>0</v>
      </c>
      <c r="T138">
        <f>VLOOKUP($D138,metadata!$B$2:$S$450,17,FALSE)</f>
        <v>0</v>
      </c>
      <c r="U138">
        <f>VLOOKUP($D138,metadata!$B$2:$S$450,18,FALSE)</f>
        <v>0</v>
      </c>
      <c r="V138">
        <f>VLOOKUP($D138,metadata!$B$2:$Z$450,19,FALSE)</f>
        <v>0</v>
      </c>
      <c r="W138">
        <f>VLOOKUP($D138,metadata!$B$2:$Z$450,20,FALSE)</f>
        <v>0</v>
      </c>
      <c r="X138">
        <f>VLOOKUP($D138,metadata!$B$2:$Z$450,21,FALSE)</f>
        <v>0</v>
      </c>
      <c r="Y138">
        <f>VLOOKUP($D138,metadata!$B$2:$Z$450,22,FALSE)</f>
        <v>0</v>
      </c>
      <c r="Z138">
        <f>VLOOKUP($D138,metadata!$B$2:$Z$450,23,FALSE)</f>
        <v>0</v>
      </c>
      <c r="AA138">
        <f>VLOOKUP($D138,metadata!$B$2:$Z$450,24,FALSE)</f>
        <v>0</v>
      </c>
      <c r="AB138">
        <f>VLOOKUP($D138,metadata!$B$2:$Z$450,25,FALSE)</f>
        <v>0</v>
      </c>
    </row>
    <row r="139" spans="1:28" x14ac:dyDescent="0.3">
      <c r="A139" t="e">
        <f>A138+metadata!J148</f>
        <v>#REF!</v>
      </c>
      <c r="B139" t="str">
        <f>metadata!B139</f>
        <v>20-CH</v>
      </c>
      <c r="C139">
        <v>138</v>
      </c>
      <c r="D139" s="11" t="str">
        <f t="shared" si="2"/>
        <v>2-</v>
      </c>
      <c r="E139" t="str">
        <f>VLOOKUP($D139,metadata!$B$2:$S$450,2,FALSE)</f>
        <v>BRADSHAW, WE</v>
      </c>
      <c r="F139" t="str">
        <f>VLOOKUP($D139,metadata!$B$2:$S$450,3,FALSE)</f>
        <v>GEOGRAPHY OF PHOTOPERIODIC RESPONSE IN DIAPAUSING MOSQUITO</v>
      </c>
      <c r="G139" t="str">
        <f>VLOOKUP($D139,metadata!$B$2:$S$450,4,FALSE)</f>
        <v>10.1038/262384b0</v>
      </c>
      <c r="H139" t="str">
        <f>VLOOKUP($D139,metadata!$B$2:$S$450,5,FALSE)</f>
        <v>y-askfordata</v>
      </c>
      <c r="I139" t="str">
        <f>VLOOKUP($D139,metadata!$B$2:$S$450,6,FALSE)</f>
        <v>a</v>
      </c>
      <c r="J139" t="str">
        <f>VLOOKUP($D139,metadata!$B$2:$S$450,7,FALSE)</f>
        <v>i</v>
      </c>
      <c r="K139">
        <f>VLOOKUP($D139,metadata!$B$2:$S$450,8,FALSE)</f>
        <v>22</v>
      </c>
      <c r="L139">
        <f>VLOOKUP($D139,metadata!$B$2:$S$450,9,FALSE)</f>
        <v>16</v>
      </c>
      <c r="M139">
        <f>VLOOKUP($D139,metadata!$B$2:$S$450,10,FALSE)</f>
        <v>0</v>
      </c>
      <c r="N139" t="str">
        <f>VLOOKUP($D139,metadata!$B$2:$S$450,11,FALSE)</f>
        <v>Wyeomyia smithii</v>
      </c>
      <c r="O139" t="str">
        <f>VLOOKUP($D139,metadata!$B$2:$S$450,12,FALSE)</f>
        <v>diptera</v>
      </c>
      <c r="P139">
        <f>VLOOKUP($D139,metadata!$B$2:$S$450,13,FALSE)</f>
        <v>0</v>
      </c>
      <c r="Q139">
        <f>VLOOKUP($D139,metadata!$B$2:$S$450,14,FALSE)</f>
        <v>0</v>
      </c>
      <c r="R139">
        <f>VLOOKUP($D139,metadata!$B$2:$S$450,15,FALSE)</f>
        <v>0</v>
      </c>
      <c r="S139">
        <f>VLOOKUP($D139,metadata!$B$2:$S$450,16,FALSE)</f>
        <v>0</v>
      </c>
      <c r="T139">
        <f>VLOOKUP($D139,metadata!$B$2:$S$450,17,FALSE)</f>
        <v>0</v>
      </c>
      <c r="U139">
        <f>VLOOKUP($D139,metadata!$B$2:$S$450,18,FALSE)</f>
        <v>0</v>
      </c>
      <c r="V139">
        <f>VLOOKUP($D139,metadata!$B$2:$Z$450,19,FALSE)</f>
        <v>0</v>
      </c>
      <c r="W139">
        <f>VLOOKUP($D139,metadata!$B$2:$Z$450,20,FALSE)</f>
        <v>0</v>
      </c>
      <c r="X139">
        <f>VLOOKUP($D139,metadata!$B$2:$Z$450,21,FALSE)</f>
        <v>0</v>
      </c>
      <c r="Y139">
        <f>VLOOKUP($D139,metadata!$B$2:$Z$450,22,FALSE)</f>
        <v>0</v>
      </c>
      <c r="Z139">
        <f>VLOOKUP($D139,metadata!$B$2:$Z$450,23,FALSE)</f>
        <v>0</v>
      </c>
      <c r="AA139">
        <f>VLOOKUP($D139,metadata!$B$2:$Z$450,24,FALSE)</f>
        <v>0</v>
      </c>
      <c r="AB139">
        <f>VLOOKUP($D139,metadata!$B$2:$Z$450,25,FALSE)</f>
        <v>0</v>
      </c>
    </row>
    <row r="140" spans="1:28" x14ac:dyDescent="0.3">
      <c r="A140" t="e">
        <f>A139+metadata!J149</f>
        <v>#REF!</v>
      </c>
      <c r="B140" t="str">
        <f>metadata!B140</f>
        <v>20-FT</v>
      </c>
      <c r="C140">
        <v>139</v>
      </c>
      <c r="D140" s="11" t="str">
        <f t="shared" si="2"/>
        <v>2-</v>
      </c>
      <c r="E140" t="str">
        <f>VLOOKUP($D140,metadata!$B$2:$S$450,2,FALSE)</f>
        <v>BRADSHAW, WE</v>
      </c>
      <c r="F140" t="str">
        <f>VLOOKUP($D140,metadata!$B$2:$S$450,3,FALSE)</f>
        <v>GEOGRAPHY OF PHOTOPERIODIC RESPONSE IN DIAPAUSING MOSQUITO</v>
      </c>
      <c r="G140" t="str">
        <f>VLOOKUP($D140,metadata!$B$2:$S$450,4,FALSE)</f>
        <v>10.1038/262384b0</v>
      </c>
      <c r="H140" t="str">
        <f>VLOOKUP($D140,metadata!$B$2:$S$450,5,FALSE)</f>
        <v>y-askfordata</v>
      </c>
      <c r="I140" t="str">
        <f>VLOOKUP($D140,metadata!$B$2:$S$450,6,FALSE)</f>
        <v>a</v>
      </c>
      <c r="J140" t="str">
        <f>VLOOKUP($D140,metadata!$B$2:$S$450,7,FALSE)</f>
        <v>i</v>
      </c>
      <c r="K140">
        <f>VLOOKUP($D140,metadata!$B$2:$S$450,8,FALSE)</f>
        <v>22</v>
      </c>
      <c r="L140">
        <f>VLOOKUP($D140,metadata!$B$2:$S$450,9,FALSE)</f>
        <v>16</v>
      </c>
      <c r="M140">
        <f>VLOOKUP($D140,metadata!$B$2:$S$450,10,FALSE)</f>
        <v>0</v>
      </c>
      <c r="N140" t="str">
        <f>VLOOKUP($D140,metadata!$B$2:$S$450,11,FALSE)</f>
        <v>Wyeomyia smithii</v>
      </c>
      <c r="O140" t="str">
        <f>VLOOKUP($D140,metadata!$B$2:$S$450,12,FALSE)</f>
        <v>diptera</v>
      </c>
      <c r="P140">
        <f>VLOOKUP($D140,metadata!$B$2:$S$450,13,FALSE)</f>
        <v>0</v>
      </c>
      <c r="Q140">
        <f>VLOOKUP($D140,metadata!$B$2:$S$450,14,FALSE)</f>
        <v>0</v>
      </c>
      <c r="R140">
        <f>VLOOKUP($D140,metadata!$B$2:$S$450,15,FALSE)</f>
        <v>0</v>
      </c>
      <c r="S140">
        <f>VLOOKUP($D140,metadata!$B$2:$S$450,16,FALSE)</f>
        <v>0</v>
      </c>
      <c r="T140">
        <f>VLOOKUP($D140,metadata!$B$2:$S$450,17,FALSE)</f>
        <v>0</v>
      </c>
      <c r="U140">
        <f>VLOOKUP($D140,metadata!$B$2:$S$450,18,FALSE)</f>
        <v>0</v>
      </c>
      <c r="V140">
        <f>VLOOKUP($D140,metadata!$B$2:$Z$450,19,FALSE)</f>
        <v>0</v>
      </c>
      <c r="W140">
        <f>VLOOKUP($D140,metadata!$B$2:$Z$450,20,FALSE)</f>
        <v>0</v>
      </c>
      <c r="X140">
        <f>VLOOKUP($D140,metadata!$B$2:$Z$450,21,FALSE)</f>
        <v>0</v>
      </c>
      <c r="Y140">
        <f>VLOOKUP($D140,metadata!$B$2:$Z$450,22,FALSE)</f>
        <v>0</v>
      </c>
      <c r="Z140">
        <f>VLOOKUP($D140,metadata!$B$2:$Z$450,23,FALSE)</f>
        <v>0</v>
      </c>
      <c r="AA140">
        <f>VLOOKUP($D140,metadata!$B$2:$Z$450,24,FALSE)</f>
        <v>0</v>
      </c>
      <c r="AB140">
        <f>VLOOKUP($D140,metadata!$B$2:$Z$450,25,FALSE)</f>
        <v>0</v>
      </c>
    </row>
    <row r="141" spans="1:28" x14ac:dyDescent="0.3">
      <c r="A141" t="e">
        <f>A140+metadata!J150</f>
        <v>#REF!</v>
      </c>
      <c r="B141" t="str">
        <f>metadata!B141</f>
        <v>20-KS</v>
      </c>
      <c r="C141">
        <v>140</v>
      </c>
      <c r="D141" s="11" t="str">
        <f t="shared" si="2"/>
        <v>2-</v>
      </c>
      <c r="E141" t="str">
        <f>VLOOKUP($D141,metadata!$B$2:$S$450,2,FALSE)</f>
        <v>BRADSHAW, WE</v>
      </c>
      <c r="F141" t="str">
        <f>VLOOKUP($D141,metadata!$B$2:$S$450,3,FALSE)</f>
        <v>GEOGRAPHY OF PHOTOPERIODIC RESPONSE IN DIAPAUSING MOSQUITO</v>
      </c>
      <c r="G141" t="str">
        <f>VLOOKUP($D141,metadata!$B$2:$S$450,4,FALSE)</f>
        <v>10.1038/262384b0</v>
      </c>
      <c r="H141" t="str">
        <f>VLOOKUP($D141,metadata!$B$2:$S$450,5,FALSE)</f>
        <v>y-askfordata</v>
      </c>
      <c r="I141" t="str">
        <f>VLOOKUP($D141,metadata!$B$2:$S$450,6,FALSE)</f>
        <v>a</v>
      </c>
      <c r="J141" t="str">
        <f>VLOOKUP($D141,metadata!$B$2:$S$450,7,FALSE)</f>
        <v>i</v>
      </c>
      <c r="K141">
        <f>VLOOKUP($D141,metadata!$B$2:$S$450,8,FALSE)</f>
        <v>22</v>
      </c>
      <c r="L141">
        <f>VLOOKUP($D141,metadata!$B$2:$S$450,9,FALSE)</f>
        <v>16</v>
      </c>
      <c r="M141">
        <f>VLOOKUP($D141,metadata!$B$2:$S$450,10,FALSE)</f>
        <v>0</v>
      </c>
      <c r="N141" t="str">
        <f>VLOOKUP($D141,metadata!$B$2:$S$450,11,FALSE)</f>
        <v>Wyeomyia smithii</v>
      </c>
      <c r="O141" t="str">
        <f>VLOOKUP($D141,metadata!$B$2:$S$450,12,FALSE)</f>
        <v>diptera</v>
      </c>
      <c r="P141">
        <f>VLOOKUP($D141,metadata!$B$2:$S$450,13,FALSE)</f>
        <v>0</v>
      </c>
      <c r="Q141">
        <f>VLOOKUP($D141,metadata!$B$2:$S$450,14,FALSE)</f>
        <v>0</v>
      </c>
      <c r="R141">
        <f>VLOOKUP($D141,metadata!$B$2:$S$450,15,FALSE)</f>
        <v>0</v>
      </c>
      <c r="S141">
        <f>VLOOKUP($D141,metadata!$B$2:$S$450,16,FALSE)</f>
        <v>0</v>
      </c>
      <c r="T141">
        <f>VLOOKUP($D141,metadata!$B$2:$S$450,17,FALSE)</f>
        <v>0</v>
      </c>
      <c r="U141">
        <f>VLOOKUP($D141,metadata!$B$2:$S$450,18,FALSE)</f>
        <v>0</v>
      </c>
      <c r="V141">
        <f>VLOOKUP($D141,metadata!$B$2:$Z$450,19,FALSE)</f>
        <v>0</v>
      </c>
      <c r="W141">
        <f>VLOOKUP($D141,metadata!$B$2:$Z$450,20,FALSE)</f>
        <v>0</v>
      </c>
      <c r="X141">
        <f>VLOOKUP($D141,metadata!$B$2:$Z$450,21,FALSE)</f>
        <v>0</v>
      </c>
      <c r="Y141">
        <f>VLOOKUP($D141,metadata!$B$2:$Z$450,22,FALSE)</f>
        <v>0</v>
      </c>
      <c r="Z141">
        <f>VLOOKUP($D141,metadata!$B$2:$Z$450,23,FALSE)</f>
        <v>0</v>
      </c>
      <c r="AA141">
        <f>VLOOKUP($D141,metadata!$B$2:$Z$450,24,FALSE)</f>
        <v>0</v>
      </c>
      <c r="AB141">
        <f>VLOOKUP($D141,metadata!$B$2:$Z$450,25,FALSE)</f>
        <v>0</v>
      </c>
    </row>
    <row r="142" spans="1:28" x14ac:dyDescent="0.3">
      <c r="A142" t="e">
        <f>A141+metadata!J151</f>
        <v>#REF!</v>
      </c>
      <c r="B142" t="str">
        <f>metadata!B142</f>
        <v>20-KG</v>
      </c>
      <c r="C142">
        <v>141</v>
      </c>
      <c r="D142" s="11" t="str">
        <f t="shared" si="2"/>
        <v>2-</v>
      </c>
      <c r="E142" t="str">
        <f>VLOOKUP($D142,metadata!$B$2:$S$450,2,FALSE)</f>
        <v>BRADSHAW, WE</v>
      </c>
      <c r="F142" t="str">
        <f>VLOOKUP($D142,metadata!$B$2:$S$450,3,FALSE)</f>
        <v>GEOGRAPHY OF PHOTOPERIODIC RESPONSE IN DIAPAUSING MOSQUITO</v>
      </c>
      <c r="G142" t="str">
        <f>VLOOKUP($D142,metadata!$B$2:$S$450,4,FALSE)</f>
        <v>10.1038/262384b0</v>
      </c>
      <c r="H142" t="str">
        <f>VLOOKUP($D142,metadata!$B$2:$S$450,5,FALSE)</f>
        <v>y-askfordata</v>
      </c>
      <c r="I142" t="str">
        <f>VLOOKUP($D142,metadata!$B$2:$S$450,6,FALSE)</f>
        <v>a</v>
      </c>
      <c r="J142" t="str">
        <f>VLOOKUP($D142,metadata!$B$2:$S$450,7,FALSE)</f>
        <v>i</v>
      </c>
      <c r="K142">
        <f>VLOOKUP($D142,metadata!$B$2:$S$450,8,FALSE)</f>
        <v>22</v>
      </c>
      <c r="L142">
        <f>VLOOKUP($D142,metadata!$B$2:$S$450,9,FALSE)</f>
        <v>16</v>
      </c>
      <c r="M142">
        <f>VLOOKUP($D142,metadata!$B$2:$S$450,10,FALSE)</f>
        <v>0</v>
      </c>
      <c r="N142" t="str">
        <f>VLOOKUP($D142,metadata!$B$2:$S$450,11,FALSE)</f>
        <v>Wyeomyia smithii</v>
      </c>
      <c r="O142" t="str">
        <f>VLOOKUP($D142,metadata!$B$2:$S$450,12,FALSE)</f>
        <v>diptera</v>
      </c>
      <c r="P142">
        <f>VLOOKUP($D142,metadata!$B$2:$S$450,13,FALSE)</f>
        <v>0</v>
      </c>
      <c r="Q142">
        <f>VLOOKUP($D142,metadata!$B$2:$S$450,14,FALSE)</f>
        <v>0</v>
      </c>
      <c r="R142">
        <f>VLOOKUP($D142,metadata!$B$2:$S$450,15,FALSE)</f>
        <v>0</v>
      </c>
      <c r="S142">
        <f>VLOOKUP($D142,metadata!$B$2:$S$450,16,FALSE)</f>
        <v>0</v>
      </c>
      <c r="T142">
        <f>VLOOKUP($D142,metadata!$B$2:$S$450,17,FALSE)</f>
        <v>0</v>
      </c>
      <c r="U142">
        <f>VLOOKUP($D142,metadata!$B$2:$S$450,18,FALSE)</f>
        <v>0</v>
      </c>
      <c r="V142">
        <f>VLOOKUP($D142,metadata!$B$2:$Z$450,19,FALSE)</f>
        <v>0</v>
      </c>
      <c r="W142">
        <f>VLOOKUP($D142,metadata!$B$2:$Z$450,20,FALSE)</f>
        <v>0</v>
      </c>
      <c r="X142">
        <f>VLOOKUP($D142,metadata!$B$2:$Z$450,21,FALSE)</f>
        <v>0</v>
      </c>
      <c r="Y142">
        <f>VLOOKUP($D142,metadata!$B$2:$Z$450,22,FALSE)</f>
        <v>0</v>
      </c>
      <c r="Z142">
        <f>VLOOKUP($D142,metadata!$B$2:$Z$450,23,FALSE)</f>
        <v>0</v>
      </c>
      <c r="AA142">
        <f>VLOOKUP($D142,metadata!$B$2:$Z$450,24,FALSE)</f>
        <v>0</v>
      </c>
      <c r="AB142">
        <f>VLOOKUP($D142,metadata!$B$2:$Z$450,25,FALSE)</f>
        <v>0</v>
      </c>
    </row>
    <row r="143" spans="1:28" x14ac:dyDescent="0.3">
      <c r="A143" t="e">
        <f>A142+metadata!J152</f>
        <v>#REF!</v>
      </c>
      <c r="B143" t="e">
        <f>metadata!#REF!</f>
        <v>#REF!</v>
      </c>
      <c r="C143">
        <v>142</v>
      </c>
      <c r="D143" s="11" t="str">
        <f t="shared" si="2"/>
        <v>2-</v>
      </c>
      <c r="E143" t="str">
        <f>VLOOKUP($D143,metadata!$B$2:$S$450,2,FALSE)</f>
        <v>BRADSHAW, WE</v>
      </c>
      <c r="F143" t="str">
        <f>VLOOKUP($D143,metadata!$B$2:$S$450,3,FALSE)</f>
        <v>GEOGRAPHY OF PHOTOPERIODIC RESPONSE IN DIAPAUSING MOSQUITO</v>
      </c>
      <c r="G143" t="str">
        <f>VLOOKUP($D143,metadata!$B$2:$S$450,4,FALSE)</f>
        <v>10.1038/262384b0</v>
      </c>
      <c r="H143" t="str">
        <f>VLOOKUP($D143,metadata!$B$2:$S$450,5,FALSE)</f>
        <v>y-askfordata</v>
      </c>
      <c r="I143" t="str">
        <f>VLOOKUP($D143,metadata!$B$2:$S$450,6,FALSE)</f>
        <v>a</v>
      </c>
      <c r="J143" t="str">
        <f>VLOOKUP($D143,metadata!$B$2:$S$450,7,FALSE)</f>
        <v>i</v>
      </c>
      <c r="K143">
        <f>VLOOKUP($D143,metadata!$B$2:$S$450,8,FALSE)</f>
        <v>22</v>
      </c>
      <c r="L143">
        <f>VLOOKUP($D143,metadata!$B$2:$S$450,9,FALSE)</f>
        <v>16</v>
      </c>
      <c r="M143">
        <f>VLOOKUP($D143,metadata!$B$2:$S$450,10,FALSE)</f>
        <v>0</v>
      </c>
      <c r="N143" t="str">
        <f>VLOOKUP($D143,metadata!$B$2:$S$450,11,FALSE)</f>
        <v>Wyeomyia smithii</v>
      </c>
      <c r="O143" t="str">
        <f>VLOOKUP($D143,metadata!$B$2:$S$450,12,FALSE)</f>
        <v>diptera</v>
      </c>
      <c r="P143">
        <f>VLOOKUP($D143,metadata!$B$2:$S$450,13,FALSE)</f>
        <v>0</v>
      </c>
      <c r="Q143">
        <f>VLOOKUP($D143,metadata!$B$2:$S$450,14,FALSE)</f>
        <v>0</v>
      </c>
      <c r="R143">
        <f>VLOOKUP($D143,metadata!$B$2:$S$450,15,FALSE)</f>
        <v>0</v>
      </c>
      <c r="S143">
        <f>VLOOKUP($D143,metadata!$B$2:$S$450,16,FALSE)</f>
        <v>0</v>
      </c>
      <c r="T143">
        <f>VLOOKUP($D143,metadata!$B$2:$S$450,17,FALSE)</f>
        <v>0</v>
      </c>
      <c r="U143">
        <f>VLOOKUP($D143,metadata!$B$2:$S$450,18,FALSE)</f>
        <v>0</v>
      </c>
      <c r="V143">
        <f>VLOOKUP($D143,metadata!$B$2:$Z$450,19,FALSE)</f>
        <v>0</v>
      </c>
      <c r="W143">
        <f>VLOOKUP($D143,metadata!$B$2:$Z$450,20,FALSE)</f>
        <v>0</v>
      </c>
      <c r="X143">
        <f>VLOOKUP($D143,metadata!$B$2:$Z$450,21,FALSE)</f>
        <v>0</v>
      </c>
      <c r="Y143">
        <f>VLOOKUP($D143,metadata!$B$2:$Z$450,22,FALSE)</f>
        <v>0</v>
      </c>
      <c r="Z143">
        <f>VLOOKUP($D143,metadata!$B$2:$Z$450,23,FALSE)</f>
        <v>0</v>
      </c>
      <c r="AA143">
        <f>VLOOKUP($D143,metadata!$B$2:$Z$450,24,FALSE)</f>
        <v>0</v>
      </c>
      <c r="AB143">
        <f>VLOOKUP($D143,metadata!$B$2:$Z$450,25,FALSE)</f>
        <v>0</v>
      </c>
    </row>
    <row r="144" spans="1:28" x14ac:dyDescent="0.3">
      <c r="A144" t="e">
        <f>A143+metadata!J153</f>
        <v>#REF!</v>
      </c>
      <c r="B144" t="str">
        <f>metadata!B143</f>
        <v>21-leningrad</v>
      </c>
      <c r="C144">
        <v>143</v>
      </c>
      <c r="D144" s="11" t="str">
        <f t="shared" si="2"/>
        <v>2-</v>
      </c>
      <c r="E144" t="str">
        <f>VLOOKUP($D144,metadata!$B$2:$S$450,2,FALSE)</f>
        <v>BRADSHAW, WE</v>
      </c>
      <c r="F144" t="str">
        <f>VLOOKUP($D144,metadata!$B$2:$S$450,3,FALSE)</f>
        <v>GEOGRAPHY OF PHOTOPERIODIC RESPONSE IN DIAPAUSING MOSQUITO</v>
      </c>
      <c r="G144" t="str">
        <f>VLOOKUP($D144,metadata!$B$2:$S$450,4,FALSE)</f>
        <v>10.1038/262384b0</v>
      </c>
      <c r="H144" t="str">
        <f>VLOOKUP($D144,metadata!$B$2:$S$450,5,FALSE)</f>
        <v>y-askfordata</v>
      </c>
      <c r="I144" t="str">
        <f>VLOOKUP($D144,metadata!$B$2:$S$450,6,FALSE)</f>
        <v>a</v>
      </c>
      <c r="J144" t="str">
        <f>VLOOKUP($D144,metadata!$B$2:$S$450,7,FALSE)</f>
        <v>i</v>
      </c>
      <c r="K144">
        <f>VLOOKUP($D144,metadata!$B$2:$S$450,8,FALSE)</f>
        <v>22</v>
      </c>
      <c r="L144">
        <f>VLOOKUP($D144,metadata!$B$2:$S$450,9,FALSE)</f>
        <v>16</v>
      </c>
      <c r="M144">
        <f>VLOOKUP($D144,metadata!$B$2:$S$450,10,FALSE)</f>
        <v>0</v>
      </c>
      <c r="N144" t="str">
        <f>VLOOKUP($D144,metadata!$B$2:$S$450,11,FALSE)</f>
        <v>Wyeomyia smithii</v>
      </c>
      <c r="O144" t="str">
        <f>VLOOKUP($D144,metadata!$B$2:$S$450,12,FALSE)</f>
        <v>diptera</v>
      </c>
      <c r="P144">
        <f>VLOOKUP($D144,metadata!$B$2:$S$450,13,FALSE)</f>
        <v>0</v>
      </c>
      <c r="Q144">
        <f>VLOOKUP($D144,metadata!$B$2:$S$450,14,FALSE)</f>
        <v>0</v>
      </c>
      <c r="R144">
        <f>VLOOKUP($D144,metadata!$B$2:$S$450,15,FALSE)</f>
        <v>0</v>
      </c>
      <c r="S144">
        <f>VLOOKUP($D144,metadata!$B$2:$S$450,16,FALSE)</f>
        <v>0</v>
      </c>
      <c r="T144">
        <f>VLOOKUP($D144,metadata!$B$2:$S$450,17,FALSE)</f>
        <v>0</v>
      </c>
      <c r="U144">
        <f>VLOOKUP($D144,metadata!$B$2:$S$450,18,FALSE)</f>
        <v>0</v>
      </c>
      <c r="V144">
        <f>VLOOKUP($D144,metadata!$B$2:$Z$450,19,FALSE)</f>
        <v>0</v>
      </c>
      <c r="W144">
        <f>VLOOKUP($D144,metadata!$B$2:$Z$450,20,FALSE)</f>
        <v>0</v>
      </c>
      <c r="X144">
        <f>VLOOKUP($D144,metadata!$B$2:$Z$450,21,FALSE)</f>
        <v>0</v>
      </c>
      <c r="Y144">
        <f>VLOOKUP($D144,metadata!$B$2:$Z$450,22,FALSE)</f>
        <v>0</v>
      </c>
      <c r="Z144">
        <f>VLOOKUP($D144,metadata!$B$2:$Z$450,23,FALSE)</f>
        <v>0</v>
      </c>
      <c r="AA144">
        <f>VLOOKUP($D144,metadata!$B$2:$Z$450,24,FALSE)</f>
        <v>0</v>
      </c>
      <c r="AB144">
        <f>VLOOKUP($D144,metadata!$B$2:$Z$450,25,FALSE)</f>
        <v>0</v>
      </c>
    </row>
    <row r="145" spans="1:28" x14ac:dyDescent="0.3">
      <c r="A145" t="e">
        <f>A144+metadata!J154</f>
        <v>#REF!</v>
      </c>
      <c r="B145" t="str">
        <f>metadata!B144</f>
        <v>21-padua</v>
      </c>
      <c r="C145">
        <v>144</v>
      </c>
      <c r="D145" s="11" t="str">
        <f t="shared" si="2"/>
        <v>2-</v>
      </c>
      <c r="E145" t="str">
        <f>VLOOKUP($D145,metadata!$B$2:$S$450,2,FALSE)</f>
        <v>BRADSHAW, WE</v>
      </c>
      <c r="F145" t="str">
        <f>VLOOKUP($D145,metadata!$B$2:$S$450,3,FALSE)</f>
        <v>GEOGRAPHY OF PHOTOPERIODIC RESPONSE IN DIAPAUSING MOSQUITO</v>
      </c>
      <c r="G145" t="str">
        <f>VLOOKUP($D145,metadata!$B$2:$S$450,4,FALSE)</f>
        <v>10.1038/262384b0</v>
      </c>
      <c r="H145" t="str">
        <f>VLOOKUP($D145,metadata!$B$2:$S$450,5,FALSE)</f>
        <v>y-askfordata</v>
      </c>
      <c r="I145" t="str">
        <f>VLOOKUP($D145,metadata!$B$2:$S$450,6,FALSE)</f>
        <v>a</v>
      </c>
      <c r="J145" t="str">
        <f>VLOOKUP($D145,metadata!$B$2:$S$450,7,FALSE)</f>
        <v>i</v>
      </c>
      <c r="K145">
        <f>VLOOKUP($D145,metadata!$B$2:$S$450,8,FALSE)</f>
        <v>22</v>
      </c>
      <c r="L145">
        <f>VLOOKUP($D145,metadata!$B$2:$S$450,9,FALSE)</f>
        <v>16</v>
      </c>
      <c r="M145">
        <f>VLOOKUP($D145,metadata!$B$2:$S$450,10,FALSE)</f>
        <v>0</v>
      </c>
      <c r="N145" t="str">
        <f>VLOOKUP($D145,metadata!$B$2:$S$450,11,FALSE)</f>
        <v>Wyeomyia smithii</v>
      </c>
      <c r="O145" t="str">
        <f>VLOOKUP($D145,metadata!$B$2:$S$450,12,FALSE)</f>
        <v>diptera</v>
      </c>
      <c r="P145">
        <f>VLOOKUP($D145,metadata!$B$2:$S$450,13,FALSE)</f>
        <v>0</v>
      </c>
      <c r="Q145">
        <f>VLOOKUP($D145,metadata!$B$2:$S$450,14,FALSE)</f>
        <v>0</v>
      </c>
      <c r="R145">
        <f>VLOOKUP($D145,metadata!$B$2:$S$450,15,FALSE)</f>
        <v>0</v>
      </c>
      <c r="S145">
        <f>VLOOKUP($D145,metadata!$B$2:$S$450,16,FALSE)</f>
        <v>0</v>
      </c>
      <c r="T145">
        <f>VLOOKUP($D145,metadata!$B$2:$S$450,17,FALSE)</f>
        <v>0</v>
      </c>
      <c r="U145">
        <f>VLOOKUP($D145,metadata!$B$2:$S$450,18,FALSE)</f>
        <v>0</v>
      </c>
      <c r="V145">
        <f>VLOOKUP($D145,metadata!$B$2:$Z$450,19,FALSE)</f>
        <v>0</v>
      </c>
      <c r="W145">
        <f>VLOOKUP($D145,metadata!$B$2:$Z$450,20,FALSE)</f>
        <v>0</v>
      </c>
      <c r="X145">
        <f>VLOOKUP($D145,metadata!$B$2:$Z$450,21,FALSE)</f>
        <v>0</v>
      </c>
      <c r="Y145">
        <f>VLOOKUP($D145,metadata!$B$2:$Z$450,22,FALSE)</f>
        <v>0</v>
      </c>
      <c r="Z145">
        <f>VLOOKUP($D145,metadata!$B$2:$Z$450,23,FALSE)</f>
        <v>0</v>
      </c>
      <c r="AA145">
        <f>VLOOKUP($D145,metadata!$B$2:$Z$450,24,FALSE)</f>
        <v>0</v>
      </c>
      <c r="AB145">
        <f>VLOOKUP($D145,metadata!$B$2:$Z$450,25,FALSE)</f>
        <v>0</v>
      </c>
    </row>
    <row r="146" spans="1:28" x14ac:dyDescent="0.3">
      <c r="A146" t="e">
        <f>A145+metadata!J155</f>
        <v>#REF!</v>
      </c>
      <c r="B146" t="str">
        <f>metadata!B145</f>
        <v>21-warsaw</v>
      </c>
      <c r="C146">
        <v>145</v>
      </c>
      <c r="D146" s="11" t="str">
        <f t="shared" si="2"/>
        <v>2-</v>
      </c>
      <c r="E146" t="str">
        <f>VLOOKUP($D146,metadata!$B$2:$S$450,2,FALSE)</f>
        <v>BRADSHAW, WE</v>
      </c>
      <c r="F146" t="str">
        <f>VLOOKUP($D146,metadata!$B$2:$S$450,3,FALSE)</f>
        <v>GEOGRAPHY OF PHOTOPERIODIC RESPONSE IN DIAPAUSING MOSQUITO</v>
      </c>
      <c r="G146" t="str">
        <f>VLOOKUP($D146,metadata!$B$2:$S$450,4,FALSE)</f>
        <v>10.1038/262384b0</v>
      </c>
      <c r="H146" t="str">
        <f>VLOOKUP($D146,metadata!$B$2:$S$450,5,FALSE)</f>
        <v>y-askfordata</v>
      </c>
      <c r="I146" t="str">
        <f>VLOOKUP($D146,metadata!$B$2:$S$450,6,FALSE)</f>
        <v>a</v>
      </c>
      <c r="J146" t="str">
        <f>VLOOKUP($D146,metadata!$B$2:$S$450,7,FALSE)</f>
        <v>i</v>
      </c>
      <c r="K146">
        <f>VLOOKUP($D146,metadata!$B$2:$S$450,8,FALSE)</f>
        <v>22</v>
      </c>
      <c r="L146">
        <f>VLOOKUP($D146,metadata!$B$2:$S$450,9,FALSE)</f>
        <v>16</v>
      </c>
      <c r="M146">
        <f>VLOOKUP($D146,metadata!$B$2:$S$450,10,FALSE)</f>
        <v>0</v>
      </c>
      <c r="N146" t="str">
        <f>VLOOKUP($D146,metadata!$B$2:$S$450,11,FALSE)</f>
        <v>Wyeomyia smithii</v>
      </c>
      <c r="O146" t="str">
        <f>VLOOKUP($D146,metadata!$B$2:$S$450,12,FALSE)</f>
        <v>diptera</v>
      </c>
      <c r="P146">
        <f>VLOOKUP($D146,metadata!$B$2:$S$450,13,FALSE)</f>
        <v>0</v>
      </c>
      <c r="Q146">
        <f>VLOOKUP($D146,metadata!$B$2:$S$450,14,FALSE)</f>
        <v>0</v>
      </c>
      <c r="R146">
        <f>VLOOKUP($D146,metadata!$B$2:$S$450,15,FALSE)</f>
        <v>0</v>
      </c>
      <c r="S146">
        <f>VLOOKUP($D146,metadata!$B$2:$S$450,16,FALSE)</f>
        <v>0</v>
      </c>
      <c r="T146">
        <f>VLOOKUP($D146,metadata!$B$2:$S$450,17,FALSE)</f>
        <v>0</v>
      </c>
      <c r="U146">
        <f>VLOOKUP($D146,metadata!$B$2:$S$450,18,FALSE)</f>
        <v>0</v>
      </c>
      <c r="V146">
        <f>VLOOKUP($D146,metadata!$B$2:$Z$450,19,FALSE)</f>
        <v>0</v>
      </c>
      <c r="W146">
        <f>VLOOKUP($D146,metadata!$B$2:$Z$450,20,FALSE)</f>
        <v>0</v>
      </c>
      <c r="X146">
        <f>VLOOKUP($D146,metadata!$B$2:$Z$450,21,FALSE)</f>
        <v>0</v>
      </c>
      <c r="Y146">
        <f>VLOOKUP($D146,metadata!$B$2:$Z$450,22,FALSE)</f>
        <v>0</v>
      </c>
      <c r="Z146">
        <f>VLOOKUP($D146,metadata!$B$2:$Z$450,23,FALSE)</f>
        <v>0</v>
      </c>
      <c r="AA146">
        <f>VLOOKUP($D146,metadata!$B$2:$Z$450,24,FALSE)</f>
        <v>0</v>
      </c>
      <c r="AB146">
        <f>VLOOKUP($D146,metadata!$B$2:$Z$450,25,FALSE)</f>
        <v>0</v>
      </c>
    </row>
    <row r="147" spans="1:28" x14ac:dyDescent="0.3">
      <c r="A147" t="e">
        <f>A146+metadata!J156</f>
        <v>#REF!</v>
      </c>
      <c r="B147" t="str">
        <f>metadata!B146</f>
        <v>21- Aile-froide</v>
      </c>
      <c r="C147">
        <v>146</v>
      </c>
      <c r="D147" s="11" t="str">
        <f t="shared" si="2"/>
        <v>2-</v>
      </c>
      <c r="E147" t="str">
        <f>VLOOKUP($D147,metadata!$B$2:$S$450,2,FALSE)</f>
        <v>BRADSHAW, WE</v>
      </c>
      <c r="F147" t="str">
        <f>VLOOKUP($D147,metadata!$B$2:$S$450,3,FALSE)</f>
        <v>GEOGRAPHY OF PHOTOPERIODIC RESPONSE IN DIAPAUSING MOSQUITO</v>
      </c>
      <c r="G147" t="str">
        <f>VLOOKUP($D147,metadata!$B$2:$S$450,4,FALSE)</f>
        <v>10.1038/262384b0</v>
      </c>
      <c r="H147" t="str">
        <f>VLOOKUP($D147,metadata!$B$2:$S$450,5,FALSE)</f>
        <v>y-askfordata</v>
      </c>
      <c r="I147" t="str">
        <f>VLOOKUP($D147,metadata!$B$2:$S$450,6,FALSE)</f>
        <v>a</v>
      </c>
      <c r="J147" t="str">
        <f>VLOOKUP($D147,metadata!$B$2:$S$450,7,FALSE)</f>
        <v>i</v>
      </c>
      <c r="K147">
        <f>VLOOKUP($D147,metadata!$B$2:$S$450,8,FALSE)</f>
        <v>22</v>
      </c>
      <c r="L147">
        <f>VLOOKUP($D147,metadata!$B$2:$S$450,9,FALSE)</f>
        <v>16</v>
      </c>
      <c r="M147">
        <f>VLOOKUP($D147,metadata!$B$2:$S$450,10,FALSE)</f>
        <v>0</v>
      </c>
      <c r="N147" t="str">
        <f>VLOOKUP($D147,metadata!$B$2:$S$450,11,FALSE)</f>
        <v>Wyeomyia smithii</v>
      </c>
      <c r="O147" t="str">
        <f>VLOOKUP($D147,metadata!$B$2:$S$450,12,FALSE)</f>
        <v>diptera</v>
      </c>
      <c r="P147">
        <f>VLOOKUP($D147,metadata!$B$2:$S$450,13,FALSE)</f>
        <v>0</v>
      </c>
      <c r="Q147">
        <f>VLOOKUP($D147,metadata!$B$2:$S$450,14,FALSE)</f>
        <v>0</v>
      </c>
      <c r="R147">
        <f>VLOOKUP($D147,metadata!$B$2:$S$450,15,FALSE)</f>
        <v>0</v>
      </c>
      <c r="S147">
        <f>VLOOKUP($D147,metadata!$B$2:$S$450,16,FALSE)</f>
        <v>0</v>
      </c>
      <c r="T147">
        <f>VLOOKUP($D147,metadata!$B$2:$S$450,17,FALSE)</f>
        <v>0</v>
      </c>
      <c r="U147">
        <f>VLOOKUP($D147,metadata!$B$2:$S$450,18,FALSE)</f>
        <v>0</v>
      </c>
      <c r="V147">
        <f>VLOOKUP($D147,metadata!$B$2:$Z$450,19,FALSE)</f>
        <v>0</v>
      </c>
      <c r="W147">
        <f>VLOOKUP($D147,metadata!$B$2:$Z$450,20,FALSE)</f>
        <v>0</v>
      </c>
      <c r="X147">
        <f>VLOOKUP($D147,metadata!$B$2:$Z$450,21,FALSE)</f>
        <v>0</v>
      </c>
      <c r="Y147">
        <f>VLOOKUP($D147,metadata!$B$2:$Z$450,22,FALSE)</f>
        <v>0</v>
      </c>
      <c r="Z147">
        <f>VLOOKUP($D147,metadata!$B$2:$Z$450,23,FALSE)</f>
        <v>0</v>
      </c>
      <c r="AA147">
        <f>VLOOKUP($D147,metadata!$B$2:$Z$450,24,FALSE)</f>
        <v>0</v>
      </c>
      <c r="AB147">
        <f>VLOOKUP($D147,metadata!$B$2:$Z$450,25,FALSE)</f>
        <v>0</v>
      </c>
    </row>
    <row r="148" spans="1:28" x14ac:dyDescent="0.3">
      <c r="A148" t="e">
        <f>A147+metadata!J157</f>
        <v>#REF!</v>
      </c>
      <c r="B148" t="str">
        <f>metadata!B147</f>
        <v>21-Voorne</v>
      </c>
      <c r="C148">
        <v>147</v>
      </c>
      <c r="D148" s="11" t="str">
        <f t="shared" si="2"/>
        <v>2-</v>
      </c>
      <c r="E148" t="str">
        <f>VLOOKUP($D148,metadata!$B$2:$S$450,2,FALSE)</f>
        <v>BRADSHAW, WE</v>
      </c>
      <c r="F148" t="str">
        <f>VLOOKUP($D148,metadata!$B$2:$S$450,3,FALSE)</f>
        <v>GEOGRAPHY OF PHOTOPERIODIC RESPONSE IN DIAPAUSING MOSQUITO</v>
      </c>
      <c r="G148" t="str">
        <f>VLOOKUP($D148,metadata!$B$2:$S$450,4,FALSE)</f>
        <v>10.1038/262384b0</v>
      </c>
      <c r="H148" t="str">
        <f>VLOOKUP($D148,metadata!$B$2:$S$450,5,FALSE)</f>
        <v>y-askfordata</v>
      </c>
      <c r="I148" t="str">
        <f>VLOOKUP($D148,metadata!$B$2:$S$450,6,FALSE)</f>
        <v>a</v>
      </c>
      <c r="J148" t="str">
        <f>VLOOKUP($D148,metadata!$B$2:$S$450,7,FALSE)</f>
        <v>i</v>
      </c>
      <c r="K148">
        <f>VLOOKUP($D148,metadata!$B$2:$S$450,8,FALSE)</f>
        <v>22</v>
      </c>
      <c r="L148">
        <f>VLOOKUP($D148,metadata!$B$2:$S$450,9,FALSE)</f>
        <v>16</v>
      </c>
      <c r="M148">
        <f>VLOOKUP($D148,metadata!$B$2:$S$450,10,FALSE)</f>
        <v>0</v>
      </c>
      <c r="N148" t="str">
        <f>VLOOKUP($D148,metadata!$B$2:$S$450,11,FALSE)</f>
        <v>Wyeomyia smithii</v>
      </c>
      <c r="O148" t="str">
        <f>VLOOKUP($D148,metadata!$B$2:$S$450,12,FALSE)</f>
        <v>diptera</v>
      </c>
      <c r="P148">
        <f>VLOOKUP($D148,metadata!$B$2:$S$450,13,FALSE)</f>
        <v>0</v>
      </c>
      <c r="Q148">
        <f>VLOOKUP($D148,metadata!$B$2:$S$450,14,FALSE)</f>
        <v>0</v>
      </c>
      <c r="R148">
        <f>VLOOKUP($D148,metadata!$B$2:$S$450,15,FALSE)</f>
        <v>0</v>
      </c>
      <c r="S148">
        <f>VLOOKUP($D148,metadata!$B$2:$S$450,16,FALSE)</f>
        <v>0</v>
      </c>
      <c r="T148">
        <f>VLOOKUP($D148,metadata!$B$2:$S$450,17,FALSE)</f>
        <v>0</v>
      </c>
      <c r="U148">
        <f>VLOOKUP($D148,metadata!$B$2:$S$450,18,FALSE)</f>
        <v>0</v>
      </c>
      <c r="V148">
        <f>VLOOKUP($D148,metadata!$B$2:$Z$450,19,FALSE)</f>
        <v>0</v>
      </c>
      <c r="W148">
        <f>VLOOKUP($D148,metadata!$B$2:$Z$450,20,FALSE)</f>
        <v>0</v>
      </c>
      <c r="X148">
        <f>VLOOKUP($D148,metadata!$B$2:$Z$450,21,FALSE)</f>
        <v>0</v>
      </c>
      <c r="Y148">
        <f>VLOOKUP($D148,metadata!$B$2:$Z$450,22,FALSE)</f>
        <v>0</v>
      </c>
      <c r="Z148">
        <f>VLOOKUP($D148,metadata!$B$2:$Z$450,23,FALSE)</f>
        <v>0</v>
      </c>
      <c r="AA148">
        <f>VLOOKUP($D148,metadata!$B$2:$Z$450,24,FALSE)</f>
        <v>0</v>
      </c>
      <c r="AB148">
        <f>VLOOKUP($D148,metadata!$B$2:$Z$450,25,FALSE)</f>
        <v>0</v>
      </c>
    </row>
    <row r="149" spans="1:28" x14ac:dyDescent="0.3">
      <c r="A149" t="e">
        <f>A148+metadata!J158</f>
        <v>#REF!</v>
      </c>
      <c r="B149" t="str">
        <f>metadata!B148</f>
        <v>21-Thessaloniki1</v>
      </c>
      <c r="C149">
        <v>148</v>
      </c>
      <c r="D149" s="11" t="str">
        <f t="shared" si="2"/>
        <v>2-</v>
      </c>
      <c r="E149" t="str">
        <f>VLOOKUP($D149,metadata!$B$2:$S$450,2,FALSE)</f>
        <v>BRADSHAW, WE</v>
      </c>
      <c r="F149" t="str">
        <f>VLOOKUP($D149,metadata!$B$2:$S$450,3,FALSE)</f>
        <v>GEOGRAPHY OF PHOTOPERIODIC RESPONSE IN DIAPAUSING MOSQUITO</v>
      </c>
      <c r="G149" t="str">
        <f>VLOOKUP($D149,metadata!$B$2:$S$450,4,FALSE)</f>
        <v>10.1038/262384b0</v>
      </c>
      <c r="H149" t="str">
        <f>VLOOKUP($D149,metadata!$B$2:$S$450,5,FALSE)</f>
        <v>y-askfordata</v>
      </c>
      <c r="I149" t="str">
        <f>VLOOKUP($D149,metadata!$B$2:$S$450,6,FALSE)</f>
        <v>a</v>
      </c>
      <c r="J149" t="str">
        <f>VLOOKUP($D149,metadata!$B$2:$S$450,7,FALSE)</f>
        <v>i</v>
      </c>
      <c r="K149">
        <f>VLOOKUP($D149,metadata!$B$2:$S$450,8,FALSE)</f>
        <v>22</v>
      </c>
      <c r="L149">
        <f>VLOOKUP($D149,metadata!$B$2:$S$450,9,FALSE)</f>
        <v>16</v>
      </c>
      <c r="M149">
        <f>VLOOKUP($D149,metadata!$B$2:$S$450,10,FALSE)</f>
        <v>0</v>
      </c>
      <c r="N149" t="str">
        <f>VLOOKUP($D149,metadata!$B$2:$S$450,11,FALSE)</f>
        <v>Wyeomyia smithii</v>
      </c>
      <c r="O149" t="str">
        <f>VLOOKUP($D149,metadata!$B$2:$S$450,12,FALSE)</f>
        <v>diptera</v>
      </c>
      <c r="P149">
        <f>VLOOKUP($D149,metadata!$B$2:$S$450,13,FALSE)</f>
        <v>0</v>
      </c>
      <c r="Q149">
        <f>VLOOKUP($D149,metadata!$B$2:$S$450,14,FALSE)</f>
        <v>0</v>
      </c>
      <c r="R149">
        <f>VLOOKUP($D149,metadata!$B$2:$S$450,15,FALSE)</f>
        <v>0</v>
      </c>
      <c r="S149">
        <f>VLOOKUP($D149,metadata!$B$2:$S$450,16,FALSE)</f>
        <v>0</v>
      </c>
      <c r="T149">
        <f>VLOOKUP($D149,metadata!$B$2:$S$450,17,FALSE)</f>
        <v>0</v>
      </c>
      <c r="U149">
        <f>VLOOKUP($D149,metadata!$B$2:$S$450,18,FALSE)</f>
        <v>0</v>
      </c>
      <c r="V149">
        <f>VLOOKUP($D149,metadata!$B$2:$Z$450,19,FALSE)</f>
        <v>0</v>
      </c>
      <c r="W149">
        <f>VLOOKUP($D149,metadata!$B$2:$Z$450,20,FALSE)</f>
        <v>0</v>
      </c>
      <c r="X149">
        <f>VLOOKUP($D149,metadata!$B$2:$Z$450,21,FALSE)</f>
        <v>0</v>
      </c>
      <c r="Y149">
        <f>VLOOKUP($D149,metadata!$B$2:$Z$450,22,FALSE)</f>
        <v>0</v>
      </c>
      <c r="Z149">
        <f>VLOOKUP($D149,metadata!$B$2:$Z$450,23,FALSE)</f>
        <v>0</v>
      </c>
      <c r="AA149">
        <f>VLOOKUP($D149,metadata!$B$2:$Z$450,24,FALSE)</f>
        <v>0</v>
      </c>
      <c r="AB149">
        <f>VLOOKUP($D149,metadata!$B$2:$Z$450,25,FALSE)</f>
        <v>0</v>
      </c>
    </row>
    <row r="150" spans="1:28" x14ac:dyDescent="0.3">
      <c r="A150" t="e">
        <f>A149+metadata!J159</f>
        <v>#REF!</v>
      </c>
      <c r="B150" t="str">
        <f>metadata!B149</f>
        <v>21- Susch</v>
      </c>
      <c r="C150">
        <v>149</v>
      </c>
      <c r="D150" s="11" t="str">
        <f t="shared" si="2"/>
        <v>2-</v>
      </c>
      <c r="E150" t="str">
        <f>VLOOKUP($D150,metadata!$B$2:$S$450,2,FALSE)</f>
        <v>BRADSHAW, WE</v>
      </c>
      <c r="F150" t="str">
        <f>VLOOKUP($D150,metadata!$B$2:$S$450,3,FALSE)</f>
        <v>GEOGRAPHY OF PHOTOPERIODIC RESPONSE IN DIAPAUSING MOSQUITO</v>
      </c>
      <c r="G150" t="str">
        <f>VLOOKUP($D150,metadata!$B$2:$S$450,4,FALSE)</f>
        <v>10.1038/262384b0</v>
      </c>
      <c r="H150" t="str">
        <f>VLOOKUP($D150,metadata!$B$2:$S$450,5,FALSE)</f>
        <v>y-askfordata</v>
      </c>
      <c r="I150" t="str">
        <f>VLOOKUP($D150,metadata!$B$2:$S$450,6,FALSE)</f>
        <v>a</v>
      </c>
      <c r="J150" t="str">
        <f>VLOOKUP($D150,metadata!$B$2:$S$450,7,FALSE)</f>
        <v>i</v>
      </c>
      <c r="K150">
        <f>VLOOKUP($D150,metadata!$B$2:$S$450,8,FALSE)</f>
        <v>22</v>
      </c>
      <c r="L150">
        <f>VLOOKUP($D150,metadata!$B$2:$S$450,9,FALSE)</f>
        <v>16</v>
      </c>
      <c r="M150">
        <f>VLOOKUP($D150,metadata!$B$2:$S$450,10,FALSE)</f>
        <v>0</v>
      </c>
      <c r="N150" t="str">
        <f>VLOOKUP($D150,metadata!$B$2:$S$450,11,FALSE)</f>
        <v>Wyeomyia smithii</v>
      </c>
      <c r="O150" t="str">
        <f>VLOOKUP($D150,metadata!$B$2:$S$450,12,FALSE)</f>
        <v>diptera</v>
      </c>
      <c r="P150">
        <f>VLOOKUP($D150,metadata!$B$2:$S$450,13,FALSE)</f>
        <v>0</v>
      </c>
      <c r="Q150">
        <f>VLOOKUP($D150,metadata!$B$2:$S$450,14,FALSE)</f>
        <v>0</v>
      </c>
      <c r="R150">
        <f>VLOOKUP($D150,metadata!$B$2:$S$450,15,FALSE)</f>
        <v>0</v>
      </c>
      <c r="S150">
        <f>VLOOKUP($D150,metadata!$B$2:$S$450,16,FALSE)</f>
        <v>0</v>
      </c>
      <c r="T150">
        <f>VLOOKUP($D150,metadata!$B$2:$S$450,17,FALSE)</f>
        <v>0</v>
      </c>
      <c r="U150">
        <f>VLOOKUP($D150,metadata!$B$2:$S$450,18,FALSE)</f>
        <v>0</v>
      </c>
      <c r="V150">
        <f>VLOOKUP($D150,metadata!$B$2:$Z$450,19,FALSE)</f>
        <v>0</v>
      </c>
      <c r="W150">
        <f>VLOOKUP($D150,metadata!$B$2:$Z$450,20,FALSE)</f>
        <v>0</v>
      </c>
      <c r="X150">
        <f>VLOOKUP($D150,metadata!$B$2:$Z$450,21,FALSE)</f>
        <v>0</v>
      </c>
      <c r="Y150">
        <f>VLOOKUP($D150,metadata!$B$2:$Z$450,22,FALSE)</f>
        <v>0</v>
      </c>
      <c r="Z150">
        <f>VLOOKUP($D150,metadata!$B$2:$Z$450,23,FALSE)</f>
        <v>0</v>
      </c>
      <c r="AA150">
        <f>VLOOKUP($D150,metadata!$B$2:$Z$450,24,FALSE)</f>
        <v>0</v>
      </c>
      <c r="AB150">
        <f>VLOOKUP($D150,metadata!$B$2:$Z$450,25,FALSE)</f>
        <v>0</v>
      </c>
    </row>
    <row r="151" spans="1:28" x14ac:dyDescent="0.3">
      <c r="A151" t="e">
        <f>A150+metadata!J160</f>
        <v>#REF!</v>
      </c>
      <c r="B151" t="str">
        <f>metadata!B150</f>
        <v>21-Thessaloniki2</v>
      </c>
      <c r="C151">
        <v>150</v>
      </c>
      <c r="D151" s="11" t="str">
        <f t="shared" si="2"/>
        <v>2-</v>
      </c>
      <c r="E151" t="str">
        <f>VLOOKUP($D151,metadata!$B$2:$S$450,2,FALSE)</f>
        <v>BRADSHAW, WE</v>
      </c>
      <c r="F151" t="str">
        <f>VLOOKUP($D151,metadata!$B$2:$S$450,3,FALSE)</f>
        <v>GEOGRAPHY OF PHOTOPERIODIC RESPONSE IN DIAPAUSING MOSQUITO</v>
      </c>
      <c r="G151" t="str">
        <f>VLOOKUP($D151,metadata!$B$2:$S$450,4,FALSE)</f>
        <v>10.1038/262384b0</v>
      </c>
      <c r="H151" t="str">
        <f>VLOOKUP($D151,metadata!$B$2:$S$450,5,FALSE)</f>
        <v>y-askfordata</v>
      </c>
      <c r="I151" t="str">
        <f>VLOOKUP($D151,metadata!$B$2:$S$450,6,FALSE)</f>
        <v>a</v>
      </c>
      <c r="J151" t="str">
        <f>VLOOKUP($D151,metadata!$B$2:$S$450,7,FALSE)</f>
        <v>i</v>
      </c>
      <c r="K151">
        <f>VLOOKUP($D151,metadata!$B$2:$S$450,8,FALSE)</f>
        <v>22</v>
      </c>
      <c r="L151">
        <f>VLOOKUP($D151,metadata!$B$2:$S$450,9,FALSE)</f>
        <v>16</v>
      </c>
      <c r="M151">
        <f>VLOOKUP($D151,metadata!$B$2:$S$450,10,FALSE)</f>
        <v>0</v>
      </c>
      <c r="N151" t="str">
        <f>VLOOKUP($D151,metadata!$B$2:$S$450,11,FALSE)</f>
        <v>Wyeomyia smithii</v>
      </c>
      <c r="O151" t="str">
        <f>VLOOKUP($D151,metadata!$B$2:$S$450,12,FALSE)</f>
        <v>diptera</v>
      </c>
      <c r="P151">
        <f>VLOOKUP($D151,metadata!$B$2:$S$450,13,FALSE)</f>
        <v>0</v>
      </c>
      <c r="Q151">
        <f>VLOOKUP($D151,metadata!$B$2:$S$450,14,FALSE)</f>
        <v>0</v>
      </c>
      <c r="R151">
        <f>VLOOKUP($D151,metadata!$B$2:$S$450,15,FALSE)</f>
        <v>0</v>
      </c>
      <c r="S151">
        <f>VLOOKUP($D151,metadata!$B$2:$S$450,16,FALSE)</f>
        <v>0</v>
      </c>
      <c r="T151">
        <f>VLOOKUP($D151,metadata!$B$2:$S$450,17,FALSE)</f>
        <v>0</v>
      </c>
      <c r="U151">
        <f>VLOOKUP($D151,metadata!$B$2:$S$450,18,FALSE)</f>
        <v>0</v>
      </c>
      <c r="V151">
        <f>VLOOKUP($D151,metadata!$B$2:$Z$450,19,FALSE)</f>
        <v>0</v>
      </c>
      <c r="W151">
        <f>VLOOKUP($D151,metadata!$B$2:$Z$450,20,FALSE)</f>
        <v>0</v>
      </c>
      <c r="X151">
        <f>VLOOKUP($D151,metadata!$B$2:$Z$450,21,FALSE)</f>
        <v>0</v>
      </c>
      <c r="Y151">
        <f>VLOOKUP($D151,metadata!$B$2:$Z$450,22,FALSE)</f>
        <v>0</v>
      </c>
      <c r="Z151">
        <f>VLOOKUP($D151,metadata!$B$2:$Z$450,23,FALSE)</f>
        <v>0</v>
      </c>
      <c r="AA151">
        <f>VLOOKUP($D151,metadata!$B$2:$Z$450,24,FALSE)</f>
        <v>0</v>
      </c>
      <c r="AB151">
        <f>VLOOKUP($D151,metadata!$B$2:$Z$450,25,FALSE)</f>
        <v>0</v>
      </c>
    </row>
    <row r="152" spans="1:28" x14ac:dyDescent="0.3">
      <c r="A152" t="e">
        <f>A151+metadata!J161</f>
        <v>#REF!</v>
      </c>
      <c r="B152" t="str">
        <f>metadata!B151</f>
        <v>22- Sagamihara</v>
      </c>
      <c r="C152">
        <v>151</v>
      </c>
      <c r="D152" s="11" t="str">
        <f t="shared" si="2"/>
        <v>2-</v>
      </c>
      <c r="E152" t="str">
        <f>VLOOKUP($D152,metadata!$B$2:$S$450,2,FALSE)</f>
        <v>BRADSHAW, WE</v>
      </c>
      <c r="F152" t="str">
        <f>VLOOKUP($D152,metadata!$B$2:$S$450,3,FALSE)</f>
        <v>GEOGRAPHY OF PHOTOPERIODIC RESPONSE IN DIAPAUSING MOSQUITO</v>
      </c>
      <c r="G152" t="str">
        <f>VLOOKUP($D152,metadata!$B$2:$S$450,4,FALSE)</f>
        <v>10.1038/262384b0</v>
      </c>
      <c r="H152" t="str">
        <f>VLOOKUP($D152,metadata!$B$2:$S$450,5,FALSE)</f>
        <v>y-askfordata</v>
      </c>
      <c r="I152" t="str">
        <f>VLOOKUP($D152,metadata!$B$2:$S$450,6,FALSE)</f>
        <v>a</v>
      </c>
      <c r="J152" t="str">
        <f>VLOOKUP($D152,metadata!$B$2:$S$450,7,FALSE)</f>
        <v>i</v>
      </c>
      <c r="K152">
        <f>VLOOKUP($D152,metadata!$B$2:$S$450,8,FALSE)</f>
        <v>22</v>
      </c>
      <c r="L152">
        <f>VLOOKUP($D152,metadata!$B$2:$S$450,9,FALSE)</f>
        <v>16</v>
      </c>
      <c r="M152">
        <f>VLOOKUP($D152,metadata!$B$2:$S$450,10,FALSE)</f>
        <v>0</v>
      </c>
      <c r="N152" t="str">
        <f>VLOOKUP($D152,metadata!$B$2:$S$450,11,FALSE)</f>
        <v>Wyeomyia smithii</v>
      </c>
      <c r="O152" t="str">
        <f>VLOOKUP($D152,metadata!$B$2:$S$450,12,FALSE)</f>
        <v>diptera</v>
      </c>
      <c r="P152">
        <f>VLOOKUP($D152,metadata!$B$2:$S$450,13,FALSE)</f>
        <v>0</v>
      </c>
      <c r="Q152">
        <f>VLOOKUP($D152,metadata!$B$2:$S$450,14,FALSE)</f>
        <v>0</v>
      </c>
      <c r="R152">
        <f>VLOOKUP($D152,metadata!$B$2:$S$450,15,FALSE)</f>
        <v>0</v>
      </c>
      <c r="S152">
        <f>VLOOKUP($D152,metadata!$B$2:$S$450,16,FALSE)</f>
        <v>0</v>
      </c>
      <c r="T152">
        <f>VLOOKUP($D152,metadata!$B$2:$S$450,17,FALSE)</f>
        <v>0</v>
      </c>
      <c r="U152">
        <f>VLOOKUP($D152,metadata!$B$2:$S$450,18,FALSE)</f>
        <v>0</v>
      </c>
      <c r="V152">
        <f>VLOOKUP($D152,metadata!$B$2:$Z$450,19,FALSE)</f>
        <v>0</v>
      </c>
      <c r="W152">
        <f>VLOOKUP($D152,metadata!$B$2:$Z$450,20,FALSE)</f>
        <v>0</v>
      </c>
      <c r="X152">
        <f>VLOOKUP($D152,metadata!$B$2:$Z$450,21,FALSE)</f>
        <v>0</v>
      </c>
      <c r="Y152">
        <f>VLOOKUP($D152,metadata!$B$2:$Z$450,22,FALSE)</f>
        <v>0</v>
      </c>
      <c r="Z152">
        <f>VLOOKUP($D152,metadata!$B$2:$Z$450,23,FALSE)</f>
        <v>0</v>
      </c>
      <c r="AA152">
        <f>VLOOKUP($D152,metadata!$B$2:$Z$450,24,FALSE)</f>
        <v>0</v>
      </c>
      <c r="AB152">
        <f>VLOOKUP($D152,metadata!$B$2:$Z$450,25,FALSE)</f>
        <v>0</v>
      </c>
    </row>
    <row r="153" spans="1:28" x14ac:dyDescent="0.3">
      <c r="A153" t="e">
        <f>A152+metadata!J162</f>
        <v>#REF!</v>
      </c>
      <c r="B153" t="str">
        <f>metadata!B152</f>
        <v>22- Tatsuno</v>
      </c>
      <c r="C153">
        <v>152</v>
      </c>
      <c r="D153" s="11" t="str">
        <f t="shared" si="2"/>
        <v>2-</v>
      </c>
      <c r="E153" t="str">
        <f>VLOOKUP($D153,metadata!$B$2:$S$450,2,FALSE)</f>
        <v>BRADSHAW, WE</v>
      </c>
      <c r="F153" t="str">
        <f>VLOOKUP($D153,metadata!$B$2:$S$450,3,FALSE)</f>
        <v>GEOGRAPHY OF PHOTOPERIODIC RESPONSE IN DIAPAUSING MOSQUITO</v>
      </c>
      <c r="G153" t="str">
        <f>VLOOKUP($D153,metadata!$B$2:$S$450,4,FALSE)</f>
        <v>10.1038/262384b0</v>
      </c>
      <c r="H153" t="str">
        <f>VLOOKUP($D153,metadata!$B$2:$S$450,5,FALSE)</f>
        <v>y-askfordata</v>
      </c>
      <c r="I153" t="str">
        <f>VLOOKUP($D153,metadata!$B$2:$S$450,6,FALSE)</f>
        <v>a</v>
      </c>
      <c r="J153" t="str">
        <f>VLOOKUP($D153,metadata!$B$2:$S$450,7,FALSE)</f>
        <v>i</v>
      </c>
      <c r="K153">
        <f>VLOOKUP($D153,metadata!$B$2:$S$450,8,FALSE)</f>
        <v>22</v>
      </c>
      <c r="L153">
        <f>VLOOKUP($D153,metadata!$B$2:$S$450,9,FALSE)</f>
        <v>16</v>
      </c>
      <c r="M153">
        <f>VLOOKUP($D153,metadata!$B$2:$S$450,10,FALSE)</f>
        <v>0</v>
      </c>
      <c r="N153" t="str">
        <f>VLOOKUP($D153,metadata!$B$2:$S$450,11,FALSE)</f>
        <v>Wyeomyia smithii</v>
      </c>
      <c r="O153" t="str">
        <f>VLOOKUP($D153,metadata!$B$2:$S$450,12,FALSE)</f>
        <v>diptera</v>
      </c>
      <c r="P153">
        <f>VLOOKUP($D153,metadata!$B$2:$S$450,13,FALSE)</f>
        <v>0</v>
      </c>
      <c r="Q153">
        <f>VLOOKUP($D153,metadata!$B$2:$S$450,14,FALSE)</f>
        <v>0</v>
      </c>
      <c r="R153">
        <f>VLOOKUP($D153,metadata!$B$2:$S$450,15,FALSE)</f>
        <v>0</v>
      </c>
      <c r="S153">
        <f>VLOOKUP($D153,metadata!$B$2:$S$450,16,FALSE)</f>
        <v>0</v>
      </c>
      <c r="T153">
        <f>VLOOKUP($D153,metadata!$B$2:$S$450,17,FALSE)</f>
        <v>0</v>
      </c>
      <c r="U153">
        <f>VLOOKUP($D153,metadata!$B$2:$S$450,18,FALSE)</f>
        <v>0</v>
      </c>
      <c r="V153">
        <f>VLOOKUP($D153,metadata!$B$2:$Z$450,19,FALSE)</f>
        <v>0</v>
      </c>
      <c r="W153">
        <f>VLOOKUP($D153,metadata!$B$2:$Z$450,20,FALSE)</f>
        <v>0</v>
      </c>
      <c r="X153">
        <f>VLOOKUP($D153,metadata!$B$2:$Z$450,21,FALSE)</f>
        <v>0</v>
      </c>
      <c r="Y153">
        <f>VLOOKUP($D153,metadata!$B$2:$Z$450,22,FALSE)</f>
        <v>0</v>
      </c>
      <c r="Z153">
        <f>VLOOKUP($D153,metadata!$B$2:$Z$450,23,FALSE)</f>
        <v>0</v>
      </c>
      <c r="AA153">
        <f>VLOOKUP($D153,metadata!$B$2:$Z$450,24,FALSE)</f>
        <v>0</v>
      </c>
      <c r="AB153">
        <f>VLOOKUP($D153,metadata!$B$2:$Z$450,25,FALSE)</f>
        <v>0</v>
      </c>
    </row>
    <row r="154" spans="1:28" x14ac:dyDescent="0.3">
      <c r="A154" t="e">
        <f>A153+metadata!J163</f>
        <v>#REF!</v>
      </c>
      <c r="B154" t="str">
        <f>metadata!B153</f>
        <v>22- Ninohe</v>
      </c>
      <c r="C154">
        <v>153</v>
      </c>
      <c r="D154" s="11" t="str">
        <f t="shared" si="2"/>
        <v>2-</v>
      </c>
      <c r="E154" t="str">
        <f>VLOOKUP($D154,metadata!$B$2:$S$450,2,FALSE)</f>
        <v>BRADSHAW, WE</v>
      </c>
      <c r="F154" t="str">
        <f>VLOOKUP($D154,metadata!$B$2:$S$450,3,FALSE)</f>
        <v>GEOGRAPHY OF PHOTOPERIODIC RESPONSE IN DIAPAUSING MOSQUITO</v>
      </c>
      <c r="G154" t="str">
        <f>VLOOKUP($D154,metadata!$B$2:$S$450,4,FALSE)</f>
        <v>10.1038/262384b0</v>
      </c>
      <c r="H154" t="str">
        <f>VLOOKUP($D154,metadata!$B$2:$S$450,5,FALSE)</f>
        <v>y-askfordata</v>
      </c>
      <c r="I154" t="str">
        <f>VLOOKUP($D154,metadata!$B$2:$S$450,6,FALSE)</f>
        <v>a</v>
      </c>
      <c r="J154" t="str">
        <f>VLOOKUP($D154,metadata!$B$2:$S$450,7,FALSE)</f>
        <v>i</v>
      </c>
      <c r="K154">
        <f>VLOOKUP($D154,metadata!$B$2:$S$450,8,FALSE)</f>
        <v>22</v>
      </c>
      <c r="L154">
        <f>VLOOKUP($D154,metadata!$B$2:$S$450,9,FALSE)</f>
        <v>16</v>
      </c>
      <c r="M154">
        <f>VLOOKUP($D154,metadata!$B$2:$S$450,10,FALSE)</f>
        <v>0</v>
      </c>
      <c r="N154" t="str">
        <f>VLOOKUP($D154,metadata!$B$2:$S$450,11,FALSE)</f>
        <v>Wyeomyia smithii</v>
      </c>
      <c r="O154" t="str">
        <f>VLOOKUP($D154,metadata!$B$2:$S$450,12,FALSE)</f>
        <v>diptera</v>
      </c>
      <c r="P154">
        <f>VLOOKUP($D154,metadata!$B$2:$S$450,13,FALSE)</f>
        <v>0</v>
      </c>
      <c r="Q154">
        <f>VLOOKUP($D154,metadata!$B$2:$S$450,14,FALSE)</f>
        <v>0</v>
      </c>
      <c r="R154">
        <f>VLOOKUP($D154,metadata!$B$2:$S$450,15,FALSE)</f>
        <v>0</v>
      </c>
      <c r="S154">
        <f>VLOOKUP($D154,metadata!$B$2:$S$450,16,FALSE)</f>
        <v>0</v>
      </c>
      <c r="T154">
        <f>VLOOKUP($D154,metadata!$B$2:$S$450,17,FALSE)</f>
        <v>0</v>
      </c>
      <c r="U154">
        <f>VLOOKUP($D154,metadata!$B$2:$S$450,18,FALSE)</f>
        <v>0</v>
      </c>
      <c r="V154">
        <f>VLOOKUP($D154,metadata!$B$2:$Z$450,19,FALSE)</f>
        <v>0</v>
      </c>
      <c r="W154">
        <f>VLOOKUP($D154,metadata!$B$2:$Z$450,20,FALSE)</f>
        <v>0</v>
      </c>
      <c r="X154">
        <f>VLOOKUP($D154,metadata!$B$2:$Z$450,21,FALSE)</f>
        <v>0</v>
      </c>
      <c r="Y154">
        <f>VLOOKUP($D154,metadata!$B$2:$Z$450,22,FALSE)</f>
        <v>0</v>
      </c>
      <c r="Z154">
        <f>VLOOKUP($D154,metadata!$B$2:$Z$450,23,FALSE)</f>
        <v>0</v>
      </c>
      <c r="AA154">
        <f>VLOOKUP($D154,metadata!$B$2:$Z$450,24,FALSE)</f>
        <v>0</v>
      </c>
      <c r="AB154">
        <f>VLOOKUP($D154,metadata!$B$2:$Z$450,25,FALSE)</f>
        <v>0</v>
      </c>
    </row>
    <row r="155" spans="1:28" x14ac:dyDescent="0.3">
      <c r="A155" t="e">
        <f>A154+metadata!J164</f>
        <v>#REF!</v>
      </c>
      <c r="B155" t="str">
        <f>metadata!B154</f>
        <v>23-himeji</v>
      </c>
      <c r="C155">
        <v>154</v>
      </c>
      <c r="D155" s="11" t="str">
        <f t="shared" si="2"/>
        <v>2-</v>
      </c>
      <c r="E155" t="str">
        <f>VLOOKUP($D155,metadata!$B$2:$S$450,2,FALSE)</f>
        <v>BRADSHAW, WE</v>
      </c>
      <c r="F155" t="str">
        <f>VLOOKUP($D155,metadata!$B$2:$S$450,3,FALSE)</f>
        <v>GEOGRAPHY OF PHOTOPERIODIC RESPONSE IN DIAPAUSING MOSQUITO</v>
      </c>
      <c r="G155" t="str">
        <f>VLOOKUP($D155,metadata!$B$2:$S$450,4,FALSE)</f>
        <v>10.1038/262384b0</v>
      </c>
      <c r="H155" t="str">
        <f>VLOOKUP($D155,metadata!$B$2:$S$450,5,FALSE)</f>
        <v>y-askfordata</v>
      </c>
      <c r="I155" t="str">
        <f>VLOOKUP($D155,metadata!$B$2:$S$450,6,FALSE)</f>
        <v>a</v>
      </c>
      <c r="J155" t="str">
        <f>VLOOKUP($D155,metadata!$B$2:$S$450,7,FALSE)</f>
        <v>i</v>
      </c>
      <c r="K155">
        <f>VLOOKUP($D155,metadata!$B$2:$S$450,8,FALSE)</f>
        <v>22</v>
      </c>
      <c r="L155">
        <f>VLOOKUP($D155,metadata!$B$2:$S$450,9,FALSE)</f>
        <v>16</v>
      </c>
      <c r="M155">
        <f>VLOOKUP($D155,metadata!$B$2:$S$450,10,FALSE)</f>
        <v>0</v>
      </c>
      <c r="N155" t="str">
        <f>VLOOKUP($D155,metadata!$B$2:$S$450,11,FALSE)</f>
        <v>Wyeomyia smithii</v>
      </c>
      <c r="O155" t="str">
        <f>VLOOKUP($D155,metadata!$B$2:$S$450,12,FALSE)</f>
        <v>diptera</v>
      </c>
      <c r="P155">
        <f>VLOOKUP($D155,metadata!$B$2:$S$450,13,FALSE)</f>
        <v>0</v>
      </c>
      <c r="Q155">
        <f>VLOOKUP($D155,metadata!$B$2:$S$450,14,FALSE)</f>
        <v>0</v>
      </c>
      <c r="R155">
        <f>VLOOKUP($D155,metadata!$B$2:$S$450,15,FALSE)</f>
        <v>0</v>
      </c>
      <c r="S155">
        <f>VLOOKUP($D155,metadata!$B$2:$S$450,16,FALSE)</f>
        <v>0</v>
      </c>
      <c r="T155">
        <f>VLOOKUP($D155,metadata!$B$2:$S$450,17,FALSE)</f>
        <v>0</v>
      </c>
      <c r="U155">
        <f>VLOOKUP($D155,metadata!$B$2:$S$450,18,FALSE)</f>
        <v>0</v>
      </c>
      <c r="V155">
        <f>VLOOKUP($D155,metadata!$B$2:$Z$450,19,FALSE)</f>
        <v>0</v>
      </c>
      <c r="W155">
        <f>VLOOKUP($D155,metadata!$B$2:$Z$450,20,FALSE)</f>
        <v>0</v>
      </c>
      <c r="X155">
        <f>VLOOKUP($D155,metadata!$B$2:$Z$450,21,FALSE)</f>
        <v>0</v>
      </c>
      <c r="Y155">
        <f>VLOOKUP($D155,metadata!$B$2:$Z$450,22,FALSE)</f>
        <v>0</v>
      </c>
      <c r="Z155">
        <f>VLOOKUP($D155,metadata!$B$2:$Z$450,23,FALSE)</f>
        <v>0</v>
      </c>
      <c r="AA155">
        <f>VLOOKUP($D155,metadata!$B$2:$Z$450,24,FALSE)</f>
        <v>0</v>
      </c>
      <c r="AB155">
        <f>VLOOKUP($D155,metadata!$B$2:$Z$450,25,FALSE)</f>
        <v>0</v>
      </c>
    </row>
    <row r="156" spans="1:28" x14ac:dyDescent="0.3">
      <c r="A156" t="e">
        <f>A155+metadata!J165</f>
        <v>#REF!</v>
      </c>
      <c r="B156" t="str">
        <f>metadata!B155</f>
        <v>23-kurashiki</v>
      </c>
      <c r="C156">
        <v>155</v>
      </c>
      <c r="D156" s="11" t="str">
        <f t="shared" si="2"/>
        <v>2-</v>
      </c>
      <c r="E156" t="str">
        <f>VLOOKUP($D156,metadata!$B$2:$S$450,2,FALSE)</f>
        <v>BRADSHAW, WE</v>
      </c>
      <c r="F156" t="str">
        <f>VLOOKUP($D156,metadata!$B$2:$S$450,3,FALSE)</f>
        <v>GEOGRAPHY OF PHOTOPERIODIC RESPONSE IN DIAPAUSING MOSQUITO</v>
      </c>
      <c r="G156" t="str">
        <f>VLOOKUP($D156,metadata!$B$2:$S$450,4,FALSE)</f>
        <v>10.1038/262384b0</v>
      </c>
      <c r="H156" t="str">
        <f>VLOOKUP($D156,metadata!$B$2:$S$450,5,FALSE)</f>
        <v>y-askfordata</v>
      </c>
      <c r="I156" t="str">
        <f>VLOOKUP($D156,metadata!$B$2:$S$450,6,FALSE)</f>
        <v>a</v>
      </c>
      <c r="J156" t="str">
        <f>VLOOKUP($D156,metadata!$B$2:$S$450,7,FALSE)</f>
        <v>i</v>
      </c>
      <c r="K156">
        <f>VLOOKUP($D156,metadata!$B$2:$S$450,8,FALSE)</f>
        <v>22</v>
      </c>
      <c r="L156">
        <f>VLOOKUP($D156,metadata!$B$2:$S$450,9,FALSE)</f>
        <v>16</v>
      </c>
      <c r="M156">
        <f>VLOOKUP($D156,metadata!$B$2:$S$450,10,FALSE)</f>
        <v>0</v>
      </c>
      <c r="N156" t="str">
        <f>VLOOKUP($D156,metadata!$B$2:$S$450,11,FALSE)</f>
        <v>Wyeomyia smithii</v>
      </c>
      <c r="O156" t="str">
        <f>VLOOKUP($D156,metadata!$B$2:$S$450,12,FALSE)</f>
        <v>diptera</v>
      </c>
      <c r="P156">
        <f>VLOOKUP($D156,metadata!$B$2:$S$450,13,FALSE)</f>
        <v>0</v>
      </c>
      <c r="Q156">
        <f>VLOOKUP($D156,metadata!$B$2:$S$450,14,FALSE)</f>
        <v>0</v>
      </c>
      <c r="R156">
        <f>VLOOKUP($D156,metadata!$B$2:$S$450,15,FALSE)</f>
        <v>0</v>
      </c>
      <c r="S156">
        <f>VLOOKUP($D156,metadata!$B$2:$S$450,16,FALSE)</f>
        <v>0</v>
      </c>
      <c r="T156">
        <f>VLOOKUP($D156,metadata!$B$2:$S$450,17,FALSE)</f>
        <v>0</v>
      </c>
      <c r="U156">
        <f>VLOOKUP($D156,metadata!$B$2:$S$450,18,FALSE)</f>
        <v>0</v>
      </c>
      <c r="V156">
        <f>VLOOKUP($D156,metadata!$B$2:$Z$450,19,FALSE)</f>
        <v>0</v>
      </c>
      <c r="W156">
        <f>VLOOKUP($D156,metadata!$B$2:$Z$450,20,FALSE)</f>
        <v>0</v>
      </c>
      <c r="X156">
        <f>VLOOKUP($D156,metadata!$B$2:$Z$450,21,FALSE)</f>
        <v>0</v>
      </c>
      <c r="Y156">
        <f>VLOOKUP($D156,metadata!$B$2:$Z$450,22,FALSE)</f>
        <v>0</v>
      </c>
      <c r="Z156">
        <f>VLOOKUP($D156,metadata!$B$2:$Z$450,23,FALSE)</f>
        <v>0</v>
      </c>
      <c r="AA156">
        <f>VLOOKUP($D156,metadata!$B$2:$Z$450,24,FALSE)</f>
        <v>0</v>
      </c>
      <c r="AB156">
        <f>VLOOKUP($D156,metadata!$B$2:$Z$450,25,FALSE)</f>
        <v>0</v>
      </c>
    </row>
    <row r="157" spans="1:28" x14ac:dyDescent="0.3">
      <c r="A157" t="e">
        <f>A156+metadata!J166</f>
        <v>#REF!</v>
      </c>
      <c r="B157" t="str">
        <f>metadata!B156</f>
        <v>23-okayama</v>
      </c>
      <c r="C157">
        <v>156</v>
      </c>
      <c r="D157" s="11" t="str">
        <f t="shared" si="2"/>
        <v>2-</v>
      </c>
      <c r="E157" t="str">
        <f>VLOOKUP($D157,metadata!$B$2:$S$450,2,FALSE)</f>
        <v>BRADSHAW, WE</v>
      </c>
      <c r="F157" t="str">
        <f>VLOOKUP($D157,metadata!$B$2:$S$450,3,FALSE)</f>
        <v>GEOGRAPHY OF PHOTOPERIODIC RESPONSE IN DIAPAUSING MOSQUITO</v>
      </c>
      <c r="G157" t="str">
        <f>VLOOKUP($D157,metadata!$B$2:$S$450,4,FALSE)</f>
        <v>10.1038/262384b0</v>
      </c>
      <c r="H157" t="str">
        <f>VLOOKUP($D157,metadata!$B$2:$S$450,5,FALSE)</f>
        <v>y-askfordata</v>
      </c>
      <c r="I157" t="str">
        <f>VLOOKUP($D157,metadata!$B$2:$S$450,6,FALSE)</f>
        <v>a</v>
      </c>
      <c r="J157" t="str">
        <f>VLOOKUP($D157,metadata!$B$2:$S$450,7,FALSE)</f>
        <v>i</v>
      </c>
      <c r="K157">
        <f>VLOOKUP($D157,metadata!$B$2:$S$450,8,FALSE)</f>
        <v>22</v>
      </c>
      <c r="L157">
        <f>VLOOKUP($D157,metadata!$B$2:$S$450,9,FALSE)</f>
        <v>16</v>
      </c>
      <c r="M157">
        <f>VLOOKUP($D157,metadata!$B$2:$S$450,10,FALSE)</f>
        <v>0</v>
      </c>
      <c r="N157" t="str">
        <f>VLOOKUP($D157,metadata!$B$2:$S$450,11,FALSE)</f>
        <v>Wyeomyia smithii</v>
      </c>
      <c r="O157" t="str">
        <f>VLOOKUP($D157,metadata!$B$2:$S$450,12,FALSE)</f>
        <v>diptera</v>
      </c>
      <c r="P157">
        <f>VLOOKUP($D157,metadata!$B$2:$S$450,13,FALSE)</f>
        <v>0</v>
      </c>
      <c r="Q157">
        <f>VLOOKUP($D157,metadata!$B$2:$S$450,14,FALSE)</f>
        <v>0</v>
      </c>
      <c r="R157">
        <f>VLOOKUP($D157,metadata!$B$2:$S$450,15,FALSE)</f>
        <v>0</v>
      </c>
      <c r="S157">
        <f>VLOOKUP($D157,metadata!$B$2:$S$450,16,FALSE)</f>
        <v>0</v>
      </c>
      <c r="T157">
        <f>VLOOKUP($D157,metadata!$B$2:$S$450,17,FALSE)</f>
        <v>0</v>
      </c>
      <c r="U157">
        <f>VLOOKUP($D157,metadata!$B$2:$S$450,18,FALSE)</f>
        <v>0</v>
      </c>
      <c r="V157">
        <f>VLOOKUP($D157,metadata!$B$2:$Z$450,19,FALSE)</f>
        <v>0</v>
      </c>
      <c r="W157">
        <f>VLOOKUP($D157,metadata!$B$2:$Z$450,20,FALSE)</f>
        <v>0</v>
      </c>
      <c r="X157">
        <f>VLOOKUP($D157,metadata!$B$2:$Z$450,21,FALSE)</f>
        <v>0</v>
      </c>
      <c r="Y157">
        <f>VLOOKUP($D157,metadata!$B$2:$Z$450,22,FALSE)</f>
        <v>0</v>
      </c>
      <c r="Z157">
        <f>VLOOKUP($D157,metadata!$B$2:$Z$450,23,FALSE)</f>
        <v>0</v>
      </c>
      <c r="AA157">
        <f>VLOOKUP($D157,metadata!$B$2:$Z$450,24,FALSE)</f>
        <v>0</v>
      </c>
      <c r="AB157">
        <f>VLOOKUP($D157,metadata!$B$2:$Z$450,25,FALSE)</f>
        <v>0</v>
      </c>
    </row>
    <row r="158" spans="1:28" x14ac:dyDescent="0.3">
      <c r="A158" t="e">
        <f>A157+metadata!J167</f>
        <v>#REF!</v>
      </c>
      <c r="B158" t="str">
        <f>metadata!B157</f>
        <v>23-matsumoto</v>
      </c>
      <c r="C158">
        <v>157</v>
      </c>
      <c r="D158" s="11" t="str">
        <f t="shared" si="2"/>
        <v>2-</v>
      </c>
      <c r="E158" t="str">
        <f>VLOOKUP($D158,metadata!$B$2:$S$450,2,FALSE)</f>
        <v>BRADSHAW, WE</v>
      </c>
      <c r="F158" t="str">
        <f>VLOOKUP($D158,metadata!$B$2:$S$450,3,FALSE)</f>
        <v>GEOGRAPHY OF PHOTOPERIODIC RESPONSE IN DIAPAUSING MOSQUITO</v>
      </c>
      <c r="G158" t="str">
        <f>VLOOKUP($D158,metadata!$B$2:$S$450,4,FALSE)</f>
        <v>10.1038/262384b0</v>
      </c>
      <c r="H158" t="str">
        <f>VLOOKUP($D158,metadata!$B$2:$S$450,5,FALSE)</f>
        <v>y-askfordata</v>
      </c>
      <c r="I158" t="str">
        <f>VLOOKUP($D158,metadata!$B$2:$S$450,6,FALSE)</f>
        <v>a</v>
      </c>
      <c r="J158" t="str">
        <f>VLOOKUP($D158,metadata!$B$2:$S$450,7,FALSE)</f>
        <v>i</v>
      </c>
      <c r="K158">
        <f>VLOOKUP($D158,metadata!$B$2:$S$450,8,FALSE)</f>
        <v>22</v>
      </c>
      <c r="L158">
        <f>VLOOKUP($D158,metadata!$B$2:$S$450,9,FALSE)</f>
        <v>16</v>
      </c>
      <c r="M158">
        <f>VLOOKUP($D158,metadata!$B$2:$S$450,10,FALSE)</f>
        <v>0</v>
      </c>
      <c r="N158" t="str">
        <f>VLOOKUP($D158,metadata!$B$2:$S$450,11,FALSE)</f>
        <v>Wyeomyia smithii</v>
      </c>
      <c r="O158" t="str">
        <f>VLOOKUP($D158,metadata!$B$2:$S$450,12,FALSE)</f>
        <v>diptera</v>
      </c>
      <c r="P158">
        <f>VLOOKUP($D158,metadata!$B$2:$S$450,13,FALSE)</f>
        <v>0</v>
      </c>
      <c r="Q158">
        <f>VLOOKUP($D158,metadata!$B$2:$S$450,14,FALSE)</f>
        <v>0</v>
      </c>
      <c r="R158">
        <f>VLOOKUP($D158,metadata!$B$2:$S$450,15,FALSE)</f>
        <v>0</v>
      </c>
      <c r="S158">
        <f>VLOOKUP($D158,metadata!$B$2:$S$450,16,FALSE)</f>
        <v>0</v>
      </c>
      <c r="T158">
        <f>VLOOKUP($D158,metadata!$B$2:$S$450,17,FALSE)</f>
        <v>0</v>
      </c>
      <c r="U158">
        <f>VLOOKUP($D158,metadata!$B$2:$S$450,18,FALSE)</f>
        <v>0</v>
      </c>
      <c r="V158">
        <f>VLOOKUP($D158,metadata!$B$2:$Z$450,19,FALSE)</f>
        <v>0</v>
      </c>
      <c r="W158">
        <f>VLOOKUP($D158,metadata!$B$2:$Z$450,20,FALSE)</f>
        <v>0</v>
      </c>
      <c r="X158">
        <f>VLOOKUP($D158,metadata!$B$2:$Z$450,21,FALSE)</f>
        <v>0</v>
      </c>
      <c r="Y158">
        <f>VLOOKUP($D158,metadata!$B$2:$Z$450,22,FALSE)</f>
        <v>0</v>
      </c>
      <c r="Z158">
        <f>VLOOKUP($D158,metadata!$B$2:$Z$450,23,FALSE)</f>
        <v>0</v>
      </c>
      <c r="AA158">
        <f>VLOOKUP($D158,metadata!$B$2:$Z$450,24,FALSE)</f>
        <v>0</v>
      </c>
      <c r="AB158">
        <f>VLOOKUP($D158,metadata!$B$2:$Z$450,25,FALSE)</f>
        <v>0</v>
      </c>
    </row>
    <row r="159" spans="1:28" x14ac:dyDescent="0.3">
      <c r="A159" t="e">
        <f>A158+metadata!J168</f>
        <v>#REF!</v>
      </c>
      <c r="B159" t="str">
        <f>metadata!B158</f>
        <v>24-Oulu1</v>
      </c>
      <c r="C159">
        <v>158</v>
      </c>
      <c r="D159" s="11" t="str">
        <f t="shared" si="2"/>
        <v>2-</v>
      </c>
      <c r="E159" t="str">
        <f>VLOOKUP($D159,metadata!$B$2:$S$450,2,FALSE)</f>
        <v>BRADSHAW, WE</v>
      </c>
      <c r="F159" t="str">
        <f>VLOOKUP($D159,metadata!$B$2:$S$450,3,FALSE)</f>
        <v>GEOGRAPHY OF PHOTOPERIODIC RESPONSE IN DIAPAUSING MOSQUITO</v>
      </c>
      <c r="G159" t="str">
        <f>VLOOKUP($D159,metadata!$B$2:$S$450,4,FALSE)</f>
        <v>10.1038/262384b0</v>
      </c>
      <c r="H159" t="str">
        <f>VLOOKUP($D159,metadata!$B$2:$S$450,5,FALSE)</f>
        <v>y-askfordata</v>
      </c>
      <c r="I159" t="str">
        <f>VLOOKUP($D159,metadata!$B$2:$S$450,6,FALSE)</f>
        <v>a</v>
      </c>
      <c r="J159" t="str">
        <f>VLOOKUP($D159,metadata!$B$2:$S$450,7,FALSE)</f>
        <v>i</v>
      </c>
      <c r="K159">
        <f>VLOOKUP($D159,metadata!$B$2:$S$450,8,FALSE)</f>
        <v>22</v>
      </c>
      <c r="L159">
        <f>VLOOKUP($D159,metadata!$B$2:$S$450,9,FALSE)</f>
        <v>16</v>
      </c>
      <c r="M159">
        <f>VLOOKUP($D159,metadata!$B$2:$S$450,10,FALSE)</f>
        <v>0</v>
      </c>
      <c r="N159" t="str">
        <f>VLOOKUP($D159,metadata!$B$2:$S$450,11,FALSE)</f>
        <v>Wyeomyia smithii</v>
      </c>
      <c r="O159" t="str">
        <f>VLOOKUP($D159,metadata!$B$2:$S$450,12,FALSE)</f>
        <v>diptera</v>
      </c>
      <c r="P159">
        <f>VLOOKUP($D159,metadata!$B$2:$S$450,13,FALSE)</f>
        <v>0</v>
      </c>
      <c r="Q159">
        <f>VLOOKUP($D159,metadata!$B$2:$S$450,14,FALSE)</f>
        <v>0</v>
      </c>
      <c r="R159">
        <f>VLOOKUP($D159,metadata!$B$2:$S$450,15,FALSE)</f>
        <v>0</v>
      </c>
      <c r="S159">
        <f>VLOOKUP($D159,metadata!$B$2:$S$450,16,FALSE)</f>
        <v>0</v>
      </c>
      <c r="T159">
        <f>VLOOKUP($D159,metadata!$B$2:$S$450,17,FALSE)</f>
        <v>0</v>
      </c>
      <c r="U159">
        <f>VLOOKUP($D159,metadata!$B$2:$S$450,18,FALSE)</f>
        <v>0</v>
      </c>
      <c r="V159">
        <f>VLOOKUP($D159,metadata!$B$2:$Z$450,19,FALSE)</f>
        <v>0</v>
      </c>
      <c r="W159">
        <f>VLOOKUP($D159,metadata!$B$2:$Z$450,20,FALSE)</f>
        <v>0</v>
      </c>
      <c r="X159">
        <f>VLOOKUP($D159,metadata!$B$2:$Z$450,21,FALSE)</f>
        <v>0</v>
      </c>
      <c r="Y159">
        <f>VLOOKUP($D159,metadata!$B$2:$Z$450,22,FALSE)</f>
        <v>0</v>
      </c>
      <c r="Z159">
        <f>VLOOKUP($D159,metadata!$B$2:$Z$450,23,FALSE)</f>
        <v>0</v>
      </c>
      <c r="AA159">
        <f>VLOOKUP($D159,metadata!$B$2:$Z$450,24,FALSE)</f>
        <v>0</v>
      </c>
      <c r="AB159">
        <f>VLOOKUP($D159,metadata!$B$2:$Z$450,25,FALSE)</f>
        <v>0</v>
      </c>
    </row>
    <row r="160" spans="1:28" x14ac:dyDescent="0.3">
      <c r="A160" t="e">
        <f>A159+metadata!J169</f>
        <v>#REF!</v>
      </c>
      <c r="B160" t="str">
        <f>metadata!B159</f>
        <v>24-Oulu7</v>
      </c>
      <c r="C160">
        <v>159</v>
      </c>
      <c r="D160" s="11" t="str">
        <f t="shared" si="2"/>
        <v>2-</v>
      </c>
      <c r="E160" t="str">
        <f>VLOOKUP($D160,metadata!$B$2:$S$450,2,FALSE)</f>
        <v>BRADSHAW, WE</v>
      </c>
      <c r="F160" t="str">
        <f>VLOOKUP($D160,metadata!$B$2:$S$450,3,FALSE)</f>
        <v>GEOGRAPHY OF PHOTOPERIODIC RESPONSE IN DIAPAUSING MOSQUITO</v>
      </c>
      <c r="G160" t="str">
        <f>VLOOKUP($D160,metadata!$B$2:$S$450,4,FALSE)</f>
        <v>10.1038/262384b0</v>
      </c>
      <c r="H160" t="str">
        <f>VLOOKUP($D160,metadata!$B$2:$S$450,5,FALSE)</f>
        <v>y-askfordata</v>
      </c>
      <c r="I160" t="str">
        <f>VLOOKUP($D160,metadata!$B$2:$S$450,6,FALSE)</f>
        <v>a</v>
      </c>
      <c r="J160" t="str">
        <f>VLOOKUP($D160,metadata!$B$2:$S$450,7,FALSE)</f>
        <v>i</v>
      </c>
      <c r="K160">
        <f>VLOOKUP($D160,metadata!$B$2:$S$450,8,FALSE)</f>
        <v>22</v>
      </c>
      <c r="L160">
        <f>VLOOKUP($D160,metadata!$B$2:$S$450,9,FALSE)</f>
        <v>16</v>
      </c>
      <c r="M160">
        <f>VLOOKUP($D160,metadata!$B$2:$S$450,10,FALSE)</f>
        <v>0</v>
      </c>
      <c r="N160" t="str">
        <f>VLOOKUP($D160,metadata!$B$2:$S$450,11,FALSE)</f>
        <v>Wyeomyia smithii</v>
      </c>
      <c r="O160" t="str">
        <f>VLOOKUP($D160,metadata!$B$2:$S$450,12,FALSE)</f>
        <v>diptera</v>
      </c>
      <c r="P160">
        <f>VLOOKUP($D160,metadata!$B$2:$S$450,13,FALSE)</f>
        <v>0</v>
      </c>
      <c r="Q160">
        <f>VLOOKUP($D160,metadata!$B$2:$S$450,14,FALSE)</f>
        <v>0</v>
      </c>
      <c r="R160">
        <f>VLOOKUP($D160,metadata!$B$2:$S$450,15,FALSE)</f>
        <v>0</v>
      </c>
      <c r="S160">
        <f>VLOOKUP($D160,metadata!$B$2:$S$450,16,FALSE)</f>
        <v>0</v>
      </c>
      <c r="T160">
        <f>VLOOKUP($D160,metadata!$B$2:$S$450,17,FALSE)</f>
        <v>0</v>
      </c>
      <c r="U160">
        <f>VLOOKUP($D160,metadata!$B$2:$S$450,18,FALSE)</f>
        <v>0</v>
      </c>
      <c r="V160">
        <f>VLOOKUP($D160,metadata!$B$2:$Z$450,19,FALSE)</f>
        <v>0</v>
      </c>
      <c r="W160">
        <f>VLOOKUP($D160,metadata!$B$2:$Z$450,20,FALSE)</f>
        <v>0</v>
      </c>
      <c r="X160">
        <f>VLOOKUP($D160,metadata!$B$2:$Z$450,21,FALSE)</f>
        <v>0</v>
      </c>
      <c r="Y160">
        <f>VLOOKUP($D160,metadata!$B$2:$Z$450,22,FALSE)</f>
        <v>0</v>
      </c>
      <c r="Z160">
        <f>VLOOKUP($D160,metadata!$B$2:$Z$450,23,FALSE)</f>
        <v>0</v>
      </c>
      <c r="AA160">
        <f>VLOOKUP($D160,metadata!$B$2:$Z$450,24,FALSE)</f>
        <v>0</v>
      </c>
      <c r="AB160">
        <f>VLOOKUP($D160,metadata!$B$2:$Z$450,25,FALSE)</f>
        <v>0</v>
      </c>
    </row>
    <row r="161" spans="1:28" x14ac:dyDescent="0.3">
      <c r="A161" t="e">
        <f>A160+metadata!J170</f>
        <v>#REF!</v>
      </c>
      <c r="B161" t="str">
        <f>metadata!B160</f>
        <v>24-Oulu8</v>
      </c>
      <c r="C161">
        <v>160</v>
      </c>
      <c r="D161" s="11" t="str">
        <f t="shared" si="2"/>
        <v>2-</v>
      </c>
      <c r="E161" t="str">
        <f>VLOOKUP($D161,metadata!$B$2:$S$450,2,FALSE)</f>
        <v>BRADSHAW, WE</v>
      </c>
      <c r="F161" t="str">
        <f>VLOOKUP($D161,metadata!$B$2:$S$450,3,FALSE)</f>
        <v>GEOGRAPHY OF PHOTOPERIODIC RESPONSE IN DIAPAUSING MOSQUITO</v>
      </c>
      <c r="G161" t="str">
        <f>VLOOKUP($D161,metadata!$B$2:$S$450,4,FALSE)</f>
        <v>10.1038/262384b0</v>
      </c>
      <c r="H161" t="str">
        <f>VLOOKUP($D161,metadata!$B$2:$S$450,5,FALSE)</f>
        <v>y-askfordata</v>
      </c>
      <c r="I161" t="str">
        <f>VLOOKUP($D161,metadata!$B$2:$S$450,6,FALSE)</f>
        <v>a</v>
      </c>
      <c r="J161" t="str">
        <f>VLOOKUP($D161,metadata!$B$2:$S$450,7,FALSE)</f>
        <v>i</v>
      </c>
      <c r="K161">
        <f>VLOOKUP($D161,metadata!$B$2:$S$450,8,FALSE)</f>
        <v>22</v>
      </c>
      <c r="L161">
        <f>VLOOKUP($D161,metadata!$B$2:$S$450,9,FALSE)</f>
        <v>16</v>
      </c>
      <c r="M161">
        <f>VLOOKUP($D161,metadata!$B$2:$S$450,10,FALSE)</f>
        <v>0</v>
      </c>
      <c r="N161" t="str">
        <f>VLOOKUP($D161,metadata!$B$2:$S$450,11,FALSE)</f>
        <v>Wyeomyia smithii</v>
      </c>
      <c r="O161" t="str">
        <f>VLOOKUP($D161,metadata!$B$2:$S$450,12,FALSE)</f>
        <v>diptera</v>
      </c>
      <c r="P161">
        <f>VLOOKUP($D161,metadata!$B$2:$S$450,13,FALSE)</f>
        <v>0</v>
      </c>
      <c r="Q161">
        <f>VLOOKUP($D161,metadata!$B$2:$S$450,14,FALSE)</f>
        <v>0</v>
      </c>
      <c r="R161">
        <f>VLOOKUP($D161,metadata!$B$2:$S$450,15,FALSE)</f>
        <v>0</v>
      </c>
      <c r="S161">
        <f>VLOOKUP($D161,metadata!$B$2:$S$450,16,FALSE)</f>
        <v>0</v>
      </c>
      <c r="T161">
        <f>VLOOKUP($D161,metadata!$B$2:$S$450,17,FALSE)</f>
        <v>0</v>
      </c>
      <c r="U161">
        <f>VLOOKUP($D161,metadata!$B$2:$S$450,18,FALSE)</f>
        <v>0</v>
      </c>
      <c r="V161">
        <f>VLOOKUP($D161,metadata!$B$2:$Z$450,19,FALSE)</f>
        <v>0</v>
      </c>
      <c r="W161">
        <f>VLOOKUP($D161,metadata!$B$2:$Z$450,20,FALSE)</f>
        <v>0</v>
      </c>
      <c r="X161">
        <f>VLOOKUP($D161,metadata!$B$2:$Z$450,21,FALSE)</f>
        <v>0</v>
      </c>
      <c r="Y161">
        <f>VLOOKUP($D161,metadata!$B$2:$Z$450,22,FALSE)</f>
        <v>0</v>
      </c>
      <c r="Z161">
        <f>VLOOKUP($D161,metadata!$B$2:$Z$450,23,FALSE)</f>
        <v>0</v>
      </c>
      <c r="AA161">
        <f>VLOOKUP($D161,metadata!$B$2:$Z$450,24,FALSE)</f>
        <v>0</v>
      </c>
      <c r="AB161">
        <f>VLOOKUP($D161,metadata!$B$2:$Z$450,25,FALSE)</f>
        <v>0</v>
      </c>
    </row>
    <row r="162" spans="1:28" x14ac:dyDescent="0.3">
      <c r="A162" t="e">
        <f>A161+metadata!J171</f>
        <v>#REF!</v>
      </c>
      <c r="B162" t="str">
        <f>metadata!B161</f>
        <v>24-paltamo1</v>
      </c>
      <c r="C162">
        <v>161</v>
      </c>
      <c r="D162" s="11" t="str">
        <f t="shared" si="2"/>
        <v>2-</v>
      </c>
      <c r="E162" t="str">
        <f>VLOOKUP($D162,metadata!$B$2:$S$450,2,FALSE)</f>
        <v>BRADSHAW, WE</v>
      </c>
      <c r="F162" t="str">
        <f>VLOOKUP($D162,metadata!$B$2:$S$450,3,FALSE)</f>
        <v>GEOGRAPHY OF PHOTOPERIODIC RESPONSE IN DIAPAUSING MOSQUITO</v>
      </c>
      <c r="G162" t="str">
        <f>VLOOKUP($D162,metadata!$B$2:$S$450,4,FALSE)</f>
        <v>10.1038/262384b0</v>
      </c>
      <c r="H162" t="str">
        <f>VLOOKUP($D162,metadata!$B$2:$S$450,5,FALSE)</f>
        <v>y-askfordata</v>
      </c>
      <c r="I162" t="str">
        <f>VLOOKUP($D162,metadata!$B$2:$S$450,6,FALSE)</f>
        <v>a</v>
      </c>
      <c r="J162" t="str">
        <f>VLOOKUP($D162,metadata!$B$2:$S$450,7,FALSE)</f>
        <v>i</v>
      </c>
      <c r="K162">
        <f>VLOOKUP($D162,metadata!$B$2:$S$450,8,FALSE)</f>
        <v>22</v>
      </c>
      <c r="L162">
        <f>VLOOKUP($D162,metadata!$B$2:$S$450,9,FALSE)</f>
        <v>16</v>
      </c>
      <c r="M162">
        <f>VLOOKUP($D162,metadata!$B$2:$S$450,10,FALSE)</f>
        <v>0</v>
      </c>
      <c r="N162" t="str">
        <f>VLOOKUP($D162,metadata!$B$2:$S$450,11,FALSE)</f>
        <v>Wyeomyia smithii</v>
      </c>
      <c r="O162" t="str">
        <f>VLOOKUP($D162,metadata!$B$2:$S$450,12,FALSE)</f>
        <v>diptera</v>
      </c>
      <c r="P162">
        <f>VLOOKUP($D162,metadata!$B$2:$S$450,13,FALSE)</f>
        <v>0</v>
      </c>
      <c r="Q162">
        <f>VLOOKUP($D162,metadata!$B$2:$S$450,14,FALSE)</f>
        <v>0</v>
      </c>
      <c r="R162">
        <f>VLOOKUP($D162,metadata!$B$2:$S$450,15,FALSE)</f>
        <v>0</v>
      </c>
      <c r="S162">
        <f>VLOOKUP($D162,metadata!$B$2:$S$450,16,FALSE)</f>
        <v>0</v>
      </c>
      <c r="T162">
        <f>VLOOKUP($D162,metadata!$B$2:$S$450,17,FALSE)</f>
        <v>0</v>
      </c>
      <c r="U162">
        <f>VLOOKUP($D162,metadata!$B$2:$S$450,18,FALSE)</f>
        <v>0</v>
      </c>
      <c r="V162">
        <f>VLOOKUP($D162,metadata!$B$2:$Z$450,19,FALSE)</f>
        <v>0</v>
      </c>
      <c r="W162">
        <f>VLOOKUP($D162,metadata!$B$2:$Z$450,20,FALSE)</f>
        <v>0</v>
      </c>
      <c r="X162">
        <f>VLOOKUP($D162,metadata!$B$2:$Z$450,21,FALSE)</f>
        <v>0</v>
      </c>
      <c r="Y162">
        <f>VLOOKUP($D162,metadata!$B$2:$Z$450,22,FALSE)</f>
        <v>0</v>
      </c>
      <c r="Z162">
        <f>VLOOKUP($D162,metadata!$B$2:$Z$450,23,FALSE)</f>
        <v>0</v>
      </c>
      <c r="AA162">
        <f>VLOOKUP($D162,metadata!$B$2:$Z$450,24,FALSE)</f>
        <v>0</v>
      </c>
      <c r="AB162">
        <f>VLOOKUP($D162,metadata!$B$2:$Z$450,25,FALSE)</f>
        <v>0</v>
      </c>
    </row>
    <row r="163" spans="1:28" x14ac:dyDescent="0.3">
      <c r="A163" t="e">
        <f>A162+metadata!J172</f>
        <v>#REF!</v>
      </c>
      <c r="B163" t="str">
        <f>metadata!B162</f>
        <v>24-Kuoio3</v>
      </c>
      <c r="C163">
        <v>162</v>
      </c>
      <c r="D163" s="11" t="str">
        <f t="shared" si="2"/>
        <v>2-</v>
      </c>
      <c r="E163" t="str">
        <f>VLOOKUP($D163,metadata!$B$2:$S$450,2,FALSE)</f>
        <v>BRADSHAW, WE</v>
      </c>
      <c r="F163" t="str">
        <f>VLOOKUP($D163,metadata!$B$2:$S$450,3,FALSE)</f>
        <v>GEOGRAPHY OF PHOTOPERIODIC RESPONSE IN DIAPAUSING MOSQUITO</v>
      </c>
      <c r="G163" t="str">
        <f>VLOOKUP($D163,metadata!$B$2:$S$450,4,FALSE)</f>
        <v>10.1038/262384b0</v>
      </c>
      <c r="H163" t="str">
        <f>VLOOKUP($D163,metadata!$B$2:$S$450,5,FALSE)</f>
        <v>y-askfordata</v>
      </c>
      <c r="I163" t="str">
        <f>VLOOKUP($D163,metadata!$B$2:$S$450,6,FALSE)</f>
        <v>a</v>
      </c>
      <c r="J163" t="str">
        <f>VLOOKUP($D163,metadata!$B$2:$S$450,7,FALSE)</f>
        <v>i</v>
      </c>
      <c r="K163">
        <f>VLOOKUP($D163,metadata!$B$2:$S$450,8,FALSE)</f>
        <v>22</v>
      </c>
      <c r="L163">
        <f>VLOOKUP($D163,metadata!$B$2:$S$450,9,FALSE)</f>
        <v>16</v>
      </c>
      <c r="M163">
        <f>VLOOKUP($D163,metadata!$B$2:$S$450,10,FALSE)</f>
        <v>0</v>
      </c>
      <c r="N163" t="str">
        <f>VLOOKUP($D163,metadata!$B$2:$S$450,11,FALSE)</f>
        <v>Wyeomyia smithii</v>
      </c>
      <c r="O163" t="str">
        <f>VLOOKUP($D163,metadata!$B$2:$S$450,12,FALSE)</f>
        <v>diptera</v>
      </c>
      <c r="P163">
        <f>VLOOKUP($D163,metadata!$B$2:$S$450,13,FALSE)</f>
        <v>0</v>
      </c>
      <c r="Q163">
        <f>VLOOKUP($D163,metadata!$B$2:$S$450,14,FALSE)</f>
        <v>0</v>
      </c>
      <c r="R163">
        <f>VLOOKUP($D163,metadata!$B$2:$S$450,15,FALSE)</f>
        <v>0</v>
      </c>
      <c r="S163">
        <f>VLOOKUP($D163,metadata!$B$2:$S$450,16,FALSE)</f>
        <v>0</v>
      </c>
      <c r="T163">
        <f>VLOOKUP($D163,metadata!$B$2:$S$450,17,FALSE)</f>
        <v>0</v>
      </c>
      <c r="U163">
        <f>VLOOKUP($D163,metadata!$B$2:$S$450,18,FALSE)</f>
        <v>0</v>
      </c>
      <c r="V163">
        <f>VLOOKUP($D163,metadata!$B$2:$Z$450,19,FALSE)</f>
        <v>0</v>
      </c>
      <c r="W163">
        <f>VLOOKUP($D163,metadata!$B$2:$Z$450,20,FALSE)</f>
        <v>0</v>
      </c>
      <c r="X163">
        <f>VLOOKUP($D163,metadata!$B$2:$Z$450,21,FALSE)</f>
        <v>0</v>
      </c>
      <c r="Y163">
        <f>VLOOKUP($D163,metadata!$B$2:$Z$450,22,FALSE)</f>
        <v>0</v>
      </c>
      <c r="Z163">
        <f>VLOOKUP($D163,metadata!$B$2:$Z$450,23,FALSE)</f>
        <v>0</v>
      </c>
      <c r="AA163">
        <f>VLOOKUP($D163,metadata!$B$2:$Z$450,24,FALSE)</f>
        <v>0</v>
      </c>
      <c r="AB163">
        <f>VLOOKUP($D163,metadata!$B$2:$Z$450,25,FALSE)</f>
        <v>0</v>
      </c>
    </row>
    <row r="164" spans="1:28" x14ac:dyDescent="0.3">
      <c r="A164" t="e">
        <f>A163+metadata!J173</f>
        <v>#REF!</v>
      </c>
      <c r="B164" t="str">
        <f>metadata!B163</f>
        <v>24- Hollola1</v>
      </c>
      <c r="C164">
        <v>163</v>
      </c>
      <c r="D164" s="11" t="str">
        <f t="shared" si="2"/>
        <v>2-</v>
      </c>
      <c r="E164" t="str">
        <f>VLOOKUP($D164,metadata!$B$2:$S$450,2,FALSE)</f>
        <v>BRADSHAW, WE</v>
      </c>
      <c r="F164" t="str">
        <f>VLOOKUP($D164,metadata!$B$2:$S$450,3,FALSE)</f>
        <v>GEOGRAPHY OF PHOTOPERIODIC RESPONSE IN DIAPAUSING MOSQUITO</v>
      </c>
      <c r="G164" t="str">
        <f>VLOOKUP($D164,metadata!$B$2:$S$450,4,FALSE)</f>
        <v>10.1038/262384b0</v>
      </c>
      <c r="H164" t="str">
        <f>VLOOKUP($D164,metadata!$B$2:$S$450,5,FALSE)</f>
        <v>y-askfordata</v>
      </c>
      <c r="I164" t="str">
        <f>VLOOKUP($D164,metadata!$B$2:$S$450,6,FALSE)</f>
        <v>a</v>
      </c>
      <c r="J164" t="str">
        <f>VLOOKUP($D164,metadata!$B$2:$S$450,7,FALSE)</f>
        <v>i</v>
      </c>
      <c r="K164">
        <f>VLOOKUP($D164,metadata!$B$2:$S$450,8,FALSE)</f>
        <v>22</v>
      </c>
      <c r="L164">
        <f>VLOOKUP($D164,metadata!$B$2:$S$450,9,FALSE)</f>
        <v>16</v>
      </c>
      <c r="M164">
        <f>VLOOKUP($D164,metadata!$B$2:$S$450,10,FALSE)</f>
        <v>0</v>
      </c>
      <c r="N164" t="str">
        <f>VLOOKUP($D164,metadata!$B$2:$S$450,11,FALSE)</f>
        <v>Wyeomyia smithii</v>
      </c>
      <c r="O164" t="str">
        <f>VLOOKUP($D164,metadata!$B$2:$S$450,12,FALSE)</f>
        <v>diptera</v>
      </c>
      <c r="P164">
        <f>VLOOKUP($D164,metadata!$B$2:$S$450,13,FALSE)</f>
        <v>0</v>
      </c>
      <c r="Q164">
        <f>VLOOKUP($D164,metadata!$B$2:$S$450,14,FALSE)</f>
        <v>0</v>
      </c>
      <c r="R164">
        <f>VLOOKUP($D164,metadata!$B$2:$S$450,15,FALSE)</f>
        <v>0</v>
      </c>
      <c r="S164">
        <f>VLOOKUP($D164,metadata!$B$2:$S$450,16,FALSE)</f>
        <v>0</v>
      </c>
      <c r="T164">
        <f>VLOOKUP($D164,metadata!$B$2:$S$450,17,FALSE)</f>
        <v>0</v>
      </c>
      <c r="U164">
        <f>VLOOKUP($D164,metadata!$B$2:$S$450,18,FALSE)</f>
        <v>0</v>
      </c>
      <c r="V164">
        <f>VLOOKUP($D164,metadata!$B$2:$Z$450,19,FALSE)</f>
        <v>0</v>
      </c>
      <c r="W164">
        <f>VLOOKUP($D164,metadata!$B$2:$Z$450,20,FALSE)</f>
        <v>0</v>
      </c>
      <c r="X164">
        <f>VLOOKUP($D164,metadata!$B$2:$Z$450,21,FALSE)</f>
        <v>0</v>
      </c>
      <c r="Y164">
        <f>VLOOKUP($D164,metadata!$B$2:$Z$450,22,FALSE)</f>
        <v>0</v>
      </c>
      <c r="Z164">
        <f>VLOOKUP($D164,metadata!$B$2:$Z$450,23,FALSE)</f>
        <v>0</v>
      </c>
      <c r="AA164">
        <f>VLOOKUP($D164,metadata!$B$2:$Z$450,24,FALSE)</f>
        <v>0</v>
      </c>
      <c r="AB164">
        <f>VLOOKUP($D164,metadata!$B$2:$Z$450,25,FALSE)</f>
        <v>0</v>
      </c>
    </row>
    <row r="165" spans="1:28" x14ac:dyDescent="0.3">
      <c r="A165" t="e">
        <f>A164+metadata!J174</f>
        <v>#REF!</v>
      </c>
      <c r="B165" t="str">
        <f>metadata!B164</f>
        <v>24- Moscow2</v>
      </c>
      <c r="C165">
        <v>164</v>
      </c>
      <c r="D165" s="11" t="str">
        <f t="shared" si="2"/>
        <v>2-</v>
      </c>
      <c r="E165" t="str">
        <f>VLOOKUP($D165,metadata!$B$2:$S$450,2,FALSE)</f>
        <v>BRADSHAW, WE</v>
      </c>
      <c r="F165" t="str">
        <f>VLOOKUP($D165,metadata!$B$2:$S$450,3,FALSE)</f>
        <v>GEOGRAPHY OF PHOTOPERIODIC RESPONSE IN DIAPAUSING MOSQUITO</v>
      </c>
      <c r="G165" t="str">
        <f>VLOOKUP($D165,metadata!$B$2:$S$450,4,FALSE)</f>
        <v>10.1038/262384b0</v>
      </c>
      <c r="H165" t="str">
        <f>VLOOKUP($D165,metadata!$B$2:$S$450,5,FALSE)</f>
        <v>y-askfordata</v>
      </c>
      <c r="I165" t="str">
        <f>VLOOKUP($D165,metadata!$B$2:$S$450,6,FALSE)</f>
        <v>a</v>
      </c>
      <c r="J165" t="str">
        <f>VLOOKUP($D165,metadata!$B$2:$S$450,7,FALSE)</f>
        <v>i</v>
      </c>
      <c r="K165">
        <f>VLOOKUP($D165,metadata!$B$2:$S$450,8,FALSE)</f>
        <v>22</v>
      </c>
      <c r="L165">
        <f>VLOOKUP($D165,metadata!$B$2:$S$450,9,FALSE)</f>
        <v>16</v>
      </c>
      <c r="M165">
        <f>VLOOKUP($D165,metadata!$B$2:$S$450,10,FALSE)</f>
        <v>0</v>
      </c>
      <c r="N165" t="str">
        <f>VLOOKUP($D165,metadata!$B$2:$S$450,11,FALSE)</f>
        <v>Wyeomyia smithii</v>
      </c>
      <c r="O165" t="str">
        <f>VLOOKUP($D165,metadata!$B$2:$S$450,12,FALSE)</f>
        <v>diptera</v>
      </c>
      <c r="P165">
        <f>VLOOKUP($D165,metadata!$B$2:$S$450,13,FALSE)</f>
        <v>0</v>
      </c>
      <c r="Q165">
        <f>VLOOKUP($D165,metadata!$B$2:$S$450,14,FALSE)</f>
        <v>0</v>
      </c>
      <c r="R165">
        <f>VLOOKUP($D165,metadata!$B$2:$S$450,15,FALSE)</f>
        <v>0</v>
      </c>
      <c r="S165">
        <f>VLOOKUP($D165,metadata!$B$2:$S$450,16,FALSE)</f>
        <v>0</v>
      </c>
      <c r="T165">
        <f>VLOOKUP($D165,metadata!$B$2:$S$450,17,FALSE)</f>
        <v>0</v>
      </c>
      <c r="U165">
        <f>VLOOKUP($D165,metadata!$B$2:$S$450,18,FALSE)</f>
        <v>0</v>
      </c>
      <c r="V165">
        <f>VLOOKUP($D165,metadata!$B$2:$Z$450,19,FALSE)</f>
        <v>0</v>
      </c>
      <c r="W165">
        <f>VLOOKUP($D165,metadata!$B$2:$Z$450,20,FALSE)</f>
        <v>0</v>
      </c>
      <c r="X165">
        <f>VLOOKUP($D165,metadata!$B$2:$Z$450,21,FALSE)</f>
        <v>0</v>
      </c>
      <c r="Y165">
        <f>VLOOKUP($D165,metadata!$B$2:$Z$450,22,FALSE)</f>
        <v>0</v>
      </c>
      <c r="Z165">
        <f>VLOOKUP($D165,metadata!$B$2:$Z$450,23,FALSE)</f>
        <v>0</v>
      </c>
      <c r="AA165">
        <f>VLOOKUP($D165,metadata!$B$2:$Z$450,24,FALSE)</f>
        <v>0</v>
      </c>
      <c r="AB165">
        <f>VLOOKUP($D165,metadata!$B$2:$Z$450,25,FALSE)</f>
        <v>0</v>
      </c>
    </row>
    <row r="166" spans="1:28" x14ac:dyDescent="0.3">
      <c r="A166" t="e">
        <f>A165+metadata!J175</f>
        <v>#REF!</v>
      </c>
      <c r="B166" t="str">
        <f>metadata!B165</f>
        <v>24- Dietikon1</v>
      </c>
      <c r="C166">
        <v>165</v>
      </c>
      <c r="D166" s="11" t="str">
        <f t="shared" si="2"/>
        <v>2-</v>
      </c>
      <c r="E166" t="str">
        <f>VLOOKUP($D166,metadata!$B$2:$S$450,2,FALSE)</f>
        <v>BRADSHAW, WE</v>
      </c>
      <c r="F166" t="str">
        <f>VLOOKUP($D166,metadata!$B$2:$S$450,3,FALSE)</f>
        <v>GEOGRAPHY OF PHOTOPERIODIC RESPONSE IN DIAPAUSING MOSQUITO</v>
      </c>
      <c r="G166" t="str">
        <f>VLOOKUP($D166,metadata!$B$2:$S$450,4,FALSE)</f>
        <v>10.1038/262384b0</v>
      </c>
      <c r="H166" t="str">
        <f>VLOOKUP($D166,metadata!$B$2:$S$450,5,FALSE)</f>
        <v>y-askfordata</v>
      </c>
      <c r="I166" t="str">
        <f>VLOOKUP($D166,metadata!$B$2:$S$450,6,FALSE)</f>
        <v>a</v>
      </c>
      <c r="J166" t="str">
        <f>VLOOKUP($D166,metadata!$B$2:$S$450,7,FALSE)</f>
        <v>i</v>
      </c>
      <c r="K166">
        <f>VLOOKUP($D166,metadata!$B$2:$S$450,8,FALSE)</f>
        <v>22</v>
      </c>
      <c r="L166">
        <f>VLOOKUP($D166,metadata!$B$2:$S$450,9,FALSE)</f>
        <v>16</v>
      </c>
      <c r="M166">
        <f>VLOOKUP($D166,metadata!$B$2:$S$450,10,FALSE)</f>
        <v>0</v>
      </c>
      <c r="N166" t="str">
        <f>VLOOKUP($D166,metadata!$B$2:$S$450,11,FALSE)</f>
        <v>Wyeomyia smithii</v>
      </c>
      <c r="O166" t="str">
        <f>VLOOKUP($D166,metadata!$B$2:$S$450,12,FALSE)</f>
        <v>diptera</v>
      </c>
      <c r="P166">
        <f>VLOOKUP($D166,metadata!$B$2:$S$450,13,FALSE)</f>
        <v>0</v>
      </c>
      <c r="Q166">
        <f>VLOOKUP($D166,metadata!$B$2:$S$450,14,FALSE)</f>
        <v>0</v>
      </c>
      <c r="R166">
        <f>VLOOKUP($D166,metadata!$B$2:$S$450,15,FALSE)</f>
        <v>0</v>
      </c>
      <c r="S166">
        <f>VLOOKUP($D166,metadata!$B$2:$S$450,16,FALSE)</f>
        <v>0</v>
      </c>
      <c r="T166">
        <f>VLOOKUP($D166,metadata!$B$2:$S$450,17,FALSE)</f>
        <v>0</v>
      </c>
      <c r="U166">
        <f>VLOOKUP($D166,metadata!$B$2:$S$450,18,FALSE)</f>
        <v>0</v>
      </c>
      <c r="V166">
        <f>VLOOKUP($D166,metadata!$B$2:$Z$450,19,FALSE)</f>
        <v>0</v>
      </c>
      <c r="W166">
        <f>VLOOKUP($D166,metadata!$B$2:$Z$450,20,FALSE)</f>
        <v>0</v>
      </c>
      <c r="X166">
        <f>VLOOKUP($D166,metadata!$B$2:$Z$450,21,FALSE)</f>
        <v>0</v>
      </c>
      <c r="Y166">
        <f>VLOOKUP($D166,metadata!$B$2:$Z$450,22,FALSE)</f>
        <v>0</v>
      </c>
      <c r="Z166">
        <f>VLOOKUP($D166,metadata!$B$2:$Z$450,23,FALSE)</f>
        <v>0</v>
      </c>
      <c r="AA166">
        <f>VLOOKUP($D166,metadata!$B$2:$Z$450,24,FALSE)</f>
        <v>0</v>
      </c>
      <c r="AB166">
        <f>VLOOKUP($D166,metadata!$B$2:$Z$450,25,FALSE)</f>
        <v>0</v>
      </c>
    </row>
    <row r="167" spans="1:28" x14ac:dyDescent="0.3">
      <c r="A167" t="e">
        <f>A166+metadata!J176</f>
        <v>#REF!</v>
      </c>
      <c r="B167" t="str">
        <f>metadata!B166</f>
        <v>24- Dietikon2</v>
      </c>
      <c r="C167">
        <v>166</v>
      </c>
      <c r="D167" s="11" t="str">
        <f t="shared" si="2"/>
        <v>2-</v>
      </c>
      <c r="E167" t="str">
        <f>VLOOKUP($D167,metadata!$B$2:$S$450,2,FALSE)</f>
        <v>BRADSHAW, WE</v>
      </c>
      <c r="F167" t="str">
        <f>VLOOKUP($D167,metadata!$B$2:$S$450,3,FALSE)</f>
        <v>GEOGRAPHY OF PHOTOPERIODIC RESPONSE IN DIAPAUSING MOSQUITO</v>
      </c>
      <c r="G167" t="str">
        <f>VLOOKUP($D167,metadata!$B$2:$S$450,4,FALSE)</f>
        <v>10.1038/262384b0</v>
      </c>
      <c r="H167" t="str">
        <f>VLOOKUP($D167,metadata!$B$2:$S$450,5,FALSE)</f>
        <v>y-askfordata</v>
      </c>
      <c r="I167" t="str">
        <f>VLOOKUP($D167,metadata!$B$2:$S$450,6,FALSE)</f>
        <v>a</v>
      </c>
      <c r="J167" t="str">
        <f>VLOOKUP($D167,metadata!$B$2:$S$450,7,FALSE)</f>
        <v>i</v>
      </c>
      <c r="K167">
        <f>VLOOKUP($D167,metadata!$B$2:$S$450,8,FALSE)</f>
        <v>22</v>
      </c>
      <c r="L167">
        <f>VLOOKUP($D167,metadata!$B$2:$S$450,9,FALSE)</f>
        <v>16</v>
      </c>
      <c r="M167">
        <f>VLOOKUP($D167,metadata!$B$2:$S$450,10,FALSE)</f>
        <v>0</v>
      </c>
      <c r="N167" t="str">
        <f>VLOOKUP($D167,metadata!$B$2:$S$450,11,FALSE)</f>
        <v>Wyeomyia smithii</v>
      </c>
      <c r="O167" t="str">
        <f>VLOOKUP($D167,metadata!$B$2:$S$450,12,FALSE)</f>
        <v>diptera</v>
      </c>
      <c r="P167">
        <f>VLOOKUP($D167,metadata!$B$2:$S$450,13,FALSE)</f>
        <v>0</v>
      </c>
      <c r="Q167">
        <f>VLOOKUP($D167,metadata!$B$2:$S$450,14,FALSE)</f>
        <v>0</v>
      </c>
      <c r="R167">
        <f>VLOOKUP($D167,metadata!$B$2:$S$450,15,FALSE)</f>
        <v>0</v>
      </c>
      <c r="S167">
        <f>VLOOKUP($D167,metadata!$B$2:$S$450,16,FALSE)</f>
        <v>0</v>
      </c>
      <c r="T167">
        <f>VLOOKUP($D167,metadata!$B$2:$S$450,17,FALSE)</f>
        <v>0</v>
      </c>
      <c r="U167">
        <f>VLOOKUP($D167,metadata!$B$2:$S$450,18,FALSE)</f>
        <v>0</v>
      </c>
      <c r="V167">
        <f>VLOOKUP($D167,metadata!$B$2:$Z$450,19,FALSE)</f>
        <v>0</v>
      </c>
      <c r="W167">
        <f>VLOOKUP($D167,metadata!$B$2:$Z$450,20,FALSE)</f>
        <v>0</v>
      </c>
      <c r="X167">
        <f>VLOOKUP($D167,metadata!$B$2:$Z$450,21,FALSE)</f>
        <v>0</v>
      </c>
      <c r="Y167">
        <f>VLOOKUP($D167,metadata!$B$2:$Z$450,22,FALSE)</f>
        <v>0</v>
      </c>
      <c r="Z167">
        <f>VLOOKUP($D167,metadata!$B$2:$Z$450,23,FALSE)</f>
        <v>0</v>
      </c>
      <c r="AA167">
        <f>VLOOKUP($D167,metadata!$B$2:$Z$450,24,FALSE)</f>
        <v>0</v>
      </c>
      <c r="AB167">
        <f>VLOOKUP($D167,metadata!$B$2:$Z$450,25,FALSE)</f>
        <v>0</v>
      </c>
    </row>
    <row r="168" spans="1:28" x14ac:dyDescent="0.3">
      <c r="A168" t="e">
        <f>A167+metadata!J177</f>
        <v>#REF!</v>
      </c>
      <c r="B168" t="str">
        <f>metadata!B167</f>
        <v>24- Ticino4</v>
      </c>
      <c r="C168">
        <v>167</v>
      </c>
      <c r="D168" s="11" t="str">
        <f t="shared" si="2"/>
        <v>2-</v>
      </c>
      <c r="E168" t="str">
        <f>VLOOKUP($D168,metadata!$B$2:$S$450,2,FALSE)</f>
        <v>BRADSHAW, WE</v>
      </c>
      <c r="F168" t="str">
        <f>VLOOKUP($D168,metadata!$B$2:$S$450,3,FALSE)</f>
        <v>GEOGRAPHY OF PHOTOPERIODIC RESPONSE IN DIAPAUSING MOSQUITO</v>
      </c>
      <c r="G168" t="str">
        <f>VLOOKUP($D168,metadata!$B$2:$S$450,4,FALSE)</f>
        <v>10.1038/262384b0</v>
      </c>
      <c r="H168" t="str">
        <f>VLOOKUP($D168,metadata!$B$2:$S$450,5,FALSE)</f>
        <v>y-askfordata</v>
      </c>
      <c r="I168" t="str">
        <f>VLOOKUP($D168,metadata!$B$2:$S$450,6,FALSE)</f>
        <v>a</v>
      </c>
      <c r="J168" t="str">
        <f>VLOOKUP($D168,metadata!$B$2:$S$450,7,FALSE)</f>
        <v>i</v>
      </c>
      <c r="K168">
        <f>VLOOKUP($D168,metadata!$B$2:$S$450,8,FALSE)</f>
        <v>22</v>
      </c>
      <c r="L168">
        <f>VLOOKUP($D168,metadata!$B$2:$S$450,9,FALSE)</f>
        <v>16</v>
      </c>
      <c r="M168">
        <f>VLOOKUP($D168,metadata!$B$2:$S$450,10,FALSE)</f>
        <v>0</v>
      </c>
      <c r="N168" t="str">
        <f>VLOOKUP($D168,metadata!$B$2:$S$450,11,FALSE)</f>
        <v>Wyeomyia smithii</v>
      </c>
      <c r="O168" t="str">
        <f>VLOOKUP($D168,metadata!$B$2:$S$450,12,FALSE)</f>
        <v>diptera</v>
      </c>
      <c r="P168">
        <f>VLOOKUP($D168,metadata!$B$2:$S$450,13,FALSE)</f>
        <v>0</v>
      </c>
      <c r="Q168">
        <f>VLOOKUP($D168,metadata!$B$2:$S$450,14,FALSE)</f>
        <v>0</v>
      </c>
      <c r="R168">
        <f>VLOOKUP($D168,metadata!$B$2:$S$450,15,FALSE)</f>
        <v>0</v>
      </c>
      <c r="S168">
        <f>VLOOKUP($D168,metadata!$B$2:$S$450,16,FALSE)</f>
        <v>0</v>
      </c>
      <c r="T168">
        <f>VLOOKUP($D168,metadata!$B$2:$S$450,17,FALSE)</f>
        <v>0</v>
      </c>
      <c r="U168">
        <f>VLOOKUP($D168,metadata!$B$2:$S$450,18,FALSE)</f>
        <v>0</v>
      </c>
      <c r="V168">
        <f>VLOOKUP($D168,metadata!$B$2:$Z$450,19,FALSE)</f>
        <v>0</v>
      </c>
      <c r="W168">
        <f>VLOOKUP($D168,metadata!$B$2:$Z$450,20,FALSE)</f>
        <v>0</v>
      </c>
      <c r="X168">
        <f>VLOOKUP($D168,metadata!$B$2:$Z$450,21,FALSE)</f>
        <v>0</v>
      </c>
      <c r="Y168">
        <f>VLOOKUP($D168,metadata!$B$2:$Z$450,22,FALSE)</f>
        <v>0</v>
      </c>
      <c r="Z168">
        <f>VLOOKUP($D168,metadata!$B$2:$Z$450,23,FALSE)</f>
        <v>0</v>
      </c>
      <c r="AA168">
        <f>VLOOKUP($D168,metadata!$B$2:$Z$450,24,FALSE)</f>
        <v>0</v>
      </c>
      <c r="AB168">
        <f>VLOOKUP($D168,metadata!$B$2:$Z$450,25,FALSE)</f>
        <v>0</v>
      </c>
    </row>
    <row r="169" spans="1:28" x14ac:dyDescent="0.3">
      <c r="A169" t="e">
        <f>A168+metadata!J178</f>
        <v>#REF!</v>
      </c>
      <c r="B169" t="str">
        <f>metadata!B168</f>
        <v>24- Ticino2</v>
      </c>
      <c r="C169">
        <v>168</v>
      </c>
      <c r="D169" s="11" t="str">
        <f t="shared" si="2"/>
        <v>2-</v>
      </c>
      <c r="E169" t="str">
        <f>VLOOKUP($D169,metadata!$B$2:$S$450,2,FALSE)</f>
        <v>BRADSHAW, WE</v>
      </c>
      <c r="F169" t="str">
        <f>VLOOKUP($D169,metadata!$B$2:$S$450,3,FALSE)</f>
        <v>GEOGRAPHY OF PHOTOPERIODIC RESPONSE IN DIAPAUSING MOSQUITO</v>
      </c>
      <c r="G169" t="str">
        <f>VLOOKUP($D169,metadata!$B$2:$S$450,4,FALSE)</f>
        <v>10.1038/262384b0</v>
      </c>
      <c r="H169" t="str">
        <f>VLOOKUP($D169,metadata!$B$2:$S$450,5,FALSE)</f>
        <v>y-askfordata</v>
      </c>
      <c r="I169" t="str">
        <f>VLOOKUP($D169,metadata!$B$2:$S$450,6,FALSE)</f>
        <v>a</v>
      </c>
      <c r="J169" t="str">
        <f>VLOOKUP($D169,metadata!$B$2:$S$450,7,FALSE)</f>
        <v>i</v>
      </c>
      <c r="K169">
        <f>VLOOKUP($D169,metadata!$B$2:$S$450,8,FALSE)</f>
        <v>22</v>
      </c>
      <c r="L169">
        <f>VLOOKUP($D169,metadata!$B$2:$S$450,9,FALSE)</f>
        <v>16</v>
      </c>
      <c r="M169">
        <f>VLOOKUP($D169,metadata!$B$2:$S$450,10,FALSE)</f>
        <v>0</v>
      </c>
      <c r="N169" t="str">
        <f>VLOOKUP($D169,metadata!$B$2:$S$450,11,FALSE)</f>
        <v>Wyeomyia smithii</v>
      </c>
      <c r="O169" t="str">
        <f>VLOOKUP($D169,metadata!$B$2:$S$450,12,FALSE)</f>
        <v>diptera</v>
      </c>
      <c r="P169">
        <f>VLOOKUP($D169,metadata!$B$2:$S$450,13,FALSE)</f>
        <v>0</v>
      </c>
      <c r="Q169">
        <f>VLOOKUP($D169,metadata!$B$2:$S$450,14,FALSE)</f>
        <v>0</v>
      </c>
      <c r="R169">
        <f>VLOOKUP($D169,metadata!$B$2:$S$450,15,FALSE)</f>
        <v>0</v>
      </c>
      <c r="S169">
        <f>VLOOKUP($D169,metadata!$B$2:$S$450,16,FALSE)</f>
        <v>0</v>
      </c>
      <c r="T169">
        <f>VLOOKUP($D169,metadata!$B$2:$S$450,17,FALSE)</f>
        <v>0</v>
      </c>
      <c r="U169">
        <f>VLOOKUP($D169,metadata!$B$2:$S$450,18,FALSE)</f>
        <v>0</v>
      </c>
      <c r="V169">
        <f>VLOOKUP($D169,metadata!$B$2:$Z$450,19,FALSE)</f>
        <v>0</v>
      </c>
      <c r="W169">
        <f>VLOOKUP($D169,metadata!$B$2:$Z$450,20,FALSE)</f>
        <v>0</v>
      </c>
      <c r="X169">
        <f>VLOOKUP($D169,metadata!$B$2:$Z$450,21,FALSE)</f>
        <v>0</v>
      </c>
      <c r="Y169">
        <f>VLOOKUP($D169,metadata!$B$2:$Z$450,22,FALSE)</f>
        <v>0</v>
      </c>
      <c r="Z169">
        <f>VLOOKUP($D169,metadata!$B$2:$Z$450,23,FALSE)</f>
        <v>0</v>
      </c>
      <c r="AA169">
        <f>VLOOKUP($D169,metadata!$B$2:$Z$450,24,FALSE)</f>
        <v>0</v>
      </c>
      <c r="AB169">
        <f>VLOOKUP($D169,metadata!$B$2:$Z$450,25,FALSE)</f>
        <v>0</v>
      </c>
    </row>
    <row r="170" spans="1:28" x14ac:dyDescent="0.3">
      <c r="A170" t="e">
        <f>A169+metadata!J179</f>
        <v>#REF!</v>
      </c>
      <c r="B170" t="str">
        <f>metadata!B169</f>
        <v>24- Biograd</v>
      </c>
      <c r="C170">
        <v>169</v>
      </c>
      <c r="D170" s="11" t="str">
        <f t="shared" si="2"/>
        <v>2-</v>
      </c>
      <c r="E170" t="str">
        <f>VLOOKUP($D170,metadata!$B$2:$S$450,2,FALSE)</f>
        <v>BRADSHAW, WE</v>
      </c>
      <c r="F170" t="str">
        <f>VLOOKUP($D170,metadata!$B$2:$S$450,3,FALSE)</f>
        <v>GEOGRAPHY OF PHOTOPERIODIC RESPONSE IN DIAPAUSING MOSQUITO</v>
      </c>
      <c r="G170" t="str">
        <f>VLOOKUP($D170,metadata!$B$2:$S$450,4,FALSE)</f>
        <v>10.1038/262384b0</v>
      </c>
      <c r="H170" t="str">
        <f>VLOOKUP($D170,metadata!$B$2:$S$450,5,FALSE)</f>
        <v>y-askfordata</v>
      </c>
      <c r="I170" t="str">
        <f>VLOOKUP($D170,metadata!$B$2:$S$450,6,FALSE)</f>
        <v>a</v>
      </c>
      <c r="J170" t="str">
        <f>VLOOKUP($D170,metadata!$B$2:$S$450,7,FALSE)</f>
        <v>i</v>
      </c>
      <c r="K170">
        <f>VLOOKUP($D170,metadata!$B$2:$S$450,8,FALSE)</f>
        <v>22</v>
      </c>
      <c r="L170">
        <f>VLOOKUP($D170,metadata!$B$2:$S$450,9,FALSE)</f>
        <v>16</v>
      </c>
      <c r="M170">
        <f>VLOOKUP($D170,metadata!$B$2:$S$450,10,FALSE)</f>
        <v>0</v>
      </c>
      <c r="N170" t="str">
        <f>VLOOKUP($D170,metadata!$B$2:$S$450,11,FALSE)</f>
        <v>Wyeomyia smithii</v>
      </c>
      <c r="O170" t="str">
        <f>VLOOKUP($D170,metadata!$B$2:$S$450,12,FALSE)</f>
        <v>diptera</v>
      </c>
      <c r="P170">
        <f>VLOOKUP($D170,metadata!$B$2:$S$450,13,FALSE)</f>
        <v>0</v>
      </c>
      <c r="Q170">
        <f>VLOOKUP($D170,metadata!$B$2:$S$450,14,FALSE)</f>
        <v>0</v>
      </c>
      <c r="R170">
        <f>VLOOKUP($D170,metadata!$B$2:$S$450,15,FALSE)</f>
        <v>0</v>
      </c>
      <c r="S170">
        <f>VLOOKUP($D170,metadata!$B$2:$S$450,16,FALSE)</f>
        <v>0</v>
      </c>
      <c r="T170">
        <f>VLOOKUP($D170,metadata!$B$2:$S$450,17,FALSE)</f>
        <v>0</v>
      </c>
      <c r="U170">
        <f>VLOOKUP($D170,metadata!$B$2:$S$450,18,FALSE)</f>
        <v>0</v>
      </c>
      <c r="V170">
        <f>VLOOKUP($D170,metadata!$B$2:$Z$450,19,FALSE)</f>
        <v>0</v>
      </c>
      <c r="W170">
        <f>VLOOKUP($D170,metadata!$B$2:$Z$450,20,FALSE)</f>
        <v>0</v>
      </c>
      <c r="X170">
        <f>VLOOKUP($D170,metadata!$B$2:$Z$450,21,FALSE)</f>
        <v>0</v>
      </c>
      <c r="Y170">
        <f>VLOOKUP($D170,metadata!$B$2:$Z$450,22,FALSE)</f>
        <v>0</v>
      </c>
      <c r="Z170">
        <f>VLOOKUP($D170,metadata!$B$2:$Z$450,23,FALSE)</f>
        <v>0</v>
      </c>
      <c r="AA170">
        <f>VLOOKUP($D170,metadata!$B$2:$Z$450,24,FALSE)</f>
        <v>0</v>
      </c>
      <c r="AB170">
        <f>VLOOKUP($D170,metadata!$B$2:$Z$450,25,FALSE)</f>
        <v>0</v>
      </c>
    </row>
    <row r="171" spans="1:28" x14ac:dyDescent="0.3">
      <c r="A171" t="e">
        <f>A170+metadata!J180</f>
        <v>#REF!</v>
      </c>
      <c r="B171" t="str">
        <f>metadata!B170</f>
        <v>24- Krasnodar</v>
      </c>
      <c r="C171">
        <v>170</v>
      </c>
      <c r="D171" s="11" t="str">
        <f t="shared" si="2"/>
        <v>2-</v>
      </c>
      <c r="E171" t="str">
        <f>VLOOKUP($D171,metadata!$B$2:$S$450,2,FALSE)</f>
        <v>BRADSHAW, WE</v>
      </c>
      <c r="F171" t="str">
        <f>VLOOKUP($D171,metadata!$B$2:$S$450,3,FALSE)</f>
        <v>GEOGRAPHY OF PHOTOPERIODIC RESPONSE IN DIAPAUSING MOSQUITO</v>
      </c>
      <c r="G171" t="str">
        <f>VLOOKUP($D171,metadata!$B$2:$S$450,4,FALSE)</f>
        <v>10.1038/262384b0</v>
      </c>
      <c r="H171" t="str">
        <f>VLOOKUP($D171,metadata!$B$2:$S$450,5,FALSE)</f>
        <v>y-askfordata</v>
      </c>
      <c r="I171" t="str">
        <f>VLOOKUP($D171,metadata!$B$2:$S$450,6,FALSE)</f>
        <v>a</v>
      </c>
      <c r="J171" t="str">
        <f>VLOOKUP($D171,metadata!$B$2:$S$450,7,FALSE)</f>
        <v>i</v>
      </c>
      <c r="K171">
        <f>VLOOKUP($D171,metadata!$B$2:$S$450,8,FALSE)</f>
        <v>22</v>
      </c>
      <c r="L171">
        <f>VLOOKUP($D171,metadata!$B$2:$S$450,9,FALSE)</f>
        <v>16</v>
      </c>
      <c r="M171">
        <f>VLOOKUP($D171,metadata!$B$2:$S$450,10,FALSE)</f>
        <v>0</v>
      </c>
      <c r="N171" t="str">
        <f>VLOOKUP($D171,metadata!$B$2:$S$450,11,FALSE)</f>
        <v>Wyeomyia smithii</v>
      </c>
      <c r="O171" t="str">
        <f>VLOOKUP($D171,metadata!$B$2:$S$450,12,FALSE)</f>
        <v>diptera</v>
      </c>
      <c r="P171">
        <f>VLOOKUP($D171,metadata!$B$2:$S$450,13,FALSE)</f>
        <v>0</v>
      </c>
      <c r="Q171">
        <f>VLOOKUP($D171,metadata!$B$2:$S$450,14,FALSE)</f>
        <v>0</v>
      </c>
      <c r="R171">
        <f>VLOOKUP($D171,metadata!$B$2:$S$450,15,FALSE)</f>
        <v>0</v>
      </c>
      <c r="S171">
        <f>VLOOKUP($D171,metadata!$B$2:$S$450,16,FALSE)</f>
        <v>0</v>
      </c>
      <c r="T171">
        <f>VLOOKUP($D171,metadata!$B$2:$S$450,17,FALSE)</f>
        <v>0</v>
      </c>
      <c r="U171">
        <f>VLOOKUP($D171,metadata!$B$2:$S$450,18,FALSE)</f>
        <v>0</v>
      </c>
      <c r="V171">
        <f>VLOOKUP($D171,metadata!$B$2:$Z$450,19,FALSE)</f>
        <v>0</v>
      </c>
      <c r="W171">
        <f>VLOOKUP($D171,metadata!$B$2:$Z$450,20,FALSE)</f>
        <v>0</v>
      </c>
      <c r="X171">
        <f>VLOOKUP($D171,metadata!$B$2:$Z$450,21,FALSE)</f>
        <v>0</v>
      </c>
      <c r="Y171">
        <f>VLOOKUP($D171,metadata!$B$2:$Z$450,22,FALSE)</f>
        <v>0</v>
      </c>
      <c r="Z171">
        <f>VLOOKUP($D171,metadata!$B$2:$Z$450,23,FALSE)</f>
        <v>0</v>
      </c>
      <c r="AA171">
        <f>VLOOKUP($D171,metadata!$B$2:$Z$450,24,FALSE)</f>
        <v>0</v>
      </c>
      <c r="AB171">
        <f>VLOOKUP($D171,metadata!$B$2:$Z$450,25,FALSE)</f>
        <v>0</v>
      </c>
    </row>
    <row r="172" spans="1:28" x14ac:dyDescent="0.3">
      <c r="A172" t="e">
        <f>A171+metadata!J181</f>
        <v>#REF!</v>
      </c>
      <c r="B172" t="str">
        <f>metadata!B171</f>
        <v>24- Kutaisi2</v>
      </c>
      <c r="C172">
        <v>171</v>
      </c>
      <c r="D172" s="11" t="str">
        <f t="shared" si="2"/>
        <v>2-</v>
      </c>
      <c r="E172" t="str">
        <f>VLOOKUP($D172,metadata!$B$2:$S$450,2,FALSE)</f>
        <v>BRADSHAW, WE</v>
      </c>
      <c r="F172" t="str">
        <f>VLOOKUP($D172,metadata!$B$2:$S$450,3,FALSE)</f>
        <v>GEOGRAPHY OF PHOTOPERIODIC RESPONSE IN DIAPAUSING MOSQUITO</v>
      </c>
      <c r="G172" t="str">
        <f>VLOOKUP($D172,metadata!$B$2:$S$450,4,FALSE)</f>
        <v>10.1038/262384b0</v>
      </c>
      <c r="H172" t="str">
        <f>VLOOKUP($D172,metadata!$B$2:$S$450,5,FALSE)</f>
        <v>y-askfordata</v>
      </c>
      <c r="I172" t="str">
        <f>VLOOKUP($D172,metadata!$B$2:$S$450,6,FALSE)</f>
        <v>a</v>
      </c>
      <c r="J172" t="str">
        <f>VLOOKUP($D172,metadata!$B$2:$S$450,7,FALSE)</f>
        <v>i</v>
      </c>
      <c r="K172">
        <f>VLOOKUP($D172,metadata!$B$2:$S$450,8,FALSE)</f>
        <v>22</v>
      </c>
      <c r="L172">
        <f>VLOOKUP($D172,metadata!$B$2:$S$450,9,FALSE)</f>
        <v>16</v>
      </c>
      <c r="M172">
        <f>VLOOKUP($D172,metadata!$B$2:$S$450,10,FALSE)</f>
        <v>0</v>
      </c>
      <c r="N172" t="str">
        <f>VLOOKUP($D172,metadata!$B$2:$S$450,11,FALSE)</f>
        <v>Wyeomyia smithii</v>
      </c>
      <c r="O172" t="str">
        <f>VLOOKUP($D172,metadata!$B$2:$S$450,12,FALSE)</f>
        <v>diptera</v>
      </c>
      <c r="P172">
        <f>VLOOKUP($D172,metadata!$B$2:$S$450,13,FALSE)</f>
        <v>0</v>
      </c>
      <c r="Q172">
        <f>VLOOKUP($D172,metadata!$B$2:$S$450,14,FALSE)</f>
        <v>0</v>
      </c>
      <c r="R172">
        <f>VLOOKUP($D172,metadata!$B$2:$S$450,15,FALSE)</f>
        <v>0</v>
      </c>
      <c r="S172">
        <f>VLOOKUP($D172,metadata!$B$2:$S$450,16,FALSE)</f>
        <v>0</v>
      </c>
      <c r="T172">
        <f>VLOOKUP($D172,metadata!$B$2:$S$450,17,FALSE)</f>
        <v>0</v>
      </c>
      <c r="U172">
        <f>VLOOKUP($D172,metadata!$B$2:$S$450,18,FALSE)</f>
        <v>0</v>
      </c>
      <c r="V172">
        <f>VLOOKUP($D172,metadata!$B$2:$Z$450,19,FALSE)</f>
        <v>0</v>
      </c>
      <c r="W172">
        <f>VLOOKUP($D172,metadata!$B$2:$Z$450,20,FALSE)</f>
        <v>0</v>
      </c>
      <c r="X172">
        <f>VLOOKUP($D172,metadata!$B$2:$Z$450,21,FALSE)</f>
        <v>0</v>
      </c>
      <c r="Y172">
        <f>VLOOKUP($D172,metadata!$B$2:$Z$450,22,FALSE)</f>
        <v>0</v>
      </c>
      <c r="Z172">
        <f>VLOOKUP($D172,metadata!$B$2:$Z$450,23,FALSE)</f>
        <v>0</v>
      </c>
      <c r="AA172">
        <f>VLOOKUP($D172,metadata!$B$2:$Z$450,24,FALSE)</f>
        <v>0</v>
      </c>
      <c r="AB172">
        <f>VLOOKUP($D172,metadata!$B$2:$Z$450,25,FALSE)</f>
        <v>0</v>
      </c>
    </row>
    <row r="173" spans="1:28" x14ac:dyDescent="0.3">
      <c r="A173" t="e">
        <f>A172+metadata!J182</f>
        <v>#REF!</v>
      </c>
      <c r="B173" t="str">
        <f>metadata!B172</f>
        <v>24- Kutaisi4</v>
      </c>
      <c r="C173">
        <v>172</v>
      </c>
      <c r="D173" s="11" t="str">
        <f t="shared" si="2"/>
        <v>2-</v>
      </c>
      <c r="E173" t="str">
        <f>VLOOKUP($D173,metadata!$B$2:$S$450,2,FALSE)</f>
        <v>BRADSHAW, WE</v>
      </c>
      <c r="F173" t="str">
        <f>VLOOKUP($D173,metadata!$B$2:$S$450,3,FALSE)</f>
        <v>GEOGRAPHY OF PHOTOPERIODIC RESPONSE IN DIAPAUSING MOSQUITO</v>
      </c>
      <c r="G173" t="str">
        <f>VLOOKUP($D173,metadata!$B$2:$S$450,4,FALSE)</f>
        <v>10.1038/262384b0</v>
      </c>
      <c r="H173" t="str">
        <f>VLOOKUP($D173,metadata!$B$2:$S$450,5,FALSE)</f>
        <v>y-askfordata</v>
      </c>
      <c r="I173" t="str">
        <f>VLOOKUP($D173,metadata!$B$2:$S$450,6,FALSE)</f>
        <v>a</v>
      </c>
      <c r="J173" t="str">
        <f>VLOOKUP($D173,metadata!$B$2:$S$450,7,FALSE)</f>
        <v>i</v>
      </c>
      <c r="K173">
        <f>VLOOKUP($D173,metadata!$B$2:$S$450,8,FALSE)</f>
        <v>22</v>
      </c>
      <c r="L173">
        <f>VLOOKUP($D173,metadata!$B$2:$S$450,9,FALSE)</f>
        <v>16</v>
      </c>
      <c r="M173">
        <f>VLOOKUP($D173,metadata!$B$2:$S$450,10,FALSE)</f>
        <v>0</v>
      </c>
      <c r="N173" t="str">
        <f>VLOOKUP($D173,metadata!$B$2:$S$450,11,FALSE)</f>
        <v>Wyeomyia smithii</v>
      </c>
      <c r="O173" t="str">
        <f>VLOOKUP($D173,metadata!$B$2:$S$450,12,FALSE)</f>
        <v>diptera</v>
      </c>
      <c r="P173">
        <f>VLOOKUP($D173,metadata!$B$2:$S$450,13,FALSE)</f>
        <v>0</v>
      </c>
      <c r="Q173">
        <f>VLOOKUP($D173,metadata!$B$2:$S$450,14,FALSE)</f>
        <v>0</v>
      </c>
      <c r="R173">
        <f>VLOOKUP($D173,metadata!$B$2:$S$450,15,FALSE)</f>
        <v>0</v>
      </c>
      <c r="S173">
        <f>VLOOKUP($D173,metadata!$B$2:$S$450,16,FALSE)</f>
        <v>0</v>
      </c>
      <c r="T173">
        <f>VLOOKUP($D173,metadata!$B$2:$S$450,17,FALSE)</f>
        <v>0</v>
      </c>
      <c r="U173">
        <f>VLOOKUP($D173,metadata!$B$2:$S$450,18,FALSE)</f>
        <v>0</v>
      </c>
      <c r="V173">
        <f>VLOOKUP($D173,metadata!$B$2:$Z$450,19,FALSE)</f>
        <v>0</v>
      </c>
      <c r="W173">
        <f>VLOOKUP($D173,metadata!$B$2:$Z$450,20,FALSE)</f>
        <v>0</v>
      </c>
      <c r="X173">
        <f>VLOOKUP($D173,metadata!$B$2:$Z$450,21,FALSE)</f>
        <v>0</v>
      </c>
      <c r="Y173">
        <f>VLOOKUP($D173,metadata!$B$2:$Z$450,22,FALSE)</f>
        <v>0</v>
      </c>
      <c r="Z173">
        <f>VLOOKUP($D173,metadata!$B$2:$Z$450,23,FALSE)</f>
        <v>0</v>
      </c>
      <c r="AA173">
        <f>VLOOKUP($D173,metadata!$B$2:$Z$450,24,FALSE)</f>
        <v>0</v>
      </c>
      <c r="AB173">
        <f>VLOOKUP($D173,metadata!$B$2:$Z$450,25,FALSE)</f>
        <v>0</v>
      </c>
    </row>
    <row r="174" spans="1:28" x14ac:dyDescent="0.3">
      <c r="A174" t="e">
        <f>A173+metadata!J183</f>
        <v>#REF!</v>
      </c>
      <c r="B174" t="str">
        <f>metadata!B173</f>
        <v>24- Kutais5</v>
      </c>
      <c r="C174">
        <v>173</v>
      </c>
      <c r="D174" s="11" t="str">
        <f t="shared" si="2"/>
        <v>2-</v>
      </c>
      <c r="E174" t="str">
        <f>VLOOKUP($D174,metadata!$B$2:$S$450,2,FALSE)</f>
        <v>BRADSHAW, WE</v>
      </c>
      <c r="F174" t="str">
        <f>VLOOKUP($D174,metadata!$B$2:$S$450,3,FALSE)</f>
        <v>GEOGRAPHY OF PHOTOPERIODIC RESPONSE IN DIAPAUSING MOSQUITO</v>
      </c>
      <c r="G174" t="str">
        <f>VLOOKUP($D174,metadata!$B$2:$S$450,4,FALSE)</f>
        <v>10.1038/262384b0</v>
      </c>
      <c r="H174" t="str">
        <f>VLOOKUP($D174,metadata!$B$2:$S$450,5,FALSE)</f>
        <v>y-askfordata</v>
      </c>
      <c r="I174" t="str">
        <f>VLOOKUP($D174,metadata!$B$2:$S$450,6,FALSE)</f>
        <v>a</v>
      </c>
      <c r="J174" t="str">
        <f>VLOOKUP($D174,metadata!$B$2:$S$450,7,FALSE)</f>
        <v>i</v>
      </c>
      <c r="K174">
        <f>VLOOKUP($D174,metadata!$B$2:$S$450,8,FALSE)</f>
        <v>22</v>
      </c>
      <c r="L174">
        <f>VLOOKUP($D174,metadata!$B$2:$S$450,9,FALSE)</f>
        <v>16</v>
      </c>
      <c r="M174">
        <f>VLOOKUP($D174,metadata!$B$2:$S$450,10,FALSE)</f>
        <v>0</v>
      </c>
      <c r="N174" t="str">
        <f>VLOOKUP($D174,metadata!$B$2:$S$450,11,FALSE)</f>
        <v>Wyeomyia smithii</v>
      </c>
      <c r="O174" t="str">
        <f>VLOOKUP($D174,metadata!$B$2:$S$450,12,FALSE)</f>
        <v>diptera</v>
      </c>
      <c r="P174">
        <f>VLOOKUP($D174,metadata!$B$2:$S$450,13,FALSE)</f>
        <v>0</v>
      </c>
      <c r="Q174">
        <f>VLOOKUP($D174,metadata!$B$2:$S$450,14,FALSE)</f>
        <v>0</v>
      </c>
      <c r="R174">
        <f>VLOOKUP($D174,metadata!$B$2:$S$450,15,FALSE)</f>
        <v>0</v>
      </c>
      <c r="S174">
        <f>VLOOKUP($D174,metadata!$B$2:$S$450,16,FALSE)</f>
        <v>0</v>
      </c>
      <c r="T174">
        <f>VLOOKUP($D174,metadata!$B$2:$S$450,17,FALSE)</f>
        <v>0</v>
      </c>
      <c r="U174">
        <f>VLOOKUP($D174,metadata!$B$2:$S$450,18,FALSE)</f>
        <v>0</v>
      </c>
      <c r="V174">
        <f>VLOOKUP($D174,metadata!$B$2:$Z$450,19,FALSE)</f>
        <v>0</v>
      </c>
      <c r="W174">
        <f>VLOOKUP($D174,metadata!$B$2:$Z$450,20,FALSE)</f>
        <v>0</v>
      </c>
      <c r="X174">
        <f>VLOOKUP($D174,metadata!$B$2:$Z$450,21,FALSE)</f>
        <v>0</v>
      </c>
      <c r="Y174">
        <f>VLOOKUP($D174,metadata!$B$2:$Z$450,22,FALSE)</f>
        <v>0</v>
      </c>
      <c r="Z174">
        <f>VLOOKUP($D174,metadata!$B$2:$Z$450,23,FALSE)</f>
        <v>0</v>
      </c>
      <c r="AA174">
        <f>VLOOKUP($D174,metadata!$B$2:$Z$450,24,FALSE)</f>
        <v>0</v>
      </c>
      <c r="AB174">
        <f>VLOOKUP($D174,metadata!$B$2:$Z$450,25,FALSE)</f>
        <v>0</v>
      </c>
    </row>
    <row r="175" spans="1:28" x14ac:dyDescent="0.3">
      <c r="A175" t="e">
        <f>A174+metadata!J184</f>
        <v>#REF!</v>
      </c>
      <c r="B175" t="str">
        <f>metadata!B174</f>
        <v>24- Kutaisi7</v>
      </c>
      <c r="C175">
        <v>174</v>
      </c>
      <c r="D175" s="11" t="str">
        <f t="shared" si="2"/>
        <v>2-</v>
      </c>
      <c r="E175" t="str">
        <f>VLOOKUP($D175,metadata!$B$2:$S$450,2,FALSE)</f>
        <v>BRADSHAW, WE</v>
      </c>
      <c r="F175" t="str">
        <f>VLOOKUP($D175,metadata!$B$2:$S$450,3,FALSE)</f>
        <v>GEOGRAPHY OF PHOTOPERIODIC RESPONSE IN DIAPAUSING MOSQUITO</v>
      </c>
      <c r="G175" t="str">
        <f>VLOOKUP($D175,metadata!$B$2:$S$450,4,FALSE)</f>
        <v>10.1038/262384b0</v>
      </c>
      <c r="H175" t="str">
        <f>VLOOKUP($D175,metadata!$B$2:$S$450,5,FALSE)</f>
        <v>y-askfordata</v>
      </c>
      <c r="I175" t="str">
        <f>VLOOKUP($D175,metadata!$B$2:$S$450,6,FALSE)</f>
        <v>a</v>
      </c>
      <c r="J175" t="str">
        <f>VLOOKUP($D175,metadata!$B$2:$S$450,7,FALSE)</f>
        <v>i</v>
      </c>
      <c r="K175">
        <f>VLOOKUP($D175,metadata!$B$2:$S$450,8,FALSE)</f>
        <v>22</v>
      </c>
      <c r="L175">
        <f>VLOOKUP($D175,metadata!$B$2:$S$450,9,FALSE)</f>
        <v>16</v>
      </c>
      <c r="M175">
        <f>VLOOKUP($D175,metadata!$B$2:$S$450,10,FALSE)</f>
        <v>0</v>
      </c>
      <c r="N175" t="str">
        <f>VLOOKUP($D175,metadata!$B$2:$S$450,11,FALSE)</f>
        <v>Wyeomyia smithii</v>
      </c>
      <c r="O175" t="str">
        <f>VLOOKUP($D175,metadata!$B$2:$S$450,12,FALSE)</f>
        <v>diptera</v>
      </c>
      <c r="P175">
        <f>VLOOKUP($D175,metadata!$B$2:$S$450,13,FALSE)</f>
        <v>0</v>
      </c>
      <c r="Q175">
        <f>VLOOKUP($D175,metadata!$B$2:$S$450,14,FALSE)</f>
        <v>0</v>
      </c>
      <c r="R175">
        <f>VLOOKUP($D175,metadata!$B$2:$S$450,15,FALSE)</f>
        <v>0</v>
      </c>
      <c r="S175">
        <f>VLOOKUP($D175,metadata!$B$2:$S$450,16,FALSE)</f>
        <v>0</v>
      </c>
      <c r="T175">
        <f>VLOOKUP($D175,metadata!$B$2:$S$450,17,FALSE)</f>
        <v>0</v>
      </c>
      <c r="U175">
        <f>VLOOKUP($D175,metadata!$B$2:$S$450,18,FALSE)</f>
        <v>0</v>
      </c>
      <c r="V175">
        <f>VLOOKUP($D175,metadata!$B$2:$Z$450,19,FALSE)</f>
        <v>0</v>
      </c>
      <c r="W175">
        <f>VLOOKUP($D175,metadata!$B$2:$Z$450,20,FALSE)</f>
        <v>0</v>
      </c>
      <c r="X175">
        <f>VLOOKUP($D175,metadata!$B$2:$Z$450,21,FALSE)</f>
        <v>0</v>
      </c>
      <c r="Y175">
        <f>VLOOKUP($D175,metadata!$B$2:$Z$450,22,FALSE)</f>
        <v>0</v>
      </c>
      <c r="Z175">
        <f>VLOOKUP($D175,metadata!$B$2:$Z$450,23,FALSE)</f>
        <v>0</v>
      </c>
      <c r="AA175">
        <f>VLOOKUP($D175,metadata!$B$2:$Z$450,24,FALSE)</f>
        <v>0</v>
      </c>
      <c r="AB175">
        <f>VLOOKUP($D175,metadata!$B$2:$Z$450,25,FALSE)</f>
        <v>0</v>
      </c>
    </row>
    <row r="176" spans="1:28" x14ac:dyDescent="0.3">
      <c r="A176" t="e">
        <f>A175+metadata!J185</f>
        <v>#REF!</v>
      </c>
      <c r="B176" t="str">
        <f>metadata!B175</f>
        <v>24- Tbilisi</v>
      </c>
      <c r="C176">
        <v>175</v>
      </c>
      <c r="D176" s="11" t="str">
        <f t="shared" si="2"/>
        <v>2-</v>
      </c>
      <c r="E176" t="str">
        <f>VLOOKUP($D176,metadata!$B$2:$S$450,2,FALSE)</f>
        <v>BRADSHAW, WE</v>
      </c>
      <c r="F176" t="str">
        <f>VLOOKUP($D176,metadata!$B$2:$S$450,3,FALSE)</f>
        <v>GEOGRAPHY OF PHOTOPERIODIC RESPONSE IN DIAPAUSING MOSQUITO</v>
      </c>
      <c r="G176" t="str">
        <f>VLOOKUP($D176,metadata!$B$2:$S$450,4,FALSE)</f>
        <v>10.1038/262384b0</v>
      </c>
      <c r="H176" t="str">
        <f>VLOOKUP($D176,metadata!$B$2:$S$450,5,FALSE)</f>
        <v>y-askfordata</v>
      </c>
      <c r="I176" t="str">
        <f>VLOOKUP($D176,metadata!$B$2:$S$450,6,FALSE)</f>
        <v>a</v>
      </c>
      <c r="J176" t="str">
        <f>VLOOKUP($D176,metadata!$B$2:$S$450,7,FALSE)</f>
        <v>i</v>
      </c>
      <c r="K176">
        <f>VLOOKUP($D176,metadata!$B$2:$S$450,8,FALSE)</f>
        <v>22</v>
      </c>
      <c r="L176">
        <f>VLOOKUP($D176,metadata!$B$2:$S$450,9,FALSE)</f>
        <v>16</v>
      </c>
      <c r="M176">
        <f>VLOOKUP($D176,metadata!$B$2:$S$450,10,FALSE)</f>
        <v>0</v>
      </c>
      <c r="N176" t="str">
        <f>VLOOKUP($D176,metadata!$B$2:$S$450,11,FALSE)</f>
        <v>Wyeomyia smithii</v>
      </c>
      <c r="O176" t="str">
        <f>VLOOKUP($D176,metadata!$B$2:$S$450,12,FALSE)</f>
        <v>diptera</v>
      </c>
      <c r="P176">
        <f>VLOOKUP($D176,metadata!$B$2:$S$450,13,FALSE)</f>
        <v>0</v>
      </c>
      <c r="Q176">
        <f>VLOOKUP($D176,metadata!$B$2:$S$450,14,FALSE)</f>
        <v>0</v>
      </c>
      <c r="R176">
        <f>VLOOKUP($D176,metadata!$B$2:$S$450,15,FALSE)</f>
        <v>0</v>
      </c>
      <c r="S176">
        <f>VLOOKUP($D176,metadata!$B$2:$S$450,16,FALSE)</f>
        <v>0</v>
      </c>
      <c r="T176">
        <f>VLOOKUP($D176,metadata!$B$2:$S$450,17,FALSE)</f>
        <v>0</v>
      </c>
      <c r="U176">
        <f>VLOOKUP($D176,metadata!$B$2:$S$450,18,FALSE)</f>
        <v>0</v>
      </c>
      <c r="V176">
        <f>VLOOKUP($D176,metadata!$B$2:$Z$450,19,FALSE)</f>
        <v>0</v>
      </c>
      <c r="W176">
        <f>VLOOKUP($D176,metadata!$B$2:$Z$450,20,FALSE)</f>
        <v>0</v>
      </c>
      <c r="X176">
        <f>VLOOKUP($D176,metadata!$B$2:$Z$450,21,FALSE)</f>
        <v>0</v>
      </c>
      <c r="Y176">
        <f>VLOOKUP($D176,metadata!$B$2:$Z$450,22,FALSE)</f>
        <v>0</v>
      </c>
      <c r="Z176">
        <f>VLOOKUP($D176,metadata!$B$2:$Z$450,23,FALSE)</f>
        <v>0</v>
      </c>
      <c r="AA176">
        <f>VLOOKUP($D176,metadata!$B$2:$Z$450,24,FALSE)</f>
        <v>0</v>
      </c>
      <c r="AB176">
        <f>VLOOKUP($D176,metadata!$B$2:$Z$450,25,FALSE)</f>
        <v>0</v>
      </c>
    </row>
    <row r="177" spans="1:28" x14ac:dyDescent="0.3">
      <c r="A177" t="e">
        <f>A176+metadata!J186</f>
        <v>#REF!</v>
      </c>
      <c r="B177" t="str">
        <f>metadata!B176</f>
        <v>25-</v>
      </c>
      <c r="C177">
        <v>176</v>
      </c>
      <c r="D177" s="11" t="str">
        <f t="shared" si="2"/>
        <v>2-</v>
      </c>
      <c r="E177" t="str">
        <f>VLOOKUP($D177,metadata!$B$2:$S$450,2,FALSE)</f>
        <v>BRADSHAW, WE</v>
      </c>
      <c r="F177" t="str">
        <f>VLOOKUP($D177,metadata!$B$2:$S$450,3,FALSE)</f>
        <v>GEOGRAPHY OF PHOTOPERIODIC RESPONSE IN DIAPAUSING MOSQUITO</v>
      </c>
      <c r="G177" t="str">
        <f>VLOOKUP($D177,metadata!$B$2:$S$450,4,FALSE)</f>
        <v>10.1038/262384b0</v>
      </c>
      <c r="H177" t="str">
        <f>VLOOKUP($D177,metadata!$B$2:$S$450,5,FALSE)</f>
        <v>y-askfordata</v>
      </c>
      <c r="I177" t="str">
        <f>VLOOKUP($D177,metadata!$B$2:$S$450,6,FALSE)</f>
        <v>a</v>
      </c>
      <c r="J177" t="str">
        <f>VLOOKUP($D177,metadata!$B$2:$S$450,7,FALSE)</f>
        <v>i</v>
      </c>
      <c r="K177">
        <f>VLOOKUP($D177,metadata!$B$2:$S$450,8,FALSE)</f>
        <v>22</v>
      </c>
      <c r="L177">
        <f>VLOOKUP($D177,metadata!$B$2:$S$450,9,FALSE)</f>
        <v>16</v>
      </c>
      <c r="M177">
        <f>VLOOKUP($D177,metadata!$B$2:$S$450,10,FALSE)</f>
        <v>0</v>
      </c>
      <c r="N177" t="str">
        <f>VLOOKUP($D177,metadata!$B$2:$S$450,11,FALSE)</f>
        <v>Wyeomyia smithii</v>
      </c>
      <c r="O177" t="str">
        <f>VLOOKUP($D177,metadata!$B$2:$S$450,12,FALSE)</f>
        <v>diptera</v>
      </c>
      <c r="P177">
        <f>VLOOKUP($D177,metadata!$B$2:$S$450,13,FALSE)</f>
        <v>0</v>
      </c>
      <c r="Q177">
        <f>VLOOKUP($D177,metadata!$B$2:$S$450,14,FALSE)</f>
        <v>0</v>
      </c>
      <c r="R177">
        <f>VLOOKUP($D177,metadata!$B$2:$S$450,15,FALSE)</f>
        <v>0</v>
      </c>
      <c r="S177">
        <f>VLOOKUP($D177,metadata!$B$2:$S$450,16,FALSE)</f>
        <v>0</v>
      </c>
      <c r="T177">
        <f>VLOOKUP($D177,metadata!$B$2:$S$450,17,FALSE)</f>
        <v>0</v>
      </c>
      <c r="U177">
        <f>VLOOKUP($D177,metadata!$B$2:$S$450,18,FALSE)</f>
        <v>0</v>
      </c>
      <c r="V177">
        <f>VLOOKUP($D177,metadata!$B$2:$Z$450,19,FALSE)</f>
        <v>0</v>
      </c>
      <c r="W177">
        <f>VLOOKUP($D177,metadata!$B$2:$Z$450,20,FALSE)</f>
        <v>0</v>
      </c>
      <c r="X177">
        <f>VLOOKUP($D177,metadata!$B$2:$Z$450,21,FALSE)</f>
        <v>0</v>
      </c>
      <c r="Y177">
        <f>VLOOKUP($D177,metadata!$B$2:$Z$450,22,FALSE)</f>
        <v>0</v>
      </c>
      <c r="Z177">
        <f>VLOOKUP($D177,metadata!$B$2:$Z$450,23,FALSE)</f>
        <v>0</v>
      </c>
      <c r="AA177">
        <f>VLOOKUP($D177,metadata!$B$2:$Z$450,24,FALSE)</f>
        <v>0</v>
      </c>
      <c r="AB177">
        <f>VLOOKUP($D177,metadata!$B$2:$Z$450,25,FALSE)</f>
        <v>0</v>
      </c>
    </row>
    <row r="178" spans="1:28" x14ac:dyDescent="0.3">
      <c r="A178" t="e">
        <f>A177+metadata!J187</f>
        <v>#REF!</v>
      </c>
      <c r="B178" t="str">
        <f>metadata!B177</f>
        <v>25-</v>
      </c>
      <c r="C178">
        <v>177</v>
      </c>
      <c r="D178" s="11" t="str">
        <f t="shared" si="2"/>
        <v>2-</v>
      </c>
      <c r="E178" t="str">
        <f>VLOOKUP($D178,metadata!$B$2:$S$450,2,FALSE)</f>
        <v>BRADSHAW, WE</v>
      </c>
      <c r="F178" t="str">
        <f>VLOOKUP($D178,metadata!$B$2:$S$450,3,FALSE)</f>
        <v>GEOGRAPHY OF PHOTOPERIODIC RESPONSE IN DIAPAUSING MOSQUITO</v>
      </c>
      <c r="G178" t="str">
        <f>VLOOKUP($D178,metadata!$B$2:$S$450,4,FALSE)</f>
        <v>10.1038/262384b0</v>
      </c>
      <c r="H178" t="str">
        <f>VLOOKUP($D178,metadata!$B$2:$S$450,5,FALSE)</f>
        <v>y-askfordata</v>
      </c>
      <c r="I178" t="str">
        <f>VLOOKUP($D178,metadata!$B$2:$S$450,6,FALSE)</f>
        <v>a</v>
      </c>
      <c r="J178" t="str">
        <f>VLOOKUP($D178,metadata!$B$2:$S$450,7,FALSE)</f>
        <v>i</v>
      </c>
      <c r="K178">
        <f>VLOOKUP($D178,metadata!$B$2:$S$450,8,FALSE)</f>
        <v>22</v>
      </c>
      <c r="L178">
        <f>VLOOKUP($D178,metadata!$B$2:$S$450,9,FALSE)</f>
        <v>16</v>
      </c>
      <c r="M178">
        <f>VLOOKUP($D178,metadata!$B$2:$S$450,10,FALSE)</f>
        <v>0</v>
      </c>
      <c r="N178" t="str">
        <f>VLOOKUP($D178,metadata!$B$2:$S$450,11,FALSE)</f>
        <v>Wyeomyia smithii</v>
      </c>
      <c r="O178" t="str">
        <f>VLOOKUP($D178,metadata!$B$2:$S$450,12,FALSE)</f>
        <v>diptera</v>
      </c>
      <c r="P178">
        <f>VLOOKUP($D178,metadata!$B$2:$S$450,13,FALSE)</f>
        <v>0</v>
      </c>
      <c r="Q178">
        <f>VLOOKUP($D178,metadata!$B$2:$S$450,14,FALSE)</f>
        <v>0</v>
      </c>
      <c r="R178">
        <f>VLOOKUP($D178,metadata!$B$2:$S$450,15,FALSE)</f>
        <v>0</v>
      </c>
      <c r="S178">
        <f>VLOOKUP($D178,metadata!$B$2:$S$450,16,FALSE)</f>
        <v>0</v>
      </c>
      <c r="T178">
        <f>VLOOKUP($D178,metadata!$B$2:$S$450,17,FALSE)</f>
        <v>0</v>
      </c>
      <c r="U178">
        <f>VLOOKUP($D178,metadata!$B$2:$S$450,18,FALSE)</f>
        <v>0</v>
      </c>
      <c r="V178">
        <f>VLOOKUP($D178,metadata!$B$2:$Z$450,19,FALSE)</f>
        <v>0</v>
      </c>
      <c r="W178">
        <f>VLOOKUP($D178,metadata!$B$2:$Z$450,20,FALSE)</f>
        <v>0</v>
      </c>
      <c r="X178">
        <f>VLOOKUP($D178,metadata!$B$2:$Z$450,21,FALSE)</f>
        <v>0</v>
      </c>
      <c r="Y178">
        <f>VLOOKUP($D178,metadata!$B$2:$Z$450,22,FALSE)</f>
        <v>0</v>
      </c>
      <c r="Z178">
        <f>VLOOKUP($D178,metadata!$B$2:$Z$450,23,FALSE)</f>
        <v>0</v>
      </c>
      <c r="AA178">
        <f>VLOOKUP($D178,metadata!$B$2:$Z$450,24,FALSE)</f>
        <v>0</v>
      </c>
      <c r="AB178">
        <f>VLOOKUP($D178,metadata!$B$2:$Z$450,25,FALSE)</f>
        <v>0</v>
      </c>
    </row>
    <row r="179" spans="1:28" x14ac:dyDescent="0.3">
      <c r="A179" t="e">
        <f>A178+metadata!J188</f>
        <v>#REF!</v>
      </c>
      <c r="B179" t="str">
        <f>metadata!B178</f>
        <v>25-</v>
      </c>
      <c r="C179">
        <v>178</v>
      </c>
      <c r="D179" s="11" t="str">
        <f t="shared" si="2"/>
        <v>2-</v>
      </c>
      <c r="E179" t="str">
        <f>VLOOKUP($D179,metadata!$B$2:$S$450,2,FALSE)</f>
        <v>BRADSHAW, WE</v>
      </c>
      <c r="F179" t="str">
        <f>VLOOKUP($D179,metadata!$B$2:$S$450,3,FALSE)</f>
        <v>GEOGRAPHY OF PHOTOPERIODIC RESPONSE IN DIAPAUSING MOSQUITO</v>
      </c>
      <c r="G179" t="str">
        <f>VLOOKUP($D179,metadata!$B$2:$S$450,4,FALSE)</f>
        <v>10.1038/262384b0</v>
      </c>
      <c r="H179" t="str">
        <f>VLOOKUP($D179,metadata!$B$2:$S$450,5,FALSE)</f>
        <v>y-askfordata</v>
      </c>
      <c r="I179" t="str">
        <f>VLOOKUP($D179,metadata!$B$2:$S$450,6,FALSE)</f>
        <v>a</v>
      </c>
      <c r="J179" t="str">
        <f>VLOOKUP($D179,metadata!$B$2:$S$450,7,FALSE)</f>
        <v>i</v>
      </c>
      <c r="K179">
        <f>VLOOKUP($D179,metadata!$B$2:$S$450,8,FALSE)</f>
        <v>22</v>
      </c>
      <c r="L179">
        <f>VLOOKUP($D179,metadata!$B$2:$S$450,9,FALSE)</f>
        <v>16</v>
      </c>
      <c r="M179">
        <f>VLOOKUP($D179,metadata!$B$2:$S$450,10,FALSE)</f>
        <v>0</v>
      </c>
      <c r="N179" t="str">
        <f>VLOOKUP($D179,metadata!$B$2:$S$450,11,FALSE)</f>
        <v>Wyeomyia smithii</v>
      </c>
      <c r="O179" t="str">
        <f>VLOOKUP($D179,metadata!$B$2:$S$450,12,FALSE)</f>
        <v>diptera</v>
      </c>
      <c r="P179">
        <f>VLOOKUP($D179,metadata!$B$2:$S$450,13,FALSE)</f>
        <v>0</v>
      </c>
      <c r="Q179">
        <f>VLOOKUP($D179,metadata!$B$2:$S$450,14,FALSE)</f>
        <v>0</v>
      </c>
      <c r="R179">
        <f>VLOOKUP($D179,metadata!$B$2:$S$450,15,FALSE)</f>
        <v>0</v>
      </c>
      <c r="S179">
        <f>VLOOKUP($D179,metadata!$B$2:$S$450,16,FALSE)</f>
        <v>0</v>
      </c>
      <c r="T179">
        <f>VLOOKUP($D179,metadata!$B$2:$S$450,17,FALSE)</f>
        <v>0</v>
      </c>
      <c r="U179">
        <f>VLOOKUP($D179,metadata!$B$2:$S$450,18,FALSE)</f>
        <v>0</v>
      </c>
      <c r="V179">
        <f>VLOOKUP($D179,metadata!$B$2:$Z$450,19,FALSE)</f>
        <v>0</v>
      </c>
      <c r="W179">
        <f>VLOOKUP($D179,metadata!$B$2:$Z$450,20,FALSE)</f>
        <v>0</v>
      </c>
      <c r="X179">
        <f>VLOOKUP($D179,metadata!$B$2:$Z$450,21,FALSE)</f>
        <v>0</v>
      </c>
      <c r="Y179">
        <f>VLOOKUP($D179,metadata!$B$2:$Z$450,22,FALSE)</f>
        <v>0</v>
      </c>
      <c r="Z179">
        <f>VLOOKUP($D179,metadata!$B$2:$Z$450,23,FALSE)</f>
        <v>0</v>
      </c>
      <c r="AA179">
        <f>VLOOKUP($D179,metadata!$B$2:$Z$450,24,FALSE)</f>
        <v>0</v>
      </c>
      <c r="AB179">
        <f>VLOOKUP($D179,metadata!$B$2:$Z$450,25,FALSE)</f>
        <v>0</v>
      </c>
    </row>
    <row r="180" spans="1:28" x14ac:dyDescent="0.3">
      <c r="A180" t="e">
        <f>A179+metadata!J189</f>
        <v>#REF!</v>
      </c>
      <c r="B180" t="str">
        <f>metadata!B179</f>
        <v>25-</v>
      </c>
      <c r="C180">
        <v>179</v>
      </c>
      <c r="D180" s="11" t="str">
        <f t="shared" si="2"/>
        <v>2-</v>
      </c>
      <c r="E180" t="str">
        <f>VLOOKUP($D180,metadata!$B$2:$S$450,2,FALSE)</f>
        <v>BRADSHAW, WE</v>
      </c>
      <c r="F180" t="str">
        <f>VLOOKUP($D180,metadata!$B$2:$S$450,3,FALSE)</f>
        <v>GEOGRAPHY OF PHOTOPERIODIC RESPONSE IN DIAPAUSING MOSQUITO</v>
      </c>
      <c r="G180" t="str">
        <f>VLOOKUP($D180,metadata!$B$2:$S$450,4,FALSE)</f>
        <v>10.1038/262384b0</v>
      </c>
      <c r="H180" t="str">
        <f>VLOOKUP($D180,metadata!$B$2:$S$450,5,FALSE)</f>
        <v>y-askfordata</v>
      </c>
      <c r="I180" t="str">
        <f>VLOOKUP($D180,metadata!$B$2:$S$450,6,FALSE)</f>
        <v>a</v>
      </c>
      <c r="J180" t="str">
        <f>VLOOKUP($D180,metadata!$B$2:$S$450,7,FALSE)</f>
        <v>i</v>
      </c>
      <c r="K180">
        <f>VLOOKUP($D180,metadata!$B$2:$S$450,8,FALSE)</f>
        <v>22</v>
      </c>
      <c r="L180">
        <f>VLOOKUP($D180,metadata!$B$2:$S$450,9,FALSE)</f>
        <v>16</v>
      </c>
      <c r="M180">
        <f>VLOOKUP($D180,metadata!$B$2:$S$450,10,FALSE)</f>
        <v>0</v>
      </c>
      <c r="N180" t="str">
        <f>VLOOKUP($D180,metadata!$B$2:$S$450,11,FALSE)</f>
        <v>Wyeomyia smithii</v>
      </c>
      <c r="O180" t="str">
        <f>VLOOKUP($D180,metadata!$B$2:$S$450,12,FALSE)</f>
        <v>diptera</v>
      </c>
      <c r="P180">
        <f>VLOOKUP($D180,metadata!$B$2:$S$450,13,FALSE)</f>
        <v>0</v>
      </c>
      <c r="Q180">
        <f>VLOOKUP($D180,metadata!$B$2:$S$450,14,FALSE)</f>
        <v>0</v>
      </c>
      <c r="R180">
        <f>VLOOKUP($D180,metadata!$B$2:$S$450,15,FALSE)</f>
        <v>0</v>
      </c>
      <c r="S180">
        <f>VLOOKUP($D180,metadata!$B$2:$S$450,16,FALSE)</f>
        <v>0</v>
      </c>
      <c r="T180">
        <f>VLOOKUP($D180,metadata!$B$2:$S$450,17,FALSE)</f>
        <v>0</v>
      </c>
      <c r="U180">
        <f>VLOOKUP($D180,metadata!$B$2:$S$450,18,FALSE)</f>
        <v>0</v>
      </c>
      <c r="V180">
        <f>VLOOKUP($D180,metadata!$B$2:$Z$450,19,FALSE)</f>
        <v>0</v>
      </c>
      <c r="W180">
        <f>VLOOKUP($D180,metadata!$B$2:$Z$450,20,FALSE)</f>
        <v>0</v>
      </c>
      <c r="X180">
        <f>VLOOKUP($D180,metadata!$B$2:$Z$450,21,FALSE)</f>
        <v>0</v>
      </c>
      <c r="Y180">
        <f>VLOOKUP($D180,metadata!$B$2:$Z$450,22,FALSE)</f>
        <v>0</v>
      </c>
      <c r="Z180">
        <f>VLOOKUP($D180,metadata!$B$2:$Z$450,23,FALSE)</f>
        <v>0</v>
      </c>
      <c r="AA180">
        <f>VLOOKUP($D180,metadata!$B$2:$Z$450,24,FALSE)</f>
        <v>0</v>
      </c>
      <c r="AB180">
        <f>VLOOKUP($D180,metadata!$B$2:$Z$450,25,FALSE)</f>
        <v>0</v>
      </c>
    </row>
    <row r="181" spans="1:28" x14ac:dyDescent="0.3">
      <c r="A181" t="e">
        <f>A180+metadata!J190</f>
        <v>#REF!</v>
      </c>
      <c r="B181" t="str">
        <f>metadata!B180</f>
        <v>25-</v>
      </c>
      <c r="C181">
        <v>180</v>
      </c>
      <c r="D181" s="11" t="str">
        <f t="shared" si="2"/>
        <v>2-</v>
      </c>
      <c r="E181" t="str">
        <f>VLOOKUP($D181,metadata!$B$2:$S$450,2,FALSE)</f>
        <v>BRADSHAW, WE</v>
      </c>
      <c r="F181" t="str">
        <f>VLOOKUP($D181,metadata!$B$2:$S$450,3,FALSE)</f>
        <v>GEOGRAPHY OF PHOTOPERIODIC RESPONSE IN DIAPAUSING MOSQUITO</v>
      </c>
      <c r="G181" t="str">
        <f>VLOOKUP($D181,metadata!$B$2:$S$450,4,FALSE)</f>
        <v>10.1038/262384b0</v>
      </c>
      <c r="H181" t="str">
        <f>VLOOKUP($D181,metadata!$B$2:$S$450,5,FALSE)</f>
        <v>y-askfordata</v>
      </c>
      <c r="I181" t="str">
        <f>VLOOKUP($D181,metadata!$B$2:$S$450,6,FALSE)</f>
        <v>a</v>
      </c>
      <c r="J181" t="str">
        <f>VLOOKUP($D181,metadata!$B$2:$S$450,7,FALSE)</f>
        <v>i</v>
      </c>
      <c r="K181">
        <f>VLOOKUP($D181,metadata!$B$2:$S$450,8,FALSE)</f>
        <v>22</v>
      </c>
      <c r="L181">
        <f>VLOOKUP($D181,metadata!$B$2:$S$450,9,FALSE)</f>
        <v>16</v>
      </c>
      <c r="M181">
        <f>VLOOKUP($D181,metadata!$B$2:$S$450,10,FALSE)</f>
        <v>0</v>
      </c>
      <c r="N181" t="str">
        <f>VLOOKUP($D181,metadata!$B$2:$S$450,11,FALSE)</f>
        <v>Wyeomyia smithii</v>
      </c>
      <c r="O181" t="str">
        <f>VLOOKUP($D181,metadata!$B$2:$S$450,12,FALSE)</f>
        <v>diptera</v>
      </c>
      <c r="P181">
        <f>VLOOKUP($D181,metadata!$B$2:$S$450,13,FALSE)</f>
        <v>0</v>
      </c>
      <c r="Q181">
        <f>VLOOKUP($D181,metadata!$B$2:$S$450,14,FALSE)</f>
        <v>0</v>
      </c>
      <c r="R181">
        <f>VLOOKUP($D181,metadata!$B$2:$S$450,15,FALSE)</f>
        <v>0</v>
      </c>
      <c r="S181">
        <f>VLOOKUP($D181,metadata!$B$2:$S$450,16,FALSE)</f>
        <v>0</v>
      </c>
      <c r="T181">
        <f>VLOOKUP($D181,metadata!$B$2:$S$450,17,FALSE)</f>
        <v>0</v>
      </c>
      <c r="U181">
        <f>VLOOKUP($D181,metadata!$B$2:$S$450,18,FALSE)</f>
        <v>0</v>
      </c>
      <c r="V181">
        <f>VLOOKUP($D181,metadata!$B$2:$Z$450,19,FALSE)</f>
        <v>0</v>
      </c>
      <c r="W181">
        <f>VLOOKUP($D181,metadata!$B$2:$Z$450,20,FALSE)</f>
        <v>0</v>
      </c>
      <c r="X181">
        <f>VLOOKUP($D181,metadata!$B$2:$Z$450,21,FALSE)</f>
        <v>0</v>
      </c>
      <c r="Y181">
        <f>VLOOKUP($D181,metadata!$B$2:$Z$450,22,FALSE)</f>
        <v>0</v>
      </c>
      <c r="Z181">
        <f>VLOOKUP($D181,metadata!$B$2:$Z$450,23,FALSE)</f>
        <v>0</v>
      </c>
      <c r="AA181">
        <f>VLOOKUP($D181,metadata!$B$2:$Z$450,24,FALSE)</f>
        <v>0</v>
      </c>
      <c r="AB181">
        <f>VLOOKUP($D181,metadata!$B$2:$Z$450,25,FALSE)</f>
        <v>0</v>
      </c>
    </row>
    <row r="182" spans="1:28" x14ac:dyDescent="0.3">
      <c r="A182" t="e">
        <f>A181+metadata!J191</f>
        <v>#REF!</v>
      </c>
      <c r="B182" t="str">
        <f>metadata!B181</f>
        <v>25-</v>
      </c>
      <c r="C182">
        <v>181</v>
      </c>
      <c r="D182" s="11" t="str">
        <f t="shared" si="2"/>
        <v>2-</v>
      </c>
      <c r="E182" t="str">
        <f>VLOOKUP($D182,metadata!$B$2:$S$450,2,FALSE)</f>
        <v>BRADSHAW, WE</v>
      </c>
      <c r="F182" t="str">
        <f>VLOOKUP($D182,metadata!$B$2:$S$450,3,FALSE)</f>
        <v>GEOGRAPHY OF PHOTOPERIODIC RESPONSE IN DIAPAUSING MOSQUITO</v>
      </c>
      <c r="G182" t="str">
        <f>VLOOKUP($D182,metadata!$B$2:$S$450,4,FALSE)</f>
        <v>10.1038/262384b0</v>
      </c>
      <c r="H182" t="str">
        <f>VLOOKUP($D182,metadata!$B$2:$S$450,5,FALSE)</f>
        <v>y-askfordata</v>
      </c>
      <c r="I182" t="str">
        <f>VLOOKUP($D182,metadata!$B$2:$S$450,6,FALSE)</f>
        <v>a</v>
      </c>
      <c r="J182" t="str">
        <f>VLOOKUP($D182,metadata!$B$2:$S$450,7,FALSE)</f>
        <v>i</v>
      </c>
      <c r="K182">
        <f>VLOOKUP($D182,metadata!$B$2:$S$450,8,FALSE)</f>
        <v>22</v>
      </c>
      <c r="L182">
        <f>VLOOKUP($D182,metadata!$B$2:$S$450,9,FALSE)</f>
        <v>16</v>
      </c>
      <c r="M182">
        <f>VLOOKUP($D182,metadata!$B$2:$S$450,10,FALSE)</f>
        <v>0</v>
      </c>
      <c r="N182" t="str">
        <f>VLOOKUP($D182,metadata!$B$2:$S$450,11,FALSE)</f>
        <v>Wyeomyia smithii</v>
      </c>
      <c r="O182" t="str">
        <f>VLOOKUP($D182,metadata!$B$2:$S$450,12,FALSE)</f>
        <v>diptera</v>
      </c>
      <c r="P182">
        <f>VLOOKUP($D182,metadata!$B$2:$S$450,13,FALSE)</f>
        <v>0</v>
      </c>
      <c r="Q182">
        <f>VLOOKUP($D182,metadata!$B$2:$S$450,14,FALSE)</f>
        <v>0</v>
      </c>
      <c r="R182">
        <f>VLOOKUP($D182,metadata!$B$2:$S$450,15,FALSE)</f>
        <v>0</v>
      </c>
      <c r="S182">
        <f>VLOOKUP($D182,metadata!$B$2:$S$450,16,FALSE)</f>
        <v>0</v>
      </c>
      <c r="T182">
        <f>VLOOKUP($D182,metadata!$B$2:$S$450,17,FALSE)</f>
        <v>0</v>
      </c>
      <c r="U182">
        <f>VLOOKUP($D182,metadata!$B$2:$S$450,18,FALSE)</f>
        <v>0</v>
      </c>
      <c r="V182">
        <f>VLOOKUP($D182,metadata!$B$2:$Z$450,19,FALSE)</f>
        <v>0</v>
      </c>
      <c r="W182">
        <f>VLOOKUP($D182,metadata!$B$2:$Z$450,20,FALSE)</f>
        <v>0</v>
      </c>
      <c r="X182">
        <f>VLOOKUP($D182,metadata!$B$2:$Z$450,21,FALSE)</f>
        <v>0</v>
      </c>
      <c r="Y182">
        <f>VLOOKUP($D182,metadata!$B$2:$Z$450,22,FALSE)</f>
        <v>0</v>
      </c>
      <c r="Z182">
        <f>VLOOKUP($D182,metadata!$B$2:$Z$450,23,FALSE)</f>
        <v>0</v>
      </c>
      <c r="AA182">
        <f>VLOOKUP($D182,metadata!$B$2:$Z$450,24,FALSE)</f>
        <v>0</v>
      </c>
      <c r="AB182">
        <f>VLOOKUP($D182,metadata!$B$2:$Z$450,25,FALSE)</f>
        <v>0</v>
      </c>
    </row>
    <row r="183" spans="1:28" x14ac:dyDescent="0.3">
      <c r="A183" t="e">
        <f>A182+metadata!J192</f>
        <v>#REF!</v>
      </c>
      <c r="B183" t="str">
        <f>metadata!B182</f>
        <v>25-</v>
      </c>
      <c r="C183">
        <v>182</v>
      </c>
      <c r="D183" s="11" t="str">
        <f t="shared" si="2"/>
        <v>2-</v>
      </c>
      <c r="E183" t="str">
        <f>VLOOKUP($D183,metadata!$B$2:$S$450,2,FALSE)</f>
        <v>BRADSHAW, WE</v>
      </c>
      <c r="F183" t="str">
        <f>VLOOKUP($D183,metadata!$B$2:$S$450,3,FALSE)</f>
        <v>GEOGRAPHY OF PHOTOPERIODIC RESPONSE IN DIAPAUSING MOSQUITO</v>
      </c>
      <c r="G183" t="str">
        <f>VLOOKUP($D183,metadata!$B$2:$S$450,4,FALSE)</f>
        <v>10.1038/262384b0</v>
      </c>
      <c r="H183" t="str">
        <f>VLOOKUP($D183,metadata!$B$2:$S$450,5,FALSE)</f>
        <v>y-askfordata</v>
      </c>
      <c r="I183" t="str">
        <f>VLOOKUP($D183,metadata!$B$2:$S$450,6,FALSE)</f>
        <v>a</v>
      </c>
      <c r="J183" t="str">
        <f>VLOOKUP($D183,metadata!$B$2:$S$450,7,FALSE)</f>
        <v>i</v>
      </c>
      <c r="K183">
        <f>VLOOKUP($D183,metadata!$B$2:$S$450,8,FALSE)</f>
        <v>22</v>
      </c>
      <c r="L183">
        <f>VLOOKUP($D183,metadata!$B$2:$S$450,9,FALSE)</f>
        <v>16</v>
      </c>
      <c r="M183">
        <f>VLOOKUP($D183,metadata!$B$2:$S$450,10,FALSE)</f>
        <v>0</v>
      </c>
      <c r="N183" t="str">
        <f>VLOOKUP($D183,metadata!$B$2:$S$450,11,FALSE)</f>
        <v>Wyeomyia smithii</v>
      </c>
      <c r="O183" t="str">
        <f>VLOOKUP($D183,metadata!$B$2:$S$450,12,FALSE)</f>
        <v>diptera</v>
      </c>
      <c r="P183">
        <f>VLOOKUP($D183,metadata!$B$2:$S$450,13,FALSE)</f>
        <v>0</v>
      </c>
      <c r="Q183">
        <f>VLOOKUP($D183,metadata!$B$2:$S$450,14,FALSE)</f>
        <v>0</v>
      </c>
      <c r="R183">
        <f>VLOOKUP($D183,metadata!$B$2:$S$450,15,FALSE)</f>
        <v>0</v>
      </c>
      <c r="S183">
        <f>VLOOKUP($D183,metadata!$B$2:$S$450,16,FALSE)</f>
        <v>0</v>
      </c>
      <c r="T183">
        <f>VLOOKUP($D183,metadata!$B$2:$S$450,17,FALSE)</f>
        <v>0</v>
      </c>
      <c r="U183">
        <f>VLOOKUP($D183,metadata!$B$2:$S$450,18,FALSE)</f>
        <v>0</v>
      </c>
      <c r="V183">
        <f>VLOOKUP($D183,metadata!$B$2:$Z$450,19,FALSE)</f>
        <v>0</v>
      </c>
      <c r="W183">
        <f>VLOOKUP($D183,metadata!$B$2:$Z$450,20,FALSE)</f>
        <v>0</v>
      </c>
      <c r="X183">
        <f>VLOOKUP($D183,metadata!$B$2:$Z$450,21,FALSE)</f>
        <v>0</v>
      </c>
      <c r="Y183">
        <f>VLOOKUP($D183,metadata!$B$2:$Z$450,22,FALSE)</f>
        <v>0</v>
      </c>
      <c r="Z183">
        <f>VLOOKUP($D183,metadata!$B$2:$Z$450,23,FALSE)</f>
        <v>0</v>
      </c>
      <c r="AA183">
        <f>VLOOKUP($D183,metadata!$B$2:$Z$450,24,FALSE)</f>
        <v>0</v>
      </c>
      <c r="AB183">
        <f>VLOOKUP($D183,metadata!$B$2:$Z$450,25,FALSE)</f>
        <v>0</v>
      </c>
    </row>
    <row r="184" spans="1:28" x14ac:dyDescent="0.3">
      <c r="A184" t="e">
        <f>A183+metadata!J193</f>
        <v>#REF!</v>
      </c>
      <c r="B184" t="str">
        <f>metadata!B183</f>
        <v>25-</v>
      </c>
      <c r="C184">
        <v>183</v>
      </c>
      <c r="D184" s="11" t="str">
        <f t="shared" si="2"/>
        <v>2-</v>
      </c>
      <c r="E184" t="str">
        <f>VLOOKUP($D184,metadata!$B$2:$S$450,2,FALSE)</f>
        <v>BRADSHAW, WE</v>
      </c>
      <c r="F184" t="str">
        <f>VLOOKUP($D184,metadata!$B$2:$S$450,3,FALSE)</f>
        <v>GEOGRAPHY OF PHOTOPERIODIC RESPONSE IN DIAPAUSING MOSQUITO</v>
      </c>
      <c r="G184" t="str">
        <f>VLOOKUP($D184,metadata!$B$2:$S$450,4,FALSE)</f>
        <v>10.1038/262384b0</v>
      </c>
      <c r="H184" t="str">
        <f>VLOOKUP($D184,metadata!$B$2:$S$450,5,FALSE)</f>
        <v>y-askfordata</v>
      </c>
      <c r="I184" t="str">
        <f>VLOOKUP($D184,metadata!$B$2:$S$450,6,FALSE)</f>
        <v>a</v>
      </c>
      <c r="J184" t="str">
        <f>VLOOKUP($D184,metadata!$B$2:$S$450,7,FALSE)</f>
        <v>i</v>
      </c>
      <c r="K184">
        <f>VLOOKUP($D184,metadata!$B$2:$S$450,8,FALSE)</f>
        <v>22</v>
      </c>
      <c r="L184">
        <f>VLOOKUP($D184,metadata!$B$2:$S$450,9,FALSE)</f>
        <v>16</v>
      </c>
      <c r="M184">
        <f>VLOOKUP($D184,metadata!$B$2:$S$450,10,FALSE)</f>
        <v>0</v>
      </c>
      <c r="N184" t="str">
        <f>VLOOKUP($D184,metadata!$B$2:$S$450,11,FALSE)</f>
        <v>Wyeomyia smithii</v>
      </c>
      <c r="O184" t="str">
        <f>VLOOKUP($D184,metadata!$B$2:$S$450,12,FALSE)</f>
        <v>diptera</v>
      </c>
      <c r="P184">
        <f>VLOOKUP($D184,metadata!$B$2:$S$450,13,FALSE)</f>
        <v>0</v>
      </c>
      <c r="Q184">
        <f>VLOOKUP($D184,metadata!$B$2:$S$450,14,FALSE)</f>
        <v>0</v>
      </c>
      <c r="R184">
        <f>VLOOKUP($D184,metadata!$B$2:$S$450,15,FALSE)</f>
        <v>0</v>
      </c>
      <c r="S184">
        <f>VLOOKUP($D184,metadata!$B$2:$S$450,16,FALSE)</f>
        <v>0</v>
      </c>
      <c r="T184">
        <f>VLOOKUP($D184,metadata!$B$2:$S$450,17,FALSE)</f>
        <v>0</v>
      </c>
      <c r="U184">
        <f>VLOOKUP($D184,metadata!$B$2:$S$450,18,FALSE)</f>
        <v>0</v>
      </c>
      <c r="V184">
        <f>VLOOKUP($D184,metadata!$B$2:$Z$450,19,FALSE)</f>
        <v>0</v>
      </c>
      <c r="W184">
        <f>VLOOKUP($D184,metadata!$B$2:$Z$450,20,FALSE)</f>
        <v>0</v>
      </c>
      <c r="X184">
        <f>VLOOKUP($D184,metadata!$B$2:$Z$450,21,FALSE)</f>
        <v>0</v>
      </c>
      <c r="Y184">
        <f>VLOOKUP($D184,metadata!$B$2:$Z$450,22,FALSE)</f>
        <v>0</v>
      </c>
      <c r="Z184">
        <f>VLOOKUP($D184,metadata!$B$2:$Z$450,23,FALSE)</f>
        <v>0</v>
      </c>
      <c r="AA184">
        <f>VLOOKUP($D184,metadata!$B$2:$Z$450,24,FALSE)</f>
        <v>0</v>
      </c>
      <c r="AB184">
        <f>VLOOKUP($D184,metadata!$B$2:$Z$450,25,FALSE)</f>
        <v>0</v>
      </c>
    </row>
    <row r="185" spans="1:28" x14ac:dyDescent="0.3">
      <c r="A185" t="e">
        <f>A184+metadata!J194</f>
        <v>#REF!</v>
      </c>
      <c r="B185" t="str">
        <f>metadata!B184</f>
        <v>25-</v>
      </c>
      <c r="C185">
        <v>184</v>
      </c>
      <c r="D185" s="11" t="str">
        <f t="shared" si="2"/>
        <v>2-</v>
      </c>
      <c r="E185" t="str">
        <f>VLOOKUP($D185,metadata!$B$2:$S$450,2,FALSE)</f>
        <v>BRADSHAW, WE</v>
      </c>
      <c r="F185" t="str">
        <f>VLOOKUP($D185,metadata!$B$2:$S$450,3,FALSE)</f>
        <v>GEOGRAPHY OF PHOTOPERIODIC RESPONSE IN DIAPAUSING MOSQUITO</v>
      </c>
      <c r="G185" t="str">
        <f>VLOOKUP($D185,metadata!$B$2:$S$450,4,FALSE)</f>
        <v>10.1038/262384b0</v>
      </c>
      <c r="H185" t="str">
        <f>VLOOKUP($D185,metadata!$B$2:$S$450,5,FALSE)</f>
        <v>y-askfordata</v>
      </c>
      <c r="I185" t="str">
        <f>VLOOKUP($D185,metadata!$B$2:$S$450,6,FALSE)</f>
        <v>a</v>
      </c>
      <c r="J185" t="str">
        <f>VLOOKUP($D185,metadata!$B$2:$S$450,7,FALSE)</f>
        <v>i</v>
      </c>
      <c r="K185">
        <f>VLOOKUP($D185,metadata!$B$2:$S$450,8,FALSE)</f>
        <v>22</v>
      </c>
      <c r="L185">
        <f>VLOOKUP($D185,metadata!$B$2:$S$450,9,FALSE)</f>
        <v>16</v>
      </c>
      <c r="M185">
        <f>VLOOKUP($D185,metadata!$B$2:$S$450,10,FALSE)</f>
        <v>0</v>
      </c>
      <c r="N185" t="str">
        <f>VLOOKUP($D185,metadata!$B$2:$S$450,11,FALSE)</f>
        <v>Wyeomyia smithii</v>
      </c>
      <c r="O185" t="str">
        <f>VLOOKUP($D185,metadata!$B$2:$S$450,12,FALSE)</f>
        <v>diptera</v>
      </c>
      <c r="P185">
        <f>VLOOKUP($D185,metadata!$B$2:$S$450,13,FALSE)</f>
        <v>0</v>
      </c>
      <c r="Q185">
        <f>VLOOKUP($D185,metadata!$B$2:$S$450,14,FALSE)</f>
        <v>0</v>
      </c>
      <c r="R185">
        <f>VLOOKUP($D185,metadata!$B$2:$S$450,15,FALSE)</f>
        <v>0</v>
      </c>
      <c r="S185">
        <f>VLOOKUP($D185,metadata!$B$2:$S$450,16,FALSE)</f>
        <v>0</v>
      </c>
      <c r="T185">
        <f>VLOOKUP($D185,metadata!$B$2:$S$450,17,FALSE)</f>
        <v>0</v>
      </c>
      <c r="U185">
        <f>VLOOKUP($D185,metadata!$B$2:$S$450,18,FALSE)</f>
        <v>0</v>
      </c>
      <c r="V185">
        <f>VLOOKUP($D185,metadata!$B$2:$Z$450,19,FALSE)</f>
        <v>0</v>
      </c>
      <c r="W185">
        <f>VLOOKUP($D185,metadata!$B$2:$Z$450,20,FALSE)</f>
        <v>0</v>
      </c>
      <c r="X185">
        <f>VLOOKUP($D185,metadata!$B$2:$Z$450,21,FALSE)</f>
        <v>0</v>
      </c>
      <c r="Y185">
        <f>VLOOKUP($D185,metadata!$B$2:$Z$450,22,FALSE)</f>
        <v>0</v>
      </c>
      <c r="Z185">
        <f>VLOOKUP($D185,metadata!$B$2:$Z$450,23,FALSE)</f>
        <v>0</v>
      </c>
      <c r="AA185">
        <f>VLOOKUP($D185,metadata!$B$2:$Z$450,24,FALSE)</f>
        <v>0</v>
      </c>
      <c r="AB185">
        <f>VLOOKUP($D185,metadata!$B$2:$Z$450,25,FALSE)</f>
        <v>0</v>
      </c>
    </row>
    <row r="186" spans="1:28" x14ac:dyDescent="0.3">
      <c r="A186" t="e">
        <f>A185+metadata!J195</f>
        <v>#REF!</v>
      </c>
      <c r="B186" t="str">
        <f>metadata!B185</f>
        <v>25-</v>
      </c>
      <c r="C186">
        <v>185</v>
      </c>
      <c r="D186" s="11" t="str">
        <f t="shared" si="2"/>
        <v>2-</v>
      </c>
      <c r="E186" t="str">
        <f>VLOOKUP($D186,metadata!$B$2:$S$450,2,FALSE)</f>
        <v>BRADSHAW, WE</v>
      </c>
      <c r="F186" t="str">
        <f>VLOOKUP($D186,metadata!$B$2:$S$450,3,FALSE)</f>
        <v>GEOGRAPHY OF PHOTOPERIODIC RESPONSE IN DIAPAUSING MOSQUITO</v>
      </c>
      <c r="G186" t="str">
        <f>VLOOKUP($D186,metadata!$B$2:$S$450,4,FALSE)</f>
        <v>10.1038/262384b0</v>
      </c>
      <c r="H186" t="str">
        <f>VLOOKUP($D186,metadata!$B$2:$S$450,5,FALSE)</f>
        <v>y-askfordata</v>
      </c>
      <c r="I186" t="str">
        <f>VLOOKUP($D186,metadata!$B$2:$S$450,6,FALSE)</f>
        <v>a</v>
      </c>
      <c r="J186" t="str">
        <f>VLOOKUP($D186,metadata!$B$2:$S$450,7,FALSE)</f>
        <v>i</v>
      </c>
      <c r="K186">
        <f>VLOOKUP($D186,metadata!$B$2:$S$450,8,FALSE)</f>
        <v>22</v>
      </c>
      <c r="L186">
        <f>VLOOKUP($D186,metadata!$B$2:$S$450,9,FALSE)</f>
        <v>16</v>
      </c>
      <c r="M186">
        <f>VLOOKUP($D186,metadata!$B$2:$S$450,10,FALSE)</f>
        <v>0</v>
      </c>
      <c r="N186" t="str">
        <f>VLOOKUP($D186,metadata!$B$2:$S$450,11,FALSE)</f>
        <v>Wyeomyia smithii</v>
      </c>
      <c r="O186" t="str">
        <f>VLOOKUP($D186,metadata!$B$2:$S$450,12,FALSE)</f>
        <v>diptera</v>
      </c>
      <c r="P186">
        <f>VLOOKUP($D186,metadata!$B$2:$S$450,13,FALSE)</f>
        <v>0</v>
      </c>
      <c r="Q186">
        <f>VLOOKUP($D186,metadata!$B$2:$S$450,14,FALSE)</f>
        <v>0</v>
      </c>
      <c r="R186">
        <f>VLOOKUP($D186,metadata!$B$2:$S$450,15,FALSE)</f>
        <v>0</v>
      </c>
      <c r="S186">
        <f>VLOOKUP($D186,metadata!$B$2:$S$450,16,FALSE)</f>
        <v>0</v>
      </c>
      <c r="T186">
        <f>VLOOKUP($D186,metadata!$B$2:$S$450,17,FALSE)</f>
        <v>0</v>
      </c>
      <c r="U186">
        <f>VLOOKUP($D186,metadata!$B$2:$S$450,18,FALSE)</f>
        <v>0</v>
      </c>
      <c r="V186">
        <f>VLOOKUP($D186,metadata!$B$2:$Z$450,19,FALSE)</f>
        <v>0</v>
      </c>
      <c r="W186">
        <f>VLOOKUP($D186,metadata!$B$2:$Z$450,20,FALSE)</f>
        <v>0</v>
      </c>
      <c r="X186">
        <f>VLOOKUP($D186,metadata!$B$2:$Z$450,21,FALSE)</f>
        <v>0</v>
      </c>
      <c r="Y186">
        <f>VLOOKUP($D186,metadata!$B$2:$Z$450,22,FALSE)</f>
        <v>0</v>
      </c>
      <c r="Z186">
        <f>VLOOKUP($D186,metadata!$B$2:$Z$450,23,FALSE)</f>
        <v>0</v>
      </c>
      <c r="AA186">
        <f>VLOOKUP($D186,metadata!$B$2:$Z$450,24,FALSE)</f>
        <v>0</v>
      </c>
      <c r="AB186">
        <f>VLOOKUP($D186,metadata!$B$2:$Z$450,25,FALSE)</f>
        <v>0</v>
      </c>
    </row>
    <row r="187" spans="1:28" x14ac:dyDescent="0.3">
      <c r="A187" t="e">
        <f>A186+metadata!J196</f>
        <v>#REF!</v>
      </c>
      <c r="B187" t="str">
        <f>metadata!B186</f>
        <v>25-</v>
      </c>
      <c r="C187">
        <v>186</v>
      </c>
      <c r="D187" s="11" t="str">
        <f t="shared" si="2"/>
        <v>2-</v>
      </c>
      <c r="E187" t="str">
        <f>VLOOKUP($D187,metadata!$B$2:$S$450,2,FALSE)</f>
        <v>BRADSHAW, WE</v>
      </c>
      <c r="F187" t="str">
        <f>VLOOKUP($D187,metadata!$B$2:$S$450,3,FALSE)</f>
        <v>GEOGRAPHY OF PHOTOPERIODIC RESPONSE IN DIAPAUSING MOSQUITO</v>
      </c>
      <c r="G187" t="str">
        <f>VLOOKUP($D187,metadata!$B$2:$S$450,4,FALSE)</f>
        <v>10.1038/262384b0</v>
      </c>
      <c r="H187" t="str">
        <f>VLOOKUP($D187,metadata!$B$2:$S$450,5,FALSE)</f>
        <v>y-askfordata</v>
      </c>
      <c r="I187" t="str">
        <f>VLOOKUP($D187,metadata!$B$2:$S$450,6,FALSE)</f>
        <v>a</v>
      </c>
      <c r="J187" t="str">
        <f>VLOOKUP($D187,metadata!$B$2:$S$450,7,FALSE)</f>
        <v>i</v>
      </c>
      <c r="K187">
        <f>VLOOKUP($D187,metadata!$B$2:$S$450,8,FALSE)</f>
        <v>22</v>
      </c>
      <c r="L187">
        <f>VLOOKUP($D187,metadata!$B$2:$S$450,9,FALSE)</f>
        <v>16</v>
      </c>
      <c r="M187">
        <f>VLOOKUP($D187,metadata!$B$2:$S$450,10,FALSE)</f>
        <v>0</v>
      </c>
      <c r="N187" t="str">
        <f>VLOOKUP($D187,metadata!$B$2:$S$450,11,FALSE)</f>
        <v>Wyeomyia smithii</v>
      </c>
      <c r="O187" t="str">
        <f>VLOOKUP($D187,metadata!$B$2:$S$450,12,FALSE)</f>
        <v>diptera</v>
      </c>
      <c r="P187">
        <f>VLOOKUP($D187,metadata!$B$2:$S$450,13,FALSE)</f>
        <v>0</v>
      </c>
      <c r="Q187">
        <f>VLOOKUP($D187,metadata!$B$2:$S$450,14,FALSE)</f>
        <v>0</v>
      </c>
      <c r="R187">
        <f>VLOOKUP($D187,metadata!$B$2:$S$450,15,FALSE)</f>
        <v>0</v>
      </c>
      <c r="S187">
        <f>VLOOKUP($D187,metadata!$B$2:$S$450,16,FALSE)</f>
        <v>0</v>
      </c>
      <c r="T187">
        <f>VLOOKUP($D187,metadata!$B$2:$S$450,17,FALSE)</f>
        <v>0</v>
      </c>
      <c r="U187">
        <f>VLOOKUP($D187,metadata!$B$2:$S$450,18,FALSE)</f>
        <v>0</v>
      </c>
      <c r="V187">
        <f>VLOOKUP($D187,metadata!$B$2:$Z$450,19,FALSE)</f>
        <v>0</v>
      </c>
      <c r="W187">
        <f>VLOOKUP($D187,metadata!$B$2:$Z$450,20,FALSE)</f>
        <v>0</v>
      </c>
      <c r="X187">
        <f>VLOOKUP($D187,metadata!$B$2:$Z$450,21,FALSE)</f>
        <v>0</v>
      </c>
      <c r="Y187">
        <f>VLOOKUP($D187,metadata!$B$2:$Z$450,22,FALSE)</f>
        <v>0</v>
      </c>
      <c r="Z187">
        <f>VLOOKUP($D187,metadata!$B$2:$Z$450,23,FALSE)</f>
        <v>0</v>
      </c>
      <c r="AA187">
        <f>VLOOKUP($D187,metadata!$B$2:$Z$450,24,FALSE)</f>
        <v>0</v>
      </c>
      <c r="AB187">
        <f>VLOOKUP($D187,metadata!$B$2:$Z$450,25,FALSE)</f>
        <v>0</v>
      </c>
    </row>
    <row r="188" spans="1:28" x14ac:dyDescent="0.3">
      <c r="A188" t="e">
        <f>A187+metadata!J197</f>
        <v>#REF!</v>
      </c>
      <c r="B188" t="str">
        <f>metadata!B187</f>
        <v>25-</v>
      </c>
      <c r="C188">
        <v>187</v>
      </c>
      <c r="D188" s="11" t="str">
        <f t="shared" si="2"/>
        <v>2-</v>
      </c>
      <c r="E188" t="str">
        <f>VLOOKUP($D188,metadata!$B$2:$S$450,2,FALSE)</f>
        <v>BRADSHAW, WE</v>
      </c>
      <c r="F188" t="str">
        <f>VLOOKUP($D188,metadata!$B$2:$S$450,3,FALSE)</f>
        <v>GEOGRAPHY OF PHOTOPERIODIC RESPONSE IN DIAPAUSING MOSQUITO</v>
      </c>
      <c r="G188" t="str">
        <f>VLOOKUP($D188,metadata!$B$2:$S$450,4,FALSE)</f>
        <v>10.1038/262384b0</v>
      </c>
      <c r="H188" t="str">
        <f>VLOOKUP($D188,metadata!$B$2:$S$450,5,FALSE)</f>
        <v>y-askfordata</v>
      </c>
      <c r="I188" t="str">
        <f>VLOOKUP($D188,metadata!$B$2:$S$450,6,FALSE)</f>
        <v>a</v>
      </c>
      <c r="J188" t="str">
        <f>VLOOKUP($D188,metadata!$B$2:$S$450,7,FALSE)</f>
        <v>i</v>
      </c>
      <c r="K188">
        <f>VLOOKUP($D188,metadata!$B$2:$S$450,8,FALSE)</f>
        <v>22</v>
      </c>
      <c r="L188">
        <f>VLOOKUP($D188,metadata!$B$2:$S$450,9,FALSE)</f>
        <v>16</v>
      </c>
      <c r="M188">
        <f>VLOOKUP($D188,metadata!$B$2:$S$450,10,FALSE)</f>
        <v>0</v>
      </c>
      <c r="N188" t="str">
        <f>VLOOKUP($D188,metadata!$B$2:$S$450,11,FALSE)</f>
        <v>Wyeomyia smithii</v>
      </c>
      <c r="O188" t="str">
        <f>VLOOKUP($D188,metadata!$B$2:$S$450,12,FALSE)</f>
        <v>diptera</v>
      </c>
      <c r="P188">
        <f>VLOOKUP($D188,metadata!$B$2:$S$450,13,FALSE)</f>
        <v>0</v>
      </c>
      <c r="Q188">
        <f>VLOOKUP($D188,metadata!$B$2:$S$450,14,FALSE)</f>
        <v>0</v>
      </c>
      <c r="R188">
        <f>VLOOKUP($D188,metadata!$B$2:$S$450,15,FALSE)</f>
        <v>0</v>
      </c>
      <c r="S188">
        <f>VLOOKUP($D188,metadata!$B$2:$S$450,16,FALSE)</f>
        <v>0</v>
      </c>
      <c r="T188">
        <f>VLOOKUP($D188,metadata!$B$2:$S$450,17,FALSE)</f>
        <v>0</v>
      </c>
      <c r="U188">
        <f>VLOOKUP($D188,metadata!$B$2:$S$450,18,FALSE)</f>
        <v>0</v>
      </c>
      <c r="V188">
        <f>VLOOKUP($D188,metadata!$B$2:$Z$450,19,FALSE)</f>
        <v>0</v>
      </c>
      <c r="W188">
        <f>VLOOKUP($D188,metadata!$B$2:$Z$450,20,FALSE)</f>
        <v>0</v>
      </c>
      <c r="X188">
        <f>VLOOKUP($D188,metadata!$B$2:$Z$450,21,FALSE)</f>
        <v>0</v>
      </c>
      <c r="Y188">
        <f>VLOOKUP($D188,metadata!$B$2:$Z$450,22,FALSE)</f>
        <v>0</v>
      </c>
      <c r="Z188">
        <f>VLOOKUP($D188,metadata!$B$2:$Z$450,23,FALSE)</f>
        <v>0</v>
      </c>
      <c r="AA188">
        <f>VLOOKUP($D188,metadata!$B$2:$Z$450,24,FALSE)</f>
        <v>0</v>
      </c>
      <c r="AB188">
        <f>VLOOKUP($D188,metadata!$B$2:$Z$450,25,FALSE)</f>
        <v>0</v>
      </c>
    </row>
    <row r="189" spans="1:28" x14ac:dyDescent="0.3">
      <c r="A189" t="e">
        <f>A188+metadata!J198</f>
        <v>#REF!</v>
      </c>
      <c r="B189" t="str">
        <f>metadata!B188</f>
        <v>26-Pelkosenniemi</v>
      </c>
      <c r="C189">
        <v>188</v>
      </c>
      <c r="D189" s="11" t="str">
        <f t="shared" si="2"/>
        <v>2-</v>
      </c>
      <c r="E189" t="str">
        <f>VLOOKUP($D189,metadata!$B$2:$S$450,2,FALSE)</f>
        <v>BRADSHAW, WE</v>
      </c>
      <c r="F189" t="str">
        <f>VLOOKUP($D189,metadata!$B$2:$S$450,3,FALSE)</f>
        <v>GEOGRAPHY OF PHOTOPERIODIC RESPONSE IN DIAPAUSING MOSQUITO</v>
      </c>
      <c r="G189" t="str">
        <f>VLOOKUP($D189,metadata!$B$2:$S$450,4,FALSE)</f>
        <v>10.1038/262384b0</v>
      </c>
      <c r="H189" t="str">
        <f>VLOOKUP($D189,metadata!$B$2:$S$450,5,FALSE)</f>
        <v>y-askfordata</v>
      </c>
      <c r="I189" t="str">
        <f>VLOOKUP($D189,metadata!$B$2:$S$450,6,FALSE)</f>
        <v>a</v>
      </c>
      <c r="J189" t="str">
        <f>VLOOKUP($D189,metadata!$B$2:$S$450,7,FALSE)</f>
        <v>i</v>
      </c>
      <c r="K189">
        <f>VLOOKUP($D189,metadata!$B$2:$S$450,8,FALSE)</f>
        <v>22</v>
      </c>
      <c r="L189">
        <f>VLOOKUP($D189,metadata!$B$2:$S$450,9,FALSE)</f>
        <v>16</v>
      </c>
      <c r="M189">
        <f>VLOOKUP($D189,metadata!$B$2:$S$450,10,FALSE)</f>
        <v>0</v>
      </c>
      <c r="N189" t="str">
        <f>VLOOKUP($D189,metadata!$B$2:$S$450,11,FALSE)</f>
        <v>Wyeomyia smithii</v>
      </c>
      <c r="O189" t="str">
        <f>VLOOKUP($D189,metadata!$B$2:$S$450,12,FALSE)</f>
        <v>diptera</v>
      </c>
      <c r="P189">
        <f>VLOOKUP($D189,metadata!$B$2:$S$450,13,FALSE)</f>
        <v>0</v>
      </c>
      <c r="Q189">
        <f>VLOOKUP($D189,metadata!$B$2:$S$450,14,FALSE)</f>
        <v>0</v>
      </c>
      <c r="R189">
        <f>VLOOKUP($D189,metadata!$B$2:$S$450,15,FALSE)</f>
        <v>0</v>
      </c>
      <c r="S189">
        <f>VLOOKUP($D189,metadata!$B$2:$S$450,16,FALSE)</f>
        <v>0</v>
      </c>
      <c r="T189">
        <f>VLOOKUP($D189,metadata!$B$2:$S$450,17,FALSE)</f>
        <v>0</v>
      </c>
      <c r="U189">
        <f>VLOOKUP($D189,metadata!$B$2:$S$450,18,FALSE)</f>
        <v>0</v>
      </c>
      <c r="V189">
        <f>VLOOKUP($D189,metadata!$B$2:$Z$450,19,FALSE)</f>
        <v>0</v>
      </c>
      <c r="W189">
        <f>VLOOKUP($D189,metadata!$B$2:$Z$450,20,FALSE)</f>
        <v>0</v>
      </c>
      <c r="X189">
        <f>VLOOKUP($D189,metadata!$B$2:$Z$450,21,FALSE)</f>
        <v>0</v>
      </c>
      <c r="Y189">
        <f>VLOOKUP($D189,metadata!$B$2:$Z$450,22,FALSE)</f>
        <v>0</v>
      </c>
      <c r="Z189">
        <f>VLOOKUP($D189,metadata!$B$2:$Z$450,23,FALSE)</f>
        <v>0</v>
      </c>
      <c r="AA189">
        <f>VLOOKUP($D189,metadata!$B$2:$Z$450,24,FALSE)</f>
        <v>0</v>
      </c>
      <c r="AB189">
        <f>VLOOKUP($D189,metadata!$B$2:$Z$450,25,FALSE)</f>
        <v>0</v>
      </c>
    </row>
    <row r="190" spans="1:28" x14ac:dyDescent="0.3">
      <c r="A190" t="e">
        <f>A189+metadata!J199</f>
        <v>#REF!</v>
      </c>
      <c r="B190" t="str">
        <f>metadata!B189</f>
        <v>26-Oulanka</v>
      </c>
      <c r="C190">
        <v>189</v>
      </c>
      <c r="D190" s="11" t="str">
        <f t="shared" si="2"/>
        <v>2-</v>
      </c>
      <c r="E190" t="str">
        <f>VLOOKUP($D190,metadata!$B$2:$S$450,2,FALSE)</f>
        <v>BRADSHAW, WE</v>
      </c>
      <c r="F190" t="str">
        <f>VLOOKUP($D190,metadata!$B$2:$S$450,3,FALSE)</f>
        <v>GEOGRAPHY OF PHOTOPERIODIC RESPONSE IN DIAPAUSING MOSQUITO</v>
      </c>
      <c r="G190" t="str">
        <f>VLOOKUP($D190,metadata!$B$2:$S$450,4,FALSE)</f>
        <v>10.1038/262384b0</v>
      </c>
      <c r="H190" t="str">
        <f>VLOOKUP($D190,metadata!$B$2:$S$450,5,FALSE)</f>
        <v>y-askfordata</v>
      </c>
      <c r="I190" t="str">
        <f>VLOOKUP($D190,metadata!$B$2:$S$450,6,FALSE)</f>
        <v>a</v>
      </c>
      <c r="J190" t="str">
        <f>VLOOKUP($D190,metadata!$B$2:$S$450,7,FALSE)</f>
        <v>i</v>
      </c>
      <c r="K190">
        <f>VLOOKUP($D190,metadata!$B$2:$S$450,8,FALSE)</f>
        <v>22</v>
      </c>
      <c r="L190">
        <f>VLOOKUP($D190,metadata!$B$2:$S$450,9,FALSE)</f>
        <v>16</v>
      </c>
      <c r="M190">
        <f>VLOOKUP($D190,metadata!$B$2:$S$450,10,FALSE)</f>
        <v>0</v>
      </c>
      <c r="N190" t="str">
        <f>VLOOKUP($D190,metadata!$B$2:$S$450,11,FALSE)</f>
        <v>Wyeomyia smithii</v>
      </c>
      <c r="O190" t="str">
        <f>VLOOKUP($D190,metadata!$B$2:$S$450,12,FALSE)</f>
        <v>diptera</v>
      </c>
      <c r="P190">
        <f>VLOOKUP($D190,metadata!$B$2:$S$450,13,FALSE)</f>
        <v>0</v>
      </c>
      <c r="Q190">
        <f>VLOOKUP($D190,metadata!$B$2:$S$450,14,FALSE)</f>
        <v>0</v>
      </c>
      <c r="R190">
        <f>VLOOKUP($D190,metadata!$B$2:$S$450,15,FALSE)</f>
        <v>0</v>
      </c>
      <c r="S190">
        <f>VLOOKUP($D190,metadata!$B$2:$S$450,16,FALSE)</f>
        <v>0</v>
      </c>
      <c r="T190">
        <f>VLOOKUP($D190,metadata!$B$2:$S$450,17,FALSE)</f>
        <v>0</v>
      </c>
      <c r="U190">
        <f>VLOOKUP($D190,metadata!$B$2:$S$450,18,FALSE)</f>
        <v>0</v>
      </c>
      <c r="V190">
        <f>VLOOKUP($D190,metadata!$B$2:$Z$450,19,FALSE)</f>
        <v>0</v>
      </c>
      <c r="W190">
        <f>VLOOKUP($D190,metadata!$B$2:$Z$450,20,FALSE)</f>
        <v>0</v>
      </c>
      <c r="X190">
        <f>VLOOKUP($D190,metadata!$B$2:$Z$450,21,FALSE)</f>
        <v>0</v>
      </c>
      <c r="Y190">
        <f>VLOOKUP($D190,metadata!$B$2:$Z$450,22,FALSE)</f>
        <v>0</v>
      </c>
      <c r="Z190">
        <f>VLOOKUP($D190,metadata!$B$2:$Z$450,23,FALSE)</f>
        <v>0</v>
      </c>
      <c r="AA190">
        <f>VLOOKUP($D190,metadata!$B$2:$Z$450,24,FALSE)</f>
        <v>0</v>
      </c>
      <c r="AB190">
        <f>VLOOKUP($D190,metadata!$B$2:$Z$450,25,FALSE)</f>
        <v>0</v>
      </c>
    </row>
    <row r="191" spans="1:28" x14ac:dyDescent="0.3">
      <c r="A191" t="e">
        <f>A190+metadata!J200</f>
        <v>#REF!</v>
      </c>
      <c r="B191" t="str">
        <f>metadata!B190</f>
        <v>26-Kemi</v>
      </c>
      <c r="C191">
        <v>190</v>
      </c>
      <c r="D191" s="11" t="str">
        <f t="shared" si="2"/>
        <v>2-</v>
      </c>
      <c r="E191" t="str">
        <f>VLOOKUP($D191,metadata!$B$2:$S$450,2,FALSE)</f>
        <v>BRADSHAW, WE</v>
      </c>
      <c r="F191" t="str">
        <f>VLOOKUP($D191,metadata!$B$2:$S$450,3,FALSE)</f>
        <v>GEOGRAPHY OF PHOTOPERIODIC RESPONSE IN DIAPAUSING MOSQUITO</v>
      </c>
      <c r="G191" t="str">
        <f>VLOOKUP($D191,metadata!$B$2:$S$450,4,FALSE)</f>
        <v>10.1038/262384b0</v>
      </c>
      <c r="H191" t="str">
        <f>VLOOKUP($D191,metadata!$B$2:$S$450,5,FALSE)</f>
        <v>y-askfordata</v>
      </c>
      <c r="I191" t="str">
        <f>VLOOKUP($D191,metadata!$B$2:$S$450,6,FALSE)</f>
        <v>a</v>
      </c>
      <c r="J191" t="str">
        <f>VLOOKUP($D191,metadata!$B$2:$S$450,7,FALSE)</f>
        <v>i</v>
      </c>
      <c r="K191">
        <f>VLOOKUP($D191,metadata!$B$2:$S$450,8,FALSE)</f>
        <v>22</v>
      </c>
      <c r="L191">
        <f>VLOOKUP($D191,metadata!$B$2:$S$450,9,FALSE)</f>
        <v>16</v>
      </c>
      <c r="M191">
        <f>VLOOKUP($D191,metadata!$B$2:$S$450,10,FALSE)</f>
        <v>0</v>
      </c>
      <c r="N191" t="str">
        <f>VLOOKUP($D191,metadata!$B$2:$S$450,11,FALSE)</f>
        <v>Wyeomyia smithii</v>
      </c>
      <c r="O191" t="str">
        <f>VLOOKUP($D191,metadata!$B$2:$S$450,12,FALSE)</f>
        <v>diptera</v>
      </c>
      <c r="P191">
        <f>VLOOKUP($D191,metadata!$B$2:$S$450,13,FALSE)</f>
        <v>0</v>
      </c>
      <c r="Q191">
        <f>VLOOKUP($D191,metadata!$B$2:$S$450,14,FALSE)</f>
        <v>0</v>
      </c>
      <c r="R191">
        <f>VLOOKUP($D191,metadata!$B$2:$S$450,15,FALSE)</f>
        <v>0</v>
      </c>
      <c r="S191">
        <f>VLOOKUP($D191,metadata!$B$2:$S$450,16,FALSE)</f>
        <v>0</v>
      </c>
      <c r="T191">
        <f>VLOOKUP($D191,metadata!$B$2:$S$450,17,FALSE)</f>
        <v>0</v>
      </c>
      <c r="U191">
        <f>VLOOKUP($D191,metadata!$B$2:$S$450,18,FALSE)</f>
        <v>0</v>
      </c>
      <c r="V191">
        <f>VLOOKUP($D191,metadata!$B$2:$Z$450,19,FALSE)</f>
        <v>0</v>
      </c>
      <c r="W191">
        <f>VLOOKUP($D191,metadata!$B$2:$Z$450,20,FALSE)</f>
        <v>0</v>
      </c>
      <c r="X191">
        <f>VLOOKUP($D191,metadata!$B$2:$Z$450,21,FALSE)</f>
        <v>0</v>
      </c>
      <c r="Y191">
        <f>VLOOKUP($D191,metadata!$B$2:$Z$450,22,FALSE)</f>
        <v>0</v>
      </c>
      <c r="Z191">
        <f>VLOOKUP($D191,metadata!$B$2:$Z$450,23,FALSE)</f>
        <v>0</v>
      </c>
      <c r="AA191">
        <f>VLOOKUP($D191,metadata!$B$2:$Z$450,24,FALSE)</f>
        <v>0</v>
      </c>
      <c r="AB191">
        <f>VLOOKUP($D191,metadata!$B$2:$Z$450,25,FALSE)</f>
        <v>0</v>
      </c>
    </row>
    <row r="192" spans="1:28" x14ac:dyDescent="0.3">
      <c r="A192" t="e">
        <f>A191+metadata!J201</f>
        <v>#REF!</v>
      </c>
      <c r="B192" t="str">
        <f>metadata!B191</f>
        <v>26-Pudasjärvi</v>
      </c>
      <c r="C192">
        <v>191</v>
      </c>
      <c r="D192" s="11" t="str">
        <f t="shared" si="2"/>
        <v>2-</v>
      </c>
      <c r="E192" t="str">
        <f>VLOOKUP($D192,metadata!$B$2:$S$450,2,FALSE)</f>
        <v>BRADSHAW, WE</v>
      </c>
      <c r="F192" t="str">
        <f>VLOOKUP($D192,metadata!$B$2:$S$450,3,FALSE)</f>
        <v>GEOGRAPHY OF PHOTOPERIODIC RESPONSE IN DIAPAUSING MOSQUITO</v>
      </c>
      <c r="G192" t="str">
        <f>VLOOKUP($D192,metadata!$B$2:$S$450,4,FALSE)</f>
        <v>10.1038/262384b0</v>
      </c>
      <c r="H192" t="str">
        <f>VLOOKUP($D192,metadata!$B$2:$S$450,5,FALSE)</f>
        <v>y-askfordata</v>
      </c>
      <c r="I192" t="str">
        <f>VLOOKUP($D192,metadata!$B$2:$S$450,6,FALSE)</f>
        <v>a</v>
      </c>
      <c r="J192" t="str">
        <f>VLOOKUP($D192,metadata!$B$2:$S$450,7,FALSE)</f>
        <v>i</v>
      </c>
      <c r="K192">
        <f>VLOOKUP($D192,metadata!$B$2:$S$450,8,FALSE)</f>
        <v>22</v>
      </c>
      <c r="L192">
        <f>VLOOKUP($D192,metadata!$B$2:$S$450,9,FALSE)</f>
        <v>16</v>
      </c>
      <c r="M192">
        <f>VLOOKUP($D192,metadata!$B$2:$S$450,10,FALSE)</f>
        <v>0</v>
      </c>
      <c r="N192" t="str">
        <f>VLOOKUP($D192,metadata!$B$2:$S$450,11,FALSE)</f>
        <v>Wyeomyia smithii</v>
      </c>
      <c r="O192" t="str">
        <f>VLOOKUP($D192,metadata!$B$2:$S$450,12,FALSE)</f>
        <v>diptera</v>
      </c>
      <c r="P192">
        <f>VLOOKUP($D192,metadata!$B$2:$S$450,13,FALSE)</f>
        <v>0</v>
      </c>
      <c r="Q192">
        <f>VLOOKUP($D192,metadata!$B$2:$S$450,14,FALSE)</f>
        <v>0</v>
      </c>
      <c r="R192">
        <f>VLOOKUP($D192,metadata!$B$2:$S$450,15,FALSE)</f>
        <v>0</v>
      </c>
      <c r="S192">
        <f>VLOOKUP($D192,metadata!$B$2:$S$450,16,FALSE)</f>
        <v>0</v>
      </c>
      <c r="T192">
        <f>VLOOKUP($D192,metadata!$B$2:$S$450,17,FALSE)</f>
        <v>0</v>
      </c>
      <c r="U192">
        <f>VLOOKUP($D192,metadata!$B$2:$S$450,18,FALSE)</f>
        <v>0</v>
      </c>
      <c r="V192">
        <f>VLOOKUP($D192,metadata!$B$2:$Z$450,19,FALSE)</f>
        <v>0</v>
      </c>
      <c r="W192">
        <f>VLOOKUP($D192,metadata!$B$2:$Z$450,20,FALSE)</f>
        <v>0</v>
      </c>
      <c r="X192">
        <f>VLOOKUP($D192,metadata!$B$2:$Z$450,21,FALSE)</f>
        <v>0</v>
      </c>
      <c r="Y192">
        <f>VLOOKUP($D192,metadata!$B$2:$Z$450,22,FALSE)</f>
        <v>0</v>
      </c>
      <c r="Z192">
        <f>VLOOKUP($D192,metadata!$B$2:$Z$450,23,FALSE)</f>
        <v>0</v>
      </c>
      <c r="AA192">
        <f>VLOOKUP($D192,metadata!$B$2:$Z$450,24,FALSE)</f>
        <v>0</v>
      </c>
      <c r="AB192">
        <f>VLOOKUP($D192,metadata!$B$2:$Z$450,25,FALSE)</f>
        <v>0</v>
      </c>
    </row>
    <row r="193" spans="1:28" x14ac:dyDescent="0.3">
      <c r="A193" t="e">
        <f>A192+metadata!J202</f>
        <v>#REF!</v>
      </c>
      <c r="B193" t="str">
        <f>metadata!B192</f>
        <v>26-Paltamo</v>
      </c>
      <c r="C193">
        <v>192</v>
      </c>
      <c r="D193" s="11" t="str">
        <f t="shared" si="2"/>
        <v>2-</v>
      </c>
      <c r="E193" t="str">
        <f>VLOOKUP($D193,metadata!$B$2:$S$450,2,FALSE)</f>
        <v>BRADSHAW, WE</v>
      </c>
      <c r="F193" t="str">
        <f>VLOOKUP($D193,metadata!$B$2:$S$450,3,FALSE)</f>
        <v>GEOGRAPHY OF PHOTOPERIODIC RESPONSE IN DIAPAUSING MOSQUITO</v>
      </c>
      <c r="G193" t="str">
        <f>VLOOKUP($D193,metadata!$B$2:$S$450,4,FALSE)</f>
        <v>10.1038/262384b0</v>
      </c>
      <c r="H193" t="str">
        <f>VLOOKUP($D193,metadata!$B$2:$S$450,5,FALSE)</f>
        <v>y-askfordata</v>
      </c>
      <c r="I193" t="str">
        <f>VLOOKUP($D193,metadata!$B$2:$S$450,6,FALSE)</f>
        <v>a</v>
      </c>
      <c r="J193" t="str">
        <f>VLOOKUP($D193,metadata!$B$2:$S$450,7,FALSE)</f>
        <v>i</v>
      </c>
      <c r="K193">
        <f>VLOOKUP($D193,metadata!$B$2:$S$450,8,FALSE)</f>
        <v>22</v>
      </c>
      <c r="L193">
        <f>VLOOKUP($D193,metadata!$B$2:$S$450,9,FALSE)</f>
        <v>16</v>
      </c>
      <c r="M193">
        <f>VLOOKUP($D193,metadata!$B$2:$S$450,10,FALSE)</f>
        <v>0</v>
      </c>
      <c r="N193" t="str">
        <f>VLOOKUP($D193,metadata!$B$2:$S$450,11,FALSE)</f>
        <v>Wyeomyia smithii</v>
      </c>
      <c r="O193" t="str">
        <f>VLOOKUP($D193,metadata!$B$2:$S$450,12,FALSE)</f>
        <v>diptera</v>
      </c>
      <c r="P193">
        <f>VLOOKUP($D193,metadata!$B$2:$S$450,13,FALSE)</f>
        <v>0</v>
      </c>
      <c r="Q193">
        <f>VLOOKUP($D193,metadata!$B$2:$S$450,14,FALSE)</f>
        <v>0</v>
      </c>
      <c r="R193">
        <f>VLOOKUP($D193,metadata!$B$2:$S$450,15,FALSE)</f>
        <v>0</v>
      </c>
      <c r="S193">
        <f>VLOOKUP($D193,metadata!$B$2:$S$450,16,FALSE)</f>
        <v>0</v>
      </c>
      <c r="T193">
        <f>VLOOKUP($D193,metadata!$B$2:$S$450,17,FALSE)</f>
        <v>0</v>
      </c>
      <c r="U193">
        <f>VLOOKUP($D193,metadata!$B$2:$S$450,18,FALSE)</f>
        <v>0</v>
      </c>
      <c r="V193">
        <f>VLOOKUP($D193,metadata!$B$2:$Z$450,19,FALSE)</f>
        <v>0</v>
      </c>
      <c r="W193">
        <f>VLOOKUP($D193,metadata!$B$2:$Z$450,20,FALSE)</f>
        <v>0</v>
      </c>
      <c r="X193">
        <f>VLOOKUP($D193,metadata!$B$2:$Z$450,21,FALSE)</f>
        <v>0</v>
      </c>
      <c r="Y193">
        <f>VLOOKUP($D193,metadata!$B$2:$Z$450,22,FALSE)</f>
        <v>0</v>
      </c>
      <c r="Z193">
        <f>VLOOKUP($D193,metadata!$B$2:$Z$450,23,FALSE)</f>
        <v>0</v>
      </c>
      <c r="AA193">
        <f>VLOOKUP($D193,metadata!$B$2:$Z$450,24,FALSE)</f>
        <v>0</v>
      </c>
      <c r="AB193">
        <f>VLOOKUP($D193,metadata!$B$2:$Z$450,25,FALSE)</f>
        <v>0</v>
      </c>
    </row>
    <row r="194" spans="1:28" x14ac:dyDescent="0.3">
      <c r="A194" t="e">
        <f>A193+metadata!J203</f>
        <v>#REF!</v>
      </c>
      <c r="B194" t="str">
        <f>metadata!B193</f>
        <v>26-Jyväskylä</v>
      </c>
      <c r="C194">
        <v>193</v>
      </c>
      <c r="D194" s="11" t="str">
        <f t="shared" si="2"/>
        <v>2-</v>
      </c>
      <c r="E194" t="str">
        <f>VLOOKUP($D194,metadata!$B$2:$S$450,2,FALSE)</f>
        <v>BRADSHAW, WE</v>
      </c>
      <c r="F194" t="str">
        <f>VLOOKUP($D194,metadata!$B$2:$S$450,3,FALSE)</f>
        <v>GEOGRAPHY OF PHOTOPERIODIC RESPONSE IN DIAPAUSING MOSQUITO</v>
      </c>
      <c r="G194" t="str">
        <f>VLOOKUP($D194,metadata!$B$2:$S$450,4,FALSE)</f>
        <v>10.1038/262384b0</v>
      </c>
      <c r="H194" t="str">
        <f>VLOOKUP($D194,metadata!$B$2:$S$450,5,FALSE)</f>
        <v>y-askfordata</v>
      </c>
      <c r="I194" t="str">
        <f>VLOOKUP($D194,metadata!$B$2:$S$450,6,FALSE)</f>
        <v>a</v>
      </c>
      <c r="J194" t="str">
        <f>VLOOKUP($D194,metadata!$B$2:$S$450,7,FALSE)</f>
        <v>i</v>
      </c>
      <c r="K194">
        <f>VLOOKUP($D194,metadata!$B$2:$S$450,8,FALSE)</f>
        <v>22</v>
      </c>
      <c r="L194">
        <f>VLOOKUP($D194,metadata!$B$2:$S$450,9,FALSE)</f>
        <v>16</v>
      </c>
      <c r="M194">
        <f>VLOOKUP($D194,metadata!$B$2:$S$450,10,FALSE)</f>
        <v>0</v>
      </c>
      <c r="N194" t="str">
        <f>VLOOKUP($D194,metadata!$B$2:$S$450,11,FALSE)</f>
        <v>Wyeomyia smithii</v>
      </c>
      <c r="O194" t="str">
        <f>VLOOKUP($D194,metadata!$B$2:$S$450,12,FALSE)</f>
        <v>diptera</v>
      </c>
      <c r="P194">
        <f>VLOOKUP($D194,metadata!$B$2:$S$450,13,FALSE)</f>
        <v>0</v>
      </c>
      <c r="Q194">
        <f>VLOOKUP($D194,metadata!$B$2:$S$450,14,FALSE)</f>
        <v>0</v>
      </c>
      <c r="R194">
        <f>VLOOKUP($D194,metadata!$B$2:$S$450,15,FALSE)</f>
        <v>0</v>
      </c>
      <c r="S194">
        <f>VLOOKUP($D194,metadata!$B$2:$S$450,16,FALSE)</f>
        <v>0</v>
      </c>
      <c r="T194">
        <f>VLOOKUP($D194,metadata!$B$2:$S$450,17,FALSE)</f>
        <v>0</v>
      </c>
      <c r="U194">
        <f>VLOOKUP($D194,metadata!$B$2:$S$450,18,FALSE)</f>
        <v>0</v>
      </c>
      <c r="V194">
        <f>VLOOKUP($D194,metadata!$B$2:$Z$450,19,FALSE)</f>
        <v>0</v>
      </c>
      <c r="W194">
        <f>VLOOKUP($D194,metadata!$B$2:$Z$450,20,FALSE)</f>
        <v>0</v>
      </c>
      <c r="X194">
        <f>VLOOKUP($D194,metadata!$B$2:$Z$450,21,FALSE)</f>
        <v>0</v>
      </c>
      <c r="Y194">
        <f>VLOOKUP($D194,metadata!$B$2:$Z$450,22,FALSE)</f>
        <v>0</v>
      </c>
      <c r="Z194">
        <f>VLOOKUP($D194,metadata!$B$2:$Z$450,23,FALSE)</f>
        <v>0</v>
      </c>
      <c r="AA194">
        <f>VLOOKUP($D194,metadata!$B$2:$Z$450,24,FALSE)</f>
        <v>0</v>
      </c>
      <c r="AB194">
        <f>VLOOKUP($D194,metadata!$B$2:$Z$450,25,FALSE)</f>
        <v>0</v>
      </c>
    </row>
    <row r="195" spans="1:28" x14ac:dyDescent="0.3">
      <c r="A195" t="e">
        <f>A194+metadata!J204</f>
        <v>#REF!</v>
      </c>
      <c r="B195" t="str">
        <f>metadata!B194</f>
        <v>26-Lahti</v>
      </c>
      <c r="C195">
        <v>194</v>
      </c>
      <c r="D195" s="11" t="str">
        <f t="shared" ref="D195:D258" si="3">VLOOKUP(C195,$A$1:$B$451,2)</f>
        <v>2-</v>
      </c>
      <c r="E195" t="str">
        <f>VLOOKUP($D195,metadata!$B$2:$S$450,2,FALSE)</f>
        <v>BRADSHAW, WE</v>
      </c>
      <c r="F195" t="str">
        <f>VLOOKUP($D195,metadata!$B$2:$S$450,3,FALSE)</f>
        <v>GEOGRAPHY OF PHOTOPERIODIC RESPONSE IN DIAPAUSING MOSQUITO</v>
      </c>
      <c r="G195" t="str">
        <f>VLOOKUP($D195,metadata!$B$2:$S$450,4,FALSE)</f>
        <v>10.1038/262384b0</v>
      </c>
      <c r="H195" t="str">
        <f>VLOOKUP($D195,metadata!$B$2:$S$450,5,FALSE)</f>
        <v>y-askfordata</v>
      </c>
      <c r="I195" t="str">
        <f>VLOOKUP($D195,metadata!$B$2:$S$450,6,FALSE)</f>
        <v>a</v>
      </c>
      <c r="J195" t="str">
        <f>VLOOKUP($D195,metadata!$B$2:$S$450,7,FALSE)</f>
        <v>i</v>
      </c>
      <c r="K195">
        <f>VLOOKUP($D195,metadata!$B$2:$S$450,8,FALSE)</f>
        <v>22</v>
      </c>
      <c r="L195">
        <f>VLOOKUP($D195,metadata!$B$2:$S$450,9,FALSE)</f>
        <v>16</v>
      </c>
      <c r="M195">
        <f>VLOOKUP($D195,metadata!$B$2:$S$450,10,FALSE)</f>
        <v>0</v>
      </c>
      <c r="N195" t="str">
        <f>VLOOKUP($D195,metadata!$B$2:$S$450,11,FALSE)</f>
        <v>Wyeomyia smithii</v>
      </c>
      <c r="O195" t="str">
        <f>VLOOKUP($D195,metadata!$B$2:$S$450,12,FALSE)</f>
        <v>diptera</v>
      </c>
      <c r="P195">
        <f>VLOOKUP($D195,metadata!$B$2:$S$450,13,FALSE)</f>
        <v>0</v>
      </c>
      <c r="Q195">
        <f>VLOOKUP($D195,metadata!$B$2:$S$450,14,FALSE)</f>
        <v>0</v>
      </c>
      <c r="R195">
        <f>VLOOKUP($D195,metadata!$B$2:$S$450,15,FALSE)</f>
        <v>0</v>
      </c>
      <c r="S195">
        <f>VLOOKUP($D195,metadata!$B$2:$S$450,16,FALSE)</f>
        <v>0</v>
      </c>
      <c r="T195">
        <f>VLOOKUP($D195,metadata!$B$2:$S$450,17,FALSE)</f>
        <v>0</v>
      </c>
      <c r="U195">
        <f>VLOOKUP($D195,metadata!$B$2:$S$450,18,FALSE)</f>
        <v>0</v>
      </c>
      <c r="V195">
        <f>VLOOKUP($D195,metadata!$B$2:$Z$450,19,FALSE)</f>
        <v>0</v>
      </c>
      <c r="W195">
        <f>VLOOKUP($D195,metadata!$B$2:$Z$450,20,FALSE)</f>
        <v>0</v>
      </c>
      <c r="X195">
        <f>VLOOKUP($D195,metadata!$B$2:$Z$450,21,FALSE)</f>
        <v>0</v>
      </c>
      <c r="Y195">
        <f>VLOOKUP($D195,metadata!$B$2:$Z$450,22,FALSE)</f>
        <v>0</v>
      </c>
      <c r="Z195">
        <f>VLOOKUP($D195,metadata!$B$2:$Z$450,23,FALSE)</f>
        <v>0</v>
      </c>
      <c r="AA195">
        <f>VLOOKUP($D195,metadata!$B$2:$Z$450,24,FALSE)</f>
        <v>0</v>
      </c>
      <c r="AB195">
        <f>VLOOKUP($D195,metadata!$B$2:$Z$450,25,FALSE)</f>
        <v>0</v>
      </c>
    </row>
    <row r="196" spans="1:28" x14ac:dyDescent="0.3">
      <c r="A196" t="e">
        <f>A195+metadata!J205</f>
        <v>#REF!</v>
      </c>
      <c r="B196" t="str">
        <f>metadata!B195</f>
        <v>27-Padua_A</v>
      </c>
      <c r="C196">
        <v>195</v>
      </c>
      <c r="D196" s="11" t="str">
        <f t="shared" si="3"/>
        <v>2-</v>
      </c>
      <c r="E196" t="str">
        <f>VLOOKUP($D196,metadata!$B$2:$S$450,2,FALSE)</f>
        <v>BRADSHAW, WE</v>
      </c>
      <c r="F196" t="str">
        <f>VLOOKUP($D196,metadata!$B$2:$S$450,3,FALSE)</f>
        <v>GEOGRAPHY OF PHOTOPERIODIC RESPONSE IN DIAPAUSING MOSQUITO</v>
      </c>
      <c r="G196" t="str">
        <f>VLOOKUP($D196,metadata!$B$2:$S$450,4,FALSE)</f>
        <v>10.1038/262384b0</v>
      </c>
      <c r="H196" t="str">
        <f>VLOOKUP($D196,metadata!$B$2:$S$450,5,FALSE)</f>
        <v>y-askfordata</v>
      </c>
      <c r="I196" t="str">
        <f>VLOOKUP($D196,metadata!$B$2:$S$450,6,FALSE)</f>
        <v>a</v>
      </c>
      <c r="J196" t="str">
        <f>VLOOKUP($D196,metadata!$B$2:$S$450,7,FALSE)</f>
        <v>i</v>
      </c>
      <c r="K196">
        <f>VLOOKUP($D196,metadata!$B$2:$S$450,8,FALSE)</f>
        <v>22</v>
      </c>
      <c r="L196">
        <f>VLOOKUP($D196,metadata!$B$2:$S$450,9,FALSE)</f>
        <v>16</v>
      </c>
      <c r="M196">
        <f>VLOOKUP($D196,metadata!$B$2:$S$450,10,FALSE)</f>
        <v>0</v>
      </c>
      <c r="N196" t="str">
        <f>VLOOKUP($D196,metadata!$B$2:$S$450,11,FALSE)</f>
        <v>Wyeomyia smithii</v>
      </c>
      <c r="O196" t="str">
        <f>VLOOKUP($D196,metadata!$B$2:$S$450,12,FALSE)</f>
        <v>diptera</v>
      </c>
      <c r="P196">
        <f>VLOOKUP($D196,metadata!$B$2:$S$450,13,FALSE)</f>
        <v>0</v>
      </c>
      <c r="Q196">
        <f>VLOOKUP($D196,metadata!$B$2:$S$450,14,FALSE)</f>
        <v>0</v>
      </c>
      <c r="R196">
        <f>VLOOKUP($D196,metadata!$B$2:$S$450,15,FALSE)</f>
        <v>0</v>
      </c>
      <c r="S196">
        <f>VLOOKUP($D196,metadata!$B$2:$S$450,16,FALSE)</f>
        <v>0</v>
      </c>
      <c r="T196">
        <f>VLOOKUP($D196,metadata!$B$2:$S$450,17,FALSE)</f>
        <v>0</v>
      </c>
      <c r="U196">
        <f>VLOOKUP($D196,metadata!$B$2:$S$450,18,FALSE)</f>
        <v>0</v>
      </c>
      <c r="V196">
        <f>VLOOKUP($D196,metadata!$B$2:$Z$450,19,FALSE)</f>
        <v>0</v>
      </c>
      <c r="W196">
        <f>VLOOKUP($D196,metadata!$B$2:$Z$450,20,FALSE)</f>
        <v>0</v>
      </c>
      <c r="X196">
        <f>VLOOKUP($D196,metadata!$B$2:$Z$450,21,FALSE)</f>
        <v>0</v>
      </c>
      <c r="Y196">
        <f>VLOOKUP($D196,metadata!$B$2:$Z$450,22,FALSE)</f>
        <v>0</v>
      </c>
      <c r="Z196">
        <f>VLOOKUP($D196,metadata!$B$2:$Z$450,23,FALSE)</f>
        <v>0</v>
      </c>
      <c r="AA196">
        <f>VLOOKUP($D196,metadata!$B$2:$Z$450,24,FALSE)</f>
        <v>0</v>
      </c>
      <c r="AB196">
        <f>VLOOKUP($D196,metadata!$B$2:$Z$450,25,FALSE)</f>
        <v>0</v>
      </c>
    </row>
    <row r="197" spans="1:28" x14ac:dyDescent="0.3">
      <c r="A197" t="e">
        <f>A196+metadata!J206</f>
        <v>#REF!</v>
      </c>
      <c r="B197" t="str">
        <f>metadata!B196</f>
        <v>27-Emmen</v>
      </c>
      <c r="C197">
        <v>196</v>
      </c>
      <c r="D197" s="11" t="str">
        <f t="shared" si="3"/>
        <v>2-</v>
      </c>
      <c r="E197" t="str">
        <f>VLOOKUP($D197,metadata!$B$2:$S$450,2,FALSE)</f>
        <v>BRADSHAW, WE</v>
      </c>
      <c r="F197" t="str">
        <f>VLOOKUP($D197,metadata!$B$2:$S$450,3,FALSE)</f>
        <v>GEOGRAPHY OF PHOTOPERIODIC RESPONSE IN DIAPAUSING MOSQUITO</v>
      </c>
      <c r="G197" t="str">
        <f>VLOOKUP($D197,metadata!$B$2:$S$450,4,FALSE)</f>
        <v>10.1038/262384b0</v>
      </c>
      <c r="H197" t="str">
        <f>VLOOKUP($D197,metadata!$B$2:$S$450,5,FALSE)</f>
        <v>y-askfordata</v>
      </c>
      <c r="I197" t="str">
        <f>VLOOKUP($D197,metadata!$B$2:$S$450,6,FALSE)</f>
        <v>a</v>
      </c>
      <c r="J197" t="str">
        <f>VLOOKUP($D197,metadata!$B$2:$S$450,7,FALSE)</f>
        <v>i</v>
      </c>
      <c r="K197">
        <f>VLOOKUP($D197,metadata!$B$2:$S$450,8,FALSE)</f>
        <v>22</v>
      </c>
      <c r="L197">
        <f>VLOOKUP($D197,metadata!$B$2:$S$450,9,FALSE)</f>
        <v>16</v>
      </c>
      <c r="M197">
        <f>VLOOKUP($D197,metadata!$B$2:$S$450,10,FALSE)</f>
        <v>0</v>
      </c>
      <c r="N197" t="str">
        <f>VLOOKUP($D197,metadata!$B$2:$S$450,11,FALSE)</f>
        <v>Wyeomyia smithii</v>
      </c>
      <c r="O197" t="str">
        <f>VLOOKUP($D197,metadata!$B$2:$S$450,12,FALSE)</f>
        <v>diptera</v>
      </c>
      <c r="P197">
        <f>VLOOKUP($D197,metadata!$B$2:$S$450,13,FALSE)</f>
        <v>0</v>
      </c>
      <c r="Q197">
        <f>VLOOKUP($D197,metadata!$B$2:$S$450,14,FALSE)</f>
        <v>0</v>
      </c>
      <c r="R197">
        <f>VLOOKUP($D197,metadata!$B$2:$S$450,15,FALSE)</f>
        <v>0</v>
      </c>
      <c r="S197">
        <f>VLOOKUP($D197,metadata!$B$2:$S$450,16,FALSE)</f>
        <v>0</v>
      </c>
      <c r="T197">
        <f>VLOOKUP($D197,metadata!$B$2:$S$450,17,FALSE)</f>
        <v>0</v>
      </c>
      <c r="U197">
        <f>VLOOKUP($D197,metadata!$B$2:$S$450,18,FALSE)</f>
        <v>0</v>
      </c>
      <c r="V197">
        <f>VLOOKUP($D197,metadata!$B$2:$Z$450,19,FALSE)</f>
        <v>0</v>
      </c>
      <c r="W197">
        <f>VLOOKUP($D197,metadata!$B$2:$Z$450,20,FALSE)</f>
        <v>0</v>
      </c>
      <c r="X197">
        <f>VLOOKUP($D197,metadata!$B$2:$Z$450,21,FALSE)</f>
        <v>0</v>
      </c>
      <c r="Y197">
        <f>VLOOKUP($D197,metadata!$B$2:$Z$450,22,FALSE)</f>
        <v>0</v>
      </c>
      <c r="Z197">
        <f>VLOOKUP($D197,metadata!$B$2:$Z$450,23,FALSE)</f>
        <v>0</v>
      </c>
      <c r="AA197">
        <f>VLOOKUP($D197,metadata!$B$2:$Z$450,24,FALSE)</f>
        <v>0</v>
      </c>
      <c r="AB197">
        <f>VLOOKUP($D197,metadata!$B$2:$Z$450,25,FALSE)</f>
        <v>0</v>
      </c>
    </row>
    <row r="198" spans="1:28" x14ac:dyDescent="0.3">
      <c r="A198" t="e">
        <f>A197+metadata!J207</f>
        <v>#REF!</v>
      </c>
      <c r="B198" t="str">
        <f>metadata!B197</f>
        <v>27-petroskoi_E</v>
      </c>
      <c r="C198">
        <v>197</v>
      </c>
      <c r="D198" s="11" t="str">
        <f t="shared" si="3"/>
        <v>2-</v>
      </c>
      <c r="E198" t="str">
        <f>VLOOKUP($D198,metadata!$B$2:$S$450,2,FALSE)</f>
        <v>BRADSHAW, WE</v>
      </c>
      <c r="F198" t="str">
        <f>VLOOKUP($D198,metadata!$B$2:$S$450,3,FALSE)</f>
        <v>GEOGRAPHY OF PHOTOPERIODIC RESPONSE IN DIAPAUSING MOSQUITO</v>
      </c>
      <c r="G198" t="str">
        <f>VLOOKUP($D198,metadata!$B$2:$S$450,4,FALSE)</f>
        <v>10.1038/262384b0</v>
      </c>
      <c r="H198" t="str">
        <f>VLOOKUP($D198,metadata!$B$2:$S$450,5,FALSE)</f>
        <v>y-askfordata</v>
      </c>
      <c r="I198" t="str">
        <f>VLOOKUP($D198,metadata!$B$2:$S$450,6,FALSE)</f>
        <v>a</v>
      </c>
      <c r="J198" t="str">
        <f>VLOOKUP($D198,metadata!$B$2:$S$450,7,FALSE)</f>
        <v>i</v>
      </c>
      <c r="K198">
        <f>VLOOKUP($D198,metadata!$B$2:$S$450,8,FALSE)</f>
        <v>22</v>
      </c>
      <c r="L198">
        <f>VLOOKUP($D198,metadata!$B$2:$S$450,9,FALSE)</f>
        <v>16</v>
      </c>
      <c r="M198">
        <f>VLOOKUP($D198,metadata!$B$2:$S$450,10,FALSE)</f>
        <v>0</v>
      </c>
      <c r="N198" t="str">
        <f>VLOOKUP($D198,metadata!$B$2:$S$450,11,FALSE)</f>
        <v>Wyeomyia smithii</v>
      </c>
      <c r="O198" t="str">
        <f>VLOOKUP($D198,metadata!$B$2:$S$450,12,FALSE)</f>
        <v>diptera</v>
      </c>
      <c r="P198">
        <f>VLOOKUP($D198,metadata!$B$2:$S$450,13,FALSE)</f>
        <v>0</v>
      </c>
      <c r="Q198">
        <f>VLOOKUP($D198,metadata!$B$2:$S$450,14,FALSE)</f>
        <v>0</v>
      </c>
      <c r="R198">
        <f>VLOOKUP($D198,metadata!$B$2:$S$450,15,FALSE)</f>
        <v>0</v>
      </c>
      <c r="S198">
        <f>VLOOKUP($D198,metadata!$B$2:$S$450,16,FALSE)</f>
        <v>0</v>
      </c>
      <c r="T198">
        <f>VLOOKUP($D198,metadata!$B$2:$S$450,17,FALSE)</f>
        <v>0</v>
      </c>
      <c r="U198">
        <f>VLOOKUP($D198,metadata!$B$2:$S$450,18,FALSE)</f>
        <v>0</v>
      </c>
      <c r="V198">
        <f>VLOOKUP($D198,metadata!$B$2:$Z$450,19,FALSE)</f>
        <v>0</v>
      </c>
      <c r="W198">
        <f>VLOOKUP($D198,metadata!$B$2:$Z$450,20,FALSE)</f>
        <v>0</v>
      </c>
      <c r="X198">
        <f>VLOOKUP($D198,metadata!$B$2:$Z$450,21,FALSE)</f>
        <v>0</v>
      </c>
      <c r="Y198">
        <f>VLOOKUP($D198,metadata!$B$2:$Z$450,22,FALSE)</f>
        <v>0</v>
      </c>
      <c r="Z198">
        <f>VLOOKUP($D198,metadata!$B$2:$Z$450,23,FALSE)</f>
        <v>0</v>
      </c>
      <c r="AA198">
        <f>VLOOKUP($D198,metadata!$B$2:$Z$450,24,FALSE)</f>
        <v>0</v>
      </c>
      <c r="AB198">
        <f>VLOOKUP($D198,metadata!$B$2:$Z$450,25,FALSE)</f>
        <v>0</v>
      </c>
    </row>
    <row r="199" spans="1:28" x14ac:dyDescent="0.3">
      <c r="A199" t="e">
        <f>A198+metadata!J208</f>
        <v>#REF!</v>
      </c>
      <c r="B199" t="str">
        <f>metadata!B198</f>
        <v>27-padua_B</v>
      </c>
      <c r="C199">
        <v>198</v>
      </c>
      <c r="D199" s="11" t="str">
        <f t="shared" si="3"/>
        <v>2-</v>
      </c>
      <c r="E199" t="str">
        <f>VLOOKUP($D199,metadata!$B$2:$S$450,2,FALSE)</f>
        <v>BRADSHAW, WE</v>
      </c>
      <c r="F199" t="str">
        <f>VLOOKUP($D199,metadata!$B$2:$S$450,3,FALSE)</f>
        <v>GEOGRAPHY OF PHOTOPERIODIC RESPONSE IN DIAPAUSING MOSQUITO</v>
      </c>
      <c r="G199" t="str">
        <f>VLOOKUP($D199,metadata!$B$2:$S$450,4,FALSE)</f>
        <v>10.1038/262384b0</v>
      </c>
      <c r="H199" t="str">
        <f>VLOOKUP($D199,metadata!$B$2:$S$450,5,FALSE)</f>
        <v>y-askfordata</v>
      </c>
      <c r="I199" t="str">
        <f>VLOOKUP($D199,metadata!$B$2:$S$450,6,FALSE)</f>
        <v>a</v>
      </c>
      <c r="J199" t="str">
        <f>VLOOKUP($D199,metadata!$B$2:$S$450,7,FALSE)</f>
        <v>i</v>
      </c>
      <c r="K199">
        <f>VLOOKUP($D199,metadata!$B$2:$S$450,8,FALSE)</f>
        <v>22</v>
      </c>
      <c r="L199">
        <f>VLOOKUP($D199,metadata!$B$2:$S$450,9,FALSE)</f>
        <v>16</v>
      </c>
      <c r="M199">
        <f>VLOOKUP($D199,metadata!$B$2:$S$450,10,FALSE)</f>
        <v>0</v>
      </c>
      <c r="N199" t="str">
        <f>VLOOKUP($D199,metadata!$B$2:$S$450,11,FALSE)</f>
        <v>Wyeomyia smithii</v>
      </c>
      <c r="O199" t="str">
        <f>VLOOKUP($D199,metadata!$B$2:$S$450,12,FALSE)</f>
        <v>diptera</v>
      </c>
      <c r="P199">
        <f>VLOOKUP($D199,metadata!$B$2:$S$450,13,FALSE)</f>
        <v>0</v>
      </c>
      <c r="Q199">
        <f>VLOOKUP($D199,metadata!$B$2:$S$450,14,FALSE)</f>
        <v>0</v>
      </c>
      <c r="R199">
        <f>VLOOKUP($D199,metadata!$B$2:$S$450,15,FALSE)</f>
        <v>0</v>
      </c>
      <c r="S199">
        <f>VLOOKUP($D199,metadata!$B$2:$S$450,16,FALSE)</f>
        <v>0</v>
      </c>
      <c r="T199">
        <f>VLOOKUP($D199,metadata!$B$2:$S$450,17,FALSE)</f>
        <v>0</v>
      </c>
      <c r="U199">
        <f>VLOOKUP($D199,metadata!$B$2:$S$450,18,FALSE)</f>
        <v>0</v>
      </c>
      <c r="V199">
        <f>VLOOKUP($D199,metadata!$B$2:$Z$450,19,FALSE)</f>
        <v>0</v>
      </c>
      <c r="W199">
        <f>VLOOKUP($D199,metadata!$B$2:$Z$450,20,FALSE)</f>
        <v>0</v>
      </c>
      <c r="X199">
        <f>VLOOKUP($D199,metadata!$B$2:$Z$450,21,FALSE)</f>
        <v>0</v>
      </c>
      <c r="Y199">
        <f>VLOOKUP($D199,metadata!$B$2:$Z$450,22,FALSE)</f>
        <v>0</v>
      </c>
      <c r="Z199">
        <f>VLOOKUP($D199,metadata!$B$2:$Z$450,23,FALSE)</f>
        <v>0</v>
      </c>
      <c r="AA199">
        <f>VLOOKUP($D199,metadata!$B$2:$Z$450,24,FALSE)</f>
        <v>0</v>
      </c>
      <c r="AB199">
        <f>VLOOKUP($D199,metadata!$B$2:$Z$450,25,FALSE)</f>
        <v>0</v>
      </c>
    </row>
    <row r="200" spans="1:28" x14ac:dyDescent="0.3">
      <c r="A200" t="e">
        <f>A199+metadata!J209</f>
        <v>#REF!</v>
      </c>
      <c r="B200" t="str">
        <f>metadata!B199</f>
        <v>27-Belchow</v>
      </c>
      <c r="C200">
        <v>199</v>
      </c>
      <c r="D200" s="11" t="str">
        <f t="shared" si="3"/>
        <v>2-</v>
      </c>
      <c r="E200" t="str">
        <f>VLOOKUP($D200,metadata!$B$2:$S$450,2,FALSE)</f>
        <v>BRADSHAW, WE</v>
      </c>
      <c r="F200" t="str">
        <f>VLOOKUP($D200,metadata!$B$2:$S$450,3,FALSE)</f>
        <v>GEOGRAPHY OF PHOTOPERIODIC RESPONSE IN DIAPAUSING MOSQUITO</v>
      </c>
      <c r="G200" t="str">
        <f>VLOOKUP($D200,metadata!$B$2:$S$450,4,FALSE)</f>
        <v>10.1038/262384b0</v>
      </c>
      <c r="H200" t="str">
        <f>VLOOKUP($D200,metadata!$B$2:$S$450,5,FALSE)</f>
        <v>y-askfordata</v>
      </c>
      <c r="I200" t="str">
        <f>VLOOKUP($D200,metadata!$B$2:$S$450,6,FALSE)</f>
        <v>a</v>
      </c>
      <c r="J200" t="str">
        <f>VLOOKUP($D200,metadata!$B$2:$S$450,7,FALSE)</f>
        <v>i</v>
      </c>
      <c r="K200">
        <f>VLOOKUP($D200,metadata!$B$2:$S$450,8,FALSE)</f>
        <v>22</v>
      </c>
      <c r="L200">
        <f>VLOOKUP($D200,metadata!$B$2:$S$450,9,FALSE)</f>
        <v>16</v>
      </c>
      <c r="M200">
        <f>VLOOKUP($D200,metadata!$B$2:$S$450,10,FALSE)</f>
        <v>0</v>
      </c>
      <c r="N200" t="str">
        <f>VLOOKUP($D200,metadata!$B$2:$S$450,11,FALSE)</f>
        <v>Wyeomyia smithii</v>
      </c>
      <c r="O200" t="str">
        <f>VLOOKUP($D200,metadata!$B$2:$S$450,12,FALSE)</f>
        <v>diptera</v>
      </c>
      <c r="P200">
        <f>VLOOKUP($D200,metadata!$B$2:$S$450,13,FALSE)</f>
        <v>0</v>
      </c>
      <c r="Q200">
        <f>VLOOKUP($D200,metadata!$B$2:$S$450,14,FALSE)</f>
        <v>0</v>
      </c>
      <c r="R200">
        <f>VLOOKUP($D200,metadata!$B$2:$S$450,15,FALSE)</f>
        <v>0</v>
      </c>
      <c r="S200">
        <f>VLOOKUP($D200,metadata!$B$2:$S$450,16,FALSE)</f>
        <v>0</v>
      </c>
      <c r="T200">
        <f>VLOOKUP($D200,metadata!$B$2:$S$450,17,FALSE)</f>
        <v>0</v>
      </c>
      <c r="U200">
        <f>VLOOKUP($D200,metadata!$B$2:$S$450,18,FALSE)</f>
        <v>0</v>
      </c>
      <c r="V200">
        <f>VLOOKUP($D200,metadata!$B$2:$Z$450,19,FALSE)</f>
        <v>0</v>
      </c>
      <c r="W200">
        <f>VLOOKUP($D200,metadata!$B$2:$Z$450,20,FALSE)</f>
        <v>0</v>
      </c>
      <c r="X200">
        <f>VLOOKUP($D200,metadata!$B$2:$Z$450,21,FALSE)</f>
        <v>0</v>
      </c>
      <c r="Y200">
        <f>VLOOKUP($D200,metadata!$B$2:$Z$450,22,FALSE)</f>
        <v>0</v>
      </c>
      <c r="Z200">
        <f>VLOOKUP($D200,metadata!$B$2:$Z$450,23,FALSE)</f>
        <v>0</v>
      </c>
      <c r="AA200">
        <f>VLOOKUP($D200,metadata!$B$2:$Z$450,24,FALSE)</f>
        <v>0</v>
      </c>
      <c r="AB200">
        <f>VLOOKUP($D200,metadata!$B$2:$Z$450,25,FALSE)</f>
        <v>0</v>
      </c>
    </row>
    <row r="201" spans="1:28" x14ac:dyDescent="0.3">
      <c r="A201" t="e">
        <f>A200+metadata!J210</f>
        <v>#REF!</v>
      </c>
      <c r="B201" t="str">
        <f>metadata!B200</f>
        <v>27-petroskoi_F</v>
      </c>
      <c r="C201">
        <v>200</v>
      </c>
      <c r="D201" s="11" t="str">
        <f t="shared" si="3"/>
        <v>2-</v>
      </c>
      <c r="E201" t="str">
        <f>VLOOKUP($D201,metadata!$B$2:$S$450,2,FALSE)</f>
        <v>BRADSHAW, WE</v>
      </c>
      <c r="F201" t="str">
        <f>VLOOKUP($D201,metadata!$B$2:$S$450,3,FALSE)</f>
        <v>GEOGRAPHY OF PHOTOPERIODIC RESPONSE IN DIAPAUSING MOSQUITO</v>
      </c>
      <c r="G201" t="str">
        <f>VLOOKUP($D201,metadata!$B$2:$S$450,4,FALSE)</f>
        <v>10.1038/262384b0</v>
      </c>
      <c r="H201" t="str">
        <f>VLOOKUP($D201,metadata!$B$2:$S$450,5,FALSE)</f>
        <v>y-askfordata</v>
      </c>
      <c r="I201" t="str">
        <f>VLOOKUP($D201,metadata!$B$2:$S$450,6,FALSE)</f>
        <v>a</v>
      </c>
      <c r="J201" t="str">
        <f>VLOOKUP($D201,metadata!$B$2:$S$450,7,FALSE)</f>
        <v>i</v>
      </c>
      <c r="K201">
        <f>VLOOKUP($D201,metadata!$B$2:$S$450,8,FALSE)</f>
        <v>22</v>
      </c>
      <c r="L201">
        <f>VLOOKUP($D201,metadata!$B$2:$S$450,9,FALSE)</f>
        <v>16</v>
      </c>
      <c r="M201">
        <f>VLOOKUP($D201,metadata!$B$2:$S$450,10,FALSE)</f>
        <v>0</v>
      </c>
      <c r="N201" t="str">
        <f>VLOOKUP($D201,metadata!$B$2:$S$450,11,FALSE)</f>
        <v>Wyeomyia smithii</v>
      </c>
      <c r="O201" t="str">
        <f>VLOOKUP($D201,metadata!$B$2:$S$450,12,FALSE)</f>
        <v>diptera</v>
      </c>
      <c r="P201">
        <f>VLOOKUP($D201,metadata!$B$2:$S$450,13,FALSE)</f>
        <v>0</v>
      </c>
      <c r="Q201">
        <f>VLOOKUP($D201,metadata!$B$2:$S$450,14,FALSE)</f>
        <v>0</v>
      </c>
      <c r="R201">
        <f>VLOOKUP($D201,metadata!$B$2:$S$450,15,FALSE)</f>
        <v>0</v>
      </c>
      <c r="S201">
        <f>VLOOKUP($D201,metadata!$B$2:$S$450,16,FALSE)</f>
        <v>0</v>
      </c>
      <c r="T201">
        <f>VLOOKUP($D201,metadata!$B$2:$S$450,17,FALSE)</f>
        <v>0</v>
      </c>
      <c r="U201">
        <f>VLOOKUP($D201,metadata!$B$2:$S$450,18,FALSE)</f>
        <v>0</v>
      </c>
      <c r="V201">
        <f>VLOOKUP($D201,metadata!$B$2:$Z$450,19,FALSE)</f>
        <v>0</v>
      </c>
      <c r="W201">
        <f>VLOOKUP($D201,metadata!$B$2:$Z$450,20,FALSE)</f>
        <v>0</v>
      </c>
      <c r="X201">
        <f>VLOOKUP($D201,metadata!$B$2:$Z$450,21,FALSE)</f>
        <v>0</v>
      </c>
      <c r="Y201">
        <f>VLOOKUP($D201,metadata!$B$2:$Z$450,22,FALSE)</f>
        <v>0</v>
      </c>
      <c r="Z201">
        <f>VLOOKUP($D201,metadata!$B$2:$Z$450,23,FALSE)</f>
        <v>0</v>
      </c>
      <c r="AA201">
        <f>VLOOKUP($D201,metadata!$B$2:$Z$450,24,FALSE)</f>
        <v>0</v>
      </c>
      <c r="AB201">
        <f>VLOOKUP($D201,metadata!$B$2:$Z$450,25,FALSE)</f>
        <v>0</v>
      </c>
    </row>
    <row r="202" spans="1:28" x14ac:dyDescent="0.3">
      <c r="A202" t="e">
        <f>A201+metadata!J211</f>
        <v>#REF!</v>
      </c>
      <c r="B202" t="str">
        <f>metadata!B201</f>
        <v>28-</v>
      </c>
      <c r="C202">
        <v>201</v>
      </c>
      <c r="D202" s="11" t="str">
        <f t="shared" si="3"/>
        <v>2-</v>
      </c>
      <c r="E202" t="str">
        <f>VLOOKUP($D202,metadata!$B$2:$S$450,2,FALSE)</f>
        <v>BRADSHAW, WE</v>
      </c>
      <c r="F202" t="str">
        <f>VLOOKUP($D202,metadata!$B$2:$S$450,3,FALSE)</f>
        <v>GEOGRAPHY OF PHOTOPERIODIC RESPONSE IN DIAPAUSING MOSQUITO</v>
      </c>
      <c r="G202" t="str">
        <f>VLOOKUP($D202,metadata!$B$2:$S$450,4,FALSE)</f>
        <v>10.1038/262384b0</v>
      </c>
      <c r="H202" t="str">
        <f>VLOOKUP($D202,metadata!$B$2:$S$450,5,FALSE)</f>
        <v>y-askfordata</v>
      </c>
      <c r="I202" t="str">
        <f>VLOOKUP($D202,metadata!$B$2:$S$450,6,FALSE)</f>
        <v>a</v>
      </c>
      <c r="J202" t="str">
        <f>VLOOKUP($D202,metadata!$B$2:$S$450,7,FALSE)</f>
        <v>i</v>
      </c>
      <c r="K202">
        <f>VLOOKUP($D202,metadata!$B$2:$S$450,8,FALSE)</f>
        <v>22</v>
      </c>
      <c r="L202">
        <f>VLOOKUP($D202,metadata!$B$2:$S$450,9,FALSE)</f>
        <v>16</v>
      </c>
      <c r="M202">
        <f>VLOOKUP($D202,metadata!$B$2:$S$450,10,FALSE)</f>
        <v>0</v>
      </c>
      <c r="N202" t="str">
        <f>VLOOKUP($D202,metadata!$B$2:$S$450,11,FALSE)</f>
        <v>Wyeomyia smithii</v>
      </c>
      <c r="O202" t="str">
        <f>VLOOKUP($D202,metadata!$B$2:$S$450,12,FALSE)</f>
        <v>diptera</v>
      </c>
      <c r="P202">
        <f>VLOOKUP($D202,metadata!$B$2:$S$450,13,FALSE)</f>
        <v>0</v>
      </c>
      <c r="Q202">
        <f>VLOOKUP($D202,metadata!$B$2:$S$450,14,FALSE)</f>
        <v>0</v>
      </c>
      <c r="R202">
        <f>VLOOKUP($D202,metadata!$B$2:$S$450,15,FALSE)</f>
        <v>0</v>
      </c>
      <c r="S202">
        <f>VLOOKUP($D202,metadata!$B$2:$S$450,16,FALSE)</f>
        <v>0</v>
      </c>
      <c r="T202">
        <f>VLOOKUP($D202,metadata!$B$2:$S$450,17,FALSE)</f>
        <v>0</v>
      </c>
      <c r="U202">
        <f>VLOOKUP($D202,metadata!$B$2:$S$450,18,FALSE)</f>
        <v>0</v>
      </c>
      <c r="V202">
        <f>VLOOKUP($D202,metadata!$B$2:$Z$450,19,FALSE)</f>
        <v>0</v>
      </c>
      <c r="W202">
        <f>VLOOKUP($D202,metadata!$B$2:$Z$450,20,FALSE)</f>
        <v>0</v>
      </c>
      <c r="X202">
        <f>VLOOKUP($D202,metadata!$B$2:$Z$450,21,FALSE)</f>
        <v>0</v>
      </c>
      <c r="Y202">
        <f>VLOOKUP($D202,metadata!$B$2:$Z$450,22,FALSE)</f>
        <v>0</v>
      </c>
      <c r="Z202">
        <f>VLOOKUP($D202,metadata!$B$2:$Z$450,23,FALSE)</f>
        <v>0</v>
      </c>
      <c r="AA202">
        <f>VLOOKUP($D202,metadata!$B$2:$Z$450,24,FALSE)</f>
        <v>0</v>
      </c>
      <c r="AB202">
        <f>VLOOKUP($D202,metadata!$B$2:$Z$450,25,FALSE)</f>
        <v>0</v>
      </c>
    </row>
    <row r="203" spans="1:28" x14ac:dyDescent="0.3">
      <c r="A203" t="e">
        <f>A202+metadata!J212</f>
        <v>#REF!</v>
      </c>
      <c r="B203" t="str">
        <f>metadata!B202</f>
        <v>29- T</v>
      </c>
      <c r="C203">
        <v>202</v>
      </c>
      <c r="D203" s="11" t="str">
        <f t="shared" si="3"/>
        <v>2-</v>
      </c>
      <c r="E203" t="str">
        <f>VLOOKUP($D203,metadata!$B$2:$S$450,2,FALSE)</f>
        <v>BRADSHAW, WE</v>
      </c>
      <c r="F203" t="str">
        <f>VLOOKUP($D203,metadata!$B$2:$S$450,3,FALSE)</f>
        <v>GEOGRAPHY OF PHOTOPERIODIC RESPONSE IN DIAPAUSING MOSQUITO</v>
      </c>
      <c r="G203" t="str">
        <f>VLOOKUP($D203,metadata!$B$2:$S$450,4,FALSE)</f>
        <v>10.1038/262384b0</v>
      </c>
      <c r="H203" t="str">
        <f>VLOOKUP($D203,metadata!$B$2:$S$450,5,FALSE)</f>
        <v>y-askfordata</v>
      </c>
      <c r="I203" t="str">
        <f>VLOOKUP($D203,metadata!$B$2:$S$450,6,FALSE)</f>
        <v>a</v>
      </c>
      <c r="J203" t="str">
        <f>VLOOKUP($D203,metadata!$B$2:$S$450,7,FALSE)</f>
        <v>i</v>
      </c>
      <c r="K203">
        <f>VLOOKUP($D203,metadata!$B$2:$S$450,8,FALSE)</f>
        <v>22</v>
      </c>
      <c r="L203">
        <f>VLOOKUP($D203,metadata!$B$2:$S$450,9,FALSE)</f>
        <v>16</v>
      </c>
      <c r="M203">
        <f>VLOOKUP($D203,metadata!$B$2:$S$450,10,FALSE)</f>
        <v>0</v>
      </c>
      <c r="N203" t="str">
        <f>VLOOKUP($D203,metadata!$B$2:$S$450,11,FALSE)</f>
        <v>Wyeomyia smithii</v>
      </c>
      <c r="O203" t="str">
        <f>VLOOKUP($D203,metadata!$B$2:$S$450,12,FALSE)</f>
        <v>diptera</v>
      </c>
      <c r="P203">
        <f>VLOOKUP($D203,metadata!$B$2:$S$450,13,FALSE)</f>
        <v>0</v>
      </c>
      <c r="Q203">
        <f>VLOOKUP($D203,metadata!$B$2:$S$450,14,FALSE)</f>
        <v>0</v>
      </c>
      <c r="R203">
        <f>VLOOKUP($D203,metadata!$B$2:$S$450,15,FALSE)</f>
        <v>0</v>
      </c>
      <c r="S203">
        <f>VLOOKUP($D203,metadata!$B$2:$S$450,16,FALSE)</f>
        <v>0</v>
      </c>
      <c r="T203">
        <f>VLOOKUP($D203,metadata!$B$2:$S$450,17,FALSE)</f>
        <v>0</v>
      </c>
      <c r="U203">
        <f>VLOOKUP($D203,metadata!$B$2:$S$450,18,FALSE)</f>
        <v>0</v>
      </c>
      <c r="V203">
        <f>VLOOKUP($D203,metadata!$B$2:$Z$450,19,FALSE)</f>
        <v>0</v>
      </c>
      <c r="W203">
        <f>VLOOKUP($D203,metadata!$B$2:$Z$450,20,FALSE)</f>
        <v>0</v>
      </c>
      <c r="X203">
        <f>VLOOKUP($D203,metadata!$B$2:$Z$450,21,FALSE)</f>
        <v>0</v>
      </c>
      <c r="Y203">
        <f>VLOOKUP($D203,metadata!$B$2:$Z$450,22,FALSE)</f>
        <v>0</v>
      </c>
      <c r="Z203">
        <f>VLOOKUP($D203,metadata!$B$2:$Z$450,23,FALSE)</f>
        <v>0</v>
      </c>
      <c r="AA203">
        <f>VLOOKUP($D203,metadata!$B$2:$Z$450,24,FALSE)</f>
        <v>0</v>
      </c>
      <c r="AB203">
        <f>VLOOKUP($D203,metadata!$B$2:$Z$450,25,FALSE)</f>
        <v>0</v>
      </c>
    </row>
    <row r="204" spans="1:28" x14ac:dyDescent="0.3">
      <c r="A204" t="e">
        <f>A203+metadata!J213</f>
        <v>#REF!</v>
      </c>
      <c r="B204" t="str">
        <f>metadata!B203</f>
        <v>29-C</v>
      </c>
      <c r="C204">
        <v>203</v>
      </c>
      <c r="D204" s="11" t="str">
        <f t="shared" si="3"/>
        <v>2-</v>
      </c>
      <c r="E204" t="str">
        <f>VLOOKUP($D204,metadata!$B$2:$S$450,2,FALSE)</f>
        <v>BRADSHAW, WE</v>
      </c>
      <c r="F204" t="str">
        <f>VLOOKUP($D204,metadata!$B$2:$S$450,3,FALSE)</f>
        <v>GEOGRAPHY OF PHOTOPERIODIC RESPONSE IN DIAPAUSING MOSQUITO</v>
      </c>
      <c r="G204" t="str">
        <f>VLOOKUP($D204,metadata!$B$2:$S$450,4,FALSE)</f>
        <v>10.1038/262384b0</v>
      </c>
      <c r="H204" t="str">
        <f>VLOOKUP($D204,metadata!$B$2:$S$450,5,FALSE)</f>
        <v>y-askfordata</v>
      </c>
      <c r="I204" t="str">
        <f>VLOOKUP($D204,metadata!$B$2:$S$450,6,FALSE)</f>
        <v>a</v>
      </c>
      <c r="J204" t="str">
        <f>VLOOKUP($D204,metadata!$B$2:$S$450,7,FALSE)</f>
        <v>i</v>
      </c>
      <c r="K204">
        <f>VLOOKUP($D204,metadata!$B$2:$S$450,8,FALSE)</f>
        <v>22</v>
      </c>
      <c r="L204">
        <f>VLOOKUP($D204,metadata!$B$2:$S$450,9,FALSE)</f>
        <v>16</v>
      </c>
      <c r="M204">
        <f>VLOOKUP($D204,metadata!$B$2:$S$450,10,FALSE)</f>
        <v>0</v>
      </c>
      <c r="N204" t="str">
        <f>VLOOKUP($D204,metadata!$B$2:$S$450,11,FALSE)</f>
        <v>Wyeomyia smithii</v>
      </c>
      <c r="O204" t="str">
        <f>VLOOKUP($D204,metadata!$B$2:$S$450,12,FALSE)</f>
        <v>diptera</v>
      </c>
      <c r="P204">
        <f>VLOOKUP($D204,metadata!$B$2:$S$450,13,FALSE)</f>
        <v>0</v>
      </c>
      <c r="Q204">
        <f>VLOOKUP($D204,metadata!$B$2:$S$450,14,FALSE)</f>
        <v>0</v>
      </c>
      <c r="R204">
        <f>VLOOKUP($D204,metadata!$B$2:$S$450,15,FALSE)</f>
        <v>0</v>
      </c>
      <c r="S204">
        <f>VLOOKUP($D204,metadata!$B$2:$S$450,16,FALSE)</f>
        <v>0</v>
      </c>
      <c r="T204">
        <f>VLOOKUP($D204,metadata!$B$2:$S$450,17,FALSE)</f>
        <v>0</v>
      </c>
      <c r="U204">
        <f>VLOOKUP($D204,metadata!$B$2:$S$450,18,FALSE)</f>
        <v>0</v>
      </c>
      <c r="V204">
        <f>VLOOKUP($D204,metadata!$B$2:$Z$450,19,FALSE)</f>
        <v>0</v>
      </c>
      <c r="W204">
        <f>VLOOKUP($D204,metadata!$B$2:$Z$450,20,FALSE)</f>
        <v>0</v>
      </c>
      <c r="X204">
        <f>VLOOKUP($D204,metadata!$B$2:$Z$450,21,FALSE)</f>
        <v>0</v>
      </c>
      <c r="Y204">
        <f>VLOOKUP($D204,metadata!$B$2:$Z$450,22,FALSE)</f>
        <v>0</v>
      </c>
      <c r="Z204">
        <f>VLOOKUP($D204,metadata!$B$2:$Z$450,23,FALSE)</f>
        <v>0</v>
      </c>
      <c r="AA204">
        <f>VLOOKUP($D204,metadata!$B$2:$Z$450,24,FALSE)</f>
        <v>0</v>
      </c>
      <c r="AB204">
        <f>VLOOKUP($D204,metadata!$B$2:$Z$450,25,FALSE)</f>
        <v>0</v>
      </c>
    </row>
    <row r="205" spans="1:28" x14ac:dyDescent="0.3">
      <c r="A205" t="e">
        <f>A204+metadata!J214</f>
        <v>#REF!</v>
      </c>
      <c r="B205" t="str">
        <f>metadata!B204</f>
        <v>29-Z</v>
      </c>
      <c r="C205">
        <v>204</v>
      </c>
      <c r="D205" s="11" t="str">
        <f t="shared" si="3"/>
        <v>2-</v>
      </c>
      <c r="E205" t="str">
        <f>VLOOKUP($D205,metadata!$B$2:$S$450,2,FALSE)</f>
        <v>BRADSHAW, WE</v>
      </c>
      <c r="F205" t="str">
        <f>VLOOKUP($D205,metadata!$B$2:$S$450,3,FALSE)</f>
        <v>GEOGRAPHY OF PHOTOPERIODIC RESPONSE IN DIAPAUSING MOSQUITO</v>
      </c>
      <c r="G205" t="str">
        <f>VLOOKUP($D205,metadata!$B$2:$S$450,4,FALSE)</f>
        <v>10.1038/262384b0</v>
      </c>
      <c r="H205" t="str">
        <f>VLOOKUP($D205,metadata!$B$2:$S$450,5,FALSE)</f>
        <v>y-askfordata</v>
      </c>
      <c r="I205" t="str">
        <f>VLOOKUP($D205,metadata!$B$2:$S$450,6,FALSE)</f>
        <v>a</v>
      </c>
      <c r="J205" t="str">
        <f>VLOOKUP($D205,metadata!$B$2:$S$450,7,FALSE)</f>
        <v>i</v>
      </c>
      <c r="K205">
        <f>VLOOKUP($D205,metadata!$B$2:$S$450,8,FALSE)</f>
        <v>22</v>
      </c>
      <c r="L205">
        <f>VLOOKUP($D205,metadata!$B$2:$S$450,9,FALSE)</f>
        <v>16</v>
      </c>
      <c r="M205">
        <f>VLOOKUP($D205,metadata!$B$2:$S$450,10,FALSE)</f>
        <v>0</v>
      </c>
      <c r="N205" t="str">
        <f>VLOOKUP($D205,metadata!$B$2:$S$450,11,FALSE)</f>
        <v>Wyeomyia smithii</v>
      </c>
      <c r="O205" t="str">
        <f>VLOOKUP($D205,metadata!$B$2:$S$450,12,FALSE)</f>
        <v>diptera</v>
      </c>
      <c r="P205">
        <f>VLOOKUP($D205,metadata!$B$2:$S$450,13,FALSE)</f>
        <v>0</v>
      </c>
      <c r="Q205">
        <f>VLOOKUP($D205,metadata!$B$2:$S$450,14,FALSE)</f>
        <v>0</v>
      </c>
      <c r="R205">
        <f>VLOOKUP($D205,metadata!$B$2:$S$450,15,FALSE)</f>
        <v>0</v>
      </c>
      <c r="S205">
        <f>VLOOKUP($D205,metadata!$B$2:$S$450,16,FALSE)</f>
        <v>0</v>
      </c>
      <c r="T205">
        <f>VLOOKUP($D205,metadata!$B$2:$S$450,17,FALSE)</f>
        <v>0</v>
      </c>
      <c r="U205">
        <f>VLOOKUP($D205,metadata!$B$2:$S$450,18,FALSE)</f>
        <v>0</v>
      </c>
      <c r="V205">
        <f>VLOOKUP($D205,metadata!$B$2:$Z$450,19,FALSE)</f>
        <v>0</v>
      </c>
      <c r="W205">
        <f>VLOOKUP($D205,metadata!$B$2:$Z$450,20,FALSE)</f>
        <v>0</v>
      </c>
      <c r="X205">
        <f>VLOOKUP($D205,metadata!$B$2:$Z$450,21,FALSE)</f>
        <v>0</v>
      </c>
      <c r="Y205">
        <f>VLOOKUP($D205,metadata!$B$2:$Z$450,22,FALSE)</f>
        <v>0</v>
      </c>
      <c r="Z205">
        <f>VLOOKUP($D205,metadata!$B$2:$Z$450,23,FALSE)</f>
        <v>0</v>
      </c>
      <c r="AA205">
        <f>VLOOKUP($D205,metadata!$B$2:$Z$450,24,FALSE)</f>
        <v>0</v>
      </c>
      <c r="AB205">
        <f>VLOOKUP($D205,metadata!$B$2:$Z$450,25,FALSE)</f>
        <v>0</v>
      </c>
    </row>
    <row r="206" spans="1:28" x14ac:dyDescent="0.3">
      <c r="A206" t="e">
        <f>A205+metadata!J215</f>
        <v>#REF!</v>
      </c>
      <c r="B206" t="str">
        <f>metadata!B205</f>
        <v>29-Ku</v>
      </c>
      <c r="C206">
        <v>205</v>
      </c>
      <c r="D206" s="11" t="str">
        <f t="shared" si="3"/>
        <v>2-</v>
      </c>
      <c r="E206" t="str">
        <f>VLOOKUP($D206,metadata!$B$2:$S$450,2,FALSE)</f>
        <v>BRADSHAW, WE</v>
      </c>
      <c r="F206" t="str">
        <f>VLOOKUP($D206,metadata!$B$2:$S$450,3,FALSE)</f>
        <v>GEOGRAPHY OF PHOTOPERIODIC RESPONSE IN DIAPAUSING MOSQUITO</v>
      </c>
      <c r="G206" t="str">
        <f>VLOOKUP($D206,metadata!$B$2:$S$450,4,FALSE)</f>
        <v>10.1038/262384b0</v>
      </c>
      <c r="H206" t="str">
        <f>VLOOKUP($D206,metadata!$B$2:$S$450,5,FALSE)</f>
        <v>y-askfordata</v>
      </c>
      <c r="I206" t="str">
        <f>VLOOKUP($D206,metadata!$B$2:$S$450,6,FALSE)</f>
        <v>a</v>
      </c>
      <c r="J206" t="str">
        <f>VLOOKUP($D206,metadata!$B$2:$S$450,7,FALSE)</f>
        <v>i</v>
      </c>
      <c r="K206">
        <f>VLOOKUP($D206,metadata!$B$2:$S$450,8,FALSE)</f>
        <v>22</v>
      </c>
      <c r="L206">
        <f>VLOOKUP($D206,metadata!$B$2:$S$450,9,FALSE)</f>
        <v>16</v>
      </c>
      <c r="M206">
        <f>VLOOKUP($D206,metadata!$B$2:$S$450,10,FALSE)</f>
        <v>0</v>
      </c>
      <c r="N206" t="str">
        <f>VLOOKUP($D206,metadata!$B$2:$S$450,11,FALSE)</f>
        <v>Wyeomyia smithii</v>
      </c>
      <c r="O206" t="str">
        <f>VLOOKUP($D206,metadata!$B$2:$S$450,12,FALSE)</f>
        <v>diptera</v>
      </c>
      <c r="P206">
        <f>VLOOKUP($D206,metadata!$B$2:$S$450,13,FALSE)</f>
        <v>0</v>
      </c>
      <c r="Q206">
        <f>VLOOKUP($D206,metadata!$B$2:$S$450,14,FALSE)</f>
        <v>0</v>
      </c>
      <c r="R206">
        <f>VLOOKUP($D206,metadata!$B$2:$S$450,15,FALSE)</f>
        <v>0</v>
      </c>
      <c r="S206">
        <f>VLOOKUP($D206,metadata!$B$2:$S$450,16,FALSE)</f>
        <v>0</v>
      </c>
      <c r="T206">
        <f>VLOOKUP($D206,metadata!$B$2:$S$450,17,FALSE)</f>
        <v>0</v>
      </c>
      <c r="U206">
        <f>VLOOKUP($D206,metadata!$B$2:$S$450,18,FALSE)</f>
        <v>0</v>
      </c>
      <c r="V206">
        <f>VLOOKUP($D206,metadata!$B$2:$Z$450,19,FALSE)</f>
        <v>0</v>
      </c>
      <c r="W206">
        <f>VLOOKUP($D206,metadata!$B$2:$Z$450,20,FALSE)</f>
        <v>0</v>
      </c>
      <c r="X206">
        <f>VLOOKUP($D206,metadata!$B$2:$Z$450,21,FALSE)</f>
        <v>0</v>
      </c>
      <c r="Y206">
        <f>VLOOKUP($D206,metadata!$B$2:$Z$450,22,FALSE)</f>
        <v>0</v>
      </c>
      <c r="Z206">
        <f>VLOOKUP($D206,metadata!$B$2:$Z$450,23,FALSE)</f>
        <v>0</v>
      </c>
      <c r="AA206">
        <f>VLOOKUP($D206,metadata!$B$2:$Z$450,24,FALSE)</f>
        <v>0</v>
      </c>
      <c r="AB206">
        <f>VLOOKUP($D206,metadata!$B$2:$Z$450,25,FALSE)</f>
        <v>0</v>
      </c>
    </row>
    <row r="207" spans="1:28" x14ac:dyDescent="0.3">
      <c r="A207" t="e">
        <f>A206+metadata!J216</f>
        <v>#REF!</v>
      </c>
      <c r="B207" t="str">
        <f>metadata!B206</f>
        <v>29-P</v>
      </c>
      <c r="C207">
        <v>206</v>
      </c>
      <c r="D207" s="11" t="str">
        <f t="shared" si="3"/>
        <v>2-</v>
      </c>
      <c r="E207" t="str">
        <f>VLOOKUP($D207,metadata!$B$2:$S$450,2,FALSE)</f>
        <v>BRADSHAW, WE</v>
      </c>
      <c r="F207" t="str">
        <f>VLOOKUP($D207,metadata!$B$2:$S$450,3,FALSE)</f>
        <v>GEOGRAPHY OF PHOTOPERIODIC RESPONSE IN DIAPAUSING MOSQUITO</v>
      </c>
      <c r="G207" t="str">
        <f>VLOOKUP($D207,metadata!$B$2:$S$450,4,FALSE)</f>
        <v>10.1038/262384b0</v>
      </c>
      <c r="H207" t="str">
        <f>VLOOKUP($D207,metadata!$B$2:$S$450,5,FALSE)</f>
        <v>y-askfordata</v>
      </c>
      <c r="I207" t="str">
        <f>VLOOKUP($D207,metadata!$B$2:$S$450,6,FALSE)</f>
        <v>a</v>
      </c>
      <c r="J207" t="str">
        <f>VLOOKUP($D207,metadata!$B$2:$S$450,7,FALSE)</f>
        <v>i</v>
      </c>
      <c r="K207">
        <f>VLOOKUP($D207,metadata!$B$2:$S$450,8,FALSE)</f>
        <v>22</v>
      </c>
      <c r="L207">
        <f>VLOOKUP($D207,metadata!$B$2:$S$450,9,FALSE)</f>
        <v>16</v>
      </c>
      <c r="M207">
        <f>VLOOKUP($D207,metadata!$B$2:$S$450,10,FALSE)</f>
        <v>0</v>
      </c>
      <c r="N207" t="str">
        <f>VLOOKUP($D207,metadata!$B$2:$S$450,11,FALSE)</f>
        <v>Wyeomyia smithii</v>
      </c>
      <c r="O207" t="str">
        <f>VLOOKUP($D207,metadata!$B$2:$S$450,12,FALSE)</f>
        <v>diptera</v>
      </c>
      <c r="P207">
        <f>VLOOKUP($D207,metadata!$B$2:$S$450,13,FALSE)</f>
        <v>0</v>
      </c>
      <c r="Q207">
        <f>VLOOKUP($D207,metadata!$B$2:$S$450,14,FALSE)</f>
        <v>0</v>
      </c>
      <c r="R207">
        <f>VLOOKUP($D207,metadata!$B$2:$S$450,15,FALSE)</f>
        <v>0</v>
      </c>
      <c r="S207">
        <f>VLOOKUP($D207,metadata!$B$2:$S$450,16,FALSE)</f>
        <v>0</v>
      </c>
      <c r="T207">
        <f>VLOOKUP($D207,metadata!$B$2:$S$450,17,FALSE)</f>
        <v>0</v>
      </c>
      <c r="U207">
        <f>VLOOKUP($D207,metadata!$B$2:$S$450,18,FALSE)</f>
        <v>0</v>
      </c>
      <c r="V207">
        <f>VLOOKUP($D207,metadata!$B$2:$Z$450,19,FALSE)</f>
        <v>0</v>
      </c>
      <c r="W207">
        <f>VLOOKUP($D207,metadata!$B$2:$Z$450,20,FALSE)</f>
        <v>0</v>
      </c>
      <c r="X207">
        <f>VLOOKUP($D207,metadata!$B$2:$Z$450,21,FALSE)</f>
        <v>0</v>
      </c>
      <c r="Y207">
        <f>VLOOKUP($D207,metadata!$B$2:$Z$450,22,FALSE)</f>
        <v>0</v>
      </c>
      <c r="Z207">
        <f>VLOOKUP($D207,metadata!$B$2:$Z$450,23,FALSE)</f>
        <v>0</v>
      </c>
      <c r="AA207">
        <f>VLOOKUP($D207,metadata!$B$2:$Z$450,24,FALSE)</f>
        <v>0</v>
      </c>
      <c r="AB207">
        <f>VLOOKUP($D207,metadata!$B$2:$Z$450,25,FALSE)</f>
        <v>0</v>
      </c>
    </row>
    <row r="208" spans="1:28" x14ac:dyDescent="0.3">
      <c r="A208" t="e">
        <f>A207+metadata!J217</f>
        <v>#REF!</v>
      </c>
      <c r="B208" t="str">
        <f>metadata!B207</f>
        <v>29-R</v>
      </c>
      <c r="C208">
        <v>207</v>
      </c>
      <c r="D208" s="11" t="str">
        <f t="shared" si="3"/>
        <v>2-</v>
      </c>
      <c r="E208" t="str">
        <f>VLOOKUP($D208,metadata!$B$2:$S$450,2,FALSE)</f>
        <v>BRADSHAW, WE</v>
      </c>
      <c r="F208" t="str">
        <f>VLOOKUP($D208,metadata!$B$2:$S$450,3,FALSE)</f>
        <v>GEOGRAPHY OF PHOTOPERIODIC RESPONSE IN DIAPAUSING MOSQUITO</v>
      </c>
      <c r="G208" t="str">
        <f>VLOOKUP($D208,metadata!$B$2:$S$450,4,FALSE)</f>
        <v>10.1038/262384b0</v>
      </c>
      <c r="H208" t="str">
        <f>VLOOKUP($D208,metadata!$B$2:$S$450,5,FALSE)</f>
        <v>y-askfordata</v>
      </c>
      <c r="I208" t="str">
        <f>VLOOKUP($D208,metadata!$B$2:$S$450,6,FALSE)</f>
        <v>a</v>
      </c>
      <c r="J208" t="str">
        <f>VLOOKUP($D208,metadata!$B$2:$S$450,7,FALSE)</f>
        <v>i</v>
      </c>
      <c r="K208">
        <f>VLOOKUP($D208,metadata!$B$2:$S$450,8,FALSE)</f>
        <v>22</v>
      </c>
      <c r="L208">
        <f>VLOOKUP($D208,metadata!$B$2:$S$450,9,FALSE)</f>
        <v>16</v>
      </c>
      <c r="M208">
        <f>VLOOKUP($D208,metadata!$B$2:$S$450,10,FALSE)</f>
        <v>0</v>
      </c>
      <c r="N208" t="str">
        <f>VLOOKUP($D208,metadata!$B$2:$S$450,11,FALSE)</f>
        <v>Wyeomyia smithii</v>
      </c>
      <c r="O208" t="str">
        <f>VLOOKUP($D208,metadata!$B$2:$S$450,12,FALSE)</f>
        <v>diptera</v>
      </c>
      <c r="P208">
        <f>VLOOKUP($D208,metadata!$B$2:$S$450,13,FALSE)</f>
        <v>0</v>
      </c>
      <c r="Q208">
        <f>VLOOKUP($D208,metadata!$B$2:$S$450,14,FALSE)</f>
        <v>0</v>
      </c>
      <c r="R208">
        <f>VLOOKUP($D208,metadata!$B$2:$S$450,15,FALSE)</f>
        <v>0</v>
      </c>
      <c r="S208">
        <f>VLOOKUP($D208,metadata!$B$2:$S$450,16,FALSE)</f>
        <v>0</v>
      </c>
      <c r="T208">
        <f>VLOOKUP($D208,metadata!$B$2:$S$450,17,FALSE)</f>
        <v>0</v>
      </c>
      <c r="U208">
        <f>VLOOKUP($D208,metadata!$B$2:$S$450,18,FALSE)</f>
        <v>0</v>
      </c>
      <c r="V208">
        <f>VLOOKUP($D208,metadata!$B$2:$Z$450,19,FALSE)</f>
        <v>0</v>
      </c>
      <c r="W208">
        <f>VLOOKUP($D208,metadata!$B$2:$Z$450,20,FALSE)</f>
        <v>0</v>
      </c>
      <c r="X208">
        <f>VLOOKUP($D208,metadata!$B$2:$Z$450,21,FALSE)</f>
        <v>0</v>
      </c>
      <c r="Y208">
        <f>VLOOKUP($D208,metadata!$B$2:$Z$450,22,FALSE)</f>
        <v>0</v>
      </c>
      <c r="Z208">
        <f>VLOOKUP($D208,metadata!$B$2:$Z$450,23,FALSE)</f>
        <v>0</v>
      </c>
      <c r="AA208">
        <f>VLOOKUP($D208,metadata!$B$2:$Z$450,24,FALSE)</f>
        <v>0</v>
      </c>
      <c r="AB208">
        <f>VLOOKUP($D208,metadata!$B$2:$Z$450,25,FALSE)</f>
        <v>0</v>
      </c>
    </row>
    <row r="209" spans="1:28" x14ac:dyDescent="0.3">
      <c r="A209" t="e">
        <f>A208+metadata!J218</f>
        <v>#REF!</v>
      </c>
      <c r="B209" t="str">
        <f>metadata!B208</f>
        <v>29-Ki</v>
      </c>
      <c r="C209">
        <v>208</v>
      </c>
      <c r="D209" s="11" t="str">
        <f t="shared" si="3"/>
        <v>2-</v>
      </c>
      <c r="E209" t="str">
        <f>VLOOKUP($D209,metadata!$B$2:$S$450,2,FALSE)</f>
        <v>BRADSHAW, WE</v>
      </c>
      <c r="F209" t="str">
        <f>VLOOKUP($D209,metadata!$B$2:$S$450,3,FALSE)</f>
        <v>GEOGRAPHY OF PHOTOPERIODIC RESPONSE IN DIAPAUSING MOSQUITO</v>
      </c>
      <c r="G209" t="str">
        <f>VLOOKUP($D209,metadata!$B$2:$S$450,4,FALSE)</f>
        <v>10.1038/262384b0</v>
      </c>
      <c r="H209" t="str">
        <f>VLOOKUP($D209,metadata!$B$2:$S$450,5,FALSE)</f>
        <v>y-askfordata</v>
      </c>
      <c r="I209" t="str">
        <f>VLOOKUP($D209,metadata!$B$2:$S$450,6,FALSE)</f>
        <v>a</v>
      </c>
      <c r="J209" t="str">
        <f>VLOOKUP($D209,metadata!$B$2:$S$450,7,FALSE)</f>
        <v>i</v>
      </c>
      <c r="K209">
        <f>VLOOKUP($D209,metadata!$B$2:$S$450,8,FALSE)</f>
        <v>22</v>
      </c>
      <c r="L209">
        <f>VLOOKUP($D209,metadata!$B$2:$S$450,9,FALSE)</f>
        <v>16</v>
      </c>
      <c r="M209">
        <f>VLOOKUP($D209,metadata!$B$2:$S$450,10,FALSE)</f>
        <v>0</v>
      </c>
      <c r="N209" t="str">
        <f>VLOOKUP($D209,metadata!$B$2:$S$450,11,FALSE)</f>
        <v>Wyeomyia smithii</v>
      </c>
      <c r="O209" t="str">
        <f>VLOOKUP($D209,metadata!$B$2:$S$450,12,FALSE)</f>
        <v>diptera</v>
      </c>
      <c r="P209">
        <f>VLOOKUP($D209,metadata!$B$2:$S$450,13,FALSE)</f>
        <v>0</v>
      </c>
      <c r="Q209">
        <f>VLOOKUP($D209,metadata!$B$2:$S$450,14,FALSE)</f>
        <v>0</v>
      </c>
      <c r="R209">
        <f>VLOOKUP($D209,metadata!$B$2:$S$450,15,FALSE)</f>
        <v>0</v>
      </c>
      <c r="S209">
        <f>VLOOKUP($D209,metadata!$B$2:$S$450,16,FALSE)</f>
        <v>0</v>
      </c>
      <c r="T209">
        <f>VLOOKUP($D209,metadata!$B$2:$S$450,17,FALSE)</f>
        <v>0</v>
      </c>
      <c r="U209">
        <f>VLOOKUP($D209,metadata!$B$2:$S$450,18,FALSE)</f>
        <v>0</v>
      </c>
      <c r="V209">
        <f>VLOOKUP($D209,metadata!$B$2:$Z$450,19,FALSE)</f>
        <v>0</v>
      </c>
      <c r="W209">
        <f>VLOOKUP($D209,metadata!$B$2:$Z$450,20,FALSE)</f>
        <v>0</v>
      </c>
      <c r="X209">
        <f>VLOOKUP($D209,metadata!$B$2:$Z$450,21,FALSE)</f>
        <v>0</v>
      </c>
      <c r="Y209">
        <f>VLOOKUP($D209,metadata!$B$2:$Z$450,22,FALSE)</f>
        <v>0</v>
      </c>
      <c r="Z209">
        <f>VLOOKUP($D209,metadata!$B$2:$Z$450,23,FALSE)</f>
        <v>0</v>
      </c>
      <c r="AA209">
        <f>VLOOKUP($D209,metadata!$B$2:$Z$450,24,FALSE)</f>
        <v>0</v>
      </c>
      <c r="AB209">
        <f>VLOOKUP($D209,metadata!$B$2:$Z$450,25,FALSE)</f>
        <v>0</v>
      </c>
    </row>
    <row r="210" spans="1:28" x14ac:dyDescent="0.3">
      <c r="A210" t="e">
        <f>A209+metadata!J219</f>
        <v>#REF!</v>
      </c>
      <c r="B210" t="str">
        <f>metadata!B209</f>
        <v>29-O</v>
      </c>
      <c r="C210">
        <v>209</v>
      </c>
      <c r="D210" s="11" t="str">
        <f t="shared" si="3"/>
        <v>2-</v>
      </c>
      <c r="E210" t="str">
        <f>VLOOKUP($D210,metadata!$B$2:$S$450,2,FALSE)</f>
        <v>BRADSHAW, WE</v>
      </c>
      <c r="F210" t="str">
        <f>VLOOKUP($D210,metadata!$B$2:$S$450,3,FALSE)</f>
        <v>GEOGRAPHY OF PHOTOPERIODIC RESPONSE IN DIAPAUSING MOSQUITO</v>
      </c>
      <c r="G210" t="str">
        <f>VLOOKUP($D210,metadata!$B$2:$S$450,4,FALSE)</f>
        <v>10.1038/262384b0</v>
      </c>
      <c r="H210" t="str">
        <f>VLOOKUP($D210,metadata!$B$2:$S$450,5,FALSE)</f>
        <v>y-askfordata</v>
      </c>
      <c r="I210" t="str">
        <f>VLOOKUP($D210,metadata!$B$2:$S$450,6,FALSE)</f>
        <v>a</v>
      </c>
      <c r="J210" t="str">
        <f>VLOOKUP($D210,metadata!$B$2:$S$450,7,FALSE)</f>
        <v>i</v>
      </c>
      <c r="K210">
        <f>VLOOKUP($D210,metadata!$B$2:$S$450,8,FALSE)</f>
        <v>22</v>
      </c>
      <c r="L210">
        <f>VLOOKUP($D210,metadata!$B$2:$S$450,9,FALSE)</f>
        <v>16</v>
      </c>
      <c r="M210">
        <f>VLOOKUP($D210,metadata!$B$2:$S$450,10,FALSE)</f>
        <v>0</v>
      </c>
      <c r="N210" t="str">
        <f>VLOOKUP($D210,metadata!$B$2:$S$450,11,FALSE)</f>
        <v>Wyeomyia smithii</v>
      </c>
      <c r="O210" t="str">
        <f>VLOOKUP($D210,metadata!$B$2:$S$450,12,FALSE)</f>
        <v>diptera</v>
      </c>
      <c r="P210">
        <f>VLOOKUP($D210,metadata!$B$2:$S$450,13,FALSE)</f>
        <v>0</v>
      </c>
      <c r="Q210">
        <f>VLOOKUP($D210,metadata!$B$2:$S$450,14,FALSE)</f>
        <v>0</v>
      </c>
      <c r="R210">
        <f>VLOOKUP($D210,metadata!$B$2:$S$450,15,FALSE)</f>
        <v>0</v>
      </c>
      <c r="S210">
        <f>VLOOKUP($D210,metadata!$B$2:$S$450,16,FALSE)</f>
        <v>0</v>
      </c>
      <c r="T210">
        <f>VLOOKUP($D210,metadata!$B$2:$S$450,17,FALSE)</f>
        <v>0</v>
      </c>
      <c r="U210">
        <f>VLOOKUP($D210,metadata!$B$2:$S$450,18,FALSE)</f>
        <v>0</v>
      </c>
      <c r="V210">
        <f>VLOOKUP($D210,metadata!$B$2:$Z$450,19,FALSE)</f>
        <v>0</v>
      </c>
      <c r="W210">
        <f>VLOOKUP($D210,metadata!$B$2:$Z$450,20,FALSE)</f>
        <v>0</v>
      </c>
      <c r="X210">
        <f>VLOOKUP($D210,metadata!$B$2:$Z$450,21,FALSE)</f>
        <v>0</v>
      </c>
      <c r="Y210">
        <f>VLOOKUP($D210,metadata!$B$2:$Z$450,22,FALSE)</f>
        <v>0</v>
      </c>
      <c r="Z210">
        <f>VLOOKUP($D210,metadata!$B$2:$Z$450,23,FALSE)</f>
        <v>0</v>
      </c>
      <c r="AA210">
        <f>VLOOKUP($D210,metadata!$B$2:$Z$450,24,FALSE)</f>
        <v>0</v>
      </c>
      <c r="AB210">
        <f>VLOOKUP($D210,metadata!$B$2:$Z$450,25,FALSE)</f>
        <v>0</v>
      </c>
    </row>
    <row r="211" spans="1:28" x14ac:dyDescent="0.3">
      <c r="A211" t="e">
        <f>A210+metadata!J220</f>
        <v>#REF!</v>
      </c>
      <c r="B211" t="str">
        <f>metadata!B210</f>
        <v>30-N</v>
      </c>
      <c r="C211">
        <v>210</v>
      </c>
      <c r="D211" s="11" t="str">
        <f t="shared" si="3"/>
        <v>2-</v>
      </c>
      <c r="E211" t="str">
        <f>VLOOKUP($D211,metadata!$B$2:$S$450,2,FALSE)</f>
        <v>BRADSHAW, WE</v>
      </c>
      <c r="F211" t="str">
        <f>VLOOKUP($D211,metadata!$B$2:$S$450,3,FALSE)</f>
        <v>GEOGRAPHY OF PHOTOPERIODIC RESPONSE IN DIAPAUSING MOSQUITO</v>
      </c>
      <c r="G211" t="str">
        <f>VLOOKUP($D211,metadata!$B$2:$S$450,4,FALSE)</f>
        <v>10.1038/262384b0</v>
      </c>
      <c r="H211" t="str">
        <f>VLOOKUP($D211,metadata!$B$2:$S$450,5,FALSE)</f>
        <v>y-askfordata</v>
      </c>
      <c r="I211" t="str">
        <f>VLOOKUP($D211,metadata!$B$2:$S$450,6,FALSE)</f>
        <v>a</v>
      </c>
      <c r="J211" t="str">
        <f>VLOOKUP($D211,metadata!$B$2:$S$450,7,FALSE)</f>
        <v>i</v>
      </c>
      <c r="K211">
        <f>VLOOKUP($D211,metadata!$B$2:$S$450,8,FALSE)</f>
        <v>22</v>
      </c>
      <c r="L211">
        <f>VLOOKUP($D211,metadata!$B$2:$S$450,9,FALSE)</f>
        <v>16</v>
      </c>
      <c r="M211">
        <f>VLOOKUP($D211,metadata!$B$2:$S$450,10,FALSE)</f>
        <v>0</v>
      </c>
      <c r="N211" t="str">
        <f>VLOOKUP($D211,metadata!$B$2:$S$450,11,FALSE)</f>
        <v>Wyeomyia smithii</v>
      </c>
      <c r="O211" t="str">
        <f>VLOOKUP($D211,metadata!$B$2:$S$450,12,FALSE)</f>
        <v>diptera</v>
      </c>
      <c r="P211">
        <f>VLOOKUP($D211,metadata!$B$2:$S$450,13,FALSE)</f>
        <v>0</v>
      </c>
      <c r="Q211">
        <f>VLOOKUP($D211,metadata!$B$2:$S$450,14,FALSE)</f>
        <v>0</v>
      </c>
      <c r="R211">
        <f>VLOOKUP($D211,metadata!$B$2:$S$450,15,FALSE)</f>
        <v>0</v>
      </c>
      <c r="S211">
        <f>VLOOKUP($D211,metadata!$B$2:$S$450,16,FALSE)</f>
        <v>0</v>
      </c>
      <c r="T211">
        <f>VLOOKUP($D211,metadata!$B$2:$S$450,17,FALSE)</f>
        <v>0</v>
      </c>
      <c r="U211">
        <f>VLOOKUP($D211,metadata!$B$2:$S$450,18,FALSE)</f>
        <v>0</v>
      </c>
      <c r="V211">
        <f>VLOOKUP($D211,metadata!$B$2:$Z$450,19,FALSE)</f>
        <v>0</v>
      </c>
      <c r="W211">
        <f>VLOOKUP($D211,metadata!$B$2:$Z$450,20,FALSE)</f>
        <v>0</v>
      </c>
      <c r="X211">
        <f>VLOOKUP($D211,metadata!$B$2:$Z$450,21,FALSE)</f>
        <v>0</v>
      </c>
      <c r="Y211">
        <f>VLOOKUP($D211,metadata!$B$2:$Z$450,22,FALSE)</f>
        <v>0</v>
      </c>
      <c r="Z211">
        <f>VLOOKUP($D211,metadata!$B$2:$Z$450,23,FALSE)</f>
        <v>0</v>
      </c>
      <c r="AA211">
        <f>VLOOKUP($D211,metadata!$B$2:$Z$450,24,FALSE)</f>
        <v>0</v>
      </c>
      <c r="AB211">
        <f>VLOOKUP($D211,metadata!$B$2:$Z$450,25,FALSE)</f>
        <v>0</v>
      </c>
    </row>
    <row r="212" spans="1:28" x14ac:dyDescent="0.3">
      <c r="A212" t="e">
        <f>A211+metadata!J221</f>
        <v>#REF!</v>
      </c>
      <c r="B212" t="str">
        <f>metadata!B211</f>
        <v>30-C</v>
      </c>
      <c r="C212">
        <v>211</v>
      </c>
      <c r="D212" s="11" t="str">
        <f t="shared" si="3"/>
        <v>2-</v>
      </c>
      <c r="E212" t="str">
        <f>VLOOKUP($D212,metadata!$B$2:$S$450,2,FALSE)</f>
        <v>BRADSHAW, WE</v>
      </c>
      <c r="F212" t="str">
        <f>VLOOKUP($D212,metadata!$B$2:$S$450,3,FALSE)</f>
        <v>GEOGRAPHY OF PHOTOPERIODIC RESPONSE IN DIAPAUSING MOSQUITO</v>
      </c>
      <c r="G212" t="str">
        <f>VLOOKUP($D212,metadata!$B$2:$S$450,4,FALSE)</f>
        <v>10.1038/262384b0</v>
      </c>
      <c r="H212" t="str">
        <f>VLOOKUP($D212,metadata!$B$2:$S$450,5,FALSE)</f>
        <v>y-askfordata</v>
      </c>
      <c r="I212" t="str">
        <f>VLOOKUP($D212,metadata!$B$2:$S$450,6,FALSE)</f>
        <v>a</v>
      </c>
      <c r="J212" t="str">
        <f>VLOOKUP($D212,metadata!$B$2:$S$450,7,FALSE)</f>
        <v>i</v>
      </c>
      <c r="K212">
        <f>VLOOKUP($D212,metadata!$B$2:$S$450,8,FALSE)</f>
        <v>22</v>
      </c>
      <c r="L212">
        <f>VLOOKUP($D212,metadata!$B$2:$S$450,9,FALSE)</f>
        <v>16</v>
      </c>
      <c r="M212">
        <f>VLOOKUP($D212,metadata!$B$2:$S$450,10,FALSE)</f>
        <v>0</v>
      </c>
      <c r="N212" t="str">
        <f>VLOOKUP($D212,metadata!$B$2:$S$450,11,FALSE)</f>
        <v>Wyeomyia smithii</v>
      </c>
      <c r="O212" t="str">
        <f>VLOOKUP($D212,metadata!$B$2:$S$450,12,FALSE)</f>
        <v>diptera</v>
      </c>
      <c r="P212">
        <f>VLOOKUP($D212,metadata!$B$2:$S$450,13,FALSE)</f>
        <v>0</v>
      </c>
      <c r="Q212">
        <f>VLOOKUP($D212,metadata!$B$2:$S$450,14,FALSE)</f>
        <v>0</v>
      </c>
      <c r="R212">
        <f>VLOOKUP($D212,metadata!$B$2:$S$450,15,FALSE)</f>
        <v>0</v>
      </c>
      <c r="S212">
        <f>VLOOKUP($D212,metadata!$B$2:$S$450,16,FALSE)</f>
        <v>0</v>
      </c>
      <c r="T212">
        <f>VLOOKUP($D212,metadata!$B$2:$S$450,17,FALSE)</f>
        <v>0</v>
      </c>
      <c r="U212">
        <f>VLOOKUP($D212,metadata!$B$2:$S$450,18,FALSE)</f>
        <v>0</v>
      </c>
      <c r="V212">
        <f>VLOOKUP($D212,metadata!$B$2:$Z$450,19,FALSE)</f>
        <v>0</v>
      </c>
      <c r="W212">
        <f>VLOOKUP($D212,metadata!$B$2:$Z$450,20,FALSE)</f>
        <v>0</v>
      </c>
      <c r="X212">
        <f>VLOOKUP($D212,metadata!$B$2:$Z$450,21,FALSE)</f>
        <v>0</v>
      </c>
      <c r="Y212">
        <f>VLOOKUP($D212,metadata!$B$2:$Z$450,22,FALSE)</f>
        <v>0</v>
      </c>
      <c r="Z212">
        <f>VLOOKUP($D212,metadata!$B$2:$Z$450,23,FALSE)</f>
        <v>0</v>
      </c>
      <c r="AA212">
        <f>VLOOKUP($D212,metadata!$B$2:$Z$450,24,FALSE)</f>
        <v>0</v>
      </c>
      <c r="AB212">
        <f>VLOOKUP($D212,metadata!$B$2:$Z$450,25,FALSE)</f>
        <v>0</v>
      </c>
    </row>
    <row r="213" spans="1:28" x14ac:dyDescent="0.3">
      <c r="A213" t="e">
        <f>A212+metadata!J222</f>
        <v>#REF!</v>
      </c>
      <c r="B213" t="str">
        <f>metadata!B212</f>
        <v>30-S</v>
      </c>
      <c r="C213">
        <v>212</v>
      </c>
      <c r="D213" s="11" t="str">
        <f t="shared" si="3"/>
        <v>2-</v>
      </c>
      <c r="E213" t="str">
        <f>VLOOKUP($D213,metadata!$B$2:$S$450,2,FALSE)</f>
        <v>BRADSHAW, WE</v>
      </c>
      <c r="F213" t="str">
        <f>VLOOKUP($D213,metadata!$B$2:$S$450,3,FALSE)</f>
        <v>GEOGRAPHY OF PHOTOPERIODIC RESPONSE IN DIAPAUSING MOSQUITO</v>
      </c>
      <c r="G213" t="str">
        <f>VLOOKUP($D213,metadata!$B$2:$S$450,4,FALSE)</f>
        <v>10.1038/262384b0</v>
      </c>
      <c r="H213" t="str">
        <f>VLOOKUP($D213,metadata!$B$2:$S$450,5,FALSE)</f>
        <v>y-askfordata</v>
      </c>
      <c r="I213" t="str">
        <f>VLOOKUP($D213,metadata!$B$2:$S$450,6,FALSE)</f>
        <v>a</v>
      </c>
      <c r="J213" t="str">
        <f>VLOOKUP($D213,metadata!$B$2:$S$450,7,FALSE)</f>
        <v>i</v>
      </c>
      <c r="K213">
        <f>VLOOKUP($D213,metadata!$B$2:$S$450,8,FALSE)</f>
        <v>22</v>
      </c>
      <c r="L213">
        <f>VLOOKUP($D213,metadata!$B$2:$S$450,9,FALSE)</f>
        <v>16</v>
      </c>
      <c r="M213">
        <f>VLOOKUP($D213,metadata!$B$2:$S$450,10,FALSE)</f>
        <v>0</v>
      </c>
      <c r="N213" t="str">
        <f>VLOOKUP($D213,metadata!$B$2:$S$450,11,FALSE)</f>
        <v>Wyeomyia smithii</v>
      </c>
      <c r="O213" t="str">
        <f>VLOOKUP($D213,metadata!$B$2:$S$450,12,FALSE)</f>
        <v>diptera</v>
      </c>
      <c r="P213">
        <f>VLOOKUP($D213,metadata!$B$2:$S$450,13,FALSE)</f>
        <v>0</v>
      </c>
      <c r="Q213">
        <f>VLOOKUP($D213,metadata!$B$2:$S$450,14,FALSE)</f>
        <v>0</v>
      </c>
      <c r="R213">
        <f>VLOOKUP($D213,metadata!$B$2:$S$450,15,FALSE)</f>
        <v>0</v>
      </c>
      <c r="S213">
        <f>VLOOKUP($D213,metadata!$B$2:$S$450,16,FALSE)</f>
        <v>0</v>
      </c>
      <c r="T213">
        <f>VLOOKUP($D213,metadata!$B$2:$S$450,17,FALSE)</f>
        <v>0</v>
      </c>
      <c r="U213">
        <f>VLOOKUP($D213,metadata!$B$2:$S$450,18,FALSE)</f>
        <v>0</v>
      </c>
      <c r="V213">
        <f>VLOOKUP($D213,metadata!$B$2:$Z$450,19,FALSE)</f>
        <v>0</v>
      </c>
      <c r="W213">
        <f>VLOOKUP($D213,metadata!$B$2:$Z$450,20,FALSE)</f>
        <v>0</v>
      </c>
      <c r="X213">
        <f>VLOOKUP($D213,metadata!$B$2:$Z$450,21,FALSE)</f>
        <v>0</v>
      </c>
      <c r="Y213">
        <f>VLOOKUP($D213,metadata!$B$2:$Z$450,22,FALSE)</f>
        <v>0</v>
      </c>
      <c r="Z213">
        <f>VLOOKUP($D213,metadata!$B$2:$Z$450,23,FALSE)</f>
        <v>0</v>
      </c>
      <c r="AA213">
        <f>VLOOKUP($D213,metadata!$B$2:$Z$450,24,FALSE)</f>
        <v>0</v>
      </c>
      <c r="AB213">
        <f>VLOOKUP($D213,metadata!$B$2:$Z$450,25,FALSE)</f>
        <v>0</v>
      </c>
    </row>
    <row r="214" spans="1:28" x14ac:dyDescent="0.3">
      <c r="A214" t="e">
        <f>A213+metadata!J223</f>
        <v>#REF!</v>
      </c>
      <c r="B214" t="str">
        <f>metadata!B213</f>
        <v>31- Sapporo</v>
      </c>
      <c r="C214">
        <v>213</v>
      </c>
      <c r="D214" s="11" t="str">
        <f t="shared" si="3"/>
        <v>2-</v>
      </c>
      <c r="E214" t="str">
        <f>VLOOKUP($D214,metadata!$B$2:$S$450,2,FALSE)</f>
        <v>BRADSHAW, WE</v>
      </c>
      <c r="F214" t="str">
        <f>VLOOKUP($D214,metadata!$B$2:$S$450,3,FALSE)</f>
        <v>GEOGRAPHY OF PHOTOPERIODIC RESPONSE IN DIAPAUSING MOSQUITO</v>
      </c>
      <c r="G214" t="str">
        <f>VLOOKUP($D214,metadata!$B$2:$S$450,4,FALSE)</f>
        <v>10.1038/262384b0</v>
      </c>
      <c r="H214" t="str">
        <f>VLOOKUP($D214,metadata!$B$2:$S$450,5,FALSE)</f>
        <v>y-askfordata</v>
      </c>
      <c r="I214" t="str">
        <f>VLOOKUP($D214,metadata!$B$2:$S$450,6,FALSE)</f>
        <v>a</v>
      </c>
      <c r="J214" t="str">
        <f>VLOOKUP($D214,metadata!$B$2:$S$450,7,FALSE)</f>
        <v>i</v>
      </c>
      <c r="K214">
        <f>VLOOKUP($D214,metadata!$B$2:$S$450,8,FALSE)</f>
        <v>22</v>
      </c>
      <c r="L214">
        <f>VLOOKUP($D214,metadata!$B$2:$S$450,9,FALSE)</f>
        <v>16</v>
      </c>
      <c r="M214">
        <f>VLOOKUP($D214,metadata!$B$2:$S$450,10,FALSE)</f>
        <v>0</v>
      </c>
      <c r="N214" t="str">
        <f>VLOOKUP($D214,metadata!$B$2:$S$450,11,FALSE)</f>
        <v>Wyeomyia smithii</v>
      </c>
      <c r="O214" t="str">
        <f>VLOOKUP($D214,metadata!$B$2:$S$450,12,FALSE)</f>
        <v>diptera</v>
      </c>
      <c r="P214">
        <f>VLOOKUP($D214,metadata!$B$2:$S$450,13,FALSE)</f>
        <v>0</v>
      </c>
      <c r="Q214">
        <f>VLOOKUP($D214,metadata!$B$2:$S$450,14,FALSE)</f>
        <v>0</v>
      </c>
      <c r="R214">
        <f>VLOOKUP($D214,metadata!$B$2:$S$450,15,FALSE)</f>
        <v>0</v>
      </c>
      <c r="S214">
        <f>VLOOKUP($D214,metadata!$B$2:$S$450,16,FALSE)</f>
        <v>0</v>
      </c>
      <c r="T214">
        <f>VLOOKUP($D214,metadata!$B$2:$S$450,17,FALSE)</f>
        <v>0</v>
      </c>
      <c r="U214">
        <f>VLOOKUP($D214,metadata!$B$2:$S$450,18,FALSE)</f>
        <v>0</v>
      </c>
      <c r="V214">
        <f>VLOOKUP($D214,metadata!$B$2:$Z$450,19,FALSE)</f>
        <v>0</v>
      </c>
      <c r="W214">
        <f>VLOOKUP($D214,metadata!$B$2:$Z$450,20,FALSE)</f>
        <v>0</v>
      </c>
      <c r="X214">
        <f>VLOOKUP($D214,metadata!$B$2:$Z$450,21,FALSE)</f>
        <v>0</v>
      </c>
      <c r="Y214">
        <f>VLOOKUP($D214,metadata!$B$2:$Z$450,22,FALSE)</f>
        <v>0</v>
      </c>
      <c r="Z214">
        <f>VLOOKUP($D214,metadata!$B$2:$Z$450,23,FALSE)</f>
        <v>0</v>
      </c>
      <c r="AA214">
        <f>VLOOKUP($D214,metadata!$B$2:$Z$450,24,FALSE)</f>
        <v>0</v>
      </c>
      <c r="AB214">
        <f>VLOOKUP($D214,metadata!$B$2:$Z$450,25,FALSE)</f>
        <v>0</v>
      </c>
    </row>
    <row r="215" spans="1:28" x14ac:dyDescent="0.3">
      <c r="A215" t="e">
        <f>A214+metadata!J224</f>
        <v>#REF!</v>
      </c>
      <c r="B215" t="str">
        <f>metadata!B214</f>
        <v>31- Akita</v>
      </c>
      <c r="C215">
        <v>214</v>
      </c>
      <c r="D215" s="11" t="str">
        <f t="shared" si="3"/>
        <v>2-</v>
      </c>
      <c r="E215" t="str">
        <f>VLOOKUP($D215,metadata!$B$2:$S$450,2,FALSE)</f>
        <v>BRADSHAW, WE</v>
      </c>
      <c r="F215" t="str">
        <f>VLOOKUP($D215,metadata!$B$2:$S$450,3,FALSE)</f>
        <v>GEOGRAPHY OF PHOTOPERIODIC RESPONSE IN DIAPAUSING MOSQUITO</v>
      </c>
      <c r="G215" t="str">
        <f>VLOOKUP($D215,metadata!$B$2:$S$450,4,FALSE)</f>
        <v>10.1038/262384b0</v>
      </c>
      <c r="H215" t="str">
        <f>VLOOKUP($D215,metadata!$B$2:$S$450,5,FALSE)</f>
        <v>y-askfordata</v>
      </c>
      <c r="I215" t="str">
        <f>VLOOKUP($D215,metadata!$B$2:$S$450,6,FALSE)</f>
        <v>a</v>
      </c>
      <c r="J215" t="str">
        <f>VLOOKUP($D215,metadata!$B$2:$S$450,7,FALSE)</f>
        <v>i</v>
      </c>
      <c r="K215">
        <f>VLOOKUP($D215,metadata!$B$2:$S$450,8,FALSE)</f>
        <v>22</v>
      </c>
      <c r="L215">
        <f>VLOOKUP($D215,metadata!$B$2:$S$450,9,FALSE)</f>
        <v>16</v>
      </c>
      <c r="M215">
        <f>VLOOKUP($D215,metadata!$B$2:$S$450,10,FALSE)</f>
        <v>0</v>
      </c>
      <c r="N215" t="str">
        <f>VLOOKUP($D215,metadata!$B$2:$S$450,11,FALSE)</f>
        <v>Wyeomyia smithii</v>
      </c>
      <c r="O215" t="str">
        <f>VLOOKUP($D215,metadata!$B$2:$S$450,12,FALSE)</f>
        <v>diptera</v>
      </c>
      <c r="P215">
        <f>VLOOKUP($D215,metadata!$B$2:$S$450,13,FALSE)</f>
        <v>0</v>
      </c>
      <c r="Q215">
        <f>VLOOKUP($D215,metadata!$B$2:$S$450,14,FALSE)</f>
        <v>0</v>
      </c>
      <c r="R215">
        <f>VLOOKUP($D215,metadata!$B$2:$S$450,15,FALSE)</f>
        <v>0</v>
      </c>
      <c r="S215">
        <f>VLOOKUP($D215,metadata!$B$2:$S$450,16,FALSE)</f>
        <v>0</v>
      </c>
      <c r="T215">
        <f>VLOOKUP($D215,metadata!$B$2:$S$450,17,FALSE)</f>
        <v>0</v>
      </c>
      <c r="U215">
        <f>VLOOKUP($D215,metadata!$B$2:$S$450,18,FALSE)</f>
        <v>0</v>
      </c>
      <c r="V215">
        <f>VLOOKUP($D215,metadata!$B$2:$Z$450,19,FALSE)</f>
        <v>0</v>
      </c>
      <c r="W215">
        <f>VLOOKUP($D215,metadata!$B$2:$Z$450,20,FALSE)</f>
        <v>0</v>
      </c>
      <c r="X215">
        <f>VLOOKUP($D215,metadata!$B$2:$Z$450,21,FALSE)</f>
        <v>0</v>
      </c>
      <c r="Y215">
        <f>VLOOKUP($D215,metadata!$B$2:$Z$450,22,FALSE)</f>
        <v>0</v>
      </c>
      <c r="Z215">
        <f>VLOOKUP($D215,metadata!$B$2:$Z$450,23,FALSE)</f>
        <v>0</v>
      </c>
      <c r="AA215">
        <f>VLOOKUP($D215,metadata!$B$2:$Z$450,24,FALSE)</f>
        <v>0</v>
      </c>
      <c r="AB215">
        <f>VLOOKUP($D215,metadata!$B$2:$Z$450,25,FALSE)</f>
        <v>0</v>
      </c>
    </row>
    <row r="216" spans="1:28" x14ac:dyDescent="0.3">
      <c r="A216" t="e">
        <f>A215+metadata!J225</f>
        <v>#REF!</v>
      </c>
      <c r="B216" t="str">
        <f>metadata!B215</f>
        <v>31- Urawa</v>
      </c>
      <c r="C216">
        <v>215</v>
      </c>
      <c r="D216" s="11" t="str">
        <f t="shared" si="3"/>
        <v>2-</v>
      </c>
      <c r="E216" t="str">
        <f>VLOOKUP($D216,metadata!$B$2:$S$450,2,FALSE)</f>
        <v>BRADSHAW, WE</v>
      </c>
      <c r="F216" t="str">
        <f>VLOOKUP($D216,metadata!$B$2:$S$450,3,FALSE)</f>
        <v>GEOGRAPHY OF PHOTOPERIODIC RESPONSE IN DIAPAUSING MOSQUITO</v>
      </c>
      <c r="G216" t="str">
        <f>VLOOKUP($D216,metadata!$B$2:$S$450,4,FALSE)</f>
        <v>10.1038/262384b0</v>
      </c>
      <c r="H216" t="str">
        <f>VLOOKUP($D216,metadata!$B$2:$S$450,5,FALSE)</f>
        <v>y-askfordata</v>
      </c>
      <c r="I216" t="str">
        <f>VLOOKUP($D216,metadata!$B$2:$S$450,6,FALSE)</f>
        <v>a</v>
      </c>
      <c r="J216" t="str">
        <f>VLOOKUP($D216,metadata!$B$2:$S$450,7,FALSE)</f>
        <v>i</v>
      </c>
      <c r="K216">
        <f>VLOOKUP($D216,metadata!$B$2:$S$450,8,FALSE)</f>
        <v>22</v>
      </c>
      <c r="L216">
        <f>VLOOKUP($D216,metadata!$B$2:$S$450,9,FALSE)</f>
        <v>16</v>
      </c>
      <c r="M216">
        <f>VLOOKUP($D216,metadata!$B$2:$S$450,10,FALSE)</f>
        <v>0</v>
      </c>
      <c r="N216" t="str">
        <f>VLOOKUP($D216,metadata!$B$2:$S$450,11,FALSE)</f>
        <v>Wyeomyia smithii</v>
      </c>
      <c r="O216" t="str">
        <f>VLOOKUP($D216,metadata!$B$2:$S$450,12,FALSE)</f>
        <v>diptera</v>
      </c>
      <c r="P216">
        <f>VLOOKUP($D216,metadata!$B$2:$S$450,13,FALSE)</f>
        <v>0</v>
      </c>
      <c r="Q216">
        <f>VLOOKUP($D216,metadata!$B$2:$S$450,14,FALSE)</f>
        <v>0</v>
      </c>
      <c r="R216">
        <f>VLOOKUP($D216,metadata!$B$2:$S$450,15,FALSE)</f>
        <v>0</v>
      </c>
      <c r="S216">
        <f>VLOOKUP($D216,metadata!$B$2:$S$450,16,FALSE)</f>
        <v>0</v>
      </c>
      <c r="T216">
        <f>VLOOKUP($D216,metadata!$B$2:$S$450,17,FALSE)</f>
        <v>0</v>
      </c>
      <c r="U216">
        <f>VLOOKUP($D216,metadata!$B$2:$S$450,18,FALSE)</f>
        <v>0</v>
      </c>
      <c r="V216">
        <f>VLOOKUP($D216,metadata!$B$2:$Z$450,19,FALSE)</f>
        <v>0</v>
      </c>
      <c r="W216">
        <f>VLOOKUP($D216,metadata!$B$2:$Z$450,20,FALSE)</f>
        <v>0</v>
      </c>
      <c r="X216">
        <f>VLOOKUP($D216,metadata!$B$2:$Z$450,21,FALSE)</f>
        <v>0</v>
      </c>
      <c r="Y216">
        <f>VLOOKUP($D216,metadata!$B$2:$Z$450,22,FALSE)</f>
        <v>0</v>
      </c>
      <c r="Z216">
        <f>VLOOKUP($D216,metadata!$B$2:$Z$450,23,FALSE)</f>
        <v>0</v>
      </c>
      <c r="AA216">
        <f>VLOOKUP($D216,metadata!$B$2:$Z$450,24,FALSE)</f>
        <v>0</v>
      </c>
      <c r="AB216">
        <f>VLOOKUP($D216,metadata!$B$2:$Z$450,25,FALSE)</f>
        <v>0</v>
      </c>
    </row>
    <row r="217" spans="1:28" x14ac:dyDescent="0.3">
      <c r="A217" t="e">
        <f>A216+metadata!J226</f>
        <v>#REF!</v>
      </c>
      <c r="B217" t="str">
        <f>metadata!B216</f>
        <v>31- Chiba</v>
      </c>
      <c r="C217">
        <v>216</v>
      </c>
      <c r="D217" s="11" t="str">
        <f t="shared" si="3"/>
        <v>2-</v>
      </c>
      <c r="E217" t="str">
        <f>VLOOKUP($D217,metadata!$B$2:$S$450,2,FALSE)</f>
        <v>BRADSHAW, WE</v>
      </c>
      <c r="F217" t="str">
        <f>VLOOKUP($D217,metadata!$B$2:$S$450,3,FALSE)</f>
        <v>GEOGRAPHY OF PHOTOPERIODIC RESPONSE IN DIAPAUSING MOSQUITO</v>
      </c>
      <c r="G217" t="str">
        <f>VLOOKUP($D217,metadata!$B$2:$S$450,4,FALSE)</f>
        <v>10.1038/262384b0</v>
      </c>
      <c r="H217" t="str">
        <f>VLOOKUP($D217,metadata!$B$2:$S$450,5,FALSE)</f>
        <v>y-askfordata</v>
      </c>
      <c r="I217" t="str">
        <f>VLOOKUP($D217,metadata!$B$2:$S$450,6,FALSE)</f>
        <v>a</v>
      </c>
      <c r="J217" t="str">
        <f>VLOOKUP($D217,metadata!$B$2:$S$450,7,FALSE)</f>
        <v>i</v>
      </c>
      <c r="K217">
        <f>VLOOKUP($D217,metadata!$B$2:$S$450,8,FALSE)</f>
        <v>22</v>
      </c>
      <c r="L217">
        <f>VLOOKUP($D217,metadata!$B$2:$S$450,9,FALSE)</f>
        <v>16</v>
      </c>
      <c r="M217">
        <f>VLOOKUP($D217,metadata!$B$2:$S$450,10,FALSE)</f>
        <v>0</v>
      </c>
      <c r="N217" t="str">
        <f>VLOOKUP($D217,metadata!$B$2:$S$450,11,FALSE)</f>
        <v>Wyeomyia smithii</v>
      </c>
      <c r="O217" t="str">
        <f>VLOOKUP($D217,metadata!$B$2:$S$450,12,FALSE)</f>
        <v>diptera</v>
      </c>
      <c r="P217">
        <f>VLOOKUP($D217,metadata!$B$2:$S$450,13,FALSE)</f>
        <v>0</v>
      </c>
      <c r="Q217">
        <f>VLOOKUP($D217,metadata!$B$2:$S$450,14,FALSE)</f>
        <v>0</v>
      </c>
      <c r="R217">
        <f>VLOOKUP($D217,metadata!$B$2:$S$450,15,FALSE)</f>
        <v>0</v>
      </c>
      <c r="S217">
        <f>VLOOKUP($D217,metadata!$B$2:$S$450,16,FALSE)</f>
        <v>0</v>
      </c>
      <c r="T217">
        <f>VLOOKUP($D217,metadata!$B$2:$S$450,17,FALSE)</f>
        <v>0</v>
      </c>
      <c r="U217">
        <f>VLOOKUP($D217,metadata!$B$2:$S$450,18,FALSE)</f>
        <v>0</v>
      </c>
      <c r="V217">
        <f>VLOOKUP($D217,metadata!$B$2:$Z$450,19,FALSE)</f>
        <v>0</v>
      </c>
      <c r="W217">
        <f>VLOOKUP($D217,metadata!$B$2:$Z$450,20,FALSE)</f>
        <v>0</v>
      </c>
      <c r="X217">
        <f>VLOOKUP($D217,metadata!$B$2:$Z$450,21,FALSE)</f>
        <v>0</v>
      </c>
      <c r="Y217">
        <f>VLOOKUP($D217,metadata!$B$2:$Z$450,22,FALSE)</f>
        <v>0</v>
      </c>
      <c r="Z217">
        <f>VLOOKUP($D217,metadata!$B$2:$Z$450,23,FALSE)</f>
        <v>0</v>
      </c>
      <c r="AA217">
        <f>VLOOKUP($D217,metadata!$B$2:$Z$450,24,FALSE)</f>
        <v>0</v>
      </c>
      <c r="AB217">
        <f>VLOOKUP($D217,metadata!$B$2:$Z$450,25,FALSE)</f>
        <v>0</v>
      </c>
    </row>
    <row r="218" spans="1:28" x14ac:dyDescent="0.3">
      <c r="A218" t="e">
        <f>A217+metadata!J227</f>
        <v>#REF!</v>
      </c>
      <c r="B218" t="str">
        <f>metadata!B217</f>
        <v>31-Matsuyama2</v>
      </c>
      <c r="C218">
        <v>217</v>
      </c>
      <c r="D218" s="11" t="str">
        <f t="shared" si="3"/>
        <v>2-</v>
      </c>
      <c r="E218" t="str">
        <f>VLOOKUP($D218,metadata!$B$2:$S$450,2,FALSE)</f>
        <v>BRADSHAW, WE</v>
      </c>
      <c r="F218" t="str">
        <f>VLOOKUP($D218,metadata!$B$2:$S$450,3,FALSE)</f>
        <v>GEOGRAPHY OF PHOTOPERIODIC RESPONSE IN DIAPAUSING MOSQUITO</v>
      </c>
      <c r="G218" t="str">
        <f>VLOOKUP($D218,metadata!$B$2:$S$450,4,FALSE)</f>
        <v>10.1038/262384b0</v>
      </c>
      <c r="H218" t="str">
        <f>VLOOKUP($D218,metadata!$B$2:$S$450,5,FALSE)</f>
        <v>y-askfordata</v>
      </c>
      <c r="I218" t="str">
        <f>VLOOKUP($D218,metadata!$B$2:$S$450,6,FALSE)</f>
        <v>a</v>
      </c>
      <c r="J218" t="str">
        <f>VLOOKUP($D218,metadata!$B$2:$S$450,7,FALSE)</f>
        <v>i</v>
      </c>
      <c r="K218">
        <f>VLOOKUP($D218,metadata!$B$2:$S$450,8,FALSE)</f>
        <v>22</v>
      </c>
      <c r="L218">
        <f>VLOOKUP($D218,metadata!$B$2:$S$450,9,FALSE)</f>
        <v>16</v>
      </c>
      <c r="M218">
        <f>VLOOKUP($D218,metadata!$B$2:$S$450,10,FALSE)</f>
        <v>0</v>
      </c>
      <c r="N218" t="str">
        <f>VLOOKUP($D218,metadata!$B$2:$S$450,11,FALSE)</f>
        <v>Wyeomyia smithii</v>
      </c>
      <c r="O218" t="str">
        <f>VLOOKUP($D218,metadata!$B$2:$S$450,12,FALSE)</f>
        <v>diptera</v>
      </c>
      <c r="P218">
        <f>VLOOKUP($D218,metadata!$B$2:$S$450,13,FALSE)</f>
        <v>0</v>
      </c>
      <c r="Q218">
        <f>VLOOKUP($D218,metadata!$B$2:$S$450,14,FALSE)</f>
        <v>0</v>
      </c>
      <c r="R218">
        <f>VLOOKUP($D218,metadata!$B$2:$S$450,15,FALSE)</f>
        <v>0</v>
      </c>
      <c r="S218">
        <f>VLOOKUP($D218,metadata!$B$2:$S$450,16,FALSE)</f>
        <v>0</v>
      </c>
      <c r="T218">
        <f>VLOOKUP($D218,metadata!$B$2:$S$450,17,FALSE)</f>
        <v>0</v>
      </c>
      <c r="U218">
        <f>VLOOKUP($D218,metadata!$B$2:$S$450,18,FALSE)</f>
        <v>0</v>
      </c>
      <c r="V218">
        <f>VLOOKUP($D218,metadata!$B$2:$Z$450,19,FALSE)</f>
        <v>0</v>
      </c>
      <c r="W218">
        <f>VLOOKUP($D218,metadata!$B$2:$Z$450,20,FALSE)</f>
        <v>0</v>
      </c>
      <c r="X218">
        <f>VLOOKUP($D218,metadata!$B$2:$Z$450,21,FALSE)</f>
        <v>0</v>
      </c>
      <c r="Y218">
        <f>VLOOKUP($D218,metadata!$B$2:$Z$450,22,FALSE)</f>
        <v>0</v>
      </c>
      <c r="Z218">
        <f>VLOOKUP($D218,metadata!$B$2:$Z$450,23,FALSE)</f>
        <v>0</v>
      </c>
      <c r="AA218">
        <f>VLOOKUP($D218,metadata!$B$2:$Z$450,24,FALSE)</f>
        <v>0</v>
      </c>
      <c r="AB218">
        <f>VLOOKUP($D218,metadata!$B$2:$Z$450,25,FALSE)</f>
        <v>0</v>
      </c>
    </row>
    <row r="219" spans="1:28" x14ac:dyDescent="0.3">
      <c r="A219" t="e">
        <f>A218+metadata!J228</f>
        <v>#REF!</v>
      </c>
      <c r="B219" t="str">
        <f>metadata!B218</f>
        <v>31-Matsuyama1</v>
      </c>
      <c r="C219">
        <v>218</v>
      </c>
      <c r="D219" s="11" t="str">
        <f t="shared" si="3"/>
        <v>2-</v>
      </c>
      <c r="E219" t="str">
        <f>VLOOKUP($D219,metadata!$B$2:$S$450,2,FALSE)</f>
        <v>BRADSHAW, WE</v>
      </c>
      <c r="F219" t="str">
        <f>VLOOKUP($D219,metadata!$B$2:$S$450,3,FALSE)</f>
        <v>GEOGRAPHY OF PHOTOPERIODIC RESPONSE IN DIAPAUSING MOSQUITO</v>
      </c>
      <c r="G219" t="str">
        <f>VLOOKUP($D219,metadata!$B$2:$S$450,4,FALSE)</f>
        <v>10.1038/262384b0</v>
      </c>
      <c r="H219" t="str">
        <f>VLOOKUP($D219,metadata!$B$2:$S$450,5,FALSE)</f>
        <v>y-askfordata</v>
      </c>
      <c r="I219" t="str">
        <f>VLOOKUP($D219,metadata!$B$2:$S$450,6,FALSE)</f>
        <v>a</v>
      </c>
      <c r="J219" t="str">
        <f>VLOOKUP($D219,metadata!$B$2:$S$450,7,FALSE)</f>
        <v>i</v>
      </c>
      <c r="K219">
        <f>VLOOKUP($D219,metadata!$B$2:$S$450,8,FALSE)</f>
        <v>22</v>
      </c>
      <c r="L219">
        <f>VLOOKUP($D219,metadata!$B$2:$S$450,9,FALSE)</f>
        <v>16</v>
      </c>
      <c r="M219">
        <f>VLOOKUP($D219,metadata!$B$2:$S$450,10,FALSE)</f>
        <v>0</v>
      </c>
      <c r="N219" t="str">
        <f>VLOOKUP($D219,metadata!$B$2:$S$450,11,FALSE)</f>
        <v>Wyeomyia smithii</v>
      </c>
      <c r="O219" t="str">
        <f>VLOOKUP($D219,metadata!$B$2:$S$450,12,FALSE)</f>
        <v>diptera</v>
      </c>
      <c r="P219">
        <f>VLOOKUP($D219,metadata!$B$2:$S$450,13,FALSE)</f>
        <v>0</v>
      </c>
      <c r="Q219">
        <f>VLOOKUP($D219,metadata!$B$2:$S$450,14,FALSE)</f>
        <v>0</v>
      </c>
      <c r="R219">
        <f>VLOOKUP($D219,metadata!$B$2:$S$450,15,FALSE)</f>
        <v>0</v>
      </c>
      <c r="S219">
        <f>VLOOKUP($D219,metadata!$B$2:$S$450,16,FALSE)</f>
        <v>0</v>
      </c>
      <c r="T219">
        <f>VLOOKUP($D219,metadata!$B$2:$S$450,17,FALSE)</f>
        <v>0</v>
      </c>
      <c r="U219">
        <f>VLOOKUP($D219,metadata!$B$2:$S$450,18,FALSE)</f>
        <v>0</v>
      </c>
      <c r="V219">
        <f>VLOOKUP($D219,metadata!$B$2:$Z$450,19,FALSE)</f>
        <v>0</v>
      </c>
      <c r="W219">
        <f>VLOOKUP($D219,metadata!$B$2:$Z$450,20,FALSE)</f>
        <v>0</v>
      </c>
      <c r="X219">
        <f>VLOOKUP($D219,metadata!$B$2:$Z$450,21,FALSE)</f>
        <v>0</v>
      </c>
      <c r="Y219">
        <f>VLOOKUP($D219,metadata!$B$2:$Z$450,22,FALSE)</f>
        <v>0</v>
      </c>
      <c r="Z219">
        <f>VLOOKUP($D219,metadata!$B$2:$Z$450,23,FALSE)</f>
        <v>0</v>
      </c>
      <c r="AA219">
        <f>VLOOKUP($D219,metadata!$B$2:$Z$450,24,FALSE)</f>
        <v>0</v>
      </c>
      <c r="AB219">
        <f>VLOOKUP($D219,metadata!$B$2:$Z$450,25,FALSE)</f>
        <v>0</v>
      </c>
    </row>
    <row r="220" spans="1:28" x14ac:dyDescent="0.3">
      <c r="A220" t="e">
        <f>A219+metadata!J229</f>
        <v>#REF!</v>
      </c>
      <c r="B220" t="str">
        <f>metadata!B219</f>
        <v>32-He</v>
      </c>
      <c r="C220">
        <v>219</v>
      </c>
      <c r="D220" s="11" t="str">
        <f t="shared" si="3"/>
        <v>2-</v>
      </c>
      <c r="E220" t="str">
        <f>VLOOKUP($D220,metadata!$B$2:$S$450,2,FALSE)</f>
        <v>BRADSHAW, WE</v>
      </c>
      <c r="F220" t="str">
        <f>VLOOKUP($D220,metadata!$B$2:$S$450,3,FALSE)</f>
        <v>GEOGRAPHY OF PHOTOPERIODIC RESPONSE IN DIAPAUSING MOSQUITO</v>
      </c>
      <c r="G220" t="str">
        <f>VLOOKUP($D220,metadata!$B$2:$S$450,4,FALSE)</f>
        <v>10.1038/262384b0</v>
      </c>
      <c r="H220" t="str">
        <f>VLOOKUP($D220,metadata!$B$2:$S$450,5,FALSE)</f>
        <v>y-askfordata</v>
      </c>
      <c r="I220" t="str">
        <f>VLOOKUP($D220,metadata!$B$2:$S$450,6,FALSE)</f>
        <v>a</v>
      </c>
      <c r="J220" t="str">
        <f>VLOOKUP($D220,metadata!$B$2:$S$450,7,FALSE)</f>
        <v>i</v>
      </c>
      <c r="K220">
        <f>VLOOKUP($D220,metadata!$B$2:$S$450,8,FALSE)</f>
        <v>22</v>
      </c>
      <c r="L220">
        <f>VLOOKUP($D220,metadata!$B$2:$S$450,9,FALSE)</f>
        <v>16</v>
      </c>
      <c r="M220">
        <f>VLOOKUP($D220,metadata!$B$2:$S$450,10,FALSE)</f>
        <v>0</v>
      </c>
      <c r="N220" t="str">
        <f>VLOOKUP($D220,metadata!$B$2:$S$450,11,FALSE)</f>
        <v>Wyeomyia smithii</v>
      </c>
      <c r="O220" t="str">
        <f>VLOOKUP($D220,metadata!$B$2:$S$450,12,FALSE)</f>
        <v>diptera</v>
      </c>
      <c r="P220">
        <f>VLOOKUP($D220,metadata!$B$2:$S$450,13,FALSE)</f>
        <v>0</v>
      </c>
      <c r="Q220">
        <f>VLOOKUP($D220,metadata!$B$2:$S$450,14,FALSE)</f>
        <v>0</v>
      </c>
      <c r="R220">
        <f>VLOOKUP($D220,metadata!$B$2:$S$450,15,FALSE)</f>
        <v>0</v>
      </c>
      <c r="S220">
        <f>VLOOKUP($D220,metadata!$B$2:$S$450,16,FALSE)</f>
        <v>0</v>
      </c>
      <c r="T220">
        <f>VLOOKUP($D220,metadata!$B$2:$S$450,17,FALSE)</f>
        <v>0</v>
      </c>
      <c r="U220">
        <f>VLOOKUP($D220,metadata!$B$2:$S$450,18,FALSE)</f>
        <v>0</v>
      </c>
      <c r="V220">
        <f>VLOOKUP($D220,metadata!$B$2:$Z$450,19,FALSE)</f>
        <v>0</v>
      </c>
      <c r="W220">
        <f>VLOOKUP($D220,metadata!$B$2:$Z$450,20,FALSE)</f>
        <v>0</v>
      </c>
      <c r="X220">
        <f>VLOOKUP($D220,metadata!$B$2:$Z$450,21,FALSE)</f>
        <v>0</v>
      </c>
      <c r="Y220">
        <f>VLOOKUP($D220,metadata!$B$2:$Z$450,22,FALSE)</f>
        <v>0</v>
      </c>
      <c r="Z220">
        <f>VLOOKUP($D220,metadata!$B$2:$Z$450,23,FALSE)</f>
        <v>0</v>
      </c>
      <c r="AA220">
        <f>VLOOKUP($D220,metadata!$B$2:$Z$450,24,FALSE)</f>
        <v>0</v>
      </c>
      <c r="AB220">
        <f>VLOOKUP($D220,metadata!$B$2:$Z$450,25,FALSE)</f>
        <v>0</v>
      </c>
    </row>
    <row r="221" spans="1:28" x14ac:dyDescent="0.3">
      <c r="A221" t="e">
        <f>A220+metadata!J230</f>
        <v>#REF!</v>
      </c>
      <c r="B221" t="str">
        <f>metadata!B220</f>
        <v>32-Ku</v>
      </c>
      <c r="C221">
        <v>220</v>
      </c>
      <c r="D221" s="11" t="str">
        <f t="shared" si="3"/>
        <v>2-</v>
      </c>
      <c r="E221" t="str">
        <f>VLOOKUP($D221,metadata!$B$2:$S$450,2,FALSE)</f>
        <v>BRADSHAW, WE</v>
      </c>
      <c r="F221" t="str">
        <f>VLOOKUP($D221,metadata!$B$2:$S$450,3,FALSE)</f>
        <v>GEOGRAPHY OF PHOTOPERIODIC RESPONSE IN DIAPAUSING MOSQUITO</v>
      </c>
      <c r="G221" t="str">
        <f>VLOOKUP($D221,metadata!$B$2:$S$450,4,FALSE)</f>
        <v>10.1038/262384b0</v>
      </c>
      <c r="H221" t="str">
        <f>VLOOKUP($D221,metadata!$B$2:$S$450,5,FALSE)</f>
        <v>y-askfordata</v>
      </c>
      <c r="I221" t="str">
        <f>VLOOKUP($D221,metadata!$B$2:$S$450,6,FALSE)</f>
        <v>a</v>
      </c>
      <c r="J221" t="str">
        <f>VLOOKUP($D221,metadata!$B$2:$S$450,7,FALSE)</f>
        <v>i</v>
      </c>
      <c r="K221">
        <f>VLOOKUP($D221,metadata!$B$2:$S$450,8,FALSE)</f>
        <v>22</v>
      </c>
      <c r="L221">
        <f>VLOOKUP($D221,metadata!$B$2:$S$450,9,FALSE)</f>
        <v>16</v>
      </c>
      <c r="M221">
        <f>VLOOKUP($D221,metadata!$B$2:$S$450,10,FALSE)</f>
        <v>0</v>
      </c>
      <c r="N221" t="str">
        <f>VLOOKUP($D221,metadata!$B$2:$S$450,11,FALSE)</f>
        <v>Wyeomyia smithii</v>
      </c>
      <c r="O221" t="str">
        <f>VLOOKUP($D221,metadata!$B$2:$S$450,12,FALSE)</f>
        <v>diptera</v>
      </c>
      <c r="P221">
        <f>VLOOKUP($D221,metadata!$B$2:$S$450,13,FALSE)</f>
        <v>0</v>
      </c>
      <c r="Q221">
        <f>VLOOKUP($D221,metadata!$B$2:$S$450,14,FALSE)</f>
        <v>0</v>
      </c>
      <c r="R221">
        <f>VLOOKUP($D221,metadata!$B$2:$S$450,15,FALSE)</f>
        <v>0</v>
      </c>
      <c r="S221">
        <f>VLOOKUP($D221,metadata!$B$2:$S$450,16,FALSE)</f>
        <v>0</v>
      </c>
      <c r="T221">
        <f>VLOOKUP($D221,metadata!$B$2:$S$450,17,FALSE)</f>
        <v>0</v>
      </c>
      <c r="U221">
        <f>VLOOKUP($D221,metadata!$B$2:$S$450,18,FALSE)</f>
        <v>0</v>
      </c>
      <c r="V221">
        <f>VLOOKUP($D221,metadata!$B$2:$Z$450,19,FALSE)</f>
        <v>0</v>
      </c>
      <c r="W221">
        <f>VLOOKUP($D221,metadata!$B$2:$Z$450,20,FALSE)</f>
        <v>0</v>
      </c>
      <c r="X221">
        <f>VLOOKUP($D221,metadata!$B$2:$Z$450,21,FALSE)</f>
        <v>0</v>
      </c>
      <c r="Y221">
        <f>VLOOKUP($D221,metadata!$B$2:$Z$450,22,FALSE)</f>
        <v>0</v>
      </c>
      <c r="Z221">
        <f>VLOOKUP($D221,metadata!$B$2:$Z$450,23,FALSE)</f>
        <v>0</v>
      </c>
      <c r="AA221">
        <f>VLOOKUP($D221,metadata!$B$2:$Z$450,24,FALSE)</f>
        <v>0</v>
      </c>
      <c r="AB221">
        <f>VLOOKUP($D221,metadata!$B$2:$Z$450,25,FALSE)</f>
        <v>0</v>
      </c>
    </row>
    <row r="222" spans="1:28" x14ac:dyDescent="0.3">
      <c r="A222" t="e">
        <f>A221+metadata!J231</f>
        <v>#REF!</v>
      </c>
      <c r="B222" t="str">
        <f>metadata!B221</f>
        <v>32-Ou</v>
      </c>
      <c r="C222">
        <v>221</v>
      </c>
      <c r="D222" s="11" t="str">
        <f t="shared" si="3"/>
        <v>2-</v>
      </c>
      <c r="E222" t="str">
        <f>VLOOKUP($D222,metadata!$B$2:$S$450,2,FALSE)</f>
        <v>BRADSHAW, WE</v>
      </c>
      <c r="F222" t="str">
        <f>VLOOKUP($D222,metadata!$B$2:$S$450,3,FALSE)</f>
        <v>GEOGRAPHY OF PHOTOPERIODIC RESPONSE IN DIAPAUSING MOSQUITO</v>
      </c>
      <c r="G222" t="str">
        <f>VLOOKUP($D222,metadata!$B$2:$S$450,4,FALSE)</f>
        <v>10.1038/262384b0</v>
      </c>
      <c r="H222" t="str">
        <f>VLOOKUP($D222,metadata!$B$2:$S$450,5,FALSE)</f>
        <v>y-askfordata</v>
      </c>
      <c r="I222" t="str">
        <f>VLOOKUP($D222,metadata!$B$2:$S$450,6,FALSE)</f>
        <v>a</v>
      </c>
      <c r="J222" t="str">
        <f>VLOOKUP($D222,metadata!$B$2:$S$450,7,FALSE)</f>
        <v>i</v>
      </c>
      <c r="K222">
        <f>VLOOKUP($D222,metadata!$B$2:$S$450,8,FALSE)</f>
        <v>22</v>
      </c>
      <c r="L222">
        <f>VLOOKUP($D222,metadata!$B$2:$S$450,9,FALSE)</f>
        <v>16</v>
      </c>
      <c r="M222">
        <f>VLOOKUP($D222,metadata!$B$2:$S$450,10,FALSE)</f>
        <v>0</v>
      </c>
      <c r="N222" t="str">
        <f>VLOOKUP($D222,metadata!$B$2:$S$450,11,FALSE)</f>
        <v>Wyeomyia smithii</v>
      </c>
      <c r="O222" t="str">
        <f>VLOOKUP($D222,metadata!$B$2:$S$450,12,FALSE)</f>
        <v>diptera</v>
      </c>
      <c r="P222">
        <f>VLOOKUP($D222,metadata!$B$2:$S$450,13,FALSE)</f>
        <v>0</v>
      </c>
      <c r="Q222">
        <f>VLOOKUP($D222,metadata!$B$2:$S$450,14,FALSE)</f>
        <v>0</v>
      </c>
      <c r="R222">
        <f>VLOOKUP($D222,metadata!$B$2:$S$450,15,FALSE)</f>
        <v>0</v>
      </c>
      <c r="S222">
        <f>VLOOKUP($D222,metadata!$B$2:$S$450,16,FALSE)</f>
        <v>0</v>
      </c>
      <c r="T222">
        <f>VLOOKUP($D222,metadata!$B$2:$S$450,17,FALSE)</f>
        <v>0</v>
      </c>
      <c r="U222">
        <f>VLOOKUP($D222,metadata!$B$2:$S$450,18,FALSE)</f>
        <v>0</v>
      </c>
      <c r="V222">
        <f>VLOOKUP($D222,metadata!$B$2:$Z$450,19,FALSE)</f>
        <v>0</v>
      </c>
      <c r="W222">
        <f>VLOOKUP($D222,metadata!$B$2:$Z$450,20,FALSE)</f>
        <v>0</v>
      </c>
      <c r="X222">
        <f>VLOOKUP($D222,metadata!$B$2:$Z$450,21,FALSE)</f>
        <v>0</v>
      </c>
      <c r="Y222">
        <f>VLOOKUP($D222,metadata!$B$2:$Z$450,22,FALSE)</f>
        <v>0</v>
      </c>
      <c r="Z222">
        <f>VLOOKUP($D222,metadata!$B$2:$Z$450,23,FALSE)</f>
        <v>0</v>
      </c>
      <c r="AA222">
        <f>VLOOKUP($D222,metadata!$B$2:$Z$450,24,FALSE)</f>
        <v>0</v>
      </c>
      <c r="AB222">
        <f>VLOOKUP($D222,metadata!$B$2:$Z$450,25,FALSE)</f>
        <v>0</v>
      </c>
    </row>
    <row r="223" spans="1:28" x14ac:dyDescent="0.3">
      <c r="A223" t="e">
        <f>A222+metadata!J232</f>
        <v>#REF!</v>
      </c>
      <c r="B223" t="str">
        <f>metadata!B222</f>
        <v>32-IV</v>
      </c>
      <c r="C223">
        <v>222</v>
      </c>
      <c r="D223" s="11" t="str">
        <f t="shared" si="3"/>
        <v>2-</v>
      </c>
      <c r="E223" t="str">
        <f>VLOOKUP($D223,metadata!$B$2:$S$450,2,FALSE)</f>
        <v>BRADSHAW, WE</v>
      </c>
      <c r="F223" t="str">
        <f>VLOOKUP($D223,metadata!$B$2:$S$450,3,FALSE)</f>
        <v>GEOGRAPHY OF PHOTOPERIODIC RESPONSE IN DIAPAUSING MOSQUITO</v>
      </c>
      <c r="G223" t="str">
        <f>VLOOKUP($D223,metadata!$B$2:$S$450,4,FALSE)</f>
        <v>10.1038/262384b0</v>
      </c>
      <c r="H223" t="str">
        <f>VLOOKUP($D223,metadata!$B$2:$S$450,5,FALSE)</f>
        <v>y-askfordata</v>
      </c>
      <c r="I223" t="str">
        <f>VLOOKUP($D223,metadata!$B$2:$S$450,6,FALSE)</f>
        <v>a</v>
      </c>
      <c r="J223" t="str">
        <f>VLOOKUP($D223,metadata!$B$2:$S$450,7,FALSE)</f>
        <v>i</v>
      </c>
      <c r="K223">
        <f>VLOOKUP($D223,metadata!$B$2:$S$450,8,FALSE)</f>
        <v>22</v>
      </c>
      <c r="L223">
        <f>VLOOKUP($D223,metadata!$B$2:$S$450,9,FALSE)</f>
        <v>16</v>
      </c>
      <c r="M223">
        <f>VLOOKUP($D223,metadata!$B$2:$S$450,10,FALSE)</f>
        <v>0</v>
      </c>
      <c r="N223" t="str">
        <f>VLOOKUP($D223,metadata!$B$2:$S$450,11,FALSE)</f>
        <v>Wyeomyia smithii</v>
      </c>
      <c r="O223" t="str">
        <f>VLOOKUP($D223,metadata!$B$2:$S$450,12,FALSE)</f>
        <v>diptera</v>
      </c>
      <c r="P223">
        <f>VLOOKUP($D223,metadata!$B$2:$S$450,13,FALSE)</f>
        <v>0</v>
      </c>
      <c r="Q223">
        <f>VLOOKUP($D223,metadata!$B$2:$S$450,14,FALSE)</f>
        <v>0</v>
      </c>
      <c r="R223">
        <f>VLOOKUP($D223,metadata!$B$2:$S$450,15,FALSE)</f>
        <v>0</v>
      </c>
      <c r="S223">
        <f>VLOOKUP($D223,metadata!$B$2:$S$450,16,FALSE)</f>
        <v>0</v>
      </c>
      <c r="T223">
        <f>VLOOKUP($D223,metadata!$B$2:$S$450,17,FALSE)</f>
        <v>0</v>
      </c>
      <c r="U223">
        <f>VLOOKUP($D223,metadata!$B$2:$S$450,18,FALSE)</f>
        <v>0</v>
      </c>
      <c r="V223">
        <f>VLOOKUP($D223,metadata!$B$2:$Z$450,19,FALSE)</f>
        <v>0</v>
      </c>
      <c r="W223">
        <f>VLOOKUP($D223,metadata!$B$2:$Z$450,20,FALSE)</f>
        <v>0</v>
      </c>
      <c r="X223">
        <f>VLOOKUP($D223,metadata!$B$2:$Z$450,21,FALSE)</f>
        <v>0</v>
      </c>
      <c r="Y223">
        <f>VLOOKUP($D223,metadata!$B$2:$Z$450,22,FALSE)</f>
        <v>0</v>
      </c>
      <c r="Z223">
        <f>VLOOKUP($D223,metadata!$B$2:$Z$450,23,FALSE)</f>
        <v>0</v>
      </c>
      <c r="AA223">
        <f>VLOOKUP($D223,metadata!$B$2:$Z$450,24,FALSE)</f>
        <v>0</v>
      </c>
      <c r="AB223">
        <f>VLOOKUP($D223,metadata!$B$2:$Z$450,25,FALSE)</f>
        <v>0</v>
      </c>
    </row>
    <row r="224" spans="1:28" x14ac:dyDescent="0.3">
      <c r="A224" t="e">
        <f>A223+metadata!J233</f>
        <v>#REF!</v>
      </c>
      <c r="B224" t="str">
        <f>metadata!B223</f>
        <v>32-HA</v>
      </c>
      <c r="C224">
        <v>223</v>
      </c>
      <c r="D224" s="11" t="str">
        <f t="shared" si="3"/>
        <v>2-</v>
      </c>
      <c r="E224" t="str">
        <f>VLOOKUP($D224,metadata!$B$2:$S$450,2,FALSE)</f>
        <v>BRADSHAW, WE</v>
      </c>
      <c r="F224" t="str">
        <f>VLOOKUP($D224,metadata!$B$2:$S$450,3,FALSE)</f>
        <v>GEOGRAPHY OF PHOTOPERIODIC RESPONSE IN DIAPAUSING MOSQUITO</v>
      </c>
      <c r="G224" t="str">
        <f>VLOOKUP($D224,metadata!$B$2:$S$450,4,FALSE)</f>
        <v>10.1038/262384b0</v>
      </c>
      <c r="H224" t="str">
        <f>VLOOKUP($D224,metadata!$B$2:$S$450,5,FALSE)</f>
        <v>y-askfordata</v>
      </c>
      <c r="I224" t="str">
        <f>VLOOKUP($D224,metadata!$B$2:$S$450,6,FALSE)</f>
        <v>a</v>
      </c>
      <c r="J224" t="str">
        <f>VLOOKUP($D224,metadata!$B$2:$S$450,7,FALSE)</f>
        <v>i</v>
      </c>
      <c r="K224">
        <f>VLOOKUP($D224,metadata!$B$2:$S$450,8,FALSE)</f>
        <v>22</v>
      </c>
      <c r="L224">
        <f>VLOOKUP($D224,metadata!$B$2:$S$450,9,FALSE)</f>
        <v>16</v>
      </c>
      <c r="M224">
        <f>VLOOKUP($D224,metadata!$B$2:$S$450,10,FALSE)</f>
        <v>0</v>
      </c>
      <c r="N224" t="str">
        <f>VLOOKUP($D224,metadata!$B$2:$S$450,11,FALSE)</f>
        <v>Wyeomyia smithii</v>
      </c>
      <c r="O224" t="str">
        <f>VLOOKUP($D224,metadata!$B$2:$S$450,12,FALSE)</f>
        <v>diptera</v>
      </c>
      <c r="P224">
        <f>VLOOKUP($D224,metadata!$B$2:$S$450,13,FALSE)</f>
        <v>0</v>
      </c>
      <c r="Q224">
        <f>VLOOKUP($D224,metadata!$B$2:$S$450,14,FALSE)</f>
        <v>0</v>
      </c>
      <c r="R224">
        <f>VLOOKUP($D224,metadata!$B$2:$S$450,15,FALSE)</f>
        <v>0</v>
      </c>
      <c r="S224">
        <f>VLOOKUP($D224,metadata!$B$2:$S$450,16,FALSE)</f>
        <v>0</v>
      </c>
      <c r="T224">
        <f>VLOOKUP($D224,metadata!$B$2:$S$450,17,FALSE)</f>
        <v>0</v>
      </c>
      <c r="U224">
        <f>VLOOKUP($D224,metadata!$B$2:$S$450,18,FALSE)</f>
        <v>0</v>
      </c>
      <c r="V224">
        <f>VLOOKUP($D224,metadata!$B$2:$Z$450,19,FALSE)</f>
        <v>0</v>
      </c>
      <c r="W224">
        <f>VLOOKUP($D224,metadata!$B$2:$Z$450,20,FALSE)</f>
        <v>0</v>
      </c>
      <c r="X224">
        <f>VLOOKUP($D224,metadata!$B$2:$Z$450,21,FALSE)</f>
        <v>0</v>
      </c>
      <c r="Y224">
        <f>VLOOKUP($D224,metadata!$B$2:$Z$450,22,FALSE)</f>
        <v>0</v>
      </c>
      <c r="Z224">
        <f>VLOOKUP($D224,metadata!$B$2:$Z$450,23,FALSE)</f>
        <v>0</v>
      </c>
      <c r="AA224">
        <f>VLOOKUP($D224,metadata!$B$2:$Z$450,24,FALSE)</f>
        <v>0</v>
      </c>
      <c r="AB224">
        <f>VLOOKUP($D224,metadata!$B$2:$Z$450,25,FALSE)</f>
        <v>0</v>
      </c>
    </row>
    <row r="225" spans="1:28" x14ac:dyDescent="0.3">
      <c r="A225" t="e">
        <f>A224+metadata!J234</f>
        <v>#REF!</v>
      </c>
      <c r="B225" t="str">
        <f>metadata!B224</f>
        <v>32-VA</v>
      </c>
      <c r="C225">
        <v>224</v>
      </c>
      <c r="D225" s="11" t="str">
        <f t="shared" si="3"/>
        <v>2-</v>
      </c>
      <c r="E225" t="str">
        <f>VLOOKUP($D225,metadata!$B$2:$S$450,2,FALSE)</f>
        <v>BRADSHAW, WE</v>
      </c>
      <c r="F225" t="str">
        <f>VLOOKUP($D225,metadata!$B$2:$S$450,3,FALSE)</f>
        <v>GEOGRAPHY OF PHOTOPERIODIC RESPONSE IN DIAPAUSING MOSQUITO</v>
      </c>
      <c r="G225" t="str">
        <f>VLOOKUP($D225,metadata!$B$2:$S$450,4,FALSE)</f>
        <v>10.1038/262384b0</v>
      </c>
      <c r="H225" t="str">
        <f>VLOOKUP($D225,metadata!$B$2:$S$450,5,FALSE)</f>
        <v>y-askfordata</v>
      </c>
      <c r="I225" t="str">
        <f>VLOOKUP($D225,metadata!$B$2:$S$450,6,FALSE)</f>
        <v>a</v>
      </c>
      <c r="J225" t="str">
        <f>VLOOKUP($D225,metadata!$B$2:$S$450,7,FALSE)</f>
        <v>i</v>
      </c>
      <c r="K225">
        <f>VLOOKUP($D225,metadata!$B$2:$S$450,8,FALSE)</f>
        <v>22</v>
      </c>
      <c r="L225">
        <f>VLOOKUP($D225,metadata!$B$2:$S$450,9,FALSE)</f>
        <v>16</v>
      </c>
      <c r="M225">
        <f>VLOOKUP($D225,metadata!$B$2:$S$450,10,FALSE)</f>
        <v>0</v>
      </c>
      <c r="N225" t="str">
        <f>VLOOKUP($D225,metadata!$B$2:$S$450,11,FALSE)</f>
        <v>Wyeomyia smithii</v>
      </c>
      <c r="O225" t="str">
        <f>VLOOKUP($D225,metadata!$B$2:$S$450,12,FALSE)</f>
        <v>diptera</v>
      </c>
      <c r="P225">
        <f>VLOOKUP($D225,metadata!$B$2:$S$450,13,FALSE)</f>
        <v>0</v>
      </c>
      <c r="Q225">
        <f>VLOOKUP($D225,metadata!$B$2:$S$450,14,FALSE)</f>
        <v>0</v>
      </c>
      <c r="R225">
        <f>VLOOKUP($D225,metadata!$B$2:$S$450,15,FALSE)</f>
        <v>0</v>
      </c>
      <c r="S225">
        <f>VLOOKUP($D225,metadata!$B$2:$S$450,16,FALSE)</f>
        <v>0</v>
      </c>
      <c r="T225">
        <f>VLOOKUP($D225,metadata!$B$2:$S$450,17,FALSE)</f>
        <v>0</v>
      </c>
      <c r="U225">
        <f>VLOOKUP($D225,metadata!$B$2:$S$450,18,FALSE)</f>
        <v>0</v>
      </c>
      <c r="V225">
        <f>VLOOKUP($D225,metadata!$B$2:$Z$450,19,FALSE)</f>
        <v>0</v>
      </c>
      <c r="W225">
        <f>VLOOKUP($D225,metadata!$B$2:$Z$450,20,FALSE)</f>
        <v>0</v>
      </c>
      <c r="X225">
        <f>VLOOKUP($D225,metadata!$B$2:$Z$450,21,FALSE)</f>
        <v>0</v>
      </c>
      <c r="Y225">
        <f>VLOOKUP($D225,metadata!$B$2:$Z$450,22,FALSE)</f>
        <v>0</v>
      </c>
      <c r="Z225">
        <f>VLOOKUP($D225,metadata!$B$2:$Z$450,23,FALSE)</f>
        <v>0</v>
      </c>
      <c r="AA225">
        <f>VLOOKUP($D225,metadata!$B$2:$Z$450,24,FALSE)</f>
        <v>0</v>
      </c>
      <c r="AB225">
        <f>VLOOKUP($D225,metadata!$B$2:$Z$450,25,FALSE)</f>
        <v>0</v>
      </c>
    </row>
    <row r="226" spans="1:28" x14ac:dyDescent="0.3">
      <c r="A226" t="e">
        <f>A225+metadata!J235</f>
        <v>#REF!</v>
      </c>
      <c r="B226" t="str">
        <f>metadata!B225</f>
        <v>32-Ze</v>
      </c>
      <c r="C226">
        <v>225</v>
      </c>
      <c r="D226" s="11" t="str">
        <f t="shared" si="3"/>
        <v>2-</v>
      </c>
      <c r="E226" t="str">
        <f>VLOOKUP($D226,metadata!$B$2:$S$450,2,FALSE)</f>
        <v>BRADSHAW, WE</v>
      </c>
      <c r="F226" t="str">
        <f>VLOOKUP($D226,metadata!$B$2:$S$450,3,FALSE)</f>
        <v>GEOGRAPHY OF PHOTOPERIODIC RESPONSE IN DIAPAUSING MOSQUITO</v>
      </c>
      <c r="G226" t="str">
        <f>VLOOKUP($D226,metadata!$B$2:$S$450,4,FALSE)</f>
        <v>10.1038/262384b0</v>
      </c>
      <c r="H226" t="str">
        <f>VLOOKUP($D226,metadata!$B$2:$S$450,5,FALSE)</f>
        <v>y-askfordata</v>
      </c>
      <c r="I226" t="str">
        <f>VLOOKUP($D226,metadata!$B$2:$S$450,6,FALSE)</f>
        <v>a</v>
      </c>
      <c r="J226" t="str">
        <f>VLOOKUP($D226,metadata!$B$2:$S$450,7,FALSE)</f>
        <v>i</v>
      </c>
      <c r="K226">
        <f>VLOOKUP($D226,metadata!$B$2:$S$450,8,FALSE)</f>
        <v>22</v>
      </c>
      <c r="L226">
        <f>VLOOKUP($D226,metadata!$B$2:$S$450,9,FALSE)</f>
        <v>16</v>
      </c>
      <c r="M226">
        <f>VLOOKUP($D226,metadata!$B$2:$S$450,10,FALSE)</f>
        <v>0</v>
      </c>
      <c r="N226" t="str">
        <f>VLOOKUP($D226,metadata!$B$2:$S$450,11,FALSE)</f>
        <v>Wyeomyia smithii</v>
      </c>
      <c r="O226" t="str">
        <f>VLOOKUP($D226,metadata!$B$2:$S$450,12,FALSE)</f>
        <v>diptera</v>
      </c>
      <c r="P226">
        <f>VLOOKUP($D226,metadata!$B$2:$S$450,13,FALSE)</f>
        <v>0</v>
      </c>
      <c r="Q226">
        <f>VLOOKUP($D226,metadata!$B$2:$S$450,14,FALSE)</f>
        <v>0</v>
      </c>
      <c r="R226">
        <f>VLOOKUP($D226,metadata!$B$2:$S$450,15,FALSE)</f>
        <v>0</v>
      </c>
      <c r="S226">
        <f>VLOOKUP($D226,metadata!$B$2:$S$450,16,FALSE)</f>
        <v>0</v>
      </c>
      <c r="T226">
        <f>VLOOKUP($D226,metadata!$B$2:$S$450,17,FALSE)</f>
        <v>0</v>
      </c>
      <c r="U226">
        <f>VLOOKUP($D226,metadata!$B$2:$S$450,18,FALSE)</f>
        <v>0</v>
      </c>
      <c r="V226">
        <f>VLOOKUP($D226,metadata!$B$2:$Z$450,19,FALSE)</f>
        <v>0</v>
      </c>
      <c r="W226">
        <f>VLOOKUP($D226,metadata!$B$2:$Z$450,20,FALSE)</f>
        <v>0</v>
      </c>
      <c r="X226">
        <f>VLOOKUP($D226,metadata!$B$2:$Z$450,21,FALSE)</f>
        <v>0</v>
      </c>
      <c r="Y226">
        <f>VLOOKUP($D226,metadata!$B$2:$Z$450,22,FALSE)</f>
        <v>0</v>
      </c>
      <c r="Z226">
        <f>VLOOKUP($D226,metadata!$B$2:$Z$450,23,FALSE)</f>
        <v>0</v>
      </c>
      <c r="AA226">
        <f>VLOOKUP($D226,metadata!$B$2:$Z$450,24,FALSE)</f>
        <v>0</v>
      </c>
      <c r="AB226">
        <f>VLOOKUP($D226,metadata!$B$2:$Z$450,25,FALSE)</f>
        <v>0</v>
      </c>
    </row>
    <row r="227" spans="1:28" x14ac:dyDescent="0.3">
      <c r="A227" t="e">
        <f>A226+metadata!J236</f>
        <v>#REF!</v>
      </c>
      <c r="B227" t="str">
        <f>metadata!B226</f>
        <v>32-Ro</v>
      </c>
      <c r="C227">
        <v>226</v>
      </c>
      <c r="D227" s="11" t="str">
        <f t="shared" si="3"/>
        <v>2-</v>
      </c>
      <c r="E227" t="str">
        <f>VLOOKUP($D227,metadata!$B$2:$S$450,2,FALSE)</f>
        <v>BRADSHAW, WE</v>
      </c>
      <c r="F227" t="str">
        <f>VLOOKUP($D227,metadata!$B$2:$S$450,3,FALSE)</f>
        <v>GEOGRAPHY OF PHOTOPERIODIC RESPONSE IN DIAPAUSING MOSQUITO</v>
      </c>
      <c r="G227" t="str">
        <f>VLOOKUP($D227,metadata!$B$2:$S$450,4,FALSE)</f>
        <v>10.1038/262384b0</v>
      </c>
      <c r="H227" t="str">
        <f>VLOOKUP($D227,metadata!$B$2:$S$450,5,FALSE)</f>
        <v>y-askfordata</v>
      </c>
      <c r="I227" t="str">
        <f>VLOOKUP($D227,metadata!$B$2:$S$450,6,FALSE)</f>
        <v>a</v>
      </c>
      <c r="J227" t="str">
        <f>VLOOKUP($D227,metadata!$B$2:$S$450,7,FALSE)</f>
        <v>i</v>
      </c>
      <c r="K227">
        <f>VLOOKUP($D227,metadata!$B$2:$S$450,8,FALSE)</f>
        <v>22</v>
      </c>
      <c r="L227">
        <f>VLOOKUP($D227,metadata!$B$2:$S$450,9,FALSE)</f>
        <v>16</v>
      </c>
      <c r="M227">
        <f>VLOOKUP($D227,metadata!$B$2:$S$450,10,FALSE)</f>
        <v>0</v>
      </c>
      <c r="N227" t="str">
        <f>VLOOKUP($D227,metadata!$B$2:$S$450,11,FALSE)</f>
        <v>Wyeomyia smithii</v>
      </c>
      <c r="O227" t="str">
        <f>VLOOKUP($D227,metadata!$B$2:$S$450,12,FALSE)</f>
        <v>diptera</v>
      </c>
      <c r="P227">
        <f>VLOOKUP($D227,metadata!$B$2:$S$450,13,FALSE)</f>
        <v>0</v>
      </c>
      <c r="Q227">
        <f>VLOOKUP($D227,metadata!$B$2:$S$450,14,FALSE)</f>
        <v>0</v>
      </c>
      <c r="R227">
        <f>VLOOKUP($D227,metadata!$B$2:$S$450,15,FALSE)</f>
        <v>0</v>
      </c>
      <c r="S227">
        <f>VLOOKUP($D227,metadata!$B$2:$S$450,16,FALSE)</f>
        <v>0</v>
      </c>
      <c r="T227">
        <f>VLOOKUP($D227,metadata!$B$2:$S$450,17,FALSE)</f>
        <v>0</v>
      </c>
      <c r="U227">
        <f>VLOOKUP($D227,metadata!$B$2:$S$450,18,FALSE)</f>
        <v>0</v>
      </c>
      <c r="V227">
        <f>VLOOKUP($D227,metadata!$B$2:$Z$450,19,FALSE)</f>
        <v>0</v>
      </c>
      <c r="W227">
        <f>VLOOKUP($D227,metadata!$B$2:$Z$450,20,FALSE)</f>
        <v>0</v>
      </c>
      <c r="X227">
        <f>VLOOKUP($D227,metadata!$B$2:$Z$450,21,FALSE)</f>
        <v>0</v>
      </c>
      <c r="Y227">
        <f>VLOOKUP($D227,metadata!$B$2:$Z$450,22,FALSE)</f>
        <v>0</v>
      </c>
      <c r="Z227">
        <f>VLOOKUP($D227,metadata!$B$2:$Z$450,23,FALSE)</f>
        <v>0</v>
      </c>
      <c r="AA227">
        <f>VLOOKUP($D227,metadata!$B$2:$Z$450,24,FALSE)</f>
        <v>0</v>
      </c>
      <c r="AB227">
        <f>VLOOKUP($D227,metadata!$B$2:$Z$450,25,FALSE)</f>
        <v>0</v>
      </c>
    </row>
    <row r="228" spans="1:28" x14ac:dyDescent="0.3">
      <c r="A228" t="e">
        <f>A227+metadata!J237</f>
        <v>#REF!</v>
      </c>
      <c r="B228" t="str">
        <f>metadata!B227</f>
        <v>32-Bu</v>
      </c>
      <c r="C228">
        <v>227</v>
      </c>
      <c r="D228" s="11" t="str">
        <f t="shared" si="3"/>
        <v>2-</v>
      </c>
      <c r="E228" t="str">
        <f>VLOOKUP($D228,metadata!$B$2:$S$450,2,FALSE)</f>
        <v>BRADSHAW, WE</v>
      </c>
      <c r="F228" t="str">
        <f>VLOOKUP($D228,metadata!$B$2:$S$450,3,FALSE)</f>
        <v>GEOGRAPHY OF PHOTOPERIODIC RESPONSE IN DIAPAUSING MOSQUITO</v>
      </c>
      <c r="G228" t="str">
        <f>VLOOKUP($D228,metadata!$B$2:$S$450,4,FALSE)</f>
        <v>10.1038/262384b0</v>
      </c>
      <c r="H228" t="str">
        <f>VLOOKUP($D228,metadata!$B$2:$S$450,5,FALSE)</f>
        <v>y-askfordata</v>
      </c>
      <c r="I228" t="str">
        <f>VLOOKUP($D228,metadata!$B$2:$S$450,6,FALSE)</f>
        <v>a</v>
      </c>
      <c r="J228" t="str">
        <f>VLOOKUP($D228,metadata!$B$2:$S$450,7,FALSE)</f>
        <v>i</v>
      </c>
      <c r="K228">
        <f>VLOOKUP($D228,metadata!$B$2:$S$450,8,FALSE)</f>
        <v>22</v>
      </c>
      <c r="L228">
        <f>VLOOKUP($D228,metadata!$B$2:$S$450,9,FALSE)</f>
        <v>16</v>
      </c>
      <c r="M228">
        <f>VLOOKUP($D228,metadata!$B$2:$S$450,10,FALSE)</f>
        <v>0</v>
      </c>
      <c r="N228" t="str">
        <f>VLOOKUP($D228,metadata!$B$2:$S$450,11,FALSE)</f>
        <v>Wyeomyia smithii</v>
      </c>
      <c r="O228" t="str">
        <f>VLOOKUP($D228,metadata!$B$2:$S$450,12,FALSE)</f>
        <v>diptera</v>
      </c>
      <c r="P228">
        <f>VLOOKUP($D228,metadata!$B$2:$S$450,13,FALSE)</f>
        <v>0</v>
      </c>
      <c r="Q228">
        <f>VLOOKUP($D228,metadata!$B$2:$S$450,14,FALSE)</f>
        <v>0</v>
      </c>
      <c r="R228">
        <f>VLOOKUP($D228,metadata!$B$2:$S$450,15,FALSE)</f>
        <v>0</v>
      </c>
      <c r="S228">
        <f>VLOOKUP($D228,metadata!$B$2:$S$450,16,FALSE)</f>
        <v>0</v>
      </c>
      <c r="T228">
        <f>VLOOKUP($D228,metadata!$B$2:$S$450,17,FALSE)</f>
        <v>0</v>
      </c>
      <c r="U228">
        <f>VLOOKUP($D228,metadata!$B$2:$S$450,18,FALSE)</f>
        <v>0</v>
      </c>
      <c r="V228">
        <f>VLOOKUP($D228,metadata!$B$2:$Z$450,19,FALSE)</f>
        <v>0</v>
      </c>
      <c r="W228">
        <f>VLOOKUP($D228,metadata!$B$2:$Z$450,20,FALSE)</f>
        <v>0</v>
      </c>
      <c r="X228">
        <f>VLOOKUP($D228,metadata!$B$2:$Z$450,21,FALSE)</f>
        <v>0</v>
      </c>
      <c r="Y228">
        <f>VLOOKUP($D228,metadata!$B$2:$Z$450,22,FALSE)</f>
        <v>0</v>
      </c>
      <c r="Z228">
        <f>VLOOKUP($D228,metadata!$B$2:$Z$450,23,FALSE)</f>
        <v>0</v>
      </c>
      <c r="AA228">
        <f>VLOOKUP($D228,metadata!$B$2:$Z$450,24,FALSE)</f>
        <v>0</v>
      </c>
      <c r="AB228">
        <f>VLOOKUP($D228,metadata!$B$2:$Z$450,25,FALSE)</f>
        <v>0</v>
      </c>
    </row>
    <row r="229" spans="1:28" x14ac:dyDescent="0.3">
      <c r="A229" t="e">
        <f>A228+metadata!J238</f>
        <v>#REF!</v>
      </c>
      <c r="B229" t="str">
        <f>metadata!B228</f>
        <v>33-Okinawa</v>
      </c>
      <c r="C229">
        <v>228</v>
      </c>
      <c r="D229" s="11" t="str">
        <f t="shared" si="3"/>
        <v>2-</v>
      </c>
      <c r="E229" t="str">
        <f>VLOOKUP($D229,metadata!$B$2:$S$450,2,FALSE)</f>
        <v>BRADSHAW, WE</v>
      </c>
      <c r="F229" t="str">
        <f>VLOOKUP($D229,metadata!$B$2:$S$450,3,FALSE)</f>
        <v>GEOGRAPHY OF PHOTOPERIODIC RESPONSE IN DIAPAUSING MOSQUITO</v>
      </c>
      <c r="G229" t="str">
        <f>VLOOKUP($D229,metadata!$B$2:$S$450,4,FALSE)</f>
        <v>10.1038/262384b0</v>
      </c>
      <c r="H229" t="str">
        <f>VLOOKUP($D229,metadata!$B$2:$S$450,5,FALSE)</f>
        <v>y-askfordata</v>
      </c>
      <c r="I229" t="str">
        <f>VLOOKUP($D229,metadata!$B$2:$S$450,6,FALSE)</f>
        <v>a</v>
      </c>
      <c r="J229" t="str">
        <f>VLOOKUP($D229,metadata!$B$2:$S$450,7,FALSE)</f>
        <v>i</v>
      </c>
      <c r="K229">
        <f>VLOOKUP($D229,metadata!$B$2:$S$450,8,FALSE)</f>
        <v>22</v>
      </c>
      <c r="L229">
        <f>VLOOKUP($D229,metadata!$B$2:$S$450,9,FALSE)</f>
        <v>16</v>
      </c>
      <c r="M229">
        <f>VLOOKUP($D229,metadata!$B$2:$S$450,10,FALSE)</f>
        <v>0</v>
      </c>
      <c r="N229" t="str">
        <f>VLOOKUP($D229,metadata!$B$2:$S$450,11,FALSE)</f>
        <v>Wyeomyia smithii</v>
      </c>
      <c r="O229" t="str">
        <f>VLOOKUP($D229,metadata!$B$2:$S$450,12,FALSE)</f>
        <v>diptera</v>
      </c>
      <c r="P229">
        <f>VLOOKUP($D229,metadata!$B$2:$S$450,13,FALSE)</f>
        <v>0</v>
      </c>
      <c r="Q229">
        <f>VLOOKUP($D229,metadata!$B$2:$S$450,14,FALSE)</f>
        <v>0</v>
      </c>
      <c r="R229">
        <f>VLOOKUP($D229,metadata!$B$2:$S$450,15,FALSE)</f>
        <v>0</v>
      </c>
      <c r="S229">
        <f>VLOOKUP($D229,metadata!$B$2:$S$450,16,FALSE)</f>
        <v>0</v>
      </c>
      <c r="T229">
        <f>VLOOKUP($D229,metadata!$B$2:$S$450,17,FALSE)</f>
        <v>0</v>
      </c>
      <c r="U229">
        <f>VLOOKUP($D229,metadata!$B$2:$S$450,18,FALSE)</f>
        <v>0</v>
      </c>
      <c r="V229">
        <f>VLOOKUP($D229,metadata!$B$2:$Z$450,19,FALSE)</f>
        <v>0</v>
      </c>
      <c r="W229">
        <f>VLOOKUP($D229,metadata!$B$2:$Z$450,20,FALSE)</f>
        <v>0</v>
      </c>
      <c r="X229">
        <f>VLOOKUP($D229,metadata!$B$2:$Z$450,21,FALSE)</f>
        <v>0</v>
      </c>
      <c r="Y229">
        <f>VLOOKUP($D229,metadata!$B$2:$Z$450,22,FALSE)</f>
        <v>0</v>
      </c>
      <c r="Z229">
        <f>VLOOKUP($D229,metadata!$B$2:$Z$450,23,FALSE)</f>
        <v>0</v>
      </c>
      <c r="AA229">
        <f>VLOOKUP($D229,metadata!$B$2:$Z$450,24,FALSE)</f>
        <v>0</v>
      </c>
      <c r="AB229">
        <f>VLOOKUP($D229,metadata!$B$2:$Z$450,25,FALSE)</f>
        <v>0</v>
      </c>
    </row>
    <row r="230" spans="1:28" x14ac:dyDescent="0.3">
      <c r="A230" t="e">
        <f>A229+metadata!J239</f>
        <v>#REF!</v>
      </c>
      <c r="B230" t="str">
        <f>metadata!B229</f>
        <v>33-Amami</v>
      </c>
      <c r="C230">
        <v>229</v>
      </c>
      <c r="D230" s="11" t="str">
        <f t="shared" si="3"/>
        <v>2-</v>
      </c>
      <c r="E230" t="str">
        <f>VLOOKUP($D230,metadata!$B$2:$S$450,2,FALSE)</f>
        <v>BRADSHAW, WE</v>
      </c>
      <c r="F230" t="str">
        <f>VLOOKUP($D230,metadata!$B$2:$S$450,3,FALSE)</f>
        <v>GEOGRAPHY OF PHOTOPERIODIC RESPONSE IN DIAPAUSING MOSQUITO</v>
      </c>
      <c r="G230" t="str">
        <f>VLOOKUP($D230,metadata!$B$2:$S$450,4,FALSE)</f>
        <v>10.1038/262384b0</v>
      </c>
      <c r="H230" t="str">
        <f>VLOOKUP($D230,metadata!$B$2:$S$450,5,FALSE)</f>
        <v>y-askfordata</v>
      </c>
      <c r="I230" t="str">
        <f>VLOOKUP($D230,metadata!$B$2:$S$450,6,FALSE)</f>
        <v>a</v>
      </c>
      <c r="J230" t="str">
        <f>VLOOKUP($D230,metadata!$B$2:$S$450,7,FALSE)</f>
        <v>i</v>
      </c>
      <c r="K230">
        <f>VLOOKUP($D230,metadata!$B$2:$S$450,8,FALSE)</f>
        <v>22</v>
      </c>
      <c r="L230">
        <f>VLOOKUP($D230,metadata!$B$2:$S$450,9,FALSE)</f>
        <v>16</v>
      </c>
      <c r="M230">
        <f>VLOOKUP($D230,metadata!$B$2:$S$450,10,FALSE)</f>
        <v>0</v>
      </c>
      <c r="N230" t="str">
        <f>VLOOKUP($D230,metadata!$B$2:$S$450,11,FALSE)</f>
        <v>Wyeomyia smithii</v>
      </c>
      <c r="O230" t="str">
        <f>VLOOKUP($D230,metadata!$B$2:$S$450,12,FALSE)</f>
        <v>diptera</v>
      </c>
      <c r="P230">
        <f>VLOOKUP($D230,metadata!$B$2:$S$450,13,FALSE)</f>
        <v>0</v>
      </c>
      <c r="Q230">
        <f>VLOOKUP($D230,metadata!$B$2:$S$450,14,FALSE)</f>
        <v>0</v>
      </c>
      <c r="R230">
        <f>VLOOKUP($D230,metadata!$B$2:$S$450,15,FALSE)</f>
        <v>0</v>
      </c>
      <c r="S230">
        <f>VLOOKUP($D230,metadata!$B$2:$S$450,16,FALSE)</f>
        <v>0</v>
      </c>
      <c r="T230">
        <f>VLOOKUP($D230,metadata!$B$2:$S$450,17,FALSE)</f>
        <v>0</v>
      </c>
      <c r="U230">
        <f>VLOOKUP($D230,metadata!$B$2:$S$450,18,FALSE)</f>
        <v>0</v>
      </c>
      <c r="V230">
        <f>VLOOKUP($D230,metadata!$B$2:$Z$450,19,FALSE)</f>
        <v>0</v>
      </c>
      <c r="W230">
        <f>VLOOKUP($D230,metadata!$B$2:$Z$450,20,FALSE)</f>
        <v>0</v>
      </c>
      <c r="X230">
        <f>VLOOKUP($D230,metadata!$B$2:$Z$450,21,FALSE)</f>
        <v>0</v>
      </c>
      <c r="Y230">
        <f>VLOOKUP($D230,metadata!$B$2:$Z$450,22,FALSE)</f>
        <v>0</v>
      </c>
      <c r="Z230">
        <f>VLOOKUP($D230,metadata!$B$2:$Z$450,23,FALSE)</f>
        <v>0</v>
      </c>
      <c r="AA230">
        <f>VLOOKUP($D230,metadata!$B$2:$Z$450,24,FALSE)</f>
        <v>0</v>
      </c>
      <c r="AB230">
        <f>VLOOKUP($D230,metadata!$B$2:$Z$450,25,FALSE)</f>
        <v>0</v>
      </c>
    </row>
    <row r="231" spans="1:28" x14ac:dyDescent="0.3">
      <c r="A231" t="e">
        <f>A230+metadata!J240</f>
        <v>#REF!</v>
      </c>
      <c r="B231" t="str">
        <f>metadata!B230</f>
        <v>33-Kochi</v>
      </c>
      <c r="C231">
        <v>230</v>
      </c>
      <c r="D231" s="11" t="str">
        <f t="shared" si="3"/>
        <v>2-</v>
      </c>
      <c r="E231" t="str">
        <f>VLOOKUP($D231,metadata!$B$2:$S$450,2,FALSE)</f>
        <v>BRADSHAW, WE</v>
      </c>
      <c r="F231" t="str">
        <f>VLOOKUP($D231,metadata!$B$2:$S$450,3,FALSE)</f>
        <v>GEOGRAPHY OF PHOTOPERIODIC RESPONSE IN DIAPAUSING MOSQUITO</v>
      </c>
      <c r="G231" t="str">
        <f>VLOOKUP($D231,metadata!$B$2:$S$450,4,FALSE)</f>
        <v>10.1038/262384b0</v>
      </c>
      <c r="H231" t="str">
        <f>VLOOKUP($D231,metadata!$B$2:$S$450,5,FALSE)</f>
        <v>y-askfordata</v>
      </c>
      <c r="I231" t="str">
        <f>VLOOKUP($D231,metadata!$B$2:$S$450,6,FALSE)</f>
        <v>a</v>
      </c>
      <c r="J231" t="str">
        <f>VLOOKUP($D231,metadata!$B$2:$S$450,7,FALSE)</f>
        <v>i</v>
      </c>
      <c r="K231">
        <f>VLOOKUP($D231,metadata!$B$2:$S$450,8,FALSE)</f>
        <v>22</v>
      </c>
      <c r="L231">
        <f>VLOOKUP($D231,metadata!$B$2:$S$450,9,FALSE)</f>
        <v>16</v>
      </c>
      <c r="M231">
        <f>VLOOKUP($D231,metadata!$B$2:$S$450,10,FALSE)</f>
        <v>0</v>
      </c>
      <c r="N231" t="str">
        <f>VLOOKUP($D231,metadata!$B$2:$S$450,11,FALSE)</f>
        <v>Wyeomyia smithii</v>
      </c>
      <c r="O231" t="str">
        <f>VLOOKUP($D231,metadata!$B$2:$S$450,12,FALSE)</f>
        <v>diptera</v>
      </c>
      <c r="P231">
        <f>VLOOKUP($D231,metadata!$B$2:$S$450,13,FALSE)</f>
        <v>0</v>
      </c>
      <c r="Q231">
        <f>VLOOKUP($D231,metadata!$B$2:$S$450,14,FALSE)</f>
        <v>0</v>
      </c>
      <c r="R231">
        <f>VLOOKUP($D231,metadata!$B$2:$S$450,15,FALSE)</f>
        <v>0</v>
      </c>
      <c r="S231">
        <f>VLOOKUP($D231,metadata!$B$2:$S$450,16,FALSE)</f>
        <v>0</v>
      </c>
      <c r="T231">
        <f>VLOOKUP($D231,metadata!$B$2:$S$450,17,FALSE)</f>
        <v>0</v>
      </c>
      <c r="U231">
        <f>VLOOKUP($D231,metadata!$B$2:$S$450,18,FALSE)</f>
        <v>0</v>
      </c>
      <c r="V231">
        <f>VLOOKUP($D231,metadata!$B$2:$Z$450,19,FALSE)</f>
        <v>0</v>
      </c>
      <c r="W231">
        <f>VLOOKUP($D231,metadata!$B$2:$Z$450,20,FALSE)</f>
        <v>0</v>
      </c>
      <c r="X231">
        <f>VLOOKUP($D231,metadata!$B$2:$Z$450,21,FALSE)</f>
        <v>0</v>
      </c>
      <c r="Y231">
        <f>VLOOKUP($D231,metadata!$B$2:$Z$450,22,FALSE)</f>
        <v>0</v>
      </c>
      <c r="Z231">
        <f>VLOOKUP($D231,metadata!$B$2:$Z$450,23,FALSE)</f>
        <v>0</v>
      </c>
      <c r="AA231">
        <f>VLOOKUP($D231,metadata!$B$2:$Z$450,24,FALSE)</f>
        <v>0</v>
      </c>
      <c r="AB231">
        <f>VLOOKUP($D231,metadata!$B$2:$Z$450,25,FALSE)</f>
        <v>0</v>
      </c>
    </row>
    <row r="232" spans="1:28" x14ac:dyDescent="0.3">
      <c r="A232" t="e">
        <f>A231+metadata!J241</f>
        <v>#REF!</v>
      </c>
      <c r="B232" t="str">
        <f>metadata!B231</f>
        <v>33-Wakayama</v>
      </c>
      <c r="C232">
        <v>231</v>
      </c>
      <c r="D232" s="11" t="str">
        <f t="shared" si="3"/>
        <v>2-</v>
      </c>
      <c r="E232" t="str">
        <f>VLOOKUP($D232,metadata!$B$2:$S$450,2,FALSE)</f>
        <v>BRADSHAW, WE</v>
      </c>
      <c r="F232" t="str">
        <f>VLOOKUP($D232,metadata!$B$2:$S$450,3,FALSE)</f>
        <v>GEOGRAPHY OF PHOTOPERIODIC RESPONSE IN DIAPAUSING MOSQUITO</v>
      </c>
      <c r="G232" t="str">
        <f>VLOOKUP($D232,metadata!$B$2:$S$450,4,FALSE)</f>
        <v>10.1038/262384b0</v>
      </c>
      <c r="H232" t="str">
        <f>VLOOKUP($D232,metadata!$B$2:$S$450,5,FALSE)</f>
        <v>y-askfordata</v>
      </c>
      <c r="I232" t="str">
        <f>VLOOKUP($D232,metadata!$B$2:$S$450,6,FALSE)</f>
        <v>a</v>
      </c>
      <c r="J232" t="str">
        <f>VLOOKUP($D232,metadata!$B$2:$S$450,7,FALSE)</f>
        <v>i</v>
      </c>
      <c r="K232">
        <f>VLOOKUP($D232,metadata!$B$2:$S$450,8,FALSE)</f>
        <v>22</v>
      </c>
      <c r="L232">
        <f>VLOOKUP($D232,metadata!$B$2:$S$450,9,FALSE)</f>
        <v>16</v>
      </c>
      <c r="M232">
        <f>VLOOKUP($D232,metadata!$B$2:$S$450,10,FALSE)</f>
        <v>0</v>
      </c>
      <c r="N232" t="str">
        <f>VLOOKUP($D232,metadata!$B$2:$S$450,11,FALSE)</f>
        <v>Wyeomyia smithii</v>
      </c>
      <c r="O232" t="str">
        <f>VLOOKUP($D232,metadata!$B$2:$S$450,12,FALSE)</f>
        <v>diptera</v>
      </c>
      <c r="P232">
        <f>VLOOKUP($D232,metadata!$B$2:$S$450,13,FALSE)</f>
        <v>0</v>
      </c>
      <c r="Q232">
        <f>VLOOKUP($D232,metadata!$B$2:$S$450,14,FALSE)</f>
        <v>0</v>
      </c>
      <c r="R232">
        <f>VLOOKUP($D232,metadata!$B$2:$S$450,15,FALSE)</f>
        <v>0</v>
      </c>
      <c r="S232">
        <f>VLOOKUP($D232,metadata!$B$2:$S$450,16,FALSE)</f>
        <v>0</v>
      </c>
      <c r="T232">
        <f>VLOOKUP($D232,metadata!$B$2:$S$450,17,FALSE)</f>
        <v>0</v>
      </c>
      <c r="U232">
        <f>VLOOKUP($D232,metadata!$B$2:$S$450,18,FALSE)</f>
        <v>0</v>
      </c>
      <c r="V232">
        <f>VLOOKUP($D232,metadata!$B$2:$Z$450,19,FALSE)</f>
        <v>0</v>
      </c>
      <c r="W232">
        <f>VLOOKUP($D232,metadata!$B$2:$Z$450,20,FALSE)</f>
        <v>0</v>
      </c>
      <c r="X232">
        <f>VLOOKUP($D232,metadata!$B$2:$Z$450,21,FALSE)</f>
        <v>0</v>
      </c>
      <c r="Y232">
        <f>VLOOKUP($D232,metadata!$B$2:$Z$450,22,FALSE)</f>
        <v>0</v>
      </c>
      <c r="Z232">
        <f>VLOOKUP($D232,metadata!$B$2:$Z$450,23,FALSE)</f>
        <v>0</v>
      </c>
      <c r="AA232">
        <f>VLOOKUP($D232,metadata!$B$2:$Z$450,24,FALSE)</f>
        <v>0</v>
      </c>
      <c r="AB232">
        <f>VLOOKUP($D232,metadata!$B$2:$Z$450,25,FALSE)</f>
        <v>0</v>
      </c>
    </row>
    <row r="233" spans="1:28" x14ac:dyDescent="0.3">
      <c r="A233" t="e">
        <f>A232+metadata!J242</f>
        <v>#REF!</v>
      </c>
      <c r="B233" t="str">
        <f>metadata!B232</f>
        <v>33-Osaka</v>
      </c>
      <c r="C233">
        <v>232</v>
      </c>
      <c r="D233" s="11" t="str">
        <f t="shared" si="3"/>
        <v>2-</v>
      </c>
      <c r="E233" t="str">
        <f>VLOOKUP($D233,metadata!$B$2:$S$450,2,FALSE)</f>
        <v>BRADSHAW, WE</v>
      </c>
      <c r="F233" t="str">
        <f>VLOOKUP($D233,metadata!$B$2:$S$450,3,FALSE)</f>
        <v>GEOGRAPHY OF PHOTOPERIODIC RESPONSE IN DIAPAUSING MOSQUITO</v>
      </c>
      <c r="G233" t="str">
        <f>VLOOKUP($D233,metadata!$B$2:$S$450,4,FALSE)</f>
        <v>10.1038/262384b0</v>
      </c>
      <c r="H233" t="str">
        <f>VLOOKUP($D233,metadata!$B$2:$S$450,5,FALSE)</f>
        <v>y-askfordata</v>
      </c>
      <c r="I233" t="str">
        <f>VLOOKUP($D233,metadata!$B$2:$S$450,6,FALSE)</f>
        <v>a</v>
      </c>
      <c r="J233" t="str">
        <f>VLOOKUP($D233,metadata!$B$2:$S$450,7,FALSE)</f>
        <v>i</v>
      </c>
      <c r="K233">
        <f>VLOOKUP($D233,metadata!$B$2:$S$450,8,FALSE)</f>
        <v>22</v>
      </c>
      <c r="L233">
        <f>VLOOKUP($D233,metadata!$B$2:$S$450,9,FALSE)</f>
        <v>16</v>
      </c>
      <c r="M233">
        <f>VLOOKUP($D233,metadata!$B$2:$S$450,10,FALSE)</f>
        <v>0</v>
      </c>
      <c r="N233" t="str">
        <f>VLOOKUP($D233,metadata!$B$2:$S$450,11,FALSE)</f>
        <v>Wyeomyia smithii</v>
      </c>
      <c r="O233" t="str">
        <f>VLOOKUP($D233,metadata!$B$2:$S$450,12,FALSE)</f>
        <v>diptera</v>
      </c>
      <c r="P233">
        <f>VLOOKUP($D233,metadata!$B$2:$S$450,13,FALSE)</f>
        <v>0</v>
      </c>
      <c r="Q233">
        <f>VLOOKUP($D233,metadata!$B$2:$S$450,14,FALSE)</f>
        <v>0</v>
      </c>
      <c r="R233">
        <f>VLOOKUP($D233,metadata!$B$2:$S$450,15,FALSE)</f>
        <v>0</v>
      </c>
      <c r="S233">
        <f>VLOOKUP($D233,metadata!$B$2:$S$450,16,FALSE)</f>
        <v>0</v>
      </c>
      <c r="T233">
        <f>VLOOKUP($D233,metadata!$B$2:$S$450,17,FALSE)</f>
        <v>0</v>
      </c>
      <c r="U233">
        <f>VLOOKUP($D233,metadata!$B$2:$S$450,18,FALSE)</f>
        <v>0</v>
      </c>
      <c r="V233">
        <f>VLOOKUP($D233,metadata!$B$2:$Z$450,19,FALSE)</f>
        <v>0</v>
      </c>
      <c r="W233">
        <f>VLOOKUP($D233,metadata!$B$2:$Z$450,20,FALSE)</f>
        <v>0</v>
      </c>
      <c r="X233">
        <f>VLOOKUP($D233,metadata!$B$2:$Z$450,21,FALSE)</f>
        <v>0</v>
      </c>
      <c r="Y233">
        <f>VLOOKUP($D233,metadata!$B$2:$Z$450,22,FALSE)</f>
        <v>0</v>
      </c>
      <c r="Z233">
        <f>VLOOKUP($D233,metadata!$B$2:$Z$450,23,FALSE)</f>
        <v>0</v>
      </c>
      <c r="AA233">
        <f>VLOOKUP($D233,metadata!$B$2:$Z$450,24,FALSE)</f>
        <v>0</v>
      </c>
      <c r="AB233">
        <f>VLOOKUP($D233,metadata!$B$2:$Z$450,25,FALSE)</f>
        <v>0</v>
      </c>
    </row>
    <row r="234" spans="1:28" x14ac:dyDescent="0.3">
      <c r="A234" t="e">
        <f>A233+metadata!J243</f>
        <v>#REF!</v>
      </c>
      <c r="B234" t="str">
        <f>metadata!B233</f>
        <v>34-</v>
      </c>
      <c r="C234">
        <v>233</v>
      </c>
      <c r="D234" s="11" t="str">
        <f t="shared" si="3"/>
        <v>2-</v>
      </c>
      <c r="E234" t="str">
        <f>VLOOKUP($D234,metadata!$B$2:$S$450,2,FALSE)</f>
        <v>BRADSHAW, WE</v>
      </c>
      <c r="F234" t="str">
        <f>VLOOKUP($D234,metadata!$B$2:$S$450,3,FALSE)</f>
        <v>GEOGRAPHY OF PHOTOPERIODIC RESPONSE IN DIAPAUSING MOSQUITO</v>
      </c>
      <c r="G234" t="str">
        <f>VLOOKUP($D234,metadata!$B$2:$S$450,4,FALSE)</f>
        <v>10.1038/262384b0</v>
      </c>
      <c r="H234" t="str">
        <f>VLOOKUP($D234,metadata!$B$2:$S$450,5,FALSE)</f>
        <v>y-askfordata</v>
      </c>
      <c r="I234" t="str">
        <f>VLOOKUP($D234,metadata!$B$2:$S$450,6,FALSE)</f>
        <v>a</v>
      </c>
      <c r="J234" t="str">
        <f>VLOOKUP($D234,metadata!$B$2:$S$450,7,FALSE)</f>
        <v>i</v>
      </c>
      <c r="K234">
        <f>VLOOKUP($D234,metadata!$B$2:$S$450,8,FALSE)</f>
        <v>22</v>
      </c>
      <c r="L234">
        <f>VLOOKUP($D234,metadata!$B$2:$S$450,9,FALSE)</f>
        <v>16</v>
      </c>
      <c r="M234">
        <f>VLOOKUP($D234,metadata!$B$2:$S$450,10,FALSE)</f>
        <v>0</v>
      </c>
      <c r="N234" t="str">
        <f>VLOOKUP($D234,metadata!$B$2:$S$450,11,FALSE)</f>
        <v>Wyeomyia smithii</v>
      </c>
      <c r="O234" t="str">
        <f>VLOOKUP($D234,metadata!$B$2:$S$450,12,FALSE)</f>
        <v>diptera</v>
      </c>
      <c r="P234">
        <f>VLOOKUP($D234,metadata!$B$2:$S$450,13,FALSE)</f>
        <v>0</v>
      </c>
      <c r="Q234">
        <f>VLOOKUP($D234,metadata!$B$2:$S$450,14,FALSE)</f>
        <v>0</v>
      </c>
      <c r="R234">
        <f>VLOOKUP($D234,metadata!$B$2:$S$450,15,FALSE)</f>
        <v>0</v>
      </c>
      <c r="S234">
        <f>VLOOKUP($D234,metadata!$B$2:$S$450,16,FALSE)</f>
        <v>0</v>
      </c>
      <c r="T234">
        <f>VLOOKUP($D234,metadata!$B$2:$S$450,17,FALSE)</f>
        <v>0</v>
      </c>
      <c r="U234">
        <f>VLOOKUP($D234,metadata!$B$2:$S$450,18,FALSE)</f>
        <v>0</v>
      </c>
      <c r="V234">
        <f>VLOOKUP($D234,metadata!$B$2:$Z$450,19,FALSE)</f>
        <v>0</v>
      </c>
      <c r="W234">
        <f>VLOOKUP($D234,metadata!$B$2:$Z$450,20,FALSE)</f>
        <v>0</v>
      </c>
      <c r="X234">
        <f>VLOOKUP($D234,metadata!$B$2:$Z$450,21,FALSE)</f>
        <v>0</v>
      </c>
      <c r="Y234">
        <f>VLOOKUP($D234,metadata!$B$2:$Z$450,22,FALSE)</f>
        <v>0</v>
      </c>
      <c r="Z234">
        <f>VLOOKUP($D234,metadata!$B$2:$Z$450,23,FALSE)</f>
        <v>0</v>
      </c>
      <c r="AA234">
        <f>VLOOKUP($D234,metadata!$B$2:$Z$450,24,FALSE)</f>
        <v>0</v>
      </c>
      <c r="AB234">
        <f>VLOOKUP($D234,metadata!$B$2:$Z$450,25,FALSE)</f>
        <v>0</v>
      </c>
    </row>
    <row r="235" spans="1:28" x14ac:dyDescent="0.3">
      <c r="A235" t="e">
        <f>A234+metadata!J244</f>
        <v>#REF!</v>
      </c>
      <c r="B235" t="str">
        <f>metadata!B234</f>
        <v>34-</v>
      </c>
      <c r="C235">
        <v>234</v>
      </c>
      <c r="D235" s="11" t="str">
        <f t="shared" si="3"/>
        <v>2-</v>
      </c>
      <c r="E235" t="str">
        <f>VLOOKUP($D235,metadata!$B$2:$S$450,2,FALSE)</f>
        <v>BRADSHAW, WE</v>
      </c>
      <c r="F235" t="str">
        <f>VLOOKUP($D235,metadata!$B$2:$S$450,3,FALSE)</f>
        <v>GEOGRAPHY OF PHOTOPERIODIC RESPONSE IN DIAPAUSING MOSQUITO</v>
      </c>
      <c r="G235" t="str">
        <f>VLOOKUP($D235,metadata!$B$2:$S$450,4,FALSE)</f>
        <v>10.1038/262384b0</v>
      </c>
      <c r="H235" t="str">
        <f>VLOOKUP($D235,metadata!$B$2:$S$450,5,FALSE)</f>
        <v>y-askfordata</v>
      </c>
      <c r="I235" t="str">
        <f>VLOOKUP($D235,metadata!$B$2:$S$450,6,FALSE)</f>
        <v>a</v>
      </c>
      <c r="J235" t="str">
        <f>VLOOKUP($D235,metadata!$B$2:$S$450,7,FALSE)</f>
        <v>i</v>
      </c>
      <c r="K235">
        <f>VLOOKUP($D235,metadata!$B$2:$S$450,8,FALSE)</f>
        <v>22</v>
      </c>
      <c r="L235">
        <f>VLOOKUP($D235,metadata!$B$2:$S$450,9,FALSE)</f>
        <v>16</v>
      </c>
      <c r="M235">
        <f>VLOOKUP($D235,metadata!$B$2:$S$450,10,FALSE)</f>
        <v>0</v>
      </c>
      <c r="N235" t="str">
        <f>VLOOKUP($D235,metadata!$B$2:$S$450,11,FALSE)</f>
        <v>Wyeomyia smithii</v>
      </c>
      <c r="O235" t="str">
        <f>VLOOKUP($D235,metadata!$B$2:$S$450,12,FALSE)</f>
        <v>diptera</v>
      </c>
      <c r="P235">
        <f>VLOOKUP($D235,metadata!$B$2:$S$450,13,FALSE)</f>
        <v>0</v>
      </c>
      <c r="Q235">
        <f>VLOOKUP($D235,metadata!$B$2:$S$450,14,FALSE)</f>
        <v>0</v>
      </c>
      <c r="R235">
        <f>VLOOKUP($D235,metadata!$B$2:$S$450,15,FALSE)</f>
        <v>0</v>
      </c>
      <c r="S235">
        <f>VLOOKUP($D235,metadata!$B$2:$S$450,16,FALSE)</f>
        <v>0</v>
      </c>
      <c r="T235">
        <f>VLOOKUP($D235,metadata!$B$2:$S$450,17,FALSE)</f>
        <v>0</v>
      </c>
      <c r="U235">
        <f>VLOOKUP($D235,metadata!$B$2:$S$450,18,FALSE)</f>
        <v>0</v>
      </c>
      <c r="V235">
        <f>VLOOKUP($D235,metadata!$B$2:$Z$450,19,FALSE)</f>
        <v>0</v>
      </c>
      <c r="W235">
        <f>VLOOKUP($D235,metadata!$B$2:$Z$450,20,FALSE)</f>
        <v>0</v>
      </c>
      <c r="X235">
        <f>VLOOKUP($D235,metadata!$B$2:$Z$450,21,FALSE)</f>
        <v>0</v>
      </c>
      <c r="Y235">
        <f>VLOOKUP($D235,metadata!$B$2:$Z$450,22,FALSE)</f>
        <v>0</v>
      </c>
      <c r="Z235">
        <f>VLOOKUP($D235,metadata!$B$2:$Z$450,23,FALSE)</f>
        <v>0</v>
      </c>
      <c r="AA235">
        <f>VLOOKUP($D235,metadata!$B$2:$Z$450,24,FALSE)</f>
        <v>0</v>
      </c>
      <c r="AB235">
        <f>VLOOKUP($D235,metadata!$B$2:$Z$450,25,FALSE)</f>
        <v>0</v>
      </c>
    </row>
    <row r="236" spans="1:28" x14ac:dyDescent="0.3">
      <c r="A236" t="e">
        <f>A235+metadata!J245</f>
        <v>#REF!</v>
      </c>
      <c r="B236" t="str">
        <f>metadata!B235</f>
        <v>34-</v>
      </c>
      <c r="C236">
        <v>235</v>
      </c>
      <c r="D236" s="11" t="str">
        <f t="shared" si="3"/>
        <v>2-</v>
      </c>
      <c r="E236" t="str">
        <f>VLOOKUP($D236,metadata!$B$2:$S$450,2,FALSE)</f>
        <v>BRADSHAW, WE</v>
      </c>
      <c r="F236" t="str">
        <f>VLOOKUP($D236,metadata!$B$2:$S$450,3,FALSE)</f>
        <v>GEOGRAPHY OF PHOTOPERIODIC RESPONSE IN DIAPAUSING MOSQUITO</v>
      </c>
      <c r="G236" t="str">
        <f>VLOOKUP($D236,metadata!$B$2:$S$450,4,FALSE)</f>
        <v>10.1038/262384b0</v>
      </c>
      <c r="H236" t="str">
        <f>VLOOKUP($D236,metadata!$B$2:$S$450,5,FALSE)</f>
        <v>y-askfordata</v>
      </c>
      <c r="I236" t="str">
        <f>VLOOKUP($D236,metadata!$B$2:$S$450,6,FALSE)</f>
        <v>a</v>
      </c>
      <c r="J236" t="str">
        <f>VLOOKUP($D236,metadata!$B$2:$S$450,7,FALSE)</f>
        <v>i</v>
      </c>
      <c r="K236">
        <f>VLOOKUP($D236,metadata!$B$2:$S$450,8,FALSE)</f>
        <v>22</v>
      </c>
      <c r="L236">
        <f>VLOOKUP($D236,metadata!$B$2:$S$450,9,FALSE)</f>
        <v>16</v>
      </c>
      <c r="M236">
        <f>VLOOKUP($D236,metadata!$B$2:$S$450,10,FALSE)</f>
        <v>0</v>
      </c>
      <c r="N236" t="str">
        <f>VLOOKUP($D236,metadata!$B$2:$S$450,11,FALSE)</f>
        <v>Wyeomyia smithii</v>
      </c>
      <c r="O236" t="str">
        <f>VLOOKUP($D236,metadata!$B$2:$S$450,12,FALSE)</f>
        <v>diptera</v>
      </c>
      <c r="P236">
        <f>VLOOKUP($D236,metadata!$B$2:$S$450,13,FALSE)</f>
        <v>0</v>
      </c>
      <c r="Q236">
        <f>VLOOKUP($D236,metadata!$B$2:$S$450,14,FALSE)</f>
        <v>0</v>
      </c>
      <c r="R236">
        <f>VLOOKUP($D236,metadata!$B$2:$S$450,15,FALSE)</f>
        <v>0</v>
      </c>
      <c r="S236">
        <f>VLOOKUP($D236,metadata!$B$2:$S$450,16,FALSE)</f>
        <v>0</v>
      </c>
      <c r="T236">
        <f>VLOOKUP($D236,metadata!$B$2:$S$450,17,FALSE)</f>
        <v>0</v>
      </c>
      <c r="U236">
        <f>VLOOKUP($D236,metadata!$B$2:$S$450,18,FALSE)</f>
        <v>0</v>
      </c>
      <c r="V236">
        <f>VLOOKUP($D236,metadata!$B$2:$Z$450,19,FALSE)</f>
        <v>0</v>
      </c>
      <c r="W236">
        <f>VLOOKUP($D236,metadata!$B$2:$Z$450,20,FALSE)</f>
        <v>0</v>
      </c>
      <c r="X236">
        <f>VLOOKUP($D236,metadata!$B$2:$Z$450,21,FALSE)</f>
        <v>0</v>
      </c>
      <c r="Y236">
        <f>VLOOKUP($D236,metadata!$B$2:$Z$450,22,FALSE)</f>
        <v>0</v>
      </c>
      <c r="Z236">
        <f>VLOOKUP($D236,metadata!$B$2:$Z$450,23,FALSE)</f>
        <v>0</v>
      </c>
      <c r="AA236">
        <f>VLOOKUP($D236,metadata!$B$2:$Z$450,24,FALSE)</f>
        <v>0</v>
      </c>
      <c r="AB236">
        <f>VLOOKUP($D236,metadata!$B$2:$Z$450,25,FALSE)</f>
        <v>0</v>
      </c>
    </row>
    <row r="237" spans="1:28" x14ac:dyDescent="0.3">
      <c r="A237" t="e">
        <f>A236+metadata!J246</f>
        <v>#REF!</v>
      </c>
      <c r="B237" t="str">
        <f>metadata!B236</f>
        <v>34-</v>
      </c>
      <c r="C237">
        <v>236</v>
      </c>
      <c r="D237" s="11" t="str">
        <f t="shared" si="3"/>
        <v>2-</v>
      </c>
      <c r="E237" t="str">
        <f>VLOOKUP($D237,metadata!$B$2:$S$450,2,FALSE)</f>
        <v>BRADSHAW, WE</v>
      </c>
      <c r="F237" t="str">
        <f>VLOOKUP($D237,metadata!$B$2:$S$450,3,FALSE)</f>
        <v>GEOGRAPHY OF PHOTOPERIODIC RESPONSE IN DIAPAUSING MOSQUITO</v>
      </c>
      <c r="G237" t="str">
        <f>VLOOKUP($D237,metadata!$B$2:$S$450,4,FALSE)</f>
        <v>10.1038/262384b0</v>
      </c>
      <c r="H237" t="str">
        <f>VLOOKUP($D237,metadata!$B$2:$S$450,5,FALSE)</f>
        <v>y-askfordata</v>
      </c>
      <c r="I237" t="str">
        <f>VLOOKUP($D237,metadata!$B$2:$S$450,6,FALSE)</f>
        <v>a</v>
      </c>
      <c r="J237" t="str">
        <f>VLOOKUP($D237,metadata!$B$2:$S$450,7,FALSE)</f>
        <v>i</v>
      </c>
      <c r="K237">
        <f>VLOOKUP($D237,metadata!$B$2:$S$450,8,FALSE)</f>
        <v>22</v>
      </c>
      <c r="L237">
        <f>VLOOKUP($D237,metadata!$B$2:$S$450,9,FALSE)</f>
        <v>16</v>
      </c>
      <c r="M237">
        <f>VLOOKUP($D237,metadata!$B$2:$S$450,10,FALSE)</f>
        <v>0</v>
      </c>
      <c r="N237" t="str">
        <f>VLOOKUP($D237,metadata!$B$2:$S$450,11,FALSE)</f>
        <v>Wyeomyia smithii</v>
      </c>
      <c r="O237" t="str">
        <f>VLOOKUP($D237,metadata!$B$2:$S$450,12,FALSE)</f>
        <v>diptera</v>
      </c>
      <c r="P237">
        <f>VLOOKUP($D237,metadata!$B$2:$S$450,13,FALSE)</f>
        <v>0</v>
      </c>
      <c r="Q237">
        <f>VLOOKUP($D237,metadata!$B$2:$S$450,14,FALSE)</f>
        <v>0</v>
      </c>
      <c r="R237">
        <f>VLOOKUP($D237,metadata!$B$2:$S$450,15,FALSE)</f>
        <v>0</v>
      </c>
      <c r="S237">
        <f>VLOOKUP($D237,metadata!$B$2:$S$450,16,FALSE)</f>
        <v>0</v>
      </c>
      <c r="T237">
        <f>VLOOKUP($D237,metadata!$B$2:$S$450,17,FALSE)</f>
        <v>0</v>
      </c>
      <c r="U237">
        <f>VLOOKUP($D237,metadata!$B$2:$S$450,18,FALSE)</f>
        <v>0</v>
      </c>
      <c r="V237">
        <f>VLOOKUP($D237,metadata!$B$2:$Z$450,19,FALSE)</f>
        <v>0</v>
      </c>
      <c r="W237">
        <f>VLOOKUP($D237,metadata!$B$2:$Z$450,20,FALSE)</f>
        <v>0</v>
      </c>
      <c r="X237">
        <f>VLOOKUP($D237,metadata!$B$2:$Z$450,21,FALSE)</f>
        <v>0</v>
      </c>
      <c r="Y237">
        <f>VLOOKUP($D237,metadata!$B$2:$Z$450,22,FALSE)</f>
        <v>0</v>
      </c>
      <c r="Z237">
        <f>VLOOKUP($D237,metadata!$B$2:$Z$450,23,FALSE)</f>
        <v>0</v>
      </c>
      <c r="AA237">
        <f>VLOOKUP($D237,metadata!$B$2:$Z$450,24,FALSE)</f>
        <v>0</v>
      </c>
      <c r="AB237">
        <f>VLOOKUP($D237,metadata!$B$2:$Z$450,25,FALSE)</f>
        <v>0</v>
      </c>
    </row>
    <row r="238" spans="1:28" x14ac:dyDescent="0.3">
      <c r="A238" t="e">
        <f>A237+metadata!J247</f>
        <v>#REF!</v>
      </c>
      <c r="B238" t="str">
        <f>metadata!B237</f>
        <v>34-</v>
      </c>
      <c r="C238">
        <v>237</v>
      </c>
      <c r="D238" s="11" t="str">
        <f t="shared" si="3"/>
        <v>2-</v>
      </c>
      <c r="E238" t="str">
        <f>VLOOKUP($D238,metadata!$B$2:$S$450,2,FALSE)</f>
        <v>BRADSHAW, WE</v>
      </c>
      <c r="F238" t="str">
        <f>VLOOKUP($D238,metadata!$B$2:$S$450,3,FALSE)</f>
        <v>GEOGRAPHY OF PHOTOPERIODIC RESPONSE IN DIAPAUSING MOSQUITO</v>
      </c>
      <c r="G238" t="str">
        <f>VLOOKUP($D238,metadata!$B$2:$S$450,4,FALSE)</f>
        <v>10.1038/262384b0</v>
      </c>
      <c r="H238" t="str">
        <f>VLOOKUP($D238,metadata!$B$2:$S$450,5,FALSE)</f>
        <v>y-askfordata</v>
      </c>
      <c r="I238" t="str">
        <f>VLOOKUP($D238,metadata!$B$2:$S$450,6,FALSE)</f>
        <v>a</v>
      </c>
      <c r="J238" t="str">
        <f>VLOOKUP($D238,metadata!$B$2:$S$450,7,FALSE)</f>
        <v>i</v>
      </c>
      <c r="K238">
        <f>VLOOKUP($D238,metadata!$B$2:$S$450,8,FALSE)</f>
        <v>22</v>
      </c>
      <c r="L238">
        <f>VLOOKUP($D238,metadata!$B$2:$S$450,9,FALSE)</f>
        <v>16</v>
      </c>
      <c r="M238">
        <f>VLOOKUP($D238,metadata!$B$2:$S$450,10,FALSE)</f>
        <v>0</v>
      </c>
      <c r="N238" t="str">
        <f>VLOOKUP($D238,metadata!$B$2:$S$450,11,FALSE)</f>
        <v>Wyeomyia smithii</v>
      </c>
      <c r="O238" t="str">
        <f>VLOOKUP($D238,metadata!$B$2:$S$450,12,FALSE)</f>
        <v>diptera</v>
      </c>
      <c r="P238">
        <f>VLOOKUP($D238,metadata!$B$2:$S$450,13,FALSE)</f>
        <v>0</v>
      </c>
      <c r="Q238">
        <f>VLOOKUP($D238,metadata!$B$2:$S$450,14,FALSE)</f>
        <v>0</v>
      </c>
      <c r="R238">
        <f>VLOOKUP($D238,metadata!$B$2:$S$450,15,FALSE)</f>
        <v>0</v>
      </c>
      <c r="S238">
        <f>VLOOKUP($D238,metadata!$B$2:$S$450,16,FALSE)</f>
        <v>0</v>
      </c>
      <c r="T238">
        <f>VLOOKUP($D238,metadata!$B$2:$S$450,17,FALSE)</f>
        <v>0</v>
      </c>
      <c r="U238">
        <f>VLOOKUP($D238,metadata!$B$2:$S$450,18,FALSE)</f>
        <v>0</v>
      </c>
      <c r="V238">
        <f>VLOOKUP($D238,metadata!$B$2:$Z$450,19,FALSE)</f>
        <v>0</v>
      </c>
      <c r="W238">
        <f>VLOOKUP($D238,metadata!$B$2:$Z$450,20,FALSE)</f>
        <v>0</v>
      </c>
      <c r="X238">
        <f>VLOOKUP($D238,metadata!$B$2:$Z$450,21,FALSE)</f>
        <v>0</v>
      </c>
      <c r="Y238">
        <f>VLOOKUP($D238,metadata!$B$2:$Z$450,22,FALSE)</f>
        <v>0</v>
      </c>
      <c r="Z238">
        <f>VLOOKUP($D238,metadata!$B$2:$Z$450,23,FALSE)</f>
        <v>0</v>
      </c>
      <c r="AA238">
        <f>VLOOKUP($D238,metadata!$B$2:$Z$450,24,FALSE)</f>
        <v>0</v>
      </c>
      <c r="AB238">
        <f>VLOOKUP($D238,metadata!$B$2:$Z$450,25,FALSE)</f>
        <v>0</v>
      </c>
    </row>
    <row r="239" spans="1:28" x14ac:dyDescent="0.3">
      <c r="A239" t="e">
        <f>A238+metadata!J248</f>
        <v>#REF!</v>
      </c>
      <c r="B239" t="str">
        <f>metadata!B238</f>
        <v>35-Kamikawa</v>
      </c>
      <c r="C239">
        <v>238</v>
      </c>
      <c r="D239" s="11" t="str">
        <f t="shared" si="3"/>
        <v>2-</v>
      </c>
      <c r="E239" t="str">
        <f>VLOOKUP($D239,metadata!$B$2:$S$450,2,FALSE)</f>
        <v>BRADSHAW, WE</v>
      </c>
      <c r="F239" t="str">
        <f>VLOOKUP($D239,metadata!$B$2:$S$450,3,FALSE)</f>
        <v>GEOGRAPHY OF PHOTOPERIODIC RESPONSE IN DIAPAUSING MOSQUITO</v>
      </c>
      <c r="G239" t="str">
        <f>VLOOKUP($D239,metadata!$B$2:$S$450,4,FALSE)</f>
        <v>10.1038/262384b0</v>
      </c>
      <c r="H239" t="str">
        <f>VLOOKUP($D239,metadata!$B$2:$S$450,5,FALSE)</f>
        <v>y-askfordata</v>
      </c>
      <c r="I239" t="str">
        <f>VLOOKUP($D239,metadata!$B$2:$S$450,6,FALSE)</f>
        <v>a</v>
      </c>
      <c r="J239" t="str">
        <f>VLOOKUP($D239,metadata!$B$2:$S$450,7,FALSE)</f>
        <v>i</v>
      </c>
      <c r="K239">
        <f>VLOOKUP($D239,metadata!$B$2:$S$450,8,FALSE)</f>
        <v>22</v>
      </c>
      <c r="L239">
        <f>VLOOKUP($D239,metadata!$B$2:$S$450,9,FALSE)</f>
        <v>16</v>
      </c>
      <c r="M239">
        <f>VLOOKUP($D239,metadata!$B$2:$S$450,10,FALSE)</f>
        <v>0</v>
      </c>
      <c r="N239" t="str">
        <f>VLOOKUP($D239,metadata!$B$2:$S$450,11,FALSE)</f>
        <v>Wyeomyia smithii</v>
      </c>
      <c r="O239" t="str">
        <f>VLOOKUP($D239,metadata!$B$2:$S$450,12,FALSE)</f>
        <v>diptera</v>
      </c>
      <c r="P239">
        <f>VLOOKUP($D239,metadata!$B$2:$S$450,13,FALSE)</f>
        <v>0</v>
      </c>
      <c r="Q239">
        <f>VLOOKUP($D239,metadata!$B$2:$S$450,14,FALSE)</f>
        <v>0</v>
      </c>
      <c r="R239">
        <f>VLOOKUP($D239,metadata!$B$2:$S$450,15,FALSE)</f>
        <v>0</v>
      </c>
      <c r="S239">
        <f>VLOOKUP($D239,metadata!$B$2:$S$450,16,FALSE)</f>
        <v>0</v>
      </c>
      <c r="T239">
        <f>VLOOKUP($D239,metadata!$B$2:$S$450,17,FALSE)</f>
        <v>0</v>
      </c>
      <c r="U239">
        <f>VLOOKUP($D239,metadata!$B$2:$S$450,18,FALSE)</f>
        <v>0</v>
      </c>
      <c r="V239">
        <f>VLOOKUP($D239,metadata!$B$2:$Z$450,19,FALSE)</f>
        <v>0</v>
      </c>
      <c r="W239">
        <f>VLOOKUP($D239,metadata!$B$2:$Z$450,20,FALSE)</f>
        <v>0</v>
      </c>
      <c r="X239">
        <f>VLOOKUP($D239,metadata!$B$2:$Z$450,21,FALSE)</f>
        <v>0</v>
      </c>
      <c r="Y239">
        <f>VLOOKUP($D239,metadata!$B$2:$Z$450,22,FALSE)</f>
        <v>0</v>
      </c>
      <c r="Z239">
        <f>VLOOKUP($D239,metadata!$B$2:$Z$450,23,FALSE)</f>
        <v>0</v>
      </c>
      <c r="AA239">
        <f>VLOOKUP($D239,metadata!$B$2:$Z$450,24,FALSE)</f>
        <v>0</v>
      </c>
      <c r="AB239">
        <f>VLOOKUP($D239,metadata!$B$2:$Z$450,25,FALSE)</f>
        <v>0</v>
      </c>
    </row>
    <row r="240" spans="1:28" x14ac:dyDescent="0.3">
      <c r="A240" t="e">
        <f>A239+metadata!J249</f>
        <v>#REF!</v>
      </c>
      <c r="B240" t="str">
        <f>metadata!B239</f>
        <v>35-Sendai</v>
      </c>
      <c r="C240">
        <v>239</v>
      </c>
      <c r="D240" s="11" t="str">
        <f t="shared" si="3"/>
        <v>2-</v>
      </c>
      <c r="E240" t="str">
        <f>VLOOKUP($D240,metadata!$B$2:$S$450,2,FALSE)</f>
        <v>BRADSHAW, WE</v>
      </c>
      <c r="F240" t="str">
        <f>VLOOKUP($D240,metadata!$B$2:$S$450,3,FALSE)</f>
        <v>GEOGRAPHY OF PHOTOPERIODIC RESPONSE IN DIAPAUSING MOSQUITO</v>
      </c>
      <c r="G240" t="str">
        <f>VLOOKUP($D240,metadata!$B$2:$S$450,4,FALSE)</f>
        <v>10.1038/262384b0</v>
      </c>
      <c r="H240" t="str">
        <f>VLOOKUP($D240,metadata!$B$2:$S$450,5,FALSE)</f>
        <v>y-askfordata</v>
      </c>
      <c r="I240" t="str">
        <f>VLOOKUP($D240,metadata!$B$2:$S$450,6,FALSE)</f>
        <v>a</v>
      </c>
      <c r="J240" t="str">
        <f>VLOOKUP($D240,metadata!$B$2:$S$450,7,FALSE)</f>
        <v>i</v>
      </c>
      <c r="K240">
        <f>VLOOKUP($D240,metadata!$B$2:$S$450,8,FALSE)</f>
        <v>22</v>
      </c>
      <c r="L240">
        <f>VLOOKUP($D240,metadata!$B$2:$S$450,9,FALSE)</f>
        <v>16</v>
      </c>
      <c r="M240">
        <f>VLOOKUP($D240,metadata!$B$2:$S$450,10,FALSE)</f>
        <v>0</v>
      </c>
      <c r="N240" t="str">
        <f>VLOOKUP($D240,metadata!$B$2:$S$450,11,FALSE)</f>
        <v>Wyeomyia smithii</v>
      </c>
      <c r="O240" t="str">
        <f>VLOOKUP($D240,metadata!$B$2:$S$450,12,FALSE)</f>
        <v>diptera</v>
      </c>
      <c r="P240">
        <f>VLOOKUP($D240,metadata!$B$2:$S$450,13,FALSE)</f>
        <v>0</v>
      </c>
      <c r="Q240">
        <f>VLOOKUP($D240,metadata!$B$2:$S$450,14,FALSE)</f>
        <v>0</v>
      </c>
      <c r="R240">
        <f>VLOOKUP($D240,metadata!$B$2:$S$450,15,FALSE)</f>
        <v>0</v>
      </c>
      <c r="S240">
        <f>VLOOKUP($D240,metadata!$B$2:$S$450,16,FALSE)</f>
        <v>0</v>
      </c>
      <c r="T240">
        <f>VLOOKUP($D240,metadata!$B$2:$S$450,17,FALSE)</f>
        <v>0</v>
      </c>
      <c r="U240">
        <f>VLOOKUP($D240,metadata!$B$2:$S$450,18,FALSE)</f>
        <v>0</v>
      </c>
      <c r="V240">
        <f>VLOOKUP($D240,metadata!$B$2:$Z$450,19,FALSE)</f>
        <v>0</v>
      </c>
      <c r="W240">
        <f>VLOOKUP($D240,metadata!$B$2:$Z$450,20,FALSE)</f>
        <v>0</v>
      </c>
      <c r="X240">
        <f>VLOOKUP($D240,metadata!$B$2:$Z$450,21,FALSE)</f>
        <v>0</v>
      </c>
      <c r="Y240">
        <f>VLOOKUP($D240,metadata!$B$2:$Z$450,22,FALSE)</f>
        <v>0</v>
      </c>
      <c r="Z240">
        <f>VLOOKUP($D240,metadata!$B$2:$Z$450,23,FALSE)</f>
        <v>0</v>
      </c>
      <c r="AA240">
        <f>VLOOKUP($D240,metadata!$B$2:$Z$450,24,FALSE)</f>
        <v>0</v>
      </c>
      <c r="AB240">
        <f>VLOOKUP($D240,metadata!$B$2:$Z$450,25,FALSE)</f>
        <v>0</v>
      </c>
    </row>
    <row r="241" spans="1:28" x14ac:dyDescent="0.3">
      <c r="A241" t="e">
        <f>A240+metadata!J250</f>
        <v>#REF!</v>
      </c>
      <c r="B241" t="str">
        <f>metadata!B240</f>
        <v>35-Tsukuba</v>
      </c>
      <c r="C241">
        <v>240</v>
      </c>
      <c r="D241" s="11" t="str">
        <f t="shared" si="3"/>
        <v>2-</v>
      </c>
      <c r="E241" t="str">
        <f>VLOOKUP($D241,metadata!$B$2:$S$450,2,FALSE)</f>
        <v>BRADSHAW, WE</v>
      </c>
      <c r="F241" t="str">
        <f>VLOOKUP($D241,metadata!$B$2:$S$450,3,FALSE)</f>
        <v>GEOGRAPHY OF PHOTOPERIODIC RESPONSE IN DIAPAUSING MOSQUITO</v>
      </c>
      <c r="G241" t="str">
        <f>VLOOKUP($D241,metadata!$B$2:$S$450,4,FALSE)</f>
        <v>10.1038/262384b0</v>
      </c>
      <c r="H241" t="str">
        <f>VLOOKUP($D241,metadata!$B$2:$S$450,5,FALSE)</f>
        <v>y-askfordata</v>
      </c>
      <c r="I241" t="str">
        <f>VLOOKUP($D241,metadata!$B$2:$S$450,6,FALSE)</f>
        <v>a</v>
      </c>
      <c r="J241" t="str">
        <f>VLOOKUP($D241,metadata!$B$2:$S$450,7,FALSE)</f>
        <v>i</v>
      </c>
      <c r="K241">
        <f>VLOOKUP($D241,metadata!$B$2:$S$450,8,FALSE)</f>
        <v>22</v>
      </c>
      <c r="L241">
        <f>VLOOKUP($D241,metadata!$B$2:$S$450,9,FALSE)</f>
        <v>16</v>
      </c>
      <c r="M241">
        <f>VLOOKUP($D241,metadata!$B$2:$S$450,10,FALSE)</f>
        <v>0</v>
      </c>
      <c r="N241" t="str">
        <f>VLOOKUP($D241,metadata!$B$2:$S$450,11,FALSE)</f>
        <v>Wyeomyia smithii</v>
      </c>
      <c r="O241" t="str">
        <f>VLOOKUP($D241,metadata!$B$2:$S$450,12,FALSE)</f>
        <v>diptera</v>
      </c>
      <c r="P241">
        <f>VLOOKUP($D241,metadata!$B$2:$S$450,13,FALSE)</f>
        <v>0</v>
      </c>
      <c r="Q241">
        <f>VLOOKUP($D241,metadata!$B$2:$S$450,14,FALSE)</f>
        <v>0</v>
      </c>
      <c r="R241">
        <f>VLOOKUP($D241,metadata!$B$2:$S$450,15,FALSE)</f>
        <v>0</v>
      </c>
      <c r="S241">
        <f>VLOOKUP($D241,metadata!$B$2:$S$450,16,FALSE)</f>
        <v>0</v>
      </c>
      <c r="T241">
        <f>VLOOKUP($D241,metadata!$B$2:$S$450,17,FALSE)</f>
        <v>0</v>
      </c>
      <c r="U241">
        <f>VLOOKUP($D241,metadata!$B$2:$S$450,18,FALSE)</f>
        <v>0</v>
      </c>
      <c r="V241">
        <f>VLOOKUP($D241,metadata!$B$2:$Z$450,19,FALSE)</f>
        <v>0</v>
      </c>
      <c r="W241">
        <f>VLOOKUP($D241,metadata!$B$2:$Z$450,20,FALSE)</f>
        <v>0</v>
      </c>
      <c r="X241">
        <f>VLOOKUP($D241,metadata!$B$2:$Z$450,21,FALSE)</f>
        <v>0</v>
      </c>
      <c r="Y241">
        <f>VLOOKUP($D241,metadata!$B$2:$Z$450,22,FALSE)</f>
        <v>0</v>
      </c>
      <c r="Z241">
        <f>VLOOKUP($D241,metadata!$B$2:$Z$450,23,FALSE)</f>
        <v>0</v>
      </c>
      <c r="AA241">
        <f>VLOOKUP($D241,metadata!$B$2:$Z$450,24,FALSE)</f>
        <v>0</v>
      </c>
      <c r="AB241">
        <f>VLOOKUP($D241,metadata!$B$2:$Z$450,25,FALSE)</f>
        <v>0</v>
      </c>
    </row>
    <row r="242" spans="1:28" x14ac:dyDescent="0.3">
      <c r="A242" t="e">
        <f>A241+metadata!J251</f>
        <v>#REF!</v>
      </c>
      <c r="B242" t="str">
        <f>metadata!B241</f>
        <v>35-Odawara</v>
      </c>
      <c r="C242">
        <v>241</v>
      </c>
      <c r="D242" s="11" t="str">
        <f t="shared" si="3"/>
        <v>2-</v>
      </c>
      <c r="E242" t="str">
        <f>VLOOKUP($D242,metadata!$B$2:$S$450,2,FALSE)</f>
        <v>BRADSHAW, WE</v>
      </c>
      <c r="F242" t="str">
        <f>VLOOKUP($D242,metadata!$B$2:$S$450,3,FALSE)</f>
        <v>GEOGRAPHY OF PHOTOPERIODIC RESPONSE IN DIAPAUSING MOSQUITO</v>
      </c>
      <c r="G242" t="str">
        <f>VLOOKUP($D242,metadata!$B$2:$S$450,4,FALSE)</f>
        <v>10.1038/262384b0</v>
      </c>
      <c r="H242" t="str">
        <f>VLOOKUP($D242,metadata!$B$2:$S$450,5,FALSE)</f>
        <v>y-askfordata</v>
      </c>
      <c r="I242" t="str">
        <f>VLOOKUP($D242,metadata!$B$2:$S$450,6,FALSE)</f>
        <v>a</v>
      </c>
      <c r="J242" t="str">
        <f>VLOOKUP($D242,metadata!$B$2:$S$450,7,FALSE)</f>
        <v>i</v>
      </c>
      <c r="K242">
        <f>VLOOKUP($D242,metadata!$B$2:$S$450,8,FALSE)</f>
        <v>22</v>
      </c>
      <c r="L242">
        <f>VLOOKUP($D242,metadata!$B$2:$S$450,9,FALSE)</f>
        <v>16</v>
      </c>
      <c r="M242">
        <f>VLOOKUP($D242,metadata!$B$2:$S$450,10,FALSE)</f>
        <v>0</v>
      </c>
      <c r="N242" t="str">
        <f>VLOOKUP($D242,metadata!$B$2:$S$450,11,FALSE)</f>
        <v>Wyeomyia smithii</v>
      </c>
      <c r="O242" t="str">
        <f>VLOOKUP($D242,metadata!$B$2:$S$450,12,FALSE)</f>
        <v>diptera</v>
      </c>
      <c r="P242">
        <f>VLOOKUP($D242,metadata!$B$2:$S$450,13,FALSE)</f>
        <v>0</v>
      </c>
      <c r="Q242">
        <f>VLOOKUP($D242,metadata!$B$2:$S$450,14,FALSE)</f>
        <v>0</v>
      </c>
      <c r="R242">
        <f>VLOOKUP($D242,metadata!$B$2:$S$450,15,FALSE)</f>
        <v>0</v>
      </c>
      <c r="S242">
        <f>VLOOKUP($D242,metadata!$B$2:$S$450,16,FALSE)</f>
        <v>0</v>
      </c>
      <c r="T242">
        <f>VLOOKUP($D242,metadata!$B$2:$S$450,17,FALSE)</f>
        <v>0</v>
      </c>
      <c r="U242">
        <f>VLOOKUP($D242,metadata!$B$2:$S$450,18,FALSE)</f>
        <v>0</v>
      </c>
      <c r="V242">
        <f>VLOOKUP($D242,metadata!$B$2:$Z$450,19,FALSE)</f>
        <v>0</v>
      </c>
      <c r="W242">
        <f>VLOOKUP($D242,metadata!$B$2:$Z$450,20,FALSE)</f>
        <v>0</v>
      </c>
      <c r="X242">
        <f>VLOOKUP($D242,metadata!$B$2:$Z$450,21,FALSE)</f>
        <v>0</v>
      </c>
      <c r="Y242">
        <f>VLOOKUP($D242,metadata!$B$2:$Z$450,22,FALSE)</f>
        <v>0</v>
      </c>
      <c r="Z242">
        <f>VLOOKUP($D242,metadata!$B$2:$Z$450,23,FALSE)</f>
        <v>0</v>
      </c>
      <c r="AA242">
        <f>VLOOKUP($D242,metadata!$B$2:$Z$450,24,FALSE)</f>
        <v>0</v>
      </c>
      <c r="AB242">
        <f>VLOOKUP($D242,metadata!$B$2:$Z$450,25,FALSE)</f>
        <v>0</v>
      </c>
    </row>
    <row r="243" spans="1:28" x14ac:dyDescent="0.3">
      <c r="A243" t="e">
        <f>A242+metadata!J252</f>
        <v>#REF!</v>
      </c>
      <c r="B243" t="str">
        <f>metadata!B242</f>
        <v>35-Tsu</v>
      </c>
      <c r="C243">
        <v>242</v>
      </c>
      <c r="D243" s="11" t="str">
        <f t="shared" si="3"/>
        <v>2-</v>
      </c>
      <c r="E243" t="str">
        <f>VLOOKUP($D243,metadata!$B$2:$S$450,2,FALSE)</f>
        <v>BRADSHAW, WE</v>
      </c>
      <c r="F243" t="str">
        <f>VLOOKUP($D243,metadata!$B$2:$S$450,3,FALSE)</f>
        <v>GEOGRAPHY OF PHOTOPERIODIC RESPONSE IN DIAPAUSING MOSQUITO</v>
      </c>
      <c r="G243" t="str">
        <f>VLOOKUP($D243,metadata!$B$2:$S$450,4,FALSE)</f>
        <v>10.1038/262384b0</v>
      </c>
      <c r="H243" t="str">
        <f>VLOOKUP($D243,metadata!$B$2:$S$450,5,FALSE)</f>
        <v>y-askfordata</v>
      </c>
      <c r="I243" t="str">
        <f>VLOOKUP($D243,metadata!$B$2:$S$450,6,FALSE)</f>
        <v>a</v>
      </c>
      <c r="J243" t="str">
        <f>VLOOKUP($D243,metadata!$B$2:$S$450,7,FALSE)</f>
        <v>i</v>
      </c>
      <c r="K243">
        <f>VLOOKUP($D243,metadata!$B$2:$S$450,8,FALSE)</f>
        <v>22</v>
      </c>
      <c r="L243">
        <f>VLOOKUP($D243,metadata!$B$2:$S$450,9,FALSE)</f>
        <v>16</v>
      </c>
      <c r="M243">
        <f>VLOOKUP($D243,metadata!$B$2:$S$450,10,FALSE)</f>
        <v>0</v>
      </c>
      <c r="N243" t="str">
        <f>VLOOKUP($D243,metadata!$B$2:$S$450,11,FALSE)</f>
        <v>Wyeomyia smithii</v>
      </c>
      <c r="O243" t="str">
        <f>VLOOKUP($D243,metadata!$B$2:$S$450,12,FALSE)</f>
        <v>diptera</v>
      </c>
      <c r="P243">
        <f>VLOOKUP($D243,metadata!$B$2:$S$450,13,FALSE)</f>
        <v>0</v>
      </c>
      <c r="Q243">
        <f>VLOOKUP($D243,metadata!$B$2:$S$450,14,FALSE)</f>
        <v>0</v>
      </c>
      <c r="R243">
        <f>VLOOKUP($D243,metadata!$B$2:$S$450,15,FALSE)</f>
        <v>0</v>
      </c>
      <c r="S243">
        <f>VLOOKUP($D243,metadata!$B$2:$S$450,16,FALSE)</f>
        <v>0</v>
      </c>
      <c r="T243">
        <f>VLOOKUP($D243,metadata!$B$2:$S$450,17,FALSE)</f>
        <v>0</v>
      </c>
      <c r="U243">
        <f>VLOOKUP($D243,metadata!$B$2:$S$450,18,FALSE)</f>
        <v>0</v>
      </c>
      <c r="V243">
        <f>VLOOKUP($D243,metadata!$B$2:$Z$450,19,FALSE)</f>
        <v>0</v>
      </c>
      <c r="W243">
        <f>VLOOKUP($D243,metadata!$B$2:$Z$450,20,FALSE)</f>
        <v>0</v>
      </c>
      <c r="X243">
        <f>VLOOKUP($D243,metadata!$B$2:$Z$450,21,FALSE)</f>
        <v>0</v>
      </c>
      <c r="Y243">
        <f>VLOOKUP($D243,metadata!$B$2:$Z$450,22,FALSE)</f>
        <v>0</v>
      </c>
      <c r="Z243">
        <f>VLOOKUP($D243,metadata!$B$2:$Z$450,23,FALSE)</f>
        <v>0</v>
      </c>
      <c r="AA243">
        <f>VLOOKUP($D243,metadata!$B$2:$Z$450,24,FALSE)</f>
        <v>0</v>
      </c>
      <c r="AB243">
        <f>VLOOKUP($D243,metadata!$B$2:$Z$450,25,FALSE)</f>
        <v>0</v>
      </c>
    </row>
    <row r="244" spans="1:28" x14ac:dyDescent="0.3">
      <c r="A244" t="e">
        <f>A243+metadata!J253</f>
        <v>#REF!</v>
      </c>
      <c r="B244" t="str">
        <f>metadata!B243</f>
        <v>35-Izumu</v>
      </c>
      <c r="C244">
        <v>243</v>
      </c>
      <c r="D244" s="11" t="str">
        <f t="shared" si="3"/>
        <v>2-</v>
      </c>
      <c r="E244" t="str">
        <f>VLOOKUP($D244,metadata!$B$2:$S$450,2,FALSE)</f>
        <v>BRADSHAW, WE</v>
      </c>
      <c r="F244" t="str">
        <f>VLOOKUP($D244,metadata!$B$2:$S$450,3,FALSE)</f>
        <v>GEOGRAPHY OF PHOTOPERIODIC RESPONSE IN DIAPAUSING MOSQUITO</v>
      </c>
      <c r="G244" t="str">
        <f>VLOOKUP($D244,metadata!$B$2:$S$450,4,FALSE)</f>
        <v>10.1038/262384b0</v>
      </c>
      <c r="H244" t="str">
        <f>VLOOKUP($D244,metadata!$B$2:$S$450,5,FALSE)</f>
        <v>y-askfordata</v>
      </c>
      <c r="I244" t="str">
        <f>VLOOKUP($D244,metadata!$B$2:$S$450,6,FALSE)</f>
        <v>a</v>
      </c>
      <c r="J244" t="str">
        <f>VLOOKUP($D244,metadata!$B$2:$S$450,7,FALSE)</f>
        <v>i</v>
      </c>
      <c r="K244">
        <f>VLOOKUP($D244,metadata!$B$2:$S$450,8,FALSE)</f>
        <v>22</v>
      </c>
      <c r="L244">
        <f>VLOOKUP($D244,metadata!$B$2:$S$450,9,FALSE)</f>
        <v>16</v>
      </c>
      <c r="M244">
        <f>VLOOKUP($D244,metadata!$B$2:$S$450,10,FALSE)</f>
        <v>0</v>
      </c>
      <c r="N244" t="str">
        <f>VLOOKUP($D244,metadata!$B$2:$S$450,11,FALSE)</f>
        <v>Wyeomyia smithii</v>
      </c>
      <c r="O244" t="str">
        <f>VLOOKUP($D244,metadata!$B$2:$S$450,12,FALSE)</f>
        <v>diptera</v>
      </c>
      <c r="P244">
        <f>VLOOKUP($D244,metadata!$B$2:$S$450,13,FALSE)</f>
        <v>0</v>
      </c>
      <c r="Q244">
        <f>VLOOKUP($D244,metadata!$B$2:$S$450,14,FALSE)</f>
        <v>0</v>
      </c>
      <c r="R244">
        <f>VLOOKUP($D244,metadata!$B$2:$S$450,15,FALSE)</f>
        <v>0</v>
      </c>
      <c r="S244">
        <f>VLOOKUP($D244,metadata!$B$2:$S$450,16,FALSE)</f>
        <v>0</v>
      </c>
      <c r="T244">
        <f>VLOOKUP($D244,metadata!$B$2:$S$450,17,FALSE)</f>
        <v>0</v>
      </c>
      <c r="U244">
        <f>VLOOKUP($D244,metadata!$B$2:$S$450,18,FALSE)</f>
        <v>0</v>
      </c>
      <c r="V244">
        <f>VLOOKUP($D244,metadata!$B$2:$Z$450,19,FALSE)</f>
        <v>0</v>
      </c>
      <c r="W244">
        <f>VLOOKUP($D244,metadata!$B$2:$Z$450,20,FALSE)</f>
        <v>0</v>
      </c>
      <c r="X244">
        <f>VLOOKUP($D244,metadata!$B$2:$Z$450,21,FALSE)</f>
        <v>0</v>
      </c>
      <c r="Y244">
        <f>VLOOKUP($D244,metadata!$B$2:$Z$450,22,FALSE)</f>
        <v>0</v>
      </c>
      <c r="Z244">
        <f>VLOOKUP($D244,metadata!$B$2:$Z$450,23,FALSE)</f>
        <v>0</v>
      </c>
      <c r="AA244">
        <f>VLOOKUP($D244,metadata!$B$2:$Z$450,24,FALSE)</f>
        <v>0</v>
      </c>
      <c r="AB244">
        <f>VLOOKUP($D244,metadata!$B$2:$Z$450,25,FALSE)</f>
        <v>0</v>
      </c>
    </row>
    <row r="245" spans="1:28" x14ac:dyDescent="0.3">
      <c r="A245" t="e">
        <f>A244+metadata!J254</f>
        <v>#REF!</v>
      </c>
      <c r="B245" t="str">
        <f>metadata!B244</f>
        <v>35-Kagoshima</v>
      </c>
      <c r="C245">
        <v>244</v>
      </c>
      <c r="D245" s="11" t="str">
        <f t="shared" si="3"/>
        <v>2-</v>
      </c>
      <c r="E245" t="str">
        <f>VLOOKUP($D245,metadata!$B$2:$S$450,2,FALSE)</f>
        <v>BRADSHAW, WE</v>
      </c>
      <c r="F245" t="str">
        <f>VLOOKUP($D245,metadata!$B$2:$S$450,3,FALSE)</f>
        <v>GEOGRAPHY OF PHOTOPERIODIC RESPONSE IN DIAPAUSING MOSQUITO</v>
      </c>
      <c r="G245" t="str">
        <f>VLOOKUP($D245,metadata!$B$2:$S$450,4,FALSE)</f>
        <v>10.1038/262384b0</v>
      </c>
      <c r="H245" t="str">
        <f>VLOOKUP($D245,metadata!$B$2:$S$450,5,FALSE)</f>
        <v>y-askfordata</v>
      </c>
      <c r="I245" t="str">
        <f>VLOOKUP($D245,metadata!$B$2:$S$450,6,FALSE)</f>
        <v>a</v>
      </c>
      <c r="J245" t="str">
        <f>VLOOKUP($D245,metadata!$B$2:$S$450,7,FALSE)</f>
        <v>i</v>
      </c>
      <c r="K245">
        <f>VLOOKUP($D245,metadata!$B$2:$S$450,8,FALSE)</f>
        <v>22</v>
      </c>
      <c r="L245">
        <f>VLOOKUP($D245,metadata!$B$2:$S$450,9,FALSE)</f>
        <v>16</v>
      </c>
      <c r="M245">
        <f>VLOOKUP($D245,metadata!$B$2:$S$450,10,FALSE)</f>
        <v>0</v>
      </c>
      <c r="N245" t="str">
        <f>VLOOKUP($D245,metadata!$B$2:$S$450,11,FALSE)</f>
        <v>Wyeomyia smithii</v>
      </c>
      <c r="O245" t="str">
        <f>VLOOKUP($D245,metadata!$B$2:$S$450,12,FALSE)</f>
        <v>diptera</v>
      </c>
      <c r="P245">
        <f>VLOOKUP($D245,metadata!$B$2:$S$450,13,FALSE)</f>
        <v>0</v>
      </c>
      <c r="Q245">
        <f>VLOOKUP($D245,metadata!$B$2:$S$450,14,FALSE)</f>
        <v>0</v>
      </c>
      <c r="R245">
        <f>VLOOKUP($D245,metadata!$B$2:$S$450,15,FALSE)</f>
        <v>0</v>
      </c>
      <c r="S245">
        <f>VLOOKUP($D245,metadata!$B$2:$S$450,16,FALSE)</f>
        <v>0</v>
      </c>
      <c r="T245">
        <f>VLOOKUP($D245,metadata!$B$2:$S$450,17,FALSE)</f>
        <v>0</v>
      </c>
      <c r="U245">
        <f>VLOOKUP($D245,metadata!$B$2:$S$450,18,FALSE)</f>
        <v>0</v>
      </c>
      <c r="V245">
        <f>VLOOKUP($D245,metadata!$B$2:$Z$450,19,FALSE)</f>
        <v>0</v>
      </c>
      <c r="W245">
        <f>VLOOKUP($D245,metadata!$B$2:$Z$450,20,FALSE)</f>
        <v>0</v>
      </c>
      <c r="X245">
        <f>VLOOKUP($D245,metadata!$B$2:$Z$450,21,FALSE)</f>
        <v>0</v>
      </c>
      <c r="Y245">
        <f>VLOOKUP($D245,metadata!$B$2:$Z$450,22,FALSE)</f>
        <v>0</v>
      </c>
      <c r="Z245">
        <f>VLOOKUP($D245,metadata!$B$2:$Z$450,23,FALSE)</f>
        <v>0</v>
      </c>
      <c r="AA245">
        <f>VLOOKUP($D245,metadata!$B$2:$Z$450,24,FALSE)</f>
        <v>0</v>
      </c>
      <c r="AB245">
        <f>VLOOKUP($D245,metadata!$B$2:$Z$450,25,FALSE)</f>
        <v>0</v>
      </c>
    </row>
    <row r="246" spans="1:28" x14ac:dyDescent="0.3">
      <c r="A246" t="e">
        <f>A245+metadata!J255</f>
        <v>#REF!</v>
      </c>
      <c r="B246" t="str">
        <f>metadata!B245</f>
        <v>35-Ishigaki</v>
      </c>
      <c r="C246">
        <v>245</v>
      </c>
      <c r="D246" s="11" t="str">
        <f t="shared" si="3"/>
        <v>2-</v>
      </c>
      <c r="E246" t="str">
        <f>VLOOKUP($D246,metadata!$B$2:$S$450,2,FALSE)</f>
        <v>BRADSHAW, WE</v>
      </c>
      <c r="F246" t="str">
        <f>VLOOKUP($D246,metadata!$B$2:$S$450,3,FALSE)</f>
        <v>GEOGRAPHY OF PHOTOPERIODIC RESPONSE IN DIAPAUSING MOSQUITO</v>
      </c>
      <c r="G246" t="str">
        <f>VLOOKUP($D246,metadata!$B$2:$S$450,4,FALSE)</f>
        <v>10.1038/262384b0</v>
      </c>
      <c r="H246" t="str">
        <f>VLOOKUP($D246,metadata!$B$2:$S$450,5,FALSE)</f>
        <v>y-askfordata</v>
      </c>
      <c r="I246" t="str">
        <f>VLOOKUP($D246,metadata!$B$2:$S$450,6,FALSE)</f>
        <v>a</v>
      </c>
      <c r="J246" t="str">
        <f>VLOOKUP($D246,metadata!$B$2:$S$450,7,FALSE)</f>
        <v>i</v>
      </c>
      <c r="K246">
        <f>VLOOKUP($D246,metadata!$B$2:$S$450,8,FALSE)</f>
        <v>22</v>
      </c>
      <c r="L246">
        <f>VLOOKUP($D246,metadata!$B$2:$S$450,9,FALSE)</f>
        <v>16</v>
      </c>
      <c r="M246">
        <f>VLOOKUP($D246,metadata!$B$2:$S$450,10,FALSE)</f>
        <v>0</v>
      </c>
      <c r="N246" t="str">
        <f>VLOOKUP($D246,metadata!$B$2:$S$450,11,FALSE)</f>
        <v>Wyeomyia smithii</v>
      </c>
      <c r="O246" t="str">
        <f>VLOOKUP($D246,metadata!$B$2:$S$450,12,FALSE)</f>
        <v>diptera</v>
      </c>
      <c r="P246">
        <f>VLOOKUP($D246,metadata!$B$2:$S$450,13,FALSE)</f>
        <v>0</v>
      </c>
      <c r="Q246">
        <f>VLOOKUP($D246,metadata!$B$2:$S$450,14,FALSE)</f>
        <v>0</v>
      </c>
      <c r="R246">
        <f>VLOOKUP($D246,metadata!$B$2:$S$450,15,FALSE)</f>
        <v>0</v>
      </c>
      <c r="S246">
        <f>VLOOKUP($D246,metadata!$B$2:$S$450,16,FALSE)</f>
        <v>0</v>
      </c>
      <c r="T246">
        <f>VLOOKUP($D246,metadata!$B$2:$S$450,17,FALSE)</f>
        <v>0</v>
      </c>
      <c r="U246">
        <f>VLOOKUP($D246,metadata!$B$2:$S$450,18,FALSE)</f>
        <v>0</v>
      </c>
      <c r="V246">
        <f>VLOOKUP($D246,metadata!$B$2:$Z$450,19,FALSE)</f>
        <v>0</v>
      </c>
      <c r="W246">
        <f>VLOOKUP($D246,metadata!$B$2:$Z$450,20,FALSE)</f>
        <v>0</v>
      </c>
      <c r="X246">
        <f>VLOOKUP($D246,metadata!$B$2:$Z$450,21,FALSE)</f>
        <v>0</v>
      </c>
      <c r="Y246">
        <f>VLOOKUP($D246,metadata!$B$2:$Z$450,22,FALSE)</f>
        <v>0</v>
      </c>
      <c r="Z246">
        <f>VLOOKUP($D246,metadata!$B$2:$Z$450,23,FALSE)</f>
        <v>0</v>
      </c>
      <c r="AA246">
        <f>VLOOKUP($D246,metadata!$B$2:$Z$450,24,FALSE)</f>
        <v>0</v>
      </c>
      <c r="AB246">
        <f>VLOOKUP($D246,metadata!$B$2:$Z$450,25,FALSE)</f>
        <v>0</v>
      </c>
    </row>
    <row r="247" spans="1:28" x14ac:dyDescent="0.3">
      <c r="A247" t="e">
        <f>A246+metadata!J256</f>
        <v>#REF!</v>
      </c>
      <c r="B247" t="str">
        <f>metadata!B246</f>
        <v>36-Kyoto</v>
      </c>
      <c r="C247">
        <v>246</v>
      </c>
      <c r="D247" s="11" t="str">
        <f t="shared" si="3"/>
        <v>2-</v>
      </c>
      <c r="E247" t="str">
        <f>VLOOKUP($D247,metadata!$B$2:$S$450,2,FALSE)</f>
        <v>BRADSHAW, WE</v>
      </c>
      <c r="F247" t="str">
        <f>VLOOKUP($D247,metadata!$B$2:$S$450,3,FALSE)</f>
        <v>GEOGRAPHY OF PHOTOPERIODIC RESPONSE IN DIAPAUSING MOSQUITO</v>
      </c>
      <c r="G247" t="str">
        <f>VLOOKUP($D247,metadata!$B$2:$S$450,4,FALSE)</f>
        <v>10.1038/262384b0</v>
      </c>
      <c r="H247" t="str">
        <f>VLOOKUP($D247,metadata!$B$2:$S$450,5,FALSE)</f>
        <v>y-askfordata</v>
      </c>
      <c r="I247" t="str">
        <f>VLOOKUP($D247,metadata!$B$2:$S$450,6,FALSE)</f>
        <v>a</v>
      </c>
      <c r="J247" t="str">
        <f>VLOOKUP($D247,metadata!$B$2:$S$450,7,FALSE)</f>
        <v>i</v>
      </c>
      <c r="K247">
        <f>VLOOKUP($D247,metadata!$B$2:$S$450,8,FALSE)</f>
        <v>22</v>
      </c>
      <c r="L247">
        <f>VLOOKUP($D247,metadata!$B$2:$S$450,9,FALSE)</f>
        <v>16</v>
      </c>
      <c r="M247">
        <f>VLOOKUP($D247,metadata!$B$2:$S$450,10,FALSE)</f>
        <v>0</v>
      </c>
      <c r="N247" t="str">
        <f>VLOOKUP($D247,metadata!$B$2:$S$450,11,FALSE)</f>
        <v>Wyeomyia smithii</v>
      </c>
      <c r="O247" t="str">
        <f>VLOOKUP($D247,metadata!$B$2:$S$450,12,FALSE)</f>
        <v>diptera</v>
      </c>
      <c r="P247">
        <f>VLOOKUP($D247,metadata!$B$2:$S$450,13,FALSE)</f>
        <v>0</v>
      </c>
      <c r="Q247">
        <f>VLOOKUP($D247,metadata!$B$2:$S$450,14,FALSE)</f>
        <v>0</v>
      </c>
      <c r="R247">
        <f>VLOOKUP($D247,metadata!$B$2:$S$450,15,FALSE)</f>
        <v>0</v>
      </c>
      <c r="S247">
        <f>VLOOKUP($D247,metadata!$B$2:$S$450,16,FALSE)</f>
        <v>0</v>
      </c>
      <c r="T247">
        <f>VLOOKUP($D247,metadata!$B$2:$S$450,17,FALSE)</f>
        <v>0</v>
      </c>
      <c r="U247">
        <f>VLOOKUP($D247,metadata!$B$2:$S$450,18,FALSE)</f>
        <v>0</v>
      </c>
      <c r="V247">
        <f>VLOOKUP($D247,metadata!$B$2:$Z$450,19,FALSE)</f>
        <v>0</v>
      </c>
      <c r="W247">
        <f>VLOOKUP($D247,metadata!$B$2:$Z$450,20,FALSE)</f>
        <v>0</v>
      </c>
      <c r="X247">
        <f>VLOOKUP($D247,metadata!$B$2:$Z$450,21,FALSE)</f>
        <v>0</v>
      </c>
      <c r="Y247">
        <f>VLOOKUP($D247,metadata!$B$2:$Z$450,22,FALSE)</f>
        <v>0</v>
      </c>
      <c r="Z247">
        <f>VLOOKUP($D247,metadata!$B$2:$Z$450,23,FALSE)</f>
        <v>0</v>
      </c>
      <c r="AA247">
        <f>VLOOKUP($D247,metadata!$B$2:$Z$450,24,FALSE)</f>
        <v>0</v>
      </c>
      <c r="AB247">
        <f>VLOOKUP($D247,metadata!$B$2:$Z$450,25,FALSE)</f>
        <v>0</v>
      </c>
    </row>
    <row r="248" spans="1:28" x14ac:dyDescent="0.3">
      <c r="A248" t="e">
        <f>A247+metadata!J257</f>
        <v>#REF!</v>
      </c>
      <c r="B248" t="str">
        <f>metadata!B247</f>
        <v>36-Ieshima Is.</v>
      </c>
      <c r="C248">
        <v>247</v>
      </c>
      <c r="D248" s="11" t="str">
        <f t="shared" si="3"/>
        <v>2-</v>
      </c>
      <c r="E248" t="str">
        <f>VLOOKUP($D248,metadata!$B$2:$S$450,2,FALSE)</f>
        <v>BRADSHAW, WE</v>
      </c>
      <c r="F248" t="str">
        <f>VLOOKUP($D248,metadata!$B$2:$S$450,3,FALSE)</f>
        <v>GEOGRAPHY OF PHOTOPERIODIC RESPONSE IN DIAPAUSING MOSQUITO</v>
      </c>
      <c r="G248" t="str">
        <f>VLOOKUP($D248,metadata!$B$2:$S$450,4,FALSE)</f>
        <v>10.1038/262384b0</v>
      </c>
      <c r="H248" t="str">
        <f>VLOOKUP($D248,metadata!$B$2:$S$450,5,FALSE)</f>
        <v>y-askfordata</v>
      </c>
      <c r="I248" t="str">
        <f>VLOOKUP($D248,metadata!$B$2:$S$450,6,FALSE)</f>
        <v>a</v>
      </c>
      <c r="J248" t="str">
        <f>VLOOKUP($D248,metadata!$B$2:$S$450,7,FALSE)</f>
        <v>i</v>
      </c>
      <c r="K248">
        <f>VLOOKUP($D248,metadata!$B$2:$S$450,8,FALSE)</f>
        <v>22</v>
      </c>
      <c r="L248">
        <f>VLOOKUP($D248,metadata!$B$2:$S$450,9,FALSE)</f>
        <v>16</v>
      </c>
      <c r="M248">
        <f>VLOOKUP($D248,metadata!$B$2:$S$450,10,FALSE)</f>
        <v>0</v>
      </c>
      <c r="N248" t="str">
        <f>VLOOKUP($D248,metadata!$B$2:$S$450,11,FALSE)</f>
        <v>Wyeomyia smithii</v>
      </c>
      <c r="O248" t="str">
        <f>VLOOKUP($D248,metadata!$B$2:$S$450,12,FALSE)</f>
        <v>diptera</v>
      </c>
      <c r="P248">
        <f>VLOOKUP($D248,metadata!$B$2:$S$450,13,FALSE)</f>
        <v>0</v>
      </c>
      <c r="Q248">
        <f>VLOOKUP($D248,metadata!$B$2:$S$450,14,FALSE)</f>
        <v>0</v>
      </c>
      <c r="R248">
        <f>VLOOKUP($D248,metadata!$B$2:$S$450,15,FALSE)</f>
        <v>0</v>
      </c>
      <c r="S248">
        <f>VLOOKUP($D248,metadata!$B$2:$S$450,16,FALSE)</f>
        <v>0</v>
      </c>
      <c r="T248">
        <f>VLOOKUP($D248,metadata!$B$2:$S$450,17,FALSE)</f>
        <v>0</v>
      </c>
      <c r="U248">
        <f>VLOOKUP($D248,metadata!$B$2:$S$450,18,FALSE)</f>
        <v>0</v>
      </c>
      <c r="V248">
        <f>VLOOKUP($D248,metadata!$B$2:$Z$450,19,FALSE)</f>
        <v>0</v>
      </c>
      <c r="W248">
        <f>VLOOKUP($D248,metadata!$B$2:$Z$450,20,FALSE)</f>
        <v>0</v>
      </c>
      <c r="X248">
        <f>VLOOKUP($D248,metadata!$B$2:$Z$450,21,FALSE)</f>
        <v>0</v>
      </c>
      <c r="Y248">
        <f>VLOOKUP($D248,metadata!$B$2:$Z$450,22,FALSE)</f>
        <v>0</v>
      </c>
      <c r="Z248">
        <f>VLOOKUP($D248,metadata!$B$2:$Z$450,23,FALSE)</f>
        <v>0</v>
      </c>
      <c r="AA248">
        <f>VLOOKUP($D248,metadata!$B$2:$Z$450,24,FALSE)</f>
        <v>0</v>
      </c>
      <c r="AB248">
        <f>VLOOKUP($D248,metadata!$B$2:$Z$450,25,FALSE)</f>
        <v>0</v>
      </c>
    </row>
    <row r="249" spans="1:28" x14ac:dyDescent="0.3">
      <c r="A249" t="e">
        <f>A248+metadata!J258</f>
        <v>#REF!</v>
      </c>
      <c r="B249" t="str">
        <f>metadata!B248</f>
        <v>36-Tangashima Is.</v>
      </c>
      <c r="C249">
        <v>248</v>
      </c>
      <c r="D249" s="11" t="str">
        <f t="shared" si="3"/>
        <v>2-</v>
      </c>
      <c r="E249" t="str">
        <f>VLOOKUP($D249,metadata!$B$2:$S$450,2,FALSE)</f>
        <v>BRADSHAW, WE</v>
      </c>
      <c r="F249" t="str">
        <f>VLOOKUP($D249,metadata!$B$2:$S$450,3,FALSE)</f>
        <v>GEOGRAPHY OF PHOTOPERIODIC RESPONSE IN DIAPAUSING MOSQUITO</v>
      </c>
      <c r="G249" t="str">
        <f>VLOOKUP($D249,metadata!$B$2:$S$450,4,FALSE)</f>
        <v>10.1038/262384b0</v>
      </c>
      <c r="H249" t="str">
        <f>VLOOKUP($D249,metadata!$B$2:$S$450,5,FALSE)</f>
        <v>y-askfordata</v>
      </c>
      <c r="I249" t="str">
        <f>VLOOKUP($D249,metadata!$B$2:$S$450,6,FALSE)</f>
        <v>a</v>
      </c>
      <c r="J249" t="str">
        <f>VLOOKUP($D249,metadata!$B$2:$S$450,7,FALSE)</f>
        <v>i</v>
      </c>
      <c r="K249">
        <f>VLOOKUP($D249,metadata!$B$2:$S$450,8,FALSE)</f>
        <v>22</v>
      </c>
      <c r="L249">
        <f>VLOOKUP($D249,metadata!$B$2:$S$450,9,FALSE)</f>
        <v>16</v>
      </c>
      <c r="M249">
        <f>VLOOKUP($D249,metadata!$B$2:$S$450,10,FALSE)</f>
        <v>0</v>
      </c>
      <c r="N249" t="str">
        <f>VLOOKUP($D249,metadata!$B$2:$S$450,11,FALSE)</f>
        <v>Wyeomyia smithii</v>
      </c>
      <c r="O249" t="str">
        <f>VLOOKUP($D249,metadata!$B$2:$S$450,12,FALSE)</f>
        <v>diptera</v>
      </c>
      <c r="P249">
        <f>VLOOKUP($D249,metadata!$B$2:$S$450,13,FALSE)</f>
        <v>0</v>
      </c>
      <c r="Q249">
        <f>VLOOKUP($D249,metadata!$B$2:$S$450,14,FALSE)</f>
        <v>0</v>
      </c>
      <c r="R249">
        <f>VLOOKUP($D249,metadata!$B$2:$S$450,15,FALSE)</f>
        <v>0</v>
      </c>
      <c r="S249">
        <f>VLOOKUP($D249,metadata!$B$2:$S$450,16,FALSE)</f>
        <v>0</v>
      </c>
      <c r="T249">
        <f>VLOOKUP($D249,metadata!$B$2:$S$450,17,FALSE)</f>
        <v>0</v>
      </c>
      <c r="U249">
        <f>VLOOKUP($D249,metadata!$B$2:$S$450,18,FALSE)</f>
        <v>0</v>
      </c>
      <c r="V249">
        <f>VLOOKUP($D249,metadata!$B$2:$Z$450,19,FALSE)</f>
        <v>0</v>
      </c>
      <c r="W249">
        <f>VLOOKUP($D249,metadata!$B$2:$Z$450,20,FALSE)</f>
        <v>0</v>
      </c>
      <c r="X249">
        <f>VLOOKUP($D249,metadata!$B$2:$Z$450,21,FALSE)</f>
        <v>0</v>
      </c>
      <c r="Y249">
        <f>VLOOKUP($D249,metadata!$B$2:$Z$450,22,FALSE)</f>
        <v>0</v>
      </c>
      <c r="Z249">
        <f>VLOOKUP($D249,metadata!$B$2:$Z$450,23,FALSE)</f>
        <v>0</v>
      </c>
      <c r="AA249">
        <f>VLOOKUP($D249,metadata!$B$2:$Z$450,24,FALSE)</f>
        <v>0</v>
      </c>
      <c r="AB249">
        <f>VLOOKUP($D249,metadata!$B$2:$Z$450,25,FALSE)</f>
        <v>0</v>
      </c>
    </row>
    <row r="250" spans="1:28" x14ac:dyDescent="0.3">
      <c r="A250" t="e">
        <f>A249+metadata!J259</f>
        <v>#REF!</v>
      </c>
      <c r="B250" t="str">
        <f>metadata!B249</f>
        <v>36-Bouzeshima Is.</v>
      </c>
      <c r="C250">
        <v>249</v>
      </c>
      <c r="D250" s="11" t="str">
        <f t="shared" si="3"/>
        <v>2-</v>
      </c>
      <c r="E250" t="str">
        <f>VLOOKUP($D250,metadata!$B$2:$S$450,2,FALSE)</f>
        <v>BRADSHAW, WE</v>
      </c>
      <c r="F250" t="str">
        <f>VLOOKUP($D250,metadata!$B$2:$S$450,3,FALSE)</f>
        <v>GEOGRAPHY OF PHOTOPERIODIC RESPONSE IN DIAPAUSING MOSQUITO</v>
      </c>
      <c r="G250" t="str">
        <f>VLOOKUP($D250,metadata!$B$2:$S$450,4,FALSE)</f>
        <v>10.1038/262384b0</v>
      </c>
      <c r="H250" t="str">
        <f>VLOOKUP($D250,metadata!$B$2:$S$450,5,FALSE)</f>
        <v>y-askfordata</v>
      </c>
      <c r="I250" t="str">
        <f>VLOOKUP($D250,metadata!$B$2:$S$450,6,FALSE)</f>
        <v>a</v>
      </c>
      <c r="J250" t="str">
        <f>VLOOKUP($D250,metadata!$B$2:$S$450,7,FALSE)</f>
        <v>i</v>
      </c>
      <c r="K250">
        <f>VLOOKUP($D250,metadata!$B$2:$S$450,8,FALSE)</f>
        <v>22</v>
      </c>
      <c r="L250">
        <f>VLOOKUP($D250,metadata!$B$2:$S$450,9,FALSE)</f>
        <v>16</v>
      </c>
      <c r="M250">
        <f>VLOOKUP($D250,metadata!$B$2:$S$450,10,FALSE)</f>
        <v>0</v>
      </c>
      <c r="N250" t="str">
        <f>VLOOKUP($D250,metadata!$B$2:$S$450,11,FALSE)</f>
        <v>Wyeomyia smithii</v>
      </c>
      <c r="O250" t="str">
        <f>VLOOKUP($D250,metadata!$B$2:$S$450,12,FALSE)</f>
        <v>diptera</v>
      </c>
      <c r="P250">
        <f>VLOOKUP($D250,metadata!$B$2:$S$450,13,FALSE)</f>
        <v>0</v>
      </c>
      <c r="Q250">
        <f>VLOOKUP($D250,metadata!$B$2:$S$450,14,FALSE)</f>
        <v>0</v>
      </c>
      <c r="R250">
        <f>VLOOKUP($D250,metadata!$B$2:$S$450,15,FALSE)</f>
        <v>0</v>
      </c>
      <c r="S250">
        <f>VLOOKUP($D250,metadata!$B$2:$S$450,16,FALSE)</f>
        <v>0</v>
      </c>
      <c r="T250">
        <f>VLOOKUP($D250,metadata!$B$2:$S$450,17,FALSE)</f>
        <v>0</v>
      </c>
      <c r="U250">
        <f>VLOOKUP($D250,metadata!$B$2:$S$450,18,FALSE)</f>
        <v>0</v>
      </c>
      <c r="V250">
        <f>VLOOKUP($D250,metadata!$B$2:$Z$450,19,FALSE)</f>
        <v>0</v>
      </c>
      <c r="W250">
        <f>VLOOKUP($D250,metadata!$B$2:$Z$450,20,FALSE)</f>
        <v>0</v>
      </c>
      <c r="X250">
        <f>VLOOKUP($D250,metadata!$B$2:$Z$450,21,FALSE)</f>
        <v>0</v>
      </c>
      <c r="Y250">
        <f>VLOOKUP($D250,metadata!$B$2:$Z$450,22,FALSE)</f>
        <v>0</v>
      </c>
      <c r="Z250">
        <f>VLOOKUP($D250,metadata!$B$2:$Z$450,23,FALSE)</f>
        <v>0</v>
      </c>
      <c r="AA250">
        <f>VLOOKUP($D250,metadata!$B$2:$Z$450,24,FALSE)</f>
        <v>0</v>
      </c>
      <c r="AB250">
        <f>VLOOKUP($D250,metadata!$B$2:$Z$450,25,FALSE)</f>
        <v>0</v>
      </c>
    </row>
    <row r="251" spans="1:28" x14ac:dyDescent="0.3">
      <c r="A251" t="e">
        <f>A250+metadata!J260</f>
        <v>#REF!</v>
      </c>
      <c r="B251" t="str">
        <f>metadata!B250</f>
        <v>37- OUL</v>
      </c>
      <c r="C251">
        <v>250</v>
      </c>
      <c r="D251" s="11" t="str">
        <f t="shared" si="3"/>
        <v>2-</v>
      </c>
      <c r="E251" t="str">
        <f>VLOOKUP($D251,metadata!$B$2:$S$450,2,FALSE)</f>
        <v>BRADSHAW, WE</v>
      </c>
      <c r="F251" t="str">
        <f>VLOOKUP($D251,metadata!$B$2:$S$450,3,FALSE)</f>
        <v>GEOGRAPHY OF PHOTOPERIODIC RESPONSE IN DIAPAUSING MOSQUITO</v>
      </c>
      <c r="G251" t="str">
        <f>VLOOKUP($D251,metadata!$B$2:$S$450,4,FALSE)</f>
        <v>10.1038/262384b0</v>
      </c>
      <c r="H251" t="str">
        <f>VLOOKUP($D251,metadata!$B$2:$S$450,5,FALSE)</f>
        <v>y-askfordata</v>
      </c>
      <c r="I251" t="str">
        <f>VLOOKUP($D251,metadata!$B$2:$S$450,6,FALSE)</f>
        <v>a</v>
      </c>
      <c r="J251" t="str">
        <f>VLOOKUP($D251,metadata!$B$2:$S$450,7,FALSE)</f>
        <v>i</v>
      </c>
      <c r="K251">
        <f>VLOOKUP($D251,metadata!$B$2:$S$450,8,FALSE)</f>
        <v>22</v>
      </c>
      <c r="L251">
        <f>VLOOKUP($D251,metadata!$B$2:$S$450,9,FALSE)</f>
        <v>16</v>
      </c>
      <c r="M251">
        <f>VLOOKUP($D251,metadata!$B$2:$S$450,10,FALSE)</f>
        <v>0</v>
      </c>
      <c r="N251" t="str">
        <f>VLOOKUP($D251,metadata!$B$2:$S$450,11,FALSE)</f>
        <v>Wyeomyia smithii</v>
      </c>
      <c r="O251" t="str">
        <f>VLOOKUP($D251,metadata!$B$2:$S$450,12,FALSE)</f>
        <v>diptera</v>
      </c>
      <c r="P251">
        <f>VLOOKUP($D251,metadata!$B$2:$S$450,13,FALSE)</f>
        <v>0</v>
      </c>
      <c r="Q251">
        <f>VLOOKUP($D251,metadata!$B$2:$S$450,14,FALSE)</f>
        <v>0</v>
      </c>
      <c r="R251">
        <f>VLOOKUP($D251,metadata!$B$2:$S$450,15,FALSE)</f>
        <v>0</v>
      </c>
      <c r="S251">
        <f>VLOOKUP($D251,metadata!$B$2:$S$450,16,FALSE)</f>
        <v>0</v>
      </c>
      <c r="T251">
        <f>VLOOKUP($D251,metadata!$B$2:$S$450,17,FALSE)</f>
        <v>0</v>
      </c>
      <c r="U251">
        <f>VLOOKUP($D251,metadata!$B$2:$S$450,18,FALSE)</f>
        <v>0</v>
      </c>
      <c r="V251">
        <f>VLOOKUP($D251,metadata!$B$2:$Z$450,19,FALSE)</f>
        <v>0</v>
      </c>
      <c r="W251">
        <f>VLOOKUP($D251,metadata!$B$2:$Z$450,20,FALSE)</f>
        <v>0</v>
      </c>
      <c r="X251">
        <f>VLOOKUP($D251,metadata!$B$2:$Z$450,21,FALSE)</f>
        <v>0</v>
      </c>
      <c r="Y251">
        <f>VLOOKUP($D251,metadata!$B$2:$Z$450,22,FALSE)</f>
        <v>0</v>
      </c>
      <c r="Z251">
        <f>VLOOKUP($D251,metadata!$B$2:$Z$450,23,FALSE)</f>
        <v>0</v>
      </c>
      <c r="AA251">
        <f>VLOOKUP($D251,metadata!$B$2:$Z$450,24,FALSE)</f>
        <v>0</v>
      </c>
      <c r="AB251">
        <f>VLOOKUP($D251,metadata!$B$2:$Z$450,25,FALSE)</f>
        <v>0</v>
      </c>
    </row>
    <row r="252" spans="1:28" x14ac:dyDescent="0.3">
      <c r="A252" t="e">
        <f>A251+metadata!J261</f>
        <v>#REF!</v>
      </c>
      <c r="B252" t="str">
        <f>metadata!B251</f>
        <v>37- TUR</v>
      </c>
      <c r="C252">
        <v>251</v>
      </c>
      <c r="D252" s="11" t="str">
        <f t="shared" si="3"/>
        <v>2-</v>
      </c>
      <c r="E252" t="str">
        <f>VLOOKUP($D252,metadata!$B$2:$S$450,2,FALSE)</f>
        <v>BRADSHAW, WE</v>
      </c>
      <c r="F252" t="str">
        <f>VLOOKUP($D252,metadata!$B$2:$S$450,3,FALSE)</f>
        <v>GEOGRAPHY OF PHOTOPERIODIC RESPONSE IN DIAPAUSING MOSQUITO</v>
      </c>
      <c r="G252" t="str">
        <f>VLOOKUP($D252,metadata!$B$2:$S$450,4,FALSE)</f>
        <v>10.1038/262384b0</v>
      </c>
      <c r="H252" t="str">
        <f>VLOOKUP($D252,metadata!$B$2:$S$450,5,FALSE)</f>
        <v>y-askfordata</v>
      </c>
      <c r="I252" t="str">
        <f>VLOOKUP($D252,metadata!$B$2:$S$450,6,FALSE)</f>
        <v>a</v>
      </c>
      <c r="J252" t="str">
        <f>VLOOKUP($D252,metadata!$B$2:$S$450,7,FALSE)</f>
        <v>i</v>
      </c>
      <c r="K252">
        <f>VLOOKUP($D252,metadata!$B$2:$S$450,8,FALSE)</f>
        <v>22</v>
      </c>
      <c r="L252">
        <f>VLOOKUP($D252,metadata!$B$2:$S$450,9,FALSE)</f>
        <v>16</v>
      </c>
      <c r="M252">
        <f>VLOOKUP($D252,metadata!$B$2:$S$450,10,FALSE)</f>
        <v>0</v>
      </c>
      <c r="N252" t="str">
        <f>VLOOKUP($D252,metadata!$B$2:$S$450,11,FALSE)</f>
        <v>Wyeomyia smithii</v>
      </c>
      <c r="O252" t="str">
        <f>VLOOKUP($D252,metadata!$B$2:$S$450,12,FALSE)</f>
        <v>diptera</v>
      </c>
      <c r="P252">
        <f>VLOOKUP($D252,metadata!$B$2:$S$450,13,FALSE)</f>
        <v>0</v>
      </c>
      <c r="Q252">
        <f>VLOOKUP($D252,metadata!$B$2:$S$450,14,FALSE)</f>
        <v>0</v>
      </c>
      <c r="R252">
        <f>VLOOKUP($D252,metadata!$B$2:$S$450,15,FALSE)</f>
        <v>0</v>
      </c>
      <c r="S252">
        <f>VLOOKUP($D252,metadata!$B$2:$S$450,16,FALSE)</f>
        <v>0</v>
      </c>
      <c r="T252">
        <f>VLOOKUP($D252,metadata!$B$2:$S$450,17,FALSE)</f>
        <v>0</v>
      </c>
      <c r="U252">
        <f>VLOOKUP($D252,metadata!$B$2:$S$450,18,FALSE)</f>
        <v>0</v>
      </c>
      <c r="V252">
        <f>VLOOKUP($D252,metadata!$B$2:$Z$450,19,FALSE)</f>
        <v>0</v>
      </c>
      <c r="W252">
        <f>VLOOKUP($D252,metadata!$B$2:$Z$450,20,FALSE)</f>
        <v>0</v>
      </c>
      <c r="X252">
        <f>VLOOKUP($D252,metadata!$B$2:$Z$450,21,FALSE)</f>
        <v>0</v>
      </c>
      <c r="Y252">
        <f>VLOOKUP($D252,metadata!$B$2:$Z$450,22,FALSE)</f>
        <v>0</v>
      </c>
      <c r="Z252">
        <f>VLOOKUP($D252,metadata!$B$2:$Z$450,23,FALSE)</f>
        <v>0</v>
      </c>
      <c r="AA252">
        <f>VLOOKUP($D252,metadata!$B$2:$Z$450,24,FALSE)</f>
        <v>0</v>
      </c>
      <c r="AB252">
        <f>VLOOKUP($D252,metadata!$B$2:$Z$450,25,FALSE)</f>
        <v>0</v>
      </c>
    </row>
    <row r="253" spans="1:28" x14ac:dyDescent="0.3">
      <c r="A253" t="e">
        <f>A252+metadata!J262</f>
        <v>#REF!</v>
      </c>
      <c r="B253" t="str">
        <f>metadata!B252</f>
        <v>37- LAT</v>
      </c>
      <c r="C253">
        <v>252</v>
      </c>
      <c r="D253" s="11" t="str">
        <f t="shared" si="3"/>
        <v>2-</v>
      </c>
      <c r="E253" t="str">
        <f>VLOOKUP($D253,metadata!$B$2:$S$450,2,FALSE)</f>
        <v>BRADSHAW, WE</v>
      </c>
      <c r="F253" t="str">
        <f>VLOOKUP($D253,metadata!$B$2:$S$450,3,FALSE)</f>
        <v>GEOGRAPHY OF PHOTOPERIODIC RESPONSE IN DIAPAUSING MOSQUITO</v>
      </c>
      <c r="G253" t="str">
        <f>VLOOKUP($D253,metadata!$B$2:$S$450,4,FALSE)</f>
        <v>10.1038/262384b0</v>
      </c>
      <c r="H253" t="str">
        <f>VLOOKUP($D253,metadata!$B$2:$S$450,5,FALSE)</f>
        <v>y-askfordata</v>
      </c>
      <c r="I253" t="str">
        <f>VLOOKUP($D253,metadata!$B$2:$S$450,6,FALSE)</f>
        <v>a</v>
      </c>
      <c r="J253" t="str">
        <f>VLOOKUP($D253,metadata!$B$2:$S$450,7,FALSE)</f>
        <v>i</v>
      </c>
      <c r="K253">
        <f>VLOOKUP($D253,metadata!$B$2:$S$450,8,FALSE)</f>
        <v>22</v>
      </c>
      <c r="L253">
        <f>VLOOKUP($D253,metadata!$B$2:$S$450,9,FALSE)</f>
        <v>16</v>
      </c>
      <c r="M253">
        <f>VLOOKUP($D253,metadata!$B$2:$S$450,10,FALSE)</f>
        <v>0</v>
      </c>
      <c r="N253" t="str">
        <f>VLOOKUP($D253,metadata!$B$2:$S$450,11,FALSE)</f>
        <v>Wyeomyia smithii</v>
      </c>
      <c r="O253" t="str">
        <f>VLOOKUP($D253,metadata!$B$2:$S$450,12,FALSE)</f>
        <v>diptera</v>
      </c>
      <c r="P253">
        <f>VLOOKUP($D253,metadata!$B$2:$S$450,13,FALSE)</f>
        <v>0</v>
      </c>
      <c r="Q253">
        <f>VLOOKUP($D253,metadata!$B$2:$S$450,14,FALSE)</f>
        <v>0</v>
      </c>
      <c r="R253">
        <f>VLOOKUP($D253,metadata!$B$2:$S$450,15,FALSE)</f>
        <v>0</v>
      </c>
      <c r="S253">
        <f>VLOOKUP($D253,metadata!$B$2:$S$450,16,FALSE)</f>
        <v>0</v>
      </c>
      <c r="T253">
        <f>VLOOKUP($D253,metadata!$B$2:$S$450,17,FALSE)</f>
        <v>0</v>
      </c>
      <c r="U253">
        <f>VLOOKUP($D253,metadata!$B$2:$S$450,18,FALSE)</f>
        <v>0</v>
      </c>
      <c r="V253">
        <f>VLOOKUP($D253,metadata!$B$2:$Z$450,19,FALSE)</f>
        <v>0</v>
      </c>
      <c r="W253">
        <f>VLOOKUP($D253,metadata!$B$2:$Z$450,20,FALSE)</f>
        <v>0</v>
      </c>
      <c r="X253">
        <f>VLOOKUP($D253,metadata!$B$2:$Z$450,21,FALSE)</f>
        <v>0</v>
      </c>
      <c r="Y253">
        <f>VLOOKUP($D253,metadata!$B$2:$Z$450,22,FALSE)</f>
        <v>0</v>
      </c>
      <c r="Z253">
        <f>VLOOKUP($D253,metadata!$B$2:$Z$450,23,FALSE)</f>
        <v>0</v>
      </c>
      <c r="AA253">
        <f>VLOOKUP($D253,metadata!$B$2:$Z$450,24,FALSE)</f>
        <v>0</v>
      </c>
      <c r="AB253">
        <f>VLOOKUP($D253,metadata!$B$2:$Z$450,25,FALSE)</f>
        <v>0</v>
      </c>
    </row>
    <row r="254" spans="1:28" x14ac:dyDescent="0.3">
      <c r="A254" t="e">
        <f>A253+metadata!J263</f>
        <v>#REF!</v>
      </c>
      <c r="B254" t="str">
        <f>metadata!B253</f>
        <v>37- HAM</v>
      </c>
      <c r="C254">
        <v>253</v>
      </c>
      <c r="D254" s="11" t="str">
        <f t="shared" si="3"/>
        <v>2-</v>
      </c>
      <c r="E254" t="str">
        <f>VLOOKUP($D254,metadata!$B$2:$S$450,2,FALSE)</f>
        <v>BRADSHAW, WE</v>
      </c>
      <c r="F254" t="str">
        <f>VLOOKUP($D254,metadata!$B$2:$S$450,3,FALSE)</f>
        <v>GEOGRAPHY OF PHOTOPERIODIC RESPONSE IN DIAPAUSING MOSQUITO</v>
      </c>
      <c r="G254" t="str">
        <f>VLOOKUP($D254,metadata!$B$2:$S$450,4,FALSE)</f>
        <v>10.1038/262384b0</v>
      </c>
      <c r="H254" t="str">
        <f>VLOOKUP($D254,metadata!$B$2:$S$450,5,FALSE)</f>
        <v>y-askfordata</v>
      </c>
      <c r="I254" t="str">
        <f>VLOOKUP($D254,metadata!$B$2:$S$450,6,FALSE)</f>
        <v>a</v>
      </c>
      <c r="J254" t="str">
        <f>VLOOKUP($D254,metadata!$B$2:$S$450,7,FALSE)</f>
        <v>i</v>
      </c>
      <c r="K254">
        <f>VLOOKUP($D254,metadata!$B$2:$S$450,8,FALSE)</f>
        <v>22</v>
      </c>
      <c r="L254">
        <f>VLOOKUP($D254,metadata!$B$2:$S$450,9,FALSE)</f>
        <v>16</v>
      </c>
      <c r="M254">
        <f>VLOOKUP($D254,metadata!$B$2:$S$450,10,FALSE)</f>
        <v>0</v>
      </c>
      <c r="N254" t="str">
        <f>VLOOKUP($D254,metadata!$B$2:$S$450,11,FALSE)</f>
        <v>Wyeomyia smithii</v>
      </c>
      <c r="O254" t="str">
        <f>VLOOKUP($D254,metadata!$B$2:$S$450,12,FALSE)</f>
        <v>diptera</v>
      </c>
      <c r="P254">
        <f>VLOOKUP($D254,metadata!$B$2:$S$450,13,FALSE)</f>
        <v>0</v>
      </c>
      <c r="Q254">
        <f>VLOOKUP($D254,metadata!$B$2:$S$450,14,FALSE)</f>
        <v>0</v>
      </c>
      <c r="R254">
        <f>VLOOKUP($D254,metadata!$B$2:$S$450,15,FALSE)</f>
        <v>0</v>
      </c>
      <c r="S254">
        <f>VLOOKUP($D254,metadata!$B$2:$S$450,16,FALSE)</f>
        <v>0</v>
      </c>
      <c r="T254">
        <f>VLOOKUP($D254,metadata!$B$2:$S$450,17,FALSE)</f>
        <v>0</v>
      </c>
      <c r="U254">
        <f>VLOOKUP($D254,metadata!$B$2:$S$450,18,FALSE)</f>
        <v>0</v>
      </c>
      <c r="V254">
        <f>VLOOKUP($D254,metadata!$B$2:$Z$450,19,FALSE)</f>
        <v>0</v>
      </c>
      <c r="W254">
        <f>VLOOKUP($D254,metadata!$B$2:$Z$450,20,FALSE)</f>
        <v>0</v>
      </c>
      <c r="X254">
        <f>VLOOKUP($D254,metadata!$B$2:$Z$450,21,FALSE)</f>
        <v>0</v>
      </c>
      <c r="Y254">
        <f>VLOOKUP($D254,metadata!$B$2:$Z$450,22,FALSE)</f>
        <v>0</v>
      </c>
      <c r="Z254">
        <f>VLOOKUP($D254,metadata!$B$2:$Z$450,23,FALSE)</f>
        <v>0</v>
      </c>
      <c r="AA254">
        <f>VLOOKUP($D254,metadata!$B$2:$Z$450,24,FALSE)</f>
        <v>0</v>
      </c>
      <c r="AB254">
        <f>VLOOKUP($D254,metadata!$B$2:$Z$450,25,FALSE)</f>
        <v>0</v>
      </c>
    </row>
    <row r="255" spans="1:28" x14ac:dyDescent="0.3">
      <c r="A255" t="e">
        <f>A254+metadata!J264</f>
        <v>#REF!</v>
      </c>
      <c r="B255" t="str">
        <f>metadata!B254</f>
        <v>37- SCH</v>
      </c>
      <c r="C255">
        <v>254</v>
      </c>
      <c r="D255" s="11" t="str">
        <f t="shared" si="3"/>
        <v>2-</v>
      </c>
      <c r="E255" t="str">
        <f>VLOOKUP($D255,metadata!$B$2:$S$450,2,FALSE)</f>
        <v>BRADSHAW, WE</v>
      </c>
      <c r="F255" t="str">
        <f>VLOOKUP($D255,metadata!$B$2:$S$450,3,FALSE)</f>
        <v>GEOGRAPHY OF PHOTOPERIODIC RESPONSE IN DIAPAUSING MOSQUITO</v>
      </c>
      <c r="G255" t="str">
        <f>VLOOKUP($D255,metadata!$B$2:$S$450,4,FALSE)</f>
        <v>10.1038/262384b0</v>
      </c>
      <c r="H255" t="str">
        <f>VLOOKUP($D255,metadata!$B$2:$S$450,5,FALSE)</f>
        <v>y-askfordata</v>
      </c>
      <c r="I255" t="str">
        <f>VLOOKUP($D255,metadata!$B$2:$S$450,6,FALSE)</f>
        <v>a</v>
      </c>
      <c r="J255" t="str">
        <f>VLOOKUP($D255,metadata!$B$2:$S$450,7,FALSE)</f>
        <v>i</v>
      </c>
      <c r="K255">
        <f>VLOOKUP($D255,metadata!$B$2:$S$450,8,FALSE)</f>
        <v>22</v>
      </c>
      <c r="L255">
        <f>VLOOKUP($D255,metadata!$B$2:$S$450,9,FALSE)</f>
        <v>16</v>
      </c>
      <c r="M255">
        <f>VLOOKUP($D255,metadata!$B$2:$S$450,10,FALSE)</f>
        <v>0</v>
      </c>
      <c r="N255" t="str">
        <f>VLOOKUP($D255,metadata!$B$2:$S$450,11,FALSE)</f>
        <v>Wyeomyia smithii</v>
      </c>
      <c r="O255" t="str">
        <f>VLOOKUP($D255,metadata!$B$2:$S$450,12,FALSE)</f>
        <v>diptera</v>
      </c>
      <c r="P255">
        <f>VLOOKUP($D255,metadata!$B$2:$S$450,13,FALSE)</f>
        <v>0</v>
      </c>
      <c r="Q255">
        <f>VLOOKUP($D255,metadata!$B$2:$S$450,14,FALSE)</f>
        <v>0</v>
      </c>
      <c r="R255">
        <f>VLOOKUP($D255,metadata!$B$2:$S$450,15,FALSE)</f>
        <v>0</v>
      </c>
      <c r="S255">
        <f>VLOOKUP($D255,metadata!$B$2:$S$450,16,FALSE)</f>
        <v>0</v>
      </c>
      <c r="T255">
        <f>VLOOKUP($D255,metadata!$B$2:$S$450,17,FALSE)</f>
        <v>0</v>
      </c>
      <c r="U255">
        <f>VLOOKUP($D255,metadata!$B$2:$S$450,18,FALSE)</f>
        <v>0</v>
      </c>
      <c r="V255">
        <f>VLOOKUP($D255,metadata!$B$2:$Z$450,19,FALSE)</f>
        <v>0</v>
      </c>
      <c r="W255">
        <f>VLOOKUP($D255,metadata!$B$2:$Z$450,20,FALSE)</f>
        <v>0</v>
      </c>
      <c r="X255">
        <f>VLOOKUP($D255,metadata!$B$2:$Z$450,21,FALSE)</f>
        <v>0</v>
      </c>
      <c r="Y255">
        <f>VLOOKUP($D255,metadata!$B$2:$Z$450,22,FALSE)</f>
        <v>0</v>
      </c>
      <c r="Z255">
        <f>VLOOKUP($D255,metadata!$B$2:$Z$450,23,FALSE)</f>
        <v>0</v>
      </c>
      <c r="AA255">
        <f>VLOOKUP($D255,metadata!$B$2:$Z$450,24,FALSE)</f>
        <v>0</v>
      </c>
      <c r="AB255">
        <f>VLOOKUP($D255,metadata!$B$2:$Z$450,25,FALSE)</f>
        <v>0</v>
      </c>
    </row>
    <row r="256" spans="1:28" x14ac:dyDescent="0.3">
      <c r="A256" t="e">
        <f>A255+metadata!J265</f>
        <v>#REF!</v>
      </c>
      <c r="B256" t="str">
        <f>metadata!B255</f>
        <v>37- SWI</v>
      </c>
      <c r="C256">
        <v>255</v>
      </c>
      <c r="D256" s="11" t="str">
        <f t="shared" si="3"/>
        <v>2-</v>
      </c>
      <c r="E256" t="str">
        <f>VLOOKUP($D256,metadata!$B$2:$S$450,2,FALSE)</f>
        <v>BRADSHAW, WE</v>
      </c>
      <c r="F256" t="str">
        <f>VLOOKUP($D256,metadata!$B$2:$S$450,3,FALSE)</f>
        <v>GEOGRAPHY OF PHOTOPERIODIC RESPONSE IN DIAPAUSING MOSQUITO</v>
      </c>
      <c r="G256" t="str">
        <f>VLOOKUP($D256,metadata!$B$2:$S$450,4,FALSE)</f>
        <v>10.1038/262384b0</v>
      </c>
      <c r="H256" t="str">
        <f>VLOOKUP($D256,metadata!$B$2:$S$450,5,FALSE)</f>
        <v>y-askfordata</v>
      </c>
      <c r="I256" t="str">
        <f>VLOOKUP($D256,metadata!$B$2:$S$450,6,FALSE)</f>
        <v>a</v>
      </c>
      <c r="J256" t="str">
        <f>VLOOKUP($D256,metadata!$B$2:$S$450,7,FALSE)</f>
        <v>i</v>
      </c>
      <c r="K256">
        <f>VLOOKUP($D256,metadata!$B$2:$S$450,8,FALSE)</f>
        <v>22</v>
      </c>
      <c r="L256">
        <f>VLOOKUP($D256,metadata!$B$2:$S$450,9,FALSE)</f>
        <v>16</v>
      </c>
      <c r="M256">
        <f>VLOOKUP($D256,metadata!$B$2:$S$450,10,FALSE)</f>
        <v>0</v>
      </c>
      <c r="N256" t="str">
        <f>VLOOKUP($D256,metadata!$B$2:$S$450,11,FALSE)</f>
        <v>Wyeomyia smithii</v>
      </c>
      <c r="O256" t="str">
        <f>VLOOKUP($D256,metadata!$B$2:$S$450,12,FALSE)</f>
        <v>diptera</v>
      </c>
      <c r="P256">
        <f>VLOOKUP($D256,metadata!$B$2:$S$450,13,FALSE)</f>
        <v>0</v>
      </c>
      <c r="Q256">
        <f>VLOOKUP($D256,metadata!$B$2:$S$450,14,FALSE)</f>
        <v>0</v>
      </c>
      <c r="R256">
        <f>VLOOKUP($D256,metadata!$B$2:$S$450,15,FALSE)</f>
        <v>0</v>
      </c>
      <c r="S256">
        <f>VLOOKUP($D256,metadata!$B$2:$S$450,16,FALSE)</f>
        <v>0</v>
      </c>
      <c r="T256">
        <f>VLOOKUP($D256,metadata!$B$2:$S$450,17,FALSE)</f>
        <v>0</v>
      </c>
      <c r="U256">
        <f>VLOOKUP($D256,metadata!$B$2:$S$450,18,FALSE)</f>
        <v>0</v>
      </c>
      <c r="V256">
        <f>VLOOKUP($D256,metadata!$B$2:$Z$450,19,FALSE)</f>
        <v>0</v>
      </c>
      <c r="W256">
        <f>VLOOKUP($D256,metadata!$B$2:$Z$450,20,FALSE)</f>
        <v>0</v>
      </c>
      <c r="X256">
        <f>VLOOKUP($D256,metadata!$B$2:$Z$450,21,FALSE)</f>
        <v>0</v>
      </c>
      <c r="Y256">
        <f>VLOOKUP($D256,metadata!$B$2:$Z$450,22,FALSE)</f>
        <v>0</v>
      </c>
      <c r="Z256">
        <f>VLOOKUP($D256,metadata!$B$2:$Z$450,23,FALSE)</f>
        <v>0</v>
      </c>
      <c r="AA256">
        <f>VLOOKUP($D256,metadata!$B$2:$Z$450,24,FALSE)</f>
        <v>0</v>
      </c>
      <c r="AB256">
        <f>VLOOKUP($D256,metadata!$B$2:$Z$450,25,FALSE)</f>
        <v>0</v>
      </c>
    </row>
    <row r="257" spans="1:28" x14ac:dyDescent="0.3">
      <c r="A257" t="e">
        <f>A256+metadata!J266</f>
        <v>#REF!</v>
      </c>
      <c r="B257" t="str">
        <f>metadata!B256</f>
        <v>37- COR</v>
      </c>
      <c r="C257">
        <v>256</v>
      </c>
      <c r="D257" s="11" t="str">
        <f t="shared" si="3"/>
        <v>2-</v>
      </c>
      <c r="E257" t="str">
        <f>VLOOKUP($D257,metadata!$B$2:$S$450,2,FALSE)</f>
        <v>BRADSHAW, WE</v>
      </c>
      <c r="F257" t="str">
        <f>VLOOKUP($D257,metadata!$B$2:$S$450,3,FALSE)</f>
        <v>GEOGRAPHY OF PHOTOPERIODIC RESPONSE IN DIAPAUSING MOSQUITO</v>
      </c>
      <c r="G257" t="str">
        <f>VLOOKUP($D257,metadata!$B$2:$S$450,4,FALSE)</f>
        <v>10.1038/262384b0</v>
      </c>
      <c r="H257" t="str">
        <f>VLOOKUP($D257,metadata!$B$2:$S$450,5,FALSE)</f>
        <v>y-askfordata</v>
      </c>
      <c r="I257" t="str">
        <f>VLOOKUP($D257,metadata!$B$2:$S$450,6,FALSE)</f>
        <v>a</v>
      </c>
      <c r="J257" t="str">
        <f>VLOOKUP($D257,metadata!$B$2:$S$450,7,FALSE)</f>
        <v>i</v>
      </c>
      <c r="K257">
        <f>VLOOKUP($D257,metadata!$B$2:$S$450,8,FALSE)</f>
        <v>22</v>
      </c>
      <c r="L257">
        <f>VLOOKUP($D257,metadata!$B$2:$S$450,9,FALSE)</f>
        <v>16</v>
      </c>
      <c r="M257">
        <f>VLOOKUP($D257,metadata!$B$2:$S$450,10,FALSE)</f>
        <v>0</v>
      </c>
      <c r="N257" t="str">
        <f>VLOOKUP($D257,metadata!$B$2:$S$450,11,FALSE)</f>
        <v>Wyeomyia smithii</v>
      </c>
      <c r="O257" t="str">
        <f>VLOOKUP($D257,metadata!$B$2:$S$450,12,FALSE)</f>
        <v>diptera</v>
      </c>
      <c r="P257">
        <f>VLOOKUP($D257,metadata!$B$2:$S$450,13,FALSE)</f>
        <v>0</v>
      </c>
      <c r="Q257">
        <f>VLOOKUP($D257,metadata!$B$2:$S$450,14,FALSE)</f>
        <v>0</v>
      </c>
      <c r="R257">
        <f>VLOOKUP($D257,metadata!$B$2:$S$450,15,FALSE)</f>
        <v>0</v>
      </c>
      <c r="S257">
        <f>VLOOKUP($D257,metadata!$B$2:$S$450,16,FALSE)</f>
        <v>0</v>
      </c>
      <c r="T257">
        <f>VLOOKUP($D257,metadata!$B$2:$S$450,17,FALSE)</f>
        <v>0</v>
      </c>
      <c r="U257">
        <f>VLOOKUP($D257,metadata!$B$2:$S$450,18,FALSE)</f>
        <v>0</v>
      </c>
      <c r="V257">
        <f>VLOOKUP($D257,metadata!$B$2:$Z$450,19,FALSE)</f>
        <v>0</v>
      </c>
      <c r="W257">
        <f>VLOOKUP($D257,metadata!$B$2:$Z$450,20,FALSE)</f>
        <v>0</v>
      </c>
      <c r="X257">
        <f>VLOOKUP($D257,metadata!$B$2:$Z$450,21,FALSE)</f>
        <v>0</v>
      </c>
      <c r="Y257">
        <f>VLOOKUP($D257,metadata!$B$2:$Z$450,22,FALSE)</f>
        <v>0</v>
      </c>
      <c r="Z257">
        <f>VLOOKUP($D257,metadata!$B$2:$Z$450,23,FALSE)</f>
        <v>0</v>
      </c>
      <c r="AA257">
        <f>VLOOKUP($D257,metadata!$B$2:$Z$450,24,FALSE)</f>
        <v>0</v>
      </c>
      <c r="AB257">
        <f>VLOOKUP($D257,metadata!$B$2:$Z$450,25,FALSE)</f>
        <v>0</v>
      </c>
    </row>
    <row r="258" spans="1:28" x14ac:dyDescent="0.3">
      <c r="A258" t="e">
        <f>A257+metadata!J267</f>
        <v>#REF!</v>
      </c>
      <c r="B258" t="str">
        <f>metadata!B257</f>
        <v>38-Sp22</v>
      </c>
      <c r="C258">
        <v>257</v>
      </c>
      <c r="D258" s="11" t="str">
        <f t="shared" si="3"/>
        <v>2-</v>
      </c>
      <c r="E258" t="str">
        <f>VLOOKUP($D258,metadata!$B$2:$S$450,2,FALSE)</f>
        <v>BRADSHAW, WE</v>
      </c>
      <c r="F258" t="str">
        <f>VLOOKUP($D258,metadata!$B$2:$S$450,3,FALSE)</f>
        <v>GEOGRAPHY OF PHOTOPERIODIC RESPONSE IN DIAPAUSING MOSQUITO</v>
      </c>
      <c r="G258" t="str">
        <f>VLOOKUP($D258,metadata!$B$2:$S$450,4,FALSE)</f>
        <v>10.1038/262384b0</v>
      </c>
      <c r="H258" t="str">
        <f>VLOOKUP($D258,metadata!$B$2:$S$450,5,FALSE)</f>
        <v>y-askfordata</v>
      </c>
      <c r="I258" t="str">
        <f>VLOOKUP($D258,metadata!$B$2:$S$450,6,FALSE)</f>
        <v>a</v>
      </c>
      <c r="J258" t="str">
        <f>VLOOKUP($D258,metadata!$B$2:$S$450,7,FALSE)</f>
        <v>i</v>
      </c>
      <c r="K258">
        <f>VLOOKUP($D258,metadata!$B$2:$S$450,8,FALSE)</f>
        <v>22</v>
      </c>
      <c r="L258">
        <f>VLOOKUP($D258,metadata!$B$2:$S$450,9,FALSE)</f>
        <v>16</v>
      </c>
      <c r="M258">
        <f>VLOOKUP($D258,metadata!$B$2:$S$450,10,FALSE)</f>
        <v>0</v>
      </c>
      <c r="N258" t="str">
        <f>VLOOKUP($D258,metadata!$B$2:$S$450,11,FALSE)</f>
        <v>Wyeomyia smithii</v>
      </c>
      <c r="O258" t="str">
        <f>VLOOKUP($D258,metadata!$B$2:$S$450,12,FALSE)</f>
        <v>diptera</v>
      </c>
      <c r="P258">
        <f>VLOOKUP($D258,metadata!$B$2:$S$450,13,FALSE)</f>
        <v>0</v>
      </c>
      <c r="Q258">
        <f>VLOOKUP($D258,metadata!$B$2:$S$450,14,FALSE)</f>
        <v>0</v>
      </c>
      <c r="R258">
        <f>VLOOKUP($D258,metadata!$B$2:$S$450,15,FALSE)</f>
        <v>0</v>
      </c>
      <c r="S258">
        <f>VLOOKUP($D258,metadata!$B$2:$S$450,16,FALSE)</f>
        <v>0</v>
      </c>
      <c r="T258">
        <f>VLOOKUP($D258,metadata!$B$2:$S$450,17,FALSE)</f>
        <v>0</v>
      </c>
      <c r="U258">
        <f>VLOOKUP($D258,metadata!$B$2:$S$450,18,FALSE)</f>
        <v>0</v>
      </c>
      <c r="V258">
        <f>VLOOKUP($D258,metadata!$B$2:$Z$450,19,FALSE)</f>
        <v>0</v>
      </c>
      <c r="W258">
        <f>VLOOKUP($D258,metadata!$B$2:$Z$450,20,FALSE)</f>
        <v>0</v>
      </c>
      <c r="X258">
        <f>VLOOKUP($D258,metadata!$B$2:$Z$450,21,FALSE)</f>
        <v>0</v>
      </c>
      <c r="Y258">
        <f>VLOOKUP($D258,metadata!$B$2:$Z$450,22,FALSE)</f>
        <v>0</v>
      </c>
      <c r="Z258">
        <f>VLOOKUP($D258,metadata!$B$2:$Z$450,23,FALSE)</f>
        <v>0</v>
      </c>
      <c r="AA258">
        <f>VLOOKUP($D258,metadata!$B$2:$Z$450,24,FALSE)</f>
        <v>0</v>
      </c>
      <c r="AB258">
        <f>VLOOKUP($D258,metadata!$B$2:$Z$450,25,FALSE)</f>
        <v>0</v>
      </c>
    </row>
    <row r="259" spans="1:28" x14ac:dyDescent="0.3">
      <c r="A259" t="e">
        <f>A258+metadata!J268</f>
        <v>#REF!</v>
      </c>
      <c r="B259" t="str">
        <f>metadata!B258</f>
        <v>38-MREN</v>
      </c>
      <c r="C259">
        <v>258</v>
      </c>
      <c r="D259" s="11" t="str">
        <f t="shared" ref="D259:D322" si="4">VLOOKUP(C259,$A$1:$B$451,2)</f>
        <v>2-</v>
      </c>
      <c r="E259" t="str">
        <f>VLOOKUP($D259,metadata!$B$2:$S$450,2,FALSE)</f>
        <v>BRADSHAW, WE</v>
      </c>
      <c r="F259" t="str">
        <f>VLOOKUP($D259,metadata!$B$2:$S$450,3,FALSE)</f>
        <v>GEOGRAPHY OF PHOTOPERIODIC RESPONSE IN DIAPAUSING MOSQUITO</v>
      </c>
      <c r="G259" t="str">
        <f>VLOOKUP($D259,metadata!$B$2:$S$450,4,FALSE)</f>
        <v>10.1038/262384b0</v>
      </c>
      <c r="H259" t="str">
        <f>VLOOKUP($D259,metadata!$B$2:$S$450,5,FALSE)</f>
        <v>y-askfordata</v>
      </c>
      <c r="I259" t="str">
        <f>VLOOKUP($D259,metadata!$B$2:$S$450,6,FALSE)</f>
        <v>a</v>
      </c>
      <c r="J259" t="str">
        <f>VLOOKUP($D259,metadata!$B$2:$S$450,7,FALSE)</f>
        <v>i</v>
      </c>
      <c r="K259">
        <f>VLOOKUP($D259,metadata!$B$2:$S$450,8,FALSE)</f>
        <v>22</v>
      </c>
      <c r="L259">
        <f>VLOOKUP($D259,metadata!$B$2:$S$450,9,FALSE)</f>
        <v>16</v>
      </c>
      <c r="M259">
        <f>VLOOKUP($D259,metadata!$B$2:$S$450,10,FALSE)</f>
        <v>0</v>
      </c>
      <c r="N259" t="str">
        <f>VLOOKUP($D259,metadata!$B$2:$S$450,11,FALSE)</f>
        <v>Wyeomyia smithii</v>
      </c>
      <c r="O259" t="str">
        <f>VLOOKUP($D259,metadata!$B$2:$S$450,12,FALSE)</f>
        <v>diptera</v>
      </c>
      <c r="P259">
        <f>VLOOKUP($D259,metadata!$B$2:$S$450,13,FALSE)</f>
        <v>0</v>
      </c>
      <c r="Q259">
        <f>VLOOKUP($D259,metadata!$B$2:$S$450,14,FALSE)</f>
        <v>0</v>
      </c>
      <c r="R259">
        <f>VLOOKUP($D259,metadata!$B$2:$S$450,15,FALSE)</f>
        <v>0</v>
      </c>
      <c r="S259">
        <f>VLOOKUP($D259,metadata!$B$2:$S$450,16,FALSE)</f>
        <v>0</v>
      </c>
      <c r="T259">
        <f>VLOOKUP($D259,metadata!$B$2:$S$450,17,FALSE)</f>
        <v>0</v>
      </c>
      <c r="U259">
        <f>VLOOKUP($D259,metadata!$B$2:$S$450,18,FALSE)</f>
        <v>0</v>
      </c>
      <c r="V259">
        <f>VLOOKUP($D259,metadata!$B$2:$Z$450,19,FALSE)</f>
        <v>0</v>
      </c>
      <c r="W259">
        <f>VLOOKUP($D259,metadata!$B$2:$Z$450,20,FALSE)</f>
        <v>0</v>
      </c>
      <c r="X259">
        <f>VLOOKUP($D259,metadata!$B$2:$Z$450,21,FALSE)</f>
        <v>0</v>
      </c>
      <c r="Y259">
        <f>VLOOKUP($D259,metadata!$B$2:$Z$450,22,FALSE)</f>
        <v>0</v>
      </c>
      <c r="Z259">
        <f>VLOOKUP($D259,metadata!$B$2:$Z$450,23,FALSE)</f>
        <v>0</v>
      </c>
      <c r="AA259">
        <f>VLOOKUP($D259,metadata!$B$2:$Z$450,24,FALSE)</f>
        <v>0</v>
      </c>
      <c r="AB259">
        <f>VLOOKUP($D259,metadata!$B$2:$Z$450,25,FALSE)</f>
        <v>0</v>
      </c>
    </row>
    <row r="260" spans="1:28" x14ac:dyDescent="0.3">
      <c r="A260" t="e">
        <f>A259+metadata!J269</f>
        <v>#REF!</v>
      </c>
      <c r="B260" t="str">
        <f>metadata!B259</f>
        <v>38-SAL</v>
      </c>
      <c r="C260">
        <v>259</v>
      </c>
      <c r="D260" s="11" t="str">
        <f t="shared" si="4"/>
        <v>2-</v>
      </c>
      <c r="E260" t="str">
        <f>VLOOKUP($D260,metadata!$B$2:$S$450,2,FALSE)</f>
        <v>BRADSHAW, WE</v>
      </c>
      <c r="F260" t="str">
        <f>VLOOKUP($D260,metadata!$B$2:$S$450,3,FALSE)</f>
        <v>GEOGRAPHY OF PHOTOPERIODIC RESPONSE IN DIAPAUSING MOSQUITO</v>
      </c>
      <c r="G260" t="str">
        <f>VLOOKUP($D260,metadata!$B$2:$S$450,4,FALSE)</f>
        <v>10.1038/262384b0</v>
      </c>
      <c r="H260" t="str">
        <f>VLOOKUP($D260,metadata!$B$2:$S$450,5,FALSE)</f>
        <v>y-askfordata</v>
      </c>
      <c r="I260" t="str">
        <f>VLOOKUP($D260,metadata!$B$2:$S$450,6,FALSE)</f>
        <v>a</v>
      </c>
      <c r="J260" t="str">
        <f>VLOOKUP($D260,metadata!$B$2:$S$450,7,FALSE)</f>
        <v>i</v>
      </c>
      <c r="K260">
        <f>VLOOKUP($D260,metadata!$B$2:$S$450,8,FALSE)</f>
        <v>22</v>
      </c>
      <c r="L260">
        <f>VLOOKUP($D260,metadata!$B$2:$S$450,9,FALSE)</f>
        <v>16</v>
      </c>
      <c r="M260">
        <f>VLOOKUP($D260,metadata!$B$2:$S$450,10,FALSE)</f>
        <v>0</v>
      </c>
      <c r="N260" t="str">
        <f>VLOOKUP($D260,metadata!$B$2:$S$450,11,FALSE)</f>
        <v>Wyeomyia smithii</v>
      </c>
      <c r="O260" t="str">
        <f>VLOOKUP($D260,metadata!$B$2:$S$450,12,FALSE)</f>
        <v>diptera</v>
      </c>
      <c r="P260">
        <f>VLOOKUP($D260,metadata!$B$2:$S$450,13,FALSE)</f>
        <v>0</v>
      </c>
      <c r="Q260">
        <f>VLOOKUP($D260,metadata!$B$2:$S$450,14,FALSE)</f>
        <v>0</v>
      </c>
      <c r="R260">
        <f>VLOOKUP($D260,metadata!$B$2:$S$450,15,FALSE)</f>
        <v>0</v>
      </c>
      <c r="S260">
        <f>VLOOKUP($D260,metadata!$B$2:$S$450,16,FALSE)</f>
        <v>0</v>
      </c>
      <c r="T260">
        <f>VLOOKUP($D260,metadata!$B$2:$S$450,17,FALSE)</f>
        <v>0</v>
      </c>
      <c r="U260">
        <f>VLOOKUP($D260,metadata!$B$2:$S$450,18,FALSE)</f>
        <v>0</v>
      </c>
      <c r="V260">
        <f>VLOOKUP($D260,metadata!$B$2:$Z$450,19,FALSE)</f>
        <v>0</v>
      </c>
      <c r="W260">
        <f>VLOOKUP($D260,metadata!$B$2:$Z$450,20,FALSE)</f>
        <v>0</v>
      </c>
      <c r="X260">
        <f>VLOOKUP($D260,metadata!$B$2:$Z$450,21,FALSE)</f>
        <v>0</v>
      </c>
      <c r="Y260">
        <f>VLOOKUP($D260,metadata!$B$2:$Z$450,22,FALSE)</f>
        <v>0</v>
      </c>
      <c r="Z260">
        <f>VLOOKUP($D260,metadata!$B$2:$Z$450,23,FALSE)</f>
        <v>0</v>
      </c>
      <c r="AA260">
        <f>VLOOKUP($D260,metadata!$B$2:$Z$450,24,FALSE)</f>
        <v>0</v>
      </c>
      <c r="AB260">
        <f>VLOOKUP($D260,metadata!$B$2:$Z$450,25,FALSE)</f>
        <v>0</v>
      </c>
    </row>
    <row r="261" spans="1:28" x14ac:dyDescent="0.3">
      <c r="A261" t="e">
        <f>A260+metadata!J270</f>
        <v>#REF!</v>
      </c>
      <c r="B261" t="str">
        <f>metadata!B260</f>
        <v>38-BOL</v>
      </c>
      <c r="C261">
        <v>260</v>
      </c>
      <c r="D261" s="11" t="str">
        <f t="shared" si="4"/>
        <v>2-</v>
      </c>
      <c r="E261" t="str">
        <f>VLOOKUP($D261,metadata!$B$2:$S$450,2,FALSE)</f>
        <v>BRADSHAW, WE</v>
      </c>
      <c r="F261" t="str">
        <f>VLOOKUP($D261,metadata!$B$2:$S$450,3,FALSE)</f>
        <v>GEOGRAPHY OF PHOTOPERIODIC RESPONSE IN DIAPAUSING MOSQUITO</v>
      </c>
      <c r="G261" t="str">
        <f>VLOOKUP($D261,metadata!$B$2:$S$450,4,FALSE)</f>
        <v>10.1038/262384b0</v>
      </c>
      <c r="H261" t="str">
        <f>VLOOKUP($D261,metadata!$B$2:$S$450,5,FALSE)</f>
        <v>y-askfordata</v>
      </c>
      <c r="I261" t="str">
        <f>VLOOKUP($D261,metadata!$B$2:$S$450,6,FALSE)</f>
        <v>a</v>
      </c>
      <c r="J261" t="str">
        <f>VLOOKUP($D261,metadata!$B$2:$S$450,7,FALSE)</f>
        <v>i</v>
      </c>
      <c r="K261">
        <f>VLOOKUP($D261,metadata!$B$2:$S$450,8,FALSE)</f>
        <v>22</v>
      </c>
      <c r="L261">
        <f>VLOOKUP($D261,metadata!$B$2:$S$450,9,FALSE)</f>
        <v>16</v>
      </c>
      <c r="M261">
        <f>VLOOKUP($D261,metadata!$B$2:$S$450,10,FALSE)</f>
        <v>0</v>
      </c>
      <c r="N261" t="str">
        <f>VLOOKUP($D261,metadata!$B$2:$S$450,11,FALSE)</f>
        <v>Wyeomyia smithii</v>
      </c>
      <c r="O261" t="str">
        <f>VLOOKUP($D261,metadata!$B$2:$S$450,12,FALSE)</f>
        <v>diptera</v>
      </c>
      <c r="P261">
        <f>VLOOKUP($D261,metadata!$B$2:$S$450,13,FALSE)</f>
        <v>0</v>
      </c>
      <c r="Q261">
        <f>VLOOKUP($D261,metadata!$B$2:$S$450,14,FALSE)</f>
        <v>0</v>
      </c>
      <c r="R261">
        <f>VLOOKUP($D261,metadata!$B$2:$S$450,15,FALSE)</f>
        <v>0</v>
      </c>
      <c r="S261">
        <f>VLOOKUP($D261,metadata!$B$2:$S$450,16,FALSE)</f>
        <v>0</v>
      </c>
      <c r="T261">
        <f>VLOOKUP($D261,metadata!$B$2:$S$450,17,FALSE)</f>
        <v>0</v>
      </c>
      <c r="U261">
        <f>VLOOKUP($D261,metadata!$B$2:$S$450,18,FALSE)</f>
        <v>0</v>
      </c>
      <c r="V261">
        <f>VLOOKUP($D261,metadata!$B$2:$Z$450,19,FALSE)</f>
        <v>0</v>
      </c>
      <c r="W261">
        <f>VLOOKUP($D261,metadata!$B$2:$Z$450,20,FALSE)</f>
        <v>0</v>
      </c>
      <c r="X261">
        <f>VLOOKUP($D261,metadata!$B$2:$Z$450,21,FALSE)</f>
        <v>0</v>
      </c>
      <c r="Y261">
        <f>VLOOKUP($D261,metadata!$B$2:$Z$450,22,FALSE)</f>
        <v>0</v>
      </c>
      <c r="Z261">
        <f>VLOOKUP($D261,metadata!$B$2:$Z$450,23,FALSE)</f>
        <v>0</v>
      </c>
      <c r="AA261">
        <f>VLOOKUP($D261,metadata!$B$2:$Z$450,24,FALSE)</f>
        <v>0</v>
      </c>
      <c r="AB261">
        <f>VLOOKUP($D261,metadata!$B$2:$Z$450,25,FALSE)</f>
        <v>0</v>
      </c>
    </row>
    <row r="262" spans="1:28" x14ac:dyDescent="0.3">
      <c r="A262" t="e">
        <f>A261+metadata!J271</f>
        <v>#REF!</v>
      </c>
      <c r="B262" t="str">
        <f>metadata!B261</f>
        <v>38-HU</v>
      </c>
      <c r="C262">
        <v>261</v>
      </c>
      <c r="D262" s="11" t="str">
        <f t="shared" si="4"/>
        <v>2-</v>
      </c>
      <c r="E262" t="str">
        <f>VLOOKUP($D262,metadata!$B$2:$S$450,2,FALSE)</f>
        <v>BRADSHAW, WE</v>
      </c>
      <c r="F262" t="str">
        <f>VLOOKUP($D262,metadata!$B$2:$S$450,3,FALSE)</f>
        <v>GEOGRAPHY OF PHOTOPERIODIC RESPONSE IN DIAPAUSING MOSQUITO</v>
      </c>
      <c r="G262" t="str">
        <f>VLOOKUP($D262,metadata!$B$2:$S$450,4,FALSE)</f>
        <v>10.1038/262384b0</v>
      </c>
      <c r="H262" t="str">
        <f>VLOOKUP($D262,metadata!$B$2:$S$450,5,FALSE)</f>
        <v>y-askfordata</v>
      </c>
      <c r="I262" t="str">
        <f>VLOOKUP($D262,metadata!$B$2:$S$450,6,FALSE)</f>
        <v>a</v>
      </c>
      <c r="J262" t="str">
        <f>VLOOKUP($D262,metadata!$B$2:$S$450,7,FALSE)</f>
        <v>i</v>
      </c>
      <c r="K262">
        <f>VLOOKUP($D262,metadata!$B$2:$S$450,8,FALSE)</f>
        <v>22</v>
      </c>
      <c r="L262">
        <f>VLOOKUP($D262,metadata!$B$2:$S$450,9,FALSE)</f>
        <v>16</v>
      </c>
      <c r="M262">
        <f>VLOOKUP($D262,metadata!$B$2:$S$450,10,FALSE)</f>
        <v>0</v>
      </c>
      <c r="N262" t="str">
        <f>VLOOKUP($D262,metadata!$B$2:$S$450,11,FALSE)</f>
        <v>Wyeomyia smithii</v>
      </c>
      <c r="O262" t="str">
        <f>VLOOKUP($D262,metadata!$B$2:$S$450,12,FALSE)</f>
        <v>diptera</v>
      </c>
      <c r="P262">
        <f>VLOOKUP($D262,metadata!$B$2:$S$450,13,FALSE)</f>
        <v>0</v>
      </c>
      <c r="Q262">
        <f>VLOOKUP($D262,metadata!$B$2:$S$450,14,FALSE)</f>
        <v>0</v>
      </c>
      <c r="R262">
        <f>VLOOKUP($D262,metadata!$B$2:$S$450,15,FALSE)</f>
        <v>0</v>
      </c>
      <c r="S262">
        <f>VLOOKUP($D262,metadata!$B$2:$S$450,16,FALSE)</f>
        <v>0</v>
      </c>
      <c r="T262">
        <f>VLOOKUP($D262,metadata!$B$2:$S$450,17,FALSE)</f>
        <v>0</v>
      </c>
      <c r="U262">
        <f>VLOOKUP($D262,metadata!$B$2:$S$450,18,FALSE)</f>
        <v>0</v>
      </c>
      <c r="V262">
        <f>VLOOKUP($D262,metadata!$B$2:$Z$450,19,FALSE)</f>
        <v>0</v>
      </c>
      <c r="W262">
        <f>VLOOKUP($D262,metadata!$B$2:$Z$450,20,FALSE)</f>
        <v>0</v>
      </c>
      <c r="X262">
        <f>VLOOKUP($D262,metadata!$B$2:$Z$450,21,FALSE)</f>
        <v>0</v>
      </c>
      <c r="Y262">
        <f>VLOOKUP($D262,metadata!$B$2:$Z$450,22,FALSE)</f>
        <v>0</v>
      </c>
      <c r="Z262">
        <f>VLOOKUP($D262,metadata!$B$2:$Z$450,23,FALSE)</f>
        <v>0</v>
      </c>
      <c r="AA262">
        <f>VLOOKUP($D262,metadata!$B$2:$Z$450,24,FALSE)</f>
        <v>0</v>
      </c>
      <c r="AB262">
        <f>VLOOKUP($D262,metadata!$B$2:$Z$450,25,FALSE)</f>
        <v>0</v>
      </c>
    </row>
    <row r="263" spans="1:28" x14ac:dyDescent="0.3">
      <c r="A263" t="e">
        <f>A262+metadata!J272</f>
        <v>#REF!</v>
      </c>
      <c r="B263" t="str">
        <f>metadata!B262</f>
        <v>38-KOR</v>
      </c>
      <c r="C263">
        <v>262</v>
      </c>
      <c r="D263" s="11" t="str">
        <f t="shared" si="4"/>
        <v>2-</v>
      </c>
      <c r="E263" t="str">
        <f>VLOOKUP($D263,metadata!$B$2:$S$450,2,FALSE)</f>
        <v>BRADSHAW, WE</v>
      </c>
      <c r="F263" t="str">
        <f>VLOOKUP($D263,metadata!$B$2:$S$450,3,FALSE)</f>
        <v>GEOGRAPHY OF PHOTOPERIODIC RESPONSE IN DIAPAUSING MOSQUITO</v>
      </c>
      <c r="G263" t="str">
        <f>VLOOKUP($D263,metadata!$B$2:$S$450,4,FALSE)</f>
        <v>10.1038/262384b0</v>
      </c>
      <c r="H263" t="str">
        <f>VLOOKUP($D263,metadata!$B$2:$S$450,5,FALSE)</f>
        <v>y-askfordata</v>
      </c>
      <c r="I263" t="str">
        <f>VLOOKUP($D263,metadata!$B$2:$S$450,6,FALSE)</f>
        <v>a</v>
      </c>
      <c r="J263" t="str">
        <f>VLOOKUP($D263,metadata!$B$2:$S$450,7,FALSE)</f>
        <v>i</v>
      </c>
      <c r="K263">
        <f>VLOOKUP($D263,metadata!$B$2:$S$450,8,FALSE)</f>
        <v>22</v>
      </c>
      <c r="L263">
        <f>VLOOKUP($D263,metadata!$B$2:$S$450,9,FALSE)</f>
        <v>16</v>
      </c>
      <c r="M263">
        <f>VLOOKUP($D263,metadata!$B$2:$S$450,10,FALSE)</f>
        <v>0</v>
      </c>
      <c r="N263" t="str">
        <f>VLOOKUP($D263,metadata!$B$2:$S$450,11,FALSE)</f>
        <v>Wyeomyia smithii</v>
      </c>
      <c r="O263" t="str">
        <f>VLOOKUP($D263,metadata!$B$2:$S$450,12,FALSE)</f>
        <v>diptera</v>
      </c>
      <c r="P263">
        <f>VLOOKUP($D263,metadata!$B$2:$S$450,13,FALSE)</f>
        <v>0</v>
      </c>
      <c r="Q263">
        <f>VLOOKUP($D263,metadata!$B$2:$S$450,14,FALSE)</f>
        <v>0</v>
      </c>
      <c r="R263">
        <f>VLOOKUP($D263,metadata!$B$2:$S$450,15,FALSE)</f>
        <v>0</v>
      </c>
      <c r="S263">
        <f>VLOOKUP($D263,metadata!$B$2:$S$450,16,FALSE)</f>
        <v>0</v>
      </c>
      <c r="T263">
        <f>VLOOKUP($D263,metadata!$B$2:$S$450,17,FALSE)</f>
        <v>0</v>
      </c>
      <c r="U263">
        <f>VLOOKUP($D263,metadata!$B$2:$S$450,18,FALSE)</f>
        <v>0</v>
      </c>
      <c r="V263">
        <f>VLOOKUP($D263,metadata!$B$2:$Z$450,19,FALSE)</f>
        <v>0</v>
      </c>
      <c r="W263">
        <f>VLOOKUP($D263,metadata!$B$2:$Z$450,20,FALSE)</f>
        <v>0</v>
      </c>
      <c r="X263">
        <f>VLOOKUP($D263,metadata!$B$2:$Z$450,21,FALSE)</f>
        <v>0</v>
      </c>
      <c r="Y263">
        <f>VLOOKUP($D263,metadata!$B$2:$Z$450,22,FALSE)</f>
        <v>0</v>
      </c>
      <c r="Z263">
        <f>VLOOKUP($D263,metadata!$B$2:$Z$450,23,FALSE)</f>
        <v>0</v>
      </c>
      <c r="AA263">
        <f>VLOOKUP($D263,metadata!$B$2:$Z$450,24,FALSE)</f>
        <v>0</v>
      </c>
      <c r="AB263">
        <f>VLOOKUP($D263,metadata!$B$2:$Z$450,25,FALSE)</f>
        <v>0</v>
      </c>
    </row>
    <row r="264" spans="1:28" x14ac:dyDescent="0.3">
      <c r="A264" t="e">
        <f>A263+metadata!J273</f>
        <v>#REF!</v>
      </c>
      <c r="B264" t="str">
        <f>metadata!B263</f>
        <v>39-</v>
      </c>
      <c r="C264">
        <v>263</v>
      </c>
      <c r="D264" s="11" t="str">
        <f t="shared" si="4"/>
        <v>2-</v>
      </c>
      <c r="E264" t="str">
        <f>VLOOKUP($D264,metadata!$B$2:$S$450,2,FALSE)</f>
        <v>BRADSHAW, WE</v>
      </c>
      <c r="F264" t="str">
        <f>VLOOKUP($D264,metadata!$B$2:$S$450,3,FALSE)</f>
        <v>GEOGRAPHY OF PHOTOPERIODIC RESPONSE IN DIAPAUSING MOSQUITO</v>
      </c>
      <c r="G264" t="str">
        <f>VLOOKUP($D264,metadata!$B$2:$S$450,4,FALSE)</f>
        <v>10.1038/262384b0</v>
      </c>
      <c r="H264" t="str">
        <f>VLOOKUP($D264,metadata!$B$2:$S$450,5,FALSE)</f>
        <v>y-askfordata</v>
      </c>
      <c r="I264" t="str">
        <f>VLOOKUP($D264,metadata!$B$2:$S$450,6,FALSE)</f>
        <v>a</v>
      </c>
      <c r="J264" t="str">
        <f>VLOOKUP($D264,metadata!$B$2:$S$450,7,FALSE)</f>
        <v>i</v>
      </c>
      <c r="K264">
        <f>VLOOKUP($D264,metadata!$B$2:$S$450,8,FALSE)</f>
        <v>22</v>
      </c>
      <c r="L264">
        <f>VLOOKUP($D264,metadata!$B$2:$S$450,9,FALSE)</f>
        <v>16</v>
      </c>
      <c r="M264">
        <f>VLOOKUP($D264,metadata!$B$2:$S$450,10,FALSE)</f>
        <v>0</v>
      </c>
      <c r="N264" t="str">
        <f>VLOOKUP($D264,metadata!$B$2:$S$450,11,FALSE)</f>
        <v>Wyeomyia smithii</v>
      </c>
      <c r="O264" t="str">
        <f>VLOOKUP($D264,metadata!$B$2:$S$450,12,FALSE)</f>
        <v>diptera</v>
      </c>
      <c r="P264">
        <f>VLOOKUP($D264,metadata!$B$2:$S$450,13,FALSE)</f>
        <v>0</v>
      </c>
      <c r="Q264">
        <f>VLOOKUP($D264,metadata!$B$2:$S$450,14,FALSE)</f>
        <v>0</v>
      </c>
      <c r="R264">
        <f>VLOOKUP($D264,metadata!$B$2:$S$450,15,FALSE)</f>
        <v>0</v>
      </c>
      <c r="S264">
        <f>VLOOKUP($D264,metadata!$B$2:$S$450,16,FALSE)</f>
        <v>0</v>
      </c>
      <c r="T264">
        <f>VLOOKUP($D264,metadata!$B$2:$S$450,17,FALSE)</f>
        <v>0</v>
      </c>
      <c r="U264">
        <f>VLOOKUP($D264,metadata!$B$2:$S$450,18,FALSE)</f>
        <v>0</v>
      </c>
      <c r="V264">
        <f>VLOOKUP($D264,metadata!$B$2:$Z$450,19,FALSE)</f>
        <v>0</v>
      </c>
      <c r="W264">
        <f>VLOOKUP($D264,metadata!$B$2:$Z$450,20,FALSE)</f>
        <v>0</v>
      </c>
      <c r="X264">
        <f>VLOOKUP($D264,metadata!$B$2:$Z$450,21,FALSE)</f>
        <v>0</v>
      </c>
      <c r="Y264">
        <f>VLOOKUP($D264,metadata!$B$2:$Z$450,22,FALSE)</f>
        <v>0</v>
      </c>
      <c r="Z264">
        <f>VLOOKUP($D264,metadata!$B$2:$Z$450,23,FALSE)</f>
        <v>0</v>
      </c>
      <c r="AA264">
        <f>VLOOKUP($D264,metadata!$B$2:$Z$450,24,FALSE)</f>
        <v>0</v>
      </c>
      <c r="AB264">
        <f>VLOOKUP($D264,metadata!$B$2:$Z$450,25,FALSE)</f>
        <v>0</v>
      </c>
    </row>
    <row r="265" spans="1:28" x14ac:dyDescent="0.3">
      <c r="A265" t="e">
        <f>A264+metadata!J274</f>
        <v>#REF!</v>
      </c>
      <c r="B265" t="str">
        <f>metadata!B264</f>
        <v>40- Ishigaki</v>
      </c>
      <c r="C265">
        <v>264</v>
      </c>
      <c r="D265" s="11" t="str">
        <f t="shared" si="4"/>
        <v>2-</v>
      </c>
      <c r="E265" t="str">
        <f>VLOOKUP($D265,metadata!$B$2:$S$450,2,FALSE)</f>
        <v>BRADSHAW, WE</v>
      </c>
      <c r="F265" t="str">
        <f>VLOOKUP($D265,metadata!$B$2:$S$450,3,FALSE)</f>
        <v>GEOGRAPHY OF PHOTOPERIODIC RESPONSE IN DIAPAUSING MOSQUITO</v>
      </c>
      <c r="G265" t="str">
        <f>VLOOKUP($D265,metadata!$B$2:$S$450,4,FALSE)</f>
        <v>10.1038/262384b0</v>
      </c>
      <c r="H265" t="str">
        <f>VLOOKUP($D265,metadata!$B$2:$S$450,5,FALSE)</f>
        <v>y-askfordata</v>
      </c>
      <c r="I265" t="str">
        <f>VLOOKUP($D265,metadata!$B$2:$S$450,6,FALSE)</f>
        <v>a</v>
      </c>
      <c r="J265" t="str">
        <f>VLOOKUP($D265,metadata!$B$2:$S$450,7,FALSE)</f>
        <v>i</v>
      </c>
      <c r="K265">
        <f>VLOOKUP($D265,metadata!$B$2:$S$450,8,FALSE)</f>
        <v>22</v>
      </c>
      <c r="L265">
        <f>VLOOKUP($D265,metadata!$B$2:$S$450,9,FALSE)</f>
        <v>16</v>
      </c>
      <c r="M265">
        <f>VLOOKUP($D265,metadata!$B$2:$S$450,10,FALSE)</f>
        <v>0</v>
      </c>
      <c r="N265" t="str">
        <f>VLOOKUP($D265,metadata!$B$2:$S$450,11,FALSE)</f>
        <v>Wyeomyia smithii</v>
      </c>
      <c r="O265" t="str">
        <f>VLOOKUP($D265,metadata!$B$2:$S$450,12,FALSE)</f>
        <v>diptera</v>
      </c>
      <c r="P265">
        <f>VLOOKUP($D265,metadata!$B$2:$S$450,13,FALSE)</f>
        <v>0</v>
      </c>
      <c r="Q265">
        <f>VLOOKUP($D265,metadata!$B$2:$S$450,14,FALSE)</f>
        <v>0</v>
      </c>
      <c r="R265">
        <f>VLOOKUP($D265,metadata!$B$2:$S$450,15,FALSE)</f>
        <v>0</v>
      </c>
      <c r="S265">
        <f>VLOOKUP($D265,metadata!$B$2:$S$450,16,FALSE)</f>
        <v>0</v>
      </c>
      <c r="T265">
        <f>VLOOKUP($D265,metadata!$B$2:$S$450,17,FALSE)</f>
        <v>0</v>
      </c>
      <c r="U265">
        <f>VLOOKUP($D265,metadata!$B$2:$S$450,18,FALSE)</f>
        <v>0</v>
      </c>
      <c r="V265">
        <f>VLOOKUP($D265,metadata!$B$2:$Z$450,19,FALSE)</f>
        <v>0</v>
      </c>
      <c r="W265">
        <f>VLOOKUP($D265,metadata!$B$2:$Z$450,20,FALSE)</f>
        <v>0</v>
      </c>
      <c r="X265">
        <f>VLOOKUP($D265,metadata!$B$2:$Z$450,21,FALSE)</f>
        <v>0</v>
      </c>
      <c r="Y265">
        <f>VLOOKUP($D265,metadata!$B$2:$Z$450,22,FALSE)</f>
        <v>0</v>
      </c>
      <c r="Z265">
        <f>VLOOKUP($D265,metadata!$B$2:$Z$450,23,FALSE)</f>
        <v>0</v>
      </c>
      <c r="AA265">
        <f>VLOOKUP($D265,metadata!$B$2:$Z$450,24,FALSE)</f>
        <v>0</v>
      </c>
      <c r="AB265">
        <f>VLOOKUP($D265,metadata!$B$2:$Z$450,25,FALSE)</f>
        <v>0</v>
      </c>
    </row>
    <row r="266" spans="1:28" x14ac:dyDescent="0.3">
      <c r="A266" t="e">
        <f>A265+metadata!J275</f>
        <v>#REF!</v>
      </c>
      <c r="B266" t="str">
        <f>metadata!B265</f>
        <v>40- Okayama</v>
      </c>
      <c r="C266">
        <v>265</v>
      </c>
      <c r="D266" s="11" t="str">
        <f t="shared" si="4"/>
        <v>2-</v>
      </c>
      <c r="E266" t="str">
        <f>VLOOKUP($D266,metadata!$B$2:$S$450,2,FALSE)</f>
        <v>BRADSHAW, WE</v>
      </c>
      <c r="F266" t="str">
        <f>VLOOKUP($D266,metadata!$B$2:$S$450,3,FALSE)</f>
        <v>GEOGRAPHY OF PHOTOPERIODIC RESPONSE IN DIAPAUSING MOSQUITO</v>
      </c>
      <c r="G266" t="str">
        <f>VLOOKUP($D266,metadata!$B$2:$S$450,4,FALSE)</f>
        <v>10.1038/262384b0</v>
      </c>
      <c r="H266" t="str">
        <f>VLOOKUP($D266,metadata!$B$2:$S$450,5,FALSE)</f>
        <v>y-askfordata</v>
      </c>
      <c r="I266" t="str">
        <f>VLOOKUP($D266,metadata!$B$2:$S$450,6,FALSE)</f>
        <v>a</v>
      </c>
      <c r="J266" t="str">
        <f>VLOOKUP($D266,metadata!$B$2:$S$450,7,FALSE)</f>
        <v>i</v>
      </c>
      <c r="K266">
        <f>VLOOKUP($D266,metadata!$B$2:$S$450,8,FALSE)</f>
        <v>22</v>
      </c>
      <c r="L266">
        <f>VLOOKUP($D266,metadata!$B$2:$S$450,9,FALSE)</f>
        <v>16</v>
      </c>
      <c r="M266">
        <f>VLOOKUP($D266,metadata!$B$2:$S$450,10,FALSE)</f>
        <v>0</v>
      </c>
      <c r="N266" t="str">
        <f>VLOOKUP($D266,metadata!$B$2:$S$450,11,FALSE)</f>
        <v>Wyeomyia smithii</v>
      </c>
      <c r="O266" t="str">
        <f>VLOOKUP($D266,metadata!$B$2:$S$450,12,FALSE)</f>
        <v>diptera</v>
      </c>
      <c r="P266">
        <f>VLOOKUP($D266,metadata!$B$2:$S$450,13,FALSE)</f>
        <v>0</v>
      </c>
      <c r="Q266">
        <f>VLOOKUP($D266,metadata!$B$2:$S$450,14,FALSE)</f>
        <v>0</v>
      </c>
      <c r="R266">
        <f>VLOOKUP($D266,metadata!$B$2:$S$450,15,FALSE)</f>
        <v>0</v>
      </c>
      <c r="S266">
        <f>VLOOKUP($D266,metadata!$B$2:$S$450,16,FALSE)</f>
        <v>0</v>
      </c>
      <c r="T266">
        <f>VLOOKUP($D266,metadata!$B$2:$S$450,17,FALSE)</f>
        <v>0</v>
      </c>
      <c r="U266">
        <f>VLOOKUP($D266,metadata!$B$2:$S$450,18,FALSE)</f>
        <v>0</v>
      </c>
      <c r="V266">
        <f>VLOOKUP($D266,metadata!$B$2:$Z$450,19,FALSE)</f>
        <v>0</v>
      </c>
      <c r="W266">
        <f>VLOOKUP($D266,metadata!$B$2:$Z$450,20,FALSE)</f>
        <v>0</v>
      </c>
      <c r="X266">
        <f>VLOOKUP($D266,metadata!$B$2:$Z$450,21,FALSE)</f>
        <v>0</v>
      </c>
      <c r="Y266">
        <f>VLOOKUP($D266,metadata!$B$2:$Z$450,22,FALSE)</f>
        <v>0</v>
      </c>
      <c r="Z266">
        <f>VLOOKUP($D266,metadata!$B$2:$Z$450,23,FALSE)</f>
        <v>0</v>
      </c>
      <c r="AA266">
        <f>VLOOKUP($D266,metadata!$B$2:$Z$450,24,FALSE)</f>
        <v>0</v>
      </c>
      <c r="AB266">
        <f>VLOOKUP($D266,metadata!$B$2:$Z$450,25,FALSE)</f>
        <v>0</v>
      </c>
    </row>
    <row r="267" spans="1:28" x14ac:dyDescent="0.3">
      <c r="A267" t="e">
        <f>A266+metadata!J276</f>
        <v>#REF!</v>
      </c>
      <c r="B267" t="str">
        <f>metadata!B266</f>
        <v>40-  Kanazawa</v>
      </c>
      <c r="C267">
        <v>266</v>
      </c>
      <c r="D267" s="11" t="str">
        <f t="shared" si="4"/>
        <v>2-</v>
      </c>
      <c r="E267" t="str">
        <f>VLOOKUP($D267,metadata!$B$2:$S$450,2,FALSE)</f>
        <v>BRADSHAW, WE</v>
      </c>
      <c r="F267" t="str">
        <f>VLOOKUP($D267,metadata!$B$2:$S$450,3,FALSE)</f>
        <v>GEOGRAPHY OF PHOTOPERIODIC RESPONSE IN DIAPAUSING MOSQUITO</v>
      </c>
      <c r="G267" t="str">
        <f>VLOOKUP($D267,metadata!$B$2:$S$450,4,FALSE)</f>
        <v>10.1038/262384b0</v>
      </c>
      <c r="H267" t="str">
        <f>VLOOKUP($D267,metadata!$B$2:$S$450,5,FALSE)</f>
        <v>y-askfordata</v>
      </c>
      <c r="I267" t="str">
        <f>VLOOKUP($D267,metadata!$B$2:$S$450,6,FALSE)</f>
        <v>a</v>
      </c>
      <c r="J267" t="str">
        <f>VLOOKUP($D267,metadata!$B$2:$S$450,7,FALSE)</f>
        <v>i</v>
      </c>
      <c r="K267">
        <f>VLOOKUP($D267,metadata!$B$2:$S$450,8,FALSE)</f>
        <v>22</v>
      </c>
      <c r="L267">
        <f>VLOOKUP($D267,metadata!$B$2:$S$450,9,FALSE)</f>
        <v>16</v>
      </c>
      <c r="M267">
        <f>VLOOKUP($D267,metadata!$B$2:$S$450,10,FALSE)</f>
        <v>0</v>
      </c>
      <c r="N267" t="str">
        <f>VLOOKUP($D267,metadata!$B$2:$S$450,11,FALSE)</f>
        <v>Wyeomyia smithii</v>
      </c>
      <c r="O267" t="str">
        <f>VLOOKUP($D267,metadata!$B$2:$S$450,12,FALSE)</f>
        <v>diptera</v>
      </c>
      <c r="P267">
        <f>VLOOKUP($D267,metadata!$B$2:$S$450,13,FALSE)</f>
        <v>0</v>
      </c>
      <c r="Q267">
        <f>VLOOKUP($D267,metadata!$B$2:$S$450,14,FALSE)</f>
        <v>0</v>
      </c>
      <c r="R267">
        <f>VLOOKUP($D267,metadata!$B$2:$S$450,15,FALSE)</f>
        <v>0</v>
      </c>
      <c r="S267">
        <f>VLOOKUP($D267,metadata!$B$2:$S$450,16,FALSE)</f>
        <v>0</v>
      </c>
      <c r="T267">
        <f>VLOOKUP($D267,metadata!$B$2:$S$450,17,FALSE)</f>
        <v>0</v>
      </c>
      <c r="U267">
        <f>VLOOKUP($D267,metadata!$B$2:$S$450,18,FALSE)</f>
        <v>0</v>
      </c>
      <c r="V267">
        <f>VLOOKUP($D267,metadata!$B$2:$Z$450,19,FALSE)</f>
        <v>0</v>
      </c>
      <c r="W267">
        <f>VLOOKUP($D267,metadata!$B$2:$Z$450,20,FALSE)</f>
        <v>0</v>
      </c>
      <c r="X267">
        <f>VLOOKUP($D267,metadata!$B$2:$Z$450,21,FALSE)</f>
        <v>0</v>
      </c>
      <c r="Y267">
        <f>VLOOKUP($D267,metadata!$B$2:$Z$450,22,FALSE)</f>
        <v>0</v>
      </c>
      <c r="Z267">
        <f>VLOOKUP($D267,metadata!$B$2:$Z$450,23,FALSE)</f>
        <v>0</v>
      </c>
      <c r="AA267">
        <f>VLOOKUP($D267,metadata!$B$2:$Z$450,24,FALSE)</f>
        <v>0</v>
      </c>
      <c r="AB267">
        <f>VLOOKUP($D267,metadata!$B$2:$Z$450,25,FALSE)</f>
        <v>0</v>
      </c>
    </row>
    <row r="268" spans="1:28" x14ac:dyDescent="0.3">
      <c r="A268" t="e">
        <f>A267+metadata!J277</f>
        <v>#REF!</v>
      </c>
      <c r="B268" t="str">
        <f>metadata!B267</f>
        <v>41- PAR</v>
      </c>
      <c r="C268">
        <v>267</v>
      </c>
      <c r="D268" s="11" t="str">
        <f t="shared" si="4"/>
        <v>2-</v>
      </c>
      <c r="E268" t="str">
        <f>VLOOKUP($D268,metadata!$B$2:$S$450,2,FALSE)</f>
        <v>BRADSHAW, WE</v>
      </c>
      <c r="F268" t="str">
        <f>VLOOKUP($D268,metadata!$B$2:$S$450,3,FALSE)</f>
        <v>GEOGRAPHY OF PHOTOPERIODIC RESPONSE IN DIAPAUSING MOSQUITO</v>
      </c>
      <c r="G268" t="str">
        <f>VLOOKUP($D268,metadata!$B$2:$S$450,4,FALSE)</f>
        <v>10.1038/262384b0</v>
      </c>
      <c r="H268" t="str">
        <f>VLOOKUP($D268,metadata!$B$2:$S$450,5,FALSE)</f>
        <v>y-askfordata</v>
      </c>
      <c r="I268" t="str">
        <f>VLOOKUP($D268,metadata!$B$2:$S$450,6,FALSE)</f>
        <v>a</v>
      </c>
      <c r="J268" t="str">
        <f>VLOOKUP($D268,metadata!$B$2:$S$450,7,FALSE)</f>
        <v>i</v>
      </c>
      <c r="K268">
        <f>VLOOKUP($D268,metadata!$B$2:$S$450,8,FALSE)</f>
        <v>22</v>
      </c>
      <c r="L268">
        <f>VLOOKUP($D268,metadata!$B$2:$S$450,9,FALSE)</f>
        <v>16</v>
      </c>
      <c r="M268">
        <f>VLOOKUP($D268,metadata!$B$2:$S$450,10,FALSE)</f>
        <v>0</v>
      </c>
      <c r="N268" t="str">
        <f>VLOOKUP($D268,metadata!$B$2:$S$450,11,FALSE)</f>
        <v>Wyeomyia smithii</v>
      </c>
      <c r="O268" t="str">
        <f>VLOOKUP($D268,metadata!$B$2:$S$450,12,FALSE)</f>
        <v>diptera</v>
      </c>
      <c r="P268">
        <f>VLOOKUP($D268,metadata!$B$2:$S$450,13,FALSE)</f>
        <v>0</v>
      </c>
      <c r="Q268">
        <f>VLOOKUP($D268,metadata!$B$2:$S$450,14,FALSE)</f>
        <v>0</v>
      </c>
      <c r="R268">
        <f>VLOOKUP($D268,metadata!$B$2:$S$450,15,FALSE)</f>
        <v>0</v>
      </c>
      <c r="S268">
        <f>VLOOKUP($D268,metadata!$B$2:$S$450,16,FALSE)</f>
        <v>0</v>
      </c>
      <c r="T268">
        <f>VLOOKUP($D268,metadata!$B$2:$S$450,17,FALSE)</f>
        <v>0</v>
      </c>
      <c r="U268">
        <f>VLOOKUP($D268,metadata!$B$2:$S$450,18,FALSE)</f>
        <v>0</v>
      </c>
      <c r="V268">
        <f>VLOOKUP($D268,metadata!$B$2:$Z$450,19,FALSE)</f>
        <v>0</v>
      </c>
      <c r="W268">
        <f>VLOOKUP($D268,metadata!$B$2:$Z$450,20,FALSE)</f>
        <v>0</v>
      </c>
      <c r="X268">
        <f>VLOOKUP($D268,metadata!$B$2:$Z$450,21,FALSE)</f>
        <v>0</v>
      </c>
      <c r="Y268">
        <f>VLOOKUP($D268,metadata!$B$2:$Z$450,22,FALSE)</f>
        <v>0</v>
      </c>
      <c r="Z268">
        <f>VLOOKUP($D268,metadata!$B$2:$Z$450,23,FALSE)</f>
        <v>0</v>
      </c>
      <c r="AA268">
        <f>VLOOKUP($D268,metadata!$B$2:$Z$450,24,FALSE)</f>
        <v>0</v>
      </c>
      <c r="AB268">
        <f>VLOOKUP($D268,metadata!$B$2:$Z$450,25,FALSE)</f>
        <v>0</v>
      </c>
    </row>
    <row r="269" spans="1:28" x14ac:dyDescent="0.3">
      <c r="A269" t="e">
        <f>A268+metadata!J278</f>
        <v>#REF!</v>
      </c>
      <c r="B269" t="str">
        <f>metadata!B268</f>
        <v>41- SOT</v>
      </c>
      <c r="C269">
        <v>268</v>
      </c>
      <c r="D269" s="11" t="str">
        <f t="shared" si="4"/>
        <v>2-</v>
      </c>
      <c r="E269" t="str">
        <f>VLOOKUP($D269,metadata!$B$2:$S$450,2,FALSE)</f>
        <v>BRADSHAW, WE</v>
      </c>
      <c r="F269" t="str">
        <f>VLOOKUP($D269,metadata!$B$2:$S$450,3,FALSE)</f>
        <v>GEOGRAPHY OF PHOTOPERIODIC RESPONSE IN DIAPAUSING MOSQUITO</v>
      </c>
      <c r="G269" t="str">
        <f>VLOOKUP($D269,metadata!$B$2:$S$450,4,FALSE)</f>
        <v>10.1038/262384b0</v>
      </c>
      <c r="H269" t="str">
        <f>VLOOKUP($D269,metadata!$B$2:$S$450,5,FALSE)</f>
        <v>y-askfordata</v>
      </c>
      <c r="I269" t="str">
        <f>VLOOKUP($D269,metadata!$B$2:$S$450,6,FALSE)</f>
        <v>a</v>
      </c>
      <c r="J269" t="str">
        <f>VLOOKUP($D269,metadata!$B$2:$S$450,7,FALSE)</f>
        <v>i</v>
      </c>
      <c r="K269">
        <f>VLOOKUP($D269,metadata!$B$2:$S$450,8,FALSE)</f>
        <v>22</v>
      </c>
      <c r="L269">
        <f>VLOOKUP($D269,metadata!$B$2:$S$450,9,FALSE)</f>
        <v>16</v>
      </c>
      <c r="M269">
        <f>VLOOKUP($D269,metadata!$B$2:$S$450,10,FALSE)</f>
        <v>0</v>
      </c>
      <c r="N269" t="str">
        <f>VLOOKUP($D269,metadata!$B$2:$S$450,11,FALSE)</f>
        <v>Wyeomyia smithii</v>
      </c>
      <c r="O269" t="str">
        <f>VLOOKUP($D269,metadata!$B$2:$S$450,12,FALSE)</f>
        <v>diptera</v>
      </c>
      <c r="P269">
        <f>VLOOKUP($D269,metadata!$B$2:$S$450,13,FALSE)</f>
        <v>0</v>
      </c>
      <c r="Q269">
        <f>VLOOKUP($D269,metadata!$B$2:$S$450,14,FALSE)</f>
        <v>0</v>
      </c>
      <c r="R269">
        <f>VLOOKUP($D269,metadata!$B$2:$S$450,15,FALSE)</f>
        <v>0</v>
      </c>
      <c r="S269">
        <f>VLOOKUP($D269,metadata!$B$2:$S$450,16,FALSE)</f>
        <v>0</v>
      </c>
      <c r="T269">
        <f>VLOOKUP($D269,metadata!$B$2:$S$450,17,FALSE)</f>
        <v>0</v>
      </c>
      <c r="U269">
        <f>VLOOKUP($D269,metadata!$B$2:$S$450,18,FALSE)</f>
        <v>0</v>
      </c>
      <c r="V269">
        <f>VLOOKUP($D269,metadata!$B$2:$Z$450,19,FALSE)</f>
        <v>0</v>
      </c>
      <c r="W269">
        <f>VLOOKUP($D269,metadata!$B$2:$Z$450,20,FALSE)</f>
        <v>0</v>
      </c>
      <c r="X269">
        <f>VLOOKUP($D269,metadata!$B$2:$Z$450,21,FALSE)</f>
        <v>0</v>
      </c>
      <c r="Y269">
        <f>VLOOKUP($D269,metadata!$B$2:$Z$450,22,FALSE)</f>
        <v>0</v>
      </c>
      <c r="Z269">
        <f>VLOOKUP($D269,metadata!$B$2:$Z$450,23,FALSE)</f>
        <v>0</v>
      </c>
      <c r="AA269">
        <f>VLOOKUP($D269,metadata!$B$2:$Z$450,24,FALSE)</f>
        <v>0</v>
      </c>
      <c r="AB269">
        <f>VLOOKUP($D269,metadata!$B$2:$Z$450,25,FALSE)</f>
        <v>0</v>
      </c>
    </row>
    <row r="270" spans="1:28" x14ac:dyDescent="0.3">
      <c r="A270" t="e">
        <f>A269+metadata!J279</f>
        <v>#REF!</v>
      </c>
      <c r="B270" t="str">
        <f>metadata!B269</f>
        <v>41- Daegu</v>
      </c>
      <c r="C270">
        <v>269</v>
      </c>
      <c r="D270" s="11" t="str">
        <f t="shared" si="4"/>
        <v>2-</v>
      </c>
      <c r="E270" t="str">
        <f>VLOOKUP($D270,metadata!$B$2:$S$450,2,FALSE)</f>
        <v>BRADSHAW, WE</v>
      </c>
      <c r="F270" t="str">
        <f>VLOOKUP($D270,metadata!$B$2:$S$450,3,FALSE)</f>
        <v>GEOGRAPHY OF PHOTOPERIODIC RESPONSE IN DIAPAUSING MOSQUITO</v>
      </c>
      <c r="G270" t="str">
        <f>VLOOKUP($D270,metadata!$B$2:$S$450,4,FALSE)</f>
        <v>10.1038/262384b0</v>
      </c>
      <c r="H270" t="str">
        <f>VLOOKUP($D270,metadata!$B$2:$S$450,5,FALSE)</f>
        <v>y-askfordata</v>
      </c>
      <c r="I270" t="str">
        <f>VLOOKUP($D270,metadata!$B$2:$S$450,6,FALSE)</f>
        <v>a</v>
      </c>
      <c r="J270" t="str">
        <f>VLOOKUP($D270,metadata!$B$2:$S$450,7,FALSE)</f>
        <v>i</v>
      </c>
      <c r="K270">
        <f>VLOOKUP($D270,metadata!$B$2:$S$450,8,FALSE)</f>
        <v>22</v>
      </c>
      <c r="L270">
        <f>VLOOKUP($D270,metadata!$B$2:$S$450,9,FALSE)</f>
        <v>16</v>
      </c>
      <c r="M270">
        <f>VLOOKUP($D270,metadata!$B$2:$S$450,10,FALSE)</f>
        <v>0</v>
      </c>
      <c r="N270" t="str">
        <f>VLOOKUP($D270,metadata!$B$2:$S$450,11,FALSE)</f>
        <v>Wyeomyia smithii</v>
      </c>
      <c r="O270" t="str">
        <f>VLOOKUP($D270,metadata!$B$2:$S$450,12,FALSE)</f>
        <v>diptera</v>
      </c>
      <c r="P270">
        <f>VLOOKUP($D270,metadata!$B$2:$S$450,13,FALSE)</f>
        <v>0</v>
      </c>
      <c r="Q270">
        <f>VLOOKUP($D270,metadata!$B$2:$S$450,14,FALSE)</f>
        <v>0</v>
      </c>
      <c r="R270">
        <f>VLOOKUP($D270,metadata!$B$2:$S$450,15,FALSE)</f>
        <v>0</v>
      </c>
      <c r="S270">
        <f>VLOOKUP($D270,metadata!$B$2:$S$450,16,FALSE)</f>
        <v>0</v>
      </c>
      <c r="T270">
        <f>VLOOKUP($D270,metadata!$B$2:$S$450,17,FALSE)</f>
        <v>0</v>
      </c>
      <c r="U270">
        <f>VLOOKUP($D270,metadata!$B$2:$S$450,18,FALSE)</f>
        <v>0</v>
      </c>
      <c r="V270">
        <f>VLOOKUP($D270,metadata!$B$2:$Z$450,19,FALSE)</f>
        <v>0</v>
      </c>
      <c r="W270">
        <f>VLOOKUP($D270,metadata!$B$2:$Z$450,20,FALSE)</f>
        <v>0</v>
      </c>
      <c r="X270">
        <f>VLOOKUP($D270,metadata!$B$2:$Z$450,21,FALSE)</f>
        <v>0</v>
      </c>
      <c r="Y270">
        <f>VLOOKUP($D270,metadata!$B$2:$Z$450,22,FALSE)</f>
        <v>0</v>
      </c>
      <c r="Z270">
        <f>VLOOKUP($D270,metadata!$B$2:$Z$450,23,FALSE)</f>
        <v>0</v>
      </c>
      <c r="AA270">
        <f>VLOOKUP($D270,metadata!$B$2:$Z$450,24,FALSE)</f>
        <v>0</v>
      </c>
      <c r="AB270">
        <f>VLOOKUP($D270,metadata!$B$2:$Z$450,25,FALSE)</f>
        <v>0</v>
      </c>
    </row>
    <row r="271" spans="1:28" x14ac:dyDescent="0.3">
      <c r="A271" t="e">
        <f>A270+metadata!J280</f>
        <v>#REF!</v>
      </c>
      <c r="B271" t="str">
        <f>metadata!B270</f>
        <v>41- Irkutsk</v>
      </c>
      <c r="C271">
        <v>270</v>
      </c>
      <c r="D271" s="11" t="str">
        <f t="shared" si="4"/>
        <v>2-</v>
      </c>
      <c r="E271" t="str">
        <f>VLOOKUP($D271,metadata!$B$2:$S$450,2,FALSE)</f>
        <v>BRADSHAW, WE</v>
      </c>
      <c r="F271" t="str">
        <f>VLOOKUP($D271,metadata!$B$2:$S$450,3,FALSE)</f>
        <v>GEOGRAPHY OF PHOTOPERIODIC RESPONSE IN DIAPAUSING MOSQUITO</v>
      </c>
      <c r="G271" t="str">
        <f>VLOOKUP($D271,metadata!$B$2:$S$450,4,FALSE)</f>
        <v>10.1038/262384b0</v>
      </c>
      <c r="H271" t="str">
        <f>VLOOKUP($D271,metadata!$B$2:$S$450,5,FALSE)</f>
        <v>y-askfordata</v>
      </c>
      <c r="I271" t="str">
        <f>VLOOKUP($D271,metadata!$B$2:$S$450,6,FALSE)</f>
        <v>a</v>
      </c>
      <c r="J271" t="str">
        <f>VLOOKUP($D271,metadata!$B$2:$S$450,7,FALSE)</f>
        <v>i</v>
      </c>
      <c r="K271">
        <f>VLOOKUP($D271,metadata!$B$2:$S$450,8,FALSE)</f>
        <v>22</v>
      </c>
      <c r="L271">
        <f>VLOOKUP($D271,metadata!$B$2:$S$450,9,FALSE)</f>
        <v>16</v>
      </c>
      <c r="M271">
        <f>VLOOKUP($D271,metadata!$B$2:$S$450,10,FALSE)</f>
        <v>0</v>
      </c>
      <c r="N271" t="str">
        <f>VLOOKUP($D271,metadata!$B$2:$S$450,11,FALSE)</f>
        <v>Wyeomyia smithii</v>
      </c>
      <c r="O271" t="str">
        <f>VLOOKUP($D271,metadata!$B$2:$S$450,12,FALSE)</f>
        <v>diptera</v>
      </c>
      <c r="P271">
        <f>VLOOKUP($D271,metadata!$B$2:$S$450,13,FALSE)</f>
        <v>0</v>
      </c>
      <c r="Q271">
        <f>VLOOKUP($D271,metadata!$B$2:$S$450,14,FALSE)</f>
        <v>0</v>
      </c>
      <c r="R271">
        <f>VLOOKUP($D271,metadata!$B$2:$S$450,15,FALSE)</f>
        <v>0</v>
      </c>
      <c r="S271">
        <f>VLOOKUP($D271,metadata!$B$2:$S$450,16,FALSE)</f>
        <v>0</v>
      </c>
      <c r="T271">
        <f>VLOOKUP($D271,metadata!$B$2:$S$450,17,FALSE)</f>
        <v>0</v>
      </c>
      <c r="U271">
        <f>VLOOKUP($D271,metadata!$B$2:$S$450,18,FALSE)</f>
        <v>0</v>
      </c>
      <c r="V271">
        <f>VLOOKUP($D271,metadata!$B$2:$Z$450,19,FALSE)</f>
        <v>0</v>
      </c>
      <c r="W271">
        <f>VLOOKUP($D271,metadata!$B$2:$Z$450,20,FALSE)</f>
        <v>0</v>
      </c>
      <c r="X271">
        <f>VLOOKUP($D271,metadata!$B$2:$Z$450,21,FALSE)</f>
        <v>0</v>
      </c>
      <c r="Y271">
        <f>VLOOKUP($D271,metadata!$B$2:$Z$450,22,FALSE)</f>
        <v>0</v>
      </c>
      <c r="Z271">
        <f>VLOOKUP($D271,metadata!$B$2:$Z$450,23,FALSE)</f>
        <v>0</v>
      </c>
      <c r="AA271">
        <f>VLOOKUP($D271,metadata!$B$2:$Z$450,24,FALSE)</f>
        <v>0</v>
      </c>
      <c r="AB271">
        <f>VLOOKUP($D271,metadata!$B$2:$Z$450,25,FALSE)</f>
        <v>0</v>
      </c>
    </row>
    <row r="272" spans="1:28" x14ac:dyDescent="0.3">
      <c r="A272" t="e">
        <f>A271+metadata!J281</f>
        <v>#REF!</v>
      </c>
      <c r="B272" t="str">
        <f>metadata!B271</f>
        <v>42- Ivalo1</v>
      </c>
      <c r="C272">
        <v>271</v>
      </c>
      <c r="D272" s="11" t="str">
        <f t="shared" si="4"/>
        <v>2-</v>
      </c>
      <c r="E272" t="str">
        <f>VLOOKUP($D272,metadata!$B$2:$S$450,2,FALSE)</f>
        <v>BRADSHAW, WE</v>
      </c>
      <c r="F272" t="str">
        <f>VLOOKUP($D272,metadata!$B$2:$S$450,3,FALSE)</f>
        <v>GEOGRAPHY OF PHOTOPERIODIC RESPONSE IN DIAPAUSING MOSQUITO</v>
      </c>
      <c r="G272" t="str">
        <f>VLOOKUP($D272,metadata!$B$2:$S$450,4,FALSE)</f>
        <v>10.1038/262384b0</v>
      </c>
      <c r="H272" t="str">
        <f>VLOOKUP($D272,metadata!$B$2:$S$450,5,FALSE)</f>
        <v>y-askfordata</v>
      </c>
      <c r="I272" t="str">
        <f>VLOOKUP($D272,metadata!$B$2:$S$450,6,FALSE)</f>
        <v>a</v>
      </c>
      <c r="J272" t="str">
        <f>VLOOKUP($D272,metadata!$B$2:$S$450,7,FALSE)</f>
        <v>i</v>
      </c>
      <c r="K272">
        <f>VLOOKUP($D272,metadata!$B$2:$S$450,8,FALSE)</f>
        <v>22</v>
      </c>
      <c r="L272">
        <f>VLOOKUP($D272,metadata!$B$2:$S$450,9,FALSE)</f>
        <v>16</v>
      </c>
      <c r="M272">
        <f>VLOOKUP($D272,metadata!$B$2:$S$450,10,FALSE)</f>
        <v>0</v>
      </c>
      <c r="N272" t="str">
        <f>VLOOKUP($D272,metadata!$B$2:$S$450,11,FALSE)</f>
        <v>Wyeomyia smithii</v>
      </c>
      <c r="O272" t="str">
        <f>VLOOKUP($D272,metadata!$B$2:$S$450,12,FALSE)</f>
        <v>diptera</v>
      </c>
      <c r="P272">
        <f>VLOOKUP($D272,metadata!$B$2:$S$450,13,FALSE)</f>
        <v>0</v>
      </c>
      <c r="Q272">
        <f>VLOOKUP($D272,metadata!$B$2:$S$450,14,FALSE)</f>
        <v>0</v>
      </c>
      <c r="R272">
        <f>VLOOKUP($D272,metadata!$B$2:$S$450,15,FALSE)</f>
        <v>0</v>
      </c>
      <c r="S272">
        <f>VLOOKUP($D272,metadata!$B$2:$S$450,16,FALSE)</f>
        <v>0</v>
      </c>
      <c r="T272">
        <f>VLOOKUP($D272,metadata!$B$2:$S$450,17,FALSE)</f>
        <v>0</v>
      </c>
      <c r="U272">
        <f>VLOOKUP($D272,metadata!$B$2:$S$450,18,FALSE)</f>
        <v>0</v>
      </c>
      <c r="V272">
        <f>VLOOKUP($D272,metadata!$B$2:$Z$450,19,FALSE)</f>
        <v>0</v>
      </c>
      <c r="W272">
        <f>VLOOKUP($D272,metadata!$B$2:$Z$450,20,FALSE)</f>
        <v>0</v>
      </c>
      <c r="X272">
        <f>VLOOKUP($D272,metadata!$B$2:$Z$450,21,FALSE)</f>
        <v>0</v>
      </c>
      <c r="Y272">
        <f>VLOOKUP($D272,metadata!$B$2:$Z$450,22,FALSE)</f>
        <v>0</v>
      </c>
      <c r="Z272">
        <f>VLOOKUP($D272,metadata!$B$2:$Z$450,23,FALSE)</f>
        <v>0</v>
      </c>
      <c r="AA272">
        <f>VLOOKUP($D272,metadata!$B$2:$Z$450,24,FALSE)</f>
        <v>0</v>
      </c>
      <c r="AB272">
        <f>VLOOKUP($D272,metadata!$B$2:$Z$450,25,FALSE)</f>
        <v>0</v>
      </c>
    </row>
    <row r="273" spans="1:28" x14ac:dyDescent="0.3">
      <c r="A273" t="e">
        <f>A272+metadata!J282</f>
        <v>#REF!</v>
      </c>
      <c r="B273" t="str">
        <f>metadata!B272</f>
        <v>42- Ivalo2</v>
      </c>
      <c r="C273">
        <v>272</v>
      </c>
      <c r="D273" s="11" t="str">
        <f t="shared" si="4"/>
        <v>2-</v>
      </c>
      <c r="E273" t="str">
        <f>VLOOKUP($D273,metadata!$B$2:$S$450,2,FALSE)</f>
        <v>BRADSHAW, WE</v>
      </c>
      <c r="F273" t="str">
        <f>VLOOKUP($D273,metadata!$B$2:$S$450,3,FALSE)</f>
        <v>GEOGRAPHY OF PHOTOPERIODIC RESPONSE IN DIAPAUSING MOSQUITO</v>
      </c>
      <c r="G273" t="str">
        <f>VLOOKUP($D273,metadata!$B$2:$S$450,4,FALSE)</f>
        <v>10.1038/262384b0</v>
      </c>
      <c r="H273" t="str">
        <f>VLOOKUP($D273,metadata!$B$2:$S$450,5,FALSE)</f>
        <v>y-askfordata</v>
      </c>
      <c r="I273" t="str">
        <f>VLOOKUP($D273,metadata!$B$2:$S$450,6,FALSE)</f>
        <v>a</v>
      </c>
      <c r="J273" t="str">
        <f>VLOOKUP($D273,metadata!$B$2:$S$450,7,FALSE)</f>
        <v>i</v>
      </c>
      <c r="K273">
        <f>VLOOKUP($D273,metadata!$B$2:$S$450,8,FALSE)</f>
        <v>22</v>
      </c>
      <c r="L273">
        <f>VLOOKUP($D273,metadata!$B$2:$S$450,9,FALSE)</f>
        <v>16</v>
      </c>
      <c r="M273">
        <f>VLOOKUP($D273,metadata!$B$2:$S$450,10,FALSE)</f>
        <v>0</v>
      </c>
      <c r="N273" t="str">
        <f>VLOOKUP($D273,metadata!$B$2:$S$450,11,FALSE)</f>
        <v>Wyeomyia smithii</v>
      </c>
      <c r="O273" t="str">
        <f>VLOOKUP($D273,metadata!$B$2:$S$450,12,FALSE)</f>
        <v>diptera</v>
      </c>
      <c r="P273">
        <f>VLOOKUP($D273,metadata!$B$2:$S$450,13,FALSE)</f>
        <v>0</v>
      </c>
      <c r="Q273">
        <f>VLOOKUP($D273,metadata!$B$2:$S$450,14,FALSE)</f>
        <v>0</v>
      </c>
      <c r="R273">
        <f>VLOOKUP($D273,metadata!$B$2:$S$450,15,FALSE)</f>
        <v>0</v>
      </c>
      <c r="S273">
        <f>VLOOKUP($D273,metadata!$B$2:$S$450,16,FALSE)</f>
        <v>0</v>
      </c>
      <c r="T273">
        <f>VLOOKUP($D273,metadata!$B$2:$S$450,17,FALSE)</f>
        <v>0</v>
      </c>
      <c r="U273">
        <f>VLOOKUP($D273,metadata!$B$2:$S$450,18,FALSE)</f>
        <v>0</v>
      </c>
      <c r="V273">
        <f>VLOOKUP($D273,metadata!$B$2:$Z$450,19,FALSE)</f>
        <v>0</v>
      </c>
      <c r="W273">
        <f>VLOOKUP($D273,metadata!$B$2:$Z$450,20,FALSE)</f>
        <v>0</v>
      </c>
      <c r="X273">
        <f>VLOOKUP($D273,metadata!$B$2:$Z$450,21,FALSE)</f>
        <v>0</v>
      </c>
      <c r="Y273">
        <f>VLOOKUP($D273,metadata!$B$2:$Z$450,22,FALSE)</f>
        <v>0</v>
      </c>
      <c r="Z273">
        <f>VLOOKUP($D273,metadata!$B$2:$Z$450,23,FALSE)</f>
        <v>0</v>
      </c>
      <c r="AA273">
        <f>VLOOKUP($D273,metadata!$B$2:$Z$450,24,FALSE)</f>
        <v>0</v>
      </c>
      <c r="AB273">
        <f>VLOOKUP($D273,metadata!$B$2:$Z$450,25,FALSE)</f>
        <v>0</v>
      </c>
    </row>
    <row r="274" spans="1:28" x14ac:dyDescent="0.3">
      <c r="A274" t="e">
        <f>A273+metadata!J283</f>
        <v>#REF!</v>
      </c>
      <c r="B274" t="str">
        <f>metadata!B273</f>
        <v>42- Sodankyla</v>
      </c>
      <c r="C274">
        <v>273</v>
      </c>
      <c r="D274" s="11" t="str">
        <f t="shared" si="4"/>
        <v>2-</v>
      </c>
      <c r="E274" t="str">
        <f>VLOOKUP($D274,metadata!$B$2:$S$450,2,FALSE)</f>
        <v>BRADSHAW, WE</v>
      </c>
      <c r="F274" t="str">
        <f>VLOOKUP($D274,metadata!$B$2:$S$450,3,FALSE)</f>
        <v>GEOGRAPHY OF PHOTOPERIODIC RESPONSE IN DIAPAUSING MOSQUITO</v>
      </c>
      <c r="G274" t="str">
        <f>VLOOKUP($D274,metadata!$B$2:$S$450,4,FALSE)</f>
        <v>10.1038/262384b0</v>
      </c>
      <c r="H274" t="str">
        <f>VLOOKUP($D274,metadata!$B$2:$S$450,5,FALSE)</f>
        <v>y-askfordata</v>
      </c>
      <c r="I274" t="str">
        <f>VLOOKUP($D274,metadata!$B$2:$S$450,6,FALSE)</f>
        <v>a</v>
      </c>
      <c r="J274" t="str">
        <f>VLOOKUP($D274,metadata!$B$2:$S$450,7,FALSE)</f>
        <v>i</v>
      </c>
      <c r="K274">
        <f>VLOOKUP($D274,metadata!$B$2:$S$450,8,FALSE)</f>
        <v>22</v>
      </c>
      <c r="L274">
        <f>VLOOKUP($D274,metadata!$B$2:$S$450,9,FALSE)</f>
        <v>16</v>
      </c>
      <c r="M274">
        <f>VLOOKUP($D274,metadata!$B$2:$S$450,10,FALSE)</f>
        <v>0</v>
      </c>
      <c r="N274" t="str">
        <f>VLOOKUP($D274,metadata!$B$2:$S$450,11,FALSE)</f>
        <v>Wyeomyia smithii</v>
      </c>
      <c r="O274" t="str">
        <f>VLOOKUP($D274,metadata!$B$2:$S$450,12,FALSE)</f>
        <v>diptera</v>
      </c>
      <c r="P274">
        <f>VLOOKUP($D274,metadata!$B$2:$S$450,13,FALSE)</f>
        <v>0</v>
      </c>
      <c r="Q274">
        <f>VLOOKUP($D274,metadata!$B$2:$S$450,14,FALSE)</f>
        <v>0</v>
      </c>
      <c r="R274">
        <f>VLOOKUP($D274,metadata!$B$2:$S$450,15,FALSE)</f>
        <v>0</v>
      </c>
      <c r="S274">
        <f>VLOOKUP($D274,metadata!$B$2:$S$450,16,FALSE)</f>
        <v>0</v>
      </c>
      <c r="T274">
        <f>VLOOKUP($D274,metadata!$B$2:$S$450,17,FALSE)</f>
        <v>0</v>
      </c>
      <c r="U274">
        <f>VLOOKUP($D274,metadata!$B$2:$S$450,18,FALSE)</f>
        <v>0</v>
      </c>
      <c r="V274">
        <f>VLOOKUP($D274,metadata!$B$2:$Z$450,19,FALSE)</f>
        <v>0</v>
      </c>
      <c r="W274">
        <f>VLOOKUP($D274,metadata!$B$2:$Z$450,20,FALSE)</f>
        <v>0</v>
      </c>
      <c r="X274">
        <f>VLOOKUP($D274,metadata!$B$2:$Z$450,21,FALSE)</f>
        <v>0</v>
      </c>
      <c r="Y274">
        <f>VLOOKUP($D274,metadata!$B$2:$Z$450,22,FALSE)</f>
        <v>0</v>
      </c>
      <c r="Z274">
        <f>VLOOKUP($D274,metadata!$B$2:$Z$450,23,FALSE)</f>
        <v>0</v>
      </c>
      <c r="AA274">
        <f>VLOOKUP($D274,metadata!$B$2:$Z$450,24,FALSE)</f>
        <v>0</v>
      </c>
      <c r="AB274">
        <f>VLOOKUP($D274,metadata!$B$2:$Z$450,25,FALSE)</f>
        <v>0</v>
      </c>
    </row>
    <row r="275" spans="1:28" x14ac:dyDescent="0.3">
      <c r="A275" t="e">
        <f>A274+metadata!J284</f>
        <v>#REF!</v>
      </c>
      <c r="B275" t="str">
        <f>metadata!B274</f>
        <v>42- Oulo1</v>
      </c>
      <c r="C275">
        <v>274</v>
      </c>
      <c r="D275" s="11" t="str">
        <f t="shared" si="4"/>
        <v>2-</v>
      </c>
      <c r="E275" t="str">
        <f>VLOOKUP($D275,metadata!$B$2:$S$450,2,FALSE)</f>
        <v>BRADSHAW, WE</v>
      </c>
      <c r="F275" t="str">
        <f>VLOOKUP($D275,metadata!$B$2:$S$450,3,FALSE)</f>
        <v>GEOGRAPHY OF PHOTOPERIODIC RESPONSE IN DIAPAUSING MOSQUITO</v>
      </c>
      <c r="G275" t="str">
        <f>VLOOKUP($D275,metadata!$B$2:$S$450,4,FALSE)</f>
        <v>10.1038/262384b0</v>
      </c>
      <c r="H275" t="str">
        <f>VLOOKUP($D275,metadata!$B$2:$S$450,5,FALSE)</f>
        <v>y-askfordata</v>
      </c>
      <c r="I275" t="str">
        <f>VLOOKUP($D275,metadata!$B$2:$S$450,6,FALSE)</f>
        <v>a</v>
      </c>
      <c r="J275" t="str">
        <f>VLOOKUP($D275,metadata!$B$2:$S$450,7,FALSE)</f>
        <v>i</v>
      </c>
      <c r="K275">
        <f>VLOOKUP($D275,metadata!$B$2:$S$450,8,FALSE)</f>
        <v>22</v>
      </c>
      <c r="L275">
        <f>VLOOKUP($D275,metadata!$B$2:$S$450,9,FALSE)</f>
        <v>16</v>
      </c>
      <c r="M275">
        <f>VLOOKUP($D275,metadata!$B$2:$S$450,10,FALSE)</f>
        <v>0</v>
      </c>
      <c r="N275" t="str">
        <f>VLOOKUP($D275,metadata!$B$2:$S$450,11,FALSE)</f>
        <v>Wyeomyia smithii</v>
      </c>
      <c r="O275" t="str">
        <f>VLOOKUP($D275,metadata!$B$2:$S$450,12,FALSE)</f>
        <v>diptera</v>
      </c>
      <c r="P275">
        <f>VLOOKUP($D275,metadata!$B$2:$S$450,13,FALSE)</f>
        <v>0</v>
      </c>
      <c r="Q275">
        <f>VLOOKUP($D275,metadata!$B$2:$S$450,14,FALSE)</f>
        <v>0</v>
      </c>
      <c r="R275">
        <f>VLOOKUP($D275,metadata!$B$2:$S$450,15,FALSE)</f>
        <v>0</v>
      </c>
      <c r="S275">
        <f>VLOOKUP($D275,metadata!$B$2:$S$450,16,FALSE)</f>
        <v>0</v>
      </c>
      <c r="T275">
        <f>VLOOKUP($D275,metadata!$B$2:$S$450,17,FALSE)</f>
        <v>0</v>
      </c>
      <c r="U275">
        <f>VLOOKUP($D275,metadata!$B$2:$S$450,18,FALSE)</f>
        <v>0</v>
      </c>
      <c r="V275">
        <f>VLOOKUP($D275,metadata!$B$2:$Z$450,19,FALSE)</f>
        <v>0</v>
      </c>
      <c r="W275">
        <f>VLOOKUP($D275,metadata!$B$2:$Z$450,20,FALSE)</f>
        <v>0</v>
      </c>
      <c r="X275">
        <f>VLOOKUP($D275,metadata!$B$2:$Z$450,21,FALSE)</f>
        <v>0</v>
      </c>
      <c r="Y275">
        <f>VLOOKUP($D275,metadata!$B$2:$Z$450,22,FALSE)</f>
        <v>0</v>
      </c>
      <c r="Z275">
        <f>VLOOKUP($D275,metadata!$B$2:$Z$450,23,FALSE)</f>
        <v>0</v>
      </c>
      <c r="AA275">
        <f>VLOOKUP($D275,metadata!$B$2:$Z$450,24,FALSE)</f>
        <v>0</v>
      </c>
      <c r="AB275">
        <f>VLOOKUP($D275,metadata!$B$2:$Z$450,25,FALSE)</f>
        <v>0</v>
      </c>
    </row>
    <row r="276" spans="1:28" x14ac:dyDescent="0.3">
      <c r="A276" t="e">
        <f>A275+metadata!J285</f>
        <v>#REF!</v>
      </c>
      <c r="B276" t="str">
        <f>metadata!B275</f>
        <v>42- Oulo2</v>
      </c>
      <c r="C276">
        <v>275</v>
      </c>
      <c r="D276" s="11" t="str">
        <f t="shared" si="4"/>
        <v>2-</v>
      </c>
      <c r="E276" t="str">
        <f>VLOOKUP($D276,metadata!$B$2:$S$450,2,FALSE)</f>
        <v>BRADSHAW, WE</v>
      </c>
      <c r="F276" t="str">
        <f>VLOOKUP($D276,metadata!$B$2:$S$450,3,FALSE)</f>
        <v>GEOGRAPHY OF PHOTOPERIODIC RESPONSE IN DIAPAUSING MOSQUITO</v>
      </c>
      <c r="G276" t="str">
        <f>VLOOKUP($D276,metadata!$B$2:$S$450,4,FALSE)</f>
        <v>10.1038/262384b0</v>
      </c>
      <c r="H276" t="str">
        <f>VLOOKUP($D276,metadata!$B$2:$S$450,5,FALSE)</f>
        <v>y-askfordata</v>
      </c>
      <c r="I276" t="str">
        <f>VLOOKUP($D276,metadata!$B$2:$S$450,6,FALSE)</f>
        <v>a</v>
      </c>
      <c r="J276" t="str">
        <f>VLOOKUP($D276,metadata!$B$2:$S$450,7,FALSE)</f>
        <v>i</v>
      </c>
      <c r="K276">
        <f>VLOOKUP($D276,metadata!$B$2:$S$450,8,FALSE)</f>
        <v>22</v>
      </c>
      <c r="L276">
        <f>VLOOKUP($D276,metadata!$B$2:$S$450,9,FALSE)</f>
        <v>16</v>
      </c>
      <c r="M276">
        <f>VLOOKUP($D276,metadata!$B$2:$S$450,10,FALSE)</f>
        <v>0</v>
      </c>
      <c r="N276" t="str">
        <f>VLOOKUP($D276,metadata!$B$2:$S$450,11,FALSE)</f>
        <v>Wyeomyia smithii</v>
      </c>
      <c r="O276" t="str">
        <f>VLOOKUP($D276,metadata!$B$2:$S$450,12,FALSE)</f>
        <v>diptera</v>
      </c>
      <c r="P276">
        <f>VLOOKUP($D276,metadata!$B$2:$S$450,13,FALSE)</f>
        <v>0</v>
      </c>
      <c r="Q276">
        <f>VLOOKUP($D276,metadata!$B$2:$S$450,14,FALSE)</f>
        <v>0</v>
      </c>
      <c r="R276">
        <f>VLOOKUP($D276,metadata!$B$2:$S$450,15,FALSE)</f>
        <v>0</v>
      </c>
      <c r="S276">
        <f>VLOOKUP($D276,metadata!$B$2:$S$450,16,FALSE)</f>
        <v>0</v>
      </c>
      <c r="T276">
        <f>VLOOKUP($D276,metadata!$B$2:$S$450,17,FALSE)</f>
        <v>0</v>
      </c>
      <c r="U276">
        <f>VLOOKUP($D276,metadata!$B$2:$S$450,18,FALSE)</f>
        <v>0</v>
      </c>
      <c r="V276">
        <f>VLOOKUP($D276,metadata!$B$2:$Z$450,19,FALSE)</f>
        <v>0</v>
      </c>
      <c r="W276">
        <f>VLOOKUP($D276,metadata!$B$2:$Z$450,20,FALSE)</f>
        <v>0</v>
      </c>
      <c r="X276">
        <f>VLOOKUP($D276,metadata!$B$2:$Z$450,21,FALSE)</f>
        <v>0</v>
      </c>
      <c r="Y276">
        <f>VLOOKUP($D276,metadata!$B$2:$Z$450,22,FALSE)</f>
        <v>0</v>
      </c>
      <c r="Z276">
        <f>VLOOKUP($D276,metadata!$B$2:$Z$450,23,FALSE)</f>
        <v>0</v>
      </c>
      <c r="AA276">
        <f>VLOOKUP($D276,metadata!$B$2:$Z$450,24,FALSE)</f>
        <v>0</v>
      </c>
      <c r="AB276">
        <f>VLOOKUP($D276,metadata!$B$2:$Z$450,25,FALSE)</f>
        <v>0</v>
      </c>
    </row>
    <row r="277" spans="1:28" x14ac:dyDescent="0.3">
      <c r="A277" t="e">
        <f>A276+metadata!J286</f>
        <v>#REF!</v>
      </c>
      <c r="B277" t="str">
        <f>metadata!B276</f>
        <v>42- Kuopio</v>
      </c>
      <c r="C277">
        <v>276</v>
      </c>
      <c r="D277" s="11" t="str">
        <f t="shared" si="4"/>
        <v>2-</v>
      </c>
      <c r="E277" t="str">
        <f>VLOOKUP($D277,metadata!$B$2:$S$450,2,FALSE)</f>
        <v>BRADSHAW, WE</v>
      </c>
      <c r="F277" t="str">
        <f>VLOOKUP($D277,metadata!$B$2:$S$450,3,FALSE)</f>
        <v>GEOGRAPHY OF PHOTOPERIODIC RESPONSE IN DIAPAUSING MOSQUITO</v>
      </c>
      <c r="G277" t="str">
        <f>VLOOKUP($D277,metadata!$B$2:$S$450,4,FALSE)</f>
        <v>10.1038/262384b0</v>
      </c>
      <c r="H277" t="str">
        <f>VLOOKUP($D277,metadata!$B$2:$S$450,5,FALSE)</f>
        <v>y-askfordata</v>
      </c>
      <c r="I277" t="str">
        <f>VLOOKUP($D277,metadata!$B$2:$S$450,6,FALSE)</f>
        <v>a</v>
      </c>
      <c r="J277" t="str">
        <f>VLOOKUP($D277,metadata!$B$2:$S$450,7,FALSE)</f>
        <v>i</v>
      </c>
      <c r="K277">
        <f>VLOOKUP($D277,metadata!$B$2:$S$450,8,FALSE)</f>
        <v>22</v>
      </c>
      <c r="L277">
        <f>VLOOKUP($D277,metadata!$B$2:$S$450,9,FALSE)</f>
        <v>16</v>
      </c>
      <c r="M277">
        <f>VLOOKUP($D277,metadata!$B$2:$S$450,10,FALSE)</f>
        <v>0</v>
      </c>
      <c r="N277" t="str">
        <f>VLOOKUP($D277,metadata!$B$2:$S$450,11,FALSE)</f>
        <v>Wyeomyia smithii</v>
      </c>
      <c r="O277" t="str">
        <f>VLOOKUP($D277,metadata!$B$2:$S$450,12,FALSE)</f>
        <v>diptera</v>
      </c>
      <c r="P277">
        <f>VLOOKUP($D277,metadata!$B$2:$S$450,13,FALSE)</f>
        <v>0</v>
      </c>
      <c r="Q277">
        <f>VLOOKUP($D277,metadata!$B$2:$S$450,14,FALSE)</f>
        <v>0</v>
      </c>
      <c r="R277">
        <f>VLOOKUP($D277,metadata!$B$2:$S$450,15,FALSE)</f>
        <v>0</v>
      </c>
      <c r="S277">
        <f>VLOOKUP($D277,metadata!$B$2:$S$450,16,FALSE)</f>
        <v>0</v>
      </c>
      <c r="T277">
        <f>VLOOKUP($D277,metadata!$B$2:$S$450,17,FALSE)</f>
        <v>0</v>
      </c>
      <c r="U277">
        <f>VLOOKUP($D277,metadata!$B$2:$S$450,18,FALSE)</f>
        <v>0</v>
      </c>
      <c r="V277">
        <f>VLOOKUP($D277,metadata!$B$2:$Z$450,19,FALSE)</f>
        <v>0</v>
      </c>
      <c r="W277">
        <f>VLOOKUP($D277,metadata!$B$2:$Z$450,20,FALSE)</f>
        <v>0</v>
      </c>
      <c r="X277">
        <f>VLOOKUP($D277,metadata!$B$2:$Z$450,21,FALSE)</f>
        <v>0</v>
      </c>
      <c r="Y277">
        <f>VLOOKUP($D277,metadata!$B$2:$Z$450,22,FALSE)</f>
        <v>0</v>
      </c>
      <c r="Z277">
        <f>VLOOKUP($D277,metadata!$B$2:$Z$450,23,FALSE)</f>
        <v>0</v>
      </c>
      <c r="AA277">
        <f>VLOOKUP($D277,metadata!$B$2:$Z$450,24,FALSE)</f>
        <v>0</v>
      </c>
      <c r="AB277">
        <f>VLOOKUP($D277,metadata!$B$2:$Z$450,25,FALSE)</f>
        <v>0</v>
      </c>
    </row>
    <row r="278" spans="1:28" x14ac:dyDescent="0.3">
      <c r="A278" t="e">
        <f>A277+metadata!J287</f>
        <v>#REF!</v>
      </c>
      <c r="B278" t="str">
        <f>metadata!B277</f>
        <v>42- Varkaus</v>
      </c>
      <c r="C278">
        <v>277</v>
      </c>
      <c r="D278" s="11" t="str">
        <f t="shared" si="4"/>
        <v>2-</v>
      </c>
      <c r="E278" t="str">
        <f>VLOOKUP($D278,metadata!$B$2:$S$450,2,FALSE)</f>
        <v>BRADSHAW, WE</v>
      </c>
      <c r="F278" t="str">
        <f>VLOOKUP($D278,metadata!$B$2:$S$450,3,FALSE)</f>
        <v>GEOGRAPHY OF PHOTOPERIODIC RESPONSE IN DIAPAUSING MOSQUITO</v>
      </c>
      <c r="G278" t="str">
        <f>VLOOKUP($D278,metadata!$B$2:$S$450,4,FALSE)</f>
        <v>10.1038/262384b0</v>
      </c>
      <c r="H278" t="str">
        <f>VLOOKUP($D278,metadata!$B$2:$S$450,5,FALSE)</f>
        <v>y-askfordata</v>
      </c>
      <c r="I278" t="str">
        <f>VLOOKUP($D278,metadata!$B$2:$S$450,6,FALSE)</f>
        <v>a</v>
      </c>
      <c r="J278" t="str">
        <f>VLOOKUP($D278,metadata!$B$2:$S$450,7,FALSE)</f>
        <v>i</v>
      </c>
      <c r="K278">
        <f>VLOOKUP($D278,metadata!$B$2:$S$450,8,FALSE)</f>
        <v>22</v>
      </c>
      <c r="L278">
        <f>VLOOKUP($D278,metadata!$B$2:$S$450,9,FALSE)</f>
        <v>16</v>
      </c>
      <c r="M278">
        <f>VLOOKUP($D278,metadata!$B$2:$S$450,10,FALSE)</f>
        <v>0</v>
      </c>
      <c r="N278" t="str">
        <f>VLOOKUP($D278,metadata!$B$2:$S$450,11,FALSE)</f>
        <v>Wyeomyia smithii</v>
      </c>
      <c r="O278" t="str">
        <f>VLOOKUP($D278,metadata!$B$2:$S$450,12,FALSE)</f>
        <v>diptera</v>
      </c>
      <c r="P278">
        <f>VLOOKUP($D278,metadata!$B$2:$S$450,13,FALSE)</f>
        <v>0</v>
      </c>
      <c r="Q278">
        <f>VLOOKUP($D278,metadata!$B$2:$S$450,14,FALSE)</f>
        <v>0</v>
      </c>
      <c r="R278">
        <f>VLOOKUP($D278,metadata!$B$2:$S$450,15,FALSE)</f>
        <v>0</v>
      </c>
      <c r="S278">
        <f>VLOOKUP($D278,metadata!$B$2:$S$450,16,FALSE)</f>
        <v>0</v>
      </c>
      <c r="T278">
        <f>VLOOKUP($D278,metadata!$B$2:$S$450,17,FALSE)</f>
        <v>0</v>
      </c>
      <c r="U278">
        <f>VLOOKUP($D278,metadata!$B$2:$S$450,18,FALSE)</f>
        <v>0</v>
      </c>
      <c r="V278">
        <f>VLOOKUP($D278,metadata!$B$2:$Z$450,19,FALSE)</f>
        <v>0</v>
      </c>
      <c r="W278">
        <f>VLOOKUP($D278,metadata!$B$2:$Z$450,20,FALSE)</f>
        <v>0</v>
      </c>
      <c r="X278">
        <f>VLOOKUP($D278,metadata!$B$2:$Z$450,21,FALSE)</f>
        <v>0</v>
      </c>
      <c r="Y278">
        <f>VLOOKUP($D278,metadata!$B$2:$Z$450,22,FALSE)</f>
        <v>0</v>
      </c>
      <c r="Z278">
        <f>VLOOKUP($D278,metadata!$B$2:$Z$450,23,FALSE)</f>
        <v>0</v>
      </c>
      <c r="AA278">
        <f>VLOOKUP($D278,metadata!$B$2:$Z$450,24,FALSE)</f>
        <v>0</v>
      </c>
      <c r="AB278">
        <f>VLOOKUP($D278,metadata!$B$2:$Z$450,25,FALSE)</f>
        <v>0</v>
      </c>
    </row>
    <row r="279" spans="1:28" x14ac:dyDescent="0.3">
      <c r="A279" t="e">
        <f>A278+metadata!J288</f>
        <v>#REF!</v>
      </c>
      <c r="B279" t="str">
        <f>metadata!B278</f>
        <v>42- Sapporo</v>
      </c>
      <c r="C279">
        <v>278</v>
      </c>
      <c r="D279" s="11" t="str">
        <f t="shared" si="4"/>
        <v>2-</v>
      </c>
      <c r="E279" t="str">
        <f>VLOOKUP($D279,metadata!$B$2:$S$450,2,FALSE)</f>
        <v>BRADSHAW, WE</v>
      </c>
      <c r="F279" t="str">
        <f>VLOOKUP($D279,metadata!$B$2:$S$450,3,FALSE)</f>
        <v>GEOGRAPHY OF PHOTOPERIODIC RESPONSE IN DIAPAUSING MOSQUITO</v>
      </c>
      <c r="G279" t="str">
        <f>VLOOKUP($D279,metadata!$B$2:$S$450,4,FALSE)</f>
        <v>10.1038/262384b0</v>
      </c>
      <c r="H279" t="str">
        <f>VLOOKUP($D279,metadata!$B$2:$S$450,5,FALSE)</f>
        <v>y-askfordata</v>
      </c>
      <c r="I279" t="str">
        <f>VLOOKUP($D279,metadata!$B$2:$S$450,6,FALSE)</f>
        <v>a</v>
      </c>
      <c r="J279" t="str">
        <f>VLOOKUP($D279,metadata!$B$2:$S$450,7,FALSE)</f>
        <v>i</v>
      </c>
      <c r="K279">
        <f>VLOOKUP($D279,metadata!$B$2:$S$450,8,FALSE)</f>
        <v>22</v>
      </c>
      <c r="L279">
        <f>VLOOKUP($D279,metadata!$B$2:$S$450,9,FALSE)</f>
        <v>16</v>
      </c>
      <c r="M279">
        <f>VLOOKUP($D279,metadata!$B$2:$S$450,10,FALSE)</f>
        <v>0</v>
      </c>
      <c r="N279" t="str">
        <f>VLOOKUP($D279,metadata!$B$2:$S$450,11,FALSE)</f>
        <v>Wyeomyia smithii</v>
      </c>
      <c r="O279" t="str">
        <f>VLOOKUP($D279,metadata!$B$2:$S$450,12,FALSE)</f>
        <v>diptera</v>
      </c>
      <c r="P279">
        <f>VLOOKUP($D279,metadata!$B$2:$S$450,13,FALSE)</f>
        <v>0</v>
      </c>
      <c r="Q279">
        <f>VLOOKUP($D279,metadata!$B$2:$S$450,14,FALSE)</f>
        <v>0</v>
      </c>
      <c r="R279">
        <f>VLOOKUP($D279,metadata!$B$2:$S$450,15,FALSE)</f>
        <v>0</v>
      </c>
      <c r="S279">
        <f>VLOOKUP($D279,metadata!$B$2:$S$450,16,FALSE)</f>
        <v>0</v>
      </c>
      <c r="T279">
        <f>VLOOKUP($D279,metadata!$B$2:$S$450,17,FALSE)</f>
        <v>0</v>
      </c>
      <c r="U279">
        <f>VLOOKUP($D279,metadata!$B$2:$S$450,18,FALSE)</f>
        <v>0</v>
      </c>
      <c r="V279">
        <f>VLOOKUP($D279,metadata!$B$2:$Z$450,19,FALSE)</f>
        <v>0</v>
      </c>
      <c r="W279">
        <f>VLOOKUP($D279,metadata!$B$2:$Z$450,20,FALSE)</f>
        <v>0</v>
      </c>
      <c r="X279">
        <f>VLOOKUP($D279,metadata!$B$2:$Z$450,21,FALSE)</f>
        <v>0</v>
      </c>
      <c r="Y279">
        <f>VLOOKUP($D279,metadata!$B$2:$Z$450,22,FALSE)</f>
        <v>0</v>
      </c>
      <c r="Z279">
        <f>VLOOKUP($D279,metadata!$B$2:$Z$450,23,FALSE)</f>
        <v>0</v>
      </c>
      <c r="AA279">
        <f>VLOOKUP($D279,metadata!$B$2:$Z$450,24,FALSE)</f>
        <v>0</v>
      </c>
      <c r="AB279">
        <f>VLOOKUP($D279,metadata!$B$2:$Z$450,25,FALSE)</f>
        <v>0</v>
      </c>
    </row>
    <row r="280" spans="1:28" x14ac:dyDescent="0.3">
      <c r="A280" t="e">
        <f>A279+metadata!J289</f>
        <v>#REF!</v>
      </c>
      <c r="B280" t="str">
        <f>metadata!B279</f>
        <v>42-Kuusamo1</v>
      </c>
      <c r="C280">
        <v>279</v>
      </c>
      <c r="D280" s="11" t="str">
        <f t="shared" si="4"/>
        <v>2-</v>
      </c>
      <c r="E280" t="str">
        <f>VLOOKUP($D280,metadata!$B$2:$S$450,2,FALSE)</f>
        <v>BRADSHAW, WE</v>
      </c>
      <c r="F280" t="str">
        <f>VLOOKUP($D280,metadata!$B$2:$S$450,3,FALSE)</f>
        <v>GEOGRAPHY OF PHOTOPERIODIC RESPONSE IN DIAPAUSING MOSQUITO</v>
      </c>
      <c r="G280" t="str">
        <f>VLOOKUP($D280,metadata!$B$2:$S$450,4,FALSE)</f>
        <v>10.1038/262384b0</v>
      </c>
      <c r="H280" t="str">
        <f>VLOOKUP($D280,metadata!$B$2:$S$450,5,FALSE)</f>
        <v>y-askfordata</v>
      </c>
      <c r="I280" t="str">
        <f>VLOOKUP($D280,metadata!$B$2:$S$450,6,FALSE)</f>
        <v>a</v>
      </c>
      <c r="J280" t="str">
        <f>VLOOKUP($D280,metadata!$B$2:$S$450,7,FALSE)</f>
        <v>i</v>
      </c>
      <c r="K280">
        <f>VLOOKUP($D280,metadata!$B$2:$S$450,8,FALSE)</f>
        <v>22</v>
      </c>
      <c r="L280">
        <f>VLOOKUP($D280,metadata!$B$2:$S$450,9,FALSE)</f>
        <v>16</v>
      </c>
      <c r="M280">
        <f>VLOOKUP($D280,metadata!$B$2:$S$450,10,FALSE)</f>
        <v>0</v>
      </c>
      <c r="N280" t="str">
        <f>VLOOKUP($D280,metadata!$B$2:$S$450,11,FALSE)</f>
        <v>Wyeomyia smithii</v>
      </c>
      <c r="O280" t="str">
        <f>VLOOKUP($D280,metadata!$B$2:$S$450,12,FALSE)</f>
        <v>diptera</v>
      </c>
      <c r="P280">
        <f>VLOOKUP($D280,metadata!$B$2:$S$450,13,FALSE)</f>
        <v>0</v>
      </c>
      <c r="Q280">
        <f>VLOOKUP($D280,metadata!$B$2:$S$450,14,FALSE)</f>
        <v>0</v>
      </c>
      <c r="R280">
        <f>VLOOKUP($D280,metadata!$B$2:$S$450,15,FALSE)</f>
        <v>0</v>
      </c>
      <c r="S280">
        <f>VLOOKUP($D280,metadata!$B$2:$S$450,16,FALSE)</f>
        <v>0</v>
      </c>
      <c r="T280">
        <f>VLOOKUP($D280,metadata!$B$2:$S$450,17,FALSE)</f>
        <v>0</v>
      </c>
      <c r="U280">
        <f>VLOOKUP($D280,metadata!$B$2:$S$450,18,FALSE)</f>
        <v>0</v>
      </c>
      <c r="V280">
        <f>VLOOKUP($D280,metadata!$B$2:$Z$450,19,FALSE)</f>
        <v>0</v>
      </c>
      <c r="W280">
        <f>VLOOKUP($D280,metadata!$B$2:$Z$450,20,FALSE)</f>
        <v>0</v>
      </c>
      <c r="X280">
        <f>VLOOKUP($D280,metadata!$B$2:$Z$450,21,FALSE)</f>
        <v>0</v>
      </c>
      <c r="Y280">
        <f>VLOOKUP($D280,metadata!$B$2:$Z$450,22,FALSE)</f>
        <v>0</v>
      </c>
      <c r="Z280">
        <f>VLOOKUP($D280,metadata!$B$2:$Z$450,23,FALSE)</f>
        <v>0</v>
      </c>
      <c r="AA280">
        <f>VLOOKUP($D280,metadata!$B$2:$Z$450,24,FALSE)</f>
        <v>0</v>
      </c>
      <c r="AB280">
        <f>VLOOKUP($D280,metadata!$B$2:$Z$450,25,FALSE)</f>
        <v>0</v>
      </c>
    </row>
    <row r="281" spans="1:28" x14ac:dyDescent="0.3">
      <c r="A281" t="e">
        <f>A280+metadata!J290</f>
        <v>#REF!</v>
      </c>
      <c r="B281" t="str">
        <f>metadata!B280</f>
        <v>42-Kuusamo2</v>
      </c>
      <c r="C281">
        <v>280</v>
      </c>
      <c r="D281" s="11" t="str">
        <f t="shared" si="4"/>
        <v>2-</v>
      </c>
      <c r="E281" t="str">
        <f>VLOOKUP($D281,metadata!$B$2:$S$450,2,FALSE)</f>
        <v>BRADSHAW, WE</v>
      </c>
      <c r="F281" t="str">
        <f>VLOOKUP($D281,metadata!$B$2:$S$450,3,FALSE)</f>
        <v>GEOGRAPHY OF PHOTOPERIODIC RESPONSE IN DIAPAUSING MOSQUITO</v>
      </c>
      <c r="G281" t="str">
        <f>VLOOKUP($D281,metadata!$B$2:$S$450,4,FALSE)</f>
        <v>10.1038/262384b0</v>
      </c>
      <c r="H281" t="str">
        <f>VLOOKUP($D281,metadata!$B$2:$S$450,5,FALSE)</f>
        <v>y-askfordata</v>
      </c>
      <c r="I281" t="str">
        <f>VLOOKUP($D281,metadata!$B$2:$S$450,6,FALSE)</f>
        <v>a</v>
      </c>
      <c r="J281" t="str">
        <f>VLOOKUP($D281,metadata!$B$2:$S$450,7,FALSE)</f>
        <v>i</v>
      </c>
      <c r="K281">
        <f>VLOOKUP($D281,metadata!$B$2:$S$450,8,FALSE)</f>
        <v>22</v>
      </c>
      <c r="L281">
        <f>VLOOKUP($D281,metadata!$B$2:$S$450,9,FALSE)</f>
        <v>16</v>
      </c>
      <c r="M281">
        <f>VLOOKUP($D281,metadata!$B$2:$S$450,10,FALSE)</f>
        <v>0</v>
      </c>
      <c r="N281" t="str">
        <f>VLOOKUP($D281,metadata!$B$2:$S$450,11,FALSE)</f>
        <v>Wyeomyia smithii</v>
      </c>
      <c r="O281" t="str">
        <f>VLOOKUP($D281,metadata!$B$2:$S$450,12,FALSE)</f>
        <v>diptera</v>
      </c>
      <c r="P281">
        <f>VLOOKUP($D281,metadata!$B$2:$S$450,13,FALSE)</f>
        <v>0</v>
      </c>
      <c r="Q281">
        <f>VLOOKUP($D281,metadata!$B$2:$S$450,14,FALSE)</f>
        <v>0</v>
      </c>
      <c r="R281">
        <f>VLOOKUP($D281,metadata!$B$2:$S$450,15,FALSE)</f>
        <v>0</v>
      </c>
      <c r="S281">
        <f>VLOOKUP($D281,metadata!$B$2:$S$450,16,FALSE)</f>
        <v>0</v>
      </c>
      <c r="T281">
        <f>VLOOKUP($D281,metadata!$B$2:$S$450,17,FALSE)</f>
        <v>0</v>
      </c>
      <c r="U281">
        <f>VLOOKUP($D281,metadata!$B$2:$S$450,18,FALSE)</f>
        <v>0</v>
      </c>
      <c r="V281">
        <f>VLOOKUP($D281,metadata!$B$2:$Z$450,19,FALSE)</f>
        <v>0</v>
      </c>
      <c r="W281">
        <f>VLOOKUP($D281,metadata!$B$2:$Z$450,20,FALSE)</f>
        <v>0</v>
      </c>
      <c r="X281">
        <f>VLOOKUP($D281,metadata!$B$2:$Z$450,21,FALSE)</f>
        <v>0</v>
      </c>
      <c r="Y281">
        <f>VLOOKUP($D281,metadata!$B$2:$Z$450,22,FALSE)</f>
        <v>0</v>
      </c>
      <c r="Z281">
        <f>VLOOKUP($D281,metadata!$B$2:$Z$450,23,FALSE)</f>
        <v>0</v>
      </c>
      <c r="AA281">
        <f>VLOOKUP($D281,metadata!$B$2:$Z$450,24,FALSE)</f>
        <v>0</v>
      </c>
      <c r="AB281">
        <f>VLOOKUP($D281,metadata!$B$2:$Z$450,25,FALSE)</f>
        <v>0</v>
      </c>
    </row>
    <row r="282" spans="1:28" x14ac:dyDescent="0.3">
      <c r="A282" t="e">
        <f>A281+metadata!J291</f>
        <v>#REF!</v>
      </c>
      <c r="B282" t="str">
        <f>metadata!B281</f>
        <v>42-Kuusamo3</v>
      </c>
      <c r="C282">
        <v>281</v>
      </c>
      <c r="D282" s="11" t="str">
        <f t="shared" si="4"/>
        <v>2-</v>
      </c>
      <c r="E282" t="str">
        <f>VLOOKUP($D282,metadata!$B$2:$S$450,2,FALSE)</f>
        <v>BRADSHAW, WE</v>
      </c>
      <c r="F282" t="str">
        <f>VLOOKUP($D282,metadata!$B$2:$S$450,3,FALSE)</f>
        <v>GEOGRAPHY OF PHOTOPERIODIC RESPONSE IN DIAPAUSING MOSQUITO</v>
      </c>
      <c r="G282" t="str">
        <f>VLOOKUP($D282,metadata!$B$2:$S$450,4,FALSE)</f>
        <v>10.1038/262384b0</v>
      </c>
      <c r="H282" t="str">
        <f>VLOOKUP($D282,metadata!$B$2:$S$450,5,FALSE)</f>
        <v>y-askfordata</v>
      </c>
      <c r="I282" t="str">
        <f>VLOOKUP($D282,metadata!$B$2:$S$450,6,FALSE)</f>
        <v>a</v>
      </c>
      <c r="J282" t="str">
        <f>VLOOKUP($D282,metadata!$B$2:$S$450,7,FALSE)</f>
        <v>i</v>
      </c>
      <c r="K282">
        <f>VLOOKUP($D282,metadata!$B$2:$S$450,8,FALSE)</f>
        <v>22</v>
      </c>
      <c r="L282">
        <f>VLOOKUP($D282,metadata!$B$2:$S$450,9,FALSE)</f>
        <v>16</v>
      </c>
      <c r="M282">
        <f>VLOOKUP($D282,metadata!$B$2:$S$450,10,FALSE)</f>
        <v>0</v>
      </c>
      <c r="N282" t="str">
        <f>VLOOKUP($D282,metadata!$B$2:$S$450,11,FALSE)</f>
        <v>Wyeomyia smithii</v>
      </c>
      <c r="O282" t="str">
        <f>VLOOKUP($D282,metadata!$B$2:$S$450,12,FALSE)</f>
        <v>diptera</v>
      </c>
      <c r="P282">
        <f>VLOOKUP($D282,metadata!$B$2:$S$450,13,FALSE)</f>
        <v>0</v>
      </c>
      <c r="Q282">
        <f>VLOOKUP($D282,metadata!$B$2:$S$450,14,FALSE)</f>
        <v>0</v>
      </c>
      <c r="R282">
        <f>VLOOKUP($D282,metadata!$B$2:$S$450,15,FALSE)</f>
        <v>0</v>
      </c>
      <c r="S282">
        <f>VLOOKUP($D282,metadata!$B$2:$S$450,16,FALSE)</f>
        <v>0</v>
      </c>
      <c r="T282">
        <f>VLOOKUP($D282,metadata!$B$2:$S$450,17,FALSE)</f>
        <v>0</v>
      </c>
      <c r="U282">
        <f>VLOOKUP($D282,metadata!$B$2:$S$450,18,FALSE)</f>
        <v>0</v>
      </c>
      <c r="V282">
        <f>VLOOKUP($D282,metadata!$B$2:$Z$450,19,FALSE)</f>
        <v>0</v>
      </c>
      <c r="W282">
        <f>VLOOKUP($D282,metadata!$B$2:$Z$450,20,FALSE)</f>
        <v>0</v>
      </c>
      <c r="X282">
        <f>VLOOKUP($D282,metadata!$B$2:$Z$450,21,FALSE)</f>
        <v>0</v>
      </c>
      <c r="Y282">
        <f>VLOOKUP($D282,metadata!$B$2:$Z$450,22,FALSE)</f>
        <v>0</v>
      </c>
      <c r="Z282">
        <f>VLOOKUP($D282,metadata!$B$2:$Z$450,23,FALSE)</f>
        <v>0</v>
      </c>
      <c r="AA282">
        <f>VLOOKUP($D282,metadata!$B$2:$Z$450,24,FALSE)</f>
        <v>0</v>
      </c>
      <c r="AB282">
        <f>VLOOKUP($D282,metadata!$B$2:$Z$450,25,FALSE)</f>
        <v>0</v>
      </c>
    </row>
    <row r="283" spans="1:28" x14ac:dyDescent="0.3">
      <c r="A283" t="e">
        <f>A282+metadata!J292</f>
        <v>#REF!</v>
      </c>
      <c r="B283" t="str">
        <f>metadata!B282</f>
        <v>42-Kuusamo4</v>
      </c>
      <c r="C283">
        <v>282</v>
      </c>
      <c r="D283" s="11" t="str">
        <f t="shared" si="4"/>
        <v>2-</v>
      </c>
      <c r="E283" t="str">
        <f>VLOOKUP($D283,metadata!$B$2:$S$450,2,FALSE)</f>
        <v>BRADSHAW, WE</v>
      </c>
      <c r="F283" t="str">
        <f>VLOOKUP($D283,metadata!$B$2:$S$450,3,FALSE)</f>
        <v>GEOGRAPHY OF PHOTOPERIODIC RESPONSE IN DIAPAUSING MOSQUITO</v>
      </c>
      <c r="G283" t="str">
        <f>VLOOKUP($D283,metadata!$B$2:$S$450,4,FALSE)</f>
        <v>10.1038/262384b0</v>
      </c>
      <c r="H283" t="str">
        <f>VLOOKUP($D283,metadata!$B$2:$S$450,5,FALSE)</f>
        <v>y-askfordata</v>
      </c>
      <c r="I283" t="str">
        <f>VLOOKUP($D283,metadata!$B$2:$S$450,6,FALSE)</f>
        <v>a</v>
      </c>
      <c r="J283" t="str">
        <f>VLOOKUP($D283,metadata!$B$2:$S$450,7,FALSE)</f>
        <v>i</v>
      </c>
      <c r="K283">
        <f>VLOOKUP($D283,metadata!$B$2:$S$450,8,FALSE)</f>
        <v>22</v>
      </c>
      <c r="L283">
        <f>VLOOKUP($D283,metadata!$B$2:$S$450,9,FALSE)</f>
        <v>16</v>
      </c>
      <c r="M283">
        <f>VLOOKUP($D283,metadata!$B$2:$S$450,10,FALSE)</f>
        <v>0</v>
      </c>
      <c r="N283" t="str">
        <f>VLOOKUP($D283,metadata!$B$2:$S$450,11,FALSE)</f>
        <v>Wyeomyia smithii</v>
      </c>
      <c r="O283" t="str">
        <f>VLOOKUP($D283,metadata!$B$2:$S$450,12,FALSE)</f>
        <v>diptera</v>
      </c>
      <c r="P283">
        <f>VLOOKUP($D283,metadata!$B$2:$S$450,13,FALSE)</f>
        <v>0</v>
      </c>
      <c r="Q283">
        <f>VLOOKUP($D283,metadata!$B$2:$S$450,14,FALSE)</f>
        <v>0</v>
      </c>
      <c r="R283">
        <f>VLOOKUP($D283,metadata!$B$2:$S$450,15,FALSE)</f>
        <v>0</v>
      </c>
      <c r="S283">
        <f>VLOOKUP($D283,metadata!$B$2:$S$450,16,FALSE)</f>
        <v>0</v>
      </c>
      <c r="T283">
        <f>VLOOKUP($D283,metadata!$B$2:$S$450,17,FALSE)</f>
        <v>0</v>
      </c>
      <c r="U283">
        <f>VLOOKUP($D283,metadata!$B$2:$S$450,18,FALSE)</f>
        <v>0</v>
      </c>
      <c r="V283">
        <f>VLOOKUP($D283,metadata!$B$2:$Z$450,19,FALSE)</f>
        <v>0</v>
      </c>
      <c r="W283">
        <f>VLOOKUP($D283,metadata!$B$2:$Z$450,20,FALSE)</f>
        <v>0</v>
      </c>
      <c r="X283">
        <f>VLOOKUP($D283,metadata!$B$2:$Z$450,21,FALSE)</f>
        <v>0</v>
      </c>
      <c r="Y283">
        <f>VLOOKUP($D283,metadata!$B$2:$Z$450,22,FALSE)</f>
        <v>0</v>
      </c>
      <c r="Z283">
        <f>VLOOKUP($D283,metadata!$B$2:$Z$450,23,FALSE)</f>
        <v>0</v>
      </c>
      <c r="AA283">
        <f>VLOOKUP($D283,metadata!$B$2:$Z$450,24,FALSE)</f>
        <v>0</v>
      </c>
      <c r="AB283">
        <f>VLOOKUP($D283,metadata!$B$2:$Z$450,25,FALSE)</f>
        <v>0</v>
      </c>
    </row>
    <row r="284" spans="1:28" x14ac:dyDescent="0.3">
      <c r="A284" t="e">
        <f>A283+metadata!J293</f>
        <v>#REF!</v>
      </c>
      <c r="B284" t="str">
        <f>metadata!B283</f>
        <v>42-Kuusamo5</v>
      </c>
      <c r="C284">
        <v>283</v>
      </c>
      <c r="D284" s="11" t="str">
        <f t="shared" si="4"/>
        <v>2-</v>
      </c>
      <c r="E284" t="str">
        <f>VLOOKUP($D284,metadata!$B$2:$S$450,2,FALSE)</f>
        <v>BRADSHAW, WE</v>
      </c>
      <c r="F284" t="str">
        <f>VLOOKUP($D284,metadata!$B$2:$S$450,3,FALSE)</f>
        <v>GEOGRAPHY OF PHOTOPERIODIC RESPONSE IN DIAPAUSING MOSQUITO</v>
      </c>
      <c r="G284" t="str">
        <f>VLOOKUP($D284,metadata!$B$2:$S$450,4,FALSE)</f>
        <v>10.1038/262384b0</v>
      </c>
      <c r="H284" t="str">
        <f>VLOOKUP($D284,metadata!$B$2:$S$450,5,FALSE)</f>
        <v>y-askfordata</v>
      </c>
      <c r="I284" t="str">
        <f>VLOOKUP($D284,metadata!$B$2:$S$450,6,FALSE)</f>
        <v>a</v>
      </c>
      <c r="J284" t="str">
        <f>VLOOKUP($D284,metadata!$B$2:$S$450,7,FALSE)</f>
        <v>i</v>
      </c>
      <c r="K284">
        <f>VLOOKUP($D284,metadata!$B$2:$S$450,8,FALSE)</f>
        <v>22</v>
      </c>
      <c r="L284">
        <f>VLOOKUP($D284,metadata!$B$2:$S$450,9,FALSE)</f>
        <v>16</v>
      </c>
      <c r="M284">
        <f>VLOOKUP($D284,metadata!$B$2:$S$450,10,FALSE)</f>
        <v>0</v>
      </c>
      <c r="N284" t="str">
        <f>VLOOKUP($D284,metadata!$B$2:$S$450,11,FALSE)</f>
        <v>Wyeomyia smithii</v>
      </c>
      <c r="O284" t="str">
        <f>VLOOKUP($D284,metadata!$B$2:$S$450,12,FALSE)</f>
        <v>diptera</v>
      </c>
      <c r="P284">
        <f>VLOOKUP($D284,metadata!$B$2:$S$450,13,FALSE)</f>
        <v>0</v>
      </c>
      <c r="Q284">
        <f>VLOOKUP($D284,metadata!$B$2:$S$450,14,FALSE)</f>
        <v>0</v>
      </c>
      <c r="R284">
        <f>VLOOKUP($D284,metadata!$B$2:$S$450,15,FALSE)</f>
        <v>0</v>
      </c>
      <c r="S284">
        <f>VLOOKUP($D284,metadata!$B$2:$S$450,16,FALSE)</f>
        <v>0</v>
      </c>
      <c r="T284">
        <f>VLOOKUP($D284,metadata!$B$2:$S$450,17,FALSE)</f>
        <v>0</v>
      </c>
      <c r="U284">
        <f>VLOOKUP($D284,metadata!$B$2:$S$450,18,FALSE)</f>
        <v>0</v>
      </c>
      <c r="V284">
        <f>VLOOKUP($D284,metadata!$B$2:$Z$450,19,FALSE)</f>
        <v>0</v>
      </c>
      <c r="W284">
        <f>VLOOKUP($D284,metadata!$B$2:$Z$450,20,FALSE)</f>
        <v>0</v>
      </c>
      <c r="X284">
        <f>VLOOKUP($D284,metadata!$B$2:$Z$450,21,FALSE)</f>
        <v>0</v>
      </c>
      <c r="Y284">
        <f>VLOOKUP($D284,metadata!$B$2:$Z$450,22,FALSE)</f>
        <v>0</v>
      </c>
      <c r="Z284">
        <f>VLOOKUP($D284,metadata!$B$2:$Z$450,23,FALSE)</f>
        <v>0</v>
      </c>
      <c r="AA284">
        <f>VLOOKUP($D284,metadata!$B$2:$Z$450,24,FALSE)</f>
        <v>0</v>
      </c>
      <c r="AB284">
        <f>VLOOKUP($D284,metadata!$B$2:$Z$450,25,FALSE)</f>
        <v>0</v>
      </c>
    </row>
    <row r="285" spans="1:28" x14ac:dyDescent="0.3">
      <c r="A285" t="e">
        <f>A284+metadata!J294</f>
        <v>#REF!</v>
      </c>
      <c r="B285" t="str">
        <f>metadata!B284</f>
        <v>42- Punkaharju</v>
      </c>
      <c r="C285">
        <v>284</v>
      </c>
      <c r="D285" s="11" t="str">
        <f t="shared" si="4"/>
        <v>2-</v>
      </c>
      <c r="E285" t="str">
        <f>VLOOKUP($D285,metadata!$B$2:$S$450,2,FALSE)</f>
        <v>BRADSHAW, WE</v>
      </c>
      <c r="F285" t="str">
        <f>VLOOKUP($D285,metadata!$B$2:$S$450,3,FALSE)</f>
        <v>GEOGRAPHY OF PHOTOPERIODIC RESPONSE IN DIAPAUSING MOSQUITO</v>
      </c>
      <c r="G285" t="str">
        <f>VLOOKUP($D285,metadata!$B$2:$S$450,4,FALSE)</f>
        <v>10.1038/262384b0</v>
      </c>
      <c r="H285" t="str">
        <f>VLOOKUP($D285,metadata!$B$2:$S$450,5,FALSE)</f>
        <v>y-askfordata</v>
      </c>
      <c r="I285" t="str">
        <f>VLOOKUP($D285,metadata!$B$2:$S$450,6,FALSE)</f>
        <v>a</v>
      </c>
      <c r="J285" t="str">
        <f>VLOOKUP($D285,metadata!$B$2:$S$450,7,FALSE)</f>
        <v>i</v>
      </c>
      <c r="K285">
        <f>VLOOKUP($D285,metadata!$B$2:$S$450,8,FALSE)</f>
        <v>22</v>
      </c>
      <c r="L285">
        <f>VLOOKUP($D285,metadata!$B$2:$S$450,9,FALSE)</f>
        <v>16</v>
      </c>
      <c r="M285">
        <f>VLOOKUP($D285,metadata!$B$2:$S$450,10,FALSE)</f>
        <v>0</v>
      </c>
      <c r="N285" t="str">
        <f>VLOOKUP($D285,metadata!$B$2:$S$450,11,FALSE)</f>
        <v>Wyeomyia smithii</v>
      </c>
      <c r="O285" t="str">
        <f>VLOOKUP($D285,metadata!$B$2:$S$450,12,FALSE)</f>
        <v>diptera</v>
      </c>
      <c r="P285">
        <f>VLOOKUP($D285,metadata!$B$2:$S$450,13,FALSE)</f>
        <v>0</v>
      </c>
      <c r="Q285">
        <f>VLOOKUP($D285,metadata!$B$2:$S$450,14,FALSE)</f>
        <v>0</v>
      </c>
      <c r="R285">
        <f>VLOOKUP($D285,metadata!$B$2:$S$450,15,FALSE)</f>
        <v>0</v>
      </c>
      <c r="S285">
        <f>VLOOKUP($D285,metadata!$B$2:$S$450,16,FALSE)</f>
        <v>0</v>
      </c>
      <c r="T285">
        <f>VLOOKUP($D285,metadata!$B$2:$S$450,17,FALSE)</f>
        <v>0</v>
      </c>
      <c r="U285">
        <f>VLOOKUP($D285,metadata!$B$2:$S$450,18,FALSE)</f>
        <v>0</v>
      </c>
      <c r="V285">
        <f>VLOOKUP($D285,metadata!$B$2:$Z$450,19,FALSE)</f>
        <v>0</v>
      </c>
      <c r="W285">
        <f>VLOOKUP($D285,metadata!$B$2:$Z$450,20,FALSE)</f>
        <v>0</v>
      </c>
      <c r="X285">
        <f>VLOOKUP($D285,metadata!$B$2:$Z$450,21,FALSE)</f>
        <v>0</v>
      </c>
      <c r="Y285">
        <f>VLOOKUP($D285,metadata!$B$2:$Z$450,22,FALSE)</f>
        <v>0</v>
      </c>
      <c r="Z285">
        <f>VLOOKUP($D285,metadata!$B$2:$Z$450,23,FALSE)</f>
        <v>0</v>
      </c>
      <c r="AA285">
        <f>VLOOKUP($D285,metadata!$B$2:$Z$450,24,FALSE)</f>
        <v>0</v>
      </c>
      <c r="AB285">
        <f>VLOOKUP($D285,metadata!$B$2:$Z$450,25,FALSE)</f>
        <v>0</v>
      </c>
    </row>
    <row r="286" spans="1:28" x14ac:dyDescent="0.3">
      <c r="A286" t="e">
        <f>A285+metadata!J295</f>
        <v>#REF!</v>
      </c>
      <c r="B286" t="str">
        <f>metadata!B285</f>
        <v>43-Owani</v>
      </c>
      <c r="C286">
        <v>285</v>
      </c>
      <c r="D286" s="11" t="str">
        <f t="shared" si="4"/>
        <v>2-</v>
      </c>
      <c r="E286" t="str">
        <f>VLOOKUP($D286,metadata!$B$2:$S$450,2,FALSE)</f>
        <v>BRADSHAW, WE</v>
      </c>
      <c r="F286" t="str">
        <f>VLOOKUP($D286,metadata!$B$2:$S$450,3,FALSE)</f>
        <v>GEOGRAPHY OF PHOTOPERIODIC RESPONSE IN DIAPAUSING MOSQUITO</v>
      </c>
      <c r="G286" t="str">
        <f>VLOOKUP($D286,metadata!$B$2:$S$450,4,FALSE)</f>
        <v>10.1038/262384b0</v>
      </c>
      <c r="H286" t="str">
        <f>VLOOKUP($D286,metadata!$B$2:$S$450,5,FALSE)</f>
        <v>y-askfordata</v>
      </c>
      <c r="I286" t="str">
        <f>VLOOKUP($D286,metadata!$B$2:$S$450,6,FALSE)</f>
        <v>a</v>
      </c>
      <c r="J286" t="str">
        <f>VLOOKUP($D286,metadata!$B$2:$S$450,7,FALSE)</f>
        <v>i</v>
      </c>
      <c r="K286">
        <f>VLOOKUP($D286,metadata!$B$2:$S$450,8,FALSE)</f>
        <v>22</v>
      </c>
      <c r="L286">
        <f>VLOOKUP($D286,metadata!$B$2:$S$450,9,FALSE)</f>
        <v>16</v>
      </c>
      <c r="M286">
        <f>VLOOKUP($D286,metadata!$B$2:$S$450,10,FALSE)</f>
        <v>0</v>
      </c>
      <c r="N286" t="str">
        <f>VLOOKUP($D286,metadata!$B$2:$S$450,11,FALSE)</f>
        <v>Wyeomyia smithii</v>
      </c>
      <c r="O286" t="str">
        <f>VLOOKUP($D286,metadata!$B$2:$S$450,12,FALSE)</f>
        <v>diptera</v>
      </c>
      <c r="P286">
        <f>VLOOKUP($D286,metadata!$B$2:$S$450,13,FALSE)</f>
        <v>0</v>
      </c>
      <c r="Q286">
        <f>VLOOKUP($D286,metadata!$B$2:$S$450,14,FALSE)</f>
        <v>0</v>
      </c>
      <c r="R286">
        <f>VLOOKUP($D286,metadata!$B$2:$S$450,15,FALSE)</f>
        <v>0</v>
      </c>
      <c r="S286">
        <f>VLOOKUP($D286,metadata!$B$2:$S$450,16,FALSE)</f>
        <v>0</v>
      </c>
      <c r="T286">
        <f>VLOOKUP($D286,metadata!$B$2:$S$450,17,FALSE)</f>
        <v>0</v>
      </c>
      <c r="U286">
        <f>VLOOKUP($D286,metadata!$B$2:$S$450,18,FALSE)</f>
        <v>0</v>
      </c>
      <c r="V286">
        <f>VLOOKUP($D286,metadata!$B$2:$Z$450,19,FALSE)</f>
        <v>0</v>
      </c>
      <c r="W286">
        <f>VLOOKUP($D286,metadata!$B$2:$Z$450,20,FALSE)</f>
        <v>0</v>
      </c>
      <c r="X286">
        <f>VLOOKUP($D286,metadata!$B$2:$Z$450,21,FALSE)</f>
        <v>0</v>
      </c>
      <c r="Y286">
        <f>VLOOKUP($D286,metadata!$B$2:$Z$450,22,FALSE)</f>
        <v>0</v>
      </c>
      <c r="Z286">
        <f>VLOOKUP($D286,metadata!$B$2:$Z$450,23,FALSE)</f>
        <v>0</v>
      </c>
      <c r="AA286">
        <f>VLOOKUP($D286,metadata!$B$2:$Z$450,24,FALSE)</f>
        <v>0</v>
      </c>
      <c r="AB286">
        <f>VLOOKUP($D286,metadata!$B$2:$Z$450,25,FALSE)</f>
        <v>0</v>
      </c>
    </row>
    <row r="287" spans="1:28" x14ac:dyDescent="0.3">
      <c r="A287" t="e">
        <f>A286+metadata!J296</f>
        <v>#REF!</v>
      </c>
      <c r="B287" t="str">
        <f>metadata!B286</f>
        <v>43-Itakura</v>
      </c>
      <c r="C287">
        <v>286</v>
      </c>
      <c r="D287" s="11" t="str">
        <f t="shared" si="4"/>
        <v>2-</v>
      </c>
      <c r="E287" t="str">
        <f>VLOOKUP($D287,metadata!$B$2:$S$450,2,FALSE)</f>
        <v>BRADSHAW, WE</v>
      </c>
      <c r="F287" t="str">
        <f>VLOOKUP($D287,metadata!$B$2:$S$450,3,FALSE)</f>
        <v>GEOGRAPHY OF PHOTOPERIODIC RESPONSE IN DIAPAUSING MOSQUITO</v>
      </c>
      <c r="G287" t="str">
        <f>VLOOKUP($D287,metadata!$B$2:$S$450,4,FALSE)</f>
        <v>10.1038/262384b0</v>
      </c>
      <c r="H287" t="str">
        <f>VLOOKUP($D287,metadata!$B$2:$S$450,5,FALSE)</f>
        <v>y-askfordata</v>
      </c>
      <c r="I287" t="str">
        <f>VLOOKUP($D287,metadata!$B$2:$S$450,6,FALSE)</f>
        <v>a</v>
      </c>
      <c r="J287" t="str">
        <f>VLOOKUP($D287,metadata!$B$2:$S$450,7,FALSE)</f>
        <v>i</v>
      </c>
      <c r="K287">
        <f>VLOOKUP($D287,metadata!$B$2:$S$450,8,FALSE)</f>
        <v>22</v>
      </c>
      <c r="L287">
        <f>VLOOKUP($D287,metadata!$B$2:$S$450,9,FALSE)</f>
        <v>16</v>
      </c>
      <c r="M287">
        <f>VLOOKUP($D287,metadata!$B$2:$S$450,10,FALSE)</f>
        <v>0</v>
      </c>
      <c r="N287" t="str">
        <f>VLOOKUP($D287,metadata!$B$2:$S$450,11,FALSE)</f>
        <v>Wyeomyia smithii</v>
      </c>
      <c r="O287" t="str">
        <f>VLOOKUP($D287,metadata!$B$2:$S$450,12,FALSE)</f>
        <v>diptera</v>
      </c>
      <c r="P287">
        <f>VLOOKUP($D287,metadata!$B$2:$S$450,13,FALSE)</f>
        <v>0</v>
      </c>
      <c r="Q287">
        <f>VLOOKUP($D287,metadata!$B$2:$S$450,14,FALSE)</f>
        <v>0</v>
      </c>
      <c r="R287">
        <f>VLOOKUP($D287,metadata!$B$2:$S$450,15,FALSE)</f>
        <v>0</v>
      </c>
      <c r="S287">
        <f>VLOOKUP($D287,metadata!$B$2:$S$450,16,FALSE)</f>
        <v>0</v>
      </c>
      <c r="T287">
        <f>VLOOKUP($D287,metadata!$B$2:$S$450,17,FALSE)</f>
        <v>0</v>
      </c>
      <c r="U287">
        <f>VLOOKUP($D287,metadata!$B$2:$S$450,18,FALSE)</f>
        <v>0</v>
      </c>
      <c r="V287">
        <f>VLOOKUP($D287,metadata!$B$2:$Z$450,19,FALSE)</f>
        <v>0</v>
      </c>
      <c r="W287">
        <f>VLOOKUP($D287,metadata!$B$2:$Z$450,20,FALSE)</f>
        <v>0</v>
      </c>
      <c r="X287">
        <f>VLOOKUP($D287,metadata!$B$2:$Z$450,21,FALSE)</f>
        <v>0</v>
      </c>
      <c r="Y287">
        <f>VLOOKUP($D287,metadata!$B$2:$Z$450,22,FALSE)</f>
        <v>0</v>
      </c>
      <c r="Z287">
        <f>VLOOKUP($D287,metadata!$B$2:$Z$450,23,FALSE)</f>
        <v>0</v>
      </c>
      <c r="AA287">
        <f>VLOOKUP($D287,metadata!$B$2:$Z$450,24,FALSE)</f>
        <v>0</v>
      </c>
      <c r="AB287">
        <f>VLOOKUP($D287,metadata!$B$2:$Z$450,25,FALSE)</f>
        <v>0</v>
      </c>
    </row>
    <row r="288" spans="1:28" x14ac:dyDescent="0.3">
      <c r="A288" t="e">
        <f>A287+metadata!J297</f>
        <v>#REF!</v>
      </c>
      <c r="B288" t="str">
        <f>metadata!B287</f>
        <v>43-Kobe</v>
      </c>
      <c r="C288">
        <v>287</v>
      </c>
      <c r="D288" s="11" t="str">
        <f t="shared" si="4"/>
        <v>2-</v>
      </c>
      <c r="E288" t="str">
        <f>VLOOKUP($D288,metadata!$B$2:$S$450,2,FALSE)</f>
        <v>BRADSHAW, WE</v>
      </c>
      <c r="F288" t="str">
        <f>VLOOKUP($D288,metadata!$B$2:$S$450,3,FALSE)</f>
        <v>GEOGRAPHY OF PHOTOPERIODIC RESPONSE IN DIAPAUSING MOSQUITO</v>
      </c>
      <c r="G288" t="str">
        <f>VLOOKUP($D288,metadata!$B$2:$S$450,4,FALSE)</f>
        <v>10.1038/262384b0</v>
      </c>
      <c r="H288" t="str">
        <f>VLOOKUP($D288,metadata!$B$2:$S$450,5,FALSE)</f>
        <v>y-askfordata</v>
      </c>
      <c r="I288" t="str">
        <f>VLOOKUP($D288,metadata!$B$2:$S$450,6,FALSE)</f>
        <v>a</v>
      </c>
      <c r="J288" t="str">
        <f>VLOOKUP($D288,metadata!$B$2:$S$450,7,FALSE)</f>
        <v>i</v>
      </c>
      <c r="K288">
        <f>VLOOKUP($D288,metadata!$B$2:$S$450,8,FALSE)</f>
        <v>22</v>
      </c>
      <c r="L288">
        <f>VLOOKUP($D288,metadata!$B$2:$S$450,9,FALSE)</f>
        <v>16</v>
      </c>
      <c r="M288">
        <f>VLOOKUP($D288,metadata!$B$2:$S$450,10,FALSE)</f>
        <v>0</v>
      </c>
      <c r="N288" t="str">
        <f>VLOOKUP($D288,metadata!$B$2:$S$450,11,FALSE)</f>
        <v>Wyeomyia smithii</v>
      </c>
      <c r="O288" t="str">
        <f>VLOOKUP($D288,metadata!$B$2:$S$450,12,FALSE)</f>
        <v>diptera</v>
      </c>
      <c r="P288">
        <f>VLOOKUP($D288,metadata!$B$2:$S$450,13,FALSE)</f>
        <v>0</v>
      </c>
      <c r="Q288">
        <f>VLOOKUP($D288,metadata!$B$2:$S$450,14,FALSE)</f>
        <v>0</v>
      </c>
      <c r="R288">
        <f>VLOOKUP($D288,metadata!$B$2:$S$450,15,FALSE)</f>
        <v>0</v>
      </c>
      <c r="S288">
        <f>VLOOKUP($D288,metadata!$B$2:$S$450,16,FALSE)</f>
        <v>0</v>
      </c>
      <c r="T288">
        <f>VLOOKUP($D288,metadata!$B$2:$S$450,17,FALSE)</f>
        <v>0</v>
      </c>
      <c r="U288">
        <f>VLOOKUP($D288,metadata!$B$2:$S$450,18,FALSE)</f>
        <v>0</v>
      </c>
      <c r="V288">
        <f>VLOOKUP($D288,metadata!$B$2:$Z$450,19,FALSE)</f>
        <v>0</v>
      </c>
      <c r="W288">
        <f>VLOOKUP($D288,metadata!$B$2:$Z$450,20,FALSE)</f>
        <v>0</v>
      </c>
      <c r="X288">
        <f>VLOOKUP($D288,metadata!$B$2:$Z$450,21,FALSE)</f>
        <v>0</v>
      </c>
      <c r="Y288">
        <f>VLOOKUP($D288,metadata!$B$2:$Z$450,22,FALSE)</f>
        <v>0</v>
      </c>
      <c r="Z288">
        <f>VLOOKUP($D288,metadata!$B$2:$Z$450,23,FALSE)</f>
        <v>0</v>
      </c>
      <c r="AA288">
        <f>VLOOKUP($D288,metadata!$B$2:$Z$450,24,FALSE)</f>
        <v>0</v>
      </c>
      <c r="AB288">
        <f>VLOOKUP($D288,metadata!$B$2:$Z$450,25,FALSE)</f>
        <v>0</v>
      </c>
    </row>
    <row r="289" spans="1:28" x14ac:dyDescent="0.3">
      <c r="A289" t="e">
        <f>A288+metadata!J298</f>
        <v>#REF!</v>
      </c>
      <c r="B289" t="str">
        <f>metadata!B288</f>
        <v>44-Asa</v>
      </c>
      <c r="C289">
        <v>288</v>
      </c>
      <c r="D289" s="11" t="str">
        <f t="shared" si="4"/>
        <v>2-</v>
      </c>
      <c r="E289" t="str">
        <f>VLOOKUP($D289,metadata!$B$2:$S$450,2,FALSE)</f>
        <v>BRADSHAW, WE</v>
      </c>
      <c r="F289" t="str">
        <f>VLOOKUP($D289,metadata!$B$2:$S$450,3,FALSE)</f>
        <v>GEOGRAPHY OF PHOTOPERIODIC RESPONSE IN DIAPAUSING MOSQUITO</v>
      </c>
      <c r="G289" t="str">
        <f>VLOOKUP($D289,metadata!$B$2:$S$450,4,FALSE)</f>
        <v>10.1038/262384b0</v>
      </c>
      <c r="H289" t="str">
        <f>VLOOKUP($D289,metadata!$B$2:$S$450,5,FALSE)</f>
        <v>y-askfordata</v>
      </c>
      <c r="I289" t="str">
        <f>VLOOKUP($D289,metadata!$B$2:$S$450,6,FALSE)</f>
        <v>a</v>
      </c>
      <c r="J289" t="str">
        <f>VLOOKUP($D289,metadata!$B$2:$S$450,7,FALSE)</f>
        <v>i</v>
      </c>
      <c r="K289">
        <f>VLOOKUP($D289,metadata!$B$2:$S$450,8,FALSE)</f>
        <v>22</v>
      </c>
      <c r="L289">
        <f>VLOOKUP($D289,metadata!$B$2:$S$450,9,FALSE)</f>
        <v>16</v>
      </c>
      <c r="M289">
        <f>VLOOKUP($D289,metadata!$B$2:$S$450,10,FALSE)</f>
        <v>0</v>
      </c>
      <c r="N289" t="str">
        <f>VLOOKUP($D289,metadata!$B$2:$S$450,11,FALSE)</f>
        <v>Wyeomyia smithii</v>
      </c>
      <c r="O289" t="str">
        <f>VLOOKUP($D289,metadata!$B$2:$S$450,12,FALSE)</f>
        <v>diptera</v>
      </c>
      <c r="P289">
        <f>VLOOKUP($D289,metadata!$B$2:$S$450,13,FALSE)</f>
        <v>0</v>
      </c>
      <c r="Q289">
        <f>VLOOKUP($D289,metadata!$B$2:$S$450,14,FALSE)</f>
        <v>0</v>
      </c>
      <c r="R289">
        <f>VLOOKUP($D289,metadata!$B$2:$S$450,15,FALSE)</f>
        <v>0</v>
      </c>
      <c r="S289">
        <f>VLOOKUP($D289,metadata!$B$2:$S$450,16,FALSE)</f>
        <v>0</v>
      </c>
      <c r="T289">
        <f>VLOOKUP($D289,metadata!$B$2:$S$450,17,FALSE)</f>
        <v>0</v>
      </c>
      <c r="U289">
        <f>VLOOKUP($D289,metadata!$B$2:$S$450,18,FALSE)</f>
        <v>0</v>
      </c>
      <c r="V289">
        <f>VLOOKUP($D289,metadata!$B$2:$Z$450,19,FALSE)</f>
        <v>0</v>
      </c>
      <c r="W289">
        <f>VLOOKUP($D289,metadata!$B$2:$Z$450,20,FALSE)</f>
        <v>0</v>
      </c>
      <c r="X289">
        <f>VLOOKUP($D289,metadata!$B$2:$Z$450,21,FALSE)</f>
        <v>0</v>
      </c>
      <c r="Y289">
        <f>VLOOKUP($D289,metadata!$B$2:$Z$450,22,FALSE)</f>
        <v>0</v>
      </c>
      <c r="Z289">
        <f>VLOOKUP($D289,metadata!$B$2:$Z$450,23,FALSE)</f>
        <v>0</v>
      </c>
      <c r="AA289">
        <f>VLOOKUP($D289,metadata!$B$2:$Z$450,24,FALSE)</f>
        <v>0</v>
      </c>
      <c r="AB289">
        <f>VLOOKUP($D289,metadata!$B$2:$Z$450,25,FALSE)</f>
        <v>0</v>
      </c>
    </row>
    <row r="290" spans="1:28" x14ac:dyDescent="0.3">
      <c r="A290" t="e">
        <f>A289+metadata!J299</f>
        <v>#REF!</v>
      </c>
      <c r="B290" t="str">
        <f>metadata!B289</f>
        <v xml:space="preserve">44-Uppland </v>
      </c>
      <c r="C290">
        <v>289</v>
      </c>
      <c r="D290" s="11" t="str">
        <f t="shared" si="4"/>
        <v>2-</v>
      </c>
      <c r="E290" t="str">
        <f>VLOOKUP($D290,metadata!$B$2:$S$450,2,FALSE)</f>
        <v>BRADSHAW, WE</v>
      </c>
      <c r="F290" t="str">
        <f>VLOOKUP($D290,metadata!$B$2:$S$450,3,FALSE)</f>
        <v>GEOGRAPHY OF PHOTOPERIODIC RESPONSE IN DIAPAUSING MOSQUITO</v>
      </c>
      <c r="G290" t="str">
        <f>VLOOKUP($D290,metadata!$B$2:$S$450,4,FALSE)</f>
        <v>10.1038/262384b0</v>
      </c>
      <c r="H290" t="str">
        <f>VLOOKUP($D290,metadata!$B$2:$S$450,5,FALSE)</f>
        <v>y-askfordata</v>
      </c>
      <c r="I290" t="str">
        <f>VLOOKUP($D290,metadata!$B$2:$S$450,6,FALSE)</f>
        <v>a</v>
      </c>
      <c r="J290" t="str">
        <f>VLOOKUP($D290,metadata!$B$2:$S$450,7,FALSE)</f>
        <v>i</v>
      </c>
      <c r="K290">
        <f>VLOOKUP($D290,metadata!$B$2:$S$450,8,FALSE)</f>
        <v>22</v>
      </c>
      <c r="L290">
        <f>VLOOKUP($D290,metadata!$B$2:$S$450,9,FALSE)</f>
        <v>16</v>
      </c>
      <c r="M290">
        <f>VLOOKUP($D290,metadata!$B$2:$S$450,10,FALSE)</f>
        <v>0</v>
      </c>
      <c r="N290" t="str">
        <f>VLOOKUP($D290,metadata!$B$2:$S$450,11,FALSE)</f>
        <v>Wyeomyia smithii</v>
      </c>
      <c r="O290" t="str">
        <f>VLOOKUP($D290,metadata!$B$2:$S$450,12,FALSE)</f>
        <v>diptera</v>
      </c>
      <c r="P290">
        <f>VLOOKUP($D290,metadata!$B$2:$S$450,13,FALSE)</f>
        <v>0</v>
      </c>
      <c r="Q290">
        <f>VLOOKUP($D290,metadata!$B$2:$S$450,14,FALSE)</f>
        <v>0</v>
      </c>
      <c r="R290">
        <f>VLOOKUP($D290,metadata!$B$2:$S$450,15,FALSE)</f>
        <v>0</v>
      </c>
      <c r="S290">
        <f>VLOOKUP($D290,metadata!$B$2:$S$450,16,FALSE)</f>
        <v>0</v>
      </c>
      <c r="T290">
        <f>VLOOKUP($D290,metadata!$B$2:$S$450,17,FALSE)</f>
        <v>0</v>
      </c>
      <c r="U290">
        <f>VLOOKUP($D290,metadata!$B$2:$S$450,18,FALSE)</f>
        <v>0</v>
      </c>
      <c r="V290">
        <f>VLOOKUP($D290,metadata!$B$2:$Z$450,19,FALSE)</f>
        <v>0</v>
      </c>
      <c r="W290">
        <f>VLOOKUP($D290,metadata!$B$2:$Z$450,20,FALSE)</f>
        <v>0</v>
      </c>
      <c r="X290">
        <f>VLOOKUP($D290,metadata!$B$2:$Z$450,21,FALSE)</f>
        <v>0</v>
      </c>
      <c r="Y290">
        <f>VLOOKUP($D290,metadata!$B$2:$Z$450,22,FALSE)</f>
        <v>0</v>
      </c>
      <c r="Z290">
        <f>VLOOKUP($D290,metadata!$B$2:$Z$450,23,FALSE)</f>
        <v>0</v>
      </c>
      <c r="AA290">
        <f>VLOOKUP($D290,metadata!$B$2:$Z$450,24,FALSE)</f>
        <v>0</v>
      </c>
      <c r="AB290">
        <f>VLOOKUP($D290,metadata!$B$2:$Z$450,25,FALSE)</f>
        <v>0</v>
      </c>
    </row>
    <row r="291" spans="1:28" x14ac:dyDescent="0.3">
      <c r="A291" t="e">
        <f>A290+metadata!J300</f>
        <v>#REF!</v>
      </c>
      <c r="B291" t="str">
        <f>metadata!B290</f>
        <v xml:space="preserve">44-Vindeln </v>
      </c>
      <c r="C291">
        <v>290</v>
      </c>
      <c r="D291" s="11" t="str">
        <f t="shared" si="4"/>
        <v>2-</v>
      </c>
      <c r="E291" t="str">
        <f>VLOOKUP($D291,metadata!$B$2:$S$450,2,FALSE)</f>
        <v>BRADSHAW, WE</v>
      </c>
      <c r="F291" t="str">
        <f>VLOOKUP($D291,metadata!$B$2:$S$450,3,FALSE)</f>
        <v>GEOGRAPHY OF PHOTOPERIODIC RESPONSE IN DIAPAUSING MOSQUITO</v>
      </c>
      <c r="G291" t="str">
        <f>VLOOKUP($D291,metadata!$B$2:$S$450,4,FALSE)</f>
        <v>10.1038/262384b0</v>
      </c>
      <c r="H291" t="str">
        <f>VLOOKUP($D291,metadata!$B$2:$S$450,5,FALSE)</f>
        <v>y-askfordata</v>
      </c>
      <c r="I291" t="str">
        <f>VLOOKUP($D291,metadata!$B$2:$S$450,6,FALSE)</f>
        <v>a</v>
      </c>
      <c r="J291" t="str">
        <f>VLOOKUP($D291,metadata!$B$2:$S$450,7,FALSE)</f>
        <v>i</v>
      </c>
      <c r="K291">
        <f>VLOOKUP($D291,metadata!$B$2:$S$450,8,FALSE)</f>
        <v>22</v>
      </c>
      <c r="L291">
        <f>VLOOKUP($D291,metadata!$B$2:$S$450,9,FALSE)</f>
        <v>16</v>
      </c>
      <c r="M291">
        <f>VLOOKUP($D291,metadata!$B$2:$S$450,10,FALSE)</f>
        <v>0</v>
      </c>
      <c r="N291" t="str">
        <f>VLOOKUP($D291,metadata!$B$2:$S$450,11,FALSE)</f>
        <v>Wyeomyia smithii</v>
      </c>
      <c r="O291" t="str">
        <f>VLOOKUP($D291,metadata!$B$2:$S$450,12,FALSE)</f>
        <v>diptera</v>
      </c>
      <c r="P291">
        <f>VLOOKUP($D291,metadata!$B$2:$S$450,13,FALSE)</f>
        <v>0</v>
      </c>
      <c r="Q291">
        <f>VLOOKUP($D291,metadata!$B$2:$S$450,14,FALSE)</f>
        <v>0</v>
      </c>
      <c r="R291">
        <f>VLOOKUP($D291,metadata!$B$2:$S$450,15,FALSE)</f>
        <v>0</v>
      </c>
      <c r="S291">
        <f>VLOOKUP($D291,metadata!$B$2:$S$450,16,FALSE)</f>
        <v>0</v>
      </c>
      <c r="T291">
        <f>VLOOKUP($D291,metadata!$B$2:$S$450,17,FALSE)</f>
        <v>0</v>
      </c>
      <c r="U291">
        <f>VLOOKUP($D291,metadata!$B$2:$S$450,18,FALSE)</f>
        <v>0</v>
      </c>
      <c r="V291">
        <f>VLOOKUP($D291,metadata!$B$2:$Z$450,19,FALSE)</f>
        <v>0</v>
      </c>
      <c r="W291">
        <f>VLOOKUP($D291,metadata!$B$2:$Z$450,20,FALSE)</f>
        <v>0</v>
      </c>
      <c r="X291">
        <f>VLOOKUP($D291,metadata!$B$2:$Z$450,21,FALSE)</f>
        <v>0</v>
      </c>
      <c r="Y291">
        <f>VLOOKUP($D291,metadata!$B$2:$Z$450,22,FALSE)</f>
        <v>0</v>
      </c>
      <c r="Z291">
        <f>VLOOKUP($D291,metadata!$B$2:$Z$450,23,FALSE)</f>
        <v>0</v>
      </c>
      <c r="AA291">
        <f>VLOOKUP($D291,metadata!$B$2:$Z$450,24,FALSE)</f>
        <v>0</v>
      </c>
      <c r="AB291">
        <f>VLOOKUP($D291,metadata!$B$2:$Z$450,25,FALSE)</f>
        <v>0</v>
      </c>
    </row>
    <row r="292" spans="1:28" x14ac:dyDescent="0.3">
      <c r="A292" t="e">
        <f>A291+metadata!J301</f>
        <v>#REF!</v>
      </c>
      <c r="B292" t="str">
        <f>metadata!B291</f>
        <v>44-Kalix</v>
      </c>
      <c r="C292">
        <v>291</v>
      </c>
      <c r="D292" s="11" t="str">
        <f t="shared" si="4"/>
        <v>2-</v>
      </c>
      <c r="E292" t="str">
        <f>VLOOKUP($D292,metadata!$B$2:$S$450,2,FALSE)</f>
        <v>BRADSHAW, WE</v>
      </c>
      <c r="F292" t="str">
        <f>VLOOKUP($D292,metadata!$B$2:$S$450,3,FALSE)</f>
        <v>GEOGRAPHY OF PHOTOPERIODIC RESPONSE IN DIAPAUSING MOSQUITO</v>
      </c>
      <c r="G292" t="str">
        <f>VLOOKUP($D292,metadata!$B$2:$S$450,4,FALSE)</f>
        <v>10.1038/262384b0</v>
      </c>
      <c r="H292" t="str">
        <f>VLOOKUP($D292,metadata!$B$2:$S$450,5,FALSE)</f>
        <v>y-askfordata</v>
      </c>
      <c r="I292" t="str">
        <f>VLOOKUP($D292,metadata!$B$2:$S$450,6,FALSE)</f>
        <v>a</v>
      </c>
      <c r="J292" t="str">
        <f>VLOOKUP($D292,metadata!$B$2:$S$450,7,FALSE)</f>
        <v>i</v>
      </c>
      <c r="K292">
        <f>VLOOKUP($D292,metadata!$B$2:$S$450,8,FALSE)</f>
        <v>22</v>
      </c>
      <c r="L292">
        <f>VLOOKUP($D292,metadata!$B$2:$S$450,9,FALSE)</f>
        <v>16</v>
      </c>
      <c r="M292">
        <f>VLOOKUP($D292,metadata!$B$2:$S$450,10,FALSE)</f>
        <v>0</v>
      </c>
      <c r="N292" t="str">
        <f>VLOOKUP($D292,metadata!$B$2:$S$450,11,FALSE)</f>
        <v>Wyeomyia smithii</v>
      </c>
      <c r="O292" t="str">
        <f>VLOOKUP($D292,metadata!$B$2:$S$450,12,FALSE)</f>
        <v>diptera</v>
      </c>
      <c r="P292">
        <f>VLOOKUP($D292,metadata!$B$2:$S$450,13,FALSE)</f>
        <v>0</v>
      </c>
      <c r="Q292">
        <f>VLOOKUP($D292,metadata!$B$2:$S$450,14,FALSE)</f>
        <v>0</v>
      </c>
      <c r="R292">
        <f>VLOOKUP($D292,metadata!$B$2:$S$450,15,FALSE)</f>
        <v>0</v>
      </c>
      <c r="S292">
        <f>VLOOKUP($D292,metadata!$B$2:$S$450,16,FALSE)</f>
        <v>0</v>
      </c>
      <c r="T292">
        <f>VLOOKUP($D292,metadata!$B$2:$S$450,17,FALSE)</f>
        <v>0</v>
      </c>
      <c r="U292">
        <f>VLOOKUP($D292,metadata!$B$2:$S$450,18,FALSE)</f>
        <v>0</v>
      </c>
      <c r="V292">
        <f>VLOOKUP($D292,metadata!$B$2:$Z$450,19,FALSE)</f>
        <v>0</v>
      </c>
      <c r="W292">
        <f>VLOOKUP($D292,metadata!$B$2:$Z$450,20,FALSE)</f>
        <v>0</v>
      </c>
      <c r="X292">
        <f>VLOOKUP($D292,metadata!$B$2:$Z$450,21,FALSE)</f>
        <v>0</v>
      </c>
      <c r="Y292">
        <f>VLOOKUP($D292,metadata!$B$2:$Z$450,22,FALSE)</f>
        <v>0</v>
      </c>
      <c r="Z292">
        <f>VLOOKUP($D292,metadata!$B$2:$Z$450,23,FALSE)</f>
        <v>0</v>
      </c>
      <c r="AA292">
        <f>VLOOKUP($D292,metadata!$B$2:$Z$450,24,FALSE)</f>
        <v>0</v>
      </c>
      <c r="AB292">
        <f>VLOOKUP($D292,metadata!$B$2:$Z$450,25,FALSE)</f>
        <v>0</v>
      </c>
    </row>
    <row r="293" spans="1:28" x14ac:dyDescent="0.3">
      <c r="A293" t="e">
        <f>A292+metadata!J302</f>
        <v>#REF!</v>
      </c>
      <c r="B293" t="str">
        <f>metadata!B292</f>
        <v>45-OBH</v>
      </c>
      <c r="C293">
        <v>292</v>
      </c>
      <c r="D293" s="11" t="str">
        <f t="shared" si="4"/>
        <v>2-</v>
      </c>
      <c r="E293" t="str">
        <f>VLOOKUP($D293,metadata!$B$2:$S$450,2,FALSE)</f>
        <v>BRADSHAW, WE</v>
      </c>
      <c r="F293" t="str">
        <f>VLOOKUP($D293,metadata!$B$2:$S$450,3,FALSE)</f>
        <v>GEOGRAPHY OF PHOTOPERIODIC RESPONSE IN DIAPAUSING MOSQUITO</v>
      </c>
      <c r="G293" t="str">
        <f>VLOOKUP($D293,metadata!$B$2:$S$450,4,FALSE)</f>
        <v>10.1038/262384b0</v>
      </c>
      <c r="H293" t="str">
        <f>VLOOKUP($D293,metadata!$B$2:$S$450,5,FALSE)</f>
        <v>y-askfordata</v>
      </c>
      <c r="I293" t="str">
        <f>VLOOKUP($D293,metadata!$B$2:$S$450,6,FALSE)</f>
        <v>a</v>
      </c>
      <c r="J293" t="str">
        <f>VLOOKUP($D293,metadata!$B$2:$S$450,7,FALSE)</f>
        <v>i</v>
      </c>
      <c r="K293">
        <f>VLOOKUP($D293,metadata!$B$2:$S$450,8,FALSE)</f>
        <v>22</v>
      </c>
      <c r="L293">
        <f>VLOOKUP($D293,metadata!$B$2:$S$450,9,FALSE)</f>
        <v>16</v>
      </c>
      <c r="M293">
        <f>VLOOKUP($D293,metadata!$B$2:$S$450,10,FALSE)</f>
        <v>0</v>
      </c>
      <c r="N293" t="str">
        <f>VLOOKUP($D293,metadata!$B$2:$S$450,11,FALSE)</f>
        <v>Wyeomyia smithii</v>
      </c>
      <c r="O293" t="str">
        <f>VLOOKUP($D293,metadata!$B$2:$S$450,12,FALSE)</f>
        <v>diptera</v>
      </c>
      <c r="P293">
        <f>VLOOKUP($D293,metadata!$B$2:$S$450,13,FALSE)</f>
        <v>0</v>
      </c>
      <c r="Q293">
        <f>VLOOKUP($D293,metadata!$B$2:$S$450,14,FALSE)</f>
        <v>0</v>
      </c>
      <c r="R293">
        <f>VLOOKUP($D293,metadata!$B$2:$S$450,15,FALSE)</f>
        <v>0</v>
      </c>
      <c r="S293">
        <f>VLOOKUP($D293,metadata!$B$2:$S$450,16,FALSE)</f>
        <v>0</v>
      </c>
      <c r="T293">
        <f>VLOOKUP($D293,metadata!$B$2:$S$450,17,FALSE)</f>
        <v>0</v>
      </c>
      <c r="U293">
        <f>VLOOKUP($D293,metadata!$B$2:$S$450,18,FALSE)</f>
        <v>0</v>
      </c>
      <c r="V293">
        <f>VLOOKUP($D293,metadata!$B$2:$Z$450,19,FALSE)</f>
        <v>0</v>
      </c>
      <c r="W293">
        <f>VLOOKUP($D293,metadata!$B$2:$Z$450,20,FALSE)</f>
        <v>0</v>
      </c>
      <c r="X293">
        <f>VLOOKUP($D293,metadata!$B$2:$Z$450,21,FALSE)</f>
        <v>0</v>
      </c>
      <c r="Y293">
        <f>VLOOKUP($D293,metadata!$B$2:$Z$450,22,FALSE)</f>
        <v>0</v>
      </c>
      <c r="Z293">
        <f>VLOOKUP($D293,metadata!$B$2:$Z$450,23,FALSE)</f>
        <v>0</v>
      </c>
      <c r="AA293">
        <f>VLOOKUP($D293,metadata!$B$2:$Z$450,24,FALSE)</f>
        <v>0</v>
      </c>
      <c r="AB293">
        <f>VLOOKUP($D293,metadata!$B$2:$Z$450,25,FALSE)</f>
        <v>0</v>
      </c>
    </row>
    <row r="294" spans="1:28" x14ac:dyDescent="0.3">
      <c r="A294" t="e">
        <f>A293+metadata!J303</f>
        <v>#REF!</v>
      </c>
      <c r="B294" t="str">
        <f>metadata!B293</f>
        <v>45-SPR</v>
      </c>
      <c r="C294">
        <v>293</v>
      </c>
      <c r="D294" s="11" t="str">
        <f t="shared" si="4"/>
        <v>2-</v>
      </c>
      <c r="E294" t="str">
        <f>VLOOKUP($D294,metadata!$B$2:$S$450,2,FALSE)</f>
        <v>BRADSHAW, WE</v>
      </c>
      <c r="F294" t="str">
        <f>VLOOKUP($D294,metadata!$B$2:$S$450,3,FALSE)</f>
        <v>GEOGRAPHY OF PHOTOPERIODIC RESPONSE IN DIAPAUSING MOSQUITO</v>
      </c>
      <c r="G294" t="str">
        <f>VLOOKUP($D294,metadata!$B$2:$S$450,4,FALSE)</f>
        <v>10.1038/262384b0</v>
      </c>
      <c r="H294" t="str">
        <f>VLOOKUP($D294,metadata!$B$2:$S$450,5,FALSE)</f>
        <v>y-askfordata</v>
      </c>
      <c r="I294" t="str">
        <f>VLOOKUP($D294,metadata!$B$2:$S$450,6,FALSE)</f>
        <v>a</v>
      </c>
      <c r="J294" t="str">
        <f>VLOOKUP($D294,metadata!$B$2:$S$450,7,FALSE)</f>
        <v>i</v>
      </c>
      <c r="K294">
        <f>VLOOKUP($D294,metadata!$B$2:$S$450,8,FALSE)</f>
        <v>22</v>
      </c>
      <c r="L294">
        <f>VLOOKUP($D294,metadata!$B$2:$S$450,9,FALSE)</f>
        <v>16</v>
      </c>
      <c r="M294">
        <f>VLOOKUP($D294,metadata!$B$2:$S$450,10,FALSE)</f>
        <v>0</v>
      </c>
      <c r="N294" t="str">
        <f>VLOOKUP($D294,metadata!$B$2:$S$450,11,FALSE)</f>
        <v>Wyeomyia smithii</v>
      </c>
      <c r="O294" t="str">
        <f>VLOOKUP($D294,metadata!$B$2:$S$450,12,FALSE)</f>
        <v>diptera</v>
      </c>
      <c r="P294">
        <f>VLOOKUP($D294,metadata!$B$2:$S$450,13,FALSE)</f>
        <v>0</v>
      </c>
      <c r="Q294">
        <f>VLOOKUP($D294,metadata!$B$2:$S$450,14,FALSE)</f>
        <v>0</v>
      </c>
      <c r="R294">
        <f>VLOOKUP($D294,metadata!$B$2:$S$450,15,FALSE)</f>
        <v>0</v>
      </c>
      <c r="S294">
        <f>VLOOKUP($D294,metadata!$B$2:$S$450,16,FALSE)</f>
        <v>0</v>
      </c>
      <c r="T294">
        <f>VLOOKUP($D294,metadata!$B$2:$S$450,17,FALSE)</f>
        <v>0</v>
      </c>
      <c r="U294">
        <f>VLOOKUP($D294,metadata!$B$2:$S$450,18,FALSE)</f>
        <v>0</v>
      </c>
      <c r="V294">
        <f>VLOOKUP($D294,metadata!$B$2:$Z$450,19,FALSE)</f>
        <v>0</v>
      </c>
      <c r="W294">
        <f>VLOOKUP($D294,metadata!$B$2:$Z$450,20,FALSE)</f>
        <v>0</v>
      </c>
      <c r="X294">
        <f>VLOOKUP($D294,metadata!$B$2:$Z$450,21,FALSE)</f>
        <v>0</v>
      </c>
      <c r="Y294">
        <f>VLOOKUP($D294,metadata!$B$2:$Z$450,22,FALSE)</f>
        <v>0</v>
      </c>
      <c r="Z294">
        <f>VLOOKUP($D294,metadata!$B$2:$Z$450,23,FALSE)</f>
        <v>0</v>
      </c>
      <c r="AA294">
        <f>VLOOKUP($D294,metadata!$B$2:$Z$450,24,FALSE)</f>
        <v>0</v>
      </c>
      <c r="AB294">
        <f>VLOOKUP($D294,metadata!$B$2:$Z$450,25,FALSE)</f>
        <v>0</v>
      </c>
    </row>
    <row r="295" spans="1:28" x14ac:dyDescent="0.3">
      <c r="A295" t="e">
        <f>A294+metadata!J304</f>
        <v>#REF!</v>
      </c>
      <c r="B295" t="str">
        <f>metadata!B294</f>
        <v>45-HRS</v>
      </c>
      <c r="C295">
        <v>294</v>
      </c>
      <c r="D295" s="11" t="str">
        <f t="shared" si="4"/>
        <v>2-</v>
      </c>
      <c r="E295" t="str">
        <f>VLOOKUP($D295,metadata!$B$2:$S$450,2,FALSE)</f>
        <v>BRADSHAW, WE</v>
      </c>
      <c r="F295" t="str">
        <f>VLOOKUP($D295,metadata!$B$2:$S$450,3,FALSE)</f>
        <v>GEOGRAPHY OF PHOTOPERIODIC RESPONSE IN DIAPAUSING MOSQUITO</v>
      </c>
      <c r="G295" t="str">
        <f>VLOOKUP($D295,metadata!$B$2:$S$450,4,FALSE)</f>
        <v>10.1038/262384b0</v>
      </c>
      <c r="H295" t="str">
        <f>VLOOKUP($D295,metadata!$B$2:$S$450,5,FALSE)</f>
        <v>y-askfordata</v>
      </c>
      <c r="I295" t="str">
        <f>VLOOKUP($D295,metadata!$B$2:$S$450,6,FALSE)</f>
        <v>a</v>
      </c>
      <c r="J295" t="str">
        <f>VLOOKUP($D295,metadata!$B$2:$S$450,7,FALSE)</f>
        <v>i</v>
      </c>
      <c r="K295">
        <f>VLOOKUP($D295,metadata!$B$2:$S$450,8,FALSE)</f>
        <v>22</v>
      </c>
      <c r="L295">
        <f>VLOOKUP($D295,metadata!$B$2:$S$450,9,FALSE)</f>
        <v>16</v>
      </c>
      <c r="M295">
        <f>VLOOKUP($D295,metadata!$B$2:$S$450,10,FALSE)</f>
        <v>0</v>
      </c>
      <c r="N295" t="str">
        <f>VLOOKUP($D295,metadata!$B$2:$S$450,11,FALSE)</f>
        <v>Wyeomyia smithii</v>
      </c>
      <c r="O295" t="str">
        <f>VLOOKUP($D295,metadata!$B$2:$S$450,12,FALSE)</f>
        <v>diptera</v>
      </c>
      <c r="P295">
        <f>VLOOKUP($D295,metadata!$B$2:$S$450,13,FALSE)</f>
        <v>0</v>
      </c>
      <c r="Q295">
        <f>VLOOKUP($D295,metadata!$B$2:$S$450,14,FALSE)</f>
        <v>0</v>
      </c>
      <c r="R295">
        <f>VLOOKUP($D295,metadata!$B$2:$S$450,15,FALSE)</f>
        <v>0</v>
      </c>
      <c r="S295">
        <f>VLOOKUP($D295,metadata!$B$2:$S$450,16,FALSE)</f>
        <v>0</v>
      </c>
      <c r="T295">
        <f>VLOOKUP($D295,metadata!$B$2:$S$450,17,FALSE)</f>
        <v>0</v>
      </c>
      <c r="U295">
        <f>VLOOKUP($D295,metadata!$B$2:$S$450,18,FALSE)</f>
        <v>0</v>
      </c>
      <c r="V295">
        <f>VLOOKUP($D295,metadata!$B$2:$Z$450,19,FALSE)</f>
        <v>0</v>
      </c>
      <c r="W295">
        <f>VLOOKUP($D295,metadata!$B$2:$Z$450,20,FALSE)</f>
        <v>0</v>
      </c>
      <c r="X295">
        <f>VLOOKUP($D295,metadata!$B$2:$Z$450,21,FALSE)</f>
        <v>0</v>
      </c>
      <c r="Y295">
        <f>VLOOKUP($D295,metadata!$B$2:$Z$450,22,FALSE)</f>
        <v>0</v>
      </c>
      <c r="Z295">
        <f>VLOOKUP($D295,metadata!$B$2:$Z$450,23,FALSE)</f>
        <v>0</v>
      </c>
      <c r="AA295">
        <f>VLOOKUP($D295,metadata!$B$2:$Z$450,24,FALSE)</f>
        <v>0</v>
      </c>
      <c r="AB295">
        <f>VLOOKUP($D295,metadata!$B$2:$Z$450,25,FALSE)</f>
        <v>0</v>
      </c>
    </row>
    <row r="296" spans="1:28" x14ac:dyDescent="0.3">
      <c r="A296" t="e">
        <f>A295+metadata!J305</f>
        <v>#REF!</v>
      </c>
      <c r="B296" t="str">
        <f>metadata!B295</f>
        <v>45-TKB</v>
      </c>
      <c r="C296">
        <v>295</v>
      </c>
      <c r="D296" s="11" t="str">
        <f t="shared" si="4"/>
        <v>2-</v>
      </c>
      <c r="E296" t="str">
        <f>VLOOKUP($D296,metadata!$B$2:$S$450,2,FALSE)</f>
        <v>BRADSHAW, WE</v>
      </c>
      <c r="F296" t="str">
        <f>VLOOKUP($D296,metadata!$B$2:$S$450,3,FALSE)</f>
        <v>GEOGRAPHY OF PHOTOPERIODIC RESPONSE IN DIAPAUSING MOSQUITO</v>
      </c>
      <c r="G296" t="str">
        <f>VLOOKUP($D296,metadata!$B$2:$S$450,4,FALSE)</f>
        <v>10.1038/262384b0</v>
      </c>
      <c r="H296" t="str">
        <f>VLOOKUP($D296,metadata!$B$2:$S$450,5,FALSE)</f>
        <v>y-askfordata</v>
      </c>
      <c r="I296" t="str">
        <f>VLOOKUP($D296,metadata!$B$2:$S$450,6,FALSE)</f>
        <v>a</v>
      </c>
      <c r="J296" t="str">
        <f>VLOOKUP($D296,metadata!$B$2:$S$450,7,FALSE)</f>
        <v>i</v>
      </c>
      <c r="K296">
        <f>VLOOKUP($D296,metadata!$B$2:$S$450,8,FALSE)</f>
        <v>22</v>
      </c>
      <c r="L296">
        <f>VLOOKUP($D296,metadata!$B$2:$S$450,9,FALSE)</f>
        <v>16</v>
      </c>
      <c r="M296">
        <f>VLOOKUP($D296,metadata!$B$2:$S$450,10,FALSE)</f>
        <v>0</v>
      </c>
      <c r="N296" t="str">
        <f>VLOOKUP($D296,metadata!$B$2:$S$450,11,FALSE)</f>
        <v>Wyeomyia smithii</v>
      </c>
      <c r="O296" t="str">
        <f>VLOOKUP($D296,metadata!$B$2:$S$450,12,FALSE)</f>
        <v>diptera</v>
      </c>
      <c r="P296">
        <f>VLOOKUP($D296,metadata!$B$2:$S$450,13,FALSE)</f>
        <v>0</v>
      </c>
      <c r="Q296">
        <f>VLOOKUP($D296,metadata!$B$2:$S$450,14,FALSE)</f>
        <v>0</v>
      </c>
      <c r="R296">
        <f>VLOOKUP($D296,metadata!$B$2:$S$450,15,FALSE)</f>
        <v>0</v>
      </c>
      <c r="S296">
        <f>VLOOKUP($D296,metadata!$B$2:$S$450,16,FALSE)</f>
        <v>0</v>
      </c>
      <c r="T296">
        <f>VLOOKUP($D296,metadata!$B$2:$S$450,17,FALSE)</f>
        <v>0</v>
      </c>
      <c r="U296">
        <f>VLOOKUP($D296,metadata!$B$2:$S$450,18,FALSE)</f>
        <v>0</v>
      </c>
      <c r="V296">
        <f>VLOOKUP($D296,metadata!$B$2:$Z$450,19,FALSE)</f>
        <v>0</v>
      </c>
      <c r="W296">
        <f>VLOOKUP($D296,metadata!$B$2:$Z$450,20,FALSE)</f>
        <v>0</v>
      </c>
      <c r="X296">
        <f>VLOOKUP($D296,metadata!$B$2:$Z$450,21,FALSE)</f>
        <v>0</v>
      </c>
      <c r="Y296">
        <f>VLOOKUP($D296,metadata!$B$2:$Z$450,22,FALSE)</f>
        <v>0</v>
      </c>
      <c r="Z296">
        <f>VLOOKUP($D296,metadata!$B$2:$Z$450,23,FALSE)</f>
        <v>0</v>
      </c>
      <c r="AA296">
        <f>VLOOKUP($D296,metadata!$B$2:$Z$450,24,FALSE)</f>
        <v>0</v>
      </c>
      <c r="AB296">
        <f>VLOOKUP($D296,metadata!$B$2:$Z$450,25,FALSE)</f>
        <v>0</v>
      </c>
    </row>
    <row r="297" spans="1:28" x14ac:dyDescent="0.3">
      <c r="A297" t="e">
        <f>A296+metadata!J306</f>
        <v>#REF!</v>
      </c>
      <c r="B297" t="str">
        <f>metadata!B296</f>
        <v>45-KCH</v>
      </c>
      <c r="C297">
        <v>296</v>
      </c>
      <c r="D297" s="11" t="str">
        <f t="shared" si="4"/>
        <v>2-</v>
      </c>
      <c r="E297" t="str">
        <f>VLOOKUP($D297,metadata!$B$2:$S$450,2,FALSE)</f>
        <v>BRADSHAW, WE</v>
      </c>
      <c r="F297" t="str">
        <f>VLOOKUP($D297,metadata!$B$2:$S$450,3,FALSE)</f>
        <v>GEOGRAPHY OF PHOTOPERIODIC RESPONSE IN DIAPAUSING MOSQUITO</v>
      </c>
      <c r="G297" t="str">
        <f>VLOOKUP($D297,metadata!$B$2:$S$450,4,FALSE)</f>
        <v>10.1038/262384b0</v>
      </c>
      <c r="H297" t="str">
        <f>VLOOKUP($D297,metadata!$B$2:$S$450,5,FALSE)</f>
        <v>y-askfordata</v>
      </c>
      <c r="I297" t="str">
        <f>VLOOKUP($D297,metadata!$B$2:$S$450,6,FALSE)</f>
        <v>a</v>
      </c>
      <c r="J297" t="str">
        <f>VLOOKUP($D297,metadata!$B$2:$S$450,7,FALSE)</f>
        <v>i</v>
      </c>
      <c r="K297">
        <f>VLOOKUP($D297,metadata!$B$2:$S$450,8,FALSE)</f>
        <v>22</v>
      </c>
      <c r="L297">
        <f>VLOOKUP($D297,metadata!$B$2:$S$450,9,FALSE)</f>
        <v>16</v>
      </c>
      <c r="M297">
        <f>VLOOKUP($D297,metadata!$B$2:$S$450,10,FALSE)</f>
        <v>0</v>
      </c>
      <c r="N297" t="str">
        <f>VLOOKUP($D297,metadata!$B$2:$S$450,11,FALSE)</f>
        <v>Wyeomyia smithii</v>
      </c>
      <c r="O297" t="str">
        <f>VLOOKUP($D297,metadata!$B$2:$S$450,12,FALSE)</f>
        <v>diptera</v>
      </c>
      <c r="P297">
        <f>VLOOKUP($D297,metadata!$B$2:$S$450,13,FALSE)</f>
        <v>0</v>
      </c>
      <c r="Q297">
        <f>VLOOKUP($D297,metadata!$B$2:$S$450,14,FALSE)</f>
        <v>0</v>
      </c>
      <c r="R297">
        <f>VLOOKUP($D297,metadata!$B$2:$S$450,15,FALSE)</f>
        <v>0</v>
      </c>
      <c r="S297">
        <f>VLOOKUP($D297,metadata!$B$2:$S$450,16,FALSE)</f>
        <v>0</v>
      </c>
      <c r="T297">
        <f>VLOOKUP($D297,metadata!$B$2:$S$450,17,FALSE)</f>
        <v>0</v>
      </c>
      <c r="U297">
        <f>VLOOKUP($D297,metadata!$B$2:$S$450,18,FALSE)</f>
        <v>0</v>
      </c>
      <c r="V297">
        <f>VLOOKUP($D297,metadata!$B$2:$Z$450,19,FALSE)</f>
        <v>0</v>
      </c>
      <c r="W297">
        <f>VLOOKUP($D297,metadata!$B$2:$Z$450,20,FALSE)</f>
        <v>0</v>
      </c>
      <c r="X297">
        <f>VLOOKUP($D297,metadata!$B$2:$Z$450,21,FALSE)</f>
        <v>0</v>
      </c>
      <c r="Y297">
        <f>VLOOKUP($D297,metadata!$B$2:$Z$450,22,FALSE)</f>
        <v>0</v>
      </c>
      <c r="Z297">
        <f>VLOOKUP($D297,metadata!$B$2:$Z$450,23,FALSE)</f>
        <v>0</v>
      </c>
      <c r="AA297">
        <f>VLOOKUP($D297,metadata!$B$2:$Z$450,24,FALSE)</f>
        <v>0</v>
      </c>
      <c r="AB297">
        <f>VLOOKUP($D297,metadata!$B$2:$Z$450,25,FALSE)</f>
        <v>0</v>
      </c>
    </row>
    <row r="298" spans="1:28" x14ac:dyDescent="0.3">
      <c r="A298" t="e">
        <f>A297+metadata!J307</f>
        <v>#REF!</v>
      </c>
      <c r="B298" t="str">
        <f>metadata!B297</f>
        <v>46-Tsunan</v>
      </c>
      <c r="C298">
        <v>297</v>
      </c>
      <c r="D298" s="11" t="str">
        <f t="shared" si="4"/>
        <v>2-</v>
      </c>
      <c r="E298" t="str">
        <f>VLOOKUP($D298,metadata!$B$2:$S$450,2,FALSE)</f>
        <v>BRADSHAW, WE</v>
      </c>
      <c r="F298" t="str">
        <f>VLOOKUP($D298,metadata!$B$2:$S$450,3,FALSE)</f>
        <v>GEOGRAPHY OF PHOTOPERIODIC RESPONSE IN DIAPAUSING MOSQUITO</v>
      </c>
      <c r="G298" t="str">
        <f>VLOOKUP($D298,metadata!$B$2:$S$450,4,FALSE)</f>
        <v>10.1038/262384b0</v>
      </c>
      <c r="H298" t="str">
        <f>VLOOKUP($D298,metadata!$B$2:$S$450,5,FALSE)</f>
        <v>y-askfordata</v>
      </c>
      <c r="I298" t="str">
        <f>VLOOKUP($D298,metadata!$B$2:$S$450,6,FALSE)</f>
        <v>a</v>
      </c>
      <c r="J298" t="str">
        <f>VLOOKUP($D298,metadata!$B$2:$S$450,7,FALSE)</f>
        <v>i</v>
      </c>
      <c r="K298">
        <f>VLOOKUP($D298,metadata!$B$2:$S$450,8,FALSE)</f>
        <v>22</v>
      </c>
      <c r="L298">
        <f>VLOOKUP($D298,metadata!$B$2:$S$450,9,FALSE)</f>
        <v>16</v>
      </c>
      <c r="M298">
        <f>VLOOKUP($D298,metadata!$B$2:$S$450,10,FALSE)</f>
        <v>0</v>
      </c>
      <c r="N298" t="str">
        <f>VLOOKUP($D298,metadata!$B$2:$S$450,11,FALSE)</f>
        <v>Wyeomyia smithii</v>
      </c>
      <c r="O298" t="str">
        <f>VLOOKUP($D298,metadata!$B$2:$S$450,12,FALSE)</f>
        <v>diptera</v>
      </c>
      <c r="P298">
        <f>VLOOKUP($D298,metadata!$B$2:$S$450,13,FALSE)</f>
        <v>0</v>
      </c>
      <c r="Q298">
        <f>VLOOKUP($D298,metadata!$B$2:$S$450,14,FALSE)</f>
        <v>0</v>
      </c>
      <c r="R298">
        <f>VLOOKUP($D298,metadata!$B$2:$S$450,15,FALSE)</f>
        <v>0</v>
      </c>
      <c r="S298">
        <f>VLOOKUP($D298,metadata!$B$2:$S$450,16,FALSE)</f>
        <v>0</v>
      </c>
      <c r="T298">
        <f>VLOOKUP($D298,metadata!$B$2:$S$450,17,FALSE)</f>
        <v>0</v>
      </c>
      <c r="U298">
        <f>VLOOKUP($D298,metadata!$B$2:$S$450,18,FALSE)</f>
        <v>0</v>
      </c>
      <c r="V298">
        <f>VLOOKUP($D298,metadata!$B$2:$Z$450,19,FALSE)</f>
        <v>0</v>
      </c>
      <c r="W298">
        <f>VLOOKUP($D298,metadata!$B$2:$Z$450,20,FALSE)</f>
        <v>0</v>
      </c>
      <c r="X298">
        <f>VLOOKUP($D298,metadata!$B$2:$Z$450,21,FALSE)</f>
        <v>0</v>
      </c>
      <c r="Y298">
        <f>VLOOKUP($D298,metadata!$B$2:$Z$450,22,FALSE)</f>
        <v>0</v>
      </c>
      <c r="Z298">
        <f>VLOOKUP($D298,metadata!$B$2:$Z$450,23,FALSE)</f>
        <v>0</v>
      </c>
      <c r="AA298">
        <f>VLOOKUP($D298,metadata!$B$2:$Z$450,24,FALSE)</f>
        <v>0</v>
      </c>
      <c r="AB298">
        <f>VLOOKUP($D298,metadata!$B$2:$Z$450,25,FALSE)</f>
        <v>0</v>
      </c>
    </row>
    <row r="299" spans="1:28" x14ac:dyDescent="0.3">
      <c r="A299" t="e">
        <f>A298+metadata!J308</f>
        <v>#REF!</v>
      </c>
      <c r="B299" t="str">
        <f>metadata!B298</f>
        <v>46-Minakami</v>
      </c>
      <c r="C299">
        <v>298</v>
      </c>
      <c r="D299" s="11" t="str">
        <f t="shared" si="4"/>
        <v>2-</v>
      </c>
      <c r="E299" t="str">
        <f>VLOOKUP($D299,metadata!$B$2:$S$450,2,FALSE)</f>
        <v>BRADSHAW, WE</v>
      </c>
      <c r="F299" t="str">
        <f>VLOOKUP($D299,metadata!$B$2:$S$450,3,FALSE)</f>
        <v>GEOGRAPHY OF PHOTOPERIODIC RESPONSE IN DIAPAUSING MOSQUITO</v>
      </c>
      <c r="G299" t="str">
        <f>VLOOKUP($D299,metadata!$B$2:$S$450,4,FALSE)</f>
        <v>10.1038/262384b0</v>
      </c>
      <c r="H299" t="str">
        <f>VLOOKUP($D299,metadata!$B$2:$S$450,5,FALSE)</f>
        <v>y-askfordata</v>
      </c>
      <c r="I299" t="str">
        <f>VLOOKUP($D299,metadata!$B$2:$S$450,6,FALSE)</f>
        <v>a</v>
      </c>
      <c r="J299" t="str">
        <f>VLOOKUP($D299,metadata!$B$2:$S$450,7,FALSE)</f>
        <v>i</v>
      </c>
      <c r="K299">
        <f>VLOOKUP($D299,metadata!$B$2:$S$450,8,FALSE)</f>
        <v>22</v>
      </c>
      <c r="L299">
        <f>VLOOKUP($D299,metadata!$B$2:$S$450,9,FALSE)</f>
        <v>16</v>
      </c>
      <c r="M299">
        <f>VLOOKUP($D299,metadata!$B$2:$S$450,10,FALSE)</f>
        <v>0</v>
      </c>
      <c r="N299" t="str">
        <f>VLOOKUP($D299,metadata!$B$2:$S$450,11,FALSE)</f>
        <v>Wyeomyia smithii</v>
      </c>
      <c r="O299" t="str">
        <f>VLOOKUP($D299,metadata!$B$2:$S$450,12,FALSE)</f>
        <v>diptera</v>
      </c>
      <c r="P299">
        <f>VLOOKUP($D299,metadata!$B$2:$S$450,13,FALSE)</f>
        <v>0</v>
      </c>
      <c r="Q299">
        <f>VLOOKUP($D299,metadata!$B$2:$S$450,14,FALSE)</f>
        <v>0</v>
      </c>
      <c r="R299">
        <f>VLOOKUP($D299,metadata!$B$2:$S$450,15,FALSE)</f>
        <v>0</v>
      </c>
      <c r="S299">
        <f>VLOOKUP($D299,metadata!$B$2:$S$450,16,FALSE)</f>
        <v>0</v>
      </c>
      <c r="T299">
        <f>VLOOKUP($D299,metadata!$B$2:$S$450,17,FALSE)</f>
        <v>0</v>
      </c>
      <c r="U299">
        <f>VLOOKUP($D299,metadata!$B$2:$S$450,18,FALSE)</f>
        <v>0</v>
      </c>
      <c r="V299">
        <f>VLOOKUP($D299,metadata!$B$2:$Z$450,19,FALSE)</f>
        <v>0</v>
      </c>
      <c r="W299">
        <f>VLOOKUP($D299,metadata!$B$2:$Z$450,20,FALSE)</f>
        <v>0</v>
      </c>
      <c r="X299">
        <f>VLOOKUP($D299,metadata!$B$2:$Z$450,21,FALSE)</f>
        <v>0</v>
      </c>
      <c r="Y299">
        <f>VLOOKUP($D299,metadata!$B$2:$Z$450,22,FALSE)</f>
        <v>0</v>
      </c>
      <c r="Z299">
        <f>VLOOKUP($D299,metadata!$B$2:$Z$450,23,FALSE)</f>
        <v>0</v>
      </c>
      <c r="AA299">
        <f>VLOOKUP($D299,metadata!$B$2:$Z$450,24,FALSE)</f>
        <v>0</v>
      </c>
      <c r="AB299">
        <f>VLOOKUP($D299,metadata!$B$2:$Z$450,25,FALSE)</f>
        <v>0</v>
      </c>
    </row>
    <row r="300" spans="1:28" x14ac:dyDescent="0.3">
      <c r="A300" t="e">
        <f>A299+metadata!J309</f>
        <v>#REF!</v>
      </c>
      <c r="B300" t="str">
        <f>metadata!B299</f>
        <v>46-Matsumoto</v>
      </c>
      <c r="C300">
        <v>299</v>
      </c>
      <c r="D300" s="11" t="str">
        <f t="shared" si="4"/>
        <v>2-</v>
      </c>
      <c r="E300" t="str">
        <f>VLOOKUP($D300,metadata!$B$2:$S$450,2,FALSE)</f>
        <v>BRADSHAW, WE</v>
      </c>
      <c r="F300" t="str">
        <f>VLOOKUP($D300,metadata!$B$2:$S$450,3,FALSE)</f>
        <v>GEOGRAPHY OF PHOTOPERIODIC RESPONSE IN DIAPAUSING MOSQUITO</v>
      </c>
      <c r="G300" t="str">
        <f>VLOOKUP($D300,metadata!$B$2:$S$450,4,FALSE)</f>
        <v>10.1038/262384b0</v>
      </c>
      <c r="H300" t="str">
        <f>VLOOKUP($D300,metadata!$B$2:$S$450,5,FALSE)</f>
        <v>y-askfordata</v>
      </c>
      <c r="I300" t="str">
        <f>VLOOKUP($D300,metadata!$B$2:$S$450,6,FALSE)</f>
        <v>a</v>
      </c>
      <c r="J300" t="str">
        <f>VLOOKUP($D300,metadata!$B$2:$S$450,7,FALSE)</f>
        <v>i</v>
      </c>
      <c r="K300">
        <f>VLOOKUP($D300,metadata!$B$2:$S$450,8,FALSE)</f>
        <v>22</v>
      </c>
      <c r="L300">
        <f>VLOOKUP($D300,metadata!$B$2:$S$450,9,FALSE)</f>
        <v>16</v>
      </c>
      <c r="M300">
        <f>VLOOKUP($D300,metadata!$B$2:$S$450,10,FALSE)</f>
        <v>0</v>
      </c>
      <c r="N300" t="str">
        <f>VLOOKUP($D300,metadata!$B$2:$S$450,11,FALSE)</f>
        <v>Wyeomyia smithii</v>
      </c>
      <c r="O300" t="str">
        <f>VLOOKUP($D300,metadata!$B$2:$S$450,12,FALSE)</f>
        <v>diptera</v>
      </c>
      <c r="P300">
        <f>VLOOKUP($D300,metadata!$B$2:$S$450,13,FALSE)</f>
        <v>0</v>
      </c>
      <c r="Q300">
        <f>VLOOKUP($D300,metadata!$B$2:$S$450,14,FALSE)</f>
        <v>0</v>
      </c>
      <c r="R300">
        <f>VLOOKUP($D300,metadata!$B$2:$S$450,15,FALSE)</f>
        <v>0</v>
      </c>
      <c r="S300">
        <f>VLOOKUP($D300,metadata!$B$2:$S$450,16,FALSE)</f>
        <v>0</v>
      </c>
      <c r="T300">
        <f>VLOOKUP($D300,metadata!$B$2:$S$450,17,FALSE)</f>
        <v>0</v>
      </c>
      <c r="U300">
        <f>VLOOKUP($D300,metadata!$B$2:$S$450,18,FALSE)</f>
        <v>0</v>
      </c>
      <c r="V300">
        <f>VLOOKUP($D300,metadata!$B$2:$Z$450,19,FALSE)</f>
        <v>0</v>
      </c>
      <c r="W300">
        <f>VLOOKUP($D300,metadata!$B$2:$Z$450,20,FALSE)</f>
        <v>0</v>
      </c>
      <c r="X300">
        <f>VLOOKUP($D300,metadata!$B$2:$Z$450,21,FALSE)</f>
        <v>0</v>
      </c>
      <c r="Y300">
        <f>VLOOKUP($D300,metadata!$B$2:$Z$450,22,FALSE)</f>
        <v>0</v>
      </c>
      <c r="Z300">
        <f>VLOOKUP($D300,metadata!$B$2:$Z$450,23,FALSE)</f>
        <v>0</v>
      </c>
      <c r="AA300">
        <f>VLOOKUP($D300,metadata!$B$2:$Z$450,24,FALSE)</f>
        <v>0</v>
      </c>
      <c r="AB300">
        <f>VLOOKUP($D300,metadata!$B$2:$Z$450,25,FALSE)</f>
        <v>0</v>
      </c>
    </row>
    <row r="301" spans="1:28" x14ac:dyDescent="0.3">
      <c r="A301" t="e">
        <f>A300+metadata!J310</f>
        <v>#REF!</v>
      </c>
      <c r="B301" t="str">
        <f>metadata!B300</f>
        <v>46-Komoro</v>
      </c>
      <c r="C301">
        <v>300</v>
      </c>
      <c r="D301" s="11" t="str">
        <f t="shared" si="4"/>
        <v>2-</v>
      </c>
      <c r="E301" t="str">
        <f>VLOOKUP($D301,metadata!$B$2:$S$450,2,FALSE)</f>
        <v>BRADSHAW, WE</v>
      </c>
      <c r="F301" t="str">
        <f>VLOOKUP($D301,metadata!$B$2:$S$450,3,FALSE)</f>
        <v>GEOGRAPHY OF PHOTOPERIODIC RESPONSE IN DIAPAUSING MOSQUITO</v>
      </c>
      <c r="G301" t="str">
        <f>VLOOKUP($D301,metadata!$B$2:$S$450,4,FALSE)</f>
        <v>10.1038/262384b0</v>
      </c>
      <c r="H301" t="str">
        <f>VLOOKUP($D301,metadata!$B$2:$S$450,5,FALSE)</f>
        <v>y-askfordata</v>
      </c>
      <c r="I301" t="str">
        <f>VLOOKUP($D301,metadata!$B$2:$S$450,6,FALSE)</f>
        <v>a</v>
      </c>
      <c r="J301" t="str">
        <f>VLOOKUP($D301,metadata!$B$2:$S$450,7,FALSE)</f>
        <v>i</v>
      </c>
      <c r="K301">
        <f>VLOOKUP($D301,metadata!$B$2:$S$450,8,FALSE)</f>
        <v>22</v>
      </c>
      <c r="L301">
        <f>VLOOKUP($D301,metadata!$B$2:$S$450,9,FALSE)</f>
        <v>16</v>
      </c>
      <c r="M301">
        <f>VLOOKUP($D301,metadata!$B$2:$S$450,10,FALSE)</f>
        <v>0</v>
      </c>
      <c r="N301" t="str">
        <f>VLOOKUP($D301,metadata!$B$2:$S$450,11,FALSE)</f>
        <v>Wyeomyia smithii</v>
      </c>
      <c r="O301" t="str">
        <f>VLOOKUP($D301,metadata!$B$2:$S$450,12,FALSE)</f>
        <v>diptera</v>
      </c>
      <c r="P301">
        <f>VLOOKUP($D301,metadata!$B$2:$S$450,13,FALSE)</f>
        <v>0</v>
      </c>
      <c r="Q301">
        <f>VLOOKUP($D301,metadata!$B$2:$S$450,14,FALSE)</f>
        <v>0</v>
      </c>
      <c r="R301">
        <f>VLOOKUP($D301,metadata!$B$2:$S$450,15,FALSE)</f>
        <v>0</v>
      </c>
      <c r="S301">
        <f>VLOOKUP($D301,metadata!$B$2:$S$450,16,FALSE)</f>
        <v>0</v>
      </c>
      <c r="T301">
        <f>VLOOKUP($D301,metadata!$B$2:$S$450,17,FALSE)</f>
        <v>0</v>
      </c>
      <c r="U301">
        <f>VLOOKUP($D301,metadata!$B$2:$S$450,18,FALSE)</f>
        <v>0</v>
      </c>
      <c r="V301">
        <f>VLOOKUP($D301,metadata!$B$2:$Z$450,19,FALSE)</f>
        <v>0</v>
      </c>
      <c r="W301">
        <f>VLOOKUP($D301,metadata!$B$2:$Z$450,20,FALSE)</f>
        <v>0</v>
      </c>
      <c r="X301">
        <f>VLOOKUP($D301,metadata!$B$2:$Z$450,21,FALSE)</f>
        <v>0</v>
      </c>
      <c r="Y301">
        <f>VLOOKUP($D301,metadata!$B$2:$Z$450,22,FALSE)</f>
        <v>0</v>
      </c>
      <c r="Z301">
        <f>VLOOKUP($D301,metadata!$B$2:$Z$450,23,FALSE)</f>
        <v>0</v>
      </c>
      <c r="AA301">
        <f>VLOOKUP($D301,metadata!$B$2:$Z$450,24,FALSE)</f>
        <v>0</v>
      </c>
      <c r="AB301">
        <f>VLOOKUP($D301,metadata!$B$2:$Z$450,25,FALSE)</f>
        <v>0</v>
      </c>
    </row>
    <row r="302" spans="1:28" x14ac:dyDescent="0.3">
      <c r="A302" t="e">
        <f>A301+metadata!J311</f>
        <v>#REF!</v>
      </c>
      <c r="B302" t="str">
        <f>metadata!B301</f>
        <v>46-Yokokawa</v>
      </c>
      <c r="C302">
        <v>301</v>
      </c>
      <c r="D302" s="11" t="str">
        <f t="shared" si="4"/>
        <v>2-</v>
      </c>
      <c r="E302" t="str">
        <f>VLOOKUP($D302,metadata!$B$2:$S$450,2,FALSE)</f>
        <v>BRADSHAW, WE</v>
      </c>
      <c r="F302" t="str">
        <f>VLOOKUP($D302,metadata!$B$2:$S$450,3,FALSE)</f>
        <v>GEOGRAPHY OF PHOTOPERIODIC RESPONSE IN DIAPAUSING MOSQUITO</v>
      </c>
      <c r="G302" t="str">
        <f>VLOOKUP($D302,metadata!$B$2:$S$450,4,FALSE)</f>
        <v>10.1038/262384b0</v>
      </c>
      <c r="H302" t="str">
        <f>VLOOKUP($D302,metadata!$B$2:$S$450,5,FALSE)</f>
        <v>y-askfordata</v>
      </c>
      <c r="I302" t="str">
        <f>VLOOKUP($D302,metadata!$B$2:$S$450,6,FALSE)</f>
        <v>a</v>
      </c>
      <c r="J302" t="str">
        <f>VLOOKUP($D302,metadata!$B$2:$S$450,7,FALSE)</f>
        <v>i</v>
      </c>
      <c r="K302">
        <f>VLOOKUP($D302,metadata!$B$2:$S$450,8,FALSE)</f>
        <v>22</v>
      </c>
      <c r="L302">
        <f>VLOOKUP($D302,metadata!$B$2:$S$450,9,FALSE)</f>
        <v>16</v>
      </c>
      <c r="M302">
        <f>VLOOKUP($D302,metadata!$B$2:$S$450,10,FALSE)</f>
        <v>0</v>
      </c>
      <c r="N302" t="str">
        <f>VLOOKUP($D302,metadata!$B$2:$S$450,11,FALSE)</f>
        <v>Wyeomyia smithii</v>
      </c>
      <c r="O302" t="str">
        <f>VLOOKUP($D302,metadata!$B$2:$S$450,12,FALSE)</f>
        <v>diptera</v>
      </c>
      <c r="P302">
        <f>VLOOKUP($D302,metadata!$B$2:$S$450,13,FALSE)</f>
        <v>0</v>
      </c>
      <c r="Q302">
        <f>VLOOKUP($D302,metadata!$B$2:$S$450,14,FALSE)</f>
        <v>0</v>
      </c>
      <c r="R302">
        <f>VLOOKUP($D302,metadata!$B$2:$S$450,15,FALSE)</f>
        <v>0</v>
      </c>
      <c r="S302">
        <f>VLOOKUP($D302,metadata!$B$2:$S$450,16,FALSE)</f>
        <v>0</v>
      </c>
      <c r="T302">
        <f>VLOOKUP($D302,metadata!$B$2:$S$450,17,FALSE)</f>
        <v>0</v>
      </c>
      <c r="U302">
        <f>VLOOKUP($D302,metadata!$B$2:$S$450,18,FALSE)</f>
        <v>0</v>
      </c>
      <c r="V302">
        <f>VLOOKUP($D302,metadata!$B$2:$Z$450,19,FALSE)</f>
        <v>0</v>
      </c>
      <c r="W302">
        <f>VLOOKUP($D302,metadata!$B$2:$Z$450,20,FALSE)</f>
        <v>0</v>
      </c>
      <c r="X302">
        <f>VLOOKUP($D302,metadata!$B$2:$Z$450,21,FALSE)</f>
        <v>0</v>
      </c>
      <c r="Y302">
        <f>VLOOKUP($D302,metadata!$B$2:$Z$450,22,FALSE)</f>
        <v>0</v>
      </c>
      <c r="Z302">
        <f>VLOOKUP($D302,metadata!$B$2:$Z$450,23,FALSE)</f>
        <v>0</v>
      </c>
      <c r="AA302">
        <f>VLOOKUP($D302,metadata!$B$2:$Z$450,24,FALSE)</f>
        <v>0</v>
      </c>
      <c r="AB302">
        <f>VLOOKUP($D302,metadata!$B$2:$Z$450,25,FALSE)</f>
        <v>0</v>
      </c>
    </row>
    <row r="303" spans="1:28" x14ac:dyDescent="0.3">
      <c r="A303" t="e">
        <f>A302+metadata!J312</f>
        <v>#REF!</v>
      </c>
      <c r="B303" t="str">
        <f>metadata!B302</f>
        <v>46-Nirasaki</v>
      </c>
      <c r="C303">
        <v>302</v>
      </c>
      <c r="D303" s="11" t="str">
        <f t="shared" si="4"/>
        <v>2-</v>
      </c>
      <c r="E303" t="str">
        <f>VLOOKUP($D303,metadata!$B$2:$S$450,2,FALSE)</f>
        <v>BRADSHAW, WE</v>
      </c>
      <c r="F303" t="str">
        <f>VLOOKUP($D303,metadata!$B$2:$S$450,3,FALSE)</f>
        <v>GEOGRAPHY OF PHOTOPERIODIC RESPONSE IN DIAPAUSING MOSQUITO</v>
      </c>
      <c r="G303" t="str">
        <f>VLOOKUP($D303,metadata!$B$2:$S$450,4,FALSE)</f>
        <v>10.1038/262384b0</v>
      </c>
      <c r="H303" t="str">
        <f>VLOOKUP($D303,metadata!$B$2:$S$450,5,FALSE)</f>
        <v>y-askfordata</v>
      </c>
      <c r="I303" t="str">
        <f>VLOOKUP($D303,metadata!$B$2:$S$450,6,FALSE)</f>
        <v>a</v>
      </c>
      <c r="J303" t="str">
        <f>VLOOKUP($D303,metadata!$B$2:$S$450,7,FALSE)</f>
        <v>i</v>
      </c>
      <c r="K303">
        <f>VLOOKUP($D303,metadata!$B$2:$S$450,8,FALSE)</f>
        <v>22</v>
      </c>
      <c r="L303">
        <f>VLOOKUP($D303,metadata!$B$2:$S$450,9,FALSE)</f>
        <v>16</v>
      </c>
      <c r="M303">
        <f>VLOOKUP($D303,metadata!$B$2:$S$450,10,FALSE)</f>
        <v>0</v>
      </c>
      <c r="N303" t="str">
        <f>VLOOKUP($D303,metadata!$B$2:$S$450,11,FALSE)</f>
        <v>Wyeomyia smithii</v>
      </c>
      <c r="O303" t="str">
        <f>VLOOKUP($D303,metadata!$B$2:$S$450,12,FALSE)</f>
        <v>diptera</v>
      </c>
      <c r="P303">
        <f>VLOOKUP($D303,metadata!$B$2:$S$450,13,FALSE)</f>
        <v>0</v>
      </c>
      <c r="Q303">
        <f>VLOOKUP($D303,metadata!$B$2:$S$450,14,FALSE)</f>
        <v>0</v>
      </c>
      <c r="R303">
        <f>VLOOKUP($D303,metadata!$B$2:$S$450,15,FALSE)</f>
        <v>0</v>
      </c>
      <c r="S303">
        <f>VLOOKUP($D303,metadata!$B$2:$S$450,16,FALSE)</f>
        <v>0</v>
      </c>
      <c r="T303">
        <f>VLOOKUP($D303,metadata!$B$2:$S$450,17,FALSE)</f>
        <v>0</v>
      </c>
      <c r="U303">
        <f>VLOOKUP($D303,metadata!$B$2:$S$450,18,FALSE)</f>
        <v>0</v>
      </c>
      <c r="V303">
        <f>VLOOKUP($D303,metadata!$B$2:$Z$450,19,FALSE)</f>
        <v>0</v>
      </c>
      <c r="W303">
        <f>VLOOKUP($D303,metadata!$B$2:$Z$450,20,FALSE)</f>
        <v>0</v>
      </c>
      <c r="X303">
        <f>VLOOKUP($D303,metadata!$B$2:$Z$450,21,FALSE)</f>
        <v>0</v>
      </c>
      <c r="Y303">
        <f>VLOOKUP($D303,metadata!$B$2:$Z$450,22,FALSE)</f>
        <v>0</v>
      </c>
      <c r="Z303">
        <f>VLOOKUP($D303,metadata!$B$2:$Z$450,23,FALSE)</f>
        <v>0</v>
      </c>
      <c r="AA303">
        <f>VLOOKUP($D303,metadata!$B$2:$Z$450,24,FALSE)</f>
        <v>0</v>
      </c>
      <c r="AB303">
        <f>VLOOKUP($D303,metadata!$B$2:$Z$450,25,FALSE)</f>
        <v>0</v>
      </c>
    </row>
    <row r="304" spans="1:28" x14ac:dyDescent="0.3">
      <c r="A304" t="e">
        <f>A303+metadata!J313</f>
        <v>#REF!</v>
      </c>
      <c r="B304" t="str">
        <f>metadata!B303</f>
        <v>46-Nirasaki2</v>
      </c>
      <c r="C304">
        <v>303</v>
      </c>
      <c r="D304" s="11" t="str">
        <f t="shared" si="4"/>
        <v>2-</v>
      </c>
      <c r="E304" t="str">
        <f>VLOOKUP($D304,metadata!$B$2:$S$450,2,FALSE)</f>
        <v>BRADSHAW, WE</v>
      </c>
      <c r="F304" t="str">
        <f>VLOOKUP($D304,metadata!$B$2:$S$450,3,FALSE)</f>
        <v>GEOGRAPHY OF PHOTOPERIODIC RESPONSE IN DIAPAUSING MOSQUITO</v>
      </c>
      <c r="G304" t="str">
        <f>VLOOKUP($D304,metadata!$B$2:$S$450,4,FALSE)</f>
        <v>10.1038/262384b0</v>
      </c>
      <c r="H304" t="str">
        <f>VLOOKUP($D304,metadata!$B$2:$S$450,5,FALSE)</f>
        <v>y-askfordata</v>
      </c>
      <c r="I304" t="str">
        <f>VLOOKUP($D304,metadata!$B$2:$S$450,6,FALSE)</f>
        <v>a</v>
      </c>
      <c r="J304" t="str">
        <f>VLOOKUP($D304,metadata!$B$2:$S$450,7,FALSE)</f>
        <v>i</v>
      </c>
      <c r="K304">
        <f>VLOOKUP($D304,metadata!$B$2:$S$450,8,FALSE)</f>
        <v>22</v>
      </c>
      <c r="L304">
        <f>VLOOKUP($D304,metadata!$B$2:$S$450,9,FALSE)</f>
        <v>16</v>
      </c>
      <c r="M304">
        <f>VLOOKUP($D304,metadata!$B$2:$S$450,10,FALSE)</f>
        <v>0</v>
      </c>
      <c r="N304" t="str">
        <f>VLOOKUP($D304,metadata!$B$2:$S$450,11,FALSE)</f>
        <v>Wyeomyia smithii</v>
      </c>
      <c r="O304" t="str">
        <f>VLOOKUP($D304,metadata!$B$2:$S$450,12,FALSE)</f>
        <v>diptera</v>
      </c>
      <c r="P304">
        <f>VLOOKUP($D304,metadata!$B$2:$S$450,13,FALSE)</f>
        <v>0</v>
      </c>
      <c r="Q304">
        <f>VLOOKUP($D304,metadata!$B$2:$S$450,14,FALSE)</f>
        <v>0</v>
      </c>
      <c r="R304">
        <f>VLOOKUP($D304,metadata!$B$2:$S$450,15,FALSE)</f>
        <v>0</v>
      </c>
      <c r="S304">
        <f>VLOOKUP($D304,metadata!$B$2:$S$450,16,FALSE)</f>
        <v>0</v>
      </c>
      <c r="T304">
        <f>VLOOKUP($D304,metadata!$B$2:$S$450,17,FALSE)</f>
        <v>0</v>
      </c>
      <c r="U304">
        <f>VLOOKUP($D304,metadata!$B$2:$S$450,18,FALSE)</f>
        <v>0</v>
      </c>
      <c r="V304">
        <f>VLOOKUP($D304,metadata!$B$2:$Z$450,19,FALSE)</f>
        <v>0</v>
      </c>
      <c r="W304">
        <f>VLOOKUP($D304,metadata!$B$2:$Z$450,20,FALSE)</f>
        <v>0</v>
      </c>
      <c r="X304">
        <f>VLOOKUP($D304,metadata!$B$2:$Z$450,21,FALSE)</f>
        <v>0</v>
      </c>
      <c r="Y304">
        <f>VLOOKUP($D304,metadata!$B$2:$Z$450,22,FALSE)</f>
        <v>0</v>
      </c>
      <c r="Z304">
        <f>VLOOKUP($D304,metadata!$B$2:$Z$450,23,FALSE)</f>
        <v>0</v>
      </c>
      <c r="AA304">
        <f>VLOOKUP($D304,metadata!$B$2:$Z$450,24,FALSE)</f>
        <v>0</v>
      </c>
      <c r="AB304">
        <f>VLOOKUP($D304,metadata!$B$2:$Z$450,25,FALSE)</f>
        <v>0</v>
      </c>
    </row>
    <row r="305" spans="1:28" x14ac:dyDescent="0.3">
      <c r="A305" t="e">
        <f>A304+metadata!J314</f>
        <v>#REF!</v>
      </c>
      <c r="B305" t="str">
        <f>metadata!B304</f>
        <v>46-Nirasaki3</v>
      </c>
      <c r="C305">
        <v>304</v>
      </c>
      <c r="D305" s="11" t="str">
        <f t="shared" si="4"/>
        <v>2-</v>
      </c>
      <c r="E305" t="str">
        <f>VLOOKUP($D305,metadata!$B$2:$S$450,2,FALSE)</f>
        <v>BRADSHAW, WE</v>
      </c>
      <c r="F305" t="str">
        <f>VLOOKUP($D305,metadata!$B$2:$S$450,3,FALSE)</f>
        <v>GEOGRAPHY OF PHOTOPERIODIC RESPONSE IN DIAPAUSING MOSQUITO</v>
      </c>
      <c r="G305" t="str">
        <f>VLOOKUP($D305,metadata!$B$2:$S$450,4,FALSE)</f>
        <v>10.1038/262384b0</v>
      </c>
      <c r="H305" t="str">
        <f>VLOOKUP($D305,metadata!$B$2:$S$450,5,FALSE)</f>
        <v>y-askfordata</v>
      </c>
      <c r="I305" t="str">
        <f>VLOOKUP($D305,metadata!$B$2:$S$450,6,FALSE)</f>
        <v>a</v>
      </c>
      <c r="J305" t="str">
        <f>VLOOKUP($D305,metadata!$B$2:$S$450,7,FALSE)</f>
        <v>i</v>
      </c>
      <c r="K305">
        <f>VLOOKUP($D305,metadata!$B$2:$S$450,8,FALSE)</f>
        <v>22</v>
      </c>
      <c r="L305">
        <f>VLOOKUP($D305,metadata!$B$2:$S$450,9,FALSE)</f>
        <v>16</v>
      </c>
      <c r="M305">
        <f>VLOOKUP($D305,metadata!$B$2:$S$450,10,FALSE)</f>
        <v>0</v>
      </c>
      <c r="N305" t="str">
        <f>VLOOKUP($D305,metadata!$B$2:$S$450,11,FALSE)</f>
        <v>Wyeomyia smithii</v>
      </c>
      <c r="O305" t="str">
        <f>VLOOKUP($D305,metadata!$B$2:$S$450,12,FALSE)</f>
        <v>diptera</v>
      </c>
      <c r="P305">
        <f>VLOOKUP($D305,metadata!$B$2:$S$450,13,FALSE)</f>
        <v>0</v>
      </c>
      <c r="Q305">
        <f>VLOOKUP($D305,metadata!$B$2:$S$450,14,FALSE)</f>
        <v>0</v>
      </c>
      <c r="R305">
        <f>VLOOKUP($D305,metadata!$B$2:$S$450,15,FALSE)</f>
        <v>0</v>
      </c>
      <c r="S305">
        <f>VLOOKUP($D305,metadata!$B$2:$S$450,16,FALSE)</f>
        <v>0</v>
      </c>
      <c r="T305">
        <f>VLOOKUP($D305,metadata!$B$2:$S$450,17,FALSE)</f>
        <v>0</v>
      </c>
      <c r="U305">
        <f>VLOOKUP($D305,metadata!$B$2:$S$450,18,FALSE)</f>
        <v>0</v>
      </c>
      <c r="V305">
        <f>VLOOKUP($D305,metadata!$B$2:$Z$450,19,FALSE)</f>
        <v>0</v>
      </c>
      <c r="W305">
        <f>VLOOKUP($D305,metadata!$B$2:$Z$450,20,FALSE)</f>
        <v>0</v>
      </c>
      <c r="X305">
        <f>VLOOKUP($D305,metadata!$B$2:$Z$450,21,FALSE)</f>
        <v>0</v>
      </c>
      <c r="Y305">
        <f>VLOOKUP($D305,metadata!$B$2:$Z$450,22,FALSE)</f>
        <v>0</v>
      </c>
      <c r="Z305">
        <f>VLOOKUP($D305,metadata!$B$2:$Z$450,23,FALSE)</f>
        <v>0</v>
      </c>
      <c r="AA305">
        <f>VLOOKUP($D305,metadata!$B$2:$Z$450,24,FALSE)</f>
        <v>0</v>
      </c>
      <c r="AB305">
        <f>VLOOKUP($D305,metadata!$B$2:$Z$450,25,FALSE)</f>
        <v>0</v>
      </c>
    </row>
    <row r="306" spans="1:28" x14ac:dyDescent="0.3">
      <c r="A306" t="e">
        <f>A305+metadata!J315</f>
        <v>#REF!</v>
      </c>
      <c r="B306" t="str">
        <f>metadata!B305</f>
        <v>46-Hatsukari</v>
      </c>
      <c r="C306">
        <v>305</v>
      </c>
      <c r="D306" s="11" t="str">
        <f t="shared" si="4"/>
        <v>2-</v>
      </c>
      <c r="E306" t="str">
        <f>VLOOKUP($D306,metadata!$B$2:$S$450,2,FALSE)</f>
        <v>BRADSHAW, WE</v>
      </c>
      <c r="F306" t="str">
        <f>VLOOKUP($D306,metadata!$B$2:$S$450,3,FALSE)</f>
        <v>GEOGRAPHY OF PHOTOPERIODIC RESPONSE IN DIAPAUSING MOSQUITO</v>
      </c>
      <c r="G306" t="str">
        <f>VLOOKUP($D306,metadata!$B$2:$S$450,4,FALSE)</f>
        <v>10.1038/262384b0</v>
      </c>
      <c r="H306" t="str">
        <f>VLOOKUP($D306,metadata!$B$2:$S$450,5,FALSE)</f>
        <v>y-askfordata</v>
      </c>
      <c r="I306" t="str">
        <f>VLOOKUP($D306,metadata!$B$2:$S$450,6,FALSE)</f>
        <v>a</v>
      </c>
      <c r="J306" t="str">
        <f>VLOOKUP($D306,metadata!$B$2:$S$450,7,FALSE)</f>
        <v>i</v>
      </c>
      <c r="K306">
        <f>VLOOKUP($D306,metadata!$B$2:$S$450,8,FALSE)</f>
        <v>22</v>
      </c>
      <c r="L306">
        <f>VLOOKUP($D306,metadata!$B$2:$S$450,9,FALSE)</f>
        <v>16</v>
      </c>
      <c r="M306">
        <f>VLOOKUP($D306,metadata!$B$2:$S$450,10,FALSE)</f>
        <v>0</v>
      </c>
      <c r="N306" t="str">
        <f>VLOOKUP($D306,metadata!$B$2:$S$450,11,FALSE)</f>
        <v>Wyeomyia smithii</v>
      </c>
      <c r="O306" t="str">
        <f>VLOOKUP($D306,metadata!$B$2:$S$450,12,FALSE)</f>
        <v>diptera</v>
      </c>
      <c r="P306">
        <f>VLOOKUP($D306,metadata!$B$2:$S$450,13,FALSE)</f>
        <v>0</v>
      </c>
      <c r="Q306">
        <f>VLOOKUP($D306,metadata!$B$2:$S$450,14,FALSE)</f>
        <v>0</v>
      </c>
      <c r="R306">
        <f>VLOOKUP($D306,metadata!$B$2:$S$450,15,FALSE)</f>
        <v>0</v>
      </c>
      <c r="S306">
        <f>VLOOKUP($D306,metadata!$B$2:$S$450,16,FALSE)</f>
        <v>0</v>
      </c>
      <c r="T306">
        <f>VLOOKUP($D306,metadata!$B$2:$S$450,17,FALSE)</f>
        <v>0</v>
      </c>
      <c r="U306">
        <f>VLOOKUP($D306,metadata!$B$2:$S$450,18,FALSE)</f>
        <v>0</v>
      </c>
      <c r="V306">
        <f>VLOOKUP($D306,metadata!$B$2:$Z$450,19,FALSE)</f>
        <v>0</v>
      </c>
      <c r="W306">
        <f>VLOOKUP($D306,metadata!$B$2:$Z$450,20,FALSE)</f>
        <v>0</v>
      </c>
      <c r="X306">
        <f>VLOOKUP($D306,metadata!$B$2:$Z$450,21,FALSE)</f>
        <v>0</v>
      </c>
      <c r="Y306">
        <f>VLOOKUP($D306,metadata!$B$2:$Z$450,22,FALSE)</f>
        <v>0</v>
      </c>
      <c r="Z306">
        <f>VLOOKUP($D306,metadata!$B$2:$Z$450,23,FALSE)</f>
        <v>0</v>
      </c>
      <c r="AA306">
        <f>VLOOKUP($D306,metadata!$B$2:$Z$450,24,FALSE)</f>
        <v>0</v>
      </c>
      <c r="AB306">
        <f>VLOOKUP($D306,metadata!$B$2:$Z$450,25,FALSE)</f>
        <v>0</v>
      </c>
    </row>
    <row r="307" spans="1:28" x14ac:dyDescent="0.3">
      <c r="A307" t="e">
        <f>A306+metadata!J316</f>
        <v>#REF!</v>
      </c>
      <c r="B307" t="str">
        <f>metadata!B306</f>
        <v>46-Hatsukari2</v>
      </c>
      <c r="C307">
        <v>306</v>
      </c>
      <c r="D307" s="11" t="str">
        <f t="shared" si="4"/>
        <v>2-</v>
      </c>
      <c r="E307" t="str">
        <f>VLOOKUP($D307,metadata!$B$2:$S$450,2,FALSE)</f>
        <v>BRADSHAW, WE</v>
      </c>
      <c r="F307" t="str">
        <f>VLOOKUP($D307,metadata!$B$2:$S$450,3,FALSE)</f>
        <v>GEOGRAPHY OF PHOTOPERIODIC RESPONSE IN DIAPAUSING MOSQUITO</v>
      </c>
      <c r="G307" t="str">
        <f>VLOOKUP($D307,metadata!$B$2:$S$450,4,FALSE)</f>
        <v>10.1038/262384b0</v>
      </c>
      <c r="H307" t="str">
        <f>VLOOKUP($D307,metadata!$B$2:$S$450,5,FALSE)</f>
        <v>y-askfordata</v>
      </c>
      <c r="I307" t="str">
        <f>VLOOKUP($D307,metadata!$B$2:$S$450,6,FALSE)</f>
        <v>a</v>
      </c>
      <c r="J307" t="str">
        <f>VLOOKUP($D307,metadata!$B$2:$S$450,7,FALSE)</f>
        <v>i</v>
      </c>
      <c r="K307">
        <f>VLOOKUP($D307,metadata!$B$2:$S$450,8,FALSE)</f>
        <v>22</v>
      </c>
      <c r="L307">
        <f>VLOOKUP($D307,metadata!$B$2:$S$450,9,FALSE)</f>
        <v>16</v>
      </c>
      <c r="M307">
        <f>VLOOKUP($D307,metadata!$B$2:$S$450,10,FALSE)</f>
        <v>0</v>
      </c>
      <c r="N307" t="str">
        <f>VLOOKUP($D307,metadata!$B$2:$S$450,11,FALSE)</f>
        <v>Wyeomyia smithii</v>
      </c>
      <c r="O307" t="str">
        <f>VLOOKUP($D307,metadata!$B$2:$S$450,12,FALSE)</f>
        <v>diptera</v>
      </c>
      <c r="P307">
        <f>VLOOKUP($D307,metadata!$B$2:$S$450,13,FALSE)</f>
        <v>0</v>
      </c>
      <c r="Q307">
        <f>VLOOKUP($D307,metadata!$B$2:$S$450,14,FALSE)</f>
        <v>0</v>
      </c>
      <c r="R307">
        <f>VLOOKUP($D307,metadata!$B$2:$S$450,15,FALSE)</f>
        <v>0</v>
      </c>
      <c r="S307">
        <f>VLOOKUP($D307,metadata!$B$2:$S$450,16,FALSE)</f>
        <v>0</v>
      </c>
      <c r="T307">
        <f>VLOOKUP($D307,metadata!$B$2:$S$450,17,FALSE)</f>
        <v>0</v>
      </c>
      <c r="U307">
        <f>VLOOKUP($D307,metadata!$B$2:$S$450,18,FALSE)</f>
        <v>0</v>
      </c>
      <c r="V307">
        <f>VLOOKUP($D307,metadata!$B$2:$Z$450,19,FALSE)</f>
        <v>0</v>
      </c>
      <c r="W307">
        <f>VLOOKUP($D307,metadata!$B$2:$Z$450,20,FALSE)</f>
        <v>0</v>
      </c>
      <c r="X307">
        <f>VLOOKUP($D307,metadata!$B$2:$Z$450,21,FALSE)</f>
        <v>0</v>
      </c>
      <c r="Y307">
        <f>VLOOKUP($D307,metadata!$B$2:$Z$450,22,FALSE)</f>
        <v>0</v>
      </c>
      <c r="Z307">
        <f>VLOOKUP($D307,metadata!$B$2:$Z$450,23,FALSE)</f>
        <v>0</v>
      </c>
      <c r="AA307">
        <f>VLOOKUP($D307,metadata!$B$2:$Z$450,24,FALSE)</f>
        <v>0</v>
      </c>
      <c r="AB307">
        <f>VLOOKUP($D307,metadata!$B$2:$Z$450,25,FALSE)</f>
        <v>0</v>
      </c>
    </row>
    <row r="308" spans="1:28" x14ac:dyDescent="0.3">
      <c r="A308" t="e">
        <f>A307+metadata!J317</f>
        <v>#REF!</v>
      </c>
      <c r="B308" t="str">
        <f>metadata!B307</f>
        <v>46-Sagamihara</v>
      </c>
      <c r="C308">
        <v>307</v>
      </c>
      <c r="D308" s="11" t="str">
        <f t="shared" si="4"/>
        <v>2-</v>
      </c>
      <c r="E308" t="str">
        <f>VLOOKUP($D308,metadata!$B$2:$S$450,2,FALSE)</f>
        <v>BRADSHAW, WE</v>
      </c>
      <c r="F308" t="str">
        <f>VLOOKUP($D308,metadata!$B$2:$S$450,3,FALSE)</f>
        <v>GEOGRAPHY OF PHOTOPERIODIC RESPONSE IN DIAPAUSING MOSQUITO</v>
      </c>
      <c r="G308" t="str">
        <f>VLOOKUP($D308,metadata!$B$2:$S$450,4,FALSE)</f>
        <v>10.1038/262384b0</v>
      </c>
      <c r="H308" t="str">
        <f>VLOOKUP($D308,metadata!$B$2:$S$450,5,FALSE)</f>
        <v>y-askfordata</v>
      </c>
      <c r="I308" t="str">
        <f>VLOOKUP($D308,metadata!$B$2:$S$450,6,FALSE)</f>
        <v>a</v>
      </c>
      <c r="J308" t="str">
        <f>VLOOKUP($D308,metadata!$B$2:$S$450,7,FALSE)</f>
        <v>i</v>
      </c>
      <c r="K308">
        <f>VLOOKUP($D308,metadata!$B$2:$S$450,8,FALSE)</f>
        <v>22</v>
      </c>
      <c r="L308">
        <f>VLOOKUP($D308,metadata!$B$2:$S$450,9,FALSE)</f>
        <v>16</v>
      </c>
      <c r="M308">
        <f>VLOOKUP($D308,metadata!$B$2:$S$450,10,FALSE)</f>
        <v>0</v>
      </c>
      <c r="N308" t="str">
        <f>VLOOKUP($D308,metadata!$B$2:$S$450,11,FALSE)</f>
        <v>Wyeomyia smithii</v>
      </c>
      <c r="O308" t="str">
        <f>VLOOKUP($D308,metadata!$B$2:$S$450,12,FALSE)</f>
        <v>diptera</v>
      </c>
      <c r="P308">
        <f>VLOOKUP($D308,metadata!$B$2:$S$450,13,FALSE)</f>
        <v>0</v>
      </c>
      <c r="Q308">
        <f>VLOOKUP($D308,metadata!$B$2:$S$450,14,FALSE)</f>
        <v>0</v>
      </c>
      <c r="R308">
        <f>VLOOKUP($D308,metadata!$B$2:$S$450,15,FALSE)</f>
        <v>0</v>
      </c>
      <c r="S308">
        <f>VLOOKUP($D308,metadata!$B$2:$S$450,16,FALSE)</f>
        <v>0</v>
      </c>
      <c r="T308">
        <f>VLOOKUP($D308,metadata!$B$2:$S$450,17,FALSE)</f>
        <v>0</v>
      </c>
      <c r="U308">
        <f>VLOOKUP($D308,metadata!$B$2:$S$450,18,FALSE)</f>
        <v>0</v>
      </c>
      <c r="V308">
        <f>VLOOKUP($D308,metadata!$B$2:$Z$450,19,FALSE)</f>
        <v>0</v>
      </c>
      <c r="W308">
        <f>VLOOKUP($D308,metadata!$B$2:$Z$450,20,FALSE)</f>
        <v>0</v>
      </c>
      <c r="X308">
        <f>VLOOKUP($D308,metadata!$B$2:$Z$450,21,FALSE)</f>
        <v>0</v>
      </c>
      <c r="Y308">
        <f>VLOOKUP($D308,metadata!$B$2:$Z$450,22,FALSE)</f>
        <v>0</v>
      </c>
      <c r="Z308">
        <f>VLOOKUP($D308,metadata!$B$2:$Z$450,23,FALSE)</f>
        <v>0</v>
      </c>
      <c r="AA308">
        <f>VLOOKUP($D308,metadata!$B$2:$Z$450,24,FALSE)</f>
        <v>0</v>
      </c>
      <c r="AB308">
        <f>VLOOKUP($D308,metadata!$B$2:$Z$450,25,FALSE)</f>
        <v>0</v>
      </c>
    </row>
    <row r="309" spans="1:28" x14ac:dyDescent="0.3">
      <c r="A309" t="e">
        <f>A308+metadata!J318</f>
        <v>#REF!</v>
      </c>
      <c r="B309" t="str">
        <f>metadata!B308</f>
        <v>47-Akita</v>
      </c>
      <c r="C309">
        <v>308</v>
      </c>
      <c r="D309" s="11" t="str">
        <f t="shared" si="4"/>
        <v>2-</v>
      </c>
      <c r="E309" t="str">
        <f>VLOOKUP($D309,metadata!$B$2:$S$450,2,FALSE)</f>
        <v>BRADSHAW, WE</v>
      </c>
      <c r="F309" t="str">
        <f>VLOOKUP($D309,metadata!$B$2:$S$450,3,FALSE)</f>
        <v>GEOGRAPHY OF PHOTOPERIODIC RESPONSE IN DIAPAUSING MOSQUITO</v>
      </c>
      <c r="G309" t="str">
        <f>VLOOKUP($D309,metadata!$B$2:$S$450,4,FALSE)</f>
        <v>10.1038/262384b0</v>
      </c>
      <c r="H309" t="str">
        <f>VLOOKUP($D309,metadata!$B$2:$S$450,5,FALSE)</f>
        <v>y-askfordata</v>
      </c>
      <c r="I309" t="str">
        <f>VLOOKUP($D309,metadata!$B$2:$S$450,6,FALSE)</f>
        <v>a</v>
      </c>
      <c r="J309" t="str">
        <f>VLOOKUP($D309,metadata!$B$2:$S$450,7,FALSE)</f>
        <v>i</v>
      </c>
      <c r="K309">
        <f>VLOOKUP($D309,metadata!$B$2:$S$450,8,FALSE)</f>
        <v>22</v>
      </c>
      <c r="L309">
        <f>VLOOKUP($D309,metadata!$B$2:$S$450,9,FALSE)</f>
        <v>16</v>
      </c>
      <c r="M309">
        <f>VLOOKUP($D309,metadata!$B$2:$S$450,10,FALSE)</f>
        <v>0</v>
      </c>
      <c r="N309" t="str">
        <f>VLOOKUP($D309,metadata!$B$2:$S$450,11,FALSE)</f>
        <v>Wyeomyia smithii</v>
      </c>
      <c r="O309" t="str">
        <f>VLOOKUP($D309,metadata!$B$2:$S$450,12,FALSE)</f>
        <v>diptera</v>
      </c>
      <c r="P309">
        <f>VLOOKUP($D309,metadata!$B$2:$S$450,13,FALSE)</f>
        <v>0</v>
      </c>
      <c r="Q309">
        <f>VLOOKUP($D309,metadata!$B$2:$S$450,14,FALSE)</f>
        <v>0</v>
      </c>
      <c r="R309">
        <f>VLOOKUP($D309,metadata!$B$2:$S$450,15,FALSE)</f>
        <v>0</v>
      </c>
      <c r="S309">
        <f>VLOOKUP($D309,metadata!$B$2:$S$450,16,FALSE)</f>
        <v>0</v>
      </c>
      <c r="T309">
        <f>VLOOKUP($D309,metadata!$B$2:$S$450,17,FALSE)</f>
        <v>0</v>
      </c>
      <c r="U309">
        <f>VLOOKUP($D309,metadata!$B$2:$S$450,18,FALSE)</f>
        <v>0</v>
      </c>
      <c r="V309">
        <f>VLOOKUP($D309,metadata!$B$2:$Z$450,19,FALSE)</f>
        <v>0</v>
      </c>
      <c r="W309">
        <f>VLOOKUP($D309,metadata!$B$2:$Z$450,20,FALSE)</f>
        <v>0</v>
      </c>
      <c r="X309">
        <f>VLOOKUP($D309,metadata!$B$2:$Z$450,21,FALSE)</f>
        <v>0</v>
      </c>
      <c r="Y309">
        <f>VLOOKUP($D309,metadata!$B$2:$Z$450,22,FALSE)</f>
        <v>0</v>
      </c>
      <c r="Z309">
        <f>VLOOKUP($D309,metadata!$B$2:$Z$450,23,FALSE)</f>
        <v>0</v>
      </c>
      <c r="AA309">
        <f>VLOOKUP($D309,metadata!$B$2:$Z$450,24,FALSE)</f>
        <v>0</v>
      </c>
      <c r="AB309">
        <f>VLOOKUP($D309,metadata!$B$2:$Z$450,25,FALSE)</f>
        <v>0</v>
      </c>
    </row>
    <row r="310" spans="1:28" x14ac:dyDescent="0.3">
      <c r="A310" t="e">
        <f>A309+metadata!J319</f>
        <v>#REF!</v>
      </c>
      <c r="B310" t="str">
        <f>metadata!B309</f>
        <v>47- Ayabe</v>
      </c>
      <c r="C310">
        <v>309</v>
      </c>
      <c r="D310" s="11" t="str">
        <f t="shared" si="4"/>
        <v>2-</v>
      </c>
      <c r="E310" t="str">
        <f>VLOOKUP($D310,metadata!$B$2:$S$450,2,FALSE)</f>
        <v>BRADSHAW, WE</v>
      </c>
      <c r="F310" t="str">
        <f>VLOOKUP($D310,metadata!$B$2:$S$450,3,FALSE)</f>
        <v>GEOGRAPHY OF PHOTOPERIODIC RESPONSE IN DIAPAUSING MOSQUITO</v>
      </c>
      <c r="G310" t="str">
        <f>VLOOKUP($D310,metadata!$B$2:$S$450,4,FALSE)</f>
        <v>10.1038/262384b0</v>
      </c>
      <c r="H310" t="str">
        <f>VLOOKUP($D310,metadata!$B$2:$S$450,5,FALSE)</f>
        <v>y-askfordata</v>
      </c>
      <c r="I310" t="str">
        <f>VLOOKUP($D310,metadata!$B$2:$S$450,6,FALSE)</f>
        <v>a</v>
      </c>
      <c r="J310" t="str">
        <f>VLOOKUP($D310,metadata!$B$2:$S$450,7,FALSE)</f>
        <v>i</v>
      </c>
      <c r="K310">
        <f>VLOOKUP($D310,metadata!$B$2:$S$450,8,FALSE)</f>
        <v>22</v>
      </c>
      <c r="L310">
        <f>VLOOKUP($D310,metadata!$B$2:$S$450,9,FALSE)</f>
        <v>16</v>
      </c>
      <c r="M310">
        <f>VLOOKUP($D310,metadata!$B$2:$S$450,10,FALSE)</f>
        <v>0</v>
      </c>
      <c r="N310" t="str">
        <f>VLOOKUP($D310,metadata!$B$2:$S$450,11,FALSE)</f>
        <v>Wyeomyia smithii</v>
      </c>
      <c r="O310" t="str">
        <f>VLOOKUP($D310,metadata!$B$2:$S$450,12,FALSE)</f>
        <v>diptera</v>
      </c>
      <c r="P310">
        <f>VLOOKUP($D310,metadata!$B$2:$S$450,13,FALSE)</f>
        <v>0</v>
      </c>
      <c r="Q310">
        <f>VLOOKUP($D310,metadata!$B$2:$S$450,14,FALSE)</f>
        <v>0</v>
      </c>
      <c r="R310">
        <f>VLOOKUP($D310,metadata!$B$2:$S$450,15,FALSE)</f>
        <v>0</v>
      </c>
      <c r="S310">
        <f>VLOOKUP($D310,metadata!$B$2:$S$450,16,FALSE)</f>
        <v>0</v>
      </c>
      <c r="T310">
        <f>VLOOKUP($D310,metadata!$B$2:$S$450,17,FALSE)</f>
        <v>0</v>
      </c>
      <c r="U310">
        <f>VLOOKUP($D310,metadata!$B$2:$S$450,18,FALSE)</f>
        <v>0</v>
      </c>
      <c r="V310">
        <f>VLOOKUP($D310,metadata!$B$2:$Z$450,19,FALSE)</f>
        <v>0</v>
      </c>
      <c r="W310">
        <f>VLOOKUP($D310,metadata!$B$2:$Z$450,20,FALSE)</f>
        <v>0</v>
      </c>
      <c r="X310">
        <f>VLOOKUP($D310,metadata!$B$2:$Z$450,21,FALSE)</f>
        <v>0</v>
      </c>
      <c r="Y310">
        <f>VLOOKUP($D310,metadata!$B$2:$Z$450,22,FALSE)</f>
        <v>0</v>
      </c>
      <c r="Z310">
        <f>VLOOKUP($D310,metadata!$B$2:$Z$450,23,FALSE)</f>
        <v>0</v>
      </c>
      <c r="AA310">
        <f>VLOOKUP($D310,metadata!$B$2:$Z$450,24,FALSE)</f>
        <v>0</v>
      </c>
      <c r="AB310">
        <f>VLOOKUP($D310,metadata!$B$2:$Z$450,25,FALSE)</f>
        <v>0</v>
      </c>
    </row>
    <row r="311" spans="1:28" x14ac:dyDescent="0.3">
      <c r="A311" t="e">
        <f>A310+metadata!J320</f>
        <v>#REF!</v>
      </c>
      <c r="B311" t="str">
        <f>metadata!B310</f>
        <v>47- Ino</v>
      </c>
      <c r="C311">
        <v>310</v>
      </c>
      <c r="D311" s="11" t="str">
        <f t="shared" si="4"/>
        <v>2-</v>
      </c>
      <c r="E311" t="str">
        <f>VLOOKUP($D311,metadata!$B$2:$S$450,2,FALSE)</f>
        <v>BRADSHAW, WE</v>
      </c>
      <c r="F311" t="str">
        <f>VLOOKUP($D311,metadata!$B$2:$S$450,3,FALSE)</f>
        <v>GEOGRAPHY OF PHOTOPERIODIC RESPONSE IN DIAPAUSING MOSQUITO</v>
      </c>
      <c r="G311" t="str">
        <f>VLOOKUP($D311,metadata!$B$2:$S$450,4,FALSE)</f>
        <v>10.1038/262384b0</v>
      </c>
      <c r="H311" t="str">
        <f>VLOOKUP($D311,metadata!$B$2:$S$450,5,FALSE)</f>
        <v>y-askfordata</v>
      </c>
      <c r="I311" t="str">
        <f>VLOOKUP($D311,metadata!$B$2:$S$450,6,FALSE)</f>
        <v>a</v>
      </c>
      <c r="J311" t="str">
        <f>VLOOKUP($D311,metadata!$B$2:$S$450,7,FALSE)</f>
        <v>i</v>
      </c>
      <c r="K311">
        <f>VLOOKUP($D311,metadata!$B$2:$S$450,8,FALSE)</f>
        <v>22</v>
      </c>
      <c r="L311">
        <f>VLOOKUP($D311,metadata!$B$2:$S$450,9,FALSE)</f>
        <v>16</v>
      </c>
      <c r="M311">
        <f>VLOOKUP($D311,metadata!$B$2:$S$450,10,FALSE)</f>
        <v>0</v>
      </c>
      <c r="N311" t="str">
        <f>VLOOKUP($D311,metadata!$B$2:$S$450,11,FALSE)</f>
        <v>Wyeomyia smithii</v>
      </c>
      <c r="O311" t="str">
        <f>VLOOKUP($D311,metadata!$B$2:$S$450,12,FALSE)</f>
        <v>diptera</v>
      </c>
      <c r="P311">
        <f>VLOOKUP($D311,metadata!$B$2:$S$450,13,FALSE)</f>
        <v>0</v>
      </c>
      <c r="Q311">
        <f>VLOOKUP($D311,metadata!$B$2:$S$450,14,FALSE)</f>
        <v>0</v>
      </c>
      <c r="R311">
        <f>VLOOKUP($D311,metadata!$B$2:$S$450,15,FALSE)</f>
        <v>0</v>
      </c>
      <c r="S311">
        <f>VLOOKUP($D311,metadata!$B$2:$S$450,16,FALSE)</f>
        <v>0</v>
      </c>
      <c r="T311">
        <f>VLOOKUP($D311,metadata!$B$2:$S$450,17,FALSE)</f>
        <v>0</v>
      </c>
      <c r="U311">
        <f>VLOOKUP($D311,metadata!$B$2:$S$450,18,FALSE)</f>
        <v>0</v>
      </c>
      <c r="V311">
        <f>VLOOKUP($D311,metadata!$B$2:$Z$450,19,FALSE)</f>
        <v>0</v>
      </c>
      <c r="W311">
        <f>VLOOKUP($D311,metadata!$B$2:$Z$450,20,FALSE)</f>
        <v>0</v>
      </c>
      <c r="X311">
        <f>VLOOKUP($D311,metadata!$B$2:$Z$450,21,FALSE)</f>
        <v>0</v>
      </c>
      <c r="Y311">
        <f>VLOOKUP($D311,metadata!$B$2:$Z$450,22,FALSE)</f>
        <v>0</v>
      </c>
      <c r="Z311">
        <f>VLOOKUP($D311,metadata!$B$2:$Z$450,23,FALSE)</f>
        <v>0</v>
      </c>
      <c r="AA311">
        <f>VLOOKUP($D311,metadata!$B$2:$Z$450,24,FALSE)</f>
        <v>0</v>
      </c>
      <c r="AB311">
        <f>VLOOKUP($D311,metadata!$B$2:$Z$450,25,FALSE)</f>
        <v>0</v>
      </c>
    </row>
    <row r="312" spans="1:28" x14ac:dyDescent="0.3">
      <c r="A312" t="e">
        <f>A311+metadata!J321</f>
        <v>#REF!</v>
      </c>
      <c r="B312" t="str">
        <f>metadata!B311</f>
        <v>47- Naze</v>
      </c>
      <c r="C312">
        <v>311</v>
      </c>
      <c r="D312" s="11" t="str">
        <f t="shared" si="4"/>
        <v>2-</v>
      </c>
      <c r="E312" t="str">
        <f>VLOOKUP($D312,metadata!$B$2:$S$450,2,FALSE)</f>
        <v>BRADSHAW, WE</v>
      </c>
      <c r="F312" t="str">
        <f>VLOOKUP($D312,metadata!$B$2:$S$450,3,FALSE)</f>
        <v>GEOGRAPHY OF PHOTOPERIODIC RESPONSE IN DIAPAUSING MOSQUITO</v>
      </c>
      <c r="G312" t="str">
        <f>VLOOKUP($D312,metadata!$B$2:$S$450,4,FALSE)</f>
        <v>10.1038/262384b0</v>
      </c>
      <c r="H312" t="str">
        <f>VLOOKUP($D312,metadata!$B$2:$S$450,5,FALSE)</f>
        <v>y-askfordata</v>
      </c>
      <c r="I312" t="str">
        <f>VLOOKUP($D312,metadata!$B$2:$S$450,6,FALSE)</f>
        <v>a</v>
      </c>
      <c r="J312" t="str">
        <f>VLOOKUP($D312,metadata!$B$2:$S$450,7,FALSE)</f>
        <v>i</v>
      </c>
      <c r="K312">
        <f>VLOOKUP($D312,metadata!$B$2:$S$450,8,FALSE)</f>
        <v>22</v>
      </c>
      <c r="L312">
        <f>VLOOKUP($D312,metadata!$B$2:$S$450,9,FALSE)</f>
        <v>16</v>
      </c>
      <c r="M312">
        <f>VLOOKUP($D312,metadata!$B$2:$S$450,10,FALSE)</f>
        <v>0</v>
      </c>
      <c r="N312" t="str">
        <f>VLOOKUP($D312,metadata!$B$2:$S$450,11,FALSE)</f>
        <v>Wyeomyia smithii</v>
      </c>
      <c r="O312" t="str">
        <f>VLOOKUP($D312,metadata!$B$2:$S$450,12,FALSE)</f>
        <v>diptera</v>
      </c>
      <c r="P312">
        <f>VLOOKUP($D312,metadata!$B$2:$S$450,13,FALSE)</f>
        <v>0</v>
      </c>
      <c r="Q312">
        <f>VLOOKUP($D312,metadata!$B$2:$S$450,14,FALSE)</f>
        <v>0</v>
      </c>
      <c r="R312">
        <f>VLOOKUP($D312,metadata!$B$2:$S$450,15,FALSE)</f>
        <v>0</v>
      </c>
      <c r="S312">
        <f>VLOOKUP($D312,metadata!$B$2:$S$450,16,FALSE)</f>
        <v>0</v>
      </c>
      <c r="T312">
        <f>VLOOKUP($D312,metadata!$B$2:$S$450,17,FALSE)</f>
        <v>0</v>
      </c>
      <c r="U312">
        <f>VLOOKUP($D312,metadata!$B$2:$S$450,18,FALSE)</f>
        <v>0</v>
      </c>
      <c r="V312">
        <f>VLOOKUP($D312,metadata!$B$2:$Z$450,19,FALSE)</f>
        <v>0</v>
      </c>
      <c r="W312">
        <f>VLOOKUP($D312,metadata!$B$2:$Z$450,20,FALSE)</f>
        <v>0</v>
      </c>
      <c r="X312">
        <f>VLOOKUP($D312,metadata!$B$2:$Z$450,21,FALSE)</f>
        <v>0</v>
      </c>
      <c r="Y312">
        <f>VLOOKUP($D312,metadata!$B$2:$Z$450,22,FALSE)</f>
        <v>0</v>
      </c>
      <c r="Z312">
        <f>VLOOKUP($D312,metadata!$B$2:$Z$450,23,FALSE)</f>
        <v>0</v>
      </c>
      <c r="AA312">
        <f>VLOOKUP($D312,metadata!$B$2:$Z$450,24,FALSE)</f>
        <v>0</v>
      </c>
      <c r="AB312">
        <f>VLOOKUP($D312,metadata!$B$2:$Z$450,25,FALSE)</f>
        <v>0</v>
      </c>
    </row>
    <row r="313" spans="1:28" x14ac:dyDescent="0.3">
      <c r="A313" t="e">
        <f>A312+metadata!J322</f>
        <v>#REF!</v>
      </c>
      <c r="B313" t="str">
        <f>metadata!B312</f>
        <v>48- UNDERCIV</v>
      </c>
      <c r="C313">
        <v>312</v>
      </c>
      <c r="D313" s="11" t="str">
        <f t="shared" si="4"/>
        <v>2-</v>
      </c>
      <c r="E313" t="str">
        <f>VLOOKUP($D313,metadata!$B$2:$S$450,2,FALSE)</f>
        <v>BRADSHAW, WE</v>
      </c>
      <c r="F313" t="str">
        <f>VLOOKUP($D313,metadata!$B$2:$S$450,3,FALSE)</f>
        <v>GEOGRAPHY OF PHOTOPERIODIC RESPONSE IN DIAPAUSING MOSQUITO</v>
      </c>
      <c r="G313" t="str">
        <f>VLOOKUP($D313,metadata!$B$2:$S$450,4,FALSE)</f>
        <v>10.1038/262384b0</v>
      </c>
      <c r="H313" t="str">
        <f>VLOOKUP($D313,metadata!$B$2:$S$450,5,FALSE)</f>
        <v>y-askfordata</v>
      </c>
      <c r="I313" t="str">
        <f>VLOOKUP($D313,metadata!$B$2:$S$450,6,FALSE)</f>
        <v>a</v>
      </c>
      <c r="J313" t="str">
        <f>VLOOKUP($D313,metadata!$B$2:$S$450,7,FALSE)</f>
        <v>i</v>
      </c>
      <c r="K313">
        <f>VLOOKUP($D313,metadata!$B$2:$S$450,8,FALSE)</f>
        <v>22</v>
      </c>
      <c r="L313">
        <f>VLOOKUP($D313,metadata!$B$2:$S$450,9,FALSE)</f>
        <v>16</v>
      </c>
      <c r="M313">
        <f>VLOOKUP($D313,metadata!$B$2:$S$450,10,FALSE)</f>
        <v>0</v>
      </c>
      <c r="N313" t="str">
        <f>VLOOKUP($D313,metadata!$B$2:$S$450,11,FALSE)</f>
        <v>Wyeomyia smithii</v>
      </c>
      <c r="O313" t="str">
        <f>VLOOKUP($D313,metadata!$B$2:$S$450,12,FALSE)</f>
        <v>diptera</v>
      </c>
      <c r="P313">
        <f>VLOOKUP($D313,metadata!$B$2:$S$450,13,FALSE)</f>
        <v>0</v>
      </c>
      <c r="Q313">
        <f>VLOOKUP($D313,metadata!$B$2:$S$450,14,FALSE)</f>
        <v>0</v>
      </c>
      <c r="R313">
        <f>VLOOKUP($D313,metadata!$B$2:$S$450,15,FALSE)</f>
        <v>0</v>
      </c>
      <c r="S313">
        <f>VLOOKUP($D313,metadata!$B$2:$S$450,16,FALSE)</f>
        <v>0</v>
      </c>
      <c r="T313">
        <f>VLOOKUP($D313,metadata!$B$2:$S$450,17,FALSE)</f>
        <v>0</v>
      </c>
      <c r="U313">
        <f>VLOOKUP($D313,metadata!$B$2:$S$450,18,FALSE)</f>
        <v>0</v>
      </c>
      <c r="V313">
        <f>VLOOKUP($D313,metadata!$B$2:$Z$450,19,FALSE)</f>
        <v>0</v>
      </c>
      <c r="W313">
        <f>VLOOKUP($D313,metadata!$B$2:$Z$450,20,FALSE)</f>
        <v>0</v>
      </c>
      <c r="X313">
        <f>VLOOKUP($D313,metadata!$B$2:$Z$450,21,FALSE)</f>
        <v>0</v>
      </c>
      <c r="Y313">
        <f>VLOOKUP($D313,metadata!$B$2:$Z$450,22,FALSE)</f>
        <v>0</v>
      </c>
      <c r="Z313">
        <f>VLOOKUP($D313,metadata!$B$2:$Z$450,23,FALSE)</f>
        <v>0</v>
      </c>
      <c r="AA313">
        <f>VLOOKUP($D313,metadata!$B$2:$Z$450,24,FALSE)</f>
        <v>0</v>
      </c>
      <c r="AB313">
        <f>VLOOKUP($D313,metadata!$B$2:$Z$450,25,FALSE)</f>
        <v>0</v>
      </c>
    </row>
    <row r="314" spans="1:28" x14ac:dyDescent="0.3">
      <c r="A314" t="e">
        <f>A313+metadata!J323</f>
        <v>#REF!</v>
      </c>
      <c r="B314" t="str">
        <f>metadata!B313</f>
        <v>48- ORONOIII</v>
      </c>
      <c r="C314">
        <v>313</v>
      </c>
      <c r="D314" s="11" t="str">
        <f t="shared" si="4"/>
        <v>2-</v>
      </c>
      <c r="E314" t="str">
        <f>VLOOKUP($D314,metadata!$B$2:$S$450,2,FALSE)</f>
        <v>BRADSHAW, WE</v>
      </c>
      <c r="F314" t="str">
        <f>VLOOKUP($D314,metadata!$B$2:$S$450,3,FALSE)</f>
        <v>GEOGRAPHY OF PHOTOPERIODIC RESPONSE IN DIAPAUSING MOSQUITO</v>
      </c>
      <c r="G314" t="str">
        <f>VLOOKUP($D314,metadata!$B$2:$S$450,4,FALSE)</f>
        <v>10.1038/262384b0</v>
      </c>
      <c r="H314" t="str">
        <f>VLOOKUP($D314,metadata!$B$2:$S$450,5,FALSE)</f>
        <v>y-askfordata</v>
      </c>
      <c r="I314" t="str">
        <f>VLOOKUP($D314,metadata!$B$2:$S$450,6,FALSE)</f>
        <v>a</v>
      </c>
      <c r="J314" t="str">
        <f>VLOOKUP($D314,metadata!$B$2:$S$450,7,FALSE)</f>
        <v>i</v>
      </c>
      <c r="K314">
        <f>VLOOKUP($D314,metadata!$B$2:$S$450,8,FALSE)</f>
        <v>22</v>
      </c>
      <c r="L314">
        <f>VLOOKUP($D314,metadata!$B$2:$S$450,9,FALSE)</f>
        <v>16</v>
      </c>
      <c r="M314">
        <f>VLOOKUP($D314,metadata!$B$2:$S$450,10,FALSE)</f>
        <v>0</v>
      </c>
      <c r="N314" t="str">
        <f>VLOOKUP($D314,metadata!$B$2:$S$450,11,FALSE)</f>
        <v>Wyeomyia smithii</v>
      </c>
      <c r="O314" t="str">
        <f>VLOOKUP($D314,metadata!$B$2:$S$450,12,FALSE)</f>
        <v>diptera</v>
      </c>
      <c r="P314">
        <f>VLOOKUP($D314,metadata!$B$2:$S$450,13,FALSE)</f>
        <v>0</v>
      </c>
      <c r="Q314">
        <f>VLOOKUP($D314,metadata!$B$2:$S$450,14,FALSE)</f>
        <v>0</v>
      </c>
      <c r="R314">
        <f>VLOOKUP($D314,metadata!$B$2:$S$450,15,FALSE)</f>
        <v>0</v>
      </c>
      <c r="S314">
        <f>VLOOKUP($D314,metadata!$B$2:$S$450,16,FALSE)</f>
        <v>0</v>
      </c>
      <c r="T314">
        <f>VLOOKUP($D314,metadata!$B$2:$S$450,17,FALSE)</f>
        <v>0</v>
      </c>
      <c r="U314">
        <f>VLOOKUP($D314,metadata!$B$2:$S$450,18,FALSE)</f>
        <v>0</v>
      </c>
      <c r="V314">
        <f>VLOOKUP($D314,metadata!$B$2:$Z$450,19,FALSE)</f>
        <v>0</v>
      </c>
      <c r="W314">
        <f>VLOOKUP($D314,metadata!$B$2:$Z$450,20,FALSE)</f>
        <v>0</v>
      </c>
      <c r="X314">
        <f>VLOOKUP($D314,metadata!$B$2:$Z$450,21,FALSE)</f>
        <v>0</v>
      </c>
      <c r="Y314">
        <f>VLOOKUP($D314,metadata!$B$2:$Z$450,22,FALSE)</f>
        <v>0</v>
      </c>
      <c r="Z314">
        <f>VLOOKUP($D314,metadata!$B$2:$Z$450,23,FALSE)</f>
        <v>0</v>
      </c>
      <c r="AA314">
        <f>VLOOKUP($D314,metadata!$B$2:$Z$450,24,FALSE)</f>
        <v>0</v>
      </c>
      <c r="AB314">
        <f>VLOOKUP($D314,metadata!$B$2:$Z$450,25,FALSE)</f>
        <v>0</v>
      </c>
    </row>
    <row r="315" spans="1:28" x14ac:dyDescent="0.3">
      <c r="A315" t="e">
        <f>A314+metadata!J324</f>
        <v>#REF!</v>
      </c>
      <c r="B315" t="str">
        <f>metadata!B314</f>
        <v>48- KRAMERI</v>
      </c>
      <c r="C315">
        <v>314</v>
      </c>
      <c r="D315" s="11" t="str">
        <f t="shared" si="4"/>
        <v>2-</v>
      </c>
      <c r="E315" t="str">
        <f>VLOOKUP($D315,metadata!$B$2:$S$450,2,FALSE)</f>
        <v>BRADSHAW, WE</v>
      </c>
      <c r="F315" t="str">
        <f>VLOOKUP($D315,metadata!$B$2:$S$450,3,FALSE)</f>
        <v>GEOGRAPHY OF PHOTOPERIODIC RESPONSE IN DIAPAUSING MOSQUITO</v>
      </c>
      <c r="G315" t="str">
        <f>VLOOKUP($D315,metadata!$B$2:$S$450,4,FALSE)</f>
        <v>10.1038/262384b0</v>
      </c>
      <c r="H315" t="str">
        <f>VLOOKUP($D315,metadata!$B$2:$S$450,5,FALSE)</f>
        <v>y-askfordata</v>
      </c>
      <c r="I315" t="str">
        <f>VLOOKUP($D315,metadata!$B$2:$S$450,6,FALSE)</f>
        <v>a</v>
      </c>
      <c r="J315" t="str">
        <f>VLOOKUP($D315,metadata!$B$2:$S$450,7,FALSE)</f>
        <v>i</v>
      </c>
      <c r="K315">
        <f>VLOOKUP($D315,metadata!$B$2:$S$450,8,FALSE)</f>
        <v>22</v>
      </c>
      <c r="L315">
        <f>VLOOKUP($D315,metadata!$B$2:$S$450,9,FALSE)</f>
        <v>16</v>
      </c>
      <c r="M315">
        <f>VLOOKUP($D315,metadata!$B$2:$S$450,10,FALSE)</f>
        <v>0</v>
      </c>
      <c r="N315" t="str">
        <f>VLOOKUP($D315,metadata!$B$2:$S$450,11,FALSE)</f>
        <v>Wyeomyia smithii</v>
      </c>
      <c r="O315" t="str">
        <f>VLOOKUP($D315,metadata!$B$2:$S$450,12,FALSE)</f>
        <v>diptera</v>
      </c>
      <c r="P315">
        <f>VLOOKUP($D315,metadata!$B$2:$S$450,13,FALSE)</f>
        <v>0</v>
      </c>
      <c r="Q315">
        <f>VLOOKUP($D315,metadata!$B$2:$S$450,14,FALSE)</f>
        <v>0</v>
      </c>
      <c r="R315">
        <f>VLOOKUP($D315,metadata!$B$2:$S$450,15,FALSE)</f>
        <v>0</v>
      </c>
      <c r="S315">
        <f>VLOOKUP($D315,metadata!$B$2:$S$450,16,FALSE)</f>
        <v>0</v>
      </c>
      <c r="T315">
        <f>VLOOKUP($D315,metadata!$B$2:$S$450,17,FALSE)</f>
        <v>0</v>
      </c>
      <c r="U315">
        <f>VLOOKUP($D315,metadata!$B$2:$S$450,18,FALSE)</f>
        <v>0</v>
      </c>
      <c r="V315">
        <f>VLOOKUP($D315,metadata!$B$2:$Z$450,19,FALSE)</f>
        <v>0</v>
      </c>
      <c r="W315">
        <f>VLOOKUP($D315,metadata!$B$2:$Z$450,20,FALSE)</f>
        <v>0</v>
      </c>
      <c r="X315">
        <f>VLOOKUP($D315,metadata!$B$2:$Z$450,21,FALSE)</f>
        <v>0</v>
      </c>
      <c r="Y315">
        <f>VLOOKUP($D315,metadata!$B$2:$Z$450,22,FALSE)</f>
        <v>0</v>
      </c>
      <c r="Z315">
        <f>VLOOKUP($D315,metadata!$B$2:$Z$450,23,FALSE)</f>
        <v>0</v>
      </c>
      <c r="AA315">
        <f>VLOOKUP($D315,metadata!$B$2:$Z$450,24,FALSE)</f>
        <v>0</v>
      </c>
      <c r="AB315">
        <f>VLOOKUP($D315,metadata!$B$2:$Z$450,25,FALSE)</f>
        <v>0</v>
      </c>
    </row>
    <row r="316" spans="1:28" x14ac:dyDescent="0.3">
      <c r="A316" t="e">
        <f>A315+metadata!J325</f>
        <v>#REF!</v>
      </c>
      <c r="B316" t="str">
        <f>metadata!B315</f>
        <v>48- BURDETTE</v>
      </c>
      <c r="C316">
        <v>315</v>
      </c>
      <c r="D316" s="11" t="str">
        <f t="shared" si="4"/>
        <v>2-</v>
      </c>
      <c r="E316" t="str">
        <f>VLOOKUP($D316,metadata!$B$2:$S$450,2,FALSE)</f>
        <v>BRADSHAW, WE</v>
      </c>
      <c r="F316" t="str">
        <f>VLOOKUP($D316,metadata!$B$2:$S$450,3,FALSE)</f>
        <v>GEOGRAPHY OF PHOTOPERIODIC RESPONSE IN DIAPAUSING MOSQUITO</v>
      </c>
      <c r="G316" t="str">
        <f>VLOOKUP($D316,metadata!$B$2:$S$450,4,FALSE)</f>
        <v>10.1038/262384b0</v>
      </c>
      <c r="H316" t="str">
        <f>VLOOKUP($D316,metadata!$B$2:$S$450,5,FALSE)</f>
        <v>y-askfordata</v>
      </c>
      <c r="I316" t="str">
        <f>VLOOKUP($D316,metadata!$B$2:$S$450,6,FALSE)</f>
        <v>a</v>
      </c>
      <c r="J316" t="str">
        <f>VLOOKUP($D316,metadata!$B$2:$S$450,7,FALSE)</f>
        <v>i</v>
      </c>
      <c r="K316">
        <f>VLOOKUP($D316,metadata!$B$2:$S$450,8,FALSE)</f>
        <v>22</v>
      </c>
      <c r="L316">
        <f>VLOOKUP($D316,metadata!$B$2:$S$450,9,FALSE)</f>
        <v>16</v>
      </c>
      <c r="M316">
        <f>VLOOKUP($D316,metadata!$B$2:$S$450,10,FALSE)</f>
        <v>0</v>
      </c>
      <c r="N316" t="str">
        <f>VLOOKUP($D316,metadata!$B$2:$S$450,11,FALSE)</f>
        <v>Wyeomyia smithii</v>
      </c>
      <c r="O316" t="str">
        <f>VLOOKUP($D316,metadata!$B$2:$S$450,12,FALSE)</f>
        <v>diptera</v>
      </c>
      <c r="P316">
        <f>VLOOKUP($D316,metadata!$B$2:$S$450,13,FALSE)</f>
        <v>0</v>
      </c>
      <c r="Q316">
        <f>VLOOKUP($D316,metadata!$B$2:$S$450,14,FALSE)</f>
        <v>0</v>
      </c>
      <c r="R316">
        <f>VLOOKUP($D316,metadata!$B$2:$S$450,15,FALSE)</f>
        <v>0</v>
      </c>
      <c r="S316">
        <f>VLOOKUP($D316,metadata!$B$2:$S$450,16,FALSE)</f>
        <v>0</v>
      </c>
      <c r="T316">
        <f>VLOOKUP($D316,metadata!$B$2:$S$450,17,FALSE)</f>
        <v>0</v>
      </c>
      <c r="U316">
        <f>VLOOKUP($D316,metadata!$B$2:$S$450,18,FALSE)</f>
        <v>0</v>
      </c>
      <c r="V316">
        <f>VLOOKUP($D316,metadata!$B$2:$Z$450,19,FALSE)</f>
        <v>0</v>
      </c>
      <c r="W316">
        <f>VLOOKUP($D316,metadata!$B$2:$Z$450,20,FALSE)</f>
        <v>0</v>
      </c>
      <c r="X316">
        <f>VLOOKUP($D316,metadata!$B$2:$Z$450,21,FALSE)</f>
        <v>0</v>
      </c>
      <c r="Y316">
        <f>VLOOKUP($D316,metadata!$B$2:$Z$450,22,FALSE)</f>
        <v>0</v>
      </c>
      <c r="Z316">
        <f>VLOOKUP($D316,metadata!$B$2:$Z$450,23,FALSE)</f>
        <v>0</v>
      </c>
      <c r="AA316">
        <f>VLOOKUP($D316,metadata!$B$2:$Z$450,24,FALSE)</f>
        <v>0</v>
      </c>
      <c r="AB316">
        <f>VLOOKUP($D316,metadata!$B$2:$Z$450,25,FALSE)</f>
        <v>0</v>
      </c>
    </row>
    <row r="317" spans="1:28" x14ac:dyDescent="0.3">
      <c r="A317" t="e">
        <f>A316+metadata!J326</f>
        <v>#REF!</v>
      </c>
      <c r="B317" t="str">
        <f>metadata!B316</f>
        <v>48- TOPSY</v>
      </c>
      <c r="C317">
        <v>316</v>
      </c>
      <c r="D317" s="11" t="str">
        <f t="shared" si="4"/>
        <v>2-</v>
      </c>
      <c r="E317" t="str">
        <f>VLOOKUP($D317,metadata!$B$2:$S$450,2,FALSE)</f>
        <v>BRADSHAW, WE</v>
      </c>
      <c r="F317" t="str">
        <f>VLOOKUP($D317,metadata!$B$2:$S$450,3,FALSE)</f>
        <v>GEOGRAPHY OF PHOTOPERIODIC RESPONSE IN DIAPAUSING MOSQUITO</v>
      </c>
      <c r="G317" t="str">
        <f>VLOOKUP($D317,metadata!$B$2:$S$450,4,FALSE)</f>
        <v>10.1038/262384b0</v>
      </c>
      <c r="H317" t="str">
        <f>VLOOKUP($D317,metadata!$B$2:$S$450,5,FALSE)</f>
        <v>y-askfordata</v>
      </c>
      <c r="I317" t="str">
        <f>VLOOKUP($D317,metadata!$B$2:$S$450,6,FALSE)</f>
        <v>a</v>
      </c>
      <c r="J317" t="str">
        <f>VLOOKUP($D317,metadata!$B$2:$S$450,7,FALSE)</f>
        <v>i</v>
      </c>
      <c r="K317">
        <f>VLOOKUP($D317,metadata!$B$2:$S$450,8,FALSE)</f>
        <v>22</v>
      </c>
      <c r="L317">
        <f>VLOOKUP($D317,metadata!$B$2:$S$450,9,FALSE)</f>
        <v>16</v>
      </c>
      <c r="M317">
        <f>VLOOKUP($D317,metadata!$B$2:$S$450,10,FALSE)</f>
        <v>0</v>
      </c>
      <c r="N317" t="str">
        <f>VLOOKUP($D317,metadata!$B$2:$S$450,11,FALSE)</f>
        <v>Wyeomyia smithii</v>
      </c>
      <c r="O317" t="str">
        <f>VLOOKUP($D317,metadata!$B$2:$S$450,12,FALSE)</f>
        <v>diptera</v>
      </c>
      <c r="P317">
        <f>VLOOKUP($D317,metadata!$B$2:$S$450,13,FALSE)</f>
        <v>0</v>
      </c>
      <c r="Q317">
        <f>VLOOKUP($D317,metadata!$B$2:$S$450,14,FALSE)</f>
        <v>0</v>
      </c>
      <c r="R317">
        <f>VLOOKUP($D317,metadata!$B$2:$S$450,15,FALSE)</f>
        <v>0</v>
      </c>
      <c r="S317">
        <f>VLOOKUP($D317,metadata!$B$2:$S$450,16,FALSE)</f>
        <v>0</v>
      </c>
      <c r="T317">
        <f>VLOOKUP($D317,metadata!$B$2:$S$450,17,FALSE)</f>
        <v>0</v>
      </c>
      <c r="U317">
        <f>VLOOKUP($D317,metadata!$B$2:$S$450,18,FALSE)</f>
        <v>0</v>
      </c>
      <c r="V317">
        <f>VLOOKUP($D317,metadata!$B$2:$Z$450,19,FALSE)</f>
        <v>0</v>
      </c>
      <c r="W317">
        <f>VLOOKUP($D317,metadata!$B$2:$Z$450,20,FALSE)</f>
        <v>0</v>
      </c>
      <c r="X317">
        <f>VLOOKUP($D317,metadata!$B$2:$Z$450,21,FALSE)</f>
        <v>0</v>
      </c>
      <c r="Y317">
        <f>VLOOKUP($D317,metadata!$B$2:$Z$450,22,FALSE)</f>
        <v>0</v>
      </c>
      <c r="Z317">
        <f>VLOOKUP($D317,metadata!$B$2:$Z$450,23,FALSE)</f>
        <v>0</v>
      </c>
      <c r="AA317">
        <f>VLOOKUP($D317,metadata!$B$2:$Z$450,24,FALSE)</f>
        <v>0</v>
      </c>
      <c r="AB317">
        <f>VLOOKUP($D317,metadata!$B$2:$Z$450,25,FALSE)</f>
        <v>0</v>
      </c>
    </row>
    <row r="318" spans="1:28" x14ac:dyDescent="0.3">
      <c r="A318" t="e">
        <f>A317+metadata!J327</f>
        <v>#REF!</v>
      </c>
      <c r="B318" t="str">
        <f>metadata!B317</f>
        <v>48- WALTON</v>
      </c>
      <c r="C318">
        <v>317</v>
      </c>
      <c r="D318" s="11" t="str">
        <f t="shared" si="4"/>
        <v>2-</v>
      </c>
      <c r="E318" t="str">
        <f>VLOOKUP($D318,metadata!$B$2:$S$450,2,FALSE)</f>
        <v>BRADSHAW, WE</v>
      </c>
      <c r="F318" t="str">
        <f>VLOOKUP($D318,metadata!$B$2:$S$450,3,FALSE)</f>
        <v>GEOGRAPHY OF PHOTOPERIODIC RESPONSE IN DIAPAUSING MOSQUITO</v>
      </c>
      <c r="G318" t="str">
        <f>VLOOKUP($D318,metadata!$B$2:$S$450,4,FALSE)</f>
        <v>10.1038/262384b0</v>
      </c>
      <c r="H318" t="str">
        <f>VLOOKUP($D318,metadata!$B$2:$S$450,5,FALSE)</f>
        <v>y-askfordata</v>
      </c>
      <c r="I318" t="str">
        <f>VLOOKUP($D318,metadata!$B$2:$S$450,6,FALSE)</f>
        <v>a</v>
      </c>
      <c r="J318" t="str">
        <f>VLOOKUP($D318,metadata!$B$2:$S$450,7,FALSE)</f>
        <v>i</v>
      </c>
      <c r="K318">
        <f>VLOOKUP($D318,metadata!$B$2:$S$450,8,FALSE)</f>
        <v>22</v>
      </c>
      <c r="L318">
        <f>VLOOKUP($D318,metadata!$B$2:$S$450,9,FALSE)</f>
        <v>16</v>
      </c>
      <c r="M318">
        <f>VLOOKUP($D318,metadata!$B$2:$S$450,10,FALSE)</f>
        <v>0</v>
      </c>
      <c r="N318" t="str">
        <f>VLOOKUP($D318,metadata!$B$2:$S$450,11,FALSE)</f>
        <v>Wyeomyia smithii</v>
      </c>
      <c r="O318" t="str">
        <f>VLOOKUP($D318,metadata!$B$2:$S$450,12,FALSE)</f>
        <v>diptera</v>
      </c>
      <c r="P318">
        <f>VLOOKUP($D318,metadata!$B$2:$S$450,13,FALSE)</f>
        <v>0</v>
      </c>
      <c r="Q318">
        <f>VLOOKUP($D318,metadata!$B$2:$S$450,14,FALSE)</f>
        <v>0</v>
      </c>
      <c r="R318">
        <f>VLOOKUP($D318,metadata!$B$2:$S$450,15,FALSE)</f>
        <v>0</v>
      </c>
      <c r="S318">
        <f>VLOOKUP($D318,metadata!$B$2:$S$450,16,FALSE)</f>
        <v>0</v>
      </c>
      <c r="T318">
        <f>VLOOKUP($D318,metadata!$B$2:$S$450,17,FALSE)</f>
        <v>0</v>
      </c>
      <c r="U318">
        <f>VLOOKUP($D318,metadata!$B$2:$S$450,18,FALSE)</f>
        <v>0</v>
      </c>
      <c r="V318">
        <f>VLOOKUP($D318,metadata!$B$2:$Z$450,19,FALSE)</f>
        <v>0</v>
      </c>
      <c r="W318">
        <f>VLOOKUP($D318,metadata!$B$2:$Z$450,20,FALSE)</f>
        <v>0</v>
      </c>
      <c r="X318">
        <f>VLOOKUP($D318,metadata!$B$2:$Z$450,21,FALSE)</f>
        <v>0</v>
      </c>
      <c r="Y318">
        <f>VLOOKUP($D318,metadata!$B$2:$Z$450,22,FALSE)</f>
        <v>0</v>
      </c>
      <c r="Z318">
        <f>VLOOKUP($D318,metadata!$B$2:$Z$450,23,FALSE)</f>
        <v>0</v>
      </c>
      <c r="AA318">
        <f>VLOOKUP($D318,metadata!$B$2:$Z$450,24,FALSE)</f>
        <v>0</v>
      </c>
      <c r="AB318">
        <f>VLOOKUP($D318,metadata!$B$2:$Z$450,25,FALSE)</f>
        <v>0</v>
      </c>
    </row>
    <row r="319" spans="1:28" x14ac:dyDescent="0.3">
      <c r="A319" t="e">
        <f>A318+metadata!J328</f>
        <v>#REF!</v>
      </c>
      <c r="B319" t="str">
        <f>metadata!B318</f>
        <v>48- Alabama</v>
      </c>
      <c r="C319">
        <v>318</v>
      </c>
      <c r="D319" s="11" t="str">
        <f t="shared" si="4"/>
        <v>2-</v>
      </c>
      <c r="E319" t="str">
        <f>VLOOKUP($D319,metadata!$B$2:$S$450,2,FALSE)</f>
        <v>BRADSHAW, WE</v>
      </c>
      <c r="F319" t="str">
        <f>VLOOKUP($D319,metadata!$B$2:$S$450,3,FALSE)</f>
        <v>GEOGRAPHY OF PHOTOPERIODIC RESPONSE IN DIAPAUSING MOSQUITO</v>
      </c>
      <c r="G319" t="str">
        <f>VLOOKUP($D319,metadata!$B$2:$S$450,4,FALSE)</f>
        <v>10.1038/262384b0</v>
      </c>
      <c r="H319" t="str">
        <f>VLOOKUP($D319,metadata!$B$2:$S$450,5,FALSE)</f>
        <v>y-askfordata</v>
      </c>
      <c r="I319" t="str">
        <f>VLOOKUP($D319,metadata!$B$2:$S$450,6,FALSE)</f>
        <v>a</v>
      </c>
      <c r="J319" t="str">
        <f>VLOOKUP($D319,metadata!$B$2:$S$450,7,FALSE)</f>
        <v>i</v>
      </c>
      <c r="K319">
        <f>VLOOKUP($D319,metadata!$B$2:$S$450,8,FALSE)</f>
        <v>22</v>
      </c>
      <c r="L319">
        <f>VLOOKUP($D319,metadata!$B$2:$S$450,9,FALSE)</f>
        <v>16</v>
      </c>
      <c r="M319">
        <f>VLOOKUP($D319,metadata!$B$2:$S$450,10,FALSE)</f>
        <v>0</v>
      </c>
      <c r="N319" t="str">
        <f>VLOOKUP($D319,metadata!$B$2:$S$450,11,FALSE)</f>
        <v>Wyeomyia smithii</v>
      </c>
      <c r="O319" t="str">
        <f>VLOOKUP($D319,metadata!$B$2:$S$450,12,FALSE)</f>
        <v>diptera</v>
      </c>
      <c r="P319">
        <f>VLOOKUP($D319,metadata!$B$2:$S$450,13,FALSE)</f>
        <v>0</v>
      </c>
      <c r="Q319">
        <f>VLOOKUP($D319,metadata!$B$2:$S$450,14,FALSE)</f>
        <v>0</v>
      </c>
      <c r="R319">
        <f>VLOOKUP($D319,metadata!$B$2:$S$450,15,FALSE)</f>
        <v>0</v>
      </c>
      <c r="S319">
        <f>VLOOKUP($D319,metadata!$B$2:$S$450,16,FALSE)</f>
        <v>0</v>
      </c>
      <c r="T319">
        <f>VLOOKUP($D319,metadata!$B$2:$S$450,17,FALSE)</f>
        <v>0</v>
      </c>
      <c r="U319">
        <f>VLOOKUP($D319,metadata!$B$2:$S$450,18,FALSE)</f>
        <v>0</v>
      </c>
      <c r="V319">
        <f>VLOOKUP($D319,metadata!$B$2:$Z$450,19,FALSE)</f>
        <v>0</v>
      </c>
      <c r="W319">
        <f>VLOOKUP($D319,metadata!$B$2:$Z$450,20,FALSE)</f>
        <v>0</v>
      </c>
      <c r="X319">
        <f>VLOOKUP($D319,metadata!$B$2:$Z$450,21,FALSE)</f>
        <v>0</v>
      </c>
      <c r="Y319">
        <f>VLOOKUP($D319,metadata!$B$2:$Z$450,22,FALSE)</f>
        <v>0</v>
      </c>
      <c r="Z319">
        <f>VLOOKUP($D319,metadata!$B$2:$Z$450,23,FALSE)</f>
        <v>0</v>
      </c>
      <c r="AA319">
        <f>VLOOKUP($D319,metadata!$B$2:$Z$450,24,FALSE)</f>
        <v>0</v>
      </c>
      <c r="AB319">
        <f>VLOOKUP($D319,metadata!$B$2:$Z$450,25,FALSE)</f>
        <v>0</v>
      </c>
    </row>
    <row r="320" spans="1:28" x14ac:dyDescent="0.3">
      <c r="A320" t="e">
        <f>A319+metadata!J329</f>
        <v>#REF!</v>
      </c>
      <c r="B320" t="str">
        <f>metadata!B319</f>
        <v>49- KA</v>
      </c>
      <c r="C320">
        <v>319</v>
      </c>
      <c r="D320" s="11" t="str">
        <f t="shared" si="4"/>
        <v>2-</v>
      </c>
      <c r="E320" t="str">
        <f>VLOOKUP($D320,metadata!$B$2:$S$450,2,FALSE)</f>
        <v>BRADSHAW, WE</v>
      </c>
      <c r="F320" t="str">
        <f>VLOOKUP($D320,metadata!$B$2:$S$450,3,FALSE)</f>
        <v>GEOGRAPHY OF PHOTOPERIODIC RESPONSE IN DIAPAUSING MOSQUITO</v>
      </c>
      <c r="G320" t="str">
        <f>VLOOKUP($D320,metadata!$B$2:$S$450,4,FALSE)</f>
        <v>10.1038/262384b0</v>
      </c>
      <c r="H320" t="str">
        <f>VLOOKUP($D320,metadata!$B$2:$S$450,5,FALSE)</f>
        <v>y-askfordata</v>
      </c>
      <c r="I320" t="str">
        <f>VLOOKUP($D320,metadata!$B$2:$S$450,6,FALSE)</f>
        <v>a</v>
      </c>
      <c r="J320" t="str">
        <f>VLOOKUP($D320,metadata!$B$2:$S$450,7,FALSE)</f>
        <v>i</v>
      </c>
      <c r="K320">
        <f>VLOOKUP($D320,metadata!$B$2:$S$450,8,FALSE)</f>
        <v>22</v>
      </c>
      <c r="L320">
        <f>VLOOKUP($D320,metadata!$B$2:$S$450,9,FALSE)</f>
        <v>16</v>
      </c>
      <c r="M320">
        <f>VLOOKUP($D320,metadata!$B$2:$S$450,10,FALSE)</f>
        <v>0</v>
      </c>
      <c r="N320" t="str">
        <f>VLOOKUP($D320,metadata!$B$2:$S$450,11,FALSE)</f>
        <v>Wyeomyia smithii</v>
      </c>
      <c r="O320" t="str">
        <f>VLOOKUP($D320,metadata!$B$2:$S$450,12,FALSE)</f>
        <v>diptera</v>
      </c>
      <c r="P320">
        <f>VLOOKUP($D320,metadata!$B$2:$S$450,13,FALSE)</f>
        <v>0</v>
      </c>
      <c r="Q320">
        <f>VLOOKUP($D320,metadata!$B$2:$S$450,14,FALSE)</f>
        <v>0</v>
      </c>
      <c r="R320">
        <f>VLOOKUP($D320,metadata!$B$2:$S$450,15,FALSE)</f>
        <v>0</v>
      </c>
      <c r="S320">
        <f>VLOOKUP($D320,metadata!$B$2:$S$450,16,FALSE)</f>
        <v>0</v>
      </c>
      <c r="T320">
        <f>VLOOKUP($D320,metadata!$B$2:$S$450,17,FALSE)</f>
        <v>0</v>
      </c>
      <c r="U320">
        <f>VLOOKUP($D320,metadata!$B$2:$S$450,18,FALSE)</f>
        <v>0</v>
      </c>
      <c r="V320">
        <f>VLOOKUP($D320,metadata!$B$2:$Z$450,19,FALSE)</f>
        <v>0</v>
      </c>
      <c r="W320">
        <f>VLOOKUP($D320,metadata!$B$2:$Z$450,20,FALSE)</f>
        <v>0</v>
      </c>
      <c r="X320">
        <f>VLOOKUP($D320,metadata!$B$2:$Z$450,21,FALSE)</f>
        <v>0</v>
      </c>
      <c r="Y320">
        <f>VLOOKUP($D320,metadata!$B$2:$Z$450,22,FALSE)</f>
        <v>0</v>
      </c>
      <c r="Z320">
        <f>VLOOKUP($D320,metadata!$B$2:$Z$450,23,FALSE)</f>
        <v>0</v>
      </c>
      <c r="AA320">
        <f>VLOOKUP($D320,metadata!$B$2:$Z$450,24,FALSE)</f>
        <v>0</v>
      </c>
      <c r="AB320">
        <f>VLOOKUP($D320,metadata!$B$2:$Z$450,25,FALSE)</f>
        <v>0</v>
      </c>
    </row>
    <row r="321" spans="1:28" x14ac:dyDescent="0.3">
      <c r="A321" t="e">
        <f>A320+metadata!J330</f>
        <v>#REF!</v>
      </c>
      <c r="B321" t="str">
        <f>metadata!B320</f>
        <v>49- F</v>
      </c>
      <c r="C321">
        <v>320</v>
      </c>
      <c r="D321" s="11" t="str">
        <f t="shared" si="4"/>
        <v>2-</v>
      </c>
      <c r="E321" t="str">
        <f>VLOOKUP($D321,metadata!$B$2:$S$450,2,FALSE)</f>
        <v>BRADSHAW, WE</v>
      </c>
      <c r="F321" t="str">
        <f>VLOOKUP($D321,metadata!$B$2:$S$450,3,FALSE)</f>
        <v>GEOGRAPHY OF PHOTOPERIODIC RESPONSE IN DIAPAUSING MOSQUITO</v>
      </c>
      <c r="G321" t="str">
        <f>VLOOKUP($D321,metadata!$B$2:$S$450,4,FALSE)</f>
        <v>10.1038/262384b0</v>
      </c>
      <c r="H321" t="str">
        <f>VLOOKUP($D321,metadata!$B$2:$S$450,5,FALSE)</f>
        <v>y-askfordata</v>
      </c>
      <c r="I321" t="str">
        <f>VLOOKUP($D321,metadata!$B$2:$S$450,6,FALSE)</f>
        <v>a</v>
      </c>
      <c r="J321" t="str">
        <f>VLOOKUP($D321,metadata!$B$2:$S$450,7,FALSE)</f>
        <v>i</v>
      </c>
      <c r="K321">
        <f>VLOOKUP($D321,metadata!$B$2:$S$450,8,FALSE)</f>
        <v>22</v>
      </c>
      <c r="L321">
        <f>VLOOKUP($D321,metadata!$B$2:$S$450,9,FALSE)</f>
        <v>16</v>
      </c>
      <c r="M321">
        <f>VLOOKUP($D321,metadata!$B$2:$S$450,10,FALSE)</f>
        <v>0</v>
      </c>
      <c r="N321" t="str">
        <f>VLOOKUP($D321,metadata!$B$2:$S$450,11,FALSE)</f>
        <v>Wyeomyia smithii</v>
      </c>
      <c r="O321" t="str">
        <f>VLOOKUP($D321,metadata!$B$2:$S$450,12,FALSE)</f>
        <v>diptera</v>
      </c>
      <c r="P321">
        <f>VLOOKUP($D321,metadata!$B$2:$S$450,13,FALSE)</f>
        <v>0</v>
      </c>
      <c r="Q321">
        <f>VLOOKUP($D321,metadata!$B$2:$S$450,14,FALSE)</f>
        <v>0</v>
      </c>
      <c r="R321">
        <f>VLOOKUP($D321,metadata!$B$2:$S$450,15,FALSE)</f>
        <v>0</v>
      </c>
      <c r="S321">
        <f>VLOOKUP($D321,metadata!$B$2:$S$450,16,FALSE)</f>
        <v>0</v>
      </c>
      <c r="T321">
        <f>VLOOKUP($D321,metadata!$B$2:$S$450,17,FALSE)</f>
        <v>0</v>
      </c>
      <c r="U321">
        <f>VLOOKUP($D321,metadata!$B$2:$S$450,18,FALSE)</f>
        <v>0</v>
      </c>
      <c r="V321">
        <f>VLOOKUP($D321,metadata!$B$2:$Z$450,19,FALSE)</f>
        <v>0</v>
      </c>
      <c r="W321">
        <f>VLOOKUP($D321,metadata!$B$2:$Z$450,20,FALSE)</f>
        <v>0</v>
      </c>
      <c r="X321">
        <f>VLOOKUP($D321,metadata!$B$2:$Z$450,21,FALSE)</f>
        <v>0</v>
      </c>
      <c r="Y321">
        <f>VLOOKUP($D321,metadata!$B$2:$Z$450,22,FALSE)</f>
        <v>0</v>
      </c>
      <c r="Z321">
        <f>VLOOKUP($D321,metadata!$B$2:$Z$450,23,FALSE)</f>
        <v>0</v>
      </c>
      <c r="AA321">
        <f>VLOOKUP($D321,metadata!$B$2:$Z$450,24,FALSE)</f>
        <v>0</v>
      </c>
      <c r="AB321">
        <f>VLOOKUP($D321,metadata!$B$2:$Z$450,25,FALSE)</f>
        <v>0</v>
      </c>
    </row>
    <row r="322" spans="1:28" x14ac:dyDescent="0.3">
      <c r="A322" t="e">
        <f>A321+metadata!J331</f>
        <v>#REF!</v>
      </c>
      <c r="B322" t="str">
        <f>metadata!B321</f>
        <v>49- A</v>
      </c>
      <c r="C322">
        <v>321</v>
      </c>
      <c r="D322" s="11" t="str">
        <f t="shared" si="4"/>
        <v>2-</v>
      </c>
      <c r="E322" t="str">
        <f>VLOOKUP($D322,metadata!$B$2:$S$450,2,FALSE)</f>
        <v>BRADSHAW, WE</v>
      </c>
      <c r="F322" t="str">
        <f>VLOOKUP($D322,metadata!$B$2:$S$450,3,FALSE)</f>
        <v>GEOGRAPHY OF PHOTOPERIODIC RESPONSE IN DIAPAUSING MOSQUITO</v>
      </c>
      <c r="G322" t="str">
        <f>VLOOKUP($D322,metadata!$B$2:$S$450,4,FALSE)</f>
        <v>10.1038/262384b0</v>
      </c>
      <c r="H322" t="str">
        <f>VLOOKUP($D322,metadata!$B$2:$S$450,5,FALSE)</f>
        <v>y-askfordata</v>
      </c>
      <c r="I322" t="str">
        <f>VLOOKUP($D322,metadata!$B$2:$S$450,6,FALSE)</f>
        <v>a</v>
      </c>
      <c r="J322" t="str">
        <f>VLOOKUP($D322,metadata!$B$2:$S$450,7,FALSE)</f>
        <v>i</v>
      </c>
      <c r="K322">
        <f>VLOOKUP($D322,metadata!$B$2:$S$450,8,FALSE)</f>
        <v>22</v>
      </c>
      <c r="L322">
        <f>VLOOKUP($D322,metadata!$B$2:$S$450,9,FALSE)</f>
        <v>16</v>
      </c>
      <c r="M322">
        <f>VLOOKUP($D322,metadata!$B$2:$S$450,10,FALSE)</f>
        <v>0</v>
      </c>
      <c r="N322" t="str">
        <f>VLOOKUP($D322,metadata!$B$2:$S$450,11,FALSE)</f>
        <v>Wyeomyia smithii</v>
      </c>
      <c r="O322" t="str">
        <f>VLOOKUP($D322,metadata!$B$2:$S$450,12,FALSE)</f>
        <v>diptera</v>
      </c>
      <c r="P322">
        <f>VLOOKUP($D322,metadata!$B$2:$S$450,13,FALSE)</f>
        <v>0</v>
      </c>
      <c r="Q322">
        <f>VLOOKUP($D322,metadata!$B$2:$S$450,14,FALSE)</f>
        <v>0</v>
      </c>
      <c r="R322">
        <f>VLOOKUP($D322,metadata!$B$2:$S$450,15,FALSE)</f>
        <v>0</v>
      </c>
      <c r="S322">
        <f>VLOOKUP($D322,metadata!$B$2:$S$450,16,FALSE)</f>
        <v>0</v>
      </c>
      <c r="T322">
        <f>VLOOKUP($D322,metadata!$B$2:$S$450,17,FALSE)</f>
        <v>0</v>
      </c>
      <c r="U322">
        <f>VLOOKUP($D322,metadata!$B$2:$S$450,18,FALSE)</f>
        <v>0</v>
      </c>
      <c r="V322">
        <f>VLOOKUP($D322,metadata!$B$2:$Z$450,19,FALSE)</f>
        <v>0</v>
      </c>
      <c r="W322">
        <f>VLOOKUP($D322,metadata!$B$2:$Z$450,20,FALSE)</f>
        <v>0</v>
      </c>
      <c r="X322">
        <f>VLOOKUP($D322,metadata!$B$2:$Z$450,21,FALSE)</f>
        <v>0</v>
      </c>
      <c r="Y322">
        <f>VLOOKUP($D322,metadata!$B$2:$Z$450,22,FALSE)</f>
        <v>0</v>
      </c>
      <c r="Z322">
        <f>VLOOKUP($D322,metadata!$B$2:$Z$450,23,FALSE)</f>
        <v>0</v>
      </c>
      <c r="AA322">
        <f>VLOOKUP($D322,metadata!$B$2:$Z$450,24,FALSE)</f>
        <v>0</v>
      </c>
      <c r="AB322">
        <f>VLOOKUP($D322,metadata!$B$2:$Z$450,25,FALSE)</f>
        <v>0</v>
      </c>
    </row>
    <row r="323" spans="1:28" x14ac:dyDescent="0.3">
      <c r="A323" t="e">
        <f>A322+metadata!J332</f>
        <v>#REF!</v>
      </c>
      <c r="B323" t="str">
        <f>metadata!B322</f>
        <v>49- KY</v>
      </c>
      <c r="C323">
        <v>322</v>
      </c>
      <c r="D323" s="11" t="str">
        <f t="shared" ref="D323:D386" si="5">VLOOKUP(C323,$A$1:$B$451,2)</f>
        <v>2-</v>
      </c>
      <c r="E323" t="str">
        <f>VLOOKUP($D323,metadata!$B$2:$S$450,2,FALSE)</f>
        <v>BRADSHAW, WE</v>
      </c>
      <c r="F323" t="str">
        <f>VLOOKUP($D323,metadata!$B$2:$S$450,3,FALSE)</f>
        <v>GEOGRAPHY OF PHOTOPERIODIC RESPONSE IN DIAPAUSING MOSQUITO</v>
      </c>
      <c r="G323" t="str">
        <f>VLOOKUP($D323,metadata!$B$2:$S$450,4,FALSE)</f>
        <v>10.1038/262384b0</v>
      </c>
      <c r="H323" t="str">
        <f>VLOOKUP($D323,metadata!$B$2:$S$450,5,FALSE)</f>
        <v>y-askfordata</v>
      </c>
      <c r="I323" t="str">
        <f>VLOOKUP($D323,metadata!$B$2:$S$450,6,FALSE)</f>
        <v>a</v>
      </c>
      <c r="J323" t="str">
        <f>VLOOKUP($D323,metadata!$B$2:$S$450,7,FALSE)</f>
        <v>i</v>
      </c>
      <c r="K323">
        <f>VLOOKUP($D323,metadata!$B$2:$S$450,8,FALSE)</f>
        <v>22</v>
      </c>
      <c r="L323">
        <f>VLOOKUP($D323,metadata!$B$2:$S$450,9,FALSE)</f>
        <v>16</v>
      </c>
      <c r="M323">
        <f>VLOOKUP($D323,metadata!$B$2:$S$450,10,FALSE)</f>
        <v>0</v>
      </c>
      <c r="N323" t="str">
        <f>VLOOKUP($D323,metadata!$B$2:$S$450,11,FALSE)</f>
        <v>Wyeomyia smithii</v>
      </c>
      <c r="O323" t="str">
        <f>VLOOKUP($D323,metadata!$B$2:$S$450,12,FALSE)</f>
        <v>diptera</v>
      </c>
      <c r="P323">
        <f>VLOOKUP($D323,metadata!$B$2:$S$450,13,FALSE)</f>
        <v>0</v>
      </c>
      <c r="Q323">
        <f>VLOOKUP($D323,metadata!$B$2:$S$450,14,FALSE)</f>
        <v>0</v>
      </c>
      <c r="R323">
        <f>VLOOKUP($D323,metadata!$B$2:$S$450,15,FALSE)</f>
        <v>0</v>
      </c>
      <c r="S323">
        <f>VLOOKUP($D323,metadata!$B$2:$S$450,16,FALSE)</f>
        <v>0</v>
      </c>
      <c r="T323">
        <f>VLOOKUP($D323,metadata!$B$2:$S$450,17,FALSE)</f>
        <v>0</v>
      </c>
      <c r="U323">
        <f>VLOOKUP($D323,metadata!$B$2:$S$450,18,FALSE)</f>
        <v>0</v>
      </c>
      <c r="V323">
        <f>VLOOKUP($D323,metadata!$B$2:$Z$450,19,FALSE)</f>
        <v>0</v>
      </c>
      <c r="W323">
        <f>VLOOKUP($D323,metadata!$B$2:$Z$450,20,FALSE)</f>
        <v>0</v>
      </c>
      <c r="X323">
        <f>VLOOKUP($D323,metadata!$B$2:$Z$450,21,FALSE)</f>
        <v>0</v>
      </c>
      <c r="Y323">
        <f>VLOOKUP($D323,metadata!$B$2:$Z$450,22,FALSE)</f>
        <v>0</v>
      </c>
      <c r="Z323">
        <f>VLOOKUP($D323,metadata!$B$2:$Z$450,23,FALSE)</f>
        <v>0</v>
      </c>
      <c r="AA323">
        <f>VLOOKUP($D323,metadata!$B$2:$Z$450,24,FALSE)</f>
        <v>0</v>
      </c>
      <c r="AB323">
        <f>VLOOKUP($D323,metadata!$B$2:$Z$450,25,FALSE)</f>
        <v>0</v>
      </c>
    </row>
    <row r="324" spans="1:28" x14ac:dyDescent="0.3">
      <c r="A324" t="e">
        <f>A323+metadata!J333</f>
        <v>#REF!</v>
      </c>
      <c r="B324" t="str">
        <f>metadata!B323</f>
        <v>49- O</v>
      </c>
      <c r="C324">
        <v>323</v>
      </c>
      <c r="D324" s="11" t="str">
        <f t="shared" si="5"/>
        <v>2-</v>
      </c>
      <c r="E324" t="str">
        <f>VLOOKUP($D324,metadata!$B$2:$S$450,2,FALSE)</f>
        <v>BRADSHAW, WE</v>
      </c>
      <c r="F324" t="str">
        <f>VLOOKUP($D324,metadata!$B$2:$S$450,3,FALSE)</f>
        <v>GEOGRAPHY OF PHOTOPERIODIC RESPONSE IN DIAPAUSING MOSQUITO</v>
      </c>
      <c r="G324" t="str">
        <f>VLOOKUP($D324,metadata!$B$2:$S$450,4,FALSE)</f>
        <v>10.1038/262384b0</v>
      </c>
      <c r="H324" t="str">
        <f>VLOOKUP($D324,metadata!$B$2:$S$450,5,FALSE)</f>
        <v>y-askfordata</v>
      </c>
      <c r="I324" t="str">
        <f>VLOOKUP($D324,metadata!$B$2:$S$450,6,FALSE)</f>
        <v>a</v>
      </c>
      <c r="J324" t="str">
        <f>VLOOKUP($D324,metadata!$B$2:$S$450,7,FALSE)</f>
        <v>i</v>
      </c>
      <c r="K324">
        <f>VLOOKUP($D324,metadata!$B$2:$S$450,8,FALSE)</f>
        <v>22</v>
      </c>
      <c r="L324">
        <f>VLOOKUP($D324,metadata!$B$2:$S$450,9,FALSE)</f>
        <v>16</v>
      </c>
      <c r="M324">
        <f>VLOOKUP($D324,metadata!$B$2:$S$450,10,FALSE)</f>
        <v>0</v>
      </c>
      <c r="N324" t="str">
        <f>VLOOKUP($D324,metadata!$B$2:$S$450,11,FALSE)</f>
        <v>Wyeomyia smithii</v>
      </c>
      <c r="O324" t="str">
        <f>VLOOKUP($D324,metadata!$B$2:$S$450,12,FALSE)</f>
        <v>diptera</v>
      </c>
      <c r="P324">
        <f>VLOOKUP($D324,metadata!$B$2:$S$450,13,FALSE)</f>
        <v>0</v>
      </c>
      <c r="Q324">
        <f>VLOOKUP($D324,metadata!$B$2:$S$450,14,FALSE)</f>
        <v>0</v>
      </c>
      <c r="R324">
        <f>VLOOKUP($D324,metadata!$B$2:$S$450,15,FALSE)</f>
        <v>0</v>
      </c>
      <c r="S324">
        <f>VLOOKUP($D324,metadata!$B$2:$S$450,16,FALSE)</f>
        <v>0</v>
      </c>
      <c r="T324">
        <f>VLOOKUP($D324,metadata!$B$2:$S$450,17,FALSE)</f>
        <v>0</v>
      </c>
      <c r="U324">
        <f>VLOOKUP($D324,metadata!$B$2:$S$450,18,FALSE)</f>
        <v>0</v>
      </c>
      <c r="V324">
        <f>VLOOKUP($D324,metadata!$B$2:$Z$450,19,FALSE)</f>
        <v>0</v>
      </c>
      <c r="W324">
        <f>VLOOKUP($D324,metadata!$B$2:$Z$450,20,FALSE)</f>
        <v>0</v>
      </c>
      <c r="X324">
        <f>VLOOKUP($D324,metadata!$B$2:$Z$450,21,FALSE)</f>
        <v>0</v>
      </c>
      <c r="Y324">
        <f>VLOOKUP($D324,metadata!$B$2:$Z$450,22,FALSE)</f>
        <v>0</v>
      </c>
      <c r="Z324">
        <f>VLOOKUP($D324,metadata!$B$2:$Z$450,23,FALSE)</f>
        <v>0</v>
      </c>
      <c r="AA324">
        <f>VLOOKUP($D324,metadata!$B$2:$Z$450,24,FALSE)</f>
        <v>0</v>
      </c>
      <c r="AB324">
        <f>VLOOKUP($D324,metadata!$B$2:$Z$450,25,FALSE)</f>
        <v>0</v>
      </c>
    </row>
    <row r="325" spans="1:28" x14ac:dyDescent="0.3">
      <c r="A325" t="e">
        <f>A324+metadata!J334</f>
        <v>#REF!</v>
      </c>
      <c r="B325" t="str">
        <f>metadata!B324</f>
        <v>50-Naze</v>
      </c>
      <c r="C325">
        <v>324</v>
      </c>
      <c r="D325" s="11" t="str">
        <f t="shared" si="5"/>
        <v>2-</v>
      </c>
      <c r="E325" t="str">
        <f>VLOOKUP($D325,metadata!$B$2:$S$450,2,FALSE)</f>
        <v>BRADSHAW, WE</v>
      </c>
      <c r="F325" t="str">
        <f>VLOOKUP($D325,metadata!$B$2:$S$450,3,FALSE)</f>
        <v>GEOGRAPHY OF PHOTOPERIODIC RESPONSE IN DIAPAUSING MOSQUITO</v>
      </c>
      <c r="G325" t="str">
        <f>VLOOKUP($D325,metadata!$B$2:$S$450,4,FALSE)</f>
        <v>10.1038/262384b0</v>
      </c>
      <c r="H325" t="str">
        <f>VLOOKUP($D325,metadata!$B$2:$S$450,5,FALSE)</f>
        <v>y-askfordata</v>
      </c>
      <c r="I325" t="str">
        <f>VLOOKUP($D325,metadata!$B$2:$S$450,6,FALSE)</f>
        <v>a</v>
      </c>
      <c r="J325" t="str">
        <f>VLOOKUP($D325,metadata!$B$2:$S$450,7,FALSE)</f>
        <v>i</v>
      </c>
      <c r="K325">
        <f>VLOOKUP($D325,metadata!$B$2:$S$450,8,FALSE)</f>
        <v>22</v>
      </c>
      <c r="L325">
        <f>VLOOKUP($D325,metadata!$B$2:$S$450,9,FALSE)</f>
        <v>16</v>
      </c>
      <c r="M325">
        <f>VLOOKUP($D325,metadata!$B$2:$S$450,10,FALSE)</f>
        <v>0</v>
      </c>
      <c r="N325" t="str">
        <f>VLOOKUP($D325,metadata!$B$2:$S$450,11,FALSE)</f>
        <v>Wyeomyia smithii</v>
      </c>
      <c r="O325" t="str">
        <f>VLOOKUP($D325,metadata!$B$2:$S$450,12,FALSE)</f>
        <v>diptera</v>
      </c>
      <c r="P325">
        <f>VLOOKUP($D325,metadata!$B$2:$S$450,13,FALSE)</f>
        <v>0</v>
      </c>
      <c r="Q325">
        <f>VLOOKUP($D325,metadata!$B$2:$S$450,14,FALSE)</f>
        <v>0</v>
      </c>
      <c r="R325">
        <f>VLOOKUP($D325,metadata!$B$2:$S$450,15,FALSE)</f>
        <v>0</v>
      </c>
      <c r="S325">
        <f>VLOOKUP($D325,metadata!$B$2:$S$450,16,FALSE)</f>
        <v>0</v>
      </c>
      <c r="T325">
        <f>VLOOKUP($D325,metadata!$B$2:$S$450,17,FALSE)</f>
        <v>0</v>
      </c>
      <c r="U325">
        <f>VLOOKUP($D325,metadata!$B$2:$S$450,18,FALSE)</f>
        <v>0</v>
      </c>
      <c r="V325">
        <f>VLOOKUP($D325,metadata!$B$2:$Z$450,19,FALSE)</f>
        <v>0</v>
      </c>
      <c r="W325">
        <f>VLOOKUP($D325,metadata!$B$2:$Z$450,20,FALSE)</f>
        <v>0</v>
      </c>
      <c r="X325">
        <f>VLOOKUP($D325,metadata!$B$2:$Z$450,21,FALSE)</f>
        <v>0</v>
      </c>
      <c r="Y325">
        <f>VLOOKUP($D325,metadata!$B$2:$Z$450,22,FALSE)</f>
        <v>0</v>
      </c>
      <c r="Z325">
        <f>VLOOKUP($D325,metadata!$B$2:$Z$450,23,FALSE)</f>
        <v>0</v>
      </c>
      <c r="AA325">
        <f>VLOOKUP($D325,metadata!$B$2:$Z$450,24,FALSE)</f>
        <v>0</v>
      </c>
      <c r="AB325">
        <f>VLOOKUP($D325,metadata!$B$2:$Z$450,25,FALSE)</f>
        <v>0</v>
      </c>
    </row>
    <row r="326" spans="1:28" x14ac:dyDescent="0.3">
      <c r="A326" t="e">
        <f>A325+metadata!J335</f>
        <v>#REF!</v>
      </c>
      <c r="B326" t="str">
        <f>metadata!B325</f>
        <v>50- Kagoshima</v>
      </c>
      <c r="C326">
        <v>325</v>
      </c>
      <c r="D326" s="11" t="str">
        <f t="shared" si="5"/>
        <v>2-</v>
      </c>
      <c r="E326" t="str">
        <f>VLOOKUP($D326,metadata!$B$2:$S$450,2,FALSE)</f>
        <v>BRADSHAW, WE</v>
      </c>
      <c r="F326" t="str">
        <f>VLOOKUP($D326,metadata!$B$2:$S$450,3,FALSE)</f>
        <v>GEOGRAPHY OF PHOTOPERIODIC RESPONSE IN DIAPAUSING MOSQUITO</v>
      </c>
      <c r="G326" t="str">
        <f>VLOOKUP($D326,metadata!$B$2:$S$450,4,FALSE)</f>
        <v>10.1038/262384b0</v>
      </c>
      <c r="H326" t="str">
        <f>VLOOKUP($D326,metadata!$B$2:$S$450,5,FALSE)</f>
        <v>y-askfordata</v>
      </c>
      <c r="I326" t="str">
        <f>VLOOKUP($D326,metadata!$B$2:$S$450,6,FALSE)</f>
        <v>a</v>
      </c>
      <c r="J326" t="str">
        <f>VLOOKUP($D326,metadata!$B$2:$S$450,7,FALSE)</f>
        <v>i</v>
      </c>
      <c r="K326">
        <f>VLOOKUP($D326,metadata!$B$2:$S$450,8,FALSE)</f>
        <v>22</v>
      </c>
      <c r="L326">
        <f>VLOOKUP($D326,metadata!$B$2:$S$450,9,FALSE)</f>
        <v>16</v>
      </c>
      <c r="M326">
        <f>VLOOKUP($D326,metadata!$B$2:$S$450,10,FALSE)</f>
        <v>0</v>
      </c>
      <c r="N326" t="str">
        <f>VLOOKUP($D326,metadata!$B$2:$S$450,11,FALSE)</f>
        <v>Wyeomyia smithii</v>
      </c>
      <c r="O326" t="str">
        <f>VLOOKUP($D326,metadata!$B$2:$S$450,12,FALSE)</f>
        <v>diptera</v>
      </c>
      <c r="P326">
        <f>VLOOKUP($D326,metadata!$B$2:$S$450,13,FALSE)</f>
        <v>0</v>
      </c>
      <c r="Q326">
        <f>VLOOKUP($D326,metadata!$B$2:$S$450,14,FALSE)</f>
        <v>0</v>
      </c>
      <c r="R326">
        <f>VLOOKUP($D326,metadata!$B$2:$S$450,15,FALSE)</f>
        <v>0</v>
      </c>
      <c r="S326">
        <f>VLOOKUP($D326,metadata!$B$2:$S$450,16,FALSE)</f>
        <v>0</v>
      </c>
      <c r="T326">
        <f>VLOOKUP($D326,metadata!$B$2:$S$450,17,FALSE)</f>
        <v>0</v>
      </c>
      <c r="U326">
        <f>VLOOKUP($D326,metadata!$B$2:$S$450,18,FALSE)</f>
        <v>0</v>
      </c>
      <c r="V326">
        <f>VLOOKUP($D326,metadata!$B$2:$Z$450,19,FALSE)</f>
        <v>0</v>
      </c>
      <c r="W326">
        <f>VLOOKUP($D326,metadata!$B$2:$Z$450,20,FALSE)</f>
        <v>0</v>
      </c>
      <c r="X326">
        <f>VLOOKUP($D326,metadata!$B$2:$Z$450,21,FALSE)</f>
        <v>0</v>
      </c>
      <c r="Y326">
        <f>VLOOKUP($D326,metadata!$B$2:$Z$450,22,FALSE)</f>
        <v>0</v>
      </c>
      <c r="Z326">
        <f>VLOOKUP($D326,metadata!$B$2:$Z$450,23,FALSE)</f>
        <v>0</v>
      </c>
      <c r="AA326">
        <f>VLOOKUP($D326,metadata!$B$2:$Z$450,24,FALSE)</f>
        <v>0</v>
      </c>
      <c r="AB326">
        <f>VLOOKUP($D326,metadata!$B$2:$Z$450,25,FALSE)</f>
        <v>0</v>
      </c>
    </row>
    <row r="327" spans="1:28" x14ac:dyDescent="0.3">
      <c r="A327" t="e">
        <f>A326+metadata!J336</f>
        <v>#REF!</v>
      </c>
      <c r="B327" t="str">
        <f>metadata!B326</f>
        <v>50- Wakayama</v>
      </c>
      <c r="C327">
        <v>326</v>
      </c>
      <c r="D327" s="11" t="str">
        <f t="shared" si="5"/>
        <v>2-</v>
      </c>
      <c r="E327" t="str">
        <f>VLOOKUP($D327,metadata!$B$2:$S$450,2,FALSE)</f>
        <v>BRADSHAW, WE</v>
      </c>
      <c r="F327" t="str">
        <f>VLOOKUP($D327,metadata!$B$2:$S$450,3,FALSE)</f>
        <v>GEOGRAPHY OF PHOTOPERIODIC RESPONSE IN DIAPAUSING MOSQUITO</v>
      </c>
      <c r="G327" t="str">
        <f>VLOOKUP($D327,metadata!$B$2:$S$450,4,FALSE)</f>
        <v>10.1038/262384b0</v>
      </c>
      <c r="H327" t="str">
        <f>VLOOKUP($D327,metadata!$B$2:$S$450,5,FALSE)</f>
        <v>y-askfordata</v>
      </c>
      <c r="I327" t="str">
        <f>VLOOKUP($D327,metadata!$B$2:$S$450,6,FALSE)</f>
        <v>a</v>
      </c>
      <c r="J327" t="str">
        <f>VLOOKUP($D327,metadata!$B$2:$S$450,7,FALSE)</f>
        <v>i</v>
      </c>
      <c r="K327">
        <f>VLOOKUP($D327,metadata!$B$2:$S$450,8,FALSE)</f>
        <v>22</v>
      </c>
      <c r="L327">
        <f>VLOOKUP($D327,metadata!$B$2:$S$450,9,FALSE)</f>
        <v>16</v>
      </c>
      <c r="M327">
        <f>VLOOKUP($D327,metadata!$B$2:$S$450,10,FALSE)</f>
        <v>0</v>
      </c>
      <c r="N327" t="str">
        <f>VLOOKUP($D327,metadata!$B$2:$S$450,11,FALSE)</f>
        <v>Wyeomyia smithii</v>
      </c>
      <c r="O327" t="str">
        <f>VLOOKUP($D327,metadata!$B$2:$S$450,12,FALSE)</f>
        <v>diptera</v>
      </c>
      <c r="P327">
        <f>VLOOKUP($D327,metadata!$B$2:$S$450,13,FALSE)</f>
        <v>0</v>
      </c>
      <c r="Q327">
        <f>VLOOKUP($D327,metadata!$B$2:$S$450,14,FALSE)</f>
        <v>0</v>
      </c>
      <c r="R327">
        <f>VLOOKUP($D327,metadata!$B$2:$S$450,15,FALSE)</f>
        <v>0</v>
      </c>
      <c r="S327">
        <f>VLOOKUP($D327,metadata!$B$2:$S$450,16,FALSE)</f>
        <v>0</v>
      </c>
      <c r="T327">
        <f>VLOOKUP($D327,metadata!$B$2:$S$450,17,FALSE)</f>
        <v>0</v>
      </c>
      <c r="U327">
        <f>VLOOKUP($D327,metadata!$B$2:$S$450,18,FALSE)</f>
        <v>0</v>
      </c>
      <c r="V327">
        <f>VLOOKUP($D327,metadata!$B$2:$Z$450,19,FALSE)</f>
        <v>0</v>
      </c>
      <c r="W327">
        <f>VLOOKUP($D327,metadata!$B$2:$Z$450,20,FALSE)</f>
        <v>0</v>
      </c>
      <c r="X327">
        <f>VLOOKUP($D327,metadata!$B$2:$Z$450,21,FALSE)</f>
        <v>0</v>
      </c>
      <c r="Y327">
        <f>VLOOKUP($D327,metadata!$B$2:$Z$450,22,FALSE)</f>
        <v>0</v>
      </c>
      <c r="Z327">
        <f>VLOOKUP($D327,metadata!$B$2:$Z$450,23,FALSE)</f>
        <v>0</v>
      </c>
      <c r="AA327">
        <f>VLOOKUP($D327,metadata!$B$2:$Z$450,24,FALSE)</f>
        <v>0</v>
      </c>
      <c r="AB327">
        <f>VLOOKUP($D327,metadata!$B$2:$Z$450,25,FALSE)</f>
        <v>0</v>
      </c>
    </row>
    <row r="328" spans="1:28" x14ac:dyDescent="0.3">
      <c r="A328" t="e">
        <f>A327+metadata!J337</f>
        <v>#REF!</v>
      </c>
      <c r="B328" t="str">
        <f>metadata!B327</f>
        <v>50- Mino</v>
      </c>
      <c r="C328">
        <v>327</v>
      </c>
      <c r="D328" s="11" t="str">
        <f t="shared" si="5"/>
        <v>2-</v>
      </c>
      <c r="E328" t="str">
        <f>VLOOKUP($D328,metadata!$B$2:$S$450,2,FALSE)</f>
        <v>BRADSHAW, WE</v>
      </c>
      <c r="F328" t="str">
        <f>VLOOKUP($D328,metadata!$B$2:$S$450,3,FALSE)</f>
        <v>GEOGRAPHY OF PHOTOPERIODIC RESPONSE IN DIAPAUSING MOSQUITO</v>
      </c>
      <c r="G328" t="str">
        <f>VLOOKUP($D328,metadata!$B$2:$S$450,4,FALSE)</f>
        <v>10.1038/262384b0</v>
      </c>
      <c r="H328" t="str">
        <f>VLOOKUP($D328,metadata!$B$2:$S$450,5,FALSE)</f>
        <v>y-askfordata</v>
      </c>
      <c r="I328" t="str">
        <f>VLOOKUP($D328,metadata!$B$2:$S$450,6,FALSE)</f>
        <v>a</v>
      </c>
      <c r="J328" t="str">
        <f>VLOOKUP($D328,metadata!$B$2:$S$450,7,FALSE)</f>
        <v>i</v>
      </c>
      <c r="K328">
        <f>VLOOKUP($D328,metadata!$B$2:$S$450,8,FALSE)</f>
        <v>22</v>
      </c>
      <c r="L328">
        <f>VLOOKUP($D328,metadata!$B$2:$S$450,9,FALSE)</f>
        <v>16</v>
      </c>
      <c r="M328">
        <f>VLOOKUP($D328,metadata!$B$2:$S$450,10,FALSE)</f>
        <v>0</v>
      </c>
      <c r="N328" t="str">
        <f>VLOOKUP($D328,metadata!$B$2:$S$450,11,FALSE)</f>
        <v>Wyeomyia smithii</v>
      </c>
      <c r="O328" t="str">
        <f>VLOOKUP($D328,metadata!$B$2:$S$450,12,FALSE)</f>
        <v>diptera</v>
      </c>
      <c r="P328">
        <f>VLOOKUP($D328,metadata!$B$2:$S$450,13,FALSE)</f>
        <v>0</v>
      </c>
      <c r="Q328">
        <f>VLOOKUP($D328,metadata!$B$2:$S$450,14,FALSE)</f>
        <v>0</v>
      </c>
      <c r="R328">
        <f>VLOOKUP($D328,metadata!$B$2:$S$450,15,FALSE)</f>
        <v>0</v>
      </c>
      <c r="S328">
        <f>VLOOKUP($D328,metadata!$B$2:$S$450,16,FALSE)</f>
        <v>0</v>
      </c>
      <c r="T328">
        <f>VLOOKUP($D328,metadata!$B$2:$S$450,17,FALSE)</f>
        <v>0</v>
      </c>
      <c r="U328">
        <f>VLOOKUP($D328,metadata!$B$2:$S$450,18,FALSE)</f>
        <v>0</v>
      </c>
      <c r="V328">
        <f>VLOOKUP($D328,metadata!$B$2:$Z$450,19,FALSE)</f>
        <v>0</v>
      </c>
      <c r="W328">
        <f>VLOOKUP($D328,metadata!$B$2:$Z$450,20,FALSE)</f>
        <v>0</v>
      </c>
      <c r="X328">
        <f>VLOOKUP($D328,metadata!$B$2:$Z$450,21,FALSE)</f>
        <v>0</v>
      </c>
      <c r="Y328">
        <f>VLOOKUP($D328,metadata!$B$2:$Z$450,22,FALSE)</f>
        <v>0</v>
      </c>
      <c r="Z328">
        <f>VLOOKUP($D328,metadata!$B$2:$Z$450,23,FALSE)</f>
        <v>0</v>
      </c>
      <c r="AA328">
        <f>VLOOKUP($D328,metadata!$B$2:$Z$450,24,FALSE)</f>
        <v>0</v>
      </c>
      <c r="AB328">
        <f>VLOOKUP($D328,metadata!$B$2:$Z$450,25,FALSE)</f>
        <v>0</v>
      </c>
    </row>
    <row r="329" spans="1:28" x14ac:dyDescent="0.3">
      <c r="A329" t="e">
        <f>A328+metadata!J338</f>
        <v>#REF!</v>
      </c>
      <c r="B329" t="str">
        <f>metadata!B328</f>
        <v>51-1</v>
      </c>
      <c r="C329">
        <v>328</v>
      </c>
      <c r="D329" s="11" t="str">
        <f t="shared" si="5"/>
        <v>2-</v>
      </c>
      <c r="E329" t="str">
        <f>VLOOKUP($D329,metadata!$B$2:$S$450,2,FALSE)</f>
        <v>BRADSHAW, WE</v>
      </c>
      <c r="F329" t="str">
        <f>VLOOKUP($D329,metadata!$B$2:$S$450,3,FALSE)</f>
        <v>GEOGRAPHY OF PHOTOPERIODIC RESPONSE IN DIAPAUSING MOSQUITO</v>
      </c>
      <c r="G329" t="str">
        <f>VLOOKUP($D329,metadata!$B$2:$S$450,4,FALSE)</f>
        <v>10.1038/262384b0</v>
      </c>
      <c r="H329" t="str">
        <f>VLOOKUP($D329,metadata!$B$2:$S$450,5,FALSE)</f>
        <v>y-askfordata</v>
      </c>
      <c r="I329" t="str">
        <f>VLOOKUP($D329,metadata!$B$2:$S$450,6,FALSE)</f>
        <v>a</v>
      </c>
      <c r="J329" t="str">
        <f>VLOOKUP($D329,metadata!$B$2:$S$450,7,FALSE)</f>
        <v>i</v>
      </c>
      <c r="K329">
        <f>VLOOKUP($D329,metadata!$B$2:$S$450,8,FALSE)</f>
        <v>22</v>
      </c>
      <c r="L329">
        <f>VLOOKUP($D329,metadata!$B$2:$S$450,9,FALSE)</f>
        <v>16</v>
      </c>
      <c r="M329">
        <f>VLOOKUP($D329,metadata!$B$2:$S$450,10,FALSE)</f>
        <v>0</v>
      </c>
      <c r="N329" t="str">
        <f>VLOOKUP($D329,metadata!$B$2:$S$450,11,FALSE)</f>
        <v>Wyeomyia smithii</v>
      </c>
      <c r="O329" t="str">
        <f>VLOOKUP($D329,metadata!$B$2:$S$450,12,FALSE)</f>
        <v>diptera</v>
      </c>
      <c r="P329">
        <f>VLOOKUP($D329,metadata!$B$2:$S$450,13,FALSE)</f>
        <v>0</v>
      </c>
      <c r="Q329">
        <f>VLOOKUP($D329,metadata!$B$2:$S$450,14,FALSE)</f>
        <v>0</v>
      </c>
      <c r="R329">
        <f>VLOOKUP($D329,metadata!$B$2:$S$450,15,FALSE)</f>
        <v>0</v>
      </c>
      <c r="S329">
        <f>VLOOKUP($D329,metadata!$B$2:$S$450,16,FALSE)</f>
        <v>0</v>
      </c>
      <c r="T329">
        <f>VLOOKUP($D329,metadata!$B$2:$S$450,17,FALSE)</f>
        <v>0</v>
      </c>
      <c r="U329">
        <f>VLOOKUP($D329,metadata!$B$2:$S$450,18,FALSE)</f>
        <v>0</v>
      </c>
      <c r="V329">
        <f>VLOOKUP($D329,metadata!$B$2:$Z$450,19,FALSE)</f>
        <v>0</v>
      </c>
      <c r="W329">
        <f>VLOOKUP($D329,metadata!$B$2:$Z$450,20,FALSE)</f>
        <v>0</v>
      </c>
      <c r="X329">
        <f>VLOOKUP($D329,metadata!$B$2:$Z$450,21,FALSE)</f>
        <v>0</v>
      </c>
      <c r="Y329">
        <f>VLOOKUP($D329,metadata!$B$2:$Z$450,22,FALSE)</f>
        <v>0</v>
      </c>
      <c r="Z329">
        <f>VLOOKUP($D329,metadata!$B$2:$Z$450,23,FALSE)</f>
        <v>0</v>
      </c>
      <c r="AA329">
        <f>VLOOKUP($D329,metadata!$B$2:$Z$450,24,FALSE)</f>
        <v>0</v>
      </c>
      <c r="AB329">
        <f>VLOOKUP($D329,metadata!$B$2:$Z$450,25,FALSE)</f>
        <v>0</v>
      </c>
    </row>
    <row r="330" spans="1:28" x14ac:dyDescent="0.3">
      <c r="A330" t="e">
        <f>A329+metadata!J339</f>
        <v>#REF!</v>
      </c>
      <c r="B330" t="str">
        <f>metadata!B329</f>
        <v>51-2</v>
      </c>
      <c r="C330">
        <v>329</v>
      </c>
      <c r="D330" s="11" t="str">
        <f t="shared" si="5"/>
        <v>2-</v>
      </c>
      <c r="E330" t="str">
        <f>VLOOKUP($D330,metadata!$B$2:$S$450,2,FALSE)</f>
        <v>BRADSHAW, WE</v>
      </c>
      <c r="F330" t="str">
        <f>VLOOKUP($D330,metadata!$B$2:$S$450,3,FALSE)</f>
        <v>GEOGRAPHY OF PHOTOPERIODIC RESPONSE IN DIAPAUSING MOSQUITO</v>
      </c>
      <c r="G330" t="str">
        <f>VLOOKUP($D330,metadata!$B$2:$S$450,4,FALSE)</f>
        <v>10.1038/262384b0</v>
      </c>
      <c r="H330" t="str">
        <f>VLOOKUP($D330,metadata!$B$2:$S$450,5,FALSE)</f>
        <v>y-askfordata</v>
      </c>
      <c r="I330" t="str">
        <f>VLOOKUP($D330,metadata!$B$2:$S$450,6,FALSE)</f>
        <v>a</v>
      </c>
      <c r="J330" t="str">
        <f>VLOOKUP($D330,metadata!$B$2:$S$450,7,FALSE)</f>
        <v>i</v>
      </c>
      <c r="K330">
        <f>VLOOKUP($D330,metadata!$B$2:$S$450,8,FALSE)</f>
        <v>22</v>
      </c>
      <c r="L330">
        <f>VLOOKUP($D330,metadata!$B$2:$S$450,9,FALSE)</f>
        <v>16</v>
      </c>
      <c r="M330">
        <f>VLOOKUP($D330,metadata!$B$2:$S$450,10,FALSE)</f>
        <v>0</v>
      </c>
      <c r="N330" t="str">
        <f>VLOOKUP($D330,metadata!$B$2:$S$450,11,FALSE)</f>
        <v>Wyeomyia smithii</v>
      </c>
      <c r="O330" t="str">
        <f>VLOOKUP($D330,metadata!$B$2:$S$450,12,FALSE)</f>
        <v>diptera</v>
      </c>
      <c r="P330">
        <f>VLOOKUP($D330,metadata!$B$2:$S$450,13,FALSE)</f>
        <v>0</v>
      </c>
      <c r="Q330">
        <f>VLOOKUP($D330,metadata!$B$2:$S$450,14,FALSE)</f>
        <v>0</v>
      </c>
      <c r="R330">
        <f>VLOOKUP($D330,metadata!$B$2:$S$450,15,FALSE)</f>
        <v>0</v>
      </c>
      <c r="S330">
        <f>VLOOKUP($D330,metadata!$B$2:$S$450,16,FALSE)</f>
        <v>0</v>
      </c>
      <c r="T330">
        <f>VLOOKUP($D330,metadata!$B$2:$S$450,17,FALSE)</f>
        <v>0</v>
      </c>
      <c r="U330">
        <f>VLOOKUP($D330,metadata!$B$2:$S$450,18,FALSE)</f>
        <v>0</v>
      </c>
      <c r="V330">
        <f>VLOOKUP($D330,metadata!$B$2:$Z$450,19,FALSE)</f>
        <v>0</v>
      </c>
      <c r="W330">
        <f>VLOOKUP($D330,metadata!$B$2:$Z$450,20,FALSE)</f>
        <v>0</v>
      </c>
      <c r="X330">
        <f>VLOOKUP($D330,metadata!$B$2:$Z$450,21,FALSE)</f>
        <v>0</v>
      </c>
      <c r="Y330">
        <f>VLOOKUP($D330,metadata!$B$2:$Z$450,22,FALSE)</f>
        <v>0</v>
      </c>
      <c r="Z330">
        <f>VLOOKUP($D330,metadata!$B$2:$Z$450,23,FALSE)</f>
        <v>0</v>
      </c>
      <c r="AA330">
        <f>VLOOKUP($D330,metadata!$B$2:$Z$450,24,FALSE)</f>
        <v>0</v>
      </c>
      <c r="AB330">
        <f>VLOOKUP($D330,metadata!$B$2:$Z$450,25,FALSE)</f>
        <v>0</v>
      </c>
    </row>
    <row r="331" spans="1:28" x14ac:dyDescent="0.3">
      <c r="A331" t="e">
        <f>A330+metadata!J340</f>
        <v>#REF!</v>
      </c>
      <c r="B331" t="str">
        <f>metadata!B330</f>
        <v>51-3</v>
      </c>
      <c r="C331">
        <v>330</v>
      </c>
      <c r="D331" s="11" t="str">
        <f t="shared" si="5"/>
        <v>2-</v>
      </c>
      <c r="E331" t="str">
        <f>VLOOKUP($D331,metadata!$B$2:$S$450,2,FALSE)</f>
        <v>BRADSHAW, WE</v>
      </c>
      <c r="F331" t="str">
        <f>VLOOKUP($D331,metadata!$B$2:$S$450,3,FALSE)</f>
        <v>GEOGRAPHY OF PHOTOPERIODIC RESPONSE IN DIAPAUSING MOSQUITO</v>
      </c>
      <c r="G331" t="str">
        <f>VLOOKUP($D331,metadata!$B$2:$S$450,4,FALSE)</f>
        <v>10.1038/262384b0</v>
      </c>
      <c r="H331" t="str">
        <f>VLOOKUP($D331,metadata!$B$2:$S$450,5,FALSE)</f>
        <v>y-askfordata</v>
      </c>
      <c r="I331" t="str">
        <f>VLOOKUP($D331,metadata!$B$2:$S$450,6,FALSE)</f>
        <v>a</v>
      </c>
      <c r="J331" t="str">
        <f>VLOOKUP($D331,metadata!$B$2:$S$450,7,FALSE)</f>
        <v>i</v>
      </c>
      <c r="K331">
        <f>VLOOKUP($D331,metadata!$B$2:$S$450,8,FALSE)</f>
        <v>22</v>
      </c>
      <c r="L331">
        <f>VLOOKUP($D331,metadata!$B$2:$S$450,9,FALSE)</f>
        <v>16</v>
      </c>
      <c r="M331">
        <f>VLOOKUP($D331,metadata!$B$2:$S$450,10,FALSE)</f>
        <v>0</v>
      </c>
      <c r="N331" t="str">
        <f>VLOOKUP($D331,metadata!$B$2:$S$450,11,FALSE)</f>
        <v>Wyeomyia smithii</v>
      </c>
      <c r="O331" t="str">
        <f>VLOOKUP($D331,metadata!$B$2:$S$450,12,FALSE)</f>
        <v>diptera</v>
      </c>
      <c r="P331">
        <f>VLOOKUP($D331,metadata!$B$2:$S$450,13,FALSE)</f>
        <v>0</v>
      </c>
      <c r="Q331">
        <f>VLOOKUP($D331,metadata!$B$2:$S$450,14,FALSE)</f>
        <v>0</v>
      </c>
      <c r="R331">
        <f>VLOOKUP($D331,metadata!$B$2:$S$450,15,FALSE)</f>
        <v>0</v>
      </c>
      <c r="S331">
        <f>VLOOKUP($D331,metadata!$B$2:$S$450,16,FALSE)</f>
        <v>0</v>
      </c>
      <c r="T331">
        <f>VLOOKUP($D331,metadata!$B$2:$S$450,17,FALSE)</f>
        <v>0</v>
      </c>
      <c r="U331">
        <f>VLOOKUP($D331,metadata!$B$2:$S$450,18,FALSE)</f>
        <v>0</v>
      </c>
      <c r="V331">
        <f>VLOOKUP($D331,metadata!$B$2:$Z$450,19,FALSE)</f>
        <v>0</v>
      </c>
      <c r="W331">
        <f>VLOOKUP($D331,metadata!$B$2:$Z$450,20,FALSE)</f>
        <v>0</v>
      </c>
      <c r="X331">
        <f>VLOOKUP($D331,metadata!$B$2:$Z$450,21,FALSE)</f>
        <v>0</v>
      </c>
      <c r="Y331">
        <f>VLOOKUP($D331,metadata!$B$2:$Z$450,22,FALSE)</f>
        <v>0</v>
      </c>
      <c r="Z331">
        <f>VLOOKUP($D331,metadata!$B$2:$Z$450,23,FALSE)</f>
        <v>0</v>
      </c>
      <c r="AA331">
        <f>VLOOKUP($D331,metadata!$B$2:$Z$450,24,FALSE)</f>
        <v>0</v>
      </c>
      <c r="AB331">
        <f>VLOOKUP($D331,metadata!$B$2:$Z$450,25,FALSE)</f>
        <v>0</v>
      </c>
    </row>
    <row r="332" spans="1:28" x14ac:dyDescent="0.3">
      <c r="A332" t="e">
        <f>A331+metadata!J341</f>
        <v>#REF!</v>
      </c>
      <c r="B332" t="str">
        <f>metadata!B331</f>
        <v>51-4</v>
      </c>
      <c r="C332">
        <v>331</v>
      </c>
      <c r="D332" s="11" t="str">
        <f t="shared" si="5"/>
        <v>2-</v>
      </c>
      <c r="E332" t="str">
        <f>VLOOKUP($D332,metadata!$B$2:$S$450,2,FALSE)</f>
        <v>BRADSHAW, WE</v>
      </c>
      <c r="F332" t="str">
        <f>VLOOKUP($D332,metadata!$B$2:$S$450,3,FALSE)</f>
        <v>GEOGRAPHY OF PHOTOPERIODIC RESPONSE IN DIAPAUSING MOSQUITO</v>
      </c>
      <c r="G332" t="str">
        <f>VLOOKUP($D332,metadata!$B$2:$S$450,4,FALSE)</f>
        <v>10.1038/262384b0</v>
      </c>
      <c r="H332" t="str">
        <f>VLOOKUP($D332,metadata!$B$2:$S$450,5,FALSE)</f>
        <v>y-askfordata</v>
      </c>
      <c r="I332" t="str">
        <f>VLOOKUP($D332,metadata!$B$2:$S$450,6,FALSE)</f>
        <v>a</v>
      </c>
      <c r="J332" t="str">
        <f>VLOOKUP($D332,metadata!$B$2:$S$450,7,FALSE)</f>
        <v>i</v>
      </c>
      <c r="K332">
        <f>VLOOKUP($D332,metadata!$B$2:$S$450,8,FALSE)</f>
        <v>22</v>
      </c>
      <c r="L332">
        <f>VLOOKUP($D332,metadata!$B$2:$S$450,9,FALSE)</f>
        <v>16</v>
      </c>
      <c r="M332">
        <f>VLOOKUP($D332,metadata!$B$2:$S$450,10,FALSE)</f>
        <v>0</v>
      </c>
      <c r="N332" t="str">
        <f>VLOOKUP($D332,metadata!$B$2:$S$450,11,FALSE)</f>
        <v>Wyeomyia smithii</v>
      </c>
      <c r="O332" t="str">
        <f>VLOOKUP($D332,metadata!$B$2:$S$450,12,FALSE)</f>
        <v>diptera</v>
      </c>
      <c r="P332">
        <f>VLOOKUP($D332,metadata!$B$2:$S$450,13,FALSE)</f>
        <v>0</v>
      </c>
      <c r="Q332">
        <f>VLOOKUP($D332,metadata!$B$2:$S$450,14,FALSE)</f>
        <v>0</v>
      </c>
      <c r="R332">
        <f>VLOOKUP($D332,metadata!$B$2:$S$450,15,FALSE)</f>
        <v>0</v>
      </c>
      <c r="S332">
        <f>VLOOKUP($D332,metadata!$B$2:$S$450,16,FALSE)</f>
        <v>0</v>
      </c>
      <c r="T332">
        <f>VLOOKUP($D332,metadata!$B$2:$S$450,17,FALSE)</f>
        <v>0</v>
      </c>
      <c r="U332">
        <f>VLOOKUP($D332,metadata!$B$2:$S$450,18,FALSE)</f>
        <v>0</v>
      </c>
      <c r="V332">
        <f>VLOOKUP($D332,metadata!$B$2:$Z$450,19,FALSE)</f>
        <v>0</v>
      </c>
      <c r="W332">
        <f>VLOOKUP($D332,metadata!$B$2:$Z$450,20,FALSE)</f>
        <v>0</v>
      </c>
      <c r="X332">
        <f>VLOOKUP($D332,metadata!$B$2:$Z$450,21,FALSE)</f>
        <v>0</v>
      </c>
      <c r="Y332">
        <f>VLOOKUP($D332,metadata!$B$2:$Z$450,22,FALSE)</f>
        <v>0</v>
      </c>
      <c r="Z332">
        <f>VLOOKUP($D332,metadata!$B$2:$Z$450,23,FALSE)</f>
        <v>0</v>
      </c>
      <c r="AA332">
        <f>VLOOKUP($D332,metadata!$B$2:$Z$450,24,FALSE)</f>
        <v>0</v>
      </c>
      <c r="AB332">
        <f>VLOOKUP($D332,metadata!$B$2:$Z$450,25,FALSE)</f>
        <v>0</v>
      </c>
    </row>
    <row r="333" spans="1:28" x14ac:dyDescent="0.3">
      <c r="A333" t="e">
        <f>A332+metadata!J342</f>
        <v>#REF!</v>
      </c>
      <c r="B333" t="str">
        <f>metadata!B332</f>
        <v>51-5</v>
      </c>
      <c r="C333">
        <v>332</v>
      </c>
      <c r="D333" s="11" t="str">
        <f t="shared" si="5"/>
        <v>2-</v>
      </c>
      <c r="E333" t="str">
        <f>VLOOKUP($D333,metadata!$B$2:$S$450,2,FALSE)</f>
        <v>BRADSHAW, WE</v>
      </c>
      <c r="F333" t="str">
        <f>VLOOKUP($D333,metadata!$B$2:$S$450,3,FALSE)</f>
        <v>GEOGRAPHY OF PHOTOPERIODIC RESPONSE IN DIAPAUSING MOSQUITO</v>
      </c>
      <c r="G333" t="str">
        <f>VLOOKUP($D333,metadata!$B$2:$S$450,4,FALSE)</f>
        <v>10.1038/262384b0</v>
      </c>
      <c r="H333" t="str">
        <f>VLOOKUP($D333,metadata!$B$2:$S$450,5,FALSE)</f>
        <v>y-askfordata</v>
      </c>
      <c r="I333" t="str">
        <f>VLOOKUP($D333,metadata!$B$2:$S$450,6,FALSE)</f>
        <v>a</v>
      </c>
      <c r="J333" t="str">
        <f>VLOOKUP($D333,metadata!$B$2:$S$450,7,FALSE)</f>
        <v>i</v>
      </c>
      <c r="K333">
        <f>VLOOKUP($D333,metadata!$B$2:$S$450,8,FALSE)</f>
        <v>22</v>
      </c>
      <c r="L333">
        <f>VLOOKUP($D333,metadata!$B$2:$S$450,9,FALSE)</f>
        <v>16</v>
      </c>
      <c r="M333">
        <f>VLOOKUP($D333,metadata!$B$2:$S$450,10,FALSE)</f>
        <v>0</v>
      </c>
      <c r="N333" t="str">
        <f>VLOOKUP($D333,metadata!$B$2:$S$450,11,FALSE)</f>
        <v>Wyeomyia smithii</v>
      </c>
      <c r="O333" t="str">
        <f>VLOOKUP($D333,metadata!$B$2:$S$450,12,FALSE)</f>
        <v>diptera</v>
      </c>
      <c r="P333">
        <f>VLOOKUP($D333,metadata!$B$2:$S$450,13,FALSE)</f>
        <v>0</v>
      </c>
      <c r="Q333">
        <f>VLOOKUP($D333,metadata!$B$2:$S$450,14,FALSE)</f>
        <v>0</v>
      </c>
      <c r="R333">
        <f>VLOOKUP($D333,metadata!$B$2:$S$450,15,FALSE)</f>
        <v>0</v>
      </c>
      <c r="S333">
        <f>VLOOKUP($D333,metadata!$B$2:$S$450,16,FALSE)</f>
        <v>0</v>
      </c>
      <c r="T333">
        <f>VLOOKUP($D333,metadata!$B$2:$S$450,17,FALSE)</f>
        <v>0</v>
      </c>
      <c r="U333">
        <f>VLOOKUP($D333,metadata!$B$2:$S$450,18,FALSE)</f>
        <v>0</v>
      </c>
      <c r="V333">
        <f>VLOOKUP($D333,metadata!$B$2:$Z$450,19,FALSE)</f>
        <v>0</v>
      </c>
      <c r="W333">
        <f>VLOOKUP($D333,metadata!$B$2:$Z$450,20,FALSE)</f>
        <v>0</v>
      </c>
      <c r="X333">
        <f>VLOOKUP($D333,metadata!$B$2:$Z$450,21,FALSE)</f>
        <v>0</v>
      </c>
      <c r="Y333">
        <f>VLOOKUP($D333,metadata!$B$2:$Z$450,22,FALSE)</f>
        <v>0</v>
      </c>
      <c r="Z333">
        <f>VLOOKUP($D333,metadata!$B$2:$Z$450,23,FALSE)</f>
        <v>0</v>
      </c>
      <c r="AA333">
        <f>VLOOKUP($D333,metadata!$B$2:$Z$450,24,FALSE)</f>
        <v>0</v>
      </c>
      <c r="AB333">
        <f>VLOOKUP($D333,metadata!$B$2:$Z$450,25,FALSE)</f>
        <v>0</v>
      </c>
    </row>
    <row r="334" spans="1:28" x14ac:dyDescent="0.3">
      <c r="A334" t="e">
        <f>A333+metadata!J343</f>
        <v>#REF!</v>
      </c>
      <c r="B334" t="str">
        <f>metadata!B333</f>
        <v>51-6</v>
      </c>
      <c r="C334">
        <v>333</v>
      </c>
      <c r="D334" s="11" t="str">
        <f t="shared" si="5"/>
        <v>2-</v>
      </c>
      <c r="E334" t="str">
        <f>VLOOKUP($D334,metadata!$B$2:$S$450,2,FALSE)</f>
        <v>BRADSHAW, WE</v>
      </c>
      <c r="F334" t="str">
        <f>VLOOKUP($D334,metadata!$B$2:$S$450,3,FALSE)</f>
        <v>GEOGRAPHY OF PHOTOPERIODIC RESPONSE IN DIAPAUSING MOSQUITO</v>
      </c>
      <c r="G334" t="str">
        <f>VLOOKUP($D334,metadata!$B$2:$S$450,4,FALSE)</f>
        <v>10.1038/262384b0</v>
      </c>
      <c r="H334" t="str">
        <f>VLOOKUP($D334,metadata!$B$2:$S$450,5,FALSE)</f>
        <v>y-askfordata</v>
      </c>
      <c r="I334" t="str">
        <f>VLOOKUP($D334,metadata!$B$2:$S$450,6,FALSE)</f>
        <v>a</v>
      </c>
      <c r="J334" t="str">
        <f>VLOOKUP($D334,metadata!$B$2:$S$450,7,FALSE)</f>
        <v>i</v>
      </c>
      <c r="K334">
        <f>VLOOKUP($D334,metadata!$B$2:$S$450,8,FALSE)</f>
        <v>22</v>
      </c>
      <c r="L334">
        <f>VLOOKUP($D334,metadata!$B$2:$S$450,9,FALSE)</f>
        <v>16</v>
      </c>
      <c r="M334">
        <f>VLOOKUP($D334,metadata!$B$2:$S$450,10,FALSE)</f>
        <v>0</v>
      </c>
      <c r="N334" t="str">
        <f>VLOOKUP($D334,metadata!$B$2:$S$450,11,FALSE)</f>
        <v>Wyeomyia smithii</v>
      </c>
      <c r="O334" t="str">
        <f>VLOOKUP($D334,metadata!$B$2:$S$450,12,FALSE)</f>
        <v>diptera</v>
      </c>
      <c r="P334">
        <f>VLOOKUP($D334,metadata!$B$2:$S$450,13,FALSE)</f>
        <v>0</v>
      </c>
      <c r="Q334">
        <f>VLOOKUP($D334,metadata!$B$2:$S$450,14,FALSE)</f>
        <v>0</v>
      </c>
      <c r="R334">
        <f>VLOOKUP($D334,metadata!$B$2:$S$450,15,FALSE)</f>
        <v>0</v>
      </c>
      <c r="S334">
        <f>VLOOKUP($D334,metadata!$B$2:$S$450,16,FALSE)</f>
        <v>0</v>
      </c>
      <c r="T334">
        <f>VLOOKUP($D334,metadata!$B$2:$S$450,17,FALSE)</f>
        <v>0</v>
      </c>
      <c r="U334">
        <f>VLOOKUP($D334,metadata!$B$2:$S$450,18,FALSE)</f>
        <v>0</v>
      </c>
      <c r="V334">
        <f>VLOOKUP($D334,metadata!$B$2:$Z$450,19,FALSE)</f>
        <v>0</v>
      </c>
      <c r="W334">
        <f>VLOOKUP($D334,metadata!$B$2:$Z$450,20,FALSE)</f>
        <v>0</v>
      </c>
      <c r="X334">
        <f>VLOOKUP($D334,metadata!$B$2:$Z$450,21,FALSE)</f>
        <v>0</v>
      </c>
      <c r="Y334">
        <f>VLOOKUP($D334,metadata!$B$2:$Z$450,22,FALSE)</f>
        <v>0</v>
      </c>
      <c r="Z334">
        <f>VLOOKUP($D334,metadata!$B$2:$Z$450,23,FALSE)</f>
        <v>0</v>
      </c>
      <c r="AA334">
        <f>VLOOKUP($D334,metadata!$B$2:$Z$450,24,FALSE)</f>
        <v>0</v>
      </c>
      <c r="AB334">
        <f>VLOOKUP($D334,metadata!$B$2:$Z$450,25,FALSE)</f>
        <v>0</v>
      </c>
    </row>
    <row r="335" spans="1:28" x14ac:dyDescent="0.3">
      <c r="A335" t="e">
        <f>A334+metadata!J344</f>
        <v>#REF!</v>
      </c>
      <c r="B335" t="str">
        <f>metadata!B334</f>
        <v>51-7</v>
      </c>
      <c r="C335">
        <v>334</v>
      </c>
      <c r="D335" s="11" t="str">
        <f t="shared" si="5"/>
        <v>2-</v>
      </c>
      <c r="E335" t="str">
        <f>VLOOKUP($D335,metadata!$B$2:$S$450,2,FALSE)</f>
        <v>BRADSHAW, WE</v>
      </c>
      <c r="F335" t="str">
        <f>VLOOKUP($D335,metadata!$B$2:$S$450,3,FALSE)</f>
        <v>GEOGRAPHY OF PHOTOPERIODIC RESPONSE IN DIAPAUSING MOSQUITO</v>
      </c>
      <c r="G335" t="str">
        <f>VLOOKUP($D335,metadata!$B$2:$S$450,4,FALSE)</f>
        <v>10.1038/262384b0</v>
      </c>
      <c r="H335" t="str">
        <f>VLOOKUP($D335,metadata!$B$2:$S$450,5,FALSE)</f>
        <v>y-askfordata</v>
      </c>
      <c r="I335" t="str">
        <f>VLOOKUP($D335,metadata!$B$2:$S$450,6,FALSE)</f>
        <v>a</v>
      </c>
      <c r="J335" t="str">
        <f>VLOOKUP($D335,metadata!$B$2:$S$450,7,FALSE)</f>
        <v>i</v>
      </c>
      <c r="K335">
        <f>VLOOKUP($D335,metadata!$B$2:$S$450,8,FALSE)</f>
        <v>22</v>
      </c>
      <c r="L335">
        <f>VLOOKUP($D335,metadata!$B$2:$S$450,9,FALSE)</f>
        <v>16</v>
      </c>
      <c r="M335">
        <f>VLOOKUP($D335,metadata!$B$2:$S$450,10,FALSE)</f>
        <v>0</v>
      </c>
      <c r="N335" t="str">
        <f>VLOOKUP($D335,metadata!$B$2:$S$450,11,FALSE)</f>
        <v>Wyeomyia smithii</v>
      </c>
      <c r="O335" t="str">
        <f>VLOOKUP($D335,metadata!$B$2:$S$450,12,FALSE)</f>
        <v>diptera</v>
      </c>
      <c r="P335">
        <f>VLOOKUP($D335,metadata!$B$2:$S$450,13,FALSE)</f>
        <v>0</v>
      </c>
      <c r="Q335">
        <f>VLOOKUP($D335,metadata!$B$2:$S$450,14,FALSE)</f>
        <v>0</v>
      </c>
      <c r="R335">
        <f>VLOOKUP($D335,metadata!$B$2:$S$450,15,FALSE)</f>
        <v>0</v>
      </c>
      <c r="S335">
        <f>VLOOKUP($D335,metadata!$B$2:$S$450,16,FALSE)</f>
        <v>0</v>
      </c>
      <c r="T335">
        <f>VLOOKUP($D335,metadata!$B$2:$S$450,17,FALSE)</f>
        <v>0</v>
      </c>
      <c r="U335">
        <f>VLOOKUP($D335,metadata!$B$2:$S$450,18,FALSE)</f>
        <v>0</v>
      </c>
      <c r="V335">
        <f>VLOOKUP($D335,metadata!$B$2:$Z$450,19,FALSE)</f>
        <v>0</v>
      </c>
      <c r="W335">
        <f>VLOOKUP($D335,metadata!$B$2:$Z$450,20,FALSE)</f>
        <v>0</v>
      </c>
      <c r="X335">
        <f>VLOOKUP($D335,metadata!$B$2:$Z$450,21,FALSE)</f>
        <v>0</v>
      </c>
      <c r="Y335">
        <f>VLOOKUP($D335,metadata!$B$2:$Z$450,22,FALSE)</f>
        <v>0</v>
      </c>
      <c r="Z335">
        <f>VLOOKUP($D335,metadata!$B$2:$Z$450,23,FALSE)</f>
        <v>0</v>
      </c>
      <c r="AA335">
        <f>VLOOKUP($D335,metadata!$B$2:$Z$450,24,FALSE)</f>
        <v>0</v>
      </c>
      <c r="AB335">
        <f>VLOOKUP($D335,metadata!$B$2:$Z$450,25,FALSE)</f>
        <v>0</v>
      </c>
    </row>
    <row r="336" spans="1:28" x14ac:dyDescent="0.3">
      <c r="A336" t="e">
        <f>A335+metadata!J345</f>
        <v>#REF!</v>
      </c>
      <c r="B336" t="str">
        <f>metadata!B335</f>
        <v>51-8</v>
      </c>
      <c r="C336">
        <v>335</v>
      </c>
      <c r="D336" s="11" t="str">
        <f t="shared" si="5"/>
        <v>2-</v>
      </c>
      <c r="E336" t="str">
        <f>VLOOKUP($D336,metadata!$B$2:$S$450,2,FALSE)</f>
        <v>BRADSHAW, WE</v>
      </c>
      <c r="F336" t="str">
        <f>VLOOKUP($D336,metadata!$B$2:$S$450,3,FALSE)</f>
        <v>GEOGRAPHY OF PHOTOPERIODIC RESPONSE IN DIAPAUSING MOSQUITO</v>
      </c>
      <c r="G336" t="str">
        <f>VLOOKUP($D336,metadata!$B$2:$S$450,4,FALSE)</f>
        <v>10.1038/262384b0</v>
      </c>
      <c r="H336" t="str">
        <f>VLOOKUP($D336,metadata!$B$2:$S$450,5,FALSE)</f>
        <v>y-askfordata</v>
      </c>
      <c r="I336" t="str">
        <f>VLOOKUP($D336,metadata!$B$2:$S$450,6,FALSE)</f>
        <v>a</v>
      </c>
      <c r="J336" t="str">
        <f>VLOOKUP($D336,metadata!$B$2:$S$450,7,FALSE)</f>
        <v>i</v>
      </c>
      <c r="K336">
        <f>VLOOKUP($D336,metadata!$B$2:$S$450,8,FALSE)</f>
        <v>22</v>
      </c>
      <c r="L336">
        <f>VLOOKUP($D336,metadata!$B$2:$S$450,9,FALSE)</f>
        <v>16</v>
      </c>
      <c r="M336">
        <f>VLOOKUP($D336,metadata!$B$2:$S$450,10,FALSE)</f>
        <v>0</v>
      </c>
      <c r="N336" t="str">
        <f>VLOOKUP($D336,metadata!$B$2:$S$450,11,FALSE)</f>
        <v>Wyeomyia smithii</v>
      </c>
      <c r="O336" t="str">
        <f>VLOOKUP($D336,metadata!$B$2:$S$450,12,FALSE)</f>
        <v>diptera</v>
      </c>
      <c r="P336">
        <f>VLOOKUP($D336,metadata!$B$2:$S$450,13,FALSE)</f>
        <v>0</v>
      </c>
      <c r="Q336">
        <f>VLOOKUP($D336,metadata!$B$2:$S$450,14,FALSE)</f>
        <v>0</v>
      </c>
      <c r="R336">
        <f>VLOOKUP($D336,metadata!$B$2:$S$450,15,FALSE)</f>
        <v>0</v>
      </c>
      <c r="S336">
        <f>VLOOKUP($D336,metadata!$B$2:$S$450,16,FALSE)</f>
        <v>0</v>
      </c>
      <c r="T336">
        <f>VLOOKUP($D336,metadata!$B$2:$S$450,17,FALSE)</f>
        <v>0</v>
      </c>
      <c r="U336">
        <f>VLOOKUP($D336,metadata!$B$2:$S$450,18,FALSE)</f>
        <v>0</v>
      </c>
      <c r="V336">
        <f>VLOOKUP($D336,metadata!$B$2:$Z$450,19,FALSE)</f>
        <v>0</v>
      </c>
      <c r="W336">
        <f>VLOOKUP($D336,metadata!$B$2:$Z$450,20,FALSE)</f>
        <v>0</v>
      </c>
      <c r="X336">
        <f>VLOOKUP($D336,metadata!$B$2:$Z$450,21,FALSE)</f>
        <v>0</v>
      </c>
      <c r="Y336">
        <f>VLOOKUP($D336,metadata!$B$2:$Z$450,22,FALSE)</f>
        <v>0</v>
      </c>
      <c r="Z336">
        <f>VLOOKUP($D336,metadata!$B$2:$Z$450,23,FALSE)</f>
        <v>0</v>
      </c>
      <c r="AA336">
        <f>VLOOKUP($D336,metadata!$B$2:$Z$450,24,FALSE)</f>
        <v>0</v>
      </c>
      <c r="AB336">
        <f>VLOOKUP($D336,metadata!$B$2:$Z$450,25,FALSE)</f>
        <v>0</v>
      </c>
    </row>
    <row r="337" spans="1:28" x14ac:dyDescent="0.3">
      <c r="A337" t="e">
        <f>A336+metadata!J346</f>
        <v>#REF!</v>
      </c>
      <c r="B337" t="str">
        <f>metadata!B336</f>
        <v>51-9</v>
      </c>
      <c r="C337">
        <v>336</v>
      </c>
      <c r="D337" s="11" t="str">
        <f t="shared" si="5"/>
        <v>2-</v>
      </c>
      <c r="E337" t="str">
        <f>VLOOKUP($D337,metadata!$B$2:$S$450,2,FALSE)</f>
        <v>BRADSHAW, WE</v>
      </c>
      <c r="F337" t="str">
        <f>VLOOKUP($D337,metadata!$B$2:$S$450,3,FALSE)</f>
        <v>GEOGRAPHY OF PHOTOPERIODIC RESPONSE IN DIAPAUSING MOSQUITO</v>
      </c>
      <c r="G337" t="str">
        <f>VLOOKUP($D337,metadata!$B$2:$S$450,4,FALSE)</f>
        <v>10.1038/262384b0</v>
      </c>
      <c r="H337" t="str">
        <f>VLOOKUP($D337,metadata!$B$2:$S$450,5,FALSE)</f>
        <v>y-askfordata</v>
      </c>
      <c r="I337" t="str">
        <f>VLOOKUP($D337,metadata!$B$2:$S$450,6,FALSE)</f>
        <v>a</v>
      </c>
      <c r="J337" t="str">
        <f>VLOOKUP($D337,metadata!$B$2:$S$450,7,FALSE)</f>
        <v>i</v>
      </c>
      <c r="K337">
        <f>VLOOKUP($D337,metadata!$B$2:$S$450,8,FALSE)</f>
        <v>22</v>
      </c>
      <c r="L337">
        <f>VLOOKUP($D337,metadata!$B$2:$S$450,9,FALSE)</f>
        <v>16</v>
      </c>
      <c r="M337">
        <f>VLOOKUP($D337,metadata!$B$2:$S$450,10,FALSE)</f>
        <v>0</v>
      </c>
      <c r="N337" t="str">
        <f>VLOOKUP($D337,metadata!$B$2:$S$450,11,FALSE)</f>
        <v>Wyeomyia smithii</v>
      </c>
      <c r="O337" t="str">
        <f>VLOOKUP($D337,metadata!$B$2:$S$450,12,FALSE)</f>
        <v>diptera</v>
      </c>
      <c r="P337">
        <f>VLOOKUP($D337,metadata!$B$2:$S$450,13,FALSE)</f>
        <v>0</v>
      </c>
      <c r="Q337">
        <f>VLOOKUP($D337,metadata!$B$2:$S$450,14,FALSE)</f>
        <v>0</v>
      </c>
      <c r="R337">
        <f>VLOOKUP($D337,metadata!$B$2:$S$450,15,FALSE)</f>
        <v>0</v>
      </c>
      <c r="S337">
        <f>VLOOKUP($D337,metadata!$B$2:$S$450,16,FALSE)</f>
        <v>0</v>
      </c>
      <c r="T337">
        <f>VLOOKUP($D337,metadata!$B$2:$S$450,17,FALSE)</f>
        <v>0</v>
      </c>
      <c r="U337">
        <f>VLOOKUP($D337,metadata!$B$2:$S$450,18,FALSE)</f>
        <v>0</v>
      </c>
      <c r="V337">
        <f>VLOOKUP($D337,metadata!$B$2:$Z$450,19,FALSE)</f>
        <v>0</v>
      </c>
      <c r="W337">
        <f>VLOOKUP($D337,metadata!$B$2:$Z$450,20,FALSE)</f>
        <v>0</v>
      </c>
      <c r="X337">
        <f>VLOOKUP($D337,metadata!$B$2:$Z$450,21,FALSE)</f>
        <v>0</v>
      </c>
      <c r="Y337">
        <f>VLOOKUP($D337,metadata!$B$2:$Z$450,22,FALSE)</f>
        <v>0</v>
      </c>
      <c r="Z337">
        <f>VLOOKUP($D337,metadata!$B$2:$Z$450,23,FALSE)</f>
        <v>0</v>
      </c>
      <c r="AA337">
        <f>VLOOKUP($D337,metadata!$B$2:$Z$450,24,FALSE)</f>
        <v>0</v>
      </c>
      <c r="AB337">
        <f>VLOOKUP($D337,metadata!$B$2:$Z$450,25,FALSE)</f>
        <v>0</v>
      </c>
    </row>
    <row r="338" spans="1:28" x14ac:dyDescent="0.3">
      <c r="A338" t="e">
        <f>A337+metadata!J347</f>
        <v>#REF!</v>
      </c>
      <c r="B338" t="str">
        <f>metadata!B337</f>
        <v>51-10</v>
      </c>
      <c r="C338">
        <v>337</v>
      </c>
      <c r="D338" s="11" t="str">
        <f t="shared" si="5"/>
        <v>2-</v>
      </c>
      <c r="E338" t="str">
        <f>VLOOKUP($D338,metadata!$B$2:$S$450,2,FALSE)</f>
        <v>BRADSHAW, WE</v>
      </c>
      <c r="F338" t="str">
        <f>VLOOKUP($D338,metadata!$B$2:$S$450,3,FALSE)</f>
        <v>GEOGRAPHY OF PHOTOPERIODIC RESPONSE IN DIAPAUSING MOSQUITO</v>
      </c>
      <c r="G338" t="str">
        <f>VLOOKUP($D338,metadata!$B$2:$S$450,4,FALSE)</f>
        <v>10.1038/262384b0</v>
      </c>
      <c r="H338" t="str">
        <f>VLOOKUP($D338,metadata!$B$2:$S$450,5,FALSE)</f>
        <v>y-askfordata</v>
      </c>
      <c r="I338" t="str">
        <f>VLOOKUP($D338,metadata!$B$2:$S$450,6,FALSE)</f>
        <v>a</v>
      </c>
      <c r="J338" t="str">
        <f>VLOOKUP($D338,metadata!$B$2:$S$450,7,FALSE)</f>
        <v>i</v>
      </c>
      <c r="K338">
        <f>VLOOKUP($D338,metadata!$B$2:$S$450,8,FALSE)</f>
        <v>22</v>
      </c>
      <c r="L338">
        <f>VLOOKUP($D338,metadata!$B$2:$S$450,9,FALSE)</f>
        <v>16</v>
      </c>
      <c r="M338">
        <f>VLOOKUP($D338,metadata!$B$2:$S$450,10,FALSE)</f>
        <v>0</v>
      </c>
      <c r="N338" t="str">
        <f>VLOOKUP($D338,metadata!$B$2:$S$450,11,FALSE)</f>
        <v>Wyeomyia smithii</v>
      </c>
      <c r="O338" t="str">
        <f>VLOOKUP($D338,metadata!$B$2:$S$450,12,FALSE)</f>
        <v>diptera</v>
      </c>
      <c r="P338">
        <f>VLOOKUP($D338,metadata!$B$2:$S$450,13,FALSE)</f>
        <v>0</v>
      </c>
      <c r="Q338">
        <f>VLOOKUP($D338,metadata!$B$2:$S$450,14,FALSE)</f>
        <v>0</v>
      </c>
      <c r="R338">
        <f>VLOOKUP($D338,metadata!$B$2:$S$450,15,FALSE)</f>
        <v>0</v>
      </c>
      <c r="S338">
        <f>VLOOKUP($D338,metadata!$B$2:$S$450,16,FALSE)</f>
        <v>0</v>
      </c>
      <c r="T338">
        <f>VLOOKUP($D338,metadata!$B$2:$S$450,17,FALSE)</f>
        <v>0</v>
      </c>
      <c r="U338">
        <f>VLOOKUP($D338,metadata!$B$2:$S$450,18,FALSE)</f>
        <v>0</v>
      </c>
      <c r="V338">
        <f>VLOOKUP($D338,metadata!$B$2:$Z$450,19,FALSE)</f>
        <v>0</v>
      </c>
      <c r="W338">
        <f>VLOOKUP($D338,metadata!$B$2:$Z$450,20,FALSE)</f>
        <v>0</v>
      </c>
      <c r="X338">
        <f>VLOOKUP($D338,metadata!$B$2:$Z$450,21,FALSE)</f>
        <v>0</v>
      </c>
      <c r="Y338">
        <f>VLOOKUP($D338,metadata!$B$2:$Z$450,22,FALSE)</f>
        <v>0</v>
      </c>
      <c r="Z338">
        <f>VLOOKUP($D338,metadata!$B$2:$Z$450,23,FALSE)</f>
        <v>0</v>
      </c>
      <c r="AA338">
        <f>VLOOKUP($D338,metadata!$B$2:$Z$450,24,FALSE)</f>
        <v>0</v>
      </c>
      <c r="AB338">
        <f>VLOOKUP($D338,metadata!$B$2:$Z$450,25,FALSE)</f>
        <v>0</v>
      </c>
    </row>
    <row r="339" spans="1:28" x14ac:dyDescent="0.3">
      <c r="A339" t="e">
        <f>A338+metadata!J348</f>
        <v>#REF!</v>
      </c>
      <c r="B339" t="str">
        <f>metadata!B338</f>
        <v>51-11</v>
      </c>
      <c r="C339">
        <v>338</v>
      </c>
      <c r="D339" s="11" t="str">
        <f t="shared" si="5"/>
        <v>2-</v>
      </c>
      <c r="E339" t="str">
        <f>VLOOKUP($D339,metadata!$B$2:$S$450,2,FALSE)</f>
        <v>BRADSHAW, WE</v>
      </c>
      <c r="F339" t="str">
        <f>VLOOKUP($D339,metadata!$B$2:$S$450,3,FALSE)</f>
        <v>GEOGRAPHY OF PHOTOPERIODIC RESPONSE IN DIAPAUSING MOSQUITO</v>
      </c>
      <c r="G339" t="str">
        <f>VLOOKUP($D339,metadata!$B$2:$S$450,4,FALSE)</f>
        <v>10.1038/262384b0</v>
      </c>
      <c r="H339" t="str">
        <f>VLOOKUP($D339,metadata!$B$2:$S$450,5,FALSE)</f>
        <v>y-askfordata</v>
      </c>
      <c r="I339" t="str">
        <f>VLOOKUP($D339,metadata!$B$2:$S$450,6,FALSE)</f>
        <v>a</v>
      </c>
      <c r="J339" t="str">
        <f>VLOOKUP($D339,metadata!$B$2:$S$450,7,FALSE)</f>
        <v>i</v>
      </c>
      <c r="K339">
        <f>VLOOKUP($D339,metadata!$B$2:$S$450,8,FALSE)</f>
        <v>22</v>
      </c>
      <c r="L339">
        <f>VLOOKUP($D339,metadata!$B$2:$S$450,9,FALSE)</f>
        <v>16</v>
      </c>
      <c r="M339">
        <f>VLOOKUP($D339,metadata!$B$2:$S$450,10,FALSE)</f>
        <v>0</v>
      </c>
      <c r="N339" t="str">
        <f>VLOOKUP($D339,metadata!$B$2:$S$450,11,FALSE)</f>
        <v>Wyeomyia smithii</v>
      </c>
      <c r="O339" t="str">
        <f>VLOOKUP($D339,metadata!$B$2:$S$450,12,FALSE)</f>
        <v>diptera</v>
      </c>
      <c r="P339">
        <f>VLOOKUP($D339,metadata!$B$2:$S$450,13,FALSE)</f>
        <v>0</v>
      </c>
      <c r="Q339">
        <f>VLOOKUP($D339,metadata!$B$2:$S$450,14,FALSE)</f>
        <v>0</v>
      </c>
      <c r="R339">
        <f>VLOOKUP($D339,metadata!$B$2:$S$450,15,FALSE)</f>
        <v>0</v>
      </c>
      <c r="S339">
        <f>VLOOKUP($D339,metadata!$B$2:$S$450,16,FALSE)</f>
        <v>0</v>
      </c>
      <c r="T339">
        <f>VLOOKUP($D339,metadata!$B$2:$S$450,17,FALSE)</f>
        <v>0</v>
      </c>
      <c r="U339">
        <f>VLOOKUP($D339,metadata!$B$2:$S$450,18,FALSE)</f>
        <v>0</v>
      </c>
      <c r="V339">
        <f>VLOOKUP($D339,metadata!$B$2:$Z$450,19,FALSE)</f>
        <v>0</v>
      </c>
      <c r="W339">
        <f>VLOOKUP($D339,metadata!$B$2:$Z$450,20,FALSE)</f>
        <v>0</v>
      </c>
      <c r="X339">
        <f>VLOOKUP($D339,metadata!$B$2:$Z$450,21,FALSE)</f>
        <v>0</v>
      </c>
      <c r="Y339">
        <f>VLOOKUP($D339,metadata!$B$2:$Z$450,22,FALSE)</f>
        <v>0</v>
      </c>
      <c r="Z339">
        <f>VLOOKUP($D339,metadata!$B$2:$Z$450,23,FALSE)</f>
        <v>0</v>
      </c>
      <c r="AA339">
        <f>VLOOKUP($D339,metadata!$B$2:$Z$450,24,FALSE)</f>
        <v>0</v>
      </c>
      <c r="AB339">
        <f>VLOOKUP($D339,metadata!$B$2:$Z$450,25,FALSE)</f>
        <v>0</v>
      </c>
    </row>
    <row r="340" spans="1:28" x14ac:dyDescent="0.3">
      <c r="A340" t="e">
        <f>A339+metadata!J349</f>
        <v>#REF!</v>
      </c>
      <c r="B340" t="str">
        <f>metadata!B339</f>
        <v>51-12</v>
      </c>
      <c r="C340">
        <v>339</v>
      </c>
      <c r="D340" s="11" t="str">
        <f t="shared" si="5"/>
        <v>2-</v>
      </c>
      <c r="E340" t="str">
        <f>VLOOKUP($D340,metadata!$B$2:$S$450,2,FALSE)</f>
        <v>BRADSHAW, WE</v>
      </c>
      <c r="F340" t="str">
        <f>VLOOKUP($D340,metadata!$B$2:$S$450,3,FALSE)</f>
        <v>GEOGRAPHY OF PHOTOPERIODIC RESPONSE IN DIAPAUSING MOSQUITO</v>
      </c>
      <c r="G340" t="str">
        <f>VLOOKUP($D340,metadata!$B$2:$S$450,4,FALSE)</f>
        <v>10.1038/262384b0</v>
      </c>
      <c r="H340" t="str">
        <f>VLOOKUP($D340,metadata!$B$2:$S$450,5,FALSE)</f>
        <v>y-askfordata</v>
      </c>
      <c r="I340" t="str">
        <f>VLOOKUP($D340,metadata!$B$2:$S$450,6,FALSE)</f>
        <v>a</v>
      </c>
      <c r="J340" t="str">
        <f>VLOOKUP($D340,metadata!$B$2:$S$450,7,FALSE)</f>
        <v>i</v>
      </c>
      <c r="K340">
        <f>VLOOKUP($D340,metadata!$B$2:$S$450,8,FALSE)</f>
        <v>22</v>
      </c>
      <c r="L340">
        <f>VLOOKUP($D340,metadata!$B$2:$S$450,9,FALSE)</f>
        <v>16</v>
      </c>
      <c r="M340">
        <f>VLOOKUP($D340,metadata!$B$2:$S$450,10,FALSE)</f>
        <v>0</v>
      </c>
      <c r="N340" t="str">
        <f>VLOOKUP($D340,metadata!$B$2:$S$450,11,FALSE)</f>
        <v>Wyeomyia smithii</v>
      </c>
      <c r="O340" t="str">
        <f>VLOOKUP($D340,metadata!$B$2:$S$450,12,FALSE)</f>
        <v>diptera</v>
      </c>
      <c r="P340">
        <f>VLOOKUP($D340,metadata!$B$2:$S$450,13,FALSE)</f>
        <v>0</v>
      </c>
      <c r="Q340">
        <f>VLOOKUP($D340,metadata!$B$2:$S$450,14,FALSE)</f>
        <v>0</v>
      </c>
      <c r="R340">
        <f>VLOOKUP($D340,metadata!$B$2:$S$450,15,FALSE)</f>
        <v>0</v>
      </c>
      <c r="S340">
        <f>VLOOKUP($D340,metadata!$B$2:$S$450,16,FALSE)</f>
        <v>0</v>
      </c>
      <c r="T340">
        <f>VLOOKUP($D340,metadata!$B$2:$S$450,17,FALSE)</f>
        <v>0</v>
      </c>
      <c r="U340">
        <f>VLOOKUP($D340,metadata!$B$2:$S$450,18,FALSE)</f>
        <v>0</v>
      </c>
      <c r="V340">
        <f>VLOOKUP($D340,metadata!$B$2:$Z$450,19,FALSE)</f>
        <v>0</v>
      </c>
      <c r="W340">
        <f>VLOOKUP($D340,metadata!$B$2:$Z$450,20,FALSE)</f>
        <v>0</v>
      </c>
      <c r="X340">
        <f>VLOOKUP($D340,metadata!$B$2:$Z$450,21,FALSE)</f>
        <v>0</v>
      </c>
      <c r="Y340">
        <f>VLOOKUP($D340,metadata!$B$2:$Z$450,22,FALSE)</f>
        <v>0</v>
      </c>
      <c r="Z340">
        <f>VLOOKUP($D340,metadata!$B$2:$Z$450,23,FALSE)</f>
        <v>0</v>
      </c>
      <c r="AA340">
        <f>VLOOKUP($D340,metadata!$B$2:$Z$450,24,FALSE)</f>
        <v>0</v>
      </c>
      <c r="AB340">
        <f>VLOOKUP($D340,metadata!$B$2:$Z$450,25,FALSE)</f>
        <v>0</v>
      </c>
    </row>
    <row r="341" spans="1:28" x14ac:dyDescent="0.3">
      <c r="A341" t="e">
        <f>A340+metadata!J350</f>
        <v>#REF!</v>
      </c>
      <c r="B341" t="str">
        <f>metadata!B340</f>
        <v>51-13</v>
      </c>
      <c r="C341">
        <v>340</v>
      </c>
      <c r="D341" s="11" t="str">
        <f t="shared" si="5"/>
        <v>2-</v>
      </c>
      <c r="E341" t="str">
        <f>VLOOKUP($D341,metadata!$B$2:$S$450,2,FALSE)</f>
        <v>BRADSHAW, WE</v>
      </c>
      <c r="F341" t="str">
        <f>VLOOKUP($D341,metadata!$B$2:$S$450,3,FALSE)</f>
        <v>GEOGRAPHY OF PHOTOPERIODIC RESPONSE IN DIAPAUSING MOSQUITO</v>
      </c>
      <c r="G341" t="str">
        <f>VLOOKUP($D341,metadata!$B$2:$S$450,4,FALSE)</f>
        <v>10.1038/262384b0</v>
      </c>
      <c r="H341" t="str">
        <f>VLOOKUP($D341,metadata!$B$2:$S$450,5,FALSE)</f>
        <v>y-askfordata</v>
      </c>
      <c r="I341" t="str">
        <f>VLOOKUP($D341,metadata!$B$2:$S$450,6,FALSE)</f>
        <v>a</v>
      </c>
      <c r="J341" t="str">
        <f>VLOOKUP($D341,metadata!$B$2:$S$450,7,FALSE)</f>
        <v>i</v>
      </c>
      <c r="K341">
        <f>VLOOKUP($D341,metadata!$B$2:$S$450,8,FALSE)</f>
        <v>22</v>
      </c>
      <c r="L341">
        <f>VLOOKUP($D341,metadata!$B$2:$S$450,9,FALSE)</f>
        <v>16</v>
      </c>
      <c r="M341">
        <f>VLOOKUP($D341,metadata!$B$2:$S$450,10,FALSE)</f>
        <v>0</v>
      </c>
      <c r="N341" t="str">
        <f>VLOOKUP($D341,metadata!$B$2:$S$450,11,FALSE)</f>
        <v>Wyeomyia smithii</v>
      </c>
      <c r="O341" t="str">
        <f>VLOOKUP($D341,metadata!$B$2:$S$450,12,FALSE)</f>
        <v>diptera</v>
      </c>
      <c r="P341">
        <f>VLOOKUP($D341,metadata!$B$2:$S$450,13,FALSE)</f>
        <v>0</v>
      </c>
      <c r="Q341">
        <f>VLOOKUP($D341,metadata!$B$2:$S$450,14,FALSE)</f>
        <v>0</v>
      </c>
      <c r="R341">
        <f>VLOOKUP($D341,metadata!$B$2:$S$450,15,FALSE)</f>
        <v>0</v>
      </c>
      <c r="S341">
        <f>VLOOKUP($D341,metadata!$B$2:$S$450,16,FALSE)</f>
        <v>0</v>
      </c>
      <c r="T341">
        <f>VLOOKUP($D341,metadata!$B$2:$S$450,17,FALSE)</f>
        <v>0</v>
      </c>
      <c r="U341">
        <f>VLOOKUP($D341,metadata!$B$2:$S$450,18,FALSE)</f>
        <v>0</v>
      </c>
      <c r="V341">
        <f>VLOOKUP($D341,metadata!$B$2:$Z$450,19,FALSE)</f>
        <v>0</v>
      </c>
      <c r="W341">
        <f>VLOOKUP($D341,metadata!$B$2:$Z$450,20,FALSE)</f>
        <v>0</v>
      </c>
      <c r="X341">
        <f>VLOOKUP($D341,metadata!$B$2:$Z$450,21,FALSE)</f>
        <v>0</v>
      </c>
      <c r="Y341">
        <f>VLOOKUP($D341,metadata!$B$2:$Z$450,22,FALSE)</f>
        <v>0</v>
      </c>
      <c r="Z341">
        <f>VLOOKUP($D341,metadata!$B$2:$Z$450,23,FALSE)</f>
        <v>0</v>
      </c>
      <c r="AA341">
        <f>VLOOKUP($D341,metadata!$B$2:$Z$450,24,FALSE)</f>
        <v>0</v>
      </c>
      <c r="AB341">
        <f>VLOOKUP($D341,metadata!$B$2:$Z$450,25,FALSE)</f>
        <v>0</v>
      </c>
    </row>
    <row r="342" spans="1:28" x14ac:dyDescent="0.3">
      <c r="A342" t="e">
        <f>A341+metadata!J351</f>
        <v>#REF!</v>
      </c>
      <c r="B342" t="str">
        <f>metadata!B341</f>
        <v>51-14</v>
      </c>
      <c r="C342">
        <v>341</v>
      </c>
      <c r="D342" s="11" t="str">
        <f t="shared" si="5"/>
        <v>2-</v>
      </c>
      <c r="E342" t="str">
        <f>VLOOKUP($D342,metadata!$B$2:$S$450,2,FALSE)</f>
        <v>BRADSHAW, WE</v>
      </c>
      <c r="F342" t="str">
        <f>VLOOKUP($D342,metadata!$B$2:$S$450,3,FALSE)</f>
        <v>GEOGRAPHY OF PHOTOPERIODIC RESPONSE IN DIAPAUSING MOSQUITO</v>
      </c>
      <c r="G342" t="str">
        <f>VLOOKUP($D342,metadata!$B$2:$S$450,4,FALSE)</f>
        <v>10.1038/262384b0</v>
      </c>
      <c r="H342" t="str">
        <f>VLOOKUP($D342,metadata!$B$2:$S$450,5,FALSE)</f>
        <v>y-askfordata</v>
      </c>
      <c r="I342" t="str">
        <f>VLOOKUP($D342,metadata!$B$2:$S$450,6,FALSE)</f>
        <v>a</v>
      </c>
      <c r="J342" t="str">
        <f>VLOOKUP($D342,metadata!$B$2:$S$450,7,FALSE)</f>
        <v>i</v>
      </c>
      <c r="K342">
        <f>VLOOKUP($D342,metadata!$B$2:$S$450,8,FALSE)</f>
        <v>22</v>
      </c>
      <c r="L342">
        <f>VLOOKUP($D342,metadata!$B$2:$S$450,9,FALSE)</f>
        <v>16</v>
      </c>
      <c r="M342">
        <f>VLOOKUP($D342,metadata!$B$2:$S$450,10,FALSE)</f>
        <v>0</v>
      </c>
      <c r="N342" t="str">
        <f>VLOOKUP($D342,metadata!$B$2:$S$450,11,FALSE)</f>
        <v>Wyeomyia smithii</v>
      </c>
      <c r="O342" t="str">
        <f>VLOOKUP($D342,metadata!$B$2:$S$450,12,FALSE)</f>
        <v>diptera</v>
      </c>
      <c r="P342">
        <f>VLOOKUP($D342,metadata!$B$2:$S$450,13,FALSE)</f>
        <v>0</v>
      </c>
      <c r="Q342">
        <f>VLOOKUP($D342,metadata!$B$2:$S$450,14,FALSE)</f>
        <v>0</v>
      </c>
      <c r="R342">
        <f>VLOOKUP($D342,metadata!$B$2:$S$450,15,FALSE)</f>
        <v>0</v>
      </c>
      <c r="S342">
        <f>VLOOKUP($D342,metadata!$B$2:$S$450,16,FALSE)</f>
        <v>0</v>
      </c>
      <c r="T342">
        <f>VLOOKUP($D342,metadata!$B$2:$S$450,17,FALSE)</f>
        <v>0</v>
      </c>
      <c r="U342">
        <f>VLOOKUP($D342,metadata!$B$2:$S$450,18,FALSE)</f>
        <v>0</v>
      </c>
      <c r="V342">
        <f>VLOOKUP($D342,metadata!$B$2:$Z$450,19,FALSE)</f>
        <v>0</v>
      </c>
      <c r="W342">
        <f>VLOOKUP($D342,metadata!$B$2:$Z$450,20,FALSE)</f>
        <v>0</v>
      </c>
      <c r="X342">
        <f>VLOOKUP($D342,metadata!$B$2:$Z$450,21,FALSE)</f>
        <v>0</v>
      </c>
      <c r="Y342">
        <f>VLOOKUP($D342,metadata!$B$2:$Z$450,22,FALSE)</f>
        <v>0</v>
      </c>
      <c r="Z342">
        <f>VLOOKUP($D342,metadata!$B$2:$Z$450,23,FALSE)</f>
        <v>0</v>
      </c>
      <c r="AA342">
        <f>VLOOKUP($D342,metadata!$B$2:$Z$450,24,FALSE)</f>
        <v>0</v>
      </c>
      <c r="AB342">
        <f>VLOOKUP($D342,metadata!$B$2:$Z$450,25,FALSE)</f>
        <v>0</v>
      </c>
    </row>
    <row r="343" spans="1:28" x14ac:dyDescent="0.3">
      <c r="A343" t="e">
        <f>A342+metadata!J352</f>
        <v>#REF!</v>
      </c>
      <c r="B343" t="str">
        <f>metadata!B342</f>
        <v>51-15</v>
      </c>
      <c r="C343">
        <v>342</v>
      </c>
      <c r="D343" s="11" t="str">
        <f t="shared" si="5"/>
        <v>2-</v>
      </c>
      <c r="E343" t="str">
        <f>VLOOKUP($D343,metadata!$B$2:$S$450,2,FALSE)</f>
        <v>BRADSHAW, WE</v>
      </c>
      <c r="F343" t="str">
        <f>VLOOKUP($D343,metadata!$B$2:$S$450,3,FALSE)</f>
        <v>GEOGRAPHY OF PHOTOPERIODIC RESPONSE IN DIAPAUSING MOSQUITO</v>
      </c>
      <c r="G343" t="str">
        <f>VLOOKUP($D343,metadata!$B$2:$S$450,4,FALSE)</f>
        <v>10.1038/262384b0</v>
      </c>
      <c r="H343" t="str">
        <f>VLOOKUP($D343,metadata!$B$2:$S$450,5,FALSE)</f>
        <v>y-askfordata</v>
      </c>
      <c r="I343" t="str">
        <f>VLOOKUP($D343,metadata!$B$2:$S$450,6,FALSE)</f>
        <v>a</v>
      </c>
      <c r="J343" t="str">
        <f>VLOOKUP($D343,metadata!$B$2:$S$450,7,FALSE)</f>
        <v>i</v>
      </c>
      <c r="K343">
        <f>VLOOKUP($D343,metadata!$B$2:$S$450,8,FALSE)</f>
        <v>22</v>
      </c>
      <c r="L343">
        <f>VLOOKUP($D343,metadata!$B$2:$S$450,9,FALSE)</f>
        <v>16</v>
      </c>
      <c r="M343">
        <f>VLOOKUP($D343,metadata!$B$2:$S$450,10,FALSE)</f>
        <v>0</v>
      </c>
      <c r="N343" t="str">
        <f>VLOOKUP($D343,metadata!$B$2:$S$450,11,FALSE)</f>
        <v>Wyeomyia smithii</v>
      </c>
      <c r="O343" t="str">
        <f>VLOOKUP($D343,metadata!$B$2:$S$450,12,FALSE)</f>
        <v>diptera</v>
      </c>
      <c r="P343">
        <f>VLOOKUP($D343,metadata!$B$2:$S$450,13,FALSE)</f>
        <v>0</v>
      </c>
      <c r="Q343">
        <f>VLOOKUP($D343,metadata!$B$2:$S$450,14,FALSE)</f>
        <v>0</v>
      </c>
      <c r="R343">
        <f>VLOOKUP($D343,metadata!$B$2:$S$450,15,FALSE)</f>
        <v>0</v>
      </c>
      <c r="S343">
        <f>VLOOKUP($D343,metadata!$B$2:$S$450,16,FALSE)</f>
        <v>0</v>
      </c>
      <c r="T343">
        <f>VLOOKUP($D343,metadata!$B$2:$S$450,17,FALSE)</f>
        <v>0</v>
      </c>
      <c r="U343">
        <f>VLOOKUP($D343,metadata!$B$2:$S$450,18,FALSE)</f>
        <v>0</v>
      </c>
      <c r="V343">
        <f>VLOOKUP($D343,metadata!$B$2:$Z$450,19,FALSE)</f>
        <v>0</v>
      </c>
      <c r="W343">
        <f>VLOOKUP($D343,metadata!$B$2:$Z$450,20,FALSE)</f>
        <v>0</v>
      </c>
      <c r="X343">
        <f>VLOOKUP($D343,metadata!$B$2:$Z$450,21,FALSE)</f>
        <v>0</v>
      </c>
      <c r="Y343">
        <f>VLOOKUP($D343,metadata!$B$2:$Z$450,22,FALSE)</f>
        <v>0</v>
      </c>
      <c r="Z343">
        <f>VLOOKUP($D343,metadata!$B$2:$Z$450,23,FALSE)</f>
        <v>0</v>
      </c>
      <c r="AA343">
        <f>VLOOKUP($D343,metadata!$B$2:$Z$450,24,FALSE)</f>
        <v>0</v>
      </c>
      <c r="AB343">
        <f>VLOOKUP($D343,metadata!$B$2:$Z$450,25,FALSE)</f>
        <v>0</v>
      </c>
    </row>
    <row r="344" spans="1:28" x14ac:dyDescent="0.3">
      <c r="A344" t="e">
        <f>A343+metadata!J353</f>
        <v>#REF!</v>
      </c>
      <c r="B344" t="str">
        <f>metadata!B343</f>
        <v>51-16</v>
      </c>
      <c r="C344">
        <v>343</v>
      </c>
      <c r="D344" s="11" t="str">
        <f t="shared" si="5"/>
        <v>2-</v>
      </c>
      <c r="E344" t="str">
        <f>VLOOKUP($D344,metadata!$B$2:$S$450,2,FALSE)</f>
        <v>BRADSHAW, WE</v>
      </c>
      <c r="F344" t="str">
        <f>VLOOKUP($D344,metadata!$B$2:$S$450,3,FALSE)</f>
        <v>GEOGRAPHY OF PHOTOPERIODIC RESPONSE IN DIAPAUSING MOSQUITO</v>
      </c>
      <c r="G344" t="str">
        <f>VLOOKUP($D344,metadata!$B$2:$S$450,4,FALSE)</f>
        <v>10.1038/262384b0</v>
      </c>
      <c r="H344" t="str">
        <f>VLOOKUP($D344,metadata!$B$2:$S$450,5,FALSE)</f>
        <v>y-askfordata</v>
      </c>
      <c r="I344" t="str">
        <f>VLOOKUP($D344,metadata!$B$2:$S$450,6,FALSE)</f>
        <v>a</v>
      </c>
      <c r="J344" t="str">
        <f>VLOOKUP($D344,metadata!$B$2:$S$450,7,FALSE)</f>
        <v>i</v>
      </c>
      <c r="K344">
        <f>VLOOKUP($D344,metadata!$B$2:$S$450,8,FALSE)</f>
        <v>22</v>
      </c>
      <c r="L344">
        <f>VLOOKUP($D344,metadata!$B$2:$S$450,9,FALSE)</f>
        <v>16</v>
      </c>
      <c r="M344">
        <f>VLOOKUP($D344,metadata!$B$2:$S$450,10,FALSE)</f>
        <v>0</v>
      </c>
      <c r="N344" t="str">
        <f>VLOOKUP($D344,metadata!$B$2:$S$450,11,FALSE)</f>
        <v>Wyeomyia smithii</v>
      </c>
      <c r="O344" t="str">
        <f>VLOOKUP($D344,metadata!$B$2:$S$450,12,FALSE)</f>
        <v>diptera</v>
      </c>
      <c r="P344">
        <f>VLOOKUP($D344,metadata!$B$2:$S$450,13,FALSE)</f>
        <v>0</v>
      </c>
      <c r="Q344">
        <f>VLOOKUP($D344,metadata!$B$2:$S$450,14,FALSE)</f>
        <v>0</v>
      </c>
      <c r="R344">
        <f>VLOOKUP($D344,metadata!$B$2:$S$450,15,FALSE)</f>
        <v>0</v>
      </c>
      <c r="S344">
        <f>VLOOKUP($D344,metadata!$B$2:$S$450,16,FALSE)</f>
        <v>0</v>
      </c>
      <c r="T344">
        <f>VLOOKUP($D344,metadata!$B$2:$S$450,17,FALSE)</f>
        <v>0</v>
      </c>
      <c r="U344">
        <f>VLOOKUP($D344,metadata!$B$2:$S$450,18,FALSE)</f>
        <v>0</v>
      </c>
      <c r="V344">
        <f>VLOOKUP($D344,metadata!$B$2:$Z$450,19,FALSE)</f>
        <v>0</v>
      </c>
      <c r="W344">
        <f>VLOOKUP($D344,metadata!$B$2:$Z$450,20,FALSE)</f>
        <v>0</v>
      </c>
      <c r="X344">
        <f>VLOOKUP($D344,metadata!$B$2:$Z$450,21,FALSE)</f>
        <v>0</v>
      </c>
      <c r="Y344">
        <f>VLOOKUP($D344,metadata!$B$2:$Z$450,22,FALSE)</f>
        <v>0</v>
      </c>
      <c r="Z344">
        <f>VLOOKUP($D344,metadata!$B$2:$Z$450,23,FALSE)</f>
        <v>0</v>
      </c>
      <c r="AA344">
        <f>VLOOKUP($D344,metadata!$B$2:$Z$450,24,FALSE)</f>
        <v>0</v>
      </c>
      <c r="AB344">
        <f>VLOOKUP($D344,metadata!$B$2:$Z$450,25,FALSE)</f>
        <v>0</v>
      </c>
    </row>
    <row r="345" spans="1:28" x14ac:dyDescent="0.3">
      <c r="A345" t="e">
        <f>A344+metadata!J354</f>
        <v>#REF!</v>
      </c>
      <c r="B345" t="str">
        <f>metadata!B344</f>
        <v>51-17</v>
      </c>
      <c r="C345">
        <v>344</v>
      </c>
      <c r="D345" s="11" t="str">
        <f t="shared" si="5"/>
        <v>2-</v>
      </c>
      <c r="E345" t="str">
        <f>VLOOKUP($D345,metadata!$B$2:$S$450,2,FALSE)</f>
        <v>BRADSHAW, WE</v>
      </c>
      <c r="F345" t="str">
        <f>VLOOKUP($D345,metadata!$B$2:$S$450,3,FALSE)</f>
        <v>GEOGRAPHY OF PHOTOPERIODIC RESPONSE IN DIAPAUSING MOSQUITO</v>
      </c>
      <c r="G345" t="str">
        <f>VLOOKUP($D345,metadata!$B$2:$S$450,4,FALSE)</f>
        <v>10.1038/262384b0</v>
      </c>
      <c r="H345" t="str">
        <f>VLOOKUP($D345,metadata!$B$2:$S$450,5,FALSE)</f>
        <v>y-askfordata</v>
      </c>
      <c r="I345" t="str">
        <f>VLOOKUP($D345,metadata!$B$2:$S$450,6,FALSE)</f>
        <v>a</v>
      </c>
      <c r="J345" t="str">
        <f>VLOOKUP($D345,metadata!$B$2:$S$450,7,FALSE)</f>
        <v>i</v>
      </c>
      <c r="K345">
        <f>VLOOKUP($D345,metadata!$B$2:$S$450,8,FALSE)</f>
        <v>22</v>
      </c>
      <c r="L345">
        <f>VLOOKUP($D345,metadata!$B$2:$S$450,9,FALSE)</f>
        <v>16</v>
      </c>
      <c r="M345">
        <f>VLOOKUP($D345,metadata!$B$2:$S$450,10,FALSE)</f>
        <v>0</v>
      </c>
      <c r="N345" t="str">
        <f>VLOOKUP($D345,metadata!$B$2:$S$450,11,FALSE)</f>
        <v>Wyeomyia smithii</v>
      </c>
      <c r="O345" t="str">
        <f>VLOOKUP($D345,metadata!$B$2:$S$450,12,FALSE)</f>
        <v>diptera</v>
      </c>
      <c r="P345">
        <f>VLOOKUP($D345,metadata!$B$2:$S$450,13,FALSE)</f>
        <v>0</v>
      </c>
      <c r="Q345">
        <f>VLOOKUP($D345,metadata!$B$2:$S$450,14,FALSE)</f>
        <v>0</v>
      </c>
      <c r="R345">
        <f>VLOOKUP($D345,metadata!$B$2:$S$450,15,FALSE)</f>
        <v>0</v>
      </c>
      <c r="S345">
        <f>VLOOKUP($D345,metadata!$B$2:$S$450,16,FALSE)</f>
        <v>0</v>
      </c>
      <c r="T345">
        <f>VLOOKUP($D345,metadata!$B$2:$S$450,17,FALSE)</f>
        <v>0</v>
      </c>
      <c r="U345">
        <f>VLOOKUP($D345,metadata!$B$2:$S$450,18,FALSE)</f>
        <v>0</v>
      </c>
      <c r="V345">
        <f>VLOOKUP($D345,metadata!$B$2:$Z$450,19,FALSE)</f>
        <v>0</v>
      </c>
      <c r="W345">
        <f>VLOOKUP($D345,metadata!$B$2:$Z$450,20,FALSE)</f>
        <v>0</v>
      </c>
      <c r="X345">
        <f>VLOOKUP($D345,metadata!$B$2:$Z$450,21,FALSE)</f>
        <v>0</v>
      </c>
      <c r="Y345">
        <f>VLOOKUP($D345,metadata!$B$2:$Z$450,22,FALSE)</f>
        <v>0</v>
      </c>
      <c r="Z345">
        <f>VLOOKUP($D345,metadata!$B$2:$Z$450,23,FALSE)</f>
        <v>0</v>
      </c>
      <c r="AA345">
        <f>VLOOKUP($D345,metadata!$B$2:$Z$450,24,FALSE)</f>
        <v>0</v>
      </c>
      <c r="AB345">
        <f>VLOOKUP($D345,metadata!$B$2:$Z$450,25,FALSE)</f>
        <v>0</v>
      </c>
    </row>
    <row r="346" spans="1:28" x14ac:dyDescent="0.3">
      <c r="A346" t="e">
        <f>A345+metadata!J355</f>
        <v>#REF!</v>
      </c>
      <c r="B346" t="str">
        <f>metadata!B345</f>
        <v>51-18</v>
      </c>
      <c r="C346">
        <v>345</v>
      </c>
      <c r="D346" s="11" t="str">
        <f t="shared" si="5"/>
        <v>2-</v>
      </c>
      <c r="E346" t="str">
        <f>VLOOKUP($D346,metadata!$B$2:$S$450,2,FALSE)</f>
        <v>BRADSHAW, WE</v>
      </c>
      <c r="F346" t="str">
        <f>VLOOKUP($D346,metadata!$B$2:$S$450,3,FALSE)</f>
        <v>GEOGRAPHY OF PHOTOPERIODIC RESPONSE IN DIAPAUSING MOSQUITO</v>
      </c>
      <c r="G346" t="str">
        <f>VLOOKUP($D346,metadata!$B$2:$S$450,4,FALSE)</f>
        <v>10.1038/262384b0</v>
      </c>
      <c r="H346" t="str">
        <f>VLOOKUP($D346,metadata!$B$2:$S$450,5,FALSE)</f>
        <v>y-askfordata</v>
      </c>
      <c r="I346" t="str">
        <f>VLOOKUP($D346,metadata!$B$2:$S$450,6,FALSE)</f>
        <v>a</v>
      </c>
      <c r="J346" t="str">
        <f>VLOOKUP($D346,metadata!$B$2:$S$450,7,FALSE)</f>
        <v>i</v>
      </c>
      <c r="K346">
        <f>VLOOKUP($D346,metadata!$B$2:$S$450,8,FALSE)</f>
        <v>22</v>
      </c>
      <c r="L346">
        <f>VLOOKUP($D346,metadata!$B$2:$S$450,9,FALSE)</f>
        <v>16</v>
      </c>
      <c r="M346">
        <f>VLOOKUP($D346,metadata!$B$2:$S$450,10,FALSE)</f>
        <v>0</v>
      </c>
      <c r="N346" t="str">
        <f>VLOOKUP($D346,metadata!$B$2:$S$450,11,FALSE)</f>
        <v>Wyeomyia smithii</v>
      </c>
      <c r="O346" t="str">
        <f>VLOOKUP($D346,metadata!$B$2:$S$450,12,FALSE)</f>
        <v>diptera</v>
      </c>
      <c r="P346">
        <f>VLOOKUP($D346,metadata!$B$2:$S$450,13,FALSE)</f>
        <v>0</v>
      </c>
      <c r="Q346">
        <f>VLOOKUP($D346,metadata!$B$2:$S$450,14,FALSE)</f>
        <v>0</v>
      </c>
      <c r="R346">
        <f>VLOOKUP($D346,metadata!$B$2:$S$450,15,FALSE)</f>
        <v>0</v>
      </c>
      <c r="S346">
        <f>VLOOKUP($D346,metadata!$B$2:$S$450,16,FALSE)</f>
        <v>0</v>
      </c>
      <c r="T346">
        <f>VLOOKUP($D346,metadata!$B$2:$S$450,17,FALSE)</f>
        <v>0</v>
      </c>
      <c r="U346">
        <f>VLOOKUP($D346,metadata!$B$2:$S$450,18,FALSE)</f>
        <v>0</v>
      </c>
      <c r="V346">
        <f>VLOOKUP($D346,metadata!$B$2:$Z$450,19,FALSE)</f>
        <v>0</v>
      </c>
      <c r="W346">
        <f>VLOOKUP($D346,metadata!$B$2:$Z$450,20,FALSE)</f>
        <v>0</v>
      </c>
      <c r="X346">
        <f>VLOOKUP($D346,metadata!$B$2:$Z$450,21,FALSE)</f>
        <v>0</v>
      </c>
      <c r="Y346">
        <f>VLOOKUP($D346,metadata!$B$2:$Z$450,22,FALSE)</f>
        <v>0</v>
      </c>
      <c r="Z346">
        <f>VLOOKUP($D346,metadata!$B$2:$Z$450,23,FALSE)</f>
        <v>0</v>
      </c>
      <c r="AA346">
        <f>VLOOKUP($D346,metadata!$B$2:$Z$450,24,FALSE)</f>
        <v>0</v>
      </c>
      <c r="AB346">
        <f>VLOOKUP($D346,metadata!$B$2:$Z$450,25,FALSE)</f>
        <v>0</v>
      </c>
    </row>
    <row r="347" spans="1:28" x14ac:dyDescent="0.3">
      <c r="A347" t="e">
        <f>A346+metadata!J356</f>
        <v>#REF!</v>
      </c>
      <c r="B347" t="str">
        <f>metadata!B346</f>
        <v>51-19</v>
      </c>
      <c r="C347">
        <v>346</v>
      </c>
      <c r="D347" s="11" t="str">
        <f t="shared" si="5"/>
        <v>2-</v>
      </c>
      <c r="E347" t="str">
        <f>VLOOKUP($D347,metadata!$B$2:$S$450,2,FALSE)</f>
        <v>BRADSHAW, WE</v>
      </c>
      <c r="F347" t="str">
        <f>VLOOKUP($D347,metadata!$B$2:$S$450,3,FALSE)</f>
        <v>GEOGRAPHY OF PHOTOPERIODIC RESPONSE IN DIAPAUSING MOSQUITO</v>
      </c>
      <c r="G347" t="str">
        <f>VLOOKUP($D347,metadata!$B$2:$S$450,4,FALSE)</f>
        <v>10.1038/262384b0</v>
      </c>
      <c r="H347" t="str">
        <f>VLOOKUP($D347,metadata!$B$2:$S$450,5,FALSE)</f>
        <v>y-askfordata</v>
      </c>
      <c r="I347" t="str">
        <f>VLOOKUP($D347,metadata!$B$2:$S$450,6,FALSE)</f>
        <v>a</v>
      </c>
      <c r="J347" t="str">
        <f>VLOOKUP($D347,metadata!$B$2:$S$450,7,FALSE)</f>
        <v>i</v>
      </c>
      <c r="K347">
        <f>VLOOKUP($D347,metadata!$B$2:$S$450,8,FALSE)</f>
        <v>22</v>
      </c>
      <c r="L347">
        <f>VLOOKUP($D347,metadata!$B$2:$S$450,9,FALSE)</f>
        <v>16</v>
      </c>
      <c r="M347">
        <f>VLOOKUP($D347,metadata!$B$2:$S$450,10,FALSE)</f>
        <v>0</v>
      </c>
      <c r="N347" t="str">
        <f>VLOOKUP($D347,metadata!$B$2:$S$450,11,FALSE)</f>
        <v>Wyeomyia smithii</v>
      </c>
      <c r="O347" t="str">
        <f>VLOOKUP($D347,metadata!$B$2:$S$450,12,FALSE)</f>
        <v>diptera</v>
      </c>
      <c r="P347">
        <f>VLOOKUP($D347,metadata!$B$2:$S$450,13,FALSE)</f>
        <v>0</v>
      </c>
      <c r="Q347">
        <f>VLOOKUP($D347,metadata!$B$2:$S$450,14,FALSE)</f>
        <v>0</v>
      </c>
      <c r="R347">
        <f>VLOOKUP($D347,metadata!$B$2:$S$450,15,FALSE)</f>
        <v>0</v>
      </c>
      <c r="S347">
        <f>VLOOKUP($D347,metadata!$B$2:$S$450,16,FALSE)</f>
        <v>0</v>
      </c>
      <c r="T347">
        <f>VLOOKUP($D347,metadata!$B$2:$S$450,17,FALSE)</f>
        <v>0</v>
      </c>
      <c r="U347">
        <f>VLOOKUP($D347,metadata!$B$2:$S$450,18,FALSE)</f>
        <v>0</v>
      </c>
      <c r="V347">
        <f>VLOOKUP($D347,metadata!$B$2:$Z$450,19,FALSE)</f>
        <v>0</v>
      </c>
      <c r="W347">
        <f>VLOOKUP($D347,metadata!$B$2:$Z$450,20,FALSE)</f>
        <v>0</v>
      </c>
      <c r="X347">
        <f>VLOOKUP($D347,metadata!$B$2:$Z$450,21,FALSE)</f>
        <v>0</v>
      </c>
      <c r="Y347">
        <f>VLOOKUP($D347,metadata!$B$2:$Z$450,22,FALSE)</f>
        <v>0</v>
      </c>
      <c r="Z347">
        <f>VLOOKUP($D347,metadata!$B$2:$Z$450,23,FALSE)</f>
        <v>0</v>
      </c>
      <c r="AA347">
        <f>VLOOKUP($D347,metadata!$B$2:$Z$450,24,FALSE)</f>
        <v>0</v>
      </c>
      <c r="AB347">
        <f>VLOOKUP($D347,metadata!$B$2:$Z$450,25,FALSE)</f>
        <v>0</v>
      </c>
    </row>
    <row r="348" spans="1:28" x14ac:dyDescent="0.3">
      <c r="A348" t="e">
        <f>A347+metadata!J357</f>
        <v>#REF!</v>
      </c>
      <c r="B348" t="str">
        <f>metadata!B347</f>
        <v>51-20</v>
      </c>
      <c r="C348">
        <v>347</v>
      </c>
      <c r="D348" s="11" t="str">
        <f t="shared" si="5"/>
        <v>2-</v>
      </c>
      <c r="E348" t="str">
        <f>VLOOKUP($D348,metadata!$B$2:$S$450,2,FALSE)</f>
        <v>BRADSHAW, WE</v>
      </c>
      <c r="F348" t="str">
        <f>VLOOKUP($D348,metadata!$B$2:$S$450,3,FALSE)</f>
        <v>GEOGRAPHY OF PHOTOPERIODIC RESPONSE IN DIAPAUSING MOSQUITO</v>
      </c>
      <c r="G348" t="str">
        <f>VLOOKUP($D348,metadata!$B$2:$S$450,4,FALSE)</f>
        <v>10.1038/262384b0</v>
      </c>
      <c r="H348" t="str">
        <f>VLOOKUP($D348,metadata!$B$2:$S$450,5,FALSE)</f>
        <v>y-askfordata</v>
      </c>
      <c r="I348" t="str">
        <f>VLOOKUP($D348,metadata!$B$2:$S$450,6,FALSE)</f>
        <v>a</v>
      </c>
      <c r="J348" t="str">
        <f>VLOOKUP($D348,metadata!$B$2:$S$450,7,FALSE)</f>
        <v>i</v>
      </c>
      <c r="K348">
        <f>VLOOKUP($D348,metadata!$B$2:$S$450,8,FALSE)</f>
        <v>22</v>
      </c>
      <c r="L348">
        <f>VLOOKUP($D348,metadata!$B$2:$S$450,9,FALSE)</f>
        <v>16</v>
      </c>
      <c r="M348">
        <f>VLOOKUP($D348,metadata!$B$2:$S$450,10,FALSE)</f>
        <v>0</v>
      </c>
      <c r="N348" t="str">
        <f>VLOOKUP($D348,metadata!$B$2:$S$450,11,FALSE)</f>
        <v>Wyeomyia smithii</v>
      </c>
      <c r="O348" t="str">
        <f>VLOOKUP($D348,metadata!$B$2:$S$450,12,FALSE)</f>
        <v>diptera</v>
      </c>
      <c r="P348">
        <f>VLOOKUP($D348,metadata!$B$2:$S$450,13,FALSE)</f>
        <v>0</v>
      </c>
      <c r="Q348">
        <f>VLOOKUP($D348,metadata!$B$2:$S$450,14,FALSE)</f>
        <v>0</v>
      </c>
      <c r="R348">
        <f>VLOOKUP($D348,metadata!$B$2:$S$450,15,FALSE)</f>
        <v>0</v>
      </c>
      <c r="S348">
        <f>VLOOKUP($D348,metadata!$B$2:$S$450,16,FALSE)</f>
        <v>0</v>
      </c>
      <c r="T348">
        <f>VLOOKUP($D348,metadata!$B$2:$S$450,17,FALSE)</f>
        <v>0</v>
      </c>
      <c r="U348">
        <f>VLOOKUP($D348,metadata!$B$2:$S$450,18,FALSE)</f>
        <v>0</v>
      </c>
      <c r="V348">
        <f>VLOOKUP($D348,metadata!$B$2:$Z$450,19,FALSE)</f>
        <v>0</v>
      </c>
      <c r="W348">
        <f>VLOOKUP($D348,metadata!$B$2:$Z$450,20,FALSE)</f>
        <v>0</v>
      </c>
      <c r="X348">
        <f>VLOOKUP($D348,metadata!$B$2:$Z$450,21,FALSE)</f>
        <v>0</v>
      </c>
      <c r="Y348">
        <f>VLOOKUP($D348,metadata!$B$2:$Z$450,22,FALSE)</f>
        <v>0</v>
      </c>
      <c r="Z348">
        <f>VLOOKUP($D348,metadata!$B$2:$Z$450,23,FALSE)</f>
        <v>0</v>
      </c>
      <c r="AA348">
        <f>VLOOKUP($D348,metadata!$B$2:$Z$450,24,FALSE)</f>
        <v>0</v>
      </c>
      <c r="AB348">
        <f>VLOOKUP($D348,metadata!$B$2:$Z$450,25,FALSE)</f>
        <v>0</v>
      </c>
    </row>
    <row r="349" spans="1:28" x14ac:dyDescent="0.3">
      <c r="A349" t="e">
        <f>A348+metadata!J358</f>
        <v>#REF!</v>
      </c>
      <c r="B349" t="str">
        <f>metadata!B348</f>
        <v>51-21</v>
      </c>
      <c r="C349">
        <v>348</v>
      </c>
      <c r="D349" s="11" t="str">
        <f t="shared" si="5"/>
        <v>2-</v>
      </c>
      <c r="E349" t="str">
        <f>VLOOKUP($D349,metadata!$B$2:$S$450,2,FALSE)</f>
        <v>BRADSHAW, WE</v>
      </c>
      <c r="F349" t="str">
        <f>VLOOKUP($D349,metadata!$B$2:$S$450,3,FALSE)</f>
        <v>GEOGRAPHY OF PHOTOPERIODIC RESPONSE IN DIAPAUSING MOSQUITO</v>
      </c>
      <c r="G349" t="str">
        <f>VLOOKUP($D349,metadata!$B$2:$S$450,4,FALSE)</f>
        <v>10.1038/262384b0</v>
      </c>
      <c r="H349" t="str">
        <f>VLOOKUP($D349,metadata!$B$2:$S$450,5,FALSE)</f>
        <v>y-askfordata</v>
      </c>
      <c r="I349" t="str">
        <f>VLOOKUP($D349,metadata!$B$2:$S$450,6,FALSE)</f>
        <v>a</v>
      </c>
      <c r="J349" t="str">
        <f>VLOOKUP($D349,metadata!$B$2:$S$450,7,FALSE)</f>
        <v>i</v>
      </c>
      <c r="K349">
        <f>VLOOKUP($D349,metadata!$B$2:$S$450,8,FALSE)</f>
        <v>22</v>
      </c>
      <c r="L349">
        <f>VLOOKUP($D349,metadata!$B$2:$S$450,9,FALSE)</f>
        <v>16</v>
      </c>
      <c r="M349">
        <f>VLOOKUP($D349,metadata!$B$2:$S$450,10,FALSE)</f>
        <v>0</v>
      </c>
      <c r="N349" t="str">
        <f>VLOOKUP($D349,metadata!$B$2:$S$450,11,FALSE)</f>
        <v>Wyeomyia smithii</v>
      </c>
      <c r="O349" t="str">
        <f>VLOOKUP($D349,metadata!$B$2:$S$450,12,FALSE)</f>
        <v>diptera</v>
      </c>
      <c r="P349">
        <f>VLOOKUP($D349,metadata!$B$2:$S$450,13,FALSE)</f>
        <v>0</v>
      </c>
      <c r="Q349">
        <f>VLOOKUP($D349,metadata!$B$2:$S$450,14,FALSE)</f>
        <v>0</v>
      </c>
      <c r="R349">
        <f>VLOOKUP($D349,metadata!$B$2:$S$450,15,FALSE)</f>
        <v>0</v>
      </c>
      <c r="S349">
        <f>VLOOKUP($D349,metadata!$B$2:$S$450,16,FALSE)</f>
        <v>0</v>
      </c>
      <c r="T349">
        <f>VLOOKUP($D349,metadata!$B$2:$S$450,17,FALSE)</f>
        <v>0</v>
      </c>
      <c r="U349">
        <f>VLOOKUP($D349,metadata!$B$2:$S$450,18,FALSE)</f>
        <v>0</v>
      </c>
      <c r="V349">
        <f>VLOOKUP($D349,metadata!$B$2:$Z$450,19,FALSE)</f>
        <v>0</v>
      </c>
      <c r="W349">
        <f>VLOOKUP($D349,metadata!$B$2:$Z$450,20,FALSE)</f>
        <v>0</v>
      </c>
      <c r="X349">
        <f>VLOOKUP($D349,metadata!$B$2:$Z$450,21,FALSE)</f>
        <v>0</v>
      </c>
      <c r="Y349">
        <f>VLOOKUP($D349,metadata!$B$2:$Z$450,22,FALSE)</f>
        <v>0</v>
      </c>
      <c r="Z349">
        <f>VLOOKUP($D349,metadata!$B$2:$Z$450,23,FALSE)</f>
        <v>0</v>
      </c>
      <c r="AA349">
        <f>VLOOKUP($D349,metadata!$B$2:$Z$450,24,FALSE)</f>
        <v>0</v>
      </c>
      <c r="AB349">
        <f>VLOOKUP($D349,metadata!$B$2:$Z$450,25,FALSE)</f>
        <v>0</v>
      </c>
    </row>
    <row r="350" spans="1:28" x14ac:dyDescent="0.3">
      <c r="A350" t="e">
        <f>A349+metadata!J359</f>
        <v>#REF!</v>
      </c>
      <c r="B350" t="str">
        <f>metadata!B349</f>
        <v>51-22</v>
      </c>
      <c r="C350">
        <v>349</v>
      </c>
      <c r="D350" s="11" t="str">
        <f t="shared" si="5"/>
        <v>2-</v>
      </c>
      <c r="E350" t="str">
        <f>VLOOKUP($D350,metadata!$B$2:$S$450,2,FALSE)</f>
        <v>BRADSHAW, WE</v>
      </c>
      <c r="F350" t="str">
        <f>VLOOKUP($D350,metadata!$B$2:$S$450,3,FALSE)</f>
        <v>GEOGRAPHY OF PHOTOPERIODIC RESPONSE IN DIAPAUSING MOSQUITO</v>
      </c>
      <c r="G350" t="str">
        <f>VLOOKUP($D350,metadata!$B$2:$S$450,4,FALSE)</f>
        <v>10.1038/262384b0</v>
      </c>
      <c r="H350" t="str">
        <f>VLOOKUP($D350,metadata!$B$2:$S$450,5,FALSE)</f>
        <v>y-askfordata</v>
      </c>
      <c r="I350" t="str">
        <f>VLOOKUP($D350,metadata!$B$2:$S$450,6,FALSE)</f>
        <v>a</v>
      </c>
      <c r="J350" t="str">
        <f>VLOOKUP($D350,metadata!$B$2:$S$450,7,FALSE)</f>
        <v>i</v>
      </c>
      <c r="K350">
        <f>VLOOKUP($D350,metadata!$B$2:$S$450,8,FALSE)</f>
        <v>22</v>
      </c>
      <c r="L350">
        <f>VLOOKUP($D350,metadata!$B$2:$S$450,9,FALSE)</f>
        <v>16</v>
      </c>
      <c r="M350">
        <f>VLOOKUP($D350,metadata!$B$2:$S$450,10,FALSE)</f>
        <v>0</v>
      </c>
      <c r="N350" t="str">
        <f>VLOOKUP($D350,metadata!$B$2:$S$450,11,FALSE)</f>
        <v>Wyeomyia smithii</v>
      </c>
      <c r="O350" t="str">
        <f>VLOOKUP($D350,metadata!$B$2:$S$450,12,FALSE)</f>
        <v>diptera</v>
      </c>
      <c r="P350">
        <f>VLOOKUP($D350,metadata!$B$2:$S$450,13,FALSE)</f>
        <v>0</v>
      </c>
      <c r="Q350">
        <f>VLOOKUP($D350,metadata!$B$2:$S$450,14,FALSE)</f>
        <v>0</v>
      </c>
      <c r="R350">
        <f>VLOOKUP($D350,metadata!$B$2:$S$450,15,FALSE)</f>
        <v>0</v>
      </c>
      <c r="S350">
        <f>VLOOKUP($D350,metadata!$B$2:$S$450,16,FALSE)</f>
        <v>0</v>
      </c>
      <c r="T350">
        <f>VLOOKUP($D350,metadata!$B$2:$S$450,17,FALSE)</f>
        <v>0</v>
      </c>
      <c r="U350">
        <f>VLOOKUP($D350,metadata!$B$2:$S$450,18,FALSE)</f>
        <v>0</v>
      </c>
      <c r="V350">
        <f>VLOOKUP($D350,metadata!$B$2:$Z$450,19,FALSE)</f>
        <v>0</v>
      </c>
      <c r="W350">
        <f>VLOOKUP($D350,metadata!$B$2:$Z$450,20,FALSE)</f>
        <v>0</v>
      </c>
      <c r="X350">
        <f>VLOOKUP($D350,metadata!$B$2:$Z$450,21,FALSE)</f>
        <v>0</v>
      </c>
      <c r="Y350">
        <f>VLOOKUP($D350,metadata!$B$2:$Z$450,22,FALSE)</f>
        <v>0</v>
      </c>
      <c r="Z350">
        <f>VLOOKUP($D350,metadata!$B$2:$Z$450,23,FALSE)</f>
        <v>0</v>
      </c>
      <c r="AA350">
        <f>VLOOKUP($D350,metadata!$B$2:$Z$450,24,FALSE)</f>
        <v>0</v>
      </c>
      <c r="AB350">
        <f>VLOOKUP($D350,metadata!$B$2:$Z$450,25,FALSE)</f>
        <v>0</v>
      </c>
    </row>
    <row r="351" spans="1:28" x14ac:dyDescent="0.3">
      <c r="A351" t="e">
        <f>A350+metadata!J360</f>
        <v>#REF!</v>
      </c>
      <c r="B351" t="str">
        <f>metadata!B350</f>
        <v>51-23</v>
      </c>
      <c r="C351">
        <v>350</v>
      </c>
      <c r="D351" s="11" t="str">
        <f t="shared" si="5"/>
        <v>2-</v>
      </c>
      <c r="E351" t="str">
        <f>VLOOKUP($D351,metadata!$B$2:$S$450,2,FALSE)</f>
        <v>BRADSHAW, WE</v>
      </c>
      <c r="F351" t="str">
        <f>VLOOKUP($D351,metadata!$B$2:$S$450,3,FALSE)</f>
        <v>GEOGRAPHY OF PHOTOPERIODIC RESPONSE IN DIAPAUSING MOSQUITO</v>
      </c>
      <c r="G351" t="str">
        <f>VLOOKUP($D351,metadata!$B$2:$S$450,4,FALSE)</f>
        <v>10.1038/262384b0</v>
      </c>
      <c r="H351" t="str">
        <f>VLOOKUP($D351,metadata!$B$2:$S$450,5,FALSE)</f>
        <v>y-askfordata</v>
      </c>
      <c r="I351" t="str">
        <f>VLOOKUP($D351,metadata!$B$2:$S$450,6,FALSE)</f>
        <v>a</v>
      </c>
      <c r="J351" t="str">
        <f>VLOOKUP($D351,metadata!$B$2:$S$450,7,FALSE)</f>
        <v>i</v>
      </c>
      <c r="K351">
        <f>VLOOKUP($D351,metadata!$B$2:$S$450,8,FALSE)</f>
        <v>22</v>
      </c>
      <c r="L351">
        <f>VLOOKUP($D351,metadata!$B$2:$S$450,9,FALSE)</f>
        <v>16</v>
      </c>
      <c r="M351">
        <f>VLOOKUP($D351,metadata!$B$2:$S$450,10,FALSE)</f>
        <v>0</v>
      </c>
      <c r="N351" t="str">
        <f>VLOOKUP($D351,metadata!$B$2:$S$450,11,FALSE)</f>
        <v>Wyeomyia smithii</v>
      </c>
      <c r="O351" t="str">
        <f>VLOOKUP($D351,metadata!$B$2:$S$450,12,FALSE)</f>
        <v>diptera</v>
      </c>
      <c r="P351">
        <f>VLOOKUP($D351,metadata!$B$2:$S$450,13,FALSE)</f>
        <v>0</v>
      </c>
      <c r="Q351">
        <f>VLOOKUP($D351,metadata!$B$2:$S$450,14,FALSE)</f>
        <v>0</v>
      </c>
      <c r="R351">
        <f>VLOOKUP($D351,metadata!$B$2:$S$450,15,FALSE)</f>
        <v>0</v>
      </c>
      <c r="S351">
        <f>VLOOKUP($D351,metadata!$B$2:$S$450,16,FALSE)</f>
        <v>0</v>
      </c>
      <c r="T351">
        <f>VLOOKUP($D351,metadata!$B$2:$S$450,17,FALSE)</f>
        <v>0</v>
      </c>
      <c r="U351">
        <f>VLOOKUP($D351,metadata!$B$2:$S$450,18,FALSE)</f>
        <v>0</v>
      </c>
      <c r="V351">
        <f>VLOOKUP($D351,metadata!$B$2:$Z$450,19,FALSE)</f>
        <v>0</v>
      </c>
      <c r="W351">
        <f>VLOOKUP($D351,metadata!$B$2:$Z$450,20,FALSE)</f>
        <v>0</v>
      </c>
      <c r="X351">
        <f>VLOOKUP($D351,metadata!$B$2:$Z$450,21,FALSE)</f>
        <v>0</v>
      </c>
      <c r="Y351">
        <f>VLOOKUP($D351,metadata!$B$2:$Z$450,22,FALSE)</f>
        <v>0</v>
      </c>
      <c r="Z351">
        <f>VLOOKUP($D351,metadata!$B$2:$Z$450,23,FALSE)</f>
        <v>0</v>
      </c>
      <c r="AA351">
        <f>VLOOKUP($D351,metadata!$B$2:$Z$450,24,FALSE)</f>
        <v>0</v>
      </c>
      <c r="AB351">
        <f>VLOOKUP($D351,metadata!$B$2:$Z$450,25,FALSE)</f>
        <v>0</v>
      </c>
    </row>
    <row r="352" spans="1:28" x14ac:dyDescent="0.3">
      <c r="A352" t="e">
        <f>A351+metadata!J361</f>
        <v>#REF!</v>
      </c>
      <c r="B352" t="str">
        <f>metadata!B351</f>
        <v>51-24</v>
      </c>
      <c r="C352">
        <v>351</v>
      </c>
      <c r="D352" s="11" t="str">
        <f t="shared" si="5"/>
        <v>2-</v>
      </c>
      <c r="E352" t="str">
        <f>VLOOKUP($D352,metadata!$B$2:$S$450,2,FALSE)</f>
        <v>BRADSHAW, WE</v>
      </c>
      <c r="F352" t="str">
        <f>VLOOKUP($D352,metadata!$B$2:$S$450,3,FALSE)</f>
        <v>GEOGRAPHY OF PHOTOPERIODIC RESPONSE IN DIAPAUSING MOSQUITO</v>
      </c>
      <c r="G352" t="str">
        <f>VLOOKUP($D352,metadata!$B$2:$S$450,4,FALSE)</f>
        <v>10.1038/262384b0</v>
      </c>
      <c r="H352" t="str">
        <f>VLOOKUP($D352,metadata!$B$2:$S$450,5,FALSE)</f>
        <v>y-askfordata</v>
      </c>
      <c r="I352" t="str">
        <f>VLOOKUP($D352,metadata!$B$2:$S$450,6,FALSE)</f>
        <v>a</v>
      </c>
      <c r="J352" t="str">
        <f>VLOOKUP($D352,metadata!$B$2:$S$450,7,FALSE)</f>
        <v>i</v>
      </c>
      <c r="K352">
        <f>VLOOKUP($D352,metadata!$B$2:$S$450,8,FALSE)</f>
        <v>22</v>
      </c>
      <c r="L352">
        <f>VLOOKUP($D352,metadata!$B$2:$S$450,9,FALSE)</f>
        <v>16</v>
      </c>
      <c r="M352">
        <f>VLOOKUP($D352,metadata!$B$2:$S$450,10,FALSE)</f>
        <v>0</v>
      </c>
      <c r="N352" t="str">
        <f>VLOOKUP($D352,metadata!$B$2:$S$450,11,FALSE)</f>
        <v>Wyeomyia smithii</v>
      </c>
      <c r="O352" t="str">
        <f>VLOOKUP($D352,metadata!$B$2:$S$450,12,FALSE)</f>
        <v>diptera</v>
      </c>
      <c r="P352">
        <f>VLOOKUP($D352,metadata!$B$2:$S$450,13,FALSE)</f>
        <v>0</v>
      </c>
      <c r="Q352">
        <f>VLOOKUP($D352,metadata!$B$2:$S$450,14,FALSE)</f>
        <v>0</v>
      </c>
      <c r="R352">
        <f>VLOOKUP($D352,metadata!$B$2:$S$450,15,FALSE)</f>
        <v>0</v>
      </c>
      <c r="S352">
        <f>VLOOKUP($D352,metadata!$B$2:$S$450,16,FALSE)</f>
        <v>0</v>
      </c>
      <c r="T352">
        <f>VLOOKUP($D352,metadata!$B$2:$S$450,17,FALSE)</f>
        <v>0</v>
      </c>
      <c r="U352">
        <f>VLOOKUP($D352,metadata!$B$2:$S$450,18,FALSE)</f>
        <v>0</v>
      </c>
      <c r="V352">
        <f>VLOOKUP($D352,metadata!$B$2:$Z$450,19,FALSE)</f>
        <v>0</v>
      </c>
      <c r="W352">
        <f>VLOOKUP($D352,metadata!$B$2:$Z$450,20,FALSE)</f>
        <v>0</v>
      </c>
      <c r="X352">
        <f>VLOOKUP($D352,metadata!$B$2:$Z$450,21,FALSE)</f>
        <v>0</v>
      </c>
      <c r="Y352">
        <f>VLOOKUP($D352,metadata!$B$2:$Z$450,22,FALSE)</f>
        <v>0</v>
      </c>
      <c r="Z352">
        <f>VLOOKUP($D352,metadata!$B$2:$Z$450,23,FALSE)</f>
        <v>0</v>
      </c>
      <c r="AA352">
        <f>VLOOKUP($D352,metadata!$B$2:$Z$450,24,FALSE)</f>
        <v>0</v>
      </c>
      <c r="AB352">
        <f>VLOOKUP($D352,metadata!$B$2:$Z$450,25,FALSE)</f>
        <v>0</v>
      </c>
    </row>
    <row r="353" spans="1:28" x14ac:dyDescent="0.3">
      <c r="A353" t="e">
        <f>A352+metadata!J362</f>
        <v>#REF!</v>
      </c>
      <c r="B353" t="str">
        <f>metadata!B352</f>
        <v>51-25</v>
      </c>
      <c r="C353">
        <v>352</v>
      </c>
      <c r="D353" s="11" t="str">
        <f t="shared" si="5"/>
        <v>2-</v>
      </c>
      <c r="E353" t="str">
        <f>VLOOKUP($D353,metadata!$B$2:$S$450,2,FALSE)</f>
        <v>BRADSHAW, WE</v>
      </c>
      <c r="F353" t="str">
        <f>VLOOKUP($D353,metadata!$B$2:$S$450,3,FALSE)</f>
        <v>GEOGRAPHY OF PHOTOPERIODIC RESPONSE IN DIAPAUSING MOSQUITO</v>
      </c>
      <c r="G353" t="str">
        <f>VLOOKUP($D353,metadata!$B$2:$S$450,4,FALSE)</f>
        <v>10.1038/262384b0</v>
      </c>
      <c r="H353" t="str">
        <f>VLOOKUP($D353,metadata!$B$2:$S$450,5,FALSE)</f>
        <v>y-askfordata</v>
      </c>
      <c r="I353" t="str">
        <f>VLOOKUP($D353,metadata!$B$2:$S$450,6,FALSE)</f>
        <v>a</v>
      </c>
      <c r="J353" t="str">
        <f>VLOOKUP($D353,metadata!$B$2:$S$450,7,FALSE)</f>
        <v>i</v>
      </c>
      <c r="K353">
        <f>VLOOKUP($D353,metadata!$B$2:$S$450,8,FALSE)</f>
        <v>22</v>
      </c>
      <c r="L353">
        <f>VLOOKUP($D353,metadata!$B$2:$S$450,9,FALSE)</f>
        <v>16</v>
      </c>
      <c r="M353">
        <f>VLOOKUP($D353,metadata!$B$2:$S$450,10,FALSE)</f>
        <v>0</v>
      </c>
      <c r="N353" t="str">
        <f>VLOOKUP($D353,metadata!$B$2:$S$450,11,FALSE)</f>
        <v>Wyeomyia smithii</v>
      </c>
      <c r="O353" t="str">
        <f>VLOOKUP($D353,metadata!$B$2:$S$450,12,FALSE)</f>
        <v>diptera</v>
      </c>
      <c r="P353">
        <f>VLOOKUP($D353,metadata!$B$2:$S$450,13,FALSE)</f>
        <v>0</v>
      </c>
      <c r="Q353">
        <f>VLOOKUP($D353,metadata!$B$2:$S$450,14,FALSE)</f>
        <v>0</v>
      </c>
      <c r="R353">
        <f>VLOOKUP($D353,metadata!$B$2:$S$450,15,FALSE)</f>
        <v>0</v>
      </c>
      <c r="S353">
        <f>VLOOKUP($D353,metadata!$B$2:$S$450,16,FALSE)</f>
        <v>0</v>
      </c>
      <c r="T353">
        <f>VLOOKUP($D353,metadata!$B$2:$S$450,17,FALSE)</f>
        <v>0</v>
      </c>
      <c r="U353">
        <f>VLOOKUP($D353,metadata!$B$2:$S$450,18,FALSE)</f>
        <v>0</v>
      </c>
      <c r="V353">
        <f>VLOOKUP($D353,metadata!$B$2:$Z$450,19,FALSE)</f>
        <v>0</v>
      </c>
      <c r="W353">
        <f>VLOOKUP($D353,metadata!$B$2:$Z$450,20,FALSE)</f>
        <v>0</v>
      </c>
      <c r="X353">
        <f>VLOOKUP($D353,metadata!$B$2:$Z$450,21,FALSE)</f>
        <v>0</v>
      </c>
      <c r="Y353">
        <f>VLOOKUP($D353,metadata!$B$2:$Z$450,22,FALSE)</f>
        <v>0</v>
      </c>
      <c r="Z353">
        <f>VLOOKUP($D353,metadata!$B$2:$Z$450,23,FALSE)</f>
        <v>0</v>
      </c>
      <c r="AA353">
        <f>VLOOKUP($D353,metadata!$B$2:$Z$450,24,FALSE)</f>
        <v>0</v>
      </c>
      <c r="AB353">
        <f>VLOOKUP($D353,metadata!$B$2:$Z$450,25,FALSE)</f>
        <v>0</v>
      </c>
    </row>
    <row r="354" spans="1:28" x14ac:dyDescent="0.3">
      <c r="A354" t="e">
        <f>A353+metadata!J363</f>
        <v>#REF!</v>
      </c>
      <c r="B354" t="str">
        <f>metadata!B353</f>
        <v>51-26</v>
      </c>
      <c r="C354">
        <v>353</v>
      </c>
      <c r="D354" s="11" t="str">
        <f t="shared" si="5"/>
        <v>2-</v>
      </c>
      <c r="E354" t="str">
        <f>VLOOKUP($D354,metadata!$B$2:$S$450,2,FALSE)</f>
        <v>BRADSHAW, WE</v>
      </c>
      <c r="F354" t="str">
        <f>VLOOKUP($D354,metadata!$B$2:$S$450,3,FALSE)</f>
        <v>GEOGRAPHY OF PHOTOPERIODIC RESPONSE IN DIAPAUSING MOSQUITO</v>
      </c>
      <c r="G354" t="str">
        <f>VLOOKUP($D354,metadata!$B$2:$S$450,4,FALSE)</f>
        <v>10.1038/262384b0</v>
      </c>
      <c r="H354" t="str">
        <f>VLOOKUP($D354,metadata!$B$2:$S$450,5,FALSE)</f>
        <v>y-askfordata</v>
      </c>
      <c r="I354" t="str">
        <f>VLOOKUP($D354,metadata!$B$2:$S$450,6,FALSE)</f>
        <v>a</v>
      </c>
      <c r="J354" t="str">
        <f>VLOOKUP($D354,metadata!$B$2:$S$450,7,FALSE)</f>
        <v>i</v>
      </c>
      <c r="K354">
        <f>VLOOKUP($D354,metadata!$B$2:$S$450,8,FALSE)</f>
        <v>22</v>
      </c>
      <c r="L354">
        <f>VLOOKUP($D354,metadata!$B$2:$S$450,9,FALSE)</f>
        <v>16</v>
      </c>
      <c r="M354">
        <f>VLOOKUP($D354,metadata!$B$2:$S$450,10,FALSE)</f>
        <v>0</v>
      </c>
      <c r="N354" t="str">
        <f>VLOOKUP($D354,metadata!$B$2:$S$450,11,FALSE)</f>
        <v>Wyeomyia smithii</v>
      </c>
      <c r="O354" t="str">
        <f>VLOOKUP($D354,metadata!$B$2:$S$450,12,FALSE)</f>
        <v>diptera</v>
      </c>
      <c r="P354">
        <f>VLOOKUP($D354,metadata!$B$2:$S$450,13,FALSE)</f>
        <v>0</v>
      </c>
      <c r="Q354">
        <f>VLOOKUP($D354,metadata!$B$2:$S$450,14,FALSE)</f>
        <v>0</v>
      </c>
      <c r="R354">
        <f>VLOOKUP($D354,metadata!$B$2:$S$450,15,FALSE)</f>
        <v>0</v>
      </c>
      <c r="S354">
        <f>VLOOKUP($D354,metadata!$B$2:$S$450,16,FALSE)</f>
        <v>0</v>
      </c>
      <c r="T354">
        <f>VLOOKUP($D354,metadata!$B$2:$S$450,17,FALSE)</f>
        <v>0</v>
      </c>
      <c r="U354">
        <f>VLOOKUP($D354,metadata!$B$2:$S$450,18,FALSE)</f>
        <v>0</v>
      </c>
      <c r="V354">
        <f>VLOOKUP($D354,metadata!$B$2:$Z$450,19,FALSE)</f>
        <v>0</v>
      </c>
      <c r="W354">
        <f>VLOOKUP($D354,metadata!$B$2:$Z$450,20,FALSE)</f>
        <v>0</v>
      </c>
      <c r="X354">
        <f>VLOOKUP($D354,metadata!$B$2:$Z$450,21,FALSE)</f>
        <v>0</v>
      </c>
      <c r="Y354">
        <f>VLOOKUP($D354,metadata!$B$2:$Z$450,22,FALSE)</f>
        <v>0</v>
      </c>
      <c r="Z354">
        <f>VLOOKUP($D354,metadata!$B$2:$Z$450,23,FALSE)</f>
        <v>0</v>
      </c>
      <c r="AA354">
        <f>VLOOKUP($D354,metadata!$B$2:$Z$450,24,FALSE)</f>
        <v>0</v>
      </c>
      <c r="AB354">
        <f>VLOOKUP($D354,metadata!$B$2:$Z$450,25,FALSE)</f>
        <v>0</v>
      </c>
    </row>
    <row r="355" spans="1:28" x14ac:dyDescent="0.3">
      <c r="A355" t="e">
        <f>A354+metadata!J364</f>
        <v>#REF!</v>
      </c>
      <c r="B355" t="str">
        <f>metadata!B354</f>
        <v>51-27</v>
      </c>
      <c r="C355">
        <v>354</v>
      </c>
      <c r="D355" s="11" t="str">
        <f t="shared" si="5"/>
        <v>2-</v>
      </c>
      <c r="E355" t="str">
        <f>VLOOKUP($D355,metadata!$B$2:$S$450,2,FALSE)</f>
        <v>BRADSHAW, WE</v>
      </c>
      <c r="F355" t="str">
        <f>VLOOKUP($D355,metadata!$B$2:$S$450,3,FALSE)</f>
        <v>GEOGRAPHY OF PHOTOPERIODIC RESPONSE IN DIAPAUSING MOSQUITO</v>
      </c>
      <c r="G355" t="str">
        <f>VLOOKUP($D355,metadata!$B$2:$S$450,4,FALSE)</f>
        <v>10.1038/262384b0</v>
      </c>
      <c r="H355" t="str">
        <f>VLOOKUP($D355,metadata!$B$2:$S$450,5,FALSE)</f>
        <v>y-askfordata</v>
      </c>
      <c r="I355" t="str">
        <f>VLOOKUP($D355,metadata!$B$2:$S$450,6,FALSE)</f>
        <v>a</v>
      </c>
      <c r="J355" t="str">
        <f>VLOOKUP($D355,metadata!$B$2:$S$450,7,FALSE)</f>
        <v>i</v>
      </c>
      <c r="K355">
        <f>VLOOKUP($D355,metadata!$B$2:$S$450,8,FALSE)</f>
        <v>22</v>
      </c>
      <c r="L355">
        <f>VLOOKUP($D355,metadata!$B$2:$S$450,9,FALSE)</f>
        <v>16</v>
      </c>
      <c r="M355">
        <f>VLOOKUP($D355,metadata!$B$2:$S$450,10,FALSE)</f>
        <v>0</v>
      </c>
      <c r="N355" t="str">
        <f>VLOOKUP($D355,metadata!$B$2:$S$450,11,FALSE)</f>
        <v>Wyeomyia smithii</v>
      </c>
      <c r="O355" t="str">
        <f>VLOOKUP($D355,metadata!$B$2:$S$450,12,FALSE)</f>
        <v>diptera</v>
      </c>
      <c r="P355">
        <f>VLOOKUP($D355,metadata!$B$2:$S$450,13,FALSE)</f>
        <v>0</v>
      </c>
      <c r="Q355">
        <f>VLOOKUP($D355,metadata!$B$2:$S$450,14,FALSE)</f>
        <v>0</v>
      </c>
      <c r="R355">
        <f>VLOOKUP($D355,metadata!$B$2:$S$450,15,FALSE)</f>
        <v>0</v>
      </c>
      <c r="S355">
        <f>VLOOKUP($D355,metadata!$B$2:$S$450,16,FALSE)</f>
        <v>0</v>
      </c>
      <c r="T355">
        <f>VLOOKUP($D355,metadata!$B$2:$S$450,17,FALSE)</f>
        <v>0</v>
      </c>
      <c r="U355">
        <f>VLOOKUP($D355,metadata!$B$2:$S$450,18,FALSE)</f>
        <v>0</v>
      </c>
      <c r="V355">
        <f>VLOOKUP($D355,metadata!$B$2:$Z$450,19,FALSE)</f>
        <v>0</v>
      </c>
      <c r="W355">
        <f>VLOOKUP($D355,metadata!$B$2:$Z$450,20,FALSE)</f>
        <v>0</v>
      </c>
      <c r="X355">
        <f>VLOOKUP($D355,metadata!$B$2:$Z$450,21,FALSE)</f>
        <v>0</v>
      </c>
      <c r="Y355">
        <f>VLOOKUP($D355,metadata!$B$2:$Z$450,22,FALSE)</f>
        <v>0</v>
      </c>
      <c r="Z355">
        <f>VLOOKUP($D355,metadata!$B$2:$Z$450,23,FALSE)</f>
        <v>0</v>
      </c>
      <c r="AA355">
        <f>VLOOKUP($D355,metadata!$B$2:$Z$450,24,FALSE)</f>
        <v>0</v>
      </c>
      <c r="AB355">
        <f>VLOOKUP($D355,metadata!$B$2:$Z$450,25,FALSE)</f>
        <v>0</v>
      </c>
    </row>
    <row r="356" spans="1:28" x14ac:dyDescent="0.3">
      <c r="A356" t="e">
        <f>A355+metadata!J365</f>
        <v>#REF!</v>
      </c>
      <c r="B356" t="str">
        <f>metadata!B355</f>
        <v>51-28</v>
      </c>
      <c r="C356">
        <v>355</v>
      </c>
      <c r="D356" s="11" t="str">
        <f t="shared" si="5"/>
        <v>2-</v>
      </c>
      <c r="E356" t="str">
        <f>VLOOKUP($D356,metadata!$B$2:$S$450,2,FALSE)</f>
        <v>BRADSHAW, WE</v>
      </c>
      <c r="F356" t="str">
        <f>VLOOKUP($D356,metadata!$B$2:$S$450,3,FALSE)</f>
        <v>GEOGRAPHY OF PHOTOPERIODIC RESPONSE IN DIAPAUSING MOSQUITO</v>
      </c>
      <c r="G356" t="str">
        <f>VLOOKUP($D356,metadata!$B$2:$S$450,4,FALSE)</f>
        <v>10.1038/262384b0</v>
      </c>
      <c r="H356" t="str">
        <f>VLOOKUP($D356,metadata!$B$2:$S$450,5,FALSE)</f>
        <v>y-askfordata</v>
      </c>
      <c r="I356" t="str">
        <f>VLOOKUP($D356,metadata!$B$2:$S$450,6,FALSE)</f>
        <v>a</v>
      </c>
      <c r="J356" t="str">
        <f>VLOOKUP($D356,metadata!$B$2:$S$450,7,FALSE)</f>
        <v>i</v>
      </c>
      <c r="K356">
        <f>VLOOKUP($D356,metadata!$B$2:$S$450,8,FALSE)</f>
        <v>22</v>
      </c>
      <c r="L356">
        <f>VLOOKUP($D356,metadata!$B$2:$S$450,9,FALSE)</f>
        <v>16</v>
      </c>
      <c r="M356">
        <f>VLOOKUP($D356,metadata!$B$2:$S$450,10,FALSE)</f>
        <v>0</v>
      </c>
      <c r="N356" t="str">
        <f>VLOOKUP($D356,metadata!$B$2:$S$450,11,FALSE)</f>
        <v>Wyeomyia smithii</v>
      </c>
      <c r="O356" t="str">
        <f>VLOOKUP($D356,metadata!$B$2:$S$450,12,FALSE)</f>
        <v>diptera</v>
      </c>
      <c r="P356">
        <f>VLOOKUP($D356,metadata!$B$2:$S$450,13,FALSE)</f>
        <v>0</v>
      </c>
      <c r="Q356">
        <f>VLOOKUP($D356,metadata!$B$2:$S$450,14,FALSE)</f>
        <v>0</v>
      </c>
      <c r="R356">
        <f>VLOOKUP($D356,metadata!$B$2:$S$450,15,FALSE)</f>
        <v>0</v>
      </c>
      <c r="S356">
        <f>VLOOKUP($D356,metadata!$B$2:$S$450,16,FALSE)</f>
        <v>0</v>
      </c>
      <c r="T356">
        <f>VLOOKUP($D356,metadata!$B$2:$S$450,17,FALSE)</f>
        <v>0</v>
      </c>
      <c r="U356">
        <f>VLOOKUP($D356,metadata!$B$2:$S$450,18,FALSE)</f>
        <v>0</v>
      </c>
      <c r="V356">
        <f>VLOOKUP($D356,metadata!$B$2:$Z$450,19,FALSE)</f>
        <v>0</v>
      </c>
      <c r="W356">
        <f>VLOOKUP($D356,metadata!$B$2:$Z$450,20,FALSE)</f>
        <v>0</v>
      </c>
      <c r="X356">
        <f>VLOOKUP($D356,metadata!$B$2:$Z$450,21,FALSE)</f>
        <v>0</v>
      </c>
      <c r="Y356">
        <f>VLOOKUP($D356,metadata!$B$2:$Z$450,22,FALSE)</f>
        <v>0</v>
      </c>
      <c r="Z356">
        <f>VLOOKUP($D356,metadata!$B$2:$Z$450,23,FALSE)</f>
        <v>0</v>
      </c>
      <c r="AA356">
        <f>VLOOKUP($D356,metadata!$B$2:$Z$450,24,FALSE)</f>
        <v>0</v>
      </c>
      <c r="AB356">
        <f>VLOOKUP($D356,metadata!$B$2:$Z$450,25,FALSE)</f>
        <v>0</v>
      </c>
    </row>
    <row r="357" spans="1:28" x14ac:dyDescent="0.3">
      <c r="A357" t="e">
        <f>A356+metadata!J366</f>
        <v>#REF!</v>
      </c>
      <c r="B357" t="str">
        <f>metadata!B356</f>
        <v>51-29</v>
      </c>
      <c r="C357">
        <v>356</v>
      </c>
      <c r="D357" s="11" t="str">
        <f t="shared" si="5"/>
        <v>2-</v>
      </c>
      <c r="E357" t="str">
        <f>VLOOKUP($D357,metadata!$B$2:$S$450,2,FALSE)</f>
        <v>BRADSHAW, WE</v>
      </c>
      <c r="F357" t="str">
        <f>VLOOKUP($D357,metadata!$B$2:$S$450,3,FALSE)</f>
        <v>GEOGRAPHY OF PHOTOPERIODIC RESPONSE IN DIAPAUSING MOSQUITO</v>
      </c>
      <c r="G357" t="str">
        <f>VLOOKUP($D357,metadata!$B$2:$S$450,4,FALSE)</f>
        <v>10.1038/262384b0</v>
      </c>
      <c r="H357" t="str">
        <f>VLOOKUP($D357,metadata!$B$2:$S$450,5,FALSE)</f>
        <v>y-askfordata</v>
      </c>
      <c r="I357" t="str">
        <f>VLOOKUP($D357,metadata!$B$2:$S$450,6,FALSE)</f>
        <v>a</v>
      </c>
      <c r="J357" t="str">
        <f>VLOOKUP($D357,metadata!$B$2:$S$450,7,FALSE)</f>
        <v>i</v>
      </c>
      <c r="K357">
        <f>VLOOKUP($D357,metadata!$B$2:$S$450,8,FALSE)</f>
        <v>22</v>
      </c>
      <c r="L357">
        <f>VLOOKUP($D357,metadata!$B$2:$S$450,9,FALSE)</f>
        <v>16</v>
      </c>
      <c r="M357">
        <f>VLOOKUP($D357,metadata!$B$2:$S$450,10,FALSE)</f>
        <v>0</v>
      </c>
      <c r="N357" t="str">
        <f>VLOOKUP($D357,metadata!$B$2:$S$450,11,FALSE)</f>
        <v>Wyeomyia smithii</v>
      </c>
      <c r="O357" t="str">
        <f>VLOOKUP($D357,metadata!$B$2:$S$450,12,FALSE)</f>
        <v>diptera</v>
      </c>
      <c r="P357">
        <f>VLOOKUP($D357,metadata!$B$2:$S$450,13,FALSE)</f>
        <v>0</v>
      </c>
      <c r="Q357">
        <f>VLOOKUP($D357,metadata!$B$2:$S$450,14,FALSE)</f>
        <v>0</v>
      </c>
      <c r="R357">
        <f>VLOOKUP($D357,metadata!$B$2:$S$450,15,FALSE)</f>
        <v>0</v>
      </c>
      <c r="S357">
        <f>VLOOKUP($D357,metadata!$B$2:$S$450,16,FALSE)</f>
        <v>0</v>
      </c>
      <c r="T357">
        <f>VLOOKUP($D357,metadata!$B$2:$S$450,17,FALSE)</f>
        <v>0</v>
      </c>
      <c r="U357">
        <f>VLOOKUP($D357,metadata!$B$2:$S$450,18,FALSE)</f>
        <v>0</v>
      </c>
      <c r="V357">
        <f>VLOOKUP($D357,metadata!$B$2:$Z$450,19,FALSE)</f>
        <v>0</v>
      </c>
      <c r="W357">
        <f>VLOOKUP($D357,metadata!$B$2:$Z$450,20,FALSE)</f>
        <v>0</v>
      </c>
      <c r="X357">
        <f>VLOOKUP($D357,metadata!$B$2:$Z$450,21,FALSE)</f>
        <v>0</v>
      </c>
      <c r="Y357">
        <f>VLOOKUP($D357,metadata!$B$2:$Z$450,22,FALSE)</f>
        <v>0</v>
      </c>
      <c r="Z357">
        <f>VLOOKUP($D357,metadata!$B$2:$Z$450,23,FALSE)</f>
        <v>0</v>
      </c>
      <c r="AA357">
        <f>VLOOKUP($D357,metadata!$B$2:$Z$450,24,FALSE)</f>
        <v>0</v>
      </c>
      <c r="AB357">
        <f>VLOOKUP($D357,metadata!$B$2:$Z$450,25,FALSE)</f>
        <v>0</v>
      </c>
    </row>
    <row r="358" spans="1:28" x14ac:dyDescent="0.3">
      <c r="A358" t="e">
        <f>A357+metadata!J367</f>
        <v>#REF!</v>
      </c>
      <c r="B358" t="str">
        <f>metadata!B357</f>
        <v>51-30</v>
      </c>
      <c r="C358">
        <v>357</v>
      </c>
      <c r="D358" s="11" t="str">
        <f t="shared" si="5"/>
        <v>2-</v>
      </c>
      <c r="E358" t="str">
        <f>VLOOKUP($D358,metadata!$B$2:$S$450,2,FALSE)</f>
        <v>BRADSHAW, WE</v>
      </c>
      <c r="F358" t="str">
        <f>VLOOKUP($D358,metadata!$B$2:$S$450,3,FALSE)</f>
        <v>GEOGRAPHY OF PHOTOPERIODIC RESPONSE IN DIAPAUSING MOSQUITO</v>
      </c>
      <c r="G358" t="str">
        <f>VLOOKUP($D358,metadata!$B$2:$S$450,4,FALSE)</f>
        <v>10.1038/262384b0</v>
      </c>
      <c r="H358" t="str">
        <f>VLOOKUP($D358,metadata!$B$2:$S$450,5,FALSE)</f>
        <v>y-askfordata</v>
      </c>
      <c r="I358" t="str">
        <f>VLOOKUP($D358,metadata!$B$2:$S$450,6,FALSE)</f>
        <v>a</v>
      </c>
      <c r="J358" t="str">
        <f>VLOOKUP($D358,metadata!$B$2:$S$450,7,FALSE)</f>
        <v>i</v>
      </c>
      <c r="K358">
        <f>VLOOKUP($D358,metadata!$B$2:$S$450,8,FALSE)</f>
        <v>22</v>
      </c>
      <c r="L358">
        <f>VLOOKUP($D358,metadata!$B$2:$S$450,9,FALSE)</f>
        <v>16</v>
      </c>
      <c r="M358">
        <f>VLOOKUP($D358,metadata!$B$2:$S$450,10,FALSE)</f>
        <v>0</v>
      </c>
      <c r="N358" t="str">
        <f>VLOOKUP($D358,metadata!$B$2:$S$450,11,FALSE)</f>
        <v>Wyeomyia smithii</v>
      </c>
      <c r="O358" t="str">
        <f>VLOOKUP($D358,metadata!$B$2:$S$450,12,FALSE)</f>
        <v>diptera</v>
      </c>
      <c r="P358">
        <f>VLOOKUP($D358,metadata!$B$2:$S$450,13,FALSE)</f>
        <v>0</v>
      </c>
      <c r="Q358">
        <f>VLOOKUP($D358,metadata!$B$2:$S$450,14,FALSE)</f>
        <v>0</v>
      </c>
      <c r="R358">
        <f>VLOOKUP($D358,metadata!$B$2:$S$450,15,FALSE)</f>
        <v>0</v>
      </c>
      <c r="S358">
        <f>VLOOKUP($D358,metadata!$B$2:$S$450,16,FALSE)</f>
        <v>0</v>
      </c>
      <c r="T358">
        <f>VLOOKUP($D358,metadata!$B$2:$S$450,17,FALSE)</f>
        <v>0</v>
      </c>
      <c r="U358">
        <f>VLOOKUP($D358,metadata!$B$2:$S$450,18,FALSE)</f>
        <v>0</v>
      </c>
      <c r="V358">
        <f>VLOOKUP($D358,metadata!$B$2:$Z$450,19,FALSE)</f>
        <v>0</v>
      </c>
      <c r="W358">
        <f>VLOOKUP($D358,metadata!$B$2:$Z$450,20,FALSE)</f>
        <v>0</v>
      </c>
      <c r="X358">
        <f>VLOOKUP($D358,metadata!$B$2:$Z$450,21,FALSE)</f>
        <v>0</v>
      </c>
      <c r="Y358">
        <f>VLOOKUP($D358,metadata!$B$2:$Z$450,22,FALSE)</f>
        <v>0</v>
      </c>
      <c r="Z358">
        <f>VLOOKUP($D358,metadata!$B$2:$Z$450,23,FALSE)</f>
        <v>0</v>
      </c>
      <c r="AA358">
        <f>VLOOKUP($D358,metadata!$B$2:$Z$450,24,FALSE)</f>
        <v>0</v>
      </c>
      <c r="AB358">
        <f>VLOOKUP($D358,metadata!$B$2:$Z$450,25,FALSE)</f>
        <v>0</v>
      </c>
    </row>
    <row r="359" spans="1:28" x14ac:dyDescent="0.3">
      <c r="A359" t="e">
        <f>A358+metadata!J368</f>
        <v>#REF!</v>
      </c>
      <c r="B359" t="str">
        <f>metadata!B358</f>
        <v>51-31</v>
      </c>
      <c r="C359">
        <v>358</v>
      </c>
      <c r="D359" s="11" t="str">
        <f t="shared" si="5"/>
        <v>2-</v>
      </c>
      <c r="E359" t="str">
        <f>VLOOKUP($D359,metadata!$B$2:$S$450,2,FALSE)</f>
        <v>BRADSHAW, WE</v>
      </c>
      <c r="F359" t="str">
        <f>VLOOKUP($D359,metadata!$B$2:$S$450,3,FALSE)</f>
        <v>GEOGRAPHY OF PHOTOPERIODIC RESPONSE IN DIAPAUSING MOSQUITO</v>
      </c>
      <c r="G359" t="str">
        <f>VLOOKUP($D359,metadata!$B$2:$S$450,4,FALSE)</f>
        <v>10.1038/262384b0</v>
      </c>
      <c r="H359" t="str">
        <f>VLOOKUP($D359,metadata!$B$2:$S$450,5,FALSE)</f>
        <v>y-askfordata</v>
      </c>
      <c r="I359" t="str">
        <f>VLOOKUP($D359,metadata!$B$2:$S$450,6,FALSE)</f>
        <v>a</v>
      </c>
      <c r="J359" t="str">
        <f>VLOOKUP($D359,metadata!$B$2:$S$450,7,FALSE)</f>
        <v>i</v>
      </c>
      <c r="K359">
        <f>VLOOKUP($D359,metadata!$B$2:$S$450,8,FALSE)</f>
        <v>22</v>
      </c>
      <c r="L359">
        <f>VLOOKUP($D359,metadata!$B$2:$S$450,9,FALSE)</f>
        <v>16</v>
      </c>
      <c r="M359">
        <f>VLOOKUP($D359,metadata!$B$2:$S$450,10,FALSE)</f>
        <v>0</v>
      </c>
      <c r="N359" t="str">
        <f>VLOOKUP($D359,metadata!$B$2:$S$450,11,FALSE)</f>
        <v>Wyeomyia smithii</v>
      </c>
      <c r="O359" t="str">
        <f>VLOOKUP($D359,metadata!$B$2:$S$450,12,FALSE)</f>
        <v>diptera</v>
      </c>
      <c r="P359">
        <f>VLOOKUP($D359,metadata!$B$2:$S$450,13,FALSE)</f>
        <v>0</v>
      </c>
      <c r="Q359">
        <f>VLOOKUP($D359,metadata!$B$2:$S$450,14,FALSE)</f>
        <v>0</v>
      </c>
      <c r="R359">
        <f>VLOOKUP($D359,metadata!$B$2:$S$450,15,FALSE)</f>
        <v>0</v>
      </c>
      <c r="S359">
        <f>VLOOKUP($D359,metadata!$B$2:$S$450,16,FALSE)</f>
        <v>0</v>
      </c>
      <c r="T359">
        <f>VLOOKUP($D359,metadata!$B$2:$S$450,17,FALSE)</f>
        <v>0</v>
      </c>
      <c r="U359">
        <f>VLOOKUP($D359,metadata!$B$2:$S$450,18,FALSE)</f>
        <v>0</v>
      </c>
      <c r="V359">
        <f>VLOOKUP($D359,metadata!$B$2:$Z$450,19,FALSE)</f>
        <v>0</v>
      </c>
      <c r="W359">
        <f>VLOOKUP($D359,metadata!$B$2:$Z$450,20,FALSE)</f>
        <v>0</v>
      </c>
      <c r="X359">
        <f>VLOOKUP($D359,metadata!$B$2:$Z$450,21,FALSE)</f>
        <v>0</v>
      </c>
      <c r="Y359">
        <f>VLOOKUP($D359,metadata!$B$2:$Z$450,22,FALSE)</f>
        <v>0</v>
      </c>
      <c r="Z359">
        <f>VLOOKUP($D359,metadata!$B$2:$Z$450,23,FALSE)</f>
        <v>0</v>
      </c>
      <c r="AA359">
        <f>VLOOKUP($D359,metadata!$B$2:$Z$450,24,FALSE)</f>
        <v>0</v>
      </c>
      <c r="AB359">
        <f>VLOOKUP($D359,metadata!$B$2:$Z$450,25,FALSE)</f>
        <v>0</v>
      </c>
    </row>
    <row r="360" spans="1:28" x14ac:dyDescent="0.3">
      <c r="A360" t="e">
        <f>A359+metadata!J369</f>
        <v>#REF!</v>
      </c>
      <c r="B360" t="str">
        <f>metadata!B359</f>
        <v>51-32</v>
      </c>
      <c r="C360">
        <v>359</v>
      </c>
      <c r="D360" s="11" t="str">
        <f t="shared" si="5"/>
        <v>2-</v>
      </c>
      <c r="E360" t="str">
        <f>VLOOKUP($D360,metadata!$B$2:$S$450,2,FALSE)</f>
        <v>BRADSHAW, WE</v>
      </c>
      <c r="F360" t="str">
        <f>VLOOKUP($D360,metadata!$B$2:$S$450,3,FALSE)</f>
        <v>GEOGRAPHY OF PHOTOPERIODIC RESPONSE IN DIAPAUSING MOSQUITO</v>
      </c>
      <c r="G360" t="str">
        <f>VLOOKUP($D360,metadata!$B$2:$S$450,4,FALSE)</f>
        <v>10.1038/262384b0</v>
      </c>
      <c r="H360" t="str">
        <f>VLOOKUP($D360,metadata!$B$2:$S$450,5,FALSE)</f>
        <v>y-askfordata</v>
      </c>
      <c r="I360" t="str">
        <f>VLOOKUP($D360,metadata!$B$2:$S$450,6,FALSE)</f>
        <v>a</v>
      </c>
      <c r="J360" t="str">
        <f>VLOOKUP($D360,metadata!$B$2:$S$450,7,FALSE)</f>
        <v>i</v>
      </c>
      <c r="K360">
        <f>VLOOKUP($D360,metadata!$B$2:$S$450,8,FALSE)</f>
        <v>22</v>
      </c>
      <c r="L360">
        <f>VLOOKUP($D360,metadata!$B$2:$S$450,9,FALSE)</f>
        <v>16</v>
      </c>
      <c r="M360">
        <f>VLOOKUP($D360,metadata!$B$2:$S$450,10,FALSE)</f>
        <v>0</v>
      </c>
      <c r="N360" t="str">
        <f>VLOOKUP($D360,metadata!$B$2:$S$450,11,FALSE)</f>
        <v>Wyeomyia smithii</v>
      </c>
      <c r="O360" t="str">
        <f>VLOOKUP($D360,metadata!$B$2:$S$450,12,FALSE)</f>
        <v>diptera</v>
      </c>
      <c r="P360">
        <f>VLOOKUP($D360,metadata!$B$2:$S$450,13,FALSE)</f>
        <v>0</v>
      </c>
      <c r="Q360">
        <f>VLOOKUP($D360,metadata!$B$2:$S$450,14,FALSE)</f>
        <v>0</v>
      </c>
      <c r="R360">
        <f>VLOOKUP($D360,metadata!$B$2:$S$450,15,FALSE)</f>
        <v>0</v>
      </c>
      <c r="S360">
        <f>VLOOKUP($D360,metadata!$B$2:$S$450,16,FALSE)</f>
        <v>0</v>
      </c>
      <c r="T360">
        <f>VLOOKUP($D360,metadata!$B$2:$S$450,17,FALSE)</f>
        <v>0</v>
      </c>
      <c r="U360">
        <f>VLOOKUP($D360,metadata!$B$2:$S$450,18,FALSE)</f>
        <v>0</v>
      </c>
      <c r="V360">
        <f>VLOOKUP($D360,metadata!$B$2:$Z$450,19,FALSE)</f>
        <v>0</v>
      </c>
      <c r="W360">
        <f>VLOOKUP($D360,metadata!$B$2:$Z$450,20,FALSE)</f>
        <v>0</v>
      </c>
      <c r="X360">
        <f>VLOOKUP($D360,metadata!$B$2:$Z$450,21,FALSE)</f>
        <v>0</v>
      </c>
      <c r="Y360">
        <f>VLOOKUP($D360,metadata!$B$2:$Z$450,22,FALSE)</f>
        <v>0</v>
      </c>
      <c r="Z360">
        <f>VLOOKUP($D360,metadata!$B$2:$Z$450,23,FALSE)</f>
        <v>0</v>
      </c>
      <c r="AA360">
        <f>VLOOKUP($D360,metadata!$B$2:$Z$450,24,FALSE)</f>
        <v>0</v>
      </c>
      <c r="AB360">
        <f>VLOOKUP($D360,metadata!$B$2:$Z$450,25,FALSE)</f>
        <v>0</v>
      </c>
    </row>
    <row r="361" spans="1:28" x14ac:dyDescent="0.3">
      <c r="A361" t="e">
        <f>A360+metadata!J370</f>
        <v>#REF!</v>
      </c>
      <c r="B361" t="str">
        <f>metadata!B360</f>
        <v>52-Tomakomai2</v>
      </c>
      <c r="C361">
        <v>360</v>
      </c>
      <c r="D361" s="11" t="str">
        <f t="shared" si="5"/>
        <v>2-</v>
      </c>
      <c r="E361" t="str">
        <f>VLOOKUP($D361,metadata!$B$2:$S$450,2,FALSE)</f>
        <v>BRADSHAW, WE</v>
      </c>
      <c r="F361" t="str">
        <f>VLOOKUP($D361,metadata!$B$2:$S$450,3,FALSE)</f>
        <v>GEOGRAPHY OF PHOTOPERIODIC RESPONSE IN DIAPAUSING MOSQUITO</v>
      </c>
      <c r="G361" t="str">
        <f>VLOOKUP($D361,metadata!$B$2:$S$450,4,FALSE)</f>
        <v>10.1038/262384b0</v>
      </c>
      <c r="H361" t="str">
        <f>VLOOKUP($D361,metadata!$B$2:$S$450,5,FALSE)</f>
        <v>y-askfordata</v>
      </c>
      <c r="I361" t="str">
        <f>VLOOKUP($D361,metadata!$B$2:$S$450,6,FALSE)</f>
        <v>a</v>
      </c>
      <c r="J361" t="str">
        <f>VLOOKUP($D361,metadata!$B$2:$S$450,7,FALSE)</f>
        <v>i</v>
      </c>
      <c r="K361">
        <f>VLOOKUP($D361,metadata!$B$2:$S$450,8,FALSE)</f>
        <v>22</v>
      </c>
      <c r="L361">
        <f>VLOOKUP($D361,metadata!$B$2:$S$450,9,FALSE)</f>
        <v>16</v>
      </c>
      <c r="M361">
        <f>VLOOKUP($D361,metadata!$B$2:$S$450,10,FALSE)</f>
        <v>0</v>
      </c>
      <c r="N361" t="str">
        <f>VLOOKUP($D361,metadata!$B$2:$S$450,11,FALSE)</f>
        <v>Wyeomyia smithii</v>
      </c>
      <c r="O361" t="str">
        <f>VLOOKUP($D361,metadata!$B$2:$S$450,12,FALSE)</f>
        <v>diptera</v>
      </c>
      <c r="P361">
        <f>VLOOKUP($D361,metadata!$B$2:$S$450,13,FALSE)</f>
        <v>0</v>
      </c>
      <c r="Q361">
        <f>VLOOKUP($D361,metadata!$B$2:$S$450,14,FALSE)</f>
        <v>0</v>
      </c>
      <c r="R361">
        <f>VLOOKUP($D361,metadata!$B$2:$S$450,15,FALSE)</f>
        <v>0</v>
      </c>
      <c r="S361">
        <f>VLOOKUP($D361,metadata!$B$2:$S$450,16,FALSE)</f>
        <v>0</v>
      </c>
      <c r="T361">
        <f>VLOOKUP($D361,metadata!$B$2:$S$450,17,FALSE)</f>
        <v>0</v>
      </c>
      <c r="U361">
        <f>VLOOKUP($D361,metadata!$B$2:$S$450,18,FALSE)</f>
        <v>0</v>
      </c>
      <c r="V361">
        <f>VLOOKUP($D361,metadata!$B$2:$Z$450,19,FALSE)</f>
        <v>0</v>
      </c>
      <c r="W361">
        <f>VLOOKUP($D361,metadata!$B$2:$Z$450,20,FALSE)</f>
        <v>0</v>
      </c>
      <c r="X361">
        <f>VLOOKUP($D361,metadata!$B$2:$Z$450,21,FALSE)</f>
        <v>0</v>
      </c>
      <c r="Y361">
        <f>VLOOKUP($D361,metadata!$B$2:$Z$450,22,FALSE)</f>
        <v>0</v>
      </c>
      <c r="Z361">
        <f>VLOOKUP($D361,metadata!$B$2:$Z$450,23,FALSE)</f>
        <v>0</v>
      </c>
      <c r="AA361">
        <f>VLOOKUP($D361,metadata!$B$2:$Z$450,24,FALSE)</f>
        <v>0</v>
      </c>
      <c r="AB361">
        <f>VLOOKUP($D361,metadata!$B$2:$Z$450,25,FALSE)</f>
        <v>0</v>
      </c>
    </row>
    <row r="362" spans="1:28" x14ac:dyDescent="0.3">
      <c r="A362" t="e">
        <f>A361+metadata!J371</f>
        <v>#REF!</v>
      </c>
      <c r="B362" t="str">
        <f>metadata!B361</f>
        <v>52-Kanazawa</v>
      </c>
      <c r="C362">
        <v>361</v>
      </c>
      <c r="D362" s="11" t="str">
        <f t="shared" si="5"/>
        <v>2-</v>
      </c>
      <c r="E362" t="str">
        <f>VLOOKUP($D362,metadata!$B$2:$S$450,2,FALSE)</f>
        <v>BRADSHAW, WE</v>
      </c>
      <c r="F362" t="str">
        <f>VLOOKUP($D362,metadata!$B$2:$S$450,3,FALSE)</f>
        <v>GEOGRAPHY OF PHOTOPERIODIC RESPONSE IN DIAPAUSING MOSQUITO</v>
      </c>
      <c r="G362" t="str">
        <f>VLOOKUP($D362,metadata!$B$2:$S$450,4,FALSE)</f>
        <v>10.1038/262384b0</v>
      </c>
      <c r="H362" t="str">
        <f>VLOOKUP($D362,metadata!$B$2:$S$450,5,FALSE)</f>
        <v>y-askfordata</v>
      </c>
      <c r="I362" t="str">
        <f>VLOOKUP($D362,metadata!$B$2:$S$450,6,FALSE)</f>
        <v>a</v>
      </c>
      <c r="J362" t="str">
        <f>VLOOKUP($D362,metadata!$B$2:$S$450,7,FALSE)</f>
        <v>i</v>
      </c>
      <c r="K362">
        <f>VLOOKUP($D362,metadata!$B$2:$S$450,8,FALSE)</f>
        <v>22</v>
      </c>
      <c r="L362">
        <f>VLOOKUP($D362,metadata!$B$2:$S$450,9,FALSE)</f>
        <v>16</v>
      </c>
      <c r="M362">
        <f>VLOOKUP($D362,metadata!$B$2:$S$450,10,FALSE)</f>
        <v>0</v>
      </c>
      <c r="N362" t="str">
        <f>VLOOKUP($D362,metadata!$B$2:$S$450,11,FALSE)</f>
        <v>Wyeomyia smithii</v>
      </c>
      <c r="O362" t="str">
        <f>VLOOKUP($D362,metadata!$B$2:$S$450,12,FALSE)</f>
        <v>diptera</v>
      </c>
      <c r="P362">
        <f>VLOOKUP($D362,metadata!$B$2:$S$450,13,FALSE)</f>
        <v>0</v>
      </c>
      <c r="Q362">
        <f>VLOOKUP($D362,metadata!$B$2:$S$450,14,FALSE)</f>
        <v>0</v>
      </c>
      <c r="R362">
        <f>VLOOKUP($D362,metadata!$B$2:$S$450,15,FALSE)</f>
        <v>0</v>
      </c>
      <c r="S362">
        <f>VLOOKUP($D362,metadata!$B$2:$S$450,16,FALSE)</f>
        <v>0</v>
      </c>
      <c r="T362">
        <f>VLOOKUP($D362,metadata!$B$2:$S$450,17,FALSE)</f>
        <v>0</v>
      </c>
      <c r="U362">
        <f>VLOOKUP($D362,metadata!$B$2:$S$450,18,FALSE)</f>
        <v>0</v>
      </c>
      <c r="V362">
        <f>VLOOKUP($D362,metadata!$B$2:$Z$450,19,FALSE)</f>
        <v>0</v>
      </c>
      <c r="W362">
        <f>VLOOKUP($D362,metadata!$B$2:$Z$450,20,FALSE)</f>
        <v>0</v>
      </c>
      <c r="X362">
        <f>VLOOKUP($D362,metadata!$B$2:$Z$450,21,FALSE)</f>
        <v>0</v>
      </c>
      <c r="Y362">
        <f>VLOOKUP($D362,metadata!$B$2:$Z$450,22,FALSE)</f>
        <v>0</v>
      </c>
      <c r="Z362">
        <f>VLOOKUP($D362,metadata!$B$2:$Z$450,23,FALSE)</f>
        <v>0</v>
      </c>
      <c r="AA362">
        <f>VLOOKUP($D362,metadata!$B$2:$Z$450,24,FALSE)</f>
        <v>0</v>
      </c>
      <c r="AB362">
        <f>VLOOKUP($D362,metadata!$B$2:$Z$450,25,FALSE)</f>
        <v>0</v>
      </c>
    </row>
    <row r="363" spans="1:28" x14ac:dyDescent="0.3">
      <c r="A363" t="e">
        <f>A362+metadata!J372</f>
        <v>#REF!</v>
      </c>
      <c r="B363" t="str">
        <f>metadata!B362</f>
        <v>52-Ueda</v>
      </c>
      <c r="C363">
        <v>362</v>
      </c>
      <c r="D363" s="11" t="str">
        <f t="shared" si="5"/>
        <v>2-</v>
      </c>
      <c r="E363" t="str">
        <f>VLOOKUP($D363,metadata!$B$2:$S$450,2,FALSE)</f>
        <v>BRADSHAW, WE</v>
      </c>
      <c r="F363" t="str">
        <f>VLOOKUP($D363,metadata!$B$2:$S$450,3,FALSE)</f>
        <v>GEOGRAPHY OF PHOTOPERIODIC RESPONSE IN DIAPAUSING MOSQUITO</v>
      </c>
      <c r="G363" t="str">
        <f>VLOOKUP($D363,metadata!$B$2:$S$450,4,FALSE)</f>
        <v>10.1038/262384b0</v>
      </c>
      <c r="H363" t="str">
        <f>VLOOKUP($D363,metadata!$B$2:$S$450,5,FALSE)</f>
        <v>y-askfordata</v>
      </c>
      <c r="I363" t="str">
        <f>VLOOKUP($D363,metadata!$B$2:$S$450,6,FALSE)</f>
        <v>a</v>
      </c>
      <c r="J363" t="str">
        <f>VLOOKUP($D363,metadata!$B$2:$S$450,7,FALSE)</f>
        <v>i</v>
      </c>
      <c r="K363">
        <f>VLOOKUP($D363,metadata!$B$2:$S$450,8,FALSE)</f>
        <v>22</v>
      </c>
      <c r="L363">
        <f>VLOOKUP($D363,metadata!$B$2:$S$450,9,FALSE)</f>
        <v>16</v>
      </c>
      <c r="M363">
        <f>VLOOKUP($D363,metadata!$B$2:$S$450,10,FALSE)</f>
        <v>0</v>
      </c>
      <c r="N363" t="str">
        <f>VLOOKUP($D363,metadata!$B$2:$S$450,11,FALSE)</f>
        <v>Wyeomyia smithii</v>
      </c>
      <c r="O363" t="str">
        <f>VLOOKUP($D363,metadata!$B$2:$S$450,12,FALSE)</f>
        <v>diptera</v>
      </c>
      <c r="P363">
        <f>VLOOKUP($D363,metadata!$B$2:$S$450,13,FALSE)</f>
        <v>0</v>
      </c>
      <c r="Q363">
        <f>VLOOKUP($D363,metadata!$B$2:$S$450,14,FALSE)</f>
        <v>0</v>
      </c>
      <c r="R363">
        <f>VLOOKUP($D363,metadata!$B$2:$S$450,15,FALSE)</f>
        <v>0</v>
      </c>
      <c r="S363">
        <f>VLOOKUP($D363,metadata!$B$2:$S$450,16,FALSE)</f>
        <v>0</v>
      </c>
      <c r="T363">
        <f>VLOOKUP($D363,metadata!$B$2:$S$450,17,FALSE)</f>
        <v>0</v>
      </c>
      <c r="U363">
        <f>VLOOKUP($D363,metadata!$B$2:$S$450,18,FALSE)</f>
        <v>0</v>
      </c>
      <c r="V363">
        <f>VLOOKUP($D363,metadata!$B$2:$Z$450,19,FALSE)</f>
        <v>0</v>
      </c>
      <c r="W363">
        <f>VLOOKUP($D363,metadata!$B$2:$Z$450,20,FALSE)</f>
        <v>0</v>
      </c>
      <c r="X363">
        <f>VLOOKUP($D363,metadata!$B$2:$Z$450,21,FALSE)</f>
        <v>0</v>
      </c>
      <c r="Y363">
        <f>VLOOKUP($D363,metadata!$B$2:$Z$450,22,FALSE)</f>
        <v>0</v>
      </c>
      <c r="Z363">
        <f>VLOOKUP($D363,metadata!$B$2:$Z$450,23,FALSE)</f>
        <v>0</v>
      </c>
      <c r="AA363">
        <f>VLOOKUP($D363,metadata!$B$2:$Z$450,24,FALSE)</f>
        <v>0</v>
      </c>
      <c r="AB363">
        <f>VLOOKUP($D363,metadata!$B$2:$Z$450,25,FALSE)</f>
        <v>0</v>
      </c>
    </row>
    <row r="364" spans="1:28" x14ac:dyDescent="0.3">
      <c r="A364" t="e">
        <f>A363+metadata!J373</f>
        <v>#REF!</v>
      </c>
      <c r="B364" t="str">
        <f>metadata!B363</f>
        <v>52-Tsukuba</v>
      </c>
      <c r="C364">
        <v>363</v>
      </c>
      <c r="D364" s="11" t="str">
        <f t="shared" si="5"/>
        <v>2-</v>
      </c>
      <c r="E364" t="str">
        <f>VLOOKUP($D364,metadata!$B$2:$S$450,2,FALSE)</f>
        <v>BRADSHAW, WE</v>
      </c>
      <c r="F364" t="str">
        <f>VLOOKUP($D364,metadata!$B$2:$S$450,3,FALSE)</f>
        <v>GEOGRAPHY OF PHOTOPERIODIC RESPONSE IN DIAPAUSING MOSQUITO</v>
      </c>
      <c r="G364" t="str">
        <f>VLOOKUP($D364,metadata!$B$2:$S$450,4,FALSE)</f>
        <v>10.1038/262384b0</v>
      </c>
      <c r="H364" t="str">
        <f>VLOOKUP($D364,metadata!$B$2:$S$450,5,FALSE)</f>
        <v>y-askfordata</v>
      </c>
      <c r="I364" t="str">
        <f>VLOOKUP($D364,metadata!$B$2:$S$450,6,FALSE)</f>
        <v>a</v>
      </c>
      <c r="J364" t="str">
        <f>VLOOKUP($D364,metadata!$B$2:$S$450,7,FALSE)</f>
        <v>i</v>
      </c>
      <c r="K364">
        <f>VLOOKUP($D364,metadata!$B$2:$S$450,8,FALSE)</f>
        <v>22</v>
      </c>
      <c r="L364">
        <f>VLOOKUP($D364,metadata!$B$2:$S$450,9,FALSE)</f>
        <v>16</v>
      </c>
      <c r="M364">
        <f>VLOOKUP($D364,metadata!$B$2:$S$450,10,FALSE)</f>
        <v>0</v>
      </c>
      <c r="N364" t="str">
        <f>VLOOKUP($D364,metadata!$B$2:$S$450,11,FALSE)</f>
        <v>Wyeomyia smithii</v>
      </c>
      <c r="O364" t="str">
        <f>VLOOKUP($D364,metadata!$B$2:$S$450,12,FALSE)</f>
        <v>diptera</v>
      </c>
      <c r="P364">
        <f>VLOOKUP($D364,metadata!$B$2:$S$450,13,FALSE)</f>
        <v>0</v>
      </c>
      <c r="Q364">
        <f>VLOOKUP($D364,metadata!$B$2:$S$450,14,FALSE)</f>
        <v>0</v>
      </c>
      <c r="R364">
        <f>VLOOKUP($D364,metadata!$B$2:$S$450,15,FALSE)</f>
        <v>0</v>
      </c>
      <c r="S364">
        <f>VLOOKUP($D364,metadata!$B$2:$S$450,16,FALSE)</f>
        <v>0</v>
      </c>
      <c r="T364">
        <f>VLOOKUP($D364,metadata!$B$2:$S$450,17,FALSE)</f>
        <v>0</v>
      </c>
      <c r="U364">
        <f>VLOOKUP($D364,metadata!$B$2:$S$450,18,FALSE)</f>
        <v>0</v>
      </c>
      <c r="V364">
        <f>VLOOKUP($D364,metadata!$B$2:$Z$450,19,FALSE)</f>
        <v>0</v>
      </c>
      <c r="W364">
        <f>VLOOKUP($D364,metadata!$B$2:$Z$450,20,FALSE)</f>
        <v>0</v>
      </c>
      <c r="X364">
        <f>VLOOKUP($D364,metadata!$B$2:$Z$450,21,FALSE)</f>
        <v>0</v>
      </c>
      <c r="Y364">
        <f>VLOOKUP($D364,metadata!$B$2:$Z$450,22,FALSE)</f>
        <v>0</v>
      </c>
      <c r="Z364">
        <f>VLOOKUP($D364,metadata!$B$2:$Z$450,23,FALSE)</f>
        <v>0</v>
      </c>
      <c r="AA364">
        <f>VLOOKUP($D364,metadata!$B$2:$Z$450,24,FALSE)</f>
        <v>0</v>
      </c>
      <c r="AB364">
        <f>VLOOKUP($D364,metadata!$B$2:$Z$450,25,FALSE)</f>
        <v>0</v>
      </c>
    </row>
    <row r="365" spans="1:28" x14ac:dyDescent="0.3">
      <c r="A365" t="e">
        <f>A364+metadata!J374</f>
        <v>#REF!</v>
      </c>
      <c r="B365" t="str">
        <f>metadata!B364</f>
        <v>52-Ogi</v>
      </c>
      <c r="C365">
        <v>364</v>
      </c>
      <c r="D365" s="11" t="str">
        <f t="shared" si="5"/>
        <v>2-</v>
      </c>
      <c r="E365" t="str">
        <f>VLOOKUP($D365,metadata!$B$2:$S$450,2,FALSE)</f>
        <v>BRADSHAW, WE</v>
      </c>
      <c r="F365" t="str">
        <f>VLOOKUP($D365,metadata!$B$2:$S$450,3,FALSE)</f>
        <v>GEOGRAPHY OF PHOTOPERIODIC RESPONSE IN DIAPAUSING MOSQUITO</v>
      </c>
      <c r="G365" t="str">
        <f>VLOOKUP($D365,metadata!$B$2:$S$450,4,FALSE)</f>
        <v>10.1038/262384b0</v>
      </c>
      <c r="H365" t="str">
        <f>VLOOKUP($D365,metadata!$B$2:$S$450,5,FALSE)</f>
        <v>y-askfordata</v>
      </c>
      <c r="I365" t="str">
        <f>VLOOKUP($D365,metadata!$B$2:$S$450,6,FALSE)</f>
        <v>a</v>
      </c>
      <c r="J365" t="str">
        <f>VLOOKUP($D365,metadata!$B$2:$S$450,7,FALSE)</f>
        <v>i</v>
      </c>
      <c r="K365">
        <f>VLOOKUP($D365,metadata!$B$2:$S$450,8,FALSE)</f>
        <v>22</v>
      </c>
      <c r="L365">
        <f>VLOOKUP($D365,metadata!$B$2:$S$450,9,FALSE)</f>
        <v>16</v>
      </c>
      <c r="M365">
        <f>VLOOKUP($D365,metadata!$B$2:$S$450,10,FALSE)</f>
        <v>0</v>
      </c>
      <c r="N365" t="str">
        <f>VLOOKUP($D365,metadata!$B$2:$S$450,11,FALSE)</f>
        <v>Wyeomyia smithii</v>
      </c>
      <c r="O365" t="str">
        <f>VLOOKUP($D365,metadata!$B$2:$S$450,12,FALSE)</f>
        <v>diptera</v>
      </c>
      <c r="P365">
        <f>VLOOKUP($D365,metadata!$B$2:$S$450,13,FALSE)</f>
        <v>0</v>
      </c>
      <c r="Q365">
        <f>VLOOKUP($D365,metadata!$B$2:$S$450,14,FALSE)</f>
        <v>0</v>
      </c>
      <c r="R365">
        <f>VLOOKUP($D365,metadata!$B$2:$S$450,15,FALSE)</f>
        <v>0</v>
      </c>
      <c r="S365">
        <f>VLOOKUP($D365,metadata!$B$2:$S$450,16,FALSE)</f>
        <v>0</v>
      </c>
      <c r="T365">
        <f>VLOOKUP($D365,metadata!$B$2:$S$450,17,FALSE)</f>
        <v>0</v>
      </c>
      <c r="U365">
        <f>VLOOKUP($D365,metadata!$B$2:$S$450,18,FALSE)</f>
        <v>0</v>
      </c>
      <c r="V365">
        <f>VLOOKUP($D365,metadata!$B$2:$Z$450,19,FALSE)</f>
        <v>0</v>
      </c>
      <c r="W365">
        <f>VLOOKUP($D365,metadata!$B$2:$Z$450,20,FALSE)</f>
        <v>0</v>
      </c>
      <c r="X365">
        <f>VLOOKUP($D365,metadata!$B$2:$Z$450,21,FALSE)</f>
        <v>0</v>
      </c>
      <c r="Y365">
        <f>VLOOKUP($D365,metadata!$B$2:$Z$450,22,FALSE)</f>
        <v>0</v>
      </c>
      <c r="Z365">
        <f>VLOOKUP($D365,metadata!$B$2:$Z$450,23,FALSE)</f>
        <v>0</v>
      </c>
      <c r="AA365">
        <f>VLOOKUP($D365,metadata!$B$2:$Z$450,24,FALSE)</f>
        <v>0</v>
      </c>
      <c r="AB365">
        <f>VLOOKUP($D365,metadata!$B$2:$Z$450,25,FALSE)</f>
        <v>0</v>
      </c>
    </row>
    <row r="366" spans="1:28" x14ac:dyDescent="0.3">
      <c r="A366" t="e">
        <f>A365+metadata!J375</f>
        <v>#REF!</v>
      </c>
      <c r="B366" t="str">
        <f>metadata!B365</f>
        <v>52-Ibusuki1</v>
      </c>
      <c r="C366">
        <v>365</v>
      </c>
      <c r="D366" s="11" t="str">
        <f t="shared" si="5"/>
        <v>2-</v>
      </c>
      <c r="E366" t="str">
        <f>VLOOKUP($D366,metadata!$B$2:$S$450,2,FALSE)</f>
        <v>BRADSHAW, WE</v>
      </c>
      <c r="F366" t="str">
        <f>VLOOKUP($D366,metadata!$B$2:$S$450,3,FALSE)</f>
        <v>GEOGRAPHY OF PHOTOPERIODIC RESPONSE IN DIAPAUSING MOSQUITO</v>
      </c>
      <c r="G366" t="str">
        <f>VLOOKUP($D366,metadata!$B$2:$S$450,4,FALSE)</f>
        <v>10.1038/262384b0</v>
      </c>
      <c r="H366" t="str">
        <f>VLOOKUP($D366,metadata!$B$2:$S$450,5,FALSE)</f>
        <v>y-askfordata</v>
      </c>
      <c r="I366" t="str">
        <f>VLOOKUP($D366,metadata!$B$2:$S$450,6,FALSE)</f>
        <v>a</v>
      </c>
      <c r="J366" t="str">
        <f>VLOOKUP($D366,metadata!$B$2:$S$450,7,FALSE)</f>
        <v>i</v>
      </c>
      <c r="K366">
        <f>VLOOKUP($D366,metadata!$B$2:$S$450,8,FALSE)</f>
        <v>22</v>
      </c>
      <c r="L366">
        <f>VLOOKUP($D366,metadata!$B$2:$S$450,9,FALSE)</f>
        <v>16</v>
      </c>
      <c r="M366">
        <f>VLOOKUP($D366,metadata!$B$2:$S$450,10,FALSE)</f>
        <v>0</v>
      </c>
      <c r="N366" t="str">
        <f>VLOOKUP($D366,metadata!$B$2:$S$450,11,FALSE)</f>
        <v>Wyeomyia smithii</v>
      </c>
      <c r="O366" t="str">
        <f>VLOOKUP($D366,metadata!$B$2:$S$450,12,FALSE)</f>
        <v>diptera</v>
      </c>
      <c r="P366">
        <f>VLOOKUP($D366,metadata!$B$2:$S$450,13,FALSE)</f>
        <v>0</v>
      </c>
      <c r="Q366">
        <f>VLOOKUP($D366,metadata!$B$2:$S$450,14,FALSE)</f>
        <v>0</v>
      </c>
      <c r="R366">
        <f>VLOOKUP($D366,metadata!$B$2:$S$450,15,FALSE)</f>
        <v>0</v>
      </c>
      <c r="S366">
        <f>VLOOKUP($D366,metadata!$B$2:$S$450,16,FALSE)</f>
        <v>0</v>
      </c>
      <c r="T366">
        <f>VLOOKUP($D366,metadata!$B$2:$S$450,17,FALSE)</f>
        <v>0</v>
      </c>
      <c r="U366">
        <f>VLOOKUP($D366,metadata!$B$2:$S$450,18,FALSE)</f>
        <v>0</v>
      </c>
      <c r="V366">
        <f>VLOOKUP($D366,metadata!$B$2:$Z$450,19,FALSE)</f>
        <v>0</v>
      </c>
      <c r="W366">
        <f>VLOOKUP($D366,metadata!$B$2:$Z$450,20,FALSE)</f>
        <v>0</v>
      </c>
      <c r="X366">
        <f>VLOOKUP($D366,metadata!$B$2:$Z$450,21,FALSE)</f>
        <v>0</v>
      </c>
      <c r="Y366">
        <f>VLOOKUP($D366,metadata!$B$2:$Z$450,22,FALSE)</f>
        <v>0</v>
      </c>
      <c r="Z366">
        <f>VLOOKUP($D366,metadata!$B$2:$Z$450,23,FALSE)</f>
        <v>0</v>
      </c>
      <c r="AA366">
        <f>VLOOKUP($D366,metadata!$B$2:$Z$450,24,FALSE)</f>
        <v>0</v>
      </c>
      <c r="AB366">
        <f>VLOOKUP($D366,metadata!$B$2:$Z$450,25,FALSE)</f>
        <v>0</v>
      </c>
    </row>
    <row r="367" spans="1:28" x14ac:dyDescent="0.3">
      <c r="A367" t="e">
        <f>A366+metadata!J376</f>
        <v>#REF!</v>
      </c>
      <c r="B367" t="str">
        <f>metadata!B366</f>
        <v>52-Hirosaki</v>
      </c>
      <c r="C367">
        <v>366</v>
      </c>
      <c r="D367" s="11" t="str">
        <f t="shared" si="5"/>
        <v>2-</v>
      </c>
      <c r="E367" t="str">
        <f>VLOOKUP($D367,metadata!$B$2:$S$450,2,FALSE)</f>
        <v>BRADSHAW, WE</v>
      </c>
      <c r="F367" t="str">
        <f>VLOOKUP($D367,metadata!$B$2:$S$450,3,FALSE)</f>
        <v>GEOGRAPHY OF PHOTOPERIODIC RESPONSE IN DIAPAUSING MOSQUITO</v>
      </c>
      <c r="G367" t="str">
        <f>VLOOKUP($D367,metadata!$B$2:$S$450,4,FALSE)</f>
        <v>10.1038/262384b0</v>
      </c>
      <c r="H367" t="str">
        <f>VLOOKUP($D367,metadata!$B$2:$S$450,5,FALSE)</f>
        <v>y-askfordata</v>
      </c>
      <c r="I367" t="str">
        <f>VLOOKUP($D367,metadata!$B$2:$S$450,6,FALSE)</f>
        <v>a</v>
      </c>
      <c r="J367" t="str">
        <f>VLOOKUP($D367,metadata!$B$2:$S$450,7,FALSE)</f>
        <v>i</v>
      </c>
      <c r="K367">
        <f>VLOOKUP($D367,metadata!$B$2:$S$450,8,FALSE)</f>
        <v>22</v>
      </c>
      <c r="L367">
        <f>VLOOKUP($D367,metadata!$B$2:$S$450,9,FALSE)</f>
        <v>16</v>
      </c>
      <c r="M367">
        <f>VLOOKUP($D367,metadata!$B$2:$S$450,10,FALSE)</f>
        <v>0</v>
      </c>
      <c r="N367" t="str">
        <f>VLOOKUP($D367,metadata!$B$2:$S$450,11,FALSE)</f>
        <v>Wyeomyia smithii</v>
      </c>
      <c r="O367" t="str">
        <f>VLOOKUP($D367,metadata!$B$2:$S$450,12,FALSE)</f>
        <v>diptera</v>
      </c>
      <c r="P367">
        <f>VLOOKUP($D367,metadata!$B$2:$S$450,13,FALSE)</f>
        <v>0</v>
      </c>
      <c r="Q367">
        <f>VLOOKUP($D367,metadata!$B$2:$S$450,14,FALSE)</f>
        <v>0</v>
      </c>
      <c r="R367">
        <f>VLOOKUP($D367,metadata!$B$2:$S$450,15,FALSE)</f>
        <v>0</v>
      </c>
      <c r="S367">
        <f>VLOOKUP($D367,metadata!$B$2:$S$450,16,FALSE)</f>
        <v>0</v>
      </c>
      <c r="T367">
        <f>VLOOKUP($D367,metadata!$B$2:$S$450,17,FALSE)</f>
        <v>0</v>
      </c>
      <c r="U367">
        <f>VLOOKUP($D367,metadata!$B$2:$S$450,18,FALSE)</f>
        <v>0</v>
      </c>
      <c r="V367">
        <f>VLOOKUP($D367,metadata!$B$2:$Z$450,19,FALSE)</f>
        <v>0</v>
      </c>
      <c r="W367">
        <f>VLOOKUP($D367,metadata!$B$2:$Z$450,20,FALSE)</f>
        <v>0</v>
      </c>
      <c r="X367">
        <f>VLOOKUP($D367,metadata!$B$2:$Z$450,21,FALSE)</f>
        <v>0</v>
      </c>
      <c r="Y367">
        <f>VLOOKUP($D367,metadata!$B$2:$Z$450,22,FALSE)</f>
        <v>0</v>
      </c>
      <c r="Z367">
        <f>VLOOKUP($D367,metadata!$B$2:$Z$450,23,FALSE)</f>
        <v>0</v>
      </c>
      <c r="AA367">
        <f>VLOOKUP($D367,metadata!$B$2:$Z$450,24,FALSE)</f>
        <v>0</v>
      </c>
      <c r="AB367">
        <f>VLOOKUP($D367,metadata!$B$2:$Z$450,25,FALSE)</f>
        <v>0</v>
      </c>
    </row>
    <row r="368" spans="1:28" x14ac:dyDescent="0.3">
      <c r="A368" t="e">
        <f>A367+metadata!J377</f>
        <v>#REF!</v>
      </c>
      <c r="B368" t="str">
        <f>metadata!B367</f>
        <v>53-Pelkosenniemi1</v>
      </c>
      <c r="C368">
        <v>367</v>
      </c>
      <c r="D368" s="11" t="str">
        <f t="shared" si="5"/>
        <v>2-</v>
      </c>
      <c r="E368" t="str">
        <f>VLOOKUP($D368,metadata!$B$2:$S$450,2,FALSE)</f>
        <v>BRADSHAW, WE</v>
      </c>
      <c r="F368" t="str">
        <f>VLOOKUP($D368,metadata!$B$2:$S$450,3,FALSE)</f>
        <v>GEOGRAPHY OF PHOTOPERIODIC RESPONSE IN DIAPAUSING MOSQUITO</v>
      </c>
      <c r="G368" t="str">
        <f>VLOOKUP($D368,metadata!$B$2:$S$450,4,FALSE)</f>
        <v>10.1038/262384b0</v>
      </c>
      <c r="H368" t="str">
        <f>VLOOKUP($D368,metadata!$B$2:$S$450,5,FALSE)</f>
        <v>y-askfordata</v>
      </c>
      <c r="I368" t="str">
        <f>VLOOKUP($D368,metadata!$B$2:$S$450,6,FALSE)</f>
        <v>a</v>
      </c>
      <c r="J368" t="str">
        <f>VLOOKUP($D368,metadata!$B$2:$S$450,7,FALSE)</f>
        <v>i</v>
      </c>
      <c r="K368">
        <f>VLOOKUP($D368,metadata!$B$2:$S$450,8,FALSE)</f>
        <v>22</v>
      </c>
      <c r="L368">
        <f>VLOOKUP($D368,metadata!$B$2:$S$450,9,FALSE)</f>
        <v>16</v>
      </c>
      <c r="M368">
        <f>VLOOKUP($D368,metadata!$B$2:$S$450,10,FALSE)</f>
        <v>0</v>
      </c>
      <c r="N368" t="str">
        <f>VLOOKUP($D368,metadata!$B$2:$S$450,11,FALSE)</f>
        <v>Wyeomyia smithii</v>
      </c>
      <c r="O368" t="str">
        <f>VLOOKUP($D368,metadata!$B$2:$S$450,12,FALSE)</f>
        <v>diptera</v>
      </c>
      <c r="P368">
        <f>VLOOKUP($D368,metadata!$B$2:$S$450,13,FALSE)</f>
        <v>0</v>
      </c>
      <c r="Q368">
        <f>VLOOKUP($D368,metadata!$B$2:$S$450,14,FALSE)</f>
        <v>0</v>
      </c>
      <c r="R368">
        <f>VLOOKUP($D368,metadata!$B$2:$S$450,15,FALSE)</f>
        <v>0</v>
      </c>
      <c r="S368">
        <f>VLOOKUP($D368,metadata!$B$2:$S$450,16,FALSE)</f>
        <v>0</v>
      </c>
      <c r="T368">
        <f>VLOOKUP($D368,metadata!$B$2:$S$450,17,FALSE)</f>
        <v>0</v>
      </c>
      <c r="U368">
        <f>VLOOKUP($D368,metadata!$B$2:$S$450,18,FALSE)</f>
        <v>0</v>
      </c>
      <c r="V368">
        <f>VLOOKUP($D368,metadata!$B$2:$Z$450,19,FALSE)</f>
        <v>0</v>
      </c>
      <c r="W368">
        <f>VLOOKUP($D368,metadata!$B$2:$Z$450,20,FALSE)</f>
        <v>0</v>
      </c>
      <c r="X368">
        <f>VLOOKUP($D368,metadata!$B$2:$Z$450,21,FALSE)</f>
        <v>0</v>
      </c>
      <c r="Y368">
        <f>VLOOKUP($D368,metadata!$B$2:$Z$450,22,FALSE)</f>
        <v>0</v>
      </c>
      <c r="Z368">
        <f>VLOOKUP($D368,metadata!$B$2:$Z$450,23,FALSE)</f>
        <v>0</v>
      </c>
      <c r="AA368">
        <f>VLOOKUP($D368,metadata!$B$2:$Z$450,24,FALSE)</f>
        <v>0</v>
      </c>
      <c r="AB368">
        <f>VLOOKUP($D368,metadata!$B$2:$Z$450,25,FALSE)</f>
        <v>0</v>
      </c>
    </row>
    <row r="369" spans="1:28" x14ac:dyDescent="0.3">
      <c r="A369" t="e">
        <f>A368+metadata!J378</f>
        <v>#REF!</v>
      </c>
      <c r="B369" t="str">
        <f>metadata!B368</f>
        <v>53-Pelkosenniemi2</v>
      </c>
      <c r="C369">
        <v>368</v>
      </c>
      <c r="D369" s="11" t="str">
        <f t="shared" si="5"/>
        <v>3-valence</v>
      </c>
      <c r="E369" t="str">
        <f>VLOOKUP($D369,metadata!$B$2:$S$450,2,FALSE)</f>
        <v>BUES, R; TOUBON, JF; POITOUT, HS</v>
      </c>
      <c r="F369" t="str">
        <f>VLOOKUP($D369,metadata!$B$2:$S$450,3,FALSE)</f>
        <v>ECOPHYSIOLOGICAL AND ENZYMATIC VARIABILITY OF CYDIA-POMONELLA L ACCORDING TO GEOGRAPHICAL ORIGIN AND HOST-PLANT</v>
      </c>
      <c r="G369" t="str">
        <f>VLOOKUP($D369,metadata!$B$2:$S$450,4,FALSE)</f>
        <v>10.1051/agro:19950306</v>
      </c>
      <c r="H369" t="str">
        <f>VLOOKUP($D369,metadata!$B$2:$S$450,5,FALSE)</f>
        <v>y</v>
      </c>
      <c r="I369" t="str">
        <f>VLOOKUP($D369,metadata!$B$2:$S$450,6,FALSE)</f>
        <v>a</v>
      </c>
      <c r="J369" t="str">
        <f>VLOOKUP($D369,metadata!$B$2:$S$450,7,FALSE)</f>
        <v>i</v>
      </c>
      <c r="K369">
        <f>VLOOKUP($D369,metadata!$B$2:$S$450,8,FALSE)</f>
        <v>7</v>
      </c>
      <c r="L369">
        <f>VLOOKUP($D369,metadata!$B$2:$S$450,9,FALSE)</f>
        <v>3</v>
      </c>
      <c r="M369">
        <f>VLOOKUP($D369,metadata!$B$2:$S$450,10,FALSE)</f>
        <v>0</v>
      </c>
      <c r="N369" t="str">
        <f>VLOOKUP($D369,metadata!$B$2:$S$450,11,FALSE)</f>
        <v xml:space="preserve">Cydia pomonella </v>
      </c>
      <c r="O369" t="str">
        <f>VLOOKUP($D369,metadata!$B$2:$S$450,12,FALSE)</f>
        <v>lepidoptera</v>
      </c>
      <c r="P369" t="str">
        <f>VLOOKUP($D369,metadata!$B$2:$S$450,13,FALSE)</f>
        <v>valence</v>
      </c>
      <c r="Q369">
        <f>VLOOKUP($D369,metadata!$B$2:$S$450,14,FALSE)</f>
        <v>44.932499999999997</v>
      </c>
      <c r="R369">
        <f>VLOOKUP($D369,metadata!$B$2:$S$450,15,FALSE)</f>
        <v>4.8911110000000004</v>
      </c>
      <c r="S369" t="str">
        <f>VLOOKUP($D369,metadata!$B$2:$S$450,16,FALSE)</f>
        <v>NA</v>
      </c>
      <c r="T369">
        <f>VLOOKUP($D369,metadata!$B$2:$S$450,17,FALSE)</f>
        <v>0</v>
      </c>
      <c r="U369">
        <f>VLOOKUP($D369,metadata!$B$2:$S$450,18,FALSE)</f>
        <v>0</v>
      </c>
      <c r="V369">
        <f>VLOOKUP($D369,metadata!$B$2:$Z$450,19,FALSE)</f>
        <v>752</v>
      </c>
      <c r="W369" t="str">
        <f>VLOOKUP($D369,metadata!$B$2:$Z$450,20,FALSE)</f>
        <v>acc</v>
      </c>
      <c r="X369">
        <f>VLOOKUP($D369,metadata!$B$2:$Z$450,21,FALSE)</f>
        <v>0</v>
      </c>
      <c r="Y369" t="str">
        <f>VLOOKUP($D369,metadata!$B$2:$Z$450,22,FALSE)</f>
        <v>t3</v>
      </c>
      <c r="Z369">
        <f>VLOOKUP($D369,metadata!$B$2:$Z$450,23,FALSE)</f>
        <v>0</v>
      </c>
      <c r="AA369">
        <f>VLOOKUP($D369,metadata!$B$2:$Z$450,24,FALSE)</f>
        <v>0</v>
      </c>
      <c r="AB369">
        <f>VLOOKUP($D369,metadata!$B$2:$Z$450,25,FALSE)</f>
        <v>0</v>
      </c>
    </row>
    <row r="370" spans="1:28" x14ac:dyDescent="0.3">
      <c r="A370" t="e">
        <f>A369+metadata!J379</f>
        <v>#REF!</v>
      </c>
      <c r="B370" t="str">
        <f>metadata!B369</f>
        <v>53-Pelkosenniemi3</v>
      </c>
      <c r="C370">
        <v>369</v>
      </c>
      <c r="D370" s="11" t="str">
        <f t="shared" si="5"/>
        <v>3-valence</v>
      </c>
      <c r="E370" t="str">
        <f>VLOOKUP($D370,metadata!$B$2:$S$450,2,FALSE)</f>
        <v>BUES, R; TOUBON, JF; POITOUT, HS</v>
      </c>
      <c r="F370" t="str">
        <f>VLOOKUP($D370,metadata!$B$2:$S$450,3,FALSE)</f>
        <v>ECOPHYSIOLOGICAL AND ENZYMATIC VARIABILITY OF CYDIA-POMONELLA L ACCORDING TO GEOGRAPHICAL ORIGIN AND HOST-PLANT</v>
      </c>
      <c r="G370" t="str">
        <f>VLOOKUP($D370,metadata!$B$2:$S$450,4,FALSE)</f>
        <v>10.1051/agro:19950306</v>
      </c>
      <c r="H370" t="str">
        <f>VLOOKUP($D370,metadata!$B$2:$S$450,5,FALSE)</f>
        <v>y</v>
      </c>
      <c r="I370" t="str">
        <f>VLOOKUP($D370,metadata!$B$2:$S$450,6,FALSE)</f>
        <v>a</v>
      </c>
      <c r="J370" t="str">
        <f>VLOOKUP($D370,metadata!$B$2:$S$450,7,FALSE)</f>
        <v>i</v>
      </c>
      <c r="K370">
        <f>VLOOKUP($D370,metadata!$B$2:$S$450,8,FALSE)</f>
        <v>7</v>
      </c>
      <c r="L370">
        <f>VLOOKUP($D370,metadata!$B$2:$S$450,9,FALSE)</f>
        <v>3</v>
      </c>
      <c r="M370">
        <f>VLOOKUP($D370,metadata!$B$2:$S$450,10,FALSE)</f>
        <v>0</v>
      </c>
      <c r="N370" t="str">
        <f>VLOOKUP($D370,metadata!$B$2:$S$450,11,FALSE)</f>
        <v xml:space="preserve">Cydia pomonella </v>
      </c>
      <c r="O370" t="str">
        <f>VLOOKUP($D370,metadata!$B$2:$S$450,12,FALSE)</f>
        <v>lepidoptera</v>
      </c>
      <c r="P370" t="str">
        <f>VLOOKUP($D370,metadata!$B$2:$S$450,13,FALSE)</f>
        <v>valence</v>
      </c>
      <c r="Q370">
        <f>VLOOKUP($D370,metadata!$B$2:$S$450,14,FALSE)</f>
        <v>44.932499999999997</v>
      </c>
      <c r="R370">
        <f>VLOOKUP($D370,metadata!$B$2:$S$450,15,FALSE)</f>
        <v>4.8911110000000004</v>
      </c>
      <c r="S370" t="str">
        <f>VLOOKUP($D370,metadata!$B$2:$S$450,16,FALSE)</f>
        <v>NA</v>
      </c>
      <c r="T370">
        <f>VLOOKUP($D370,metadata!$B$2:$S$450,17,FALSE)</f>
        <v>0</v>
      </c>
      <c r="U370">
        <f>VLOOKUP($D370,metadata!$B$2:$S$450,18,FALSE)</f>
        <v>0</v>
      </c>
      <c r="V370">
        <f>VLOOKUP($D370,metadata!$B$2:$Z$450,19,FALSE)</f>
        <v>752</v>
      </c>
      <c r="W370" t="str">
        <f>VLOOKUP($D370,metadata!$B$2:$Z$450,20,FALSE)</f>
        <v>acc</v>
      </c>
      <c r="X370">
        <f>VLOOKUP($D370,metadata!$B$2:$Z$450,21,FALSE)</f>
        <v>0</v>
      </c>
      <c r="Y370" t="str">
        <f>VLOOKUP($D370,metadata!$B$2:$Z$450,22,FALSE)</f>
        <v>t3</v>
      </c>
      <c r="Z370">
        <f>VLOOKUP($D370,metadata!$B$2:$Z$450,23,FALSE)</f>
        <v>0</v>
      </c>
      <c r="AA370">
        <f>VLOOKUP($D370,metadata!$B$2:$Z$450,24,FALSE)</f>
        <v>0</v>
      </c>
      <c r="AB370">
        <f>VLOOKUP($D370,metadata!$B$2:$Z$450,25,FALSE)</f>
        <v>0</v>
      </c>
    </row>
    <row r="371" spans="1:28" x14ac:dyDescent="0.3">
      <c r="A371" t="e">
        <f>A370+metadata!J380</f>
        <v>#REF!</v>
      </c>
      <c r="B371" t="str">
        <f>metadata!B370</f>
        <v>53-Pelkosenniemi4</v>
      </c>
      <c r="C371">
        <v>370</v>
      </c>
      <c r="D371" s="11" t="str">
        <f t="shared" si="5"/>
        <v>3-valence</v>
      </c>
      <c r="E371" t="str">
        <f>VLOOKUP($D371,metadata!$B$2:$S$450,2,FALSE)</f>
        <v>BUES, R; TOUBON, JF; POITOUT, HS</v>
      </c>
      <c r="F371" t="str">
        <f>VLOOKUP($D371,metadata!$B$2:$S$450,3,FALSE)</f>
        <v>ECOPHYSIOLOGICAL AND ENZYMATIC VARIABILITY OF CYDIA-POMONELLA L ACCORDING TO GEOGRAPHICAL ORIGIN AND HOST-PLANT</v>
      </c>
      <c r="G371" t="str">
        <f>VLOOKUP($D371,metadata!$B$2:$S$450,4,FALSE)</f>
        <v>10.1051/agro:19950306</v>
      </c>
      <c r="H371" t="str">
        <f>VLOOKUP($D371,metadata!$B$2:$S$450,5,FALSE)</f>
        <v>y</v>
      </c>
      <c r="I371" t="str">
        <f>VLOOKUP($D371,metadata!$B$2:$S$450,6,FALSE)</f>
        <v>a</v>
      </c>
      <c r="J371" t="str">
        <f>VLOOKUP($D371,metadata!$B$2:$S$450,7,FALSE)</f>
        <v>i</v>
      </c>
      <c r="K371">
        <f>VLOOKUP($D371,metadata!$B$2:$S$450,8,FALSE)</f>
        <v>7</v>
      </c>
      <c r="L371">
        <f>VLOOKUP($D371,metadata!$B$2:$S$450,9,FALSE)</f>
        <v>3</v>
      </c>
      <c r="M371">
        <f>VLOOKUP($D371,metadata!$B$2:$S$450,10,FALSE)</f>
        <v>0</v>
      </c>
      <c r="N371" t="str">
        <f>VLOOKUP($D371,metadata!$B$2:$S$450,11,FALSE)</f>
        <v xml:space="preserve">Cydia pomonella </v>
      </c>
      <c r="O371" t="str">
        <f>VLOOKUP($D371,metadata!$B$2:$S$450,12,FALSE)</f>
        <v>lepidoptera</v>
      </c>
      <c r="P371" t="str">
        <f>VLOOKUP($D371,metadata!$B$2:$S$450,13,FALSE)</f>
        <v>valence</v>
      </c>
      <c r="Q371">
        <f>VLOOKUP($D371,metadata!$B$2:$S$450,14,FALSE)</f>
        <v>44.932499999999997</v>
      </c>
      <c r="R371">
        <f>VLOOKUP($D371,metadata!$B$2:$S$450,15,FALSE)</f>
        <v>4.8911110000000004</v>
      </c>
      <c r="S371" t="str">
        <f>VLOOKUP($D371,metadata!$B$2:$S$450,16,FALSE)</f>
        <v>NA</v>
      </c>
      <c r="T371">
        <f>VLOOKUP($D371,metadata!$B$2:$S$450,17,FALSE)</f>
        <v>0</v>
      </c>
      <c r="U371">
        <f>VLOOKUP($D371,metadata!$B$2:$S$450,18,FALSE)</f>
        <v>0</v>
      </c>
      <c r="V371">
        <f>VLOOKUP($D371,metadata!$B$2:$Z$450,19,FALSE)</f>
        <v>752</v>
      </c>
      <c r="W371" t="str">
        <f>VLOOKUP($D371,metadata!$B$2:$Z$450,20,FALSE)</f>
        <v>acc</v>
      </c>
      <c r="X371">
        <f>VLOOKUP($D371,metadata!$B$2:$Z$450,21,FALSE)</f>
        <v>0</v>
      </c>
      <c r="Y371" t="str">
        <f>VLOOKUP($D371,metadata!$B$2:$Z$450,22,FALSE)</f>
        <v>t3</v>
      </c>
      <c r="Z371">
        <f>VLOOKUP($D371,metadata!$B$2:$Z$450,23,FALSE)</f>
        <v>0</v>
      </c>
      <c r="AA371">
        <f>VLOOKUP($D371,metadata!$B$2:$Z$450,24,FALSE)</f>
        <v>0</v>
      </c>
      <c r="AB371">
        <f>VLOOKUP($D371,metadata!$B$2:$Z$450,25,FALSE)</f>
        <v>0</v>
      </c>
    </row>
    <row r="372" spans="1:28" x14ac:dyDescent="0.3">
      <c r="A372" t="e">
        <f>A371+metadata!J381</f>
        <v>#REF!</v>
      </c>
      <c r="B372" t="str">
        <f>metadata!B371</f>
        <v>53-Oulanka1</v>
      </c>
      <c r="C372">
        <v>371</v>
      </c>
      <c r="D372" s="11" t="str">
        <f t="shared" si="5"/>
        <v>3-Saint-marcellin</v>
      </c>
      <c r="E372" t="str">
        <f>VLOOKUP($D372,metadata!$B$2:$S$450,2,FALSE)</f>
        <v>BUES, R; TOUBON, JF; POITOUT, HS</v>
      </c>
      <c r="F372" t="str">
        <f>VLOOKUP($D372,metadata!$B$2:$S$450,3,FALSE)</f>
        <v>ECOPHYSIOLOGICAL AND ENZYMATIC VARIABILITY OF CYDIA-POMONELLA L ACCORDING TO GEOGRAPHICAL ORIGIN AND HOST-PLANT</v>
      </c>
      <c r="G372" t="str">
        <f>VLOOKUP($D372,metadata!$B$2:$S$450,4,FALSE)</f>
        <v>10.1051/agro:19950306</v>
      </c>
      <c r="H372" t="str">
        <f>VLOOKUP($D372,metadata!$B$2:$S$450,5,FALSE)</f>
        <v>y</v>
      </c>
      <c r="I372" t="str">
        <f>VLOOKUP($D372,metadata!$B$2:$S$450,6,FALSE)</f>
        <v>a</v>
      </c>
      <c r="J372" t="str">
        <f>VLOOKUP($D372,metadata!$B$2:$S$450,7,FALSE)</f>
        <v>i</v>
      </c>
      <c r="K372">
        <f>VLOOKUP($D372,metadata!$B$2:$S$450,8,FALSE)</f>
        <v>7</v>
      </c>
      <c r="L372">
        <f>VLOOKUP($D372,metadata!$B$2:$S$450,9,FALSE)</f>
        <v>3</v>
      </c>
      <c r="M372">
        <f>VLOOKUP($D372,metadata!$B$2:$S$450,10,FALSE)</f>
        <v>0</v>
      </c>
      <c r="N372" t="str">
        <f>VLOOKUP($D372,metadata!$B$2:$S$450,11,FALSE)</f>
        <v xml:space="preserve">Cydia pomonella </v>
      </c>
      <c r="O372" t="str">
        <f>VLOOKUP($D372,metadata!$B$2:$S$450,12,FALSE)</f>
        <v>lepidoptera</v>
      </c>
      <c r="P372" t="str">
        <f>VLOOKUP($D372,metadata!$B$2:$S$450,13,FALSE)</f>
        <v>Saint-marcellin</v>
      </c>
      <c r="Q372">
        <f>VLOOKUP($D372,metadata!$B$2:$S$450,14,FALSE)</f>
        <v>45.153888999999999</v>
      </c>
      <c r="R372">
        <f>VLOOKUP($D372,metadata!$B$2:$S$450,15,FALSE)</f>
        <v>5.3205559999999998</v>
      </c>
      <c r="S372" t="str">
        <f>VLOOKUP($D372,metadata!$B$2:$S$450,16,FALSE)</f>
        <v>NA</v>
      </c>
      <c r="T372">
        <f>VLOOKUP($D372,metadata!$B$2:$S$450,17,FALSE)</f>
        <v>0</v>
      </c>
      <c r="U372">
        <f>VLOOKUP($D372,metadata!$B$2:$S$450,18,FALSE)</f>
        <v>0</v>
      </c>
      <c r="V372">
        <f>VLOOKUP($D372,metadata!$B$2:$Z$450,19,FALSE)</f>
        <v>236</v>
      </c>
      <c r="W372" t="str">
        <f>VLOOKUP($D372,metadata!$B$2:$Z$450,20,FALSE)</f>
        <v>acc</v>
      </c>
      <c r="X372">
        <f>VLOOKUP($D372,metadata!$B$2:$Z$450,21,FALSE)</f>
        <v>0</v>
      </c>
      <c r="Y372" t="str">
        <f>VLOOKUP($D372,metadata!$B$2:$Z$450,22,FALSE)</f>
        <v>t3</v>
      </c>
      <c r="Z372">
        <f>VLOOKUP($D372,metadata!$B$2:$Z$450,23,FALSE)</f>
        <v>0</v>
      </c>
      <c r="AA372">
        <f>VLOOKUP($D372,metadata!$B$2:$Z$450,24,FALSE)</f>
        <v>0</v>
      </c>
      <c r="AB372">
        <f>VLOOKUP($D372,metadata!$B$2:$Z$450,25,FALSE)</f>
        <v>0</v>
      </c>
    </row>
    <row r="373" spans="1:28" x14ac:dyDescent="0.3">
      <c r="A373" t="e">
        <f>A372+metadata!J382</f>
        <v>#REF!</v>
      </c>
      <c r="B373" t="str">
        <f>metadata!B372</f>
        <v>53-Oulanka2</v>
      </c>
      <c r="C373">
        <v>372</v>
      </c>
      <c r="D373" s="11" t="str">
        <f t="shared" si="5"/>
        <v>3-Saint-marcellin</v>
      </c>
      <c r="E373" t="str">
        <f>VLOOKUP($D373,metadata!$B$2:$S$450,2,FALSE)</f>
        <v>BUES, R; TOUBON, JF; POITOUT, HS</v>
      </c>
      <c r="F373" t="str">
        <f>VLOOKUP($D373,metadata!$B$2:$S$450,3,FALSE)</f>
        <v>ECOPHYSIOLOGICAL AND ENZYMATIC VARIABILITY OF CYDIA-POMONELLA L ACCORDING TO GEOGRAPHICAL ORIGIN AND HOST-PLANT</v>
      </c>
      <c r="G373" t="str">
        <f>VLOOKUP($D373,metadata!$B$2:$S$450,4,FALSE)</f>
        <v>10.1051/agro:19950306</v>
      </c>
      <c r="H373" t="str">
        <f>VLOOKUP($D373,metadata!$B$2:$S$450,5,FALSE)</f>
        <v>y</v>
      </c>
      <c r="I373" t="str">
        <f>VLOOKUP($D373,metadata!$B$2:$S$450,6,FALSE)</f>
        <v>a</v>
      </c>
      <c r="J373" t="str">
        <f>VLOOKUP($D373,metadata!$B$2:$S$450,7,FALSE)</f>
        <v>i</v>
      </c>
      <c r="K373">
        <f>VLOOKUP($D373,metadata!$B$2:$S$450,8,FALSE)</f>
        <v>7</v>
      </c>
      <c r="L373">
        <f>VLOOKUP($D373,metadata!$B$2:$S$450,9,FALSE)</f>
        <v>3</v>
      </c>
      <c r="M373">
        <f>VLOOKUP($D373,metadata!$B$2:$S$450,10,FALSE)</f>
        <v>0</v>
      </c>
      <c r="N373" t="str">
        <f>VLOOKUP($D373,metadata!$B$2:$S$450,11,FALSE)</f>
        <v xml:space="preserve">Cydia pomonella </v>
      </c>
      <c r="O373" t="str">
        <f>VLOOKUP($D373,metadata!$B$2:$S$450,12,FALSE)</f>
        <v>lepidoptera</v>
      </c>
      <c r="P373" t="str">
        <f>VLOOKUP($D373,metadata!$B$2:$S$450,13,FALSE)</f>
        <v>Saint-marcellin</v>
      </c>
      <c r="Q373">
        <f>VLOOKUP($D373,metadata!$B$2:$S$450,14,FALSE)</f>
        <v>45.153888999999999</v>
      </c>
      <c r="R373">
        <f>VLOOKUP($D373,metadata!$B$2:$S$450,15,FALSE)</f>
        <v>5.3205559999999998</v>
      </c>
      <c r="S373" t="str">
        <f>VLOOKUP($D373,metadata!$B$2:$S$450,16,FALSE)</f>
        <v>NA</v>
      </c>
      <c r="T373">
        <f>VLOOKUP($D373,metadata!$B$2:$S$450,17,FALSE)</f>
        <v>0</v>
      </c>
      <c r="U373">
        <f>VLOOKUP($D373,metadata!$B$2:$S$450,18,FALSE)</f>
        <v>0</v>
      </c>
      <c r="V373">
        <f>VLOOKUP($D373,metadata!$B$2:$Z$450,19,FALSE)</f>
        <v>236</v>
      </c>
      <c r="W373" t="str">
        <f>VLOOKUP($D373,metadata!$B$2:$Z$450,20,FALSE)</f>
        <v>acc</v>
      </c>
      <c r="X373">
        <f>VLOOKUP($D373,metadata!$B$2:$Z$450,21,FALSE)</f>
        <v>0</v>
      </c>
      <c r="Y373" t="str">
        <f>VLOOKUP($D373,metadata!$B$2:$Z$450,22,FALSE)</f>
        <v>t3</v>
      </c>
      <c r="Z373">
        <f>VLOOKUP($D373,metadata!$B$2:$Z$450,23,FALSE)</f>
        <v>0</v>
      </c>
      <c r="AA373">
        <f>VLOOKUP($D373,metadata!$B$2:$Z$450,24,FALSE)</f>
        <v>0</v>
      </c>
      <c r="AB373">
        <f>VLOOKUP($D373,metadata!$B$2:$Z$450,25,FALSE)</f>
        <v>0</v>
      </c>
    </row>
    <row r="374" spans="1:28" x14ac:dyDescent="0.3">
      <c r="A374" t="e">
        <f>A373+metadata!J383</f>
        <v>#REF!</v>
      </c>
      <c r="B374" t="str">
        <f>metadata!B373</f>
        <v>53-Oulanka3</v>
      </c>
      <c r="C374">
        <v>373</v>
      </c>
      <c r="D374" s="11" t="str">
        <f t="shared" si="5"/>
        <v>3-Saint-marcellin</v>
      </c>
      <c r="E374" t="str">
        <f>VLOOKUP($D374,metadata!$B$2:$S$450,2,FALSE)</f>
        <v>BUES, R; TOUBON, JF; POITOUT, HS</v>
      </c>
      <c r="F374" t="str">
        <f>VLOOKUP($D374,metadata!$B$2:$S$450,3,FALSE)</f>
        <v>ECOPHYSIOLOGICAL AND ENZYMATIC VARIABILITY OF CYDIA-POMONELLA L ACCORDING TO GEOGRAPHICAL ORIGIN AND HOST-PLANT</v>
      </c>
      <c r="G374" t="str">
        <f>VLOOKUP($D374,metadata!$B$2:$S$450,4,FALSE)</f>
        <v>10.1051/agro:19950306</v>
      </c>
      <c r="H374" t="str">
        <f>VLOOKUP($D374,metadata!$B$2:$S$450,5,FALSE)</f>
        <v>y</v>
      </c>
      <c r="I374" t="str">
        <f>VLOOKUP($D374,metadata!$B$2:$S$450,6,FALSE)</f>
        <v>a</v>
      </c>
      <c r="J374" t="str">
        <f>VLOOKUP($D374,metadata!$B$2:$S$450,7,FALSE)</f>
        <v>i</v>
      </c>
      <c r="K374">
        <f>VLOOKUP($D374,metadata!$B$2:$S$450,8,FALSE)</f>
        <v>7</v>
      </c>
      <c r="L374">
        <f>VLOOKUP($D374,metadata!$B$2:$S$450,9,FALSE)</f>
        <v>3</v>
      </c>
      <c r="M374">
        <f>VLOOKUP($D374,metadata!$B$2:$S$450,10,FALSE)</f>
        <v>0</v>
      </c>
      <c r="N374" t="str">
        <f>VLOOKUP($D374,metadata!$B$2:$S$450,11,FALSE)</f>
        <v xml:space="preserve">Cydia pomonella </v>
      </c>
      <c r="O374" t="str">
        <f>VLOOKUP($D374,metadata!$B$2:$S$450,12,FALSE)</f>
        <v>lepidoptera</v>
      </c>
      <c r="P374" t="str">
        <f>VLOOKUP($D374,metadata!$B$2:$S$450,13,FALSE)</f>
        <v>Saint-marcellin</v>
      </c>
      <c r="Q374">
        <f>VLOOKUP($D374,metadata!$B$2:$S$450,14,FALSE)</f>
        <v>45.153888999999999</v>
      </c>
      <c r="R374">
        <f>VLOOKUP($D374,metadata!$B$2:$S$450,15,FALSE)</f>
        <v>5.3205559999999998</v>
      </c>
      <c r="S374" t="str">
        <f>VLOOKUP($D374,metadata!$B$2:$S$450,16,FALSE)</f>
        <v>NA</v>
      </c>
      <c r="T374">
        <f>VLOOKUP($D374,metadata!$B$2:$S$450,17,FALSE)</f>
        <v>0</v>
      </c>
      <c r="U374">
        <f>VLOOKUP($D374,metadata!$B$2:$S$450,18,FALSE)</f>
        <v>0</v>
      </c>
      <c r="V374">
        <f>VLOOKUP($D374,metadata!$B$2:$Z$450,19,FALSE)</f>
        <v>236</v>
      </c>
      <c r="W374" t="str">
        <f>VLOOKUP($D374,metadata!$B$2:$Z$450,20,FALSE)</f>
        <v>acc</v>
      </c>
      <c r="X374">
        <f>VLOOKUP($D374,metadata!$B$2:$Z$450,21,FALSE)</f>
        <v>0</v>
      </c>
      <c r="Y374" t="str">
        <f>VLOOKUP($D374,metadata!$B$2:$Z$450,22,FALSE)</f>
        <v>t3</v>
      </c>
      <c r="Z374">
        <f>VLOOKUP($D374,metadata!$B$2:$Z$450,23,FALSE)</f>
        <v>0</v>
      </c>
      <c r="AA374">
        <f>VLOOKUP($D374,metadata!$B$2:$Z$450,24,FALSE)</f>
        <v>0</v>
      </c>
      <c r="AB374">
        <f>VLOOKUP($D374,metadata!$B$2:$Z$450,25,FALSE)</f>
        <v>0</v>
      </c>
    </row>
    <row r="375" spans="1:28" x14ac:dyDescent="0.3">
      <c r="A375" t="e">
        <f>A374+metadata!J384</f>
        <v>#REF!</v>
      </c>
      <c r="B375" t="str">
        <f>metadata!B374</f>
        <v>53-Oulanka4</v>
      </c>
      <c r="C375">
        <v>374</v>
      </c>
      <c r="D375" s="11" t="str">
        <f t="shared" si="5"/>
        <v>3-Avignon1</v>
      </c>
      <c r="E375" t="str">
        <f>VLOOKUP($D375,metadata!$B$2:$S$450,2,FALSE)</f>
        <v>BUES, R; TOUBON, JF; POITOUT, HS</v>
      </c>
      <c r="F375" t="str">
        <f>VLOOKUP($D375,metadata!$B$2:$S$450,3,FALSE)</f>
        <v>ECOPHYSIOLOGICAL AND ENZYMATIC VARIABILITY OF CYDIA-POMONELLA L ACCORDING TO GEOGRAPHICAL ORIGIN AND HOST-PLANT</v>
      </c>
      <c r="G375" t="str">
        <f>VLOOKUP($D375,metadata!$B$2:$S$450,4,FALSE)</f>
        <v>10.1051/agro:19950306</v>
      </c>
      <c r="H375" t="str">
        <f>VLOOKUP($D375,metadata!$B$2:$S$450,5,FALSE)</f>
        <v>y</v>
      </c>
      <c r="I375" t="str">
        <f>VLOOKUP($D375,metadata!$B$2:$S$450,6,FALSE)</f>
        <v>a</v>
      </c>
      <c r="J375" t="str">
        <f>VLOOKUP($D375,metadata!$B$2:$S$450,7,FALSE)</f>
        <v>i</v>
      </c>
      <c r="K375">
        <f>VLOOKUP($D375,metadata!$B$2:$S$450,8,FALSE)</f>
        <v>7</v>
      </c>
      <c r="L375">
        <f>VLOOKUP($D375,metadata!$B$2:$S$450,9,FALSE)</f>
        <v>3</v>
      </c>
      <c r="M375">
        <f>VLOOKUP($D375,metadata!$B$2:$S$450,10,FALSE)</f>
        <v>0</v>
      </c>
      <c r="N375" t="str">
        <f>VLOOKUP($D375,metadata!$B$2:$S$450,11,FALSE)</f>
        <v xml:space="preserve">Cydia pomonella </v>
      </c>
      <c r="O375" t="str">
        <f>VLOOKUP($D375,metadata!$B$2:$S$450,12,FALSE)</f>
        <v>lepidoptera</v>
      </c>
      <c r="P375" t="str">
        <f>VLOOKUP($D375,metadata!$B$2:$S$450,13,FALSE)</f>
        <v>Avignon1</v>
      </c>
      <c r="Q375">
        <f>VLOOKUP($D375,metadata!$B$2:$S$450,14,FALSE)</f>
        <v>43.948611</v>
      </c>
      <c r="R375">
        <f>VLOOKUP($D375,metadata!$B$2:$S$450,15,FALSE)</f>
        <v>4.8083330000000002</v>
      </c>
      <c r="S375" t="str">
        <f>VLOOKUP($D375,metadata!$B$2:$S$450,16,FALSE)</f>
        <v>NA</v>
      </c>
      <c r="T375">
        <f>VLOOKUP($D375,metadata!$B$2:$S$450,17,FALSE)</f>
        <v>0</v>
      </c>
      <c r="U375">
        <f>VLOOKUP($D375,metadata!$B$2:$S$450,18,FALSE)</f>
        <v>0</v>
      </c>
      <c r="V375">
        <f>VLOOKUP($D375,metadata!$B$2:$Z$450,19,FALSE)</f>
        <v>265</v>
      </c>
      <c r="W375" t="str">
        <f>VLOOKUP($D375,metadata!$B$2:$Z$450,20,FALSE)</f>
        <v>acc</v>
      </c>
      <c r="X375">
        <f>VLOOKUP($D375,metadata!$B$2:$Z$450,21,FALSE)</f>
        <v>0</v>
      </c>
      <c r="Y375" t="str">
        <f>VLOOKUP($D375,metadata!$B$2:$Z$450,22,FALSE)</f>
        <v>t3</v>
      </c>
      <c r="Z375">
        <f>VLOOKUP($D375,metadata!$B$2:$Z$450,23,FALSE)</f>
        <v>0</v>
      </c>
      <c r="AA375">
        <f>VLOOKUP($D375,metadata!$B$2:$Z$450,24,FALSE)</f>
        <v>0</v>
      </c>
      <c r="AB375">
        <f>VLOOKUP($D375,metadata!$B$2:$Z$450,25,FALSE)</f>
        <v>0</v>
      </c>
    </row>
    <row r="376" spans="1:28" x14ac:dyDescent="0.3">
      <c r="A376" t="e">
        <f>A375+metadata!J385</f>
        <v>#REF!</v>
      </c>
      <c r="B376" t="str">
        <f>metadata!B375</f>
        <v>53-Pudasjärvi1</v>
      </c>
      <c r="C376">
        <v>375</v>
      </c>
      <c r="D376" s="11" t="str">
        <f t="shared" si="5"/>
        <v>3-Avignon1</v>
      </c>
      <c r="E376" t="str">
        <f>VLOOKUP($D376,metadata!$B$2:$S$450,2,FALSE)</f>
        <v>BUES, R; TOUBON, JF; POITOUT, HS</v>
      </c>
      <c r="F376" t="str">
        <f>VLOOKUP($D376,metadata!$B$2:$S$450,3,FALSE)</f>
        <v>ECOPHYSIOLOGICAL AND ENZYMATIC VARIABILITY OF CYDIA-POMONELLA L ACCORDING TO GEOGRAPHICAL ORIGIN AND HOST-PLANT</v>
      </c>
      <c r="G376" t="str">
        <f>VLOOKUP($D376,metadata!$B$2:$S$450,4,FALSE)</f>
        <v>10.1051/agro:19950306</v>
      </c>
      <c r="H376" t="str">
        <f>VLOOKUP($D376,metadata!$B$2:$S$450,5,FALSE)</f>
        <v>y</v>
      </c>
      <c r="I376" t="str">
        <f>VLOOKUP($D376,metadata!$B$2:$S$450,6,FALSE)</f>
        <v>a</v>
      </c>
      <c r="J376" t="str">
        <f>VLOOKUP($D376,metadata!$B$2:$S$450,7,FALSE)</f>
        <v>i</v>
      </c>
      <c r="K376">
        <f>VLOOKUP($D376,metadata!$B$2:$S$450,8,FALSE)</f>
        <v>7</v>
      </c>
      <c r="L376">
        <f>VLOOKUP($D376,metadata!$B$2:$S$450,9,FALSE)</f>
        <v>3</v>
      </c>
      <c r="M376">
        <f>VLOOKUP($D376,metadata!$B$2:$S$450,10,FALSE)</f>
        <v>0</v>
      </c>
      <c r="N376" t="str">
        <f>VLOOKUP($D376,metadata!$B$2:$S$450,11,FALSE)</f>
        <v xml:space="preserve">Cydia pomonella </v>
      </c>
      <c r="O376" t="str">
        <f>VLOOKUP($D376,metadata!$B$2:$S$450,12,FALSE)</f>
        <v>lepidoptera</v>
      </c>
      <c r="P376" t="str">
        <f>VLOOKUP($D376,metadata!$B$2:$S$450,13,FALSE)</f>
        <v>Avignon1</v>
      </c>
      <c r="Q376">
        <f>VLOOKUP($D376,metadata!$B$2:$S$450,14,FALSE)</f>
        <v>43.948611</v>
      </c>
      <c r="R376">
        <f>VLOOKUP($D376,metadata!$B$2:$S$450,15,FALSE)</f>
        <v>4.8083330000000002</v>
      </c>
      <c r="S376" t="str">
        <f>VLOOKUP($D376,metadata!$B$2:$S$450,16,FALSE)</f>
        <v>NA</v>
      </c>
      <c r="T376">
        <f>VLOOKUP($D376,metadata!$B$2:$S$450,17,FALSE)</f>
        <v>0</v>
      </c>
      <c r="U376">
        <f>VLOOKUP($D376,metadata!$B$2:$S$450,18,FALSE)</f>
        <v>0</v>
      </c>
      <c r="V376">
        <f>VLOOKUP($D376,metadata!$B$2:$Z$450,19,FALSE)</f>
        <v>265</v>
      </c>
      <c r="W376" t="str">
        <f>VLOOKUP($D376,metadata!$B$2:$Z$450,20,FALSE)</f>
        <v>acc</v>
      </c>
      <c r="X376">
        <f>VLOOKUP($D376,metadata!$B$2:$Z$450,21,FALSE)</f>
        <v>0</v>
      </c>
      <c r="Y376" t="str">
        <f>VLOOKUP($D376,metadata!$B$2:$Z$450,22,FALSE)</f>
        <v>t3</v>
      </c>
      <c r="Z376">
        <f>VLOOKUP($D376,metadata!$B$2:$Z$450,23,FALSE)</f>
        <v>0</v>
      </c>
      <c r="AA376">
        <f>VLOOKUP($D376,metadata!$B$2:$Z$450,24,FALSE)</f>
        <v>0</v>
      </c>
      <c r="AB376">
        <f>VLOOKUP($D376,metadata!$B$2:$Z$450,25,FALSE)</f>
        <v>0</v>
      </c>
    </row>
    <row r="377" spans="1:28" x14ac:dyDescent="0.3">
      <c r="A377" t="e">
        <f>A376+metadata!J386</f>
        <v>#REF!</v>
      </c>
      <c r="B377" t="str">
        <f>metadata!B376</f>
        <v>53-Pudasjärvi2</v>
      </c>
      <c r="C377">
        <v>376</v>
      </c>
      <c r="D377" s="11" t="str">
        <f t="shared" si="5"/>
        <v>3-Avignon1</v>
      </c>
      <c r="E377" t="str">
        <f>VLOOKUP($D377,metadata!$B$2:$S$450,2,FALSE)</f>
        <v>BUES, R; TOUBON, JF; POITOUT, HS</v>
      </c>
      <c r="F377" t="str">
        <f>VLOOKUP($D377,metadata!$B$2:$S$450,3,FALSE)</f>
        <v>ECOPHYSIOLOGICAL AND ENZYMATIC VARIABILITY OF CYDIA-POMONELLA L ACCORDING TO GEOGRAPHICAL ORIGIN AND HOST-PLANT</v>
      </c>
      <c r="G377" t="str">
        <f>VLOOKUP($D377,metadata!$B$2:$S$450,4,FALSE)</f>
        <v>10.1051/agro:19950306</v>
      </c>
      <c r="H377" t="str">
        <f>VLOOKUP($D377,metadata!$B$2:$S$450,5,FALSE)</f>
        <v>y</v>
      </c>
      <c r="I377" t="str">
        <f>VLOOKUP($D377,metadata!$B$2:$S$450,6,FALSE)</f>
        <v>a</v>
      </c>
      <c r="J377" t="str">
        <f>VLOOKUP($D377,metadata!$B$2:$S$450,7,FALSE)</f>
        <v>i</v>
      </c>
      <c r="K377">
        <f>VLOOKUP($D377,metadata!$B$2:$S$450,8,FALSE)</f>
        <v>7</v>
      </c>
      <c r="L377">
        <f>VLOOKUP($D377,metadata!$B$2:$S$450,9,FALSE)</f>
        <v>3</v>
      </c>
      <c r="M377">
        <f>VLOOKUP($D377,metadata!$B$2:$S$450,10,FALSE)</f>
        <v>0</v>
      </c>
      <c r="N377" t="str">
        <f>VLOOKUP($D377,metadata!$B$2:$S$450,11,FALSE)</f>
        <v xml:space="preserve">Cydia pomonella </v>
      </c>
      <c r="O377" t="str">
        <f>VLOOKUP($D377,metadata!$B$2:$S$450,12,FALSE)</f>
        <v>lepidoptera</v>
      </c>
      <c r="P377" t="str">
        <f>VLOOKUP($D377,metadata!$B$2:$S$450,13,FALSE)</f>
        <v>Avignon1</v>
      </c>
      <c r="Q377">
        <f>VLOOKUP($D377,metadata!$B$2:$S$450,14,FALSE)</f>
        <v>43.948611</v>
      </c>
      <c r="R377">
        <f>VLOOKUP($D377,metadata!$B$2:$S$450,15,FALSE)</f>
        <v>4.8083330000000002</v>
      </c>
      <c r="S377" t="str">
        <f>VLOOKUP($D377,metadata!$B$2:$S$450,16,FALSE)</f>
        <v>NA</v>
      </c>
      <c r="T377">
        <f>VLOOKUP($D377,metadata!$B$2:$S$450,17,FALSE)</f>
        <v>0</v>
      </c>
      <c r="U377">
        <f>VLOOKUP($D377,metadata!$B$2:$S$450,18,FALSE)</f>
        <v>0</v>
      </c>
      <c r="V377">
        <f>VLOOKUP($D377,metadata!$B$2:$Z$450,19,FALSE)</f>
        <v>265</v>
      </c>
      <c r="W377" t="str">
        <f>VLOOKUP($D377,metadata!$B$2:$Z$450,20,FALSE)</f>
        <v>acc</v>
      </c>
      <c r="X377">
        <f>VLOOKUP($D377,metadata!$B$2:$Z$450,21,FALSE)</f>
        <v>0</v>
      </c>
      <c r="Y377" t="str">
        <f>VLOOKUP($D377,metadata!$B$2:$Z$450,22,FALSE)</f>
        <v>t3</v>
      </c>
      <c r="Z377">
        <f>VLOOKUP($D377,metadata!$B$2:$Z$450,23,FALSE)</f>
        <v>0</v>
      </c>
      <c r="AA377">
        <f>VLOOKUP($D377,metadata!$B$2:$Z$450,24,FALSE)</f>
        <v>0</v>
      </c>
      <c r="AB377">
        <f>VLOOKUP($D377,metadata!$B$2:$Z$450,25,FALSE)</f>
        <v>0</v>
      </c>
    </row>
    <row r="378" spans="1:28" x14ac:dyDescent="0.3">
      <c r="A378" t="e">
        <f>A377+metadata!J387</f>
        <v>#REF!</v>
      </c>
      <c r="B378" t="str">
        <f>metadata!B377</f>
        <v>53-Pudasjärvi3</v>
      </c>
      <c r="C378">
        <v>377</v>
      </c>
      <c r="D378" s="11" t="str">
        <f t="shared" si="5"/>
        <v>3-Avignon2</v>
      </c>
      <c r="E378" t="str">
        <f>VLOOKUP($D378,metadata!$B$2:$S$450,2,FALSE)</f>
        <v>BUES, R; TOUBON, JF; POITOUT, HS</v>
      </c>
      <c r="F378" t="str">
        <f>VLOOKUP($D378,metadata!$B$2:$S$450,3,FALSE)</f>
        <v>ECOPHYSIOLOGICAL AND ENZYMATIC VARIABILITY OF CYDIA-POMONELLA L ACCORDING TO GEOGRAPHICAL ORIGIN AND HOST-PLANT</v>
      </c>
      <c r="G378" t="str">
        <f>VLOOKUP($D378,metadata!$B$2:$S$450,4,FALSE)</f>
        <v>10.1051/agro:19950306</v>
      </c>
      <c r="H378" t="str">
        <f>VLOOKUP($D378,metadata!$B$2:$S$450,5,FALSE)</f>
        <v>y</v>
      </c>
      <c r="I378" t="str">
        <f>VLOOKUP($D378,metadata!$B$2:$S$450,6,FALSE)</f>
        <v>a</v>
      </c>
      <c r="J378" t="str">
        <f>VLOOKUP($D378,metadata!$B$2:$S$450,7,FALSE)</f>
        <v>i</v>
      </c>
      <c r="K378">
        <f>VLOOKUP($D378,metadata!$B$2:$S$450,8,FALSE)</f>
        <v>7</v>
      </c>
      <c r="L378">
        <f>VLOOKUP($D378,metadata!$B$2:$S$450,9,FALSE)</f>
        <v>3</v>
      </c>
      <c r="M378">
        <f>VLOOKUP($D378,metadata!$B$2:$S$450,10,FALSE)</f>
        <v>0</v>
      </c>
      <c r="N378" t="str">
        <f>VLOOKUP($D378,metadata!$B$2:$S$450,11,FALSE)</f>
        <v xml:space="preserve">Cydia pomonella </v>
      </c>
      <c r="O378" t="str">
        <f>VLOOKUP($D378,metadata!$B$2:$S$450,12,FALSE)</f>
        <v>lepidoptera</v>
      </c>
      <c r="P378" t="str">
        <f>VLOOKUP($D378,metadata!$B$2:$S$450,13,FALSE)</f>
        <v>Avignon2</v>
      </c>
      <c r="Q378">
        <f>VLOOKUP($D378,metadata!$B$2:$S$450,14,FALSE)</f>
        <v>43.948611</v>
      </c>
      <c r="R378">
        <f>VLOOKUP($D378,metadata!$B$2:$S$450,15,FALSE)</f>
        <v>4.8083330000000002</v>
      </c>
      <c r="S378" t="str">
        <f>VLOOKUP($D378,metadata!$B$2:$S$450,16,FALSE)</f>
        <v>NA</v>
      </c>
      <c r="T378">
        <f>VLOOKUP($D378,metadata!$B$2:$S$450,17,FALSE)</f>
        <v>0</v>
      </c>
      <c r="U378">
        <f>VLOOKUP($D378,metadata!$B$2:$S$450,18,FALSE)</f>
        <v>0</v>
      </c>
      <c r="V378">
        <f>VLOOKUP($D378,metadata!$B$2:$Z$450,19,FALSE)</f>
        <v>1380</v>
      </c>
      <c r="W378" t="str">
        <f>VLOOKUP($D378,metadata!$B$2:$Z$450,20,FALSE)</f>
        <v>acc</v>
      </c>
      <c r="X378">
        <f>VLOOKUP($D378,metadata!$B$2:$Z$450,21,FALSE)</f>
        <v>0</v>
      </c>
      <c r="Y378" t="str">
        <f>VLOOKUP($D378,metadata!$B$2:$Z$450,22,FALSE)</f>
        <v>t3</v>
      </c>
      <c r="Z378">
        <f>VLOOKUP($D378,metadata!$B$2:$Z$450,23,FALSE)</f>
        <v>0</v>
      </c>
      <c r="AA378">
        <f>VLOOKUP($D378,metadata!$B$2:$Z$450,24,FALSE)</f>
        <v>0</v>
      </c>
      <c r="AB378">
        <f>VLOOKUP($D378,metadata!$B$2:$Z$450,25,FALSE)</f>
        <v>0</v>
      </c>
    </row>
    <row r="379" spans="1:28" x14ac:dyDescent="0.3">
      <c r="A379" t="e">
        <f>A378+metadata!J388</f>
        <v>#REF!</v>
      </c>
      <c r="B379" t="str">
        <f>metadata!B378</f>
        <v>53-Pudasjärvi4</v>
      </c>
      <c r="C379">
        <v>378</v>
      </c>
      <c r="D379" s="11" t="str">
        <f t="shared" si="5"/>
        <v>3-Avignon2</v>
      </c>
      <c r="E379" t="str">
        <f>VLOOKUP($D379,metadata!$B$2:$S$450,2,FALSE)</f>
        <v>BUES, R; TOUBON, JF; POITOUT, HS</v>
      </c>
      <c r="F379" t="str">
        <f>VLOOKUP($D379,metadata!$B$2:$S$450,3,FALSE)</f>
        <v>ECOPHYSIOLOGICAL AND ENZYMATIC VARIABILITY OF CYDIA-POMONELLA L ACCORDING TO GEOGRAPHICAL ORIGIN AND HOST-PLANT</v>
      </c>
      <c r="G379" t="str">
        <f>VLOOKUP($D379,metadata!$B$2:$S$450,4,FALSE)</f>
        <v>10.1051/agro:19950306</v>
      </c>
      <c r="H379" t="str">
        <f>VLOOKUP($D379,metadata!$B$2:$S$450,5,FALSE)</f>
        <v>y</v>
      </c>
      <c r="I379" t="str">
        <f>VLOOKUP($D379,metadata!$B$2:$S$450,6,FALSE)</f>
        <v>a</v>
      </c>
      <c r="J379" t="str">
        <f>VLOOKUP($D379,metadata!$B$2:$S$450,7,FALSE)</f>
        <v>i</v>
      </c>
      <c r="K379">
        <f>VLOOKUP($D379,metadata!$B$2:$S$450,8,FALSE)</f>
        <v>7</v>
      </c>
      <c r="L379">
        <f>VLOOKUP($D379,metadata!$B$2:$S$450,9,FALSE)</f>
        <v>3</v>
      </c>
      <c r="M379">
        <f>VLOOKUP($D379,metadata!$B$2:$S$450,10,FALSE)</f>
        <v>0</v>
      </c>
      <c r="N379" t="str">
        <f>VLOOKUP($D379,metadata!$B$2:$S$450,11,FALSE)</f>
        <v xml:space="preserve">Cydia pomonella </v>
      </c>
      <c r="O379" t="str">
        <f>VLOOKUP($D379,metadata!$B$2:$S$450,12,FALSE)</f>
        <v>lepidoptera</v>
      </c>
      <c r="P379" t="str">
        <f>VLOOKUP($D379,metadata!$B$2:$S$450,13,FALSE)</f>
        <v>Avignon2</v>
      </c>
      <c r="Q379">
        <f>VLOOKUP($D379,metadata!$B$2:$S$450,14,FALSE)</f>
        <v>43.948611</v>
      </c>
      <c r="R379">
        <f>VLOOKUP($D379,metadata!$B$2:$S$450,15,FALSE)</f>
        <v>4.8083330000000002</v>
      </c>
      <c r="S379" t="str">
        <f>VLOOKUP($D379,metadata!$B$2:$S$450,16,FALSE)</f>
        <v>NA</v>
      </c>
      <c r="T379">
        <f>VLOOKUP($D379,metadata!$B$2:$S$450,17,FALSE)</f>
        <v>0</v>
      </c>
      <c r="U379">
        <f>VLOOKUP($D379,metadata!$B$2:$S$450,18,FALSE)</f>
        <v>0</v>
      </c>
      <c r="V379">
        <f>VLOOKUP($D379,metadata!$B$2:$Z$450,19,FALSE)</f>
        <v>1380</v>
      </c>
      <c r="W379" t="str">
        <f>VLOOKUP($D379,metadata!$B$2:$Z$450,20,FALSE)</f>
        <v>acc</v>
      </c>
      <c r="X379">
        <f>VLOOKUP($D379,metadata!$B$2:$Z$450,21,FALSE)</f>
        <v>0</v>
      </c>
      <c r="Y379" t="str">
        <f>VLOOKUP($D379,metadata!$B$2:$Z$450,22,FALSE)</f>
        <v>t3</v>
      </c>
      <c r="Z379">
        <f>VLOOKUP($D379,metadata!$B$2:$Z$450,23,FALSE)</f>
        <v>0</v>
      </c>
      <c r="AA379">
        <f>VLOOKUP($D379,metadata!$B$2:$Z$450,24,FALSE)</f>
        <v>0</v>
      </c>
      <c r="AB379">
        <f>VLOOKUP($D379,metadata!$B$2:$Z$450,25,FALSE)</f>
        <v>0</v>
      </c>
    </row>
    <row r="380" spans="1:28" x14ac:dyDescent="0.3">
      <c r="A380" t="e">
        <f>A379+metadata!J389</f>
        <v>#REF!</v>
      </c>
      <c r="B380" t="str">
        <f>metadata!B379</f>
        <v>53-Paltamo1</v>
      </c>
      <c r="C380">
        <v>379</v>
      </c>
      <c r="D380" s="11" t="str">
        <f t="shared" si="5"/>
        <v>3-Avignon2</v>
      </c>
      <c r="E380" t="str">
        <f>VLOOKUP($D380,metadata!$B$2:$S$450,2,FALSE)</f>
        <v>BUES, R; TOUBON, JF; POITOUT, HS</v>
      </c>
      <c r="F380" t="str">
        <f>VLOOKUP($D380,metadata!$B$2:$S$450,3,FALSE)</f>
        <v>ECOPHYSIOLOGICAL AND ENZYMATIC VARIABILITY OF CYDIA-POMONELLA L ACCORDING TO GEOGRAPHICAL ORIGIN AND HOST-PLANT</v>
      </c>
      <c r="G380" t="str">
        <f>VLOOKUP($D380,metadata!$B$2:$S$450,4,FALSE)</f>
        <v>10.1051/agro:19950306</v>
      </c>
      <c r="H380" t="str">
        <f>VLOOKUP($D380,metadata!$B$2:$S$450,5,FALSE)</f>
        <v>y</v>
      </c>
      <c r="I380" t="str">
        <f>VLOOKUP($D380,metadata!$B$2:$S$450,6,FALSE)</f>
        <v>a</v>
      </c>
      <c r="J380" t="str">
        <f>VLOOKUP($D380,metadata!$B$2:$S$450,7,FALSE)</f>
        <v>i</v>
      </c>
      <c r="K380">
        <f>VLOOKUP($D380,metadata!$B$2:$S$450,8,FALSE)</f>
        <v>7</v>
      </c>
      <c r="L380">
        <f>VLOOKUP($D380,metadata!$B$2:$S$450,9,FALSE)</f>
        <v>3</v>
      </c>
      <c r="M380">
        <f>VLOOKUP($D380,metadata!$B$2:$S$450,10,FALSE)</f>
        <v>0</v>
      </c>
      <c r="N380" t="str">
        <f>VLOOKUP($D380,metadata!$B$2:$S$450,11,FALSE)</f>
        <v xml:space="preserve">Cydia pomonella </v>
      </c>
      <c r="O380" t="str">
        <f>VLOOKUP($D380,metadata!$B$2:$S$450,12,FALSE)</f>
        <v>lepidoptera</v>
      </c>
      <c r="P380" t="str">
        <f>VLOOKUP($D380,metadata!$B$2:$S$450,13,FALSE)</f>
        <v>Avignon2</v>
      </c>
      <c r="Q380">
        <f>VLOOKUP($D380,metadata!$B$2:$S$450,14,FALSE)</f>
        <v>43.948611</v>
      </c>
      <c r="R380">
        <f>VLOOKUP($D380,metadata!$B$2:$S$450,15,FALSE)</f>
        <v>4.8083330000000002</v>
      </c>
      <c r="S380" t="str">
        <f>VLOOKUP($D380,metadata!$B$2:$S$450,16,FALSE)</f>
        <v>NA</v>
      </c>
      <c r="T380">
        <f>VLOOKUP($D380,metadata!$B$2:$S$450,17,FALSE)</f>
        <v>0</v>
      </c>
      <c r="U380">
        <f>VLOOKUP($D380,metadata!$B$2:$S$450,18,FALSE)</f>
        <v>0</v>
      </c>
      <c r="V380">
        <f>VLOOKUP($D380,metadata!$B$2:$Z$450,19,FALSE)</f>
        <v>1380</v>
      </c>
      <c r="W380" t="str">
        <f>VLOOKUP($D380,metadata!$B$2:$Z$450,20,FALSE)</f>
        <v>acc</v>
      </c>
      <c r="X380">
        <f>VLOOKUP($D380,metadata!$B$2:$Z$450,21,FALSE)</f>
        <v>0</v>
      </c>
      <c r="Y380" t="str">
        <f>VLOOKUP($D380,metadata!$B$2:$Z$450,22,FALSE)</f>
        <v>t3</v>
      </c>
      <c r="Z380">
        <f>VLOOKUP($D380,metadata!$B$2:$Z$450,23,FALSE)</f>
        <v>0</v>
      </c>
      <c r="AA380">
        <f>VLOOKUP($D380,metadata!$B$2:$Z$450,24,FALSE)</f>
        <v>0</v>
      </c>
      <c r="AB380">
        <f>VLOOKUP($D380,metadata!$B$2:$Z$450,25,FALSE)</f>
        <v>0</v>
      </c>
    </row>
    <row r="381" spans="1:28" x14ac:dyDescent="0.3">
      <c r="A381" t="e">
        <f>A380+metadata!J390</f>
        <v>#REF!</v>
      </c>
      <c r="B381" t="str">
        <f>metadata!B380</f>
        <v>53-Paltamo2</v>
      </c>
      <c r="C381">
        <v>380</v>
      </c>
      <c r="D381" s="11" t="str">
        <f t="shared" si="5"/>
        <v>3-Manosque</v>
      </c>
      <c r="E381" t="str">
        <f>VLOOKUP($D381,metadata!$B$2:$S$450,2,FALSE)</f>
        <v>BUES, R; TOUBON, JF; POITOUT, HS</v>
      </c>
      <c r="F381" t="str">
        <f>VLOOKUP($D381,metadata!$B$2:$S$450,3,FALSE)</f>
        <v>ECOPHYSIOLOGICAL AND ENZYMATIC VARIABILITY OF CYDIA-POMONELLA L ACCORDING TO GEOGRAPHICAL ORIGIN AND HOST-PLANT</v>
      </c>
      <c r="G381" t="str">
        <f>VLOOKUP($D381,metadata!$B$2:$S$450,4,FALSE)</f>
        <v>10.1051/agro:19950306</v>
      </c>
      <c r="H381" t="str">
        <f>VLOOKUP($D381,metadata!$B$2:$S$450,5,FALSE)</f>
        <v>y</v>
      </c>
      <c r="I381" t="str">
        <f>VLOOKUP($D381,metadata!$B$2:$S$450,6,FALSE)</f>
        <v>a</v>
      </c>
      <c r="J381" t="str">
        <f>VLOOKUP($D381,metadata!$B$2:$S$450,7,FALSE)</f>
        <v>i</v>
      </c>
      <c r="K381">
        <f>VLOOKUP($D381,metadata!$B$2:$S$450,8,FALSE)</f>
        <v>7</v>
      </c>
      <c r="L381">
        <f>VLOOKUP($D381,metadata!$B$2:$S$450,9,FALSE)</f>
        <v>3</v>
      </c>
      <c r="M381">
        <f>VLOOKUP($D381,metadata!$B$2:$S$450,10,FALSE)</f>
        <v>0</v>
      </c>
      <c r="N381" t="str">
        <f>VLOOKUP($D381,metadata!$B$2:$S$450,11,FALSE)</f>
        <v xml:space="preserve">Cydia pomonella </v>
      </c>
      <c r="O381" t="str">
        <f>VLOOKUP($D381,metadata!$B$2:$S$450,12,FALSE)</f>
        <v>lepidoptera</v>
      </c>
      <c r="P381" t="str">
        <f>VLOOKUP($D381,metadata!$B$2:$S$450,13,FALSE)</f>
        <v>Manosque</v>
      </c>
      <c r="Q381">
        <f>VLOOKUP($D381,metadata!$B$2:$S$450,14,FALSE)</f>
        <v>43.833333000000003</v>
      </c>
      <c r="R381">
        <f>VLOOKUP($D381,metadata!$B$2:$S$450,15,FALSE)</f>
        <v>5.7830560000000002</v>
      </c>
      <c r="S381" t="str">
        <f>VLOOKUP($D381,metadata!$B$2:$S$450,16,FALSE)</f>
        <v>NA</v>
      </c>
      <c r="T381">
        <f>VLOOKUP($D381,metadata!$B$2:$S$450,17,FALSE)</f>
        <v>0</v>
      </c>
      <c r="U381">
        <f>VLOOKUP($D381,metadata!$B$2:$S$450,18,FALSE)</f>
        <v>0</v>
      </c>
      <c r="V381">
        <f>VLOOKUP($D381,metadata!$B$2:$Z$450,19,FALSE)</f>
        <v>286</v>
      </c>
      <c r="W381" t="str">
        <f>VLOOKUP($D381,metadata!$B$2:$Z$450,20,FALSE)</f>
        <v>acc</v>
      </c>
      <c r="X381">
        <f>VLOOKUP($D381,metadata!$B$2:$Z$450,21,FALSE)</f>
        <v>0</v>
      </c>
      <c r="Y381" t="str">
        <f>VLOOKUP($D381,metadata!$B$2:$Z$450,22,FALSE)</f>
        <v>t3</v>
      </c>
      <c r="Z381">
        <f>VLOOKUP($D381,metadata!$B$2:$Z$450,23,FALSE)</f>
        <v>0</v>
      </c>
      <c r="AA381">
        <f>VLOOKUP($D381,metadata!$B$2:$Z$450,24,FALSE)</f>
        <v>0</v>
      </c>
      <c r="AB381">
        <f>VLOOKUP($D381,metadata!$B$2:$Z$450,25,FALSE)</f>
        <v>0</v>
      </c>
    </row>
    <row r="382" spans="1:28" x14ac:dyDescent="0.3">
      <c r="A382" t="e">
        <f>A381+metadata!J391</f>
        <v>#REF!</v>
      </c>
      <c r="B382" t="str">
        <f>metadata!B381</f>
        <v>53-Paltamo3</v>
      </c>
      <c r="C382">
        <v>381</v>
      </c>
      <c r="D382" s="11" t="str">
        <f t="shared" si="5"/>
        <v>3-Manosque</v>
      </c>
      <c r="E382" t="str">
        <f>VLOOKUP($D382,metadata!$B$2:$S$450,2,FALSE)</f>
        <v>BUES, R; TOUBON, JF; POITOUT, HS</v>
      </c>
      <c r="F382" t="str">
        <f>VLOOKUP($D382,metadata!$B$2:$S$450,3,FALSE)</f>
        <v>ECOPHYSIOLOGICAL AND ENZYMATIC VARIABILITY OF CYDIA-POMONELLA L ACCORDING TO GEOGRAPHICAL ORIGIN AND HOST-PLANT</v>
      </c>
      <c r="G382" t="str">
        <f>VLOOKUP($D382,metadata!$B$2:$S$450,4,FALSE)</f>
        <v>10.1051/agro:19950306</v>
      </c>
      <c r="H382" t="str">
        <f>VLOOKUP($D382,metadata!$B$2:$S$450,5,FALSE)</f>
        <v>y</v>
      </c>
      <c r="I382" t="str">
        <f>VLOOKUP($D382,metadata!$B$2:$S$450,6,FALSE)</f>
        <v>a</v>
      </c>
      <c r="J382" t="str">
        <f>VLOOKUP($D382,metadata!$B$2:$S$450,7,FALSE)</f>
        <v>i</v>
      </c>
      <c r="K382">
        <f>VLOOKUP($D382,metadata!$B$2:$S$450,8,FALSE)</f>
        <v>7</v>
      </c>
      <c r="L382">
        <f>VLOOKUP($D382,metadata!$B$2:$S$450,9,FALSE)</f>
        <v>3</v>
      </c>
      <c r="M382">
        <f>VLOOKUP($D382,metadata!$B$2:$S$450,10,FALSE)</f>
        <v>0</v>
      </c>
      <c r="N382" t="str">
        <f>VLOOKUP($D382,metadata!$B$2:$S$450,11,FALSE)</f>
        <v xml:space="preserve">Cydia pomonella </v>
      </c>
      <c r="O382" t="str">
        <f>VLOOKUP($D382,metadata!$B$2:$S$450,12,FALSE)</f>
        <v>lepidoptera</v>
      </c>
      <c r="P382" t="str">
        <f>VLOOKUP($D382,metadata!$B$2:$S$450,13,FALSE)</f>
        <v>Manosque</v>
      </c>
      <c r="Q382">
        <f>VLOOKUP($D382,metadata!$B$2:$S$450,14,FALSE)</f>
        <v>43.833333000000003</v>
      </c>
      <c r="R382">
        <f>VLOOKUP($D382,metadata!$B$2:$S$450,15,FALSE)</f>
        <v>5.7830560000000002</v>
      </c>
      <c r="S382" t="str">
        <f>VLOOKUP($D382,metadata!$B$2:$S$450,16,FALSE)</f>
        <v>NA</v>
      </c>
      <c r="T382">
        <f>VLOOKUP($D382,metadata!$B$2:$S$450,17,FALSE)</f>
        <v>0</v>
      </c>
      <c r="U382">
        <f>VLOOKUP($D382,metadata!$B$2:$S$450,18,FALSE)</f>
        <v>0</v>
      </c>
      <c r="V382">
        <f>VLOOKUP($D382,metadata!$B$2:$Z$450,19,FALSE)</f>
        <v>286</v>
      </c>
      <c r="W382" t="str">
        <f>VLOOKUP($D382,metadata!$B$2:$Z$450,20,FALSE)</f>
        <v>acc</v>
      </c>
      <c r="X382">
        <f>VLOOKUP($D382,metadata!$B$2:$Z$450,21,FALSE)</f>
        <v>0</v>
      </c>
      <c r="Y382" t="str">
        <f>VLOOKUP($D382,metadata!$B$2:$Z$450,22,FALSE)</f>
        <v>t3</v>
      </c>
      <c r="Z382">
        <f>VLOOKUP($D382,metadata!$B$2:$Z$450,23,FALSE)</f>
        <v>0</v>
      </c>
      <c r="AA382">
        <f>VLOOKUP($D382,metadata!$B$2:$Z$450,24,FALSE)</f>
        <v>0</v>
      </c>
      <c r="AB382">
        <f>VLOOKUP($D382,metadata!$B$2:$Z$450,25,FALSE)</f>
        <v>0</v>
      </c>
    </row>
    <row r="383" spans="1:28" x14ac:dyDescent="0.3">
      <c r="A383" t="e">
        <f>A382+metadata!J392</f>
        <v>#REF!</v>
      </c>
      <c r="B383" t="str">
        <f>metadata!B382</f>
        <v>53-Paltamo4</v>
      </c>
      <c r="C383">
        <v>382</v>
      </c>
      <c r="D383" s="11" t="str">
        <f t="shared" si="5"/>
        <v>3-Manosque</v>
      </c>
      <c r="E383" t="str">
        <f>VLOOKUP($D383,metadata!$B$2:$S$450,2,FALSE)</f>
        <v>BUES, R; TOUBON, JF; POITOUT, HS</v>
      </c>
      <c r="F383" t="str">
        <f>VLOOKUP($D383,metadata!$B$2:$S$450,3,FALSE)</f>
        <v>ECOPHYSIOLOGICAL AND ENZYMATIC VARIABILITY OF CYDIA-POMONELLA L ACCORDING TO GEOGRAPHICAL ORIGIN AND HOST-PLANT</v>
      </c>
      <c r="G383" t="str">
        <f>VLOOKUP($D383,metadata!$B$2:$S$450,4,FALSE)</f>
        <v>10.1051/agro:19950306</v>
      </c>
      <c r="H383" t="str">
        <f>VLOOKUP($D383,metadata!$B$2:$S$450,5,FALSE)</f>
        <v>y</v>
      </c>
      <c r="I383" t="str">
        <f>VLOOKUP($D383,metadata!$B$2:$S$450,6,FALSE)</f>
        <v>a</v>
      </c>
      <c r="J383" t="str">
        <f>VLOOKUP($D383,metadata!$B$2:$S$450,7,FALSE)</f>
        <v>i</v>
      </c>
      <c r="K383">
        <f>VLOOKUP($D383,metadata!$B$2:$S$450,8,FALSE)</f>
        <v>7</v>
      </c>
      <c r="L383">
        <f>VLOOKUP($D383,metadata!$B$2:$S$450,9,FALSE)</f>
        <v>3</v>
      </c>
      <c r="M383">
        <f>VLOOKUP($D383,metadata!$B$2:$S$450,10,FALSE)</f>
        <v>0</v>
      </c>
      <c r="N383" t="str">
        <f>VLOOKUP($D383,metadata!$B$2:$S$450,11,FALSE)</f>
        <v xml:space="preserve">Cydia pomonella </v>
      </c>
      <c r="O383" t="str">
        <f>VLOOKUP($D383,metadata!$B$2:$S$450,12,FALSE)</f>
        <v>lepidoptera</v>
      </c>
      <c r="P383" t="str">
        <f>VLOOKUP($D383,metadata!$B$2:$S$450,13,FALSE)</f>
        <v>Manosque</v>
      </c>
      <c r="Q383">
        <f>VLOOKUP($D383,metadata!$B$2:$S$450,14,FALSE)</f>
        <v>43.833333000000003</v>
      </c>
      <c r="R383">
        <f>VLOOKUP($D383,metadata!$B$2:$S$450,15,FALSE)</f>
        <v>5.7830560000000002</v>
      </c>
      <c r="S383" t="str">
        <f>VLOOKUP($D383,metadata!$B$2:$S$450,16,FALSE)</f>
        <v>NA</v>
      </c>
      <c r="T383">
        <f>VLOOKUP($D383,metadata!$B$2:$S$450,17,FALSE)</f>
        <v>0</v>
      </c>
      <c r="U383">
        <f>VLOOKUP($D383,metadata!$B$2:$S$450,18,FALSE)</f>
        <v>0</v>
      </c>
      <c r="V383">
        <f>VLOOKUP($D383,metadata!$B$2:$Z$450,19,FALSE)</f>
        <v>286</v>
      </c>
      <c r="W383" t="str">
        <f>VLOOKUP($D383,metadata!$B$2:$Z$450,20,FALSE)</f>
        <v>acc</v>
      </c>
      <c r="X383">
        <f>VLOOKUP($D383,metadata!$B$2:$Z$450,21,FALSE)</f>
        <v>0</v>
      </c>
      <c r="Y383" t="str">
        <f>VLOOKUP($D383,metadata!$B$2:$Z$450,22,FALSE)</f>
        <v>t3</v>
      </c>
      <c r="Z383">
        <f>VLOOKUP($D383,metadata!$B$2:$Z$450,23,FALSE)</f>
        <v>0</v>
      </c>
      <c r="AA383">
        <f>VLOOKUP($D383,metadata!$B$2:$Z$450,24,FALSE)</f>
        <v>0</v>
      </c>
      <c r="AB383">
        <f>VLOOKUP($D383,metadata!$B$2:$Z$450,25,FALSE)</f>
        <v>0</v>
      </c>
    </row>
    <row r="384" spans="1:28" x14ac:dyDescent="0.3">
      <c r="A384" t="e">
        <f>A383+metadata!J393</f>
        <v>#REF!</v>
      </c>
      <c r="B384" t="str">
        <f>metadata!B383</f>
        <v>53-Jyväskylä1</v>
      </c>
      <c r="C384">
        <v>383</v>
      </c>
      <c r="D384" s="11" t="str">
        <f t="shared" si="5"/>
        <v>3-Rennes</v>
      </c>
      <c r="E384" t="str">
        <f>VLOOKUP($D384,metadata!$B$2:$S$450,2,FALSE)</f>
        <v>BUES, R; TOUBON, JF; POITOUT, HS</v>
      </c>
      <c r="F384" t="str">
        <f>VLOOKUP($D384,metadata!$B$2:$S$450,3,FALSE)</f>
        <v>ECOPHYSIOLOGICAL AND ENZYMATIC VARIABILITY OF CYDIA-POMONELLA L ACCORDING TO GEOGRAPHICAL ORIGIN AND HOST-PLANT</v>
      </c>
      <c r="G384" t="str">
        <f>VLOOKUP($D384,metadata!$B$2:$S$450,4,FALSE)</f>
        <v>10.1051/agro:19950306</v>
      </c>
      <c r="H384" t="str">
        <f>VLOOKUP($D384,metadata!$B$2:$S$450,5,FALSE)</f>
        <v>y</v>
      </c>
      <c r="I384" t="str">
        <f>VLOOKUP($D384,metadata!$B$2:$S$450,6,FALSE)</f>
        <v>a</v>
      </c>
      <c r="J384" t="str">
        <f>VLOOKUP($D384,metadata!$B$2:$S$450,7,FALSE)</f>
        <v>i</v>
      </c>
      <c r="K384">
        <f>VLOOKUP($D384,metadata!$B$2:$S$450,8,FALSE)</f>
        <v>7</v>
      </c>
      <c r="L384">
        <f>VLOOKUP($D384,metadata!$B$2:$S$450,9,FALSE)</f>
        <v>3</v>
      </c>
      <c r="M384">
        <f>VLOOKUP($D384,metadata!$B$2:$S$450,10,FALSE)</f>
        <v>0</v>
      </c>
      <c r="N384" t="str">
        <f>VLOOKUP($D384,metadata!$B$2:$S$450,11,FALSE)</f>
        <v xml:space="preserve">Cydia pomonella </v>
      </c>
      <c r="O384" t="str">
        <f>VLOOKUP($D384,metadata!$B$2:$S$450,12,FALSE)</f>
        <v>lepidoptera</v>
      </c>
      <c r="P384" t="str">
        <f>VLOOKUP($D384,metadata!$B$2:$S$450,13,FALSE)</f>
        <v>Rennes</v>
      </c>
      <c r="Q384">
        <f>VLOOKUP($D384,metadata!$B$2:$S$450,14,FALSE)</f>
        <v>48.114167000000002</v>
      </c>
      <c r="R384">
        <f>VLOOKUP($D384,metadata!$B$2:$S$450,15,FALSE)</f>
        <v>-1.680833</v>
      </c>
      <c r="S384" t="str">
        <f>VLOOKUP($D384,metadata!$B$2:$S$450,16,FALSE)</f>
        <v>NA</v>
      </c>
      <c r="T384">
        <f>VLOOKUP($D384,metadata!$B$2:$S$450,17,FALSE)</f>
        <v>0</v>
      </c>
      <c r="U384">
        <f>VLOOKUP($D384,metadata!$B$2:$S$450,18,FALSE)</f>
        <v>0</v>
      </c>
      <c r="V384">
        <f>VLOOKUP($D384,metadata!$B$2:$Z$450,19,FALSE)</f>
        <v>174</v>
      </c>
      <c r="W384" t="str">
        <f>VLOOKUP($D384,metadata!$B$2:$Z$450,20,FALSE)</f>
        <v>acc</v>
      </c>
      <c r="X384">
        <f>VLOOKUP($D384,metadata!$B$2:$Z$450,21,FALSE)</f>
        <v>0</v>
      </c>
      <c r="Y384" t="str">
        <f>VLOOKUP($D384,metadata!$B$2:$Z$450,22,FALSE)</f>
        <v>t3</v>
      </c>
      <c r="Z384">
        <f>VLOOKUP($D384,metadata!$B$2:$Z$450,23,FALSE)</f>
        <v>0</v>
      </c>
      <c r="AA384">
        <f>VLOOKUP($D384,metadata!$B$2:$Z$450,24,FALSE)</f>
        <v>0</v>
      </c>
      <c r="AB384">
        <f>VLOOKUP($D384,metadata!$B$2:$Z$450,25,FALSE)</f>
        <v>0</v>
      </c>
    </row>
    <row r="385" spans="1:28" x14ac:dyDescent="0.3">
      <c r="A385" t="e">
        <f>A384+metadata!J394</f>
        <v>#REF!</v>
      </c>
      <c r="B385" t="str">
        <f>metadata!B384</f>
        <v>53-Jyväskylä2</v>
      </c>
      <c r="C385">
        <v>384</v>
      </c>
      <c r="D385" s="11" t="str">
        <f t="shared" si="5"/>
        <v>3-Rennes</v>
      </c>
      <c r="E385" t="str">
        <f>VLOOKUP($D385,metadata!$B$2:$S$450,2,FALSE)</f>
        <v>BUES, R; TOUBON, JF; POITOUT, HS</v>
      </c>
      <c r="F385" t="str">
        <f>VLOOKUP($D385,metadata!$B$2:$S$450,3,FALSE)</f>
        <v>ECOPHYSIOLOGICAL AND ENZYMATIC VARIABILITY OF CYDIA-POMONELLA L ACCORDING TO GEOGRAPHICAL ORIGIN AND HOST-PLANT</v>
      </c>
      <c r="G385" t="str">
        <f>VLOOKUP($D385,metadata!$B$2:$S$450,4,FALSE)</f>
        <v>10.1051/agro:19950306</v>
      </c>
      <c r="H385" t="str">
        <f>VLOOKUP($D385,metadata!$B$2:$S$450,5,FALSE)</f>
        <v>y</v>
      </c>
      <c r="I385" t="str">
        <f>VLOOKUP($D385,metadata!$B$2:$S$450,6,FALSE)</f>
        <v>a</v>
      </c>
      <c r="J385" t="str">
        <f>VLOOKUP($D385,metadata!$B$2:$S$450,7,FALSE)</f>
        <v>i</v>
      </c>
      <c r="K385">
        <f>VLOOKUP($D385,metadata!$B$2:$S$450,8,FALSE)</f>
        <v>7</v>
      </c>
      <c r="L385">
        <f>VLOOKUP($D385,metadata!$B$2:$S$450,9,FALSE)</f>
        <v>3</v>
      </c>
      <c r="M385">
        <f>VLOOKUP($D385,metadata!$B$2:$S$450,10,FALSE)</f>
        <v>0</v>
      </c>
      <c r="N385" t="str">
        <f>VLOOKUP($D385,metadata!$B$2:$S$450,11,FALSE)</f>
        <v xml:space="preserve">Cydia pomonella </v>
      </c>
      <c r="O385" t="str">
        <f>VLOOKUP($D385,metadata!$B$2:$S$450,12,FALSE)</f>
        <v>lepidoptera</v>
      </c>
      <c r="P385" t="str">
        <f>VLOOKUP($D385,metadata!$B$2:$S$450,13,FALSE)</f>
        <v>Rennes</v>
      </c>
      <c r="Q385">
        <f>VLOOKUP($D385,metadata!$B$2:$S$450,14,FALSE)</f>
        <v>48.114167000000002</v>
      </c>
      <c r="R385">
        <f>VLOOKUP($D385,metadata!$B$2:$S$450,15,FALSE)</f>
        <v>-1.680833</v>
      </c>
      <c r="S385" t="str">
        <f>VLOOKUP($D385,metadata!$B$2:$S$450,16,FALSE)</f>
        <v>NA</v>
      </c>
      <c r="T385">
        <f>VLOOKUP($D385,metadata!$B$2:$S$450,17,FALSE)</f>
        <v>0</v>
      </c>
      <c r="U385">
        <f>VLOOKUP($D385,metadata!$B$2:$S$450,18,FALSE)</f>
        <v>0</v>
      </c>
      <c r="V385">
        <f>VLOOKUP($D385,metadata!$B$2:$Z$450,19,FALSE)</f>
        <v>174</v>
      </c>
      <c r="W385" t="str">
        <f>VLOOKUP($D385,metadata!$B$2:$Z$450,20,FALSE)</f>
        <v>acc</v>
      </c>
      <c r="X385">
        <f>VLOOKUP($D385,metadata!$B$2:$Z$450,21,FALSE)</f>
        <v>0</v>
      </c>
      <c r="Y385" t="str">
        <f>VLOOKUP($D385,metadata!$B$2:$Z$450,22,FALSE)</f>
        <v>t3</v>
      </c>
      <c r="Z385">
        <f>VLOOKUP($D385,metadata!$B$2:$Z$450,23,FALSE)</f>
        <v>0</v>
      </c>
      <c r="AA385">
        <f>VLOOKUP($D385,metadata!$B$2:$Z$450,24,FALSE)</f>
        <v>0</v>
      </c>
      <c r="AB385">
        <f>VLOOKUP($D385,metadata!$B$2:$Z$450,25,FALSE)</f>
        <v>0</v>
      </c>
    </row>
    <row r="386" spans="1:28" x14ac:dyDescent="0.3">
      <c r="A386" t="e">
        <f>A385+metadata!J395</f>
        <v>#REF!</v>
      </c>
      <c r="B386" t="str">
        <f>metadata!B385</f>
        <v>53-Jyväskylä3</v>
      </c>
      <c r="C386">
        <v>385</v>
      </c>
      <c r="D386" s="11" t="str">
        <f t="shared" si="5"/>
        <v>3-Rennes</v>
      </c>
      <c r="E386" t="str">
        <f>VLOOKUP($D386,metadata!$B$2:$S$450,2,FALSE)</f>
        <v>BUES, R; TOUBON, JF; POITOUT, HS</v>
      </c>
      <c r="F386" t="str">
        <f>VLOOKUP($D386,metadata!$B$2:$S$450,3,FALSE)</f>
        <v>ECOPHYSIOLOGICAL AND ENZYMATIC VARIABILITY OF CYDIA-POMONELLA L ACCORDING TO GEOGRAPHICAL ORIGIN AND HOST-PLANT</v>
      </c>
      <c r="G386" t="str">
        <f>VLOOKUP($D386,metadata!$B$2:$S$450,4,FALSE)</f>
        <v>10.1051/agro:19950306</v>
      </c>
      <c r="H386" t="str">
        <f>VLOOKUP($D386,metadata!$B$2:$S$450,5,FALSE)</f>
        <v>y</v>
      </c>
      <c r="I386" t="str">
        <f>VLOOKUP($D386,metadata!$B$2:$S$450,6,FALSE)</f>
        <v>a</v>
      </c>
      <c r="J386" t="str">
        <f>VLOOKUP($D386,metadata!$B$2:$S$450,7,FALSE)</f>
        <v>i</v>
      </c>
      <c r="K386">
        <f>VLOOKUP($D386,metadata!$B$2:$S$450,8,FALSE)</f>
        <v>7</v>
      </c>
      <c r="L386">
        <f>VLOOKUP($D386,metadata!$B$2:$S$450,9,FALSE)</f>
        <v>3</v>
      </c>
      <c r="M386">
        <f>VLOOKUP($D386,metadata!$B$2:$S$450,10,FALSE)</f>
        <v>0</v>
      </c>
      <c r="N386" t="str">
        <f>VLOOKUP($D386,metadata!$B$2:$S$450,11,FALSE)</f>
        <v xml:space="preserve">Cydia pomonella </v>
      </c>
      <c r="O386" t="str">
        <f>VLOOKUP($D386,metadata!$B$2:$S$450,12,FALSE)</f>
        <v>lepidoptera</v>
      </c>
      <c r="P386" t="str">
        <f>VLOOKUP($D386,metadata!$B$2:$S$450,13,FALSE)</f>
        <v>Rennes</v>
      </c>
      <c r="Q386">
        <f>VLOOKUP($D386,metadata!$B$2:$S$450,14,FALSE)</f>
        <v>48.114167000000002</v>
      </c>
      <c r="R386">
        <f>VLOOKUP($D386,metadata!$B$2:$S$450,15,FALSE)</f>
        <v>-1.680833</v>
      </c>
      <c r="S386" t="str">
        <f>VLOOKUP($D386,metadata!$B$2:$S$450,16,FALSE)</f>
        <v>NA</v>
      </c>
      <c r="T386">
        <f>VLOOKUP($D386,metadata!$B$2:$S$450,17,FALSE)</f>
        <v>0</v>
      </c>
      <c r="U386">
        <f>VLOOKUP($D386,metadata!$B$2:$S$450,18,FALSE)</f>
        <v>0</v>
      </c>
      <c r="V386">
        <f>VLOOKUP($D386,metadata!$B$2:$Z$450,19,FALSE)</f>
        <v>174</v>
      </c>
      <c r="W386" t="str">
        <f>VLOOKUP($D386,metadata!$B$2:$Z$450,20,FALSE)</f>
        <v>acc</v>
      </c>
      <c r="X386">
        <f>VLOOKUP($D386,metadata!$B$2:$Z$450,21,FALSE)</f>
        <v>0</v>
      </c>
      <c r="Y386" t="str">
        <f>VLOOKUP($D386,metadata!$B$2:$Z$450,22,FALSE)</f>
        <v>t3</v>
      </c>
      <c r="Z386">
        <f>VLOOKUP($D386,metadata!$B$2:$Z$450,23,FALSE)</f>
        <v>0</v>
      </c>
      <c r="AA386">
        <f>VLOOKUP($D386,metadata!$B$2:$Z$450,24,FALSE)</f>
        <v>0</v>
      </c>
      <c r="AB386">
        <f>VLOOKUP($D386,metadata!$B$2:$Z$450,25,FALSE)</f>
        <v>0</v>
      </c>
    </row>
    <row r="387" spans="1:28" x14ac:dyDescent="0.3">
      <c r="A387" t="e">
        <f>A386+metadata!J396</f>
        <v>#REF!</v>
      </c>
      <c r="B387" t="str">
        <f>metadata!B386</f>
        <v>53-Jyväskylä4</v>
      </c>
      <c r="C387">
        <v>386</v>
      </c>
      <c r="D387" s="11" t="str">
        <f t="shared" ref="D387:D450" si="6">VLOOKUP(C387,$A$1:$B$451,2)</f>
        <v>3-Chambery</v>
      </c>
      <c r="E387" t="str">
        <f>VLOOKUP($D387,metadata!$B$2:$S$450,2,FALSE)</f>
        <v>BUES, R; TOUBON, JF; POITOUT, HS</v>
      </c>
      <c r="F387" t="str">
        <f>VLOOKUP($D387,metadata!$B$2:$S$450,3,FALSE)</f>
        <v>ECOPHYSIOLOGICAL AND ENZYMATIC VARIABILITY OF CYDIA-POMONELLA L ACCORDING TO GEOGRAPHICAL ORIGIN AND HOST-PLANT</v>
      </c>
      <c r="G387" t="str">
        <f>VLOOKUP($D387,metadata!$B$2:$S$450,4,FALSE)</f>
        <v>10.1051/agro:19950306</v>
      </c>
      <c r="H387" t="str">
        <f>VLOOKUP($D387,metadata!$B$2:$S$450,5,FALSE)</f>
        <v>y</v>
      </c>
      <c r="I387" t="str">
        <f>VLOOKUP($D387,metadata!$B$2:$S$450,6,FALSE)</f>
        <v>a</v>
      </c>
      <c r="J387" t="str">
        <f>VLOOKUP($D387,metadata!$B$2:$S$450,7,FALSE)</f>
        <v>i</v>
      </c>
      <c r="K387">
        <f>VLOOKUP($D387,metadata!$B$2:$S$450,8,FALSE)</f>
        <v>7</v>
      </c>
      <c r="L387">
        <f>VLOOKUP($D387,metadata!$B$2:$S$450,9,FALSE)</f>
        <v>3</v>
      </c>
      <c r="M387">
        <f>VLOOKUP($D387,metadata!$B$2:$S$450,10,FALSE)</f>
        <v>0</v>
      </c>
      <c r="N387" t="str">
        <f>VLOOKUP($D387,metadata!$B$2:$S$450,11,FALSE)</f>
        <v xml:space="preserve">Cydia pomonella </v>
      </c>
      <c r="O387" t="str">
        <f>VLOOKUP($D387,metadata!$B$2:$S$450,12,FALSE)</f>
        <v>lepidoptera</v>
      </c>
      <c r="P387" t="str">
        <f>VLOOKUP($D387,metadata!$B$2:$S$450,13,FALSE)</f>
        <v>Chambery</v>
      </c>
      <c r="Q387">
        <f>VLOOKUP($D387,metadata!$B$2:$S$450,14,FALSE)</f>
        <v>45.566389000000001</v>
      </c>
      <c r="R387">
        <f>VLOOKUP($D387,metadata!$B$2:$S$450,15,FALSE)</f>
        <v>5.920833</v>
      </c>
      <c r="S387" t="str">
        <f>VLOOKUP($D387,metadata!$B$2:$S$450,16,FALSE)</f>
        <v>NA</v>
      </c>
      <c r="T387">
        <f>VLOOKUP($D387,metadata!$B$2:$S$450,17,FALSE)</f>
        <v>0</v>
      </c>
      <c r="U387">
        <f>VLOOKUP($D387,metadata!$B$2:$S$450,18,FALSE)</f>
        <v>0</v>
      </c>
      <c r="V387">
        <f>VLOOKUP($D387,metadata!$B$2:$Z$450,19,FALSE)</f>
        <v>213</v>
      </c>
      <c r="W387" t="str">
        <f>VLOOKUP($D387,metadata!$B$2:$Z$450,20,FALSE)</f>
        <v>acc</v>
      </c>
      <c r="X387">
        <f>VLOOKUP($D387,metadata!$B$2:$Z$450,21,FALSE)</f>
        <v>0</v>
      </c>
      <c r="Y387" t="str">
        <f>VLOOKUP($D387,metadata!$B$2:$Z$450,22,FALSE)</f>
        <v>t3</v>
      </c>
      <c r="Z387">
        <f>VLOOKUP($D387,metadata!$B$2:$Z$450,23,FALSE)</f>
        <v>0</v>
      </c>
      <c r="AA387">
        <f>VLOOKUP($D387,metadata!$B$2:$Z$450,24,FALSE)</f>
        <v>0</v>
      </c>
      <c r="AB387">
        <f>VLOOKUP($D387,metadata!$B$2:$Z$450,25,FALSE)</f>
        <v>0</v>
      </c>
    </row>
    <row r="388" spans="1:28" x14ac:dyDescent="0.3">
      <c r="A388" t="e">
        <f>A387+metadata!J397</f>
        <v>#REF!</v>
      </c>
      <c r="B388" t="str">
        <f>metadata!B387</f>
        <v>53-Lahti1</v>
      </c>
      <c r="C388">
        <v>387</v>
      </c>
      <c r="D388" s="11" t="str">
        <f t="shared" si="6"/>
        <v>3-Chambery</v>
      </c>
      <c r="E388" t="str">
        <f>VLOOKUP($D388,metadata!$B$2:$S$450,2,FALSE)</f>
        <v>BUES, R; TOUBON, JF; POITOUT, HS</v>
      </c>
      <c r="F388" t="str">
        <f>VLOOKUP($D388,metadata!$B$2:$S$450,3,FALSE)</f>
        <v>ECOPHYSIOLOGICAL AND ENZYMATIC VARIABILITY OF CYDIA-POMONELLA L ACCORDING TO GEOGRAPHICAL ORIGIN AND HOST-PLANT</v>
      </c>
      <c r="G388" t="str">
        <f>VLOOKUP($D388,metadata!$B$2:$S$450,4,FALSE)</f>
        <v>10.1051/agro:19950306</v>
      </c>
      <c r="H388" t="str">
        <f>VLOOKUP($D388,metadata!$B$2:$S$450,5,FALSE)</f>
        <v>y</v>
      </c>
      <c r="I388" t="str">
        <f>VLOOKUP($D388,metadata!$B$2:$S$450,6,FALSE)</f>
        <v>a</v>
      </c>
      <c r="J388" t="str">
        <f>VLOOKUP($D388,metadata!$B$2:$S$450,7,FALSE)</f>
        <v>i</v>
      </c>
      <c r="K388">
        <f>VLOOKUP($D388,metadata!$B$2:$S$450,8,FALSE)</f>
        <v>7</v>
      </c>
      <c r="L388">
        <f>VLOOKUP($D388,metadata!$B$2:$S$450,9,FALSE)</f>
        <v>3</v>
      </c>
      <c r="M388">
        <f>VLOOKUP($D388,metadata!$B$2:$S$450,10,FALSE)</f>
        <v>0</v>
      </c>
      <c r="N388" t="str">
        <f>VLOOKUP($D388,metadata!$B$2:$S$450,11,FALSE)</f>
        <v xml:space="preserve">Cydia pomonella </v>
      </c>
      <c r="O388" t="str">
        <f>VLOOKUP($D388,metadata!$B$2:$S$450,12,FALSE)</f>
        <v>lepidoptera</v>
      </c>
      <c r="P388" t="str">
        <f>VLOOKUP($D388,metadata!$B$2:$S$450,13,FALSE)</f>
        <v>Chambery</v>
      </c>
      <c r="Q388">
        <f>VLOOKUP($D388,metadata!$B$2:$S$450,14,FALSE)</f>
        <v>45.566389000000001</v>
      </c>
      <c r="R388">
        <f>VLOOKUP($D388,metadata!$B$2:$S$450,15,FALSE)</f>
        <v>5.920833</v>
      </c>
      <c r="S388" t="str">
        <f>VLOOKUP($D388,metadata!$B$2:$S$450,16,FALSE)</f>
        <v>NA</v>
      </c>
      <c r="T388">
        <f>VLOOKUP($D388,metadata!$B$2:$S$450,17,FALSE)</f>
        <v>0</v>
      </c>
      <c r="U388">
        <f>VLOOKUP($D388,metadata!$B$2:$S$450,18,FALSE)</f>
        <v>0</v>
      </c>
      <c r="V388">
        <f>VLOOKUP($D388,metadata!$B$2:$Z$450,19,FALSE)</f>
        <v>213</v>
      </c>
      <c r="W388" t="str">
        <f>VLOOKUP($D388,metadata!$B$2:$Z$450,20,FALSE)</f>
        <v>acc</v>
      </c>
      <c r="X388">
        <f>VLOOKUP($D388,metadata!$B$2:$Z$450,21,FALSE)</f>
        <v>0</v>
      </c>
      <c r="Y388" t="str">
        <f>VLOOKUP($D388,metadata!$B$2:$Z$450,22,FALSE)</f>
        <v>t3</v>
      </c>
      <c r="Z388">
        <f>VLOOKUP($D388,metadata!$B$2:$Z$450,23,FALSE)</f>
        <v>0</v>
      </c>
      <c r="AA388">
        <f>VLOOKUP($D388,metadata!$B$2:$Z$450,24,FALSE)</f>
        <v>0</v>
      </c>
      <c r="AB388">
        <f>VLOOKUP($D388,metadata!$B$2:$Z$450,25,FALSE)</f>
        <v>0</v>
      </c>
    </row>
    <row r="389" spans="1:28" x14ac:dyDescent="0.3">
      <c r="A389" t="e">
        <f>A388+metadata!J398</f>
        <v>#REF!</v>
      </c>
      <c r="B389" t="str">
        <f>metadata!B388</f>
        <v>53-Lahti2</v>
      </c>
      <c r="C389">
        <v>388</v>
      </c>
      <c r="D389" s="11" t="str">
        <f t="shared" si="6"/>
        <v>3-Chambery</v>
      </c>
      <c r="E389" t="str">
        <f>VLOOKUP($D389,metadata!$B$2:$S$450,2,FALSE)</f>
        <v>BUES, R; TOUBON, JF; POITOUT, HS</v>
      </c>
      <c r="F389" t="str">
        <f>VLOOKUP($D389,metadata!$B$2:$S$450,3,FALSE)</f>
        <v>ECOPHYSIOLOGICAL AND ENZYMATIC VARIABILITY OF CYDIA-POMONELLA L ACCORDING TO GEOGRAPHICAL ORIGIN AND HOST-PLANT</v>
      </c>
      <c r="G389" t="str">
        <f>VLOOKUP($D389,metadata!$B$2:$S$450,4,FALSE)</f>
        <v>10.1051/agro:19950306</v>
      </c>
      <c r="H389" t="str">
        <f>VLOOKUP($D389,metadata!$B$2:$S$450,5,FALSE)</f>
        <v>y</v>
      </c>
      <c r="I389" t="str">
        <f>VLOOKUP($D389,metadata!$B$2:$S$450,6,FALSE)</f>
        <v>a</v>
      </c>
      <c r="J389" t="str">
        <f>VLOOKUP($D389,metadata!$B$2:$S$450,7,FALSE)</f>
        <v>i</v>
      </c>
      <c r="K389">
        <f>VLOOKUP($D389,metadata!$B$2:$S$450,8,FALSE)</f>
        <v>7</v>
      </c>
      <c r="L389">
        <f>VLOOKUP($D389,metadata!$B$2:$S$450,9,FALSE)</f>
        <v>3</v>
      </c>
      <c r="M389">
        <f>VLOOKUP($D389,metadata!$B$2:$S$450,10,FALSE)</f>
        <v>0</v>
      </c>
      <c r="N389" t="str">
        <f>VLOOKUP($D389,metadata!$B$2:$S$450,11,FALSE)</f>
        <v xml:space="preserve">Cydia pomonella </v>
      </c>
      <c r="O389" t="str">
        <f>VLOOKUP($D389,metadata!$B$2:$S$450,12,FALSE)</f>
        <v>lepidoptera</v>
      </c>
      <c r="P389" t="str">
        <f>VLOOKUP($D389,metadata!$B$2:$S$450,13,FALSE)</f>
        <v>Chambery</v>
      </c>
      <c r="Q389">
        <f>VLOOKUP($D389,metadata!$B$2:$S$450,14,FALSE)</f>
        <v>45.566389000000001</v>
      </c>
      <c r="R389">
        <f>VLOOKUP($D389,metadata!$B$2:$S$450,15,FALSE)</f>
        <v>5.920833</v>
      </c>
      <c r="S389" t="str">
        <f>VLOOKUP($D389,metadata!$B$2:$S$450,16,FALSE)</f>
        <v>NA</v>
      </c>
      <c r="T389">
        <f>VLOOKUP($D389,metadata!$B$2:$S$450,17,FALSE)</f>
        <v>0</v>
      </c>
      <c r="U389">
        <f>VLOOKUP($D389,metadata!$B$2:$S$450,18,FALSE)</f>
        <v>0</v>
      </c>
      <c r="V389">
        <f>VLOOKUP($D389,metadata!$B$2:$Z$450,19,FALSE)</f>
        <v>213</v>
      </c>
      <c r="W389" t="str">
        <f>VLOOKUP($D389,metadata!$B$2:$Z$450,20,FALSE)</f>
        <v>acc</v>
      </c>
      <c r="X389">
        <f>VLOOKUP($D389,metadata!$B$2:$Z$450,21,FALSE)</f>
        <v>0</v>
      </c>
      <c r="Y389" t="str">
        <f>VLOOKUP($D389,metadata!$B$2:$Z$450,22,FALSE)</f>
        <v>t3</v>
      </c>
      <c r="Z389">
        <f>VLOOKUP($D389,metadata!$B$2:$Z$450,23,FALSE)</f>
        <v>0</v>
      </c>
      <c r="AA389">
        <f>VLOOKUP($D389,metadata!$B$2:$Z$450,24,FALSE)</f>
        <v>0</v>
      </c>
      <c r="AB389">
        <f>VLOOKUP($D389,metadata!$B$2:$Z$450,25,FALSE)</f>
        <v>0</v>
      </c>
    </row>
    <row r="390" spans="1:28" x14ac:dyDescent="0.3">
      <c r="A390" t="e">
        <f>A389+metadata!J399</f>
        <v>#REF!</v>
      </c>
      <c r="B390" t="str">
        <f>metadata!B389</f>
        <v>53-Lahti3</v>
      </c>
      <c r="C390">
        <v>389</v>
      </c>
      <c r="D390" s="11" t="str">
        <f t="shared" si="6"/>
        <v>5-Guangzhou</v>
      </c>
      <c r="E390" t="str">
        <f>VLOOKUP($D390,metadata!$B$2:$S$450,2,FALSE)</f>
        <v>Chen, YS; Chen, C; He, HM; Xia, QW; Xue, FS</v>
      </c>
      <c r="F390" t="str">
        <f>VLOOKUP($D390,metadata!$B$2:$S$450,3,FALSE)</f>
        <v>Geographic variation in diapause induction and termination of the cotton bollworm, Helicoverpa armigera Hubner (Lepidoptera: Noctuidae)</v>
      </c>
      <c r="G390" t="str">
        <f>VLOOKUP($D390,metadata!$B$2:$S$450,4,FALSE)</f>
        <v>10.1016/j.jinsphys.2013.06.002</v>
      </c>
      <c r="H390" t="str">
        <f>VLOOKUP($D390,metadata!$B$2:$S$450,5,FALSE)</f>
        <v>y</v>
      </c>
      <c r="I390" t="str">
        <f>VLOOKUP($D390,metadata!$B$2:$S$450,6,FALSE)</f>
        <v>a</v>
      </c>
      <c r="J390" t="str">
        <f>VLOOKUP($D390,metadata!$B$2:$S$450,7,FALSE)</f>
        <v>i</v>
      </c>
      <c r="K390">
        <f>VLOOKUP($D390,metadata!$B$2:$S$450,8,FALSE)</f>
        <v>5</v>
      </c>
      <c r="L390">
        <f>VLOOKUP($D390,metadata!$B$2:$S$450,9,FALSE)</f>
        <v>6</v>
      </c>
      <c r="M390">
        <f>VLOOKUP($D390,metadata!$B$2:$S$450,10,FALSE)</f>
        <v>0</v>
      </c>
      <c r="N390" t="str">
        <f>VLOOKUP($D390,metadata!$B$2:$S$450,11,FALSE)</f>
        <v>Helicoverpa armigera</v>
      </c>
      <c r="O390" t="str">
        <f>VLOOKUP($D390,metadata!$B$2:$S$450,12,FALSE)</f>
        <v>lepidoptera</v>
      </c>
      <c r="P390" t="str">
        <f>VLOOKUP($D390,metadata!$B$2:$S$450,13,FALSE)</f>
        <v>Guangzhou</v>
      </c>
      <c r="Q390">
        <f>VLOOKUP($D390,metadata!$B$2:$S$450,14,FALSE)</f>
        <v>23.08</v>
      </c>
      <c r="R390">
        <f>VLOOKUP($D390,metadata!$B$2:$S$450,15,FALSE)</f>
        <v>113.14</v>
      </c>
      <c r="S390">
        <f>VLOOKUP($D390,metadata!$B$2:$S$450,16,FALSE)</f>
        <v>0.01</v>
      </c>
      <c r="T390">
        <f>VLOOKUP($D390,metadata!$B$2:$S$450,17,FALSE)</f>
        <v>0</v>
      </c>
      <c r="U390">
        <f>VLOOKUP($D390,metadata!$B$2:$S$450,18,FALSE)</f>
        <v>0</v>
      </c>
      <c r="V390">
        <f>VLOOKUP($D390,metadata!$B$2:$Z$450,19,FALSE)</f>
        <v>71.5</v>
      </c>
      <c r="W390" t="str">
        <f>VLOOKUP($D390,metadata!$B$2:$Z$450,20,FALSE)</f>
        <v>global average</v>
      </c>
      <c r="X390">
        <f>VLOOKUP($D390,metadata!$B$2:$Z$450,21,FALSE)</f>
        <v>0</v>
      </c>
      <c r="Y390">
        <f>VLOOKUP($D390,metadata!$B$2:$Z$450,22,FALSE)</f>
        <v>5</v>
      </c>
      <c r="Z390">
        <f>VLOOKUP($D390,metadata!$B$2:$Z$450,23,FALSE)</f>
        <v>0</v>
      </c>
      <c r="AA390" t="str">
        <f>VLOOKUP($D390,metadata!$B$2:$Z$450,24,FALSE)</f>
        <v>pupal</v>
      </c>
      <c r="AB390">
        <f>VLOOKUP($D390,metadata!$B$2:$Z$450,25,FALSE)</f>
        <v>0</v>
      </c>
    </row>
    <row r="391" spans="1:28" x14ac:dyDescent="0.3">
      <c r="A391" t="e">
        <f>A390+metadata!J400</f>
        <v>#REF!</v>
      </c>
      <c r="B391" t="str">
        <f>metadata!B390</f>
        <v>53-Lahti4</v>
      </c>
      <c r="C391">
        <v>390</v>
      </c>
      <c r="D391" s="11" t="str">
        <f t="shared" si="6"/>
        <v>5-Guangzhou</v>
      </c>
      <c r="E391" t="str">
        <f>VLOOKUP($D391,metadata!$B$2:$S$450,2,FALSE)</f>
        <v>Chen, YS; Chen, C; He, HM; Xia, QW; Xue, FS</v>
      </c>
      <c r="F391" t="str">
        <f>VLOOKUP($D391,metadata!$B$2:$S$450,3,FALSE)</f>
        <v>Geographic variation in diapause induction and termination of the cotton bollworm, Helicoverpa armigera Hubner (Lepidoptera: Noctuidae)</v>
      </c>
      <c r="G391" t="str">
        <f>VLOOKUP($D391,metadata!$B$2:$S$450,4,FALSE)</f>
        <v>10.1016/j.jinsphys.2013.06.002</v>
      </c>
      <c r="H391" t="str">
        <f>VLOOKUP($D391,metadata!$B$2:$S$450,5,FALSE)</f>
        <v>y</v>
      </c>
      <c r="I391" t="str">
        <f>VLOOKUP($D391,metadata!$B$2:$S$450,6,FALSE)</f>
        <v>a</v>
      </c>
      <c r="J391" t="str">
        <f>VLOOKUP($D391,metadata!$B$2:$S$450,7,FALSE)</f>
        <v>i</v>
      </c>
      <c r="K391">
        <f>VLOOKUP($D391,metadata!$B$2:$S$450,8,FALSE)</f>
        <v>5</v>
      </c>
      <c r="L391">
        <f>VLOOKUP($D391,metadata!$B$2:$S$450,9,FALSE)</f>
        <v>6</v>
      </c>
      <c r="M391">
        <f>VLOOKUP($D391,metadata!$B$2:$S$450,10,FALSE)</f>
        <v>0</v>
      </c>
      <c r="N391" t="str">
        <f>VLOOKUP($D391,metadata!$B$2:$S$450,11,FALSE)</f>
        <v>Helicoverpa armigera</v>
      </c>
      <c r="O391" t="str">
        <f>VLOOKUP($D391,metadata!$B$2:$S$450,12,FALSE)</f>
        <v>lepidoptera</v>
      </c>
      <c r="P391" t="str">
        <f>VLOOKUP($D391,metadata!$B$2:$S$450,13,FALSE)</f>
        <v>Guangzhou</v>
      </c>
      <c r="Q391">
        <f>VLOOKUP($D391,metadata!$B$2:$S$450,14,FALSE)</f>
        <v>23.08</v>
      </c>
      <c r="R391">
        <f>VLOOKUP($D391,metadata!$B$2:$S$450,15,FALSE)</f>
        <v>113.14</v>
      </c>
      <c r="S391">
        <f>VLOOKUP($D391,metadata!$B$2:$S$450,16,FALSE)</f>
        <v>0.01</v>
      </c>
      <c r="T391">
        <f>VLOOKUP($D391,metadata!$B$2:$S$450,17,FALSE)</f>
        <v>0</v>
      </c>
      <c r="U391">
        <f>VLOOKUP($D391,metadata!$B$2:$S$450,18,FALSE)</f>
        <v>0</v>
      </c>
      <c r="V391">
        <f>VLOOKUP($D391,metadata!$B$2:$Z$450,19,FALSE)</f>
        <v>71.5</v>
      </c>
      <c r="W391" t="str">
        <f>VLOOKUP($D391,metadata!$B$2:$Z$450,20,FALSE)</f>
        <v>global average</v>
      </c>
      <c r="X391">
        <f>VLOOKUP($D391,metadata!$B$2:$Z$450,21,FALSE)</f>
        <v>0</v>
      </c>
      <c r="Y391">
        <f>VLOOKUP($D391,metadata!$B$2:$Z$450,22,FALSE)</f>
        <v>5</v>
      </c>
      <c r="Z391">
        <f>VLOOKUP($D391,metadata!$B$2:$Z$450,23,FALSE)</f>
        <v>0</v>
      </c>
      <c r="AA391" t="str">
        <f>VLOOKUP($D391,metadata!$B$2:$Z$450,24,FALSE)</f>
        <v>pupal</v>
      </c>
      <c r="AB391">
        <f>VLOOKUP($D391,metadata!$B$2:$Z$450,25,FALSE)</f>
        <v>0</v>
      </c>
    </row>
    <row r="392" spans="1:28" x14ac:dyDescent="0.3">
      <c r="A392" t="e">
        <f>A391+metadata!J401</f>
        <v>#REF!</v>
      </c>
      <c r="B392" t="str">
        <f>metadata!B391</f>
        <v>54-Asahikawa</v>
      </c>
      <c r="C392">
        <v>391</v>
      </c>
      <c r="D392" s="11" t="str">
        <f t="shared" si="6"/>
        <v>5-Guangzhou</v>
      </c>
      <c r="E392" t="str">
        <f>VLOOKUP($D392,metadata!$B$2:$S$450,2,FALSE)</f>
        <v>Chen, YS; Chen, C; He, HM; Xia, QW; Xue, FS</v>
      </c>
      <c r="F392" t="str">
        <f>VLOOKUP($D392,metadata!$B$2:$S$450,3,FALSE)</f>
        <v>Geographic variation in diapause induction and termination of the cotton bollworm, Helicoverpa armigera Hubner (Lepidoptera: Noctuidae)</v>
      </c>
      <c r="G392" t="str">
        <f>VLOOKUP($D392,metadata!$B$2:$S$450,4,FALSE)</f>
        <v>10.1016/j.jinsphys.2013.06.002</v>
      </c>
      <c r="H392" t="str">
        <f>VLOOKUP($D392,metadata!$B$2:$S$450,5,FALSE)</f>
        <v>y</v>
      </c>
      <c r="I392" t="str">
        <f>VLOOKUP($D392,metadata!$B$2:$S$450,6,FALSE)</f>
        <v>a</v>
      </c>
      <c r="J392" t="str">
        <f>VLOOKUP($D392,metadata!$B$2:$S$450,7,FALSE)</f>
        <v>i</v>
      </c>
      <c r="K392">
        <f>VLOOKUP($D392,metadata!$B$2:$S$450,8,FALSE)</f>
        <v>5</v>
      </c>
      <c r="L392">
        <f>VLOOKUP($D392,metadata!$B$2:$S$450,9,FALSE)</f>
        <v>6</v>
      </c>
      <c r="M392">
        <f>VLOOKUP($D392,metadata!$B$2:$S$450,10,FALSE)</f>
        <v>0</v>
      </c>
      <c r="N392" t="str">
        <f>VLOOKUP($D392,metadata!$B$2:$S$450,11,FALSE)</f>
        <v>Helicoverpa armigera</v>
      </c>
      <c r="O392" t="str">
        <f>VLOOKUP($D392,metadata!$B$2:$S$450,12,FALSE)</f>
        <v>lepidoptera</v>
      </c>
      <c r="P392" t="str">
        <f>VLOOKUP($D392,metadata!$B$2:$S$450,13,FALSE)</f>
        <v>Guangzhou</v>
      </c>
      <c r="Q392">
        <f>VLOOKUP($D392,metadata!$B$2:$S$450,14,FALSE)</f>
        <v>23.08</v>
      </c>
      <c r="R392">
        <f>VLOOKUP($D392,metadata!$B$2:$S$450,15,FALSE)</f>
        <v>113.14</v>
      </c>
      <c r="S392">
        <f>VLOOKUP($D392,metadata!$B$2:$S$450,16,FALSE)</f>
        <v>0.01</v>
      </c>
      <c r="T392">
        <f>VLOOKUP($D392,metadata!$B$2:$S$450,17,FALSE)</f>
        <v>0</v>
      </c>
      <c r="U392">
        <f>VLOOKUP($D392,metadata!$B$2:$S$450,18,FALSE)</f>
        <v>0</v>
      </c>
      <c r="V392">
        <f>VLOOKUP($D392,metadata!$B$2:$Z$450,19,FALSE)</f>
        <v>71.5</v>
      </c>
      <c r="W392" t="str">
        <f>VLOOKUP($D392,metadata!$B$2:$Z$450,20,FALSE)</f>
        <v>global average</v>
      </c>
      <c r="X392">
        <f>VLOOKUP($D392,metadata!$B$2:$Z$450,21,FALSE)</f>
        <v>0</v>
      </c>
      <c r="Y392">
        <f>VLOOKUP($D392,metadata!$B$2:$Z$450,22,FALSE)</f>
        <v>5</v>
      </c>
      <c r="Z392">
        <f>VLOOKUP($D392,metadata!$B$2:$Z$450,23,FALSE)</f>
        <v>0</v>
      </c>
      <c r="AA392" t="str">
        <f>VLOOKUP($D392,metadata!$B$2:$Z$450,24,FALSE)</f>
        <v>pupal</v>
      </c>
      <c r="AB392">
        <f>VLOOKUP($D392,metadata!$B$2:$Z$450,25,FALSE)</f>
        <v>0</v>
      </c>
    </row>
    <row r="393" spans="1:28" x14ac:dyDescent="0.3">
      <c r="A393" t="e">
        <f>A392+metadata!J402</f>
        <v>#REF!</v>
      </c>
      <c r="B393" t="str">
        <f>metadata!B392</f>
        <v>54-Suzaka</v>
      </c>
      <c r="C393">
        <v>392</v>
      </c>
      <c r="D393" s="11" t="str">
        <f t="shared" si="6"/>
        <v>5-Guangzhou</v>
      </c>
      <c r="E393" t="str">
        <f>VLOOKUP($D393,metadata!$B$2:$S$450,2,FALSE)</f>
        <v>Chen, YS; Chen, C; He, HM; Xia, QW; Xue, FS</v>
      </c>
      <c r="F393" t="str">
        <f>VLOOKUP($D393,metadata!$B$2:$S$450,3,FALSE)</f>
        <v>Geographic variation in diapause induction and termination of the cotton bollworm, Helicoverpa armigera Hubner (Lepidoptera: Noctuidae)</v>
      </c>
      <c r="G393" t="str">
        <f>VLOOKUP($D393,metadata!$B$2:$S$450,4,FALSE)</f>
        <v>10.1016/j.jinsphys.2013.06.002</v>
      </c>
      <c r="H393" t="str">
        <f>VLOOKUP($D393,metadata!$B$2:$S$450,5,FALSE)</f>
        <v>y</v>
      </c>
      <c r="I393" t="str">
        <f>VLOOKUP($D393,metadata!$B$2:$S$450,6,FALSE)</f>
        <v>a</v>
      </c>
      <c r="J393" t="str">
        <f>VLOOKUP($D393,metadata!$B$2:$S$450,7,FALSE)</f>
        <v>i</v>
      </c>
      <c r="K393">
        <f>VLOOKUP($D393,metadata!$B$2:$S$450,8,FALSE)</f>
        <v>5</v>
      </c>
      <c r="L393">
        <f>VLOOKUP($D393,metadata!$B$2:$S$450,9,FALSE)</f>
        <v>6</v>
      </c>
      <c r="M393">
        <f>VLOOKUP($D393,metadata!$B$2:$S$450,10,FALSE)</f>
        <v>0</v>
      </c>
      <c r="N393" t="str">
        <f>VLOOKUP($D393,metadata!$B$2:$S$450,11,FALSE)</f>
        <v>Helicoverpa armigera</v>
      </c>
      <c r="O393" t="str">
        <f>VLOOKUP($D393,metadata!$B$2:$S$450,12,FALSE)</f>
        <v>lepidoptera</v>
      </c>
      <c r="P393" t="str">
        <f>VLOOKUP($D393,metadata!$B$2:$S$450,13,FALSE)</f>
        <v>Guangzhou</v>
      </c>
      <c r="Q393">
        <f>VLOOKUP($D393,metadata!$B$2:$S$450,14,FALSE)</f>
        <v>23.08</v>
      </c>
      <c r="R393">
        <f>VLOOKUP($D393,metadata!$B$2:$S$450,15,FALSE)</f>
        <v>113.14</v>
      </c>
      <c r="S393">
        <f>VLOOKUP($D393,metadata!$B$2:$S$450,16,FALSE)</f>
        <v>0.01</v>
      </c>
      <c r="T393">
        <f>VLOOKUP($D393,metadata!$B$2:$S$450,17,FALSE)</f>
        <v>0</v>
      </c>
      <c r="U393">
        <f>VLOOKUP($D393,metadata!$B$2:$S$450,18,FALSE)</f>
        <v>0</v>
      </c>
      <c r="V393">
        <f>VLOOKUP($D393,metadata!$B$2:$Z$450,19,FALSE)</f>
        <v>71.5</v>
      </c>
      <c r="W393" t="str">
        <f>VLOOKUP($D393,metadata!$B$2:$Z$450,20,FALSE)</f>
        <v>global average</v>
      </c>
      <c r="X393">
        <f>VLOOKUP($D393,metadata!$B$2:$Z$450,21,FALSE)</f>
        <v>0</v>
      </c>
      <c r="Y393">
        <f>VLOOKUP($D393,metadata!$B$2:$Z$450,22,FALSE)</f>
        <v>5</v>
      </c>
      <c r="Z393">
        <f>VLOOKUP($D393,metadata!$B$2:$Z$450,23,FALSE)</f>
        <v>0</v>
      </c>
      <c r="AA393" t="str">
        <f>VLOOKUP($D393,metadata!$B$2:$Z$450,24,FALSE)</f>
        <v>pupal</v>
      </c>
      <c r="AB393">
        <f>VLOOKUP($D393,metadata!$B$2:$Z$450,25,FALSE)</f>
        <v>0</v>
      </c>
    </row>
    <row r="394" spans="1:28" x14ac:dyDescent="0.3">
      <c r="A394" t="e">
        <f>A393+metadata!J403</f>
        <v>#REF!</v>
      </c>
      <c r="B394" t="str">
        <f>metadata!B393</f>
        <v>54-Hamamatsu</v>
      </c>
      <c r="C394">
        <v>393</v>
      </c>
      <c r="D394" s="11" t="str">
        <f t="shared" si="6"/>
        <v>5-Guangzhou</v>
      </c>
      <c r="E394" t="str">
        <f>VLOOKUP($D394,metadata!$B$2:$S$450,2,FALSE)</f>
        <v>Chen, YS; Chen, C; He, HM; Xia, QW; Xue, FS</v>
      </c>
      <c r="F394" t="str">
        <f>VLOOKUP($D394,metadata!$B$2:$S$450,3,FALSE)</f>
        <v>Geographic variation in diapause induction and termination of the cotton bollworm, Helicoverpa armigera Hubner (Lepidoptera: Noctuidae)</v>
      </c>
      <c r="G394" t="str">
        <f>VLOOKUP($D394,metadata!$B$2:$S$450,4,FALSE)</f>
        <v>10.1016/j.jinsphys.2013.06.002</v>
      </c>
      <c r="H394" t="str">
        <f>VLOOKUP($D394,metadata!$B$2:$S$450,5,FALSE)</f>
        <v>y</v>
      </c>
      <c r="I394" t="str">
        <f>VLOOKUP($D394,metadata!$B$2:$S$450,6,FALSE)</f>
        <v>a</v>
      </c>
      <c r="J394" t="str">
        <f>VLOOKUP($D394,metadata!$B$2:$S$450,7,FALSE)</f>
        <v>i</v>
      </c>
      <c r="K394">
        <f>VLOOKUP($D394,metadata!$B$2:$S$450,8,FALSE)</f>
        <v>5</v>
      </c>
      <c r="L394">
        <f>VLOOKUP($D394,metadata!$B$2:$S$450,9,FALSE)</f>
        <v>6</v>
      </c>
      <c r="M394">
        <f>VLOOKUP($D394,metadata!$B$2:$S$450,10,FALSE)</f>
        <v>0</v>
      </c>
      <c r="N394" t="str">
        <f>VLOOKUP($D394,metadata!$B$2:$S$450,11,FALSE)</f>
        <v>Helicoverpa armigera</v>
      </c>
      <c r="O394" t="str">
        <f>VLOOKUP($D394,metadata!$B$2:$S$450,12,FALSE)</f>
        <v>lepidoptera</v>
      </c>
      <c r="P394" t="str">
        <f>VLOOKUP($D394,metadata!$B$2:$S$450,13,FALSE)</f>
        <v>Guangzhou</v>
      </c>
      <c r="Q394">
        <f>VLOOKUP($D394,metadata!$B$2:$S$450,14,FALSE)</f>
        <v>23.08</v>
      </c>
      <c r="R394">
        <f>VLOOKUP($D394,metadata!$B$2:$S$450,15,FALSE)</f>
        <v>113.14</v>
      </c>
      <c r="S394">
        <f>VLOOKUP($D394,metadata!$B$2:$S$450,16,FALSE)</f>
        <v>0.01</v>
      </c>
      <c r="T394">
        <f>VLOOKUP($D394,metadata!$B$2:$S$450,17,FALSE)</f>
        <v>0</v>
      </c>
      <c r="U394">
        <f>VLOOKUP($D394,metadata!$B$2:$S$450,18,FALSE)</f>
        <v>0</v>
      </c>
      <c r="V394">
        <f>VLOOKUP($D394,metadata!$B$2:$Z$450,19,FALSE)</f>
        <v>71.5</v>
      </c>
      <c r="W394" t="str">
        <f>VLOOKUP($D394,metadata!$B$2:$Z$450,20,FALSE)</f>
        <v>global average</v>
      </c>
      <c r="X394">
        <f>VLOOKUP($D394,metadata!$B$2:$Z$450,21,FALSE)</f>
        <v>0</v>
      </c>
      <c r="Y394">
        <f>VLOOKUP($D394,metadata!$B$2:$Z$450,22,FALSE)</f>
        <v>5</v>
      </c>
      <c r="Z394">
        <f>VLOOKUP($D394,metadata!$B$2:$Z$450,23,FALSE)</f>
        <v>0</v>
      </c>
      <c r="AA394" t="str">
        <f>VLOOKUP($D394,metadata!$B$2:$Z$450,24,FALSE)</f>
        <v>pupal</v>
      </c>
      <c r="AB394">
        <f>VLOOKUP($D394,metadata!$B$2:$Z$450,25,FALSE)</f>
        <v>0</v>
      </c>
    </row>
    <row r="395" spans="1:28" x14ac:dyDescent="0.3">
      <c r="A395" t="e">
        <f>A394+metadata!J404</f>
        <v>#REF!</v>
      </c>
      <c r="B395" t="str">
        <f>metadata!B394</f>
        <v>54-Nimi</v>
      </c>
      <c r="C395">
        <v>394</v>
      </c>
      <c r="D395" s="11" t="str">
        <f t="shared" si="6"/>
        <v>5-Guangzhou</v>
      </c>
      <c r="E395" t="str">
        <f>VLOOKUP($D395,metadata!$B$2:$S$450,2,FALSE)</f>
        <v>Chen, YS; Chen, C; He, HM; Xia, QW; Xue, FS</v>
      </c>
      <c r="F395" t="str">
        <f>VLOOKUP($D395,metadata!$B$2:$S$450,3,FALSE)</f>
        <v>Geographic variation in diapause induction and termination of the cotton bollworm, Helicoverpa armigera Hubner (Lepidoptera: Noctuidae)</v>
      </c>
      <c r="G395" t="str">
        <f>VLOOKUP($D395,metadata!$B$2:$S$450,4,FALSE)</f>
        <v>10.1016/j.jinsphys.2013.06.002</v>
      </c>
      <c r="H395" t="str">
        <f>VLOOKUP($D395,metadata!$B$2:$S$450,5,FALSE)</f>
        <v>y</v>
      </c>
      <c r="I395" t="str">
        <f>VLOOKUP($D395,metadata!$B$2:$S$450,6,FALSE)</f>
        <v>a</v>
      </c>
      <c r="J395" t="str">
        <f>VLOOKUP($D395,metadata!$B$2:$S$450,7,FALSE)</f>
        <v>i</v>
      </c>
      <c r="K395">
        <f>VLOOKUP($D395,metadata!$B$2:$S$450,8,FALSE)</f>
        <v>5</v>
      </c>
      <c r="L395">
        <f>VLOOKUP($D395,metadata!$B$2:$S$450,9,FALSE)</f>
        <v>6</v>
      </c>
      <c r="M395">
        <f>VLOOKUP($D395,metadata!$B$2:$S$450,10,FALSE)</f>
        <v>0</v>
      </c>
      <c r="N395" t="str">
        <f>VLOOKUP($D395,metadata!$B$2:$S$450,11,FALSE)</f>
        <v>Helicoverpa armigera</v>
      </c>
      <c r="O395" t="str">
        <f>VLOOKUP($D395,metadata!$B$2:$S$450,12,FALSE)</f>
        <v>lepidoptera</v>
      </c>
      <c r="P395" t="str">
        <f>VLOOKUP($D395,metadata!$B$2:$S$450,13,FALSE)</f>
        <v>Guangzhou</v>
      </c>
      <c r="Q395">
        <f>VLOOKUP($D395,metadata!$B$2:$S$450,14,FALSE)</f>
        <v>23.08</v>
      </c>
      <c r="R395">
        <f>VLOOKUP($D395,metadata!$B$2:$S$450,15,FALSE)</f>
        <v>113.14</v>
      </c>
      <c r="S395">
        <f>VLOOKUP($D395,metadata!$B$2:$S$450,16,FALSE)</f>
        <v>0.01</v>
      </c>
      <c r="T395">
        <f>VLOOKUP($D395,metadata!$B$2:$S$450,17,FALSE)</f>
        <v>0</v>
      </c>
      <c r="U395">
        <f>VLOOKUP($D395,metadata!$B$2:$S$450,18,FALSE)</f>
        <v>0</v>
      </c>
      <c r="V395">
        <f>VLOOKUP($D395,metadata!$B$2:$Z$450,19,FALSE)</f>
        <v>71.5</v>
      </c>
      <c r="W395" t="str">
        <f>VLOOKUP($D395,metadata!$B$2:$Z$450,20,FALSE)</f>
        <v>global average</v>
      </c>
      <c r="X395">
        <f>VLOOKUP($D395,metadata!$B$2:$Z$450,21,FALSE)</f>
        <v>0</v>
      </c>
      <c r="Y395">
        <f>VLOOKUP($D395,metadata!$B$2:$Z$450,22,FALSE)</f>
        <v>5</v>
      </c>
      <c r="Z395">
        <f>VLOOKUP($D395,metadata!$B$2:$Z$450,23,FALSE)</f>
        <v>0</v>
      </c>
      <c r="AA395" t="str">
        <f>VLOOKUP($D395,metadata!$B$2:$Z$450,24,FALSE)</f>
        <v>pupal</v>
      </c>
      <c r="AB395">
        <f>VLOOKUP($D395,metadata!$B$2:$Z$450,25,FALSE)</f>
        <v>0</v>
      </c>
    </row>
    <row r="396" spans="1:28" x14ac:dyDescent="0.3">
      <c r="A396" t="e">
        <f>A395+metadata!J405</f>
        <v>#REF!</v>
      </c>
      <c r="B396" t="str">
        <f>metadata!B395</f>
        <v>54-Amagi</v>
      </c>
      <c r="C396">
        <v>395</v>
      </c>
      <c r="D396" s="11" t="str">
        <f t="shared" si="6"/>
        <v>5-Yongxiu</v>
      </c>
      <c r="E396" t="str">
        <f>VLOOKUP($D396,metadata!$B$2:$S$450,2,FALSE)</f>
        <v>Chen, YS; Chen, C; He, HM; Xia, QW; Xue, FS</v>
      </c>
      <c r="F396" t="str">
        <f>VLOOKUP($D396,metadata!$B$2:$S$450,3,FALSE)</f>
        <v>Geographic variation in diapause induction and termination of the cotton bollworm, Helicoverpa armigera Hubner (Lepidoptera: Noctuidae)</v>
      </c>
      <c r="G396" t="str">
        <f>VLOOKUP($D396,metadata!$B$2:$S$450,4,FALSE)</f>
        <v>10.1016/j.jinsphys.2013.06.002</v>
      </c>
      <c r="H396" t="str">
        <f>VLOOKUP($D396,metadata!$B$2:$S$450,5,FALSE)</f>
        <v>y</v>
      </c>
      <c r="I396" t="str">
        <f>VLOOKUP($D396,metadata!$B$2:$S$450,6,FALSE)</f>
        <v>a</v>
      </c>
      <c r="J396" t="str">
        <f>VLOOKUP($D396,metadata!$B$2:$S$450,7,FALSE)</f>
        <v>i</v>
      </c>
      <c r="K396">
        <f>VLOOKUP($D396,metadata!$B$2:$S$450,8,FALSE)</f>
        <v>5</v>
      </c>
      <c r="L396">
        <f>VLOOKUP($D396,metadata!$B$2:$S$450,9,FALSE)</f>
        <v>6</v>
      </c>
      <c r="M396">
        <f>VLOOKUP($D396,metadata!$B$2:$S$450,10,FALSE)</f>
        <v>0</v>
      </c>
      <c r="N396" t="str">
        <f>VLOOKUP($D396,metadata!$B$2:$S$450,11,FALSE)</f>
        <v>Helicoverpa armigera</v>
      </c>
      <c r="O396" t="str">
        <f>VLOOKUP($D396,metadata!$B$2:$S$450,12,FALSE)</f>
        <v>lepidoptera</v>
      </c>
      <c r="P396" t="str">
        <f>VLOOKUP($D396,metadata!$B$2:$S$450,13,FALSE)</f>
        <v>Yongxiu</v>
      </c>
      <c r="Q396">
        <f>VLOOKUP($D396,metadata!$B$2:$S$450,14,FALSE)</f>
        <v>29.04</v>
      </c>
      <c r="R396">
        <f>VLOOKUP($D396,metadata!$B$2:$S$450,15,FALSE)</f>
        <v>116.82</v>
      </c>
      <c r="S396">
        <f>VLOOKUP($D396,metadata!$B$2:$S$450,16,FALSE)</f>
        <v>0.01</v>
      </c>
      <c r="T396">
        <f>VLOOKUP($D396,metadata!$B$2:$S$450,17,FALSE)</f>
        <v>0</v>
      </c>
      <c r="U396">
        <f>VLOOKUP($D396,metadata!$B$2:$S$450,18,FALSE)</f>
        <v>0</v>
      </c>
      <c r="V396">
        <f>VLOOKUP($D396,metadata!$B$2:$Z$450,19,FALSE)</f>
        <v>71.5</v>
      </c>
      <c r="W396" t="str">
        <f>VLOOKUP($D396,metadata!$B$2:$Z$450,20,FALSE)</f>
        <v>global average</v>
      </c>
      <c r="X396">
        <f>VLOOKUP($D396,metadata!$B$2:$Z$450,21,FALSE)</f>
        <v>0</v>
      </c>
      <c r="Y396">
        <f>VLOOKUP($D396,metadata!$B$2:$Z$450,22,FALSE)</f>
        <v>5</v>
      </c>
      <c r="Z396">
        <f>VLOOKUP($D396,metadata!$B$2:$Z$450,23,FALSE)</f>
        <v>0</v>
      </c>
      <c r="AA396" t="str">
        <f>VLOOKUP($D396,metadata!$B$2:$Z$450,24,FALSE)</f>
        <v>pupal</v>
      </c>
      <c r="AB396">
        <f>VLOOKUP($D396,metadata!$B$2:$Z$450,25,FALSE)</f>
        <v>0</v>
      </c>
    </row>
    <row r="397" spans="1:28" x14ac:dyDescent="0.3">
      <c r="A397" t="e">
        <f>A396+metadata!J406</f>
        <v>#REF!</v>
      </c>
      <c r="B397" t="str">
        <f>metadata!B396</f>
        <v>55-BRU</v>
      </c>
      <c r="C397">
        <v>396</v>
      </c>
      <c r="D397" s="11" t="str">
        <f t="shared" si="6"/>
        <v>5-Yongxiu</v>
      </c>
      <c r="E397" t="str">
        <f>VLOOKUP($D397,metadata!$B$2:$S$450,2,FALSE)</f>
        <v>Chen, YS; Chen, C; He, HM; Xia, QW; Xue, FS</v>
      </c>
      <c r="F397" t="str">
        <f>VLOOKUP($D397,metadata!$B$2:$S$450,3,FALSE)</f>
        <v>Geographic variation in diapause induction and termination of the cotton bollworm, Helicoverpa armigera Hubner (Lepidoptera: Noctuidae)</v>
      </c>
      <c r="G397" t="str">
        <f>VLOOKUP($D397,metadata!$B$2:$S$450,4,FALSE)</f>
        <v>10.1016/j.jinsphys.2013.06.002</v>
      </c>
      <c r="H397" t="str">
        <f>VLOOKUP($D397,metadata!$B$2:$S$450,5,FALSE)</f>
        <v>y</v>
      </c>
      <c r="I397" t="str">
        <f>VLOOKUP($D397,metadata!$B$2:$S$450,6,FALSE)</f>
        <v>a</v>
      </c>
      <c r="J397" t="str">
        <f>VLOOKUP($D397,metadata!$B$2:$S$450,7,FALSE)</f>
        <v>i</v>
      </c>
      <c r="K397">
        <f>VLOOKUP($D397,metadata!$B$2:$S$450,8,FALSE)</f>
        <v>5</v>
      </c>
      <c r="L397">
        <f>VLOOKUP($D397,metadata!$B$2:$S$450,9,FALSE)</f>
        <v>6</v>
      </c>
      <c r="M397">
        <f>VLOOKUP($D397,metadata!$B$2:$S$450,10,FALSE)</f>
        <v>0</v>
      </c>
      <c r="N397" t="str">
        <f>VLOOKUP($D397,metadata!$B$2:$S$450,11,FALSE)</f>
        <v>Helicoverpa armigera</v>
      </c>
      <c r="O397" t="str">
        <f>VLOOKUP($D397,metadata!$B$2:$S$450,12,FALSE)</f>
        <v>lepidoptera</v>
      </c>
      <c r="P397" t="str">
        <f>VLOOKUP($D397,metadata!$B$2:$S$450,13,FALSE)</f>
        <v>Yongxiu</v>
      </c>
      <c r="Q397">
        <f>VLOOKUP($D397,metadata!$B$2:$S$450,14,FALSE)</f>
        <v>29.04</v>
      </c>
      <c r="R397">
        <f>VLOOKUP($D397,metadata!$B$2:$S$450,15,FALSE)</f>
        <v>116.82</v>
      </c>
      <c r="S397">
        <f>VLOOKUP($D397,metadata!$B$2:$S$450,16,FALSE)</f>
        <v>0.01</v>
      </c>
      <c r="T397">
        <f>VLOOKUP($D397,metadata!$B$2:$S$450,17,FALSE)</f>
        <v>0</v>
      </c>
      <c r="U397">
        <f>VLOOKUP($D397,metadata!$B$2:$S$450,18,FALSE)</f>
        <v>0</v>
      </c>
      <c r="V397">
        <f>VLOOKUP($D397,metadata!$B$2:$Z$450,19,FALSE)</f>
        <v>71.5</v>
      </c>
      <c r="W397" t="str">
        <f>VLOOKUP($D397,metadata!$B$2:$Z$450,20,FALSE)</f>
        <v>global average</v>
      </c>
      <c r="X397">
        <f>VLOOKUP($D397,metadata!$B$2:$Z$450,21,FALSE)</f>
        <v>0</v>
      </c>
      <c r="Y397">
        <f>VLOOKUP($D397,metadata!$B$2:$Z$450,22,FALSE)</f>
        <v>5</v>
      </c>
      <c r="Z397">
        <f>VLOOKUP($D397,metadata!$B$2:$Z$450,23,FALSE)</f>
        <v>0</v>
      </c>
      <c r="AA397" t="str">
        <f>VLOOKUP($D397,metadata!$B$2:$Z$450,24,FALSE)</f>
        <v>pupal</v>
      </c>
      <c r="AB397">
        <f>VLOOKUP($D397,metadata!$B$2:$Z$450,25,FALSE)</f>
        <v>0</v>
      </c>
    </row>
    <row r="398" spans="1:28" x14ac:dyDescent="0.3">
      <c r="A398" t="e">
        <f>A397+metadata!J407</f>
        <v>#REF!</v>
      </c>
      <c r="B398" t="str">
        <f>metadata!B397</f>
        <v>55-HIR</v>
      </c>
      <c r="C398">
        <v>397</v>
      </c>
      <c r="D398" s="11" t="str">
        <f t="shared" si="6"/>
        <v>5-Yongxiu</v>
      </c>
      <c r="E398" t="str">
        <f>VLOOKUP($D398,metadata!$B$2:$S$450,2,FALSE)</f>
        <v>Chen, YS; Chen, C; He, HM; Xia, QW; Xue, FS</v>
      </c>
      <c r="F398" t="str">
        <f>VLOOKUP($D398,metadata!$B$2:$S$450,3,FALSE)</f>
        <v>Geographic variation in diapause induction and termination of the cotton bollworm, Helicoverpa armigera Hubner (Lepidoptera: Noctuidae)</v>
      </c>
      <c r="G398" t="str">
        <f>VLOOKUP($D398,metadata!$B$2:$S$450,4,FALSE)</f>
        <v>10.1016/j.jinsphys.2013.06.002</v>
      </c>
      <c r="H398" t="str">
        <f>VLOOKUP($D398,metadata!$B$2:$S$450,5,FALSE)</f>
        <v>y</v>
      </c>
      <c r="I398" t="str">
        <f>VLOOKUP($D398,metadata!$B$2:$S$450,6,FALSE)</f>
        <v>a</v>
      </c>
      <c r="J398" t="str">
        <f>VLOOKUP($D398,metadata!$B$2:$S$450,7,FALSE)</f>
        <v>i</v>
      </c>
      <c r="K398">
        <f>VLOOKUP($D398,metadata!$B$2:$S$450,8,FALSE)</f>
        <v>5</v>
      </c>
      <c r="L398">
        <f>VLOOKUP($D398,metadata!$B$2:$S$450,9,FALSE)</f>
        <v>6</v>
      </c>
      <c r="M398">
        <f>VLOOKUP($D398,metadata!$B$2:$S$450,10,FALSE)</f>
        <v>0</v>
      </c>
      <c r="N398" t="str">
        <f>VLOOKUP($D398,metadata!$B$2:$S$450,11,FALSE)</f>
        <v>Helicoverpa armigera</v>
      </c>
      <c r="O398" t="str">
        <f>VLOOKUP($D398,metadata!$B$2:$S$450,12,FALSE)</f>
        <v>lepidoptera</v>
      </c>
      <c r="P398" t="str">
        <f>VLOOKUP($D398,metadata!$B$2:$S$450,13,FALSE)</f>
        <v>Yongxiu</v>
      </c>
      <c r="Q398">
        <f>VLOOKUP($D398,metadata!$B$2:$S$450,14,FALSE)</f>
        <v>29.04</v>
      </c>
      <c r="R398">
        <f>VLOOKUP($D398,metadata!$B$2:$S$450,15,FALSE)</f>
        <v>116.82</v>
      </c>
      <c r="S398">
        <f>VLOOKUP($D398,metadata!$B$2:$S$450,16,FALSE)</f>
        <v>0.01</v>
      </c>
      <c r="T398">
        <f>VLOOKUP($D398,metadata!$B$2:$S$450,17,FALSE)</f>
        <v>0</v>
      </c>
      <c r="U398">
        <f>VLOOKUP($D398,metadata!$B$2:$S$450,18,FALSE)</f>
        <v>0</v>
      </c>
      <c r="V398">
        <f>VLOOKUP($D398,metadata!$B$2:$Z$450,19,FALSE)</f>
        <v>71.5</v>
      </c>
      <c r="W398" t="str">
        <f>VLOOKUP($D398,metadata!$B$2:$Z$450,20,FALSE)</f>
        <v>global average</v>
      </c>
      <c r="X398">
        <f>VLOOKUP($D398,metadata!$B$2:$Z$450,21,FALSE)</f>
        <v>0</v>
      </c>
      <c r="Y398">
        <f>VLOOKUP($D398,metadata!$B$2:$Z$450,22,FALSE)</f>
        <v>5</v>
      </c>
      <c r="Z398">
        <f>VLOOKUP($D398,metadata!$B$2:$Z$450,23,FALSE)</f>
        <v>0</v>
      </c>
      <c r="AA398" t="str">
        <f>VLOOKUP($D398,metadata!$B$2:$Z$450,24,FALSE)</f>
        <v>pupal</v>
      </c>
      <c r="AB398">
        <f>VLOOKUP($D398,metadata!$B$2:$Z$450,25,FALSE)</f>
        <v>0</v>
      </c>
    </row>
    <row r="399" spans="1:28" x14ac:dyDescent="0.3">
      <c r="A399" t="e">
        <f>A398+metadata!J408</f>
        <v>#REF!</v>
      </c>
      <c r="B399" t="str">
        <f>metadata!B398</f>
        <v>55-JACK</v>
      </c>
      <c r="C399">
        <v>398</v>
      </c>
      <c r="D399" s="11" t="str">
        <f t="shared" si="6"/>
        <v>5-Yongxiu</v>
      </c>
      <c r="E399" t="str">
        <f>VLOOKUP($D399,metadata!$B$2:$S$450,2,FALSE)</f>
        <v>Chen, YS; Chen, C; He, HM; Xia, QW; Xue, FS</v>
      </c>
      <c r="F399" t="str">
        <f>VLOOKUP($D399,metadata!$B$2:$S$450,3,FALSE)</f>
        <v>Geographic variation in diapause induction and termination of the cotton bollworm, Helicoverpa armigera Hubner (Lepidoptera: Noctuidae)</v>
      </c>
      <c r="G399" t="str">
        <f>VLOOKUP($D399,metadata!$B$2:$S$450,4,FALSE)</f>
        <v>10.1016/j.jinsphys.2013.06.002</v>
      </c>
      <c r="H399" t="str">
        <f>VLOOKUP($D399,metadata!$B$2:$S$450,5,FALSE)</f>
        <v>y</v>
      </c>
      <c r="I399" t="str">
        <f>VLOOKUP($D399,metadata!$B$2:$S$450,6,FALSE)</f>
        <v>a</v>
      </c>
      <c r="J399" t="str">
        <f>VLOOKUP($D399,metadata!$B$2:$S$450,7,FALSE)</f>
        <v>i</v>
      </c>
      <c r="K399">
        <f>VLOOKUP($D399,metadata!$B$2:$S$450,8,FALSE)</f>
        <v>5</v>
      </c>
      <c r="L399">
        <f>VLOOKUP($D399,metadata!$B$2:$S$450,9,FALSE)</f>
        <v>6</v>
      </c>
      <c r="M399">
        <f>VLOOKUP($D399,metadata!$B$2:$S$450,10,FALSE)</f>
        <v>0</v>
      </c>
      <c r="N399" t="str">
        <f>VLOOKUP($D399,metadata!$B$2:$S$450,11,FALSE)</f>
        <v>Helicoverpa armigera</v>
      </c>
      <c r="O399" t="str">
        <f>VLOOKUP($D399,metadata!$B$2:$S$450,12,FALSE)</f>
        <v>lepidoptera</v>
      </c>
      <c r="P399" t="str">
        <f>VLOOKUP($D399,metadata!$B$2:$S$450,13,FALSE)</f>
        <v>Yongxiu</v>
      </c>
      <c r="Q399">
        <f>VLOOKUP($D399,metadata!$B$2:$S$450,14,FALSE)</f>
        <v>29.04</v>
      </c>
      <c r="R399">
        <f>VLOOKUP($D399,metadata!$B$2:$S$450,15,FALSE)</f>
        <v>116.82</v>
      </c>
      <c r="S399">
        <f>VLOOKUP($D399,metadata!$B$2:$S$450,16,FALSE)</f>
        <v>0.01</v>
      </c>
      <c r="T399">
        <f>VLOOKUP($D399,metadata!$B$2:$S$450,17,FALSE)</f>
        <v>0</v>
      </c>
      <c r="U399">
        <f>VLOOKUP($D399,metadata!$B$2:$S$450,18,FALSE)</f>
        <v>0</v>
      </c>
      <c r="V399">
        <f>VLOOKUP($D399,metadata!$B$2:$Z$450,19,FALSE)</f>
        <v>71.5</v>
      </c>
      <c r="W399" t="str">
        <f>VLOOKUP($D399,metadata!$B$2:$Z$450,20,FALSE)</f>
        <v>global average</v>
      </c>
      <c r="X399">
        <f>VLOOKUP($D399,metadata!$B$2:$Z$450,21,FALSE)</f>
        <v>0</v>
      </c>
      <c r="Y399">
        <f>VLOOKUP($D399,metadata!$B$2:$Z$450,22,FALSE)</f>
        <v>5</v>
      </c>
      <c r="Z399">
        <f>VLOOKUP($D399,metadata!$B$2:$Z$450,23,FALSE)</f>
        <v>0</v>
      </c>
      <c r="AA399" t="str">
        <f>VLOOKUP($D399,metadata!$B$2:$Z$450,24,FALSE)</f>
        <v>pupal</v>
      </c>
      <c r="AB399">
        <f>VLOOKUP($D399,metadata!$B$2:$Z$450,25,FALSE)</f>
        <v>0</v>
      </c>
    </row>
    <row r="400" spans="1:28" x14ac:dyDescent="0.3">
      <c r="A400" t="e">
        <f>A399+metadata!J409</f>
        <v>#REF!</v>
      </c>
      <c r="B400" t="str">
        <f>metadata!B399</f>
        <v>55-KHO</v>
      </c>
      <c r="C400">
        <v>399</v>
      </c>
      <c r="D400" s="11" t="str">
        <f t="shared" si="6"/>
        <v>5-Yongxiu</v>
      </c>
      <c r="E400" t="str">
        <f>VLOOKUP($D400,metadata!$B$2:$S$450,2,FALSE)</f>
        <v>Chen, YS; Chen, C; He, HM; Xia, QW; Xue, FS</v>
      </c>
      <c r="F400" t="str">
        <f>VLOOKUP($D400,metadata!$B$2:$S$450,3,FALSE)</f>
        <v>Geographic variation in diapause induction and termination of the cotton bollworm, Helicoverpa armigera Hubner (Lepidoptera: Noctuidae)</v>
      </c>
      <c r="G400" t="str">
        <f>VLOOKUP($D400,metadata!$B$2:$S$450,4,FALSE)</f>
        <v>10.1016/j.jinsphys.2013.06.002</v>
      </c>
      <c r="H400" t="str">
        <f>VLOOKUP($D400,metadata!$B$2:$S$450,5,FALSE)</f>
        <v>y</v>
      </c>
      <c r="I400" t="str">
        <f>VLOOKUP($D400,metadata!$B$2:$S$450,6,FALSE)</f>
        <v>a</v>
      </c>
      <c r="J400" t="str">
        <f>VLOOKUP($D400,metadata!$B$2:$S$450,7,FALSE)</f>
        <v>i</v>
      </c>
      <c r="K400">
        <f>VLOOKUP($D400,metadata!$B$2:$S$450,8,FALSE)</f>
        <v>5</v>
      </c>
      <c r="L400">
        <f>VLOOKUP($D400,metadata!$B$2:$S$450,9,FALSE)</f>
        <v>6</v>
      </c>
      <c r="M400">
        <f>VLOOKUP($D400,metadata!$B$2:$S$450,10,FALSE)</f>
        <v>0</v>
      </c>
      <c r="N400" t="str">
        <f>VLOOKUP($D400,metadata!$B$2:$S$450,11,FALSE)</f>
        <v>Helicoverpa armigera</v>
      </c>
      <c r="O400" t="str">
        <f>VLOOKUP($D400,metadata!$B$2:$S$450,12,FALSE)</f>
        <v>lepidoptera</v>
      </c>
      <c r="P400" t="str">
        <f>VLOOKUP($D400,metadata!$B$2:$S$450,13,FALSE)</f>
        <v>Yongxiu</v>
      </c>
      <c r="Q400">
        <f>VLOOKUP($D400,metadata!$B$2:$S$450,14,FALSE)</f>
        <v>29.04</v>
      </c>
      <c r="R400">
        <f>VLOOKUP($D400,metadata!$B$2:$S$450,15,FALSE)</f>
        <v>116.82</v>
      </c>
      <c r="S400">
        <f>VLOOKUP($D400,metadata!$B$2:$S$450,16,FALSE)</f>
        <v>0.01</v>
      </c>
      <c r="T400">
        <f>VLOOKUP($D400,metadata!$B$2:$S$450,17,FALSE)</f>
        <v>0</v>
      </c>
      <c r="U400">
        <f>VLOOKUP($D400,metadata!$B$2:$S$450,18,FALSE)</f>
        <v>0</v>
      </c>
      <c r="V400">
        <f>VLOOKUP($D400,metadata!$B$2:$Z$450,19,FALSE)</f>
        <v>71.5</v>
      </c>
      <c r="W400" t="str">
        <f>VLOOKUP($D400,metadata!$B$2:$Z$450,20,FALSE)</f>
        <v>global average</v>
      </c>
      <c r="X400">
        <f>VLOOKUP($D400,metadata!$B$2:$Z$450,21,FALSE)</f>
        <v>0</v>
      </c>
      <c r="Y400">
        <f>VLOOKUP($D400,metadata!$B$2:$Z$450,22,FALSE)</f>
        <v>5</v>
      </c>
      <c r="Z400">
        <f>VLOOKUP($D400,metadata!$B$2:$Z$450,23,FALSE)</f>
        <v>0</v>
      </c>
      <c r="AA400" t="str">
        <f>VLOOKUP($D400,metadata!$B$2:$Z$450,24,FALSE)</f>
        <v>pupal</v>
      </c>
      <c r="AB400">
        <f>VLOOKUP($D400,metadata!$B$2:$Z$450,25,FALSE)</f>
        <v>0</v>
      </c>
    </row>
    <row r="401" spans="1:28" x14ac:dyDescent="0.3">
      <c r="A401" t="e">
        <f>A400+metadata!J410</f>
        <v>#REF!</v>
      </c>
      <c r="B401" t="str">
        <f>metadata!B400</f>
        <v>55-MAN</v>
      </c>
      <c r="C401">
        <v>400</v>
      </c>
      <c r="D401" s="11" t="str">
        <f t="shared" si="6"/>
        <v>5-Yongxiu</v>
      </c>
      <c r="E401" t="str">
        <f>VLOOKUP($D401,metadata!$B$2:$S$450,2,FALSE)</f>
        <v>Chen, YS; Chen, C; He, HM; Xia, QW; Xue, FS</v>
      </c>
      <c r="F401" t="str">
        <f>VLOOKUP($D401,metadata!$B$2:$S$450,3,FALSE)</f>
        <v>Geographic variation in diapause induction and termination of the cotton bollworm, Helicoverpa armigera Hubner (Lepidoptera: Noctuidae)</v>
      </c>
      <c r="G401" t="str">
        <f>VLOOKUP($D401,metadata!$B$2:$S$450,4,FALSE)</f>
        <v>10.1016/j.jinsphys.2013.06.002</v>
      </c>
      <c r="H401" t="str">
        <f>VLOOKUP($D401,metadata!$B$2:$S$450,5,FALSE)</f>
        <v>y</v>
      </c>
      <c r="I401" t="str">
        <f>VLOOKUP($D401,metadata!$B$2:$S$450,6,FALSE)</f>
        <v>a</v>
      </c>
      <c r="J401" t="str">
        <f>VLOOKUP($D401,metadata!$B$2:$S$450,7,FALSE)</f>
        <v>i</v>
      </c>
      <c r="K401">
        <f>VLOOKUP($D401,metadata!$B$2:$S$450,8,FALSE)</f>
        <v>5</v>
      </c>
      <c r="L401">
        <f>VLOOKUP($D401,metadata!$B$2:$S$450,9,FALSE)</f>
        <v>6</v>
      </c>
      <c r="M401">
        <f>VLOOKUP($D401,metadata!$B$2:$S$450,10,FALSE)</f>
        <v>0</v>
      </c>
      <c r="N401" t="str">
        <f>VLOOKUP($D401,metadata!$B$2:$S$450,11,FALSE)</f>
        <v>Helicoverpa armigera</v>
      </c>
      <c r="O401" t="str">
        <f>VLOOKUP($D401,metadata!$B$2:$S$450,12,FALSE)</f>
        <v>lepidoptera</v>
      </c>
      <c r="P401" t="str">
        <f>VLOOKUP($D401,metadata!$B$2:$S$450,13,FALSE)</f>
        <v>Yongxiu</v>
      </c>
      <c r="Q401">
        <f>VLOOKUP($D401,metadata!$B$2:$S$450,14,FALSE)</f>
        <v>29.04</v>
      </c>
      <c r="R401">
        <f>VLOOKUP($D401,metadata!$B$2:$S$450,15,FALSE)</f>
        <v>116.82</v>
      </c>
      <c r="S401">
        <f>VLOOKUP($D401,metadata!$B$2:$S$450,16,FALSE)</f>
        <v>0.01</v>
      </c>
      <c r="T401">
        <f>VLOOKUP($D401,metadata!$B$2:$S$450,17,FALSE)</f>
        <v>0</v>
      </c>
      <c r="U401">
        <f>VLOOKUP($D401,metadata!$B$2:$S$450,18,FALSE)</f>
        <v>0</v>
      </c>
      <c r="V401">
        <f>VLOOKUP($D401,metadata!$B$2:$Z$450,19,FALSE)</f>
        <v>71.5</v>
      </c>
      <c r="W401" t="str">
        <f>VLOOKUP($D401,metadata!$B$2:$Z$450,20,FALSE)</f>
        <v>global average</v>
      </c>
      <c r="X401">
        <f>VLOOKUP($D401,metadata!$B$2:$Z$450,21,FALSE)</f>
        <v>0</v>
      </c>
      <c r="Y401">
        <f>VLOOKUP($D401,metadata!$B$2:$Z$450,22,FALSE)</f>
        <v>5</v>
      </c>
      <c r="Z401">
        <f>VLOOKUP($D401,metadata!$B$2:$Z$450,23,FALSE)</f>
        <v>0</v>
      </c>
      <c r="AA401" t="str">
        <f>VLOOKUP($D401,metadata!$B$2:$Z$450,24,FALSE)</f>
        <v>pupal</v>
      </c>
      <c r="AB401">
        <f>VLOOKUP($D401,metadata!$B$2:$Z$450,25,FALSE)</f>
        <v>0</v>
      </c>
    </row>
    <row r="402" spans="1:28" x14ac:dyDescent="0.3">
      <c r="A402" t="e">
        <f>A401+metadata!J411</f>
        <v>#REF!</v>
      </c>
      <c r="B402" t="str">
        <f>metadata!B401</f>
        <v>55-MEL</v>
      </c>
      <c r="C402">
        <v>401</v>
      </c>
      <c r="D402" s="11" t="str">
        <f t="shared" si="6"/>
        <v>5-Taian</v>
      </c>
      <c r="E402" t="str">
        <f>VLOOKUP($D402,metadata!$B$2:$S$450,2,FALSE)</f>
        <v>Chen, YS; Chen, C; He, HM; Xia, QW; Xue, FS</v>
      </c>
      <c r="F402" t="str">
        <f>VLOOKUP($D402,metadata!$B$2:$S$450,3,FALSE)</f>
        <v>Geographic variation in diapause induction and termination of the cotton bollworm, Helicoverpa armigera Hubner (Lepidoptera: Noctuidae)</v>
      </c>
      <c r="G402" t="str">
        <f>VLOOKUP($D402,metadata!$B$2:$S$450,4,FALSE)</f>
        <v>10.1016/j.jinsphys.2013.06.002</v>
      </c>
      <c r="H402" t="str">
        <f>VLOOKUP($D402,metadata!$B$2:$S$450,5,FALSE)</f>
        <v>y</v>
      </c>
      <c r="I402" t="str">
        <f>VLOOKUP($D402,metadata!$B$2:$S$450,6,FALSE)</f>
        <v>a</v>
      </c>
      <c r="J402" t="str">
        <f>VLOOKUP($D402,metadata!$B$2:$S$450,7,FALSE)</f>
        <v>i</v>
      </c>
      <c r="K402">
        <f>VLOOKUP($D402,metadata!$B$2:$S$450,8,FALSE)</f>
        <v>5</v>
      </c>
      <c r="L402">
        <f>VLOOKUP($D402,metadata!$B$2:$S$450,9,FALSE)</f>
        <v>6</v>
      </c>
      <c r="M402">
        <f>VLOOKUP($D402,metadata!$B$2:$S$450,10,FALSE)</f>
        <v>0</v>
      </c>
      <c r="N402" t="str">
        <f>VLOOKUP($D402,metadata!$B$2:$S$450,11,FALSE)</f>
        <v>Helicoverpa armigera</v>
      </c>
      <c r="O402" t="str">
        <f>VLOOKUP($D402,metadata!$B$2:$S$450,12,FALSE)</f>
        <v>lepidoptera</v>
      </c>
      <c r="P402" t="str">
        <f>VLOOKUP($D402,metadata!$B$2:$S$450,13,FALSE)</f>
        <v>Taian</v>
      </c>
      <c r="Q402">
        <f>VLOOKUP($D402,metadata!$B$2:$S$450,14,FALSE)</f>
        <v>36.15</v>
      </c>
      <c r="R402">
        <f>VLOOKUP($D402,metadata!$B$2:$S$450,15,FALSE)</f>
        <v>116.59</v>
      </c>
      <c r="S402">
        <f>VLOOKUP($D402,metadata!$B$2:$S$450,16,FALSE)</f>
        <v>0.01</v>
      </c>
      <c r="T402">
        <f>VLOOKUP($D402,metadata!$B$2:$S$450,17,FALSE)</f>
        <v>0</v>
      </c>
      <c r="U402">
        <f>VLOOKUP($D402,metadata!$B$2:$S$450,18,FALSE)</f>
        <v>0</v>
      </c>
      <c r="V402">
        <f>VLOOKUP($D402,metadata!$B$2:$Z$450,19,FALSE)</f>
        <v>71.5</v>
      </c>
      <c r="W402" t="str">
        <f>VLOOKUP($D402,metadata!$B$2:$Z$450,20,FALSE)</f>
        <v>global average</v>
      </c>
      <c r="X402">
        <f>VLOOKUP($D402,metadata!$B$2:$Z$450,21,FALSE)</f>
        <v>0</v>
      </c>
      <c r="Y402">
        <f>VLOOKUP($D402,metadata!$B$2:$Z$450,22,FALSE)</f>
        <v>5</v>
      </c>
      <c r="Z402">
        <f>VLOOKUP($D402,metadata!$B$2:$Z$450,23,FALSE)</f>
        <v>0</v>
      </c>
      <c r="AA402" t="str">
        <f>VLOOKUP($D402,metadata!$B$2:$Z$450,24,FALSE)</f>
        <v>pupal</v>
      </c>
      <c r="AB402">
        <f>VLOOKUP($D402,metadata!$B$2:$Z$450,25,FALSE)</f>
        <v>0</v>
      </c>
    </row>
    <row r="403" spans="1:28" x14ac:dyDescent="0.3">
      <c r="A403" t="e">
        <f>A402+metadata!J412</f>
        <v>#REF!</v>
      </c>
      <c r="B403" t="str">
        <f>metadata!B402</f>
        <v>55-NEW</v>
      </c>
      <c r="C403">
        <v>402</v>
      </c>
      <c r="D403" s="11" t="str">
        <f t="shared" si="6"/>
        <v>5-Taian</v>
      </c>
      <c r="E403" t="str">
        <f>VLOOKUP($D403,metadata!$B$2:$S$450,2,FALSE)</f>
        <v>Chen, YS; Chen, C; He, HM; Xia, QW; Xue, FS</v>
      </c>
      <c r="F403" t="str">
        <f>VLOOKUP($D403,metadata!$B$2:$S$450,3,FALSE)</f>
        <v>Geographic variation in diapause induction and termination of the cotton bollworm, Helicoverpa armigera Hubner (Lepidoptera: Noctuidae)</v>
      </c>
      <c r="G403" t="str">
        <f>VLOOKUP($D403,metadata!$B$2:$S$450,4,FALSE)</f>
        <v>10.1016/j.jinsphys.2013.06.002</v>
      </c>
      <c r="H403" t="str">
        <f>VLOOKUP($D403,metadata!$B$2:$S$450,5,FALSE)</f>
        <v>y</v>
      </c>
      <c r="I403" t="str">
        <f>VLOOKUP($D403,metadata!$B$2:$S$450,6,FALSE)</f>
        <v>a</v>
      </c>
      <c r="J403" t="str">
        <f>VLOOKUP($D403,metadata!$B$2:$S$450,7,FALSE)</f>
        <v>i</v>
      </c>
      <c r="K403">
        <f>VLOOKUP($D403,metadata!$B$2:$S$450,8,FALSE)</f>
        <v>5</v>
      </c>
      <c r="L403">
        <f>VLOOKUP($D403,metadata!$B$2:$S$450,9,FALSE)</f>
        <v>6</v>
      </c>
      <c r="M403">
        <f>VLOOKUP($D403,metadata!$B$2:$S$450,10,FALSE)</f>
        <v>0</v>
      </c>
      <c r="N403" t="str">
        <f>VLOOKUP($D403,metadata!$B$2:$S$450,11,FALSE)</f>
        <v>Helicoverpa armigera</v>
      </c>
      <c r="O403" t="str">
        <f>VLOOKUP($D403,metadata!$B$2:$S$450,12,FALSE)</f>
        <v>lepidoptera</v>
      </c>
      <c r="P403" t="str">
        <f>VLOOKUP($D403,metadata!$B$2:$S$450,13,FALSE)</f>
        <v>Taian</v>
      </c>
      <c r="Q403">
        <f>VLOOKUP($D403,metadata!$B$2:$S$450,14,FALSE)</f>
        <v>36.15</v>
      </c>
      <c r="R403">
        <f>VLOOKUP($D403,metadata!$B$2:$S$450,15,FALSE)</f>
        <v>116.59</v>
      </c>
      <c r="S403">
        <f>VLOOKUP($D403,metadata!$B$2:$S$450,16,FALSE)</f>
        <v>0.01</v>
      </c>
      <c r="T403">
        <f>VLOOKUP($D403,metadata!$B$2:$S$450,17,FALSE)</f>
        <v>0</v>
      </c>
      <c r="U403">
        <f>VLOOKUP($D403,metadata!$B$2:$S$450,18,FALSE)</f>
        <v>0</v>
      </c>
      <c r="V403">
        <f>VLOOKUP($D403,metadata!$B$2:$Z$450,19,FALSE)</f>
        <v>71.5</v>
      </c>
      <c r="W403" t="str">
        <f>VLOOKUP($D403,metadata!$B$2:$Z$450,20,FALSE)</f>
        <v>global average</v>
      </c>
      <c r="X403">
        <f>VLOOKUP($D403,metadata!$B$2:$Z$450,21,FALSE)</f>
        <v>0</v>
      </c>
      <c r="Y403">
        <f>VLOOKUP($D403,metadata!$B$2:$Z$450,22,FALSE)</f>
        <v>5</v>
      </c>
      <c r="Z403">
        <f>VLOOKUP($D403,metadata!$B$2:$Z$450,23,FALSE)</f>
        <v>0</v>
      </c>
      <c r="AA403" t="str">
        <f>VLOOKUP($D403,metadata!$B$2:$Z$450,24,FALSE)</f>
        <v>pupal</v>
      </c>
      <c r="AB403">
        <f>VLOOKUP($D403,metadata!$B$2:$Z$450,25,FALSE)</f>
        <v>0</v>
      </c>
    </row>
    <row r="404" spans="1:28" x14ac:dyDescent="0.3">
      <c r="A404" t="e">
        <f>A403+metadata!J413</f>
        <v>#REF!</v>
      </c>
      <c r="B404" t="str">
        <f>metadata!B403</f>
        <v>55-NVA</v>
      </c>
      <c r="C404">
        <v>403</v>
      </c>
      <c r="D404" s="11" t="str">
        <f t="shared" si="6"/>
        <v>5-Taian</v>
      </c>
      <c r="E404" t="str">
        <f>VLOOKUP($D404,metadata!$B$2:$S$450,2,FALSE)</f>
        <v>Chen, YS; Chen, C; He, HM; Xia, QW; Xue, FS</v>
      </c>
      <c r="F404" t="str">
        <f>VLOOKUP($D404,metadata!$B$2:$S$450,3,FALSE)</f>
        <v>Geographic variation in diapause induction and termination of the cotton bollworm, Helicoverpa armigera Hubner (Lepidoptera: Noctuidae)</v>
      </c>
      <c r="G404" t="str">
        <f>VLOOKUP($D404,metadata!$B$2:$S$450,4,FALSE)</f>
        <v>10.1016/j.jinsphys.2013.06.002</v>
      </c>
      <c r="H404" t="str">
        <f>VLOOKUP($D404,metadata!$B$2:$S$450,5,FALSE)</f>
        <v>y</v>
      </c>
      <c r="I404" t="str">
        <f>VLOOKUP($D404,metadata!$B$2:$S$450,6,FALSE)</f>
        <v>a</v>
      </c>
      <c r="J404" t="str">
        <f>VLOOKUP($D404,metadata!$B$2:$S$450,7,FALSE)</f>
        <v>i</v>
      </c>
      <c r="K404">
        <f>VLOOKUP($D404,metadata!$B$2:$S$450,8,FALSE)</f>
        <v>5</v>
      </c>
      <c r="L404">
        <f>VLOOKUP($D404,metadata!$B$2:$S$450,9,FALSE)</f>
        <v>6</v>
      </c>
      <c r="M404">
        <f>VLOOKUP($D404,metadata!$B$2:$S$450,10,FALSE)</f>
        <v>0</v>
      </c>
      <c r="N404" t="str">
        <f>VLOOKUP($D404,metadata!$B$2:$S$450,11,FALSE)</f>
        <v>Helicoverpa armigera</v>
      </c>
      <c r="O404" t="str">
        <f>VLOOKUP($D404,metadata!$B$2:$S$450,12,FALSE)</f>
        <v>lepidoptera</v>
      </c>
      <c r="P404" t="str">
        <f>VLOOKUP($D404,metadata!$B$2:$S$450,13,FALSE)</f>
        <v>Taian</v>
      </c>
      <c r="Q404">
        <f>VLOOKUP($D404,metadata!$B$2:$S$450,14,FALSE)</f>
        <v>36.15</v>
      </c>
      <c r="R404">
        <f>VLOOKUP($D404,metadata!$B$2:$S$450,15,FALSE)</f>
        <v>116.59</v>
      </c>
      <c r="S404">
        <f>VLOOKUP($D404,metadata!$B$2:$S$450,16,FALSE)</f>
        <v>0.01</v>
      </c>
      <c r="T404">
        <f>VLOOKUP($D404,metadata!$B$2:$S$450,17,FALSE)</f>
        <v>0</v>
      </c>
      <c r="U404">
        <f>VLOOKUP($D404,metadata!$B$2:$S$450,18,FALSE)</f>
        <v>0</v>
      </c>
      <c r="V404">
        <f>VLOOKUP($D404,metadata!$B$2:$Z$450,19,FALSE)</f>
        <v>71.5</v>
      </c>
      <c r="W404" t="str">
        <f>VLOOKUP($D404,metadata!$B$2:$Z$450,20,FALSE)</f>
        <v>global average</v>
      </c>
      <c r="X404">
        <f>VLOOKUP($D404,metadata!$B$2:$Z$450,21,FALSE)</f>
        <v>0</v>
      </c>
      <c r="Y404">
        <f>VLOOKUP($D404,metadata!$B$2:$Z$450,22,FALSE)</f>
        <v>5</v>
      </c>
      <c r="Z404">
        <f>VLOOKUP($D404,metadata!$B$2:$Z$450,23,FALSE)</f>
        <v>0</v>
      </c>
      <c r="AA404" t="str">
        <f>VLOOKUP($D404,metadata!$B$2:$Z$450,24,FALSE)</f>
        <v>pupal</v>
      </c>
      <c r="AB404">
        <f>VLOOKUP($D404,metadata!$B$2:$Z$450,25,FALSE)</f>
        <v>0</v>
      </c>
    </row>
    <row r="405" spans="1:28" x14ac:dyDescent="0.3">
      <c r="A405" t="e">
        <f>A404+metadata!J414</f>
        <v>#REF!</v>
      </c>
      <c r="B405" t="str">
        <f>metadata!B404</f>
        <v>55-OKI</v>
      </c>
      <c r="C405">
        <v>404</v>
      </c>
      <c r="D405" s="11" t="str">
        <f t="shared" si="6"/>
        <v>5-Taian</v>
      </c>
      <c r="E405" t="str">
        <f>VLOOKUP($D405,metadata!$B$2:$S$450,2,FALSE)</f>
        <v>Chen, YS; Chen, C; He, HM; Xia, QW; Xue, FS</v>
      </c>
      <c r="F405" t="str">
        <f>VLOOKUP($D405,metadata!$B$2:$S$450,3,FALSE)</f>
        <v>Geographic variation in diapause induction and termination of the cotton bollworm, Helicoverpa armigera Hubner (Lepidoptera: Noctuidae)</v>
      </c>
      <c r="G405" t="str">
        <f>VLOOKUP($D405,metadata!$B$2:$S$450,4,FALSE)</f>
        <v>10.1016/j.jinsphys.2013.06.002</v>
      </c>
      <c r="H405" t="str">
        <f>VLOOKUP($D405,metadata!$B$2:$S$450,5,FALSE)</f>
        <v>y</v>
      </c>
      <c r="I405" t="str">
        <f>VLOOKUP($D405,metadata!$B$2:$S$450,6,FALSE)</f>
        <v>a</v>
      </c>
      <c r="J405" t="str">
        <f>VLOOKUP($D405,metadata!$B$2:$S$450,7,FALSE)</f>
        <v>i</v>
      </c>
      <c r="K405">
        <f>VLOOKUP($D405,metadata!$B$2:$S$450,8,FALSE)</f>
        <v>5</v>
      </c>
      <c r="L405">
        <f>VLOOKUP($D405,metadata!$B$2:$S$450,9,FALSE)</f>
        <v>6</v>
      </c>
      <c r="M405">
        <f>VLOOKUP($D405,metadata!$B$2:$S$450,10,FALSE)</f>
        <v>0</v>
      </c>
      <c r="N405" t="str">
        <f>VLOOKUP($D405,metadata!$B$2:$S$450,11,FALSE)</f>
        <v>Helicoverpa armigera</v>
      </c>
      <c r="O405" t="str">
        <f>VLOOKUP($D405,metadata!$B$2:$S$450,12,FALSE)</f>
        <v>lepidoptera</v>
      </c>
      <c r="P405" t="str">
        <f>VLOOKUP($D405,metadata!$B$2:$S$450,13,FALSE)</f>
        <v>Taian</v>
      </c>
      <c r="Q405">
        <f>VLOOKUP($D405,metadata!$B$2:$S$450,14,FALSE)</f>
        <v>36.15</v>
      </c>
      <c r="R405">
        <f>VLOOKUP($D405,metadata!$B$2:$S$450,15,FALSE)</f>
        <v>116.59</v>
      </c>
      <c r="S405">
        <f>VLOOKUP($D405,metadata!$B$2:$S$450,16,FALSE)</f>
        <v>0.01</v>
      </c>
      <c r="T405">
        <f>VLOOKUP($D405,metadata!$B$2:$S$450,17,FALSE)</f>
        <v>0</v>
      </c>
      <c r="U405">
        <f>VLOOKUP($D405,metadata!$B$2:$S$450,18,FALSE)</f>
        <v>0</v>
      </c>
      <c r="V405">
        <f>VLOOKUP($D405,metadata!$B$2:$Z$450,19,FALSE)</f>
        <v>71.5</v>
      </c>
      <c r="W405" t="str">
        <f>VLOOKUP($D405,metadata!$B$2:$Z$450,20,FALSE)</f>
        <v>global average</v>
      </c>
      <c r="X405">
        <f>VLOOKUP($D405,metadata!$B$2:$Z$450,21,FALSE)</f>
        <v>0</v>
      </c>
      <c r="Y405">
        <f>VLOOKUP($D405,metadata!$B$2:$Z$450,22,FALSE)</f>
        <v>5</v>
      </c>
      <c r="Z405">
        <f>VLOOKUP($D405,metadata!$B$2:$Z$450,23,FALSE)</f>
        <v>0</v>
      </c>
      <c r="AA405" t="str">
        <f>VLOOKUP($D405,metadata!$B$2:$Z$450,24,FALSE)</f>
        <v>pupal</v>
      </c>
      <c r="AB405">
        <f>VLOOKUP($D405,metadata!$B$2:$Z$450,25,FALSE)</f>
        <v>0</v>
      </c>
    </row>
    <row r="406" spans="1:28" x14ac:dyDescent="0.3">
      <c r="A406" t="e">
        <f>A405+metadata!J415</f>
        <v>#REF!</v>
      </c>
      <c r="B406" t="str">
        <f>metadata!B405</f>
        <v>55-SHI</v>
      </c>
      <c r="C406">
        <v>405</v>
      </c>
      <c r="D406" s="11" t="str">
        <f t="shared" si="6"/>
        <v>5-Taian</v>
      </c>
      <c r="E406" t="str">
        <f>VLOOKUP($D406,metadata!$B$2:$S$450,2,FALSE)</f>
        <v>Chen, YS; Chen, C; He, HM; Xia, QW; Xue, FS</v>
      </c>
      <c r="F406" t="str">
        <f>VLOOKUP($D406,metadata!$B$2:$S$450,3,FALSE)</f>
        <v>Geographic variation in diapause induction and termination of the cotton bollworm, Helicoverpa armigera Hubner (Lepidoptera: Noctuidae)</v>
      </c>
      <c r="G406" t="str">
        <f>VLOOKUP($D406,metadata!$B$2:$S$450,4,FALSE)</f>
        <v>10.1016/j.jinsphys.2013.06.002</v>
      </c>
      <c r="H406" t="str">
        <f>VLOOKUP($D406,metadata!$B$2:$S$450,5,FALSE)</f>
        <v>y</v>
      </c>
      <c r="I406" t="str">
        <f>VLOOKUP($D406,metadata!$B$2:$S$450,6,FALSE)</f>
        <v>a</v>
      </c>
      <c r="J406" t="str">
        <f>VLOOKUP($D406,metadata!$B$2:$S$450,7,FALSE)</f>
        <v>i</v>
      </c>
      <c r="K406">
        <f>VLOOKUP($D406,metadata!$B$2:$S$450,8,FALSE)</f>
        <v>5</v>
      </c>
      <c r="L406">
        <f>VLOOKUP($D406,metadata!$B$2:$S$450,9,FALSE)</f>
        <v>6</v>
      </c>
      <c r="M406">
        <f>VLOOKUP($D406,metadata!$B$2:$S$450,10,FALSE)</f>
        <v>0</v>
      </c>
      <c r="N406" t="str">
        <f>VLOOKUP($D406,metadata!$B$2:$S$450,11,FALSE)</f>
        <v>Helicoverpa armigera</v>
      </c>
      <c r="O406" t="str">
        <f>VLOOKUP($D406,metadata!$B$2:$S$450,12,FALSE)</f>
        <v>lepidoptera</v>
      </c>
      <c r="P406" t="str">
        <f>VLOOKUP($D406,metadata!$B$2:$S$450,13,FALSE)</f>
        <v>Taian</v>
      </c>
      <c r="Q406">
        <f>VLOOKUP($D406,metadata!$B$2:$S$450,14,FALSE)</f>
        <v>36.15</v>
      </c>
      <c r="R406">
        <f>VLOOKUP($D406,metadata!$B$2:$S$450,15,FALSE)</f>
        <v>116.59</v>
      </c>
      <c r="S406">
        <f>VLOOKUP($D406,metadata!$B$2:$S$450,16,FALSE)</f>
        <v>0.01</v>
      </c>
      <c r="T406">
        <f>VLOOKUP($D406,metadata!$B$2:$S$450,17,FALSE)</f>
        <v>0</v>
      </c>
      <c r="U406">
        <f>VLOOKUP($D406,metadata!$B$2:$S$450,18,FALSE)</f>
        <v>0</v>
      </c>
      <c r="V406">
        <f>VLOOKUP($D406,metadata!$B$2:$Z$450,19,FALSE)</f>
        <v>71.5</v>
      </c>
      <c r="W406" t="str">
        <f>VLOOKUP($D406,metadata!$B$2:$Z$450,20,FALSE)</f>
        <v>global average</v>
      </c>
      <c r="X406">
        <f>VLOOKUP($D406,metadata!$B$2:$Z$450,21,FALSE)</f>
        <v>0</v>
      </c>
      <c r="Y406">
        <f>VLOOKUP($D406,metadata!$B$2:$Z$450,22,FALSE)</f>
        <v>5</v>
      </c>
      <c r="Z406">
        <f>VLOOKUP($D406,metadata!$B$2:$Z$450,23,FALSE)</f>
        <v>0</v>
      </c>
      <c r="AA406" t="str">
        <f>VLOOKUP($D406,metadata!$B$2:$Z$450,24,FALSE)</f>
        <v>pupal</v>
      </c>
      <c r="AB406">
        <f>VLOOKUP($D406,metadata!$B$2:$Z$450,25,FALSE)</f>
        <v>0</v>
      </c>
    </row>
    <row r="407" spans="1:28" x14ac:dyDescent="0.3">
      <c r="A407" t="e">
        <f>A406+metadata!J416</f>
        <v>#REF!</v>
      </c>
      <c r="B407" t="str">
        <f>metadata!B406</f>
        <v>55-UTS</v>
      </c>
      <c r="C407">
        <v>406</v>
      </c>
      <c r="D407" s="11" t="str">
        <f t="shared" si="6"/>
        <v>5-Taian</v>
      </c>
      <c r="E407" t="str">
        <f>VLOOKUP($D407,metadata!$B$2:$S$450,2,FALSE)</f>
        <v>Chen, YS; Chen, C; He, HM; Xia, QW; Xue, FS</v>
      </c>
      <c r="F407" t="str">
        <f>VLOOKUP($D407,metadata!$B$2:$S$450,3,FALSE)</f>
        <v>Geographic variation in diapause induction and termination of the cotton bollworm, Helicoverpa armigera Hubner (Lepidoptera: Noctuidae)</v>
      </c>
      <c r="G407" t="str">
        <f>VLOOKUP($D407,metadata!$B$2:$S$450,4,FALSE)</f>
        <v>10.1016/j.jinsphys.2013.06.002</v>
      </c>
      <c r="H407" t="str">
        <f>VLOOKUP($D407,metadata!$B$2:$S$450,5,FALSE)</f>
        <v>y</v>
      </c>
      <c r="I407" t="str">
        <f>VLOOKUP($D407,metadata!$B$2:$S$450,6,FALSE)</f>
        <v>a</v>
      </c>
      <c r="J407" t="str">
        <f>VLOOKUP($D407,metadata!$B$2:$S$450,7,FALSE)</f>
        <v>i</v>
      </c>
      <c r="K407">
        <f>VLOOKUP($D407,metadata!$B$2:$S$450,8,FALSE)</f>
        <v>5</v>
      </c>
      <c r="L407">
        <f>VLOOKUP($D407,metadata!$B$2:$S$450,9,FALSE)</f>
        <v>6</v>
      </c>
      <c r="M407">
        <f>VLOOKUP($D407,metadata!$B$2:$S$450,10,FALSE)</f>
        <v>0</v>
      </c>
      <c r="N407" t="str">
        <f>VLOOKUP($D407,metadata!$B$2:$S$450,11,FALSE)</f>
        <v>Helicoverpa armigera</v>
      </c>
      <c r="O407" t="str">
        <f>VLOOKUP($D407,metadata!$B$2:$S$450,12,FALSE)</f>
        <v>lepidoptera</v>
      </c>
      <c r="P407" t="str">
        <f>VLOOKUP($D407,metadata!$B$2:$S$450,13,FALSE)</f>
        <v>Taian</v>
      </c>
      <c r="Q407">
        <f>VLOOKUP($D407,metadata!$B$2:$S$450,14,FALSE)</f>
        <v>36.15</v>
      </c>
      <c r="R407">
        <f>VLOOKUP($D407,metadata!$B$2:$S$450,15,FALSE)</f>
        <v>116.59</v>
      </c>
      <c r="S407">
        <f>VLOOKUP($D407,metadata!$B$2:$S$450,16,FALSE)</f>
        <v>0.01</v>
      </c>
      <c r="T407">
        <f>VLOOKUP($D407,metadata!$B$2:$S$450,17,FALSE)</f>
        <v>0</v>
      </c>
      <c r="U407">
        <f>VLOOKUP($D407,metadata!$B$2:$S$450,18,FALSE)</f>
        <v>0</v>
      </c>
      <c r="V407">
        <f>VLOOKUP($D407,metadata!$B$2:$Z$450,19,FALSE)</f>
        <v>71.5</v>
      </c>
      <c r="W407" t="str">
        <f>VLOOKUP($D407,metadata!$B$2:$Z$450,20,FALSE)</f>
        <v>global average</v>
      </c>
      <c r="X407">
        <f>VLOOKUP($D407,metadata!$B$2:$Z$450,21,FALSE)</f>
        <v>0</v>
      </c>
      <c r="Y407">
        <f>VLOOKUP($D407,metadata!$B$2:$Z$450,22,FALSE)</f>
        <v>5</v>
      </c>
      <c r="Z407">
        <f>VLOOKUP($D407,metadata!$B$2:$Z$450,23,FALSE)</f>
        <v>0</v>
      </c>
      <c r="AA407" t="str">
        <f>VLOOKUP($D407,metadata!$B$2:$Z$450,24,FALSE)</f>
        <v>pupal</v>
      </c>
      <c r="AB407">
        <f>VLOOKUP($D407,metadata!$B$2:$Z$450,25,FALSE)</f>
        <v>0</v>
      </c>
    </row>
    <row r="408" spans="1:28" x14ac:dyDescent="0.3">
      <c r="A408" t="e">
        <f>A407+metadata!J417</f>
        <v>#REF!</v>
      </c>
      <c r="B408" t="str">
        <f>metadata!B407</f>
        <v>55-AIZ</v>
      </c>
      <c r="C408">
        <v>407</v>
      </c>
      <c r="D408" s="11" t="str">
        <f t="shared" si="6"/>
        <v>5-Langfang</v>
      </c>
      <c r="E408" t="str">
        <f>VLOOKUP($D408,metadata!$B$2:$S$450,2,FALSE)</f>
        <v>Chen, YS; Chen, C; He, HM; Xia, QW; Xue, FS</v>
      </c>
      <c r="F408" t="str">
        <f>VLOOKUP($D408,metadata!$B$2:$S$450,3,FALSE)</f>
        <v>Geographic variation in diapause induction and termination of the cotton bollworm, Helicoverpa armigera Hubner (Lepidoptera: Noctuidae)</v>
      </c>
      <c r="G408" t="str">
        <f>VLOOKUP($D408,metadata!$B$2:$S$450,4,FALSE)</f>
        <v>10.1016/j.jinsphys.2013.06.002</v>
      </c>
      <c r="H408" t="str">
        <f>VLOOKUP($D408,metadata!$B$2:$S$450,5,FALSE)</f>
        <v>y</v>
      </c>
      <c r="I408" t="str">
        <f>VLOOKUP($D408,metadata!$B$2:$S$450,6,FALSE)</f>
        <v>a</v>
      </c>
      <c r="J408" t="str">
        <f>VLOOKUP($D408,metadata!$B$2:$S$450,7,FALSE)</f>
        <v>i</v>
      </c>
      <c r="K408">
        <f>VLOOKUP($D408,metadata!$B$2:$S$450,8,FALSE)</f>
        <v>5</v>
      </c>
      <c r="L408">
        <f>VLOOKUP($D408,metadata!$B$2:$S$450,9,FALSE)</f>
        <v>6</v>
      </c>
      <c r="M408">
        <f>VLOOKUP($D408,metadata!$B$2:$S$450,10,FALSE)</f>
        <v>0</v>
      </c>
      <c r="N408" t="str">
        <f>VLOOKUP($D408,metadata!$B$2:$S$450,11,FALSE)</f>
        <v>Helicoverpa armigera</v>
      </c>
      <c r="O408" t="str">
        <f>VLOOKUP($D408,metadata!$B$2:$S$450,12,FALSE)</f>
        <v>lepidoptera</v>
      </c>
      <c r="P408" t="str">
        <f>VLOOKUP($D408,metadata!$B$2:$S$450,13,FALSE)</f>
        <v>Langfang</v>
      </c>
      <c r="Q408">
        <f>VLOOKUP($D408,metadata!$B$2:$S$450,14,FALSE)</f>
        <v>39.31</v>
      </c>
      <c r="R408">
        <f>VLOOKUP($D408,metadata!$B$2:$S$450,15,FALSE)</f>
        <v>116.42</v>
      </c>
      <c r="S408">
        <f>VLOOKUP($D408,metadata!$B$2:$S$450,16,FALSE)</f>
        <v>0.01</v>
      </c>
      <c r="T408">
        <f>VLOOKUP($D408,metadata!$B$2:$S$450,17,FALSE)</f>
        <v>0</v>
      </c>
      <c r="U408">
        <f>VLOOKUP($D408,metadata!$B$2:$S$450,18,FALSE)</f>
        <v>0</v>
      </c>
      <c r="V408">
        <f>VLOOKUP($D408,metadata!$B$2:$Z$450,19,FALSE)</f>
        <v>71.5</v>
      </c>
      <c r="W408" t="str">
        <f>VLOOKUP($D408,metadata!$B$2:$Z$450,20,FALSE)</f>
        <v>global average</v>
      </c>
      <c r="X408">
        <f>VLOOKUP($D408,metadata!$B$2:$Z$450,21,FALSE)</f>
        <v>0</v>
      </c>
      <c r="Y408">
        <f>VLOOKUP($D408,metadata!$B$2:$Z$450,22,FALSE)</f>
        <v>5</v>
      </c>
      <c r="Z408">
        <f>VLOOKUP($D408,metadata!$B$2:$Z$450,23,FALSE)</f>
        <v>0</v>
      </c>
      <c r="AA408" t="str">
        <f>VLOOKUP($D408,metadata!$B$2:$Z$450,24,FALSE)</f>
        <v>pupal</v>
      </c>
      <c r="AB408">
        <f>VLOOKUP($D408,metadata!$B$2:$Z$450,25,FALSE)</f>
        <v>0</v>
      </c>
    </row>
    <row r="409" spans="1:28" x14ac:dyDescent="0.3">
      <c r="A409" t="e">
        <f>A408+metadata!J418</f>
        <v>#REF!</v>
      </c>
      <c r="B409" t="str">
        <f>metadata!B408</f>
        <v>55-BER</v>
      </c>
      <c r="C409">
        <v>408</v>
      </c>
      <c r="D409" s="11" t="str">
        <f t="shared" si="6"/>
        <v>5-Langfang</v>
      </c>
      <c r="E409" t="str">
        <f>VLOOKUP($D409,metadata!$B$2:$S$450,2,FALSE)</f>
        <v>Chen, YS; Chen, C; He, HM; Xia, QW; Xue, FS</v>
      </c>
      <c r="F409" t="str">
        <f>VLOOKUP($D409,metadata!$B$2:$S$450,3,FALSE)</f>
        <v>Geographic variation in diapause induction and termination of the cotton bollworm, Helicoverpa armigera Hubner (Lepidoptera: Noctuidae)</v>
      </c>
      <c r="G409" t="str">
        <f>VLOOKUP($D409,metadata!$B$2:$S$450,4,FALSE)</f>
        <v>10.1016/j.jinsphys.2013.06.002</v>
      </c>
      <c r="H409" t="str">
        <f>VLOOKUP($D409,metadata!$B$2:$S$450,5,FALSE)</f>
        <v>y</v>
      </c>
      <c r="I409" t="str">
        <f>VLOOKUP($D409,metadata!$B$2:$S$450,6,FALSE)</f>
        <v>a</v>
      </c>
      <c r="J409" t="str">
        <f>VLOOKUP($D409,metadata!$B$2:$S$450,7,FALSE)</f>
        <v>i</v>
      </c>
      <c r="K409">
        <f>VLOOKUP($D409,metadata!$B$2:$S$450,8,FALSE)</f>
        <v>5</v>
      </c>
      <c r="L409">
        <f>VLOOKUP($D409,metadata!$B$2:$S$450,9,FALSE)</f>
        <v>6</v>
      </c>
      <c r="M409">
        <f>VLOOKUP($D409,metadata!$B$2:$S$450,10,FALSE)</f>
        <v>0</v>
      </c>
      <c r="N409" t="str">
        <f>VLOOKUP($D409,metadata!$B$2:$S$450,11,FALSE)</f>
        <v>Helicoverpa armigera</v>
      </c>
      <c r="O409" t="str">
        <f>VLOOKUP($D409,metadata!$B$2:$S$450,12,FALSE)</f>
        <v>lepidoptera</v>
      </c>
      <c r="P409" t="str">
        <f>VLOOKUP($D409,metadata!$B$2:$S$450,13,FALSE)</f>
        <v>Langfang</v>
      </c>
      <c r="Q409">
        <f>VLOOKUP($D409,metadata!$B$2:$S$450,14,FALSE)</f>
        <v>39.31</v>
      </c>
      <c r="R409">
        <f>VLOOKUP($D409,metadata!$B$2:$S$450,15,FALSE)</f>
        <v>116.42</v>
      </c>
      <c r="S409">
        <f>VLOOKUP($D409,metadata!$B$2:$S$450,16,FALSE)</f>
        <v>0.01</v>
      </c>
      <c r="T409">
        <f>VLOOKUP($D409,metadata!$B$2:$S$450,17,FALSE)</f>
        <v>0</v>
      </c>
      <c r="U409">
        <f>VLOOKUP($D409,metadata!$B$2:$S$450,18,FALSE)</f>
        <v>0</v>
      </c>
      <c r="V409">
        <f>VLOOKUP($D409,metadata!$B$2:$Z$450,19,FALSE)</f>
        <v>71.5</v>
      </c>
      <c r="W409" t="str">
        <f>VLOOKUP($D409,metadata!$B$2:$Z$450,20,FALSE)</f>
        <v>global average</v>
      </c>
      <c r="X409">
        <f>VLOOKUP($D409,metadata!$B$2:$Z$450,21,FALSE)</f>
        <v>0</v>
      </c>
      <c r="Y409">
        <f>VLOOKUP($D409,metadata!$B$2:$Z$450,22,FALSE)</f>
        <v>5</v>
      </c>
      <c r="Z409">
        <f>VLOOKUP($D409,metadata!$B$2:$Z$450,23,FALSE)</f>
        <v>0</v>
      </c>
      <c r="AA409" t="str">
        <f>VLOOKUP($D409,metadata!$B$2:$Z$450,24,FALSE)</f>
        <v>pupal</v>
      </c>
      <c r="AB409">
        <f>VLOOKUP($D409,metadata!$B$2:$Z$450,25,FALSE)</f>
        <v>0</v>
      </c>
    </row>
    <row r="410" spans="1:28" x14ac:dyDescent="0.3">
      <c r="A410" t="e">
        <f>A409+metadata!J419</f>
        <v>#REF!</v>
      </c>
      <c r="B410" t="str">
        <f>metadata!B409</f>
        <v>55-FAY</v>
      </c>
      <c r="C410">
        <v>409</v>
      </c>
      <c r="D410" s="11" t="str">
        <f t="shared" si="6"/>
        <v>5-Langfang</v>
      </c>
      <c r="E410" t="str">
        <f>VLOOKUP($D410,metadata!$B$2:$S$450,2,FALSE)</f>
        <v>Chen, YS; Chen, C; He, HM; Xia, QW; Xue, FS</v>
      </c>
      <c r="F410" t="str">
        <f>VLOOKUP($D410,metadata!$B$2:$S$450,3,FALSE)</f>
        <v>Geographic variation in diapause induction and termination of the cotton bollworm, Helicoverpa armigera Hubner (Lepidoptera: Noctuidae)</v>
      </c>
      <c r="G410" t="str">
        <f>VLOOKUP($D410,metadata!$B$2:$S$450,4,FALSE)</f>
        <v>10.1016/j.jinsphys.2013.06.002</v>
      </c>
      <c r="H410" t="str">
        <f>VLOOKUP($D410,metadata!$B$2:$S$450,5,FALSE)</f>
        <v>y</v>
      </c>
      <c r="I410" t="str">
        <f>VLOOKUP($D410,metadata!$B$2:$S$450,6,FALSE)</f>
        <v>a</v>
      </c>
      <c r="J410" t="str">
        <f>VLOOKUP($D410,metadata!$B$2:$S$450,7,FALSE)</f>
        <v>i</v>
      </c>
      <c r="K410">
        <f>VLOOKUP($D410,metadata!$B$2:$S$450,8,FALSE)</f>
        <v>5</v>
      </c>
      <c r="L410">
        <f>VLOOKUP($D410,metadata!$B$2:$S$450,9,FALSE)</f>
        <v>6</v>
      </c>
      <c r="M410">
        <f>VLOOKUP($D410,metadata!$B$2:$S$450,10,FALSE)</f>
        <v>0</v>
      </c>
      <c r="N410" t="str">
        <f>VLOOKUP($D410,metadata!$B$2:$S$450,11,FALSE)</f>
        <v>Helicoverpa armigera</v>
      </c>
      <c r="O410" t="str">
        <f>VLOOKUP($D410,metadata!$B$2:$S$450,12,FALSE)</f>
        <v>lepidoptera</v>
      </c>
      <c r="P410" t="str">
        <f>VLOOKUP($D410,metadata!$B$2:$S$450,13,FALSE)</f>
        <v>Langfang</v>
      </c>
      <c r="Q410">
        <f>VLOOKUP($D410,metadata!$B$2:$S$450,14,FALSE)</f>
        <v>39.31</v>
      </c>
      <c r="R410">
        <f>VLOOKUP($D410,metadata!$B$2:$S$450,15,FALSE)</f>
        <v>116.42</v>
      </c>
      <c r="S410">
        <f>VLOOKUP($D410,metadata!$B$2:$S$450,16,FALSE)</f>
        <v>0.01</v>
      </c>
      <c r="T410">
        <f>VLOOKUP($D410,metadata!$B$2:$S$450,17,FALSE)</f>
        <v>0</v>
      </c>
      <c r="U410">
        <f>VLOOKUP($D410,metadata!$B$2:$S$450,18,FALSE)</f>
        <v>0</v>
      </c>
      <c r="V410">
        <f>VLOOKUP($D410,metadata!$B$2:$Z$450,19,FALSE)</f>
        <v>71.5</v>
      </c>
      <c r="W410" t="str">
        <f>VLOOKUP($D410,metadata!$B$2:$Z$450,20,FALSE)</f>
        <v>global average</v>
      </c>
      <c r="X410">
        <f>VLOOKUP($D410,metadata!$B$2:$Z$450,21,FALSE)</f>
        <v>0</v>
      </c>
      <c r="Y410">
        <f>VLOOKUP($D410,metadata!$B$2:$Z$450,22,FALSE)</f>
        <v>5</v>
      </c>
      <c r="Z410">
        <f>VLOOKUP($D410,metadata!$B$2:$Z$450,23,FALSE)</f>
        <v>0</v>
      </c>
      <c r="AA410" t="str">
        <f>VLOOKUP($D410,metadata!$B$2:$Z$450,24,FALSE)</f>
        <v>pupal</v>
      </c>
      <c r="AB410">
        <f>VLOOKUP($D410,metadata!$B$2:$Z$450,25,FALSE)</f>
        <v>0</v>
      </c>
    </row>
    <row r="411" spans="1:28" x14ac:dyDescent="0.3">
      <c r="A411" t="e">
        <f>A410+metadata!J420</f>
        <v>#REF!</v>
      </c>
      <c r="B411" t="str">
        <f>metadata!B410</f>
        <v>55-KAG</v>
      </c>
      <c r="C411">
        <v>410</v>
      </c>
      <c r="D411" s="11" t="str">
        <f t="shared" si="6"/>
        <v>5-Langfang</v>
      </c>
      <c r="E411" t="str">
        <f>VLOOKUP($D411,metadata!$B$2:$S$450,2,FALSE)</f>
        <v>Chen, YS; Chen, C; He, HM; Xia, QW; Xue, FS</v>
      </c>
      <c r="F411" t="str">
        <f>VLOOKUP($D411,metadata!$B$2:$S$450,3,FALSE)</f>
        <v>Geographic variation in diapause induction and termination of the cotton bollworm, Helicoverpa armigera Hubner (Lepidoptera: Noctuidae)</v>
      </c>
      <c r="G411" t="str">
        <f>VLOOKUP($D411,metadata!$B$2:$S$450,4,FALSE)</f>
        <v>10.1016/j.jinsphys.2013.06.002</v>
      </c>
      <c r="H411" t="str">
        <f>VLOOKUP($D411,metadata!$B$2:$S$450,5,FALSE)</f>
        <v>y</v>
      </c>
      <c r="I411" t="str">
        <f>VLOOKUP($D411,metadata!$B$2:$S$450,6,FALSE)</f>
        <v>a</v>
      </c>
      <c r="J411" t="str">
        <f>VLOOKUP($D411,metadata!$B$2:$S$450,7,FALSE)</f>
        <v>i</v>
      </c>
      <c r="K411">
        <f>VLOOKUP($D411,metadata!$B$2:$S$450,8,FALSE)</f>
        <v>5</v>
      </c>
      <c r="L411">
        <f>VLOOKUP($D411,metadata!$B$2:$S$450,9,FALSE)</f>
        <v>6</v>
      </c>
      <c r="M411">
        <f>VLOOKUP($D411,metadata!$B$2:$S$450,10,FALSE)</f>
        <v>0</v>
      </c>
      <c r="N411" t="str">
        <f>VLOOKUP($D411,metadata!$B$2:$S$450,11,FALSE)</f>
        <v>Helicoverpa armigera</v>
      </c>
      <c r="O411" t="str">
        <f>VLOOKUP($D411,metadata!$B$2:$S$450,12,FALSE)</f>
        <v>lepidoptera</v>
      </c>
      <c r="P411" t="str">
        <f>VLOOKUP($D411,metadata!$B$2:$S$450,13,FALSE)</f>
        <v>Langfang</v>
      </c>
      <c r="Q411">
        <f>VLOOKUP($D411,metadata!$B$2:$S$450,14,FALSE)</f>
        <v>39.31</v>
      </c>
      <c r="R411">
        <f>VLOOKUP($D411,metadata!$B$2:$S$450,15,FALSE)</f>
        <v>116.42</v>
      </c>
      <c r="S411">
        <f>VLOOKUP($D411,metadata!$B$2:$S$450,16,FALSE)</f>
        <v>0.01</v>
      </c>
      <c r="T411">
        <f>VLOOKUP($D411,metadata!$B$2:$S$450,17,FALSE)</f>
        <v>0</v>
      </c>
      <c r="U411">
        <f>VLOOKUP($D411,metadata!$B$2:$S$450,18,FALSE)</f>
        <v>0</v>
      </c>
      <c r="V411">
        <f>VLOOKUP($D411,metadata!$B$2:$Z$450,19,FALSE)</f>
        <v>71.5</v>
      </c>
      <c r="W411" t="str">
        <f>VLOOKUP($D411,metadata!$B$2:$Z$450,20,FALSE)</f>
        <v>global average</v>
      </c>
      <c r="X411">
        <f>VLOOKUP($D411,metadata!$B$2:$Z$450,21,FALSE)</f>
        <v>0</v>
      </c>
      <c r="Y411">
        <f>VLOOKUP($D411,metadata!$B$2:$Z$450,22,FALSE)</f>
        <v>5</v>
      </c>
      <c r="Z411">
        <f>VLOOKUP($D411,metadata!$B$2:$Z$450,23,FALSE)</f>
        <v>0</v>
      </c>
      <c r="AA411" t="str">
        <f>VLOOKUP($D411,metadata!$B$2:$Z$450,24,FALSE)</f>
        <v>pupal</v>
      </c>
      <c r="AB411">
        <f>VLOOKUP($D411,metadata!$B$2:$Z$450,25,FALSE)</f>
        <v>0</v>
      </c>
    </row>
    <row r="412" spans="1:28" x14ac:dyDescent="0.3">
      <c r="A412" t="e">
        <f>A411+metadata!J421</f>
        <v>#REF!</v>
      </c>
      <c r="B412" t="str">
        <f>metadata!B411</f>
        <v>55-OAK</v>
      </c>
      <c r="C412">
        <v>411</v>
      </c>
      <c r="D412" s="11" t="str">
        <f t="shared" si="6"/>
        <v>5-Langfang</v>
      </c>
      <c r="E412" t="str">
        <f>VLOOKUP($D412,metadata!$B$2:$S$450,2,FALSE)</f>
        <v>Chen, YS; Chen, C; He, HM; Xia, QW; Xue, FS</v>
      </c>
      <c r="F412" t="str">
        <f>VLOOKUP($D412,metadata!$B$2:$S$450,3,FALSE)</f>
        <v>Geographic variation in diapause induction and termination of the cotton bollworm, Helicoverpa armigera Hubner (Lepidoptera: Noctuidae)</v>
      </c>
      <c r="G412" t="str">
        <f>VLOOKUP($D412,metadata!$B$2:$S$450,4,FALSE)</f>
        <v>10.1016/j.jinsphys.2013.06.002</v>
      </c>
      <c r="H412" t="str">
        <f>VLOOKUP($D412,metadata!$B$2:$S$450,5,FALSE)</f>
        <v>y</v>
      </c>
      <c r="I412" t="str">
        <f>VLOOKUP($D412,metadata!$B$2:$S$450,6,FALSE)</f>
        <v>a</v>
      </c>
      <c r="J412" t="str">
        <f>VLOOKUP($D412,metadata!$B$2:$S$450,7,FALSE)</f>
        <v>i</v>
      </c>
      <c r="K412">
        <f>VLOOKUP($D412,metadata!$B$2:$S$450,8,FALSE)</f>
        <v>5</v>
      </c>
      <c r="L412">
        <f>VLOOKUP($D412,metadata!$B$2:$S$450,9,FALSE)</f>
        <v>6</v>
      </c>
      <c r="M412">
        <f>VLOOKUP($D412,metadata!$B$2:$S$450,10,FALSE)</f>
        <v>0</v>
      </c>
      <c r="N412" t="str">
        <f>VLOOKUP($D412,metadata!$B$2:$S$450,11,FALSE)</f>
        <v>Helicoverpa armigera</v>
      </c>
      <c r="O412" t="str">
        <f>VLOOKUP($D412,metadata!$B$2:$S$450,12,FALSE)</f>
        <v>lepidoptera</v>
      </c>
      <c r="P412" t="str">
        <f>VLOOKUP($D412,metadata!$B$2:$S$450,13,FALSE)</f>
        <v>Langfang</v>
      </c>
      <c r="Q412">
        <f>VLOOKUP($D412,metadata!$B$2:$S$450,14,FALSE)</f>
        <v>39.31</v>
      </c>
      <c r="R412">
        <f>VLOOKUP($D412,metadata!$B$2:$S$450,15,FALSE)</f>
        <v>116.42</v>
      </c>
      <c r="S412">
        <f>VLOOKUP($D412,metadata!$B$2:$S$450,16,FALSE)</f>
        <v>0.01</v>
      </c>
      <c r="T412">
        <f>VLOOKUP($D412,metadata!$B$2:$S$450,17,FALSE)</f>
        <v>0</v>
      </c>
      <c r="U412">
        <f>VLOOKUP($D412,metadata!$B$2:$S$450,18,FALSE)</f>
        <v>0</v>
      </c>
      <c r="V412">
        <f>VLOOKUP($D412,metadata!$B$2:$Z$450,19,FALSE)</f>
        <v>71.5</v>
      </c>
      <c r="W412" t="str">
        <f>VLOOKUP($D412,metadata!$B$2:$Z$450,20,FALSE)</f>
        <v>global average</v>
      </c>
      <c r="X412">
        <f>VLOOKUP($D412,metadata!$B$2:$Z$450,21,FALSE)</f>
        <v>0</v>
      </c>
      <c r="Y412">
        <f>VLOOKUP($D412,metadata!$B$2:$Z$450,22,FALSE)</f>
        <v>5</v>
      </c>
      <c r="Z412">
        <f>VLOOKUP($D412,metadata!$B$2:$Z$450,23,FALSE)</f>
        <v>0</v>
      </c>
      <c r="AA412" t="str">
        <f>VLOOKUP($D412,metadata!$B$2:$Z$450,24,FALSE)</f>
        <v>pupal</v>
      </c>
      <c r="AB412">
        <f>VLOOKUP($D412,metadata!$B$2:$Z$450,25,FALSE)</f>
        <v>0</v>
      </c>
    </row>
    <row r="413" spans="1:28" x14ac:dyDescent="0.3">
      <c r="A413" t="e">
        <f>A412+metadata!J422</f>
        <v>#REF!</v>
      </c>
      <c r="B413" t="str">
        <f>metadata!B412</f>
        <v>55-SAK</v>
      </c>
      <c r="C413">
        <v>412</v>
      </c>
      <c r="D413" s="11" t="str">
        <f t="shared" si="6"/>
        <v>5-Langfang</v>
      </c>
      <c r="E413" t="str">
        <f>VLOOKUP($D413,metadata!$B$2:$S$450,2,FALSE)</f>
        <v>Chen, YS; Chen, C; He, HM; Xia, QW; Xue, FS</v>
      </c>
      <c r="F413" t="str">
        <f>VLOOKUP($D413,metadata!$B$2:$S$450,3,FALSE)</f>
        <v>Geographic variation in diapause induction and termination of the cotton bollworm, Helicoverpa armigera Hubner (Lepidoptera: Noctuidae)</v>
      </c>
      <c r="G413" t="str">
        <f>VLOOKUP($D413,metadata!$B$2:$S$450,4,FALSE)</f>
        <v>10.1016/j.jinsphys.2013.06.002</v>
      </c>
      <c r="H413" t="str">
        <f>VLOOKUP($D413,metadata!$B$2:$S$450,5,FALSE)</f>
        <v>y</v>
      </c>
      <c r="I413" t="str">
        <f>VLOOKUP($D413,metadata!$B$2:$S$450,6,FALSE)</f>
        <v>a</v>
      </c>
      <c r="J413" t="str">
        <f>VLOOKUP($D413,metadata!$B$2:$S$450,7,FALSE)</f>
        <v>i</v>
      </c>
      <c r="K413">
        <f>VLOOKUP($D413,metadata!$B$2:$S$450,8,FALSE)</f>
        <v>5</v>
      </c>
      <c r="L413">
        <f>VLOOKUP($D413,metadata!$B$2:$S$450,9,FALSE)</f>
        <v>6</v>
      </c>
      <c r="M413">
        <f>VLOOKUP($D413,metadata!$B$2:$S$450,10,FALSE)</f>
        <v>0</v>
      </c>
      <c r="N413" t="str">
        <f>VLOOKUP($D413,metadata!$B$2:$S$450,11,FALSE)</f>
        <v>Helicoverpa armigera</v>
      </c>
      <c r="O413" t="str">
        <f>VLOOKUP($D413,metadata!$B$2:$S$450,12,FALSE)</f>
        <v>lepidoptera</v>
      </c>
      <c r="P413" t="str">
        <f>VLOOKUP($D413,metadata!$B$2:$S$450,13,FALSE)</f>
        <v>Langfang</v>
      </c>
      <c r="Q413">
        <f>VLOOKUP($D413,metadata!$B$2:$S$450,14,FALSE)</f>
        <v>39.31</v>
      </c>
      <c r="R413">
        <f>VLOOKUP($D413,metadata!$B$2:$S$450,15,FALSE)</f>
        <v>116.42</v>
      </c>
      <c r="S413">
        <f>VLOOKUP($D413,metadata!$B$2:$S$450,16,FALSE)</f>
        <v>0.01</v>
      </c>
      <c r="T413">
        <f>VLOOKUP($D413,metadata!$B$2:$S$450,17,FALSE)</f>
        <v>0</v>
      </c>
      <c r="U413">
        <f>VLOOKUP($D413,metadata!$B$2:$S$450,18,FALSE)</f>
        <v>0</v>
      </c>
      <c r="V413">
        <f>VLOOKUP($D413,metadata!$B$2:$Z$450,19,FALSE)</f>
        <v>71.5</v>
      </c>
      <c r="W413" t="str">
        <f>VLOOKUP($D413,metadata!$B$2:$Z$450,20,FALSE)</f>
        <v>global average</v>
      </c>
      <c r="X413">
        <f>VLOOKUP($D413,metadata!$B$2:$Z$450,21,FALSE)</f>
        <v>0</v>
      </c>
      <c r="Y413">
        <f>VLOOKUP($D413,metadata!$B$2:$Z$450,22,FALSE)</f>
        <v>5</v>
      </c>
      <c r="Z413">
        <f>VLOOKUP($D413,metadata!$B$2:$Z$450,23,FALSE)</f>
        <v>0</v>
      </c>
      <c r="AA413" t="str">
        <f>VLOOKUP($D413,metadata!$B$2:$Z$450,24,FALSE)</f>
        <v>pupal</v>
      </c>
      <c r="AB413">
        <f>VLOOKUP($D413,metadata!$B$2:$Z$450,25,FALSE)</f>
        <v>0</v>
      </c>
    </row>
    <row r="414" spans="1:28" x14ac:dyDescent="0.3">
      <c r="A414" t="e">
        <f>A413+metadata!J423</f>
        <v>#REF!</v>
      </c>
      <c r="B414" t="str">
        <f>metadata!B413</f>
        <v>55-TAN</v>
      </c>
      <c r="C414">
        <v>413</v>
      </c>
      <c r="D414" s="11" t="str">
        <f t="shared" si="6"/>
        <v>5-Kazuo</v>
      </c>
      <c r="E414" t="str">
        <f>VLOOKUP($D414,metadata!$B$2:$S$450,2,FALSE)</f>
        <v>Chen, YS; Chen, C; He, HM; Xia, QW; Xue, FS</v>
      </c>
      <c r="F414" t="str">
        <f>VLOOKUP($D414,metadata!$B$2:$S$450,3,FALSE)</f>
        <v>Geographic variation in diapause induction and termination of the cotton bollworm, Helicoverpa armigera Hubner (Lepidoptera: Noctuidae)</v>
      </c>
      <c r="G414" t="str">
        <f>VLOOKUP($D414,metadata!$B$2:$S$450,4,FALSE)</f>
        <v>10.1016/j.jinsphys.2013.06.002</v>
      </c>
      <c r="H414" t="str">
        <f>VLOOKUP($D414,metadata!$B$2:$S$450,5,FALSE)</f>
        <v>y</v>
      </c>
      <c r="I414" t="str">
        <f>VLOOKUP($D414,metadata!$B$2:$S$450,6,FALSE)</f>
        <v>a</v>
      </c>
      <c r="J414" t="str">
        <f>VLOOKUP($D414,metadata!$B$2:$S$450,7,FALSE)</f>
        <v>i</v>
      </c>
      <c r="K414">
        <f>VLOOKUP($D414,metadata!$B$2:$S$450,8,FALSE)</f>
        <v>5</v>
      </c>
      <c r="L414">
        <f>VLOOKUP($D414,metadata!$B$2:$S$450,9,FALSE)</f>
        <v>6</v>
      </c>
      <c r="M414">
        <f>VLOOKUP($D414,metadata!$B$2:$S$450,10,FALSE)</f>
        <v>0</v>
      </c>
      <c r="N414" t="str">
        <f>VLOOKUP($D414,metadata!$B$2:$S$450,11,FALSE)</f>
        <v>Helicoverpa armigera</v>
      </c>
      <c r="O414" t="str">
        <f>VLOOKUP($D414,metadata!$B$2:$S$450,12,FALSE)</f>
        <v>lepidoptera</v>
      </c>
      <c r="P414" t="str">
        <f>VLOOKUP($D414,metadata!$B$2:$S$450,13,FALSE)</f>
        <v>Kazuo</v>
      </c>
      <c r="Q414">
        <f>VLOOKUP($D414,metadata!$B$2:$S$450,14,FALSE)</f>
        <v>41.34</v>
      </c>
      <c r="R414">
        <f>VLOOKUP($D414,metadata!$B$2:$S$450,15,FALSE)</f>
        <v>120.27</v>
      </c>
      <c r="S414">
        <f>VLOOKUP($D414,metadata!$B$2:$S$450,16,FALSE)</f>
        <v>0.01</v>
      </c>
      <c r="T414">
        <f>VLOOKUP($D414,metadata!$B$2:$S$450,17,FALSE)</f>
        <v>0</v>
      </c>
      <c r="U414">
        <f>VLOOKUP($D414,metadata!$B$2:$S$450,18,FALSE)</f>
        <v>0</v>
      </c>
      <c r="V414">
        <f>VLOOKUP($D414,metadata!$B$2:$Z$450,19,FALSE)</f>
        <v>71.5</v>
      </c>
      <c r="W414" t="str">
        <f>VLOOKUP($D414,metadata!$B$2:$Z$450,20,FALSE)</f>
        <v>global average</v>
      </c>
      <c r="X414">
        <f>VLOOKUP($D414,metadata!$B$2:$Z$450,21,FALSE)</f>
        <v>0</v>
      </c>
      <c r="Y414">
        <f>VLOOKUP($D414,metadata!$B$2:$Z$450,22,FALSE)</f>
        <v>5</v>
      </c>
      <c r="Z414">
        <f>VLOOKUP($D414,metadata!$B$2:$Z$450,23,FALSE)</f>
        <v>0</v>
      </c>
      <c r="AA414" t="str">
        <f>VLOOKUP($D414,metadata!$B$2:$Z$450,24,FALSE)</f>
        <v>pupal</v>
      </c>
      <c r="AB414">
        <f>VLOOKUP($D414,metadata!$B$2:$Z$450,25,FALSE)</f>
        <v>0</v>
      </c>
    </row>
    <row r="415" spans="1:28" x14ac:dyDescent="0.3">
      <c r="A415" t="e">
        <f>A414+metadata!J424</f>
        <v>#REF!</v>
      </c>
      <c r="B415" t="str">
        <f>metadata!B414</f>
        <v>55-TOK</v>
      </c>
      <c r="C415">
        <v>414</v>
      </c>
      <c r="D415" s="11" t="str">
        <f t="shared" si="6"/>
        <v>5-Kazuo</v>
      </c>
      <c r="E415" t="str">
        <f>VLOOKUP($D415,metadata!$B$2:$S$450,2,FALSE)</f>
        <v>Chen, YS; Chen, C; He, HM; Xia, QW; Xue, FS</v>
      </c>
      <c r="F415" t="str">
        <f>VLOOKUP($D415,metadata!$B$2:$S$450,3,FALSE)</f>
        <v>Geographic variation in diapause induction and termination of the cotton bollworm, Helicoverpa armigera Hubner (Lepidoptera: Noctuidae)</v>
      </c>
      <c r="G415" t="str">
        <f>VLOOKUP($D415,metadata!$B$2:$S$450,4,FALSE)</f>
        <v>10.1016/j.jinsphys.2013.06.002</v>
      </c>
      <c r="H415" t="str">
        <f>VLOOKUP($D415,metadata!$B$2:$S$450,5,FALSE)</f>
        <v>y</v>
      </c>
      <c r="I415" t="str">
        <f>VLOOKUP($D415,metadata!$B$2:$S$450,6,FALSE)</f>
        <v>a</v>
      </c>
      <c r="J415" t="str">
        <f>VLOOKUP($D415,metadata!$B$2:$S$450,7,FALSE)</f>
        <v>i</v>
      </c>
      <c r="K415">
        <f>VLOOKUP($D415,metadata!$B$2:$S$450,8,FALSE)</f>
        <v>5</v>
      </c>
      <c r="L415">
        <f>VLOOKUP($D415,metadata!$B$2:$S$450,9,FALSE)</f>
        <v>6</v>
      </c>
      <c r="M415">
        <f>VLOOKUP($D415,metadata!$B$2:$S$450,10,FALSE)</f>
        <v>0</v>
      </c>
      <c r="N415" t="str">
        <f>VLOOKUP($D415,metadata!$B$2:$S$450,11,FALSE)</f>
        <v>Helicoverpa armigera</v>
      </c>
      <c r="O415" t="str">
        <f>VLOOKUP($D415,metadata!$B$2:$S$450,12,FALSE)</f>
        <v>lepidoptera</v>
      </c>
      <c r="P415" t="str">
        <f>VLOOKUP($D415,metadata!$B$2:$S$450,13,FALSE)</f>
        <v>Kazuo</v>
      </c>
      <c r="Q415">
        <f>VLOOKUP($D415,metadata!$B$2:$S$450,14,FALSE)</f>
        <v>41.34</v>
      </c>
      <c r="R415">
        <f>VLOOKUP($D415,metadata!$B$2:$S$450,15,FALSE)</f>
        <v>120.27</v>
      </c>
      <c r="S415">
        <f>VLOOKUP($D415,metadata!$B$2:$S$450,16,FALSE)</f>
        <v>0.01</v>
      </c>
      <c r="T415">
        <f>VLOOKUP($D415,metadata!$B$2:$S$450,17,FALSE)</f>
        <v>0</v>
      </c>
      <c r="U415">
        <f>VLOOKUP($D415,metadata!$B$2:$S$450,18,FALSE)</f>
        <v>0</v>
      </c>
      <c r="V415">
        <f>VLOOKUP($D415,metadata!$B$2:$Z$450,19,FALSE)</f>
        <v>71.5</v>
      </c>
      <c r="W415" t="str">
        <f>VLOOKUP($D415,metadata!$B$2:$Z$450,20,FALSE)</f>
        <v>global average</v>
      </c>
      <c r="X415">
        <f>VLOOKUP($D415,metadata!$B$2:$Z$450,21,FALSE)</f>
        <v>0</v>
      </c>
      <c r="Y415">
        <f>VLOOKUP($D415,metadata!$B$2:$Z$450,22,FALSE)</f>
        <v>5</v>
      </c>
      <c r="Z415">
        <f>VLOOKUP($D415,metadata!$B$2:$Z$450,23,FALSE)</f>
        <v>0</v>
      </c>
      <c r="AA415" t="str">
        <f>VLOOKUP($D415,metadata!$B$2:$Z$450,24,FALSE)</f>
        <v>pupal</v>
      </c>
      <c r="AB415">
        <f>VLOOKUP($D415,metadata!$B$2:$Z$450,25,FALSE)</f>
        <v>0</v>
      </c>
    </row>
    <row r="416" spans="1:28" x14ac:dyDescent="0.3">
      <c r="A416" t="e">
        <f>A415+metadata!J425</f>
        <v>#REF!</v>
      </c>
      <c r="B416" t="str">
        <f>metadata!B415</f>
        <v>55-WAV</v>
      </c>
      <c r="C416">
        <v>415</v>
      </c>
      <c r="D416" s="11" t="str">
        <f t="shared" si="6"/>
        <v>5-Kazuo</v>
      </c>
      <c r="E416" t="str">
        <f>VLOOKUP($D416,metadata!$B$2:$S$450,2,FALSE)</f>
        <v>Chen, YS; Chen, C; He, HM; Xia, QW; Xue, FS</v>
      </c>
      <c r="F416" t="str">
        <f>VLOOKUP($D416,metadata!$B$2:$S$450,3,FALSE)</f>
        <v>Geographic variation in diapause induction and termination of the cotton bollworm, Helicoverpa armigera Hubner (Lepidoptera: Noctuidae)</v>
      </c>
      <c r="G416" t="str">
        <f>VLOOKUP($D416,metadata!$B$2:$S$450,4,FALSE)</f>
        <v>10.1016/j.jinsphys.2013.06.002</v>
      </c>
      <c r="H416" t="str">
        <f>VLOOKUP($D416,metadata!$B$2:$S$450,5,FALSE)</f>
        <v>y</v>
      </c>
      <c r="I416" t="str">
        <f>VLOOKUP($D416,metadata!$B$2:$S$450,6,FALSE)</f>
        <v>a</v>
      </c>
      <c r="J416" t="str">
        <f>VLOOKUP($D416,metadata!$B$2:$S$450,7,FALSE)</f>
        <v>i</v>
      </c>
      <c r="K416">
        <f>VLOOKUP($D416,metadata!$B$2:$S$450,8,FALSE)</f>
        <v>5</v>
      </c>
      <c r="L416">
        <f>VLOOKUP($D416,metadata!$B$2:$S$450,9,FALSE)</f>
        <v>6</v>
      </c>
      <c r="M416">
        <f>VLOOKUP($D416,metadata!$B$2:$S$450,10,FALSE)</f>
        <v>0</v>
      </c>
      <c r="N416" t="str">
        <f>VLOOKUP($D416,metadata!$B$2:$S$450,11,FALSE)</f>
        <v>Helicoverpa armigera</v>
      </c>
      <c r="O416" t="str">
        <f>VLOOKUP($D416,metadata!$B$2:$S$450,12,FALSE)</f>
        <v>lepidoptera</v>
      </c>
      <c r="P416" t="str">
        <f>VLOOKUP($D416,metadata!$B$2:$S$450,13,FALSE)</f>
        <v>Kazuo</v>
      </c>
      <c r="Q416">
        <f>VLOOKUP($D416,metadata!$B$2:$S$450,14,FALSE)</f>
        <v>41.34</v>
      </c>
      <c r="R416">
        <f>VLOOKUP($D416,metadata!$B$2:$S$450,15,FALSE)</f>
        <v>120.27</v>
      </c>
      <c r="S416">
        <f>VLOOKUP($D416,metadata!$B$2:$S$450,16,FALSE)</f>
        <v>0.01</v>
      </c>
      <c r="T416">
        <f>VLOOKUP($D416,metadata!$B$2:$S$450,17,FALSE)</f>
        <v>0</v>
      </c>
      <c r="U416">
        <f>VLOOKUP($D416,metadata!$B$2:$S$450,18,FALSE)</f>
        <v>0</v>
      </c>
      <c r="V416">
        <f>VLOOKUP($D416,metadata!$B$2:$Z$450,19,FALSE)</f>
        <v>71.5</v>
      </c>
      <c r="W416" t="str">
        <f>VLOOKUP($D416,metadata!$B$2:$Z$450,20,FALSE)</f>
        <v>global average</v>
      </c>
      <c r="X416">
        <f>VLOOKUP($D416,metadata!$B$2:$Z$450,21,FALSE)</f>
        <v>0</v>
      </c>
      <c r="Y416">
        <f>VLOOKUP($D416,metadata!$B$2:$Z$450,22,FALSE)</f>
        <v>5</v>
      </c>
      <c r="Z416">
        <f>VLOOKUP($D416,metadata!$B$2:$Z$450,23,FALSE)</f>
        <v>0</v>
      </c>
      <c r="AA416" t="str">
        <f>VLOOKUP($D416,metadata!$B$2:$Z$450,24,FALSE)</f>
        <v>pupal</v>
      </c>
      <c r="AB416">
        <f>VLOOKUP($D416,metadata!$B$2:$Z$450,25,FALSE)</f>
        <v>0</v>
      </c>
    </row>
    <row r="417" spans="1:28" x14ac:dyDescent="0.3">
      <c r="A417" t="e">
        <f>A416+metadata!J426</f>
        <v>#REF!</v>
      </c>
      <c r="B417" t="str">
        <f>metadata!B416</f>
        <v>55-ZIO</v>
      </c>
      <c r="C417">
        <v>416</v>
      </c>
      <c r="D417" s="11" t="str">
        <f t="shared" si="6"/>
        <v>5-Kazuo</v>
      </c>
      <c r="E417" t="str">
        <f>VLOOKUP($D417,metadata!$B$2:$S$450,2,FALSE)</f>
        <v>Chen, YS; Chen, C; He, HM; Xia, QW; Xue, FS</v>
      </c>
      <c r="F417" t="str">
        <f>VLOOKUP($D417,metadata!$B$2:$S$450,3,FALSE)</f>
        <v>Geographic variation in diapause induction and termination of the cotton bollworm, Helicoverpa armigera Hubner (Lepidoptera: Noctuidae)</v>
      </c>
      <c r="G417" t="str">
        <f>VLOOKUP($D417,metadata!$B$2:$S$450,4,FALSE)</f>
        <v>10.1016/j.jinsphys.2013.06.002</v>
      </c>
      <c r="H417" t="str">
        <f>VLOOKUP($D417,metadata!$B$2:$S$450,5,FALSE)</f>
        <v>y</v>
      </c>
      <c r="I417" t="str">
        <f>VLOOKUP($D417,metadata!$B$2:$S$450,6,FALSE)</f>
        <v>a</v>
      </c>
      <c r="J417" t="str">
        <f>VLOOKUP($D417,metadata!$B$2:$S$450,7,FALSE)</f>
        <v>i</v>
      </c>
      <c r="K417">
        <f>VLOOKUP($D417,metadata!$B$2:$S$450,8,FALSE)</f>
        <v>5</v>
      </c>
      <c r="L417">
        <f>VLOOKUP($D417,metadata!$B$2:$S$450,9,FALSE)</f>
        <v>6</v>
      </c>
      <c r="M417">
        <f>VLOOKUP($D417,metadata!$B$2:$S$450,10,FALSE)</f>
        <v>0</v>
      </c>
      <c r="N417" t="str">
        <f>VLOOKUP($D417,metadata!$B$2:$S$450,11,FALSE)</f>
        <v>Helicoverpa armigera</v>
      </c>
      <c r="O417" t="str">
        <f>VLOOKUP($D417,metadata!$B$2:$S$450,12,FALSE)</f>
        <v>lepidoptera</v>
      </c>
      <c r="P417" t="str">
        <f>VLOOKUP($D417,metadata!$B$2:$S$450,13,FALSE)</f>
        <v>Kazuo</v>
      </c>
      <c r="Q417">
        <f>VLOOKUP($D417,metadata!$B$2:$S$450,14,FALSE)</f>
        <v>41.34</v>
      </c>
      <c r="R417">
        <f>VLOOKUP($D417,metadata!$B$2:$S$450,15,FALSE)</f>
        <v>120.27</v>
      </c>
      <c r="S417">
        <f>VLOOKUP($D417,metadata!$B$2:$S$450,16,FALSE)</f>
        <v>0.01</v>
      </c>
      <c r="T417">
        <f>VLOOKUP($D417,metadata!$B$2:$S$450,17,FALSE)</f>
        <v>0</v>
      </c>
      <c r="U417">
        <f>VLOOKUP($D417,metadata!$B$2:$S$450,18,FALSE)</f>
        <v>0</v>
      </c>
      <c r="V417">
        <f>VLOOKUP($D417,metadata!$B$2:$Z$450,19,FALSE)</f>
        <v>71.5</v>
      </c>
      <c r="W417" t="str">
        <f>VLOOKUP($D417,metadata!$B$2:$Z$450,20,FALSE)</f>
        <v>global average</v>
      </c>
      <c r="X417">
        <f>VLOOKUP($D417,metadata!$B$2:$Z$450,21,FALSE)</f>
        <v>0</v>
      </c>
      <c r="Y417">
        <f>VLOOKUP($D417,metadata!$B$2:$Z$450,22,FALSE)</f>
        <v>5</v>
      </c>
      <c r="Z417">
        <f>VLOOKUP($D417,metadata!$B$2:$Z$450,23,FALSE)</f>
        <v>0</v>
      </c>
      <c r="AA417" t="str">
        <f>VLOOKUP($D417,metadata!$B$2:$Z$450,24,FALSE)</f>
        <v>pupal</v>
      </c>
      <c r="AB417">
        <f>VLOOKUP($D417,metadata!$B$2:$Z$450,25,FALSE)</f>
        <v>0</v>
      </c>
    </row>
    <row r="418" spans="1:28" x14ac:dyDescent="0.3">
      <c r="A418" t="e">
        <f>A417+metadata!J427</f>
        <v>#REF!</v>
      </c>
      <c r="B418" t="str">
        <f>metadata!B417</f>
        <v>56-L</v>
      </c>
      <c r="C418">
        <v>417</v>
      </c>
      <c r="D418" s="11" t="str">
        <f t="shared" si="6"/>
        <v>5-Kazuo</v>
      </c>
      <c r="E418" t="str">
        <f>VLOOKUP($D418,metadata!$B$2:$S$450,2,FALSE)</f>
        <v>Chen, YS; Chen, C; He, HM; Xia, QW; Xue, FS</v>
      </c>
      <c r="F418" t="str">
        <f>VLOOKUP($D418,metadata!$B$2:$S$450,3,FALSE)</f>
        <v>Geographic variation in diapause induction and termination of the cotton bollworm, Helicoverpa armigera Hubner (Lepidoptera: Noctuidae)</v>
      </c>
      <c r="G418" t="str">
        <f>VLOOKUP($D418,metadata!$B$2:$S$450,4,FALSE)</f>
        <v>10.1016/j.jinsphys.2013.06.002</v>
      </c>
      <c r="H418" t="str">
        <f>VLOOKUP($D418,metadata!$B$2:$S$450,5,FALSE)</f>
        <v>y</v>
      </c>
      <c r="I418" t="str">
        <f>VLOOKUP($D418,metadata!$B$2:$S$450,6,FALSE)</f>
        <v>a</v>
      </c>
      <c r="J418" t="str">
        <f>VLOOKUP($D418,metadata!$B$2:$S$450,7,FALSE)</f>
        <v>i</v>
      </c>
      <c r="K418">
        <f>VLOOKUP($D418,metadata!$B$2:$S$450,8,FALSE)</f>
        <v>5</v>
      </c>
      <c r="L418">
        <f>VLOOKUP($D418,metadata!$B$2:$S$450,9,FALSE)</f>
        <v>6</v>
      </c>
      <c r="M418">
        <f>VLOOKUP($D418,metadata!$B$2:$S$450,10,FALSE)</f>
        <v>0</v>
      </c>
      <c r="N418" t="str">
        <f>VLOOKUP($D418,metadata!$B$2:$S$450,11,FALSE)</f>
        <v>Helicoverpa armigera</v>
      </c>
      <c r="O418" t="str">
        <f>VLOOKUP($D418,metadata!$B$2:$S$450,12,FALSE)</f>
        <v>lepidoptera</v>
      </c>
      <c r="P418" t="str">
        <f>VLOOKUP($D418,metadata!$B$2:$S$450,13,FALSE)</f>
        <v>Kazuo</v>
      </c>
      <c r="Q418">
        <f>VLOOKUP($D418,metadata!$B$2:$S$450,14,FALSE)</f>
        <v>41.34</v>
      </c>
      <c r="R418">
        <f>VLOOKUP($D418,metadata!$B$2:$S$450,15,FALSE)</f>
        <v>120.27</v>
      </c>
      <c r="S418">
        <f>VLOOKUP($D418,metadata!$B$2:$S$450,16,FALSE)</f>
        <v>0.01</v>
      </c>
      <c r="T418">
        <f>VLOOKUP($D418,metadata!$B$2:$S$450,17,FALSE)</f>
        <v>0</v>
      </c>
      <c r="U418">
        <f>VLOOKUP($D418,metadata!$B$2:$S$450,18,FALSE)</f>
        <v>0</v>
      </c>
      <c r="V418">
        <f>VLOOKUP($D418,metadata!$B$2:$Z$450,19,FALSE)</f>
        <v>71.5</v>
      </c>
      <c r="W418" t="str">
        <f>VLOOKUP($D418,metadata!$B$2:$Z$450,20,FALSE)</f>
        <v>global average</v>
      </c>
      <c r="X418">
        <f>VLOOKUP($D418,metadata!$B$2:$Z$450,21,FALSE)</f>
        <v>0</v>
      </c>
      <c r="Y418">
        <f>VLOOKUP($D418,metadata!$B$2:$Z$450,22,FALSE)</f>
        <v>5</v>
      </c>
      <c r="Z418">
        <f>VLOOKUP($D418,metadata!$B$2:$Z$450,23,FALSE)</f>
        <v>0</v>
      </c>
      <c r="AA418" t="str">
        <f>VLOOKUP($D418,metadata!$B$2:$Z$450,24,FALSE)</f>
        <v>pupal</v>
      </c>
      <c r="AB418">
        <f>VLOOKUP($D418,metadata!$B$2:$Z$450,25,FALSE)</f>
        <v>0</v>
      </c>
    </row>
    <row r="419" spans="1:28" x14ac:dyDescent="0.3">
      <c r="A419" t="e">
        <f>A418+metadata!J428</f>
        <v>#REF!</v>
      </c>
      <c r="B419" t="str">
        <f>metadata!B418</f>
        <v>56-W</v>
      </c>
      <c r="C419">
        <v>418</v>
      </c>
      <c r="D419" s="11" t="str">
        <f t="shared" si="6"/>
        <v>5-Kazuo</v>
      </c>
      <c r="E419" t="str">
        <f>VLOOKUP($D419,metadata!$B$2:$S$450,2,FALSE)</f>
        <v>Chen, YS; Chen, C; He, HM; Xia, QW; Xue, FS</v>
      </c>
      <c r="F419" t="str">
        <f>VLOOKUP($D419,metadata!$B$2:$S$450,3,FALSE)</f>
        <v>Geographic variation in diapause induction and termination of the cotton bollworm, Helicoverpa armigera Hubner (Lepidoptera: Noctuidae)</v>
      </c>
      <c r="G419" t="str">
        <f>VLOOKUP($D419,metadata!$B$2:$S$450,4,FALSE)</f>
        <v>10.1016/j.jinsphys.2013.06.002</v>
      </c>
      <c r="H419" t="str">
        <f>VLOOKUP($D419,metadata!$B$2:$S$450,5,FALSE)</f>
        <v>y</v>
      </c>
      <c r="I419" t="str">
        <f>VLOOKUP($D419,metadata!$B$2:$S$450,6,FALSE)</f>
        <v>a</v>
      </c>
      <c r="J419" t="str">
        <f>VLOOKUP($D419,metadata!$B$2:$S$450,7,FALSE)</f>
        <v>i</v>
      </c>
      <c r="K419">
        <f>VLOOKUP($D419,metadata!$B$2:$S$450,8,FALSE)</f>
        <v>5</v>
      </c>
      <c r="L419">
        <f>VLOOKUP($D419,metadata!$B$2:$S$450,9,FALSE)</f>
        <v>6</v>
      </c>
      <c r="M419">
        <f>VLOOKUP($D419,metadata!$B$2:$S$450,10,FALSE)</f>
        <v>0</v>
      </c>
      <c r="N419" t="str">
        <f>VLOOKUP($D419,metadata!$B$2:$S$450,11,FALSE)</f>
        <v>Helicoverpa armigera</v>
      </c>
      <c r="O419" t="str">
        <f>VLOOKUP($D419,metadata!$B$2:$S$450,12,FALSE)</f>
        <v>lepidoptera</v>
      </c>
      <c r="P419" t="str">
        <f>VLOOKUP($D419,metadata!$B$2:$S$450,13,FALSE)</f>
        <v>Kazuo</v>
      </c>
      <c r="Q419">
        <f>VLOOKUP($D419,metadata!$B$2:$S$450,14,FALSE)</f>
        <v>41.34</v>
      </c>
      <c r="R419">
        <f>VLOOKUP($D419,metadata!$B$2:$S$450,15,FALSE)</f>
        <v>120.27</v>
      </c>
      <c r="S419">
        <f>VLOOKUP($D419,metadata!$B$2:$S$450,16,FALSE)</f>
        <v>0.01</v>
      </c>
      <c r="T419">
        <f>VLOOKUP($D419,metadata!$B$2:$S$450,17,FALSE)</f>
        <v>0</v>
      </c>
      <c r="U419">
        <f>VLOOKUP($D419,metadata!$B$2:$S$450,18,FALSE)</f>
        <v>0</v>
      </c>
      <c r="V419">
        <f>VLOOKUP($D419,metadata!$B$2:$Z$450,19,FALSE)</f>
        <v>71.5</v>
      </c>
      <c r="W419" t="str">
        <f>VLOOKUP($D419,metadata!$B$2:$Z$450,20,FALSE)</f>
        <v>global average</v>
      </c>
      <c r="X419">
        <f>VLOOKUP($D419,metadata!$B$2:$Z$450,21,FALSE)</f>
        <v>0</v>
      </c>
      <c r="Y419">
        <f>VLOOKUP($D419,metadata!$B$2:$Z$450,22,FALSE)</f>
        <v>5</v>
      </c>
      <c r="Z419">
        <f>VLOOKUP($D419,metadata!$B$2:$Z$450,23,FALSE)</f>
        <v>0</v>
      </c>
      <c r="AA419" t="str">
        <f>VLOOKUP($D419,metadata!$B$2:$Z$450,24,FALSE)</f>
        <v>pupal</v>
      </c>
      <c r="AB419">
        <f>VLOOKUP($D419,metadata!$B$2:$Z$450,25,FALSE)</f>
        <v>0</v>
      </c>
    </row>
    <row r="420" spans="1:28" x14ac:dyDescent="0.3">
      <c r="A420" t="e">
        <f>A419+metadata!J429</f>
        <v>#REF!</v>
      </c>
      <c r="B420" t="str">
        <f>metadata!B419</f>
        <v>56-V</v>
      </c>
      <c r="C420">
        <v>419</v>
      </c>
      <c r="D420" s="11" t="str">
        <f t="shared" si="6"/>
        <v>6-KO</v>
      </c>
      <c r="E420" t="str">
        <f>VLOOKUP($D420,metadata!$B$2:$S$450,2,FALSE)</f>
        <v>KIMURA, MT</v>
      </c>
      <c r="F420" t="str">
        <f>VLOOKUP($D420,metadata!$B$2:$S$450,3,FALSE)</f>
        <v>Geographic variation of reproductive diapause in the Drosophila auraria complex (Diptera: Drosophilidae)</v>
      </c>
      <c r="G420" t="str">
        <f>VLOOKUP($D420,metadata!$B$2:$S$450,4,FALSE)</f>
        <v>10.1111/j.1365-3032.1984.tb00784.x</v>
      </c>
      <c r="H420" t="str">
        <f>VLOOKUP($D420,metadata!$B$2:$S$450,5,FALSE)</f>
        <v>y</v>
      </c>
      <c r="I420" t="str">
        <f>VLOOKUP($D420,metadata!$B$2:$S$450,6,FALSE)</f>
        <v>a</v>
      </c>
      <c r="J420" t="str">
        <f>VLOOKUP($D420,metadata!$B$2:$S$450,7,FALSE)</f>
        <v>i</v>
      </c>
      <c r="K420">
        <f>VLOOKUP($D420,metadata!$B$2:$S$450,8,FALSE)</f>
        <v>10</v>
      </c>
      <c r="L420">
        <f>VLOOKUP($D420,metadata!$B$2:$S$450,9,FALSE)</f>
        <v>7</v>
      </c>
      <c r="M420" t="str">
        <f>VLOOKUP($D420,metadata!$B$2:$S$450,10,FALSE)</f>
        <v>n</v>
      </c>
      <c r="N420" t="str">
        <f>VLOOKUP($D420,metadata!$B$2:$S$450,11,FALSE)</f>
        <v>Drosophila auraria</v>
      </c>
      <c r="O420" t="str">
        <f>VLOOKUP($D420,metadata!$B$2:$S$450,12,FALSE)</f>
        <v>diptera</v>
      </c>
      <c r="P420" t="str">
        <f>VLOOKUP($D420,metadata!$B$2:$S$450,13,FALSE)</f>
        <v>KO</v>
      </c>
      <c r="Q420">
        <f>VLOOKUP($D420,metadata!$B$2:$S$450,14,FALSE)</f>
        <v>44.774360999999999</v>
      </c>
      <c r="R420">
        <f>VLOOKUP($D420,metadata!$B$2:$S$450,15,FALSE)</f>
        <v>142.254389</v>
      </c>
      <c r="S420">
        <f>VLOOKUP($D420,metadata!$B$2:$S$450,16,FALSE)</f>
        <v>0.1</v>
      </c>
      <c r="T420">
        <f>VLOOKUP($D420,metadata!$B$2:$S$450,17,FALSE)</f>
        <v>0</v>
      </c>
      <c r="U420">
        <f>VLOOKUP($D420,metadata!$B$2:$S$450,18,FALSE)</f>
        <v>0</v>
      </c>
      <c r="V420">
        <f>VLOOKUP($D420,metadata!$B$2:$Z$450,19,FALSE)</f>
        <v>110</v>
      </c>
      <c r="W420" t="str">
        <f>VLOOKUP($D420,metadata!$B$2:$Z$450,20,FALSE)</f>
        <v>global average</v>
      </c>
      <c r="X420">
        <f>VLOOKUP($D420,metadata!$B$2:$Z$450,21,FALSE)</f>
        <v>0</v>
      </c>
      <c r="Y420">
        <f>VLOOKUP($D420,metadata!$B$2:$Z$450,22,FALSE)</f>
        <v>6</v>
      </c>
      <c r="Z420">
        <f>VLOOKUP($D420,metadata!$B$2:$Z$450,23,FALSE)</f>
        <v>0</v>
      </c>
      <c r="AA420">
        <f>VLOOKUP($D420,metadata!$B$2:$Z$450,24,FALSE)</f>
        <v>0</v>
      </c>
      <c r="AB420">
        <f>VLOOKUP($D420,metadata!$B$2:$Z$450,25,FALSE)</f>
        <v>0</v>
      </c>
    </row>
    <row r="421" spans="1:28" x14ac:dyDescent="0.3">
      <c r="A421" t="e">
        <f>A420+metadata!J430</f>
        <v>#REF!</v>
      </c>
      <c r="B421" t="str">
        <f>metadata!B420</f>
        <v>56-K</v>
      </c>
      <c r="C421">
        <v>420</v>
      </c>
      <c r="D421" s="11" t="str">
        <f t="shared" si="6"/>
        <v>6-KO</v>
      </c>
      <c r="E421" t="str">
        <f>VLOOKUP($D421,metadata!$B$2:$S$450,2,FALSE)</f>
        <v>KIMURA, MT</v>
      </c>
      <c r="F421" t="str">
        <f>VLOOKUP($D421,metadata!$B$2:$S$450,3,FALSE)</f>
        <v>Geographic variation of reproductive diapause in the Drosophila auraria complex (Diptera: Drosophilidae)</v>
      </c>
      <c r="G421" t="str">
        <f>VLOOKUP($D421,metadata!$B$2:$S$450,4,FALSE)</f>
        <v>10.1111/j.1365-3032.1984.tb00784.x</v>
      </c>
      <c r="H421" t="str">
        <f>VLOOKUP($D421,metadata!$B$2:$S$450,5,FALSE)</f>
        <v>y</v>
      </c>
      <c r="I421" t="str">
        <f>VLOOKUP($D421,metadata!$B$2:$S$450,6,FALSE)</f>
        <v>a</v>
      </c>
      <c r="J421" t="str">
        <f>VLOOKUP($D421,metadata!$B$2:$S$450,7,FALSE)</f>
        <v>i</v>
      </c>
      <c r="K421">
        <f>VLOOKUP($D421,metadata!$B$2:$S$450,8,FALSE)</f>
        <v>10</v>
      </c>
      <c r="L421">
        <f>VLOOKUP($D421,metadata!$B$2:$S$450,9,FALSE)</f>
        <v>7</v>
      </c>
      <c r="M421" t="str">
        <f>VLOOKUP($D421,metadata!$B$2:$S$450,10,FALSE)</f>
        <v>n</v>
      </c>
      <c r="N421" t="str">
        <f>VLOOKUP($D421,metadata!$B$2:$S$450,11,FALSE)</f>
        <v>Drosophila auraria</v>
      </c>
      <c r="O421" t="str">
        <f>VLOOKUP($D421,metadata!$B$2:$S$450,12,FALSE)</f>
        <v>diptera</v>
      </c>
      <c r="P421" t="str">
        <f>VLOOKUP($D421,metadata!$B$2:$S$450,13,FALSE)</f>
        <v>KO</v>
      </c>
      <c r="Q421">
        <f>VLOOKUP($D421,metadata!$B$2:$S$450,14,FALSE)</f>
        <v>44.774360999999999</v>
      </c>
      <c r="R421">
        <f>VLOOKUP($D421,metadata!$B$2:$S$450,15,FALSE)</f>
        <v>142.254389</v>
      </c>
      <c r="S421">
        <f>VLOOKUP($D421,metadata!$B$2:$S$450,16,FALSE)</f>
        <v>0.1</v>
      </c>
      <c r="T421">
        <f>VLOOKUP($D421,metadata!$B$2:$S$450,17,FALSE)</f>
        <v>0</v>
      </c>
      <c r="U421">
        <f>VLOOKUP($D421,metadata!$B$2:$S$450,18,FALSE)</f>
        <v>0</v>
      </c>
      <c r="V421">
        <f>VLOOKUP($D421,metadata!$B$2:$Z$450,19,FALSE)</f>
        <v>110</v>
      </c>
      <c r="W421" t="str">
        <f>VLOOKUP($D421,metadata!$B$2:$Z$450,20,FALSE)</f>
        <v>global average</v>
      </c>
      <c r="X421">
        <f>VLOOKUP($D421,metadata!$B$2:$Z$450,21,FALSE)</f>
        <v>0</v>
      </c>
      <c r="Y421">
        <f>VLOOKUP($D421,metadata!$B$2:$Z$450,22,FALSE)</f>
        <v>6</v>
      </c>
      <c r="Z421">
        <f>VLOOKUP($D421,metadata!$B$2:$Z$450,23,FALSE)</f>
        <v>0</v>
      </c>
      <c r="AA421">
        <f>VLOOKUP($D421,metadata!$B$2:$Z$450,24,FALSE)</f>
        <v>0</v>
      </c>
      <c r="AB421">
        <f>VLOOKUP($D421,metadata!$B$2:$Z$450,25,FALSE)</f>
        <v>0</v>
      </c>
    </row>
    <row r="422" spans="1:28" x14ac:dyDescent="0.3">
      <c r="A422" t="e">
        <f>A421+metadata!J431</f>
        <v>#REF!</v>
      </c>
      <c r="B422" t="str">
        <f>metadata!B421</f>
        <v>56-S1</v>
      </c>
      <c r="C422">
        <v>421</v>
      </c>
      <c r="D422" s="11" t="str">
        <f t="shared" si="6"/>
        <v>6-KO</v>
      </c>
      <c r="E422" t="str">
        <f>VLOOKUP($D422,metadata!$B$2:$S$450,2,FALSE)</f>
        <v>KIMURA, MT</v>
      </c>
      <c r="F422" t="str">
        <f>VLOOKUP($D422,metadata!$B$2:$S$450,3,FALSE)</f>
        <v>Geographic variation of reproductive diapause in the Drosophila auraria complex (Diptera: Drosophilidae)</v>
      </c>
      <c r="G422" t="str">
        <f>VLOOKUP($D422,metadata!$B$2:$S$450,4,FALSE)</f>
        <v>10.1111/j.1365-3032.1984.tb00784.x</v>
      </c>
      <c r="H422" t="str">
        <f>VLOOKUP($D422,metadata!$B$2:$S$450,5,FALSE)</f>
        <v>y</v>
      </c>
      <c r="I422" t="str">
        <f>VLOOKUP($D422,metadata!$B$2:$S$450,6,FALSE)</f>
        <v>a</v>
      </c>
      <c r="J422" t="str">
        <f>VLOOKUP($D422,metadata!$B$2:$S$450,7,FALSE)</f>
        <v>i</v>
      </c>
      <c r="K422">
        <f>VLOOKUP($D422,metadata!$B$2:$S$450,8,FALSE)</f>
        <v>10</v>
      </c>
      <c r="L422">
        <f>VLOOKUP($D422,metadata!$B$2:$S$450,9,FALSE)</f>
        <v>7</v>
      </c>
      <c r="M422" t="str">
        <f>VLOOKUP($D422,metadata!$B$2:$S$450,10,FALSE)</f>
        <v>n</v>
      </c>
      <c r="N422" t="str">
        <f>VLOOKUP($D422,metadata!$B$2:$S$450,11,FALSE)</f>
        <v>Drosophila auraria</v>
      </c>
      <c r="O422" t="str">
        <f>VLOOKUP($D422,metadata!$B$2:$S$450,12,FALSE)</f>
        <v>diptera</v>
      </c>
      <c r="P422" t="str">
        <f>VLOOKUP($D422,metadata!$B$2:$S$450,13,FALSE)</f>
        <v>KO</v>
      </c>
      <c r="Q422">
        <f>VLOOKUP($D422,metadata!$B$2:$S$450,14,FALSE)</f>
        <v>44.774360999999999</v>
      </c>
      <c r="R422">
        <f>VLOOKUP($D422,metadata!$B$2:$S$450,15,FALSE)</f>
        <v>142.254389</v>
      </c>
      <c r="S422">
        <f>VLOOKUP($D422,metadata!$B$2:$S$450,16,FALSE)</f>
        <v>0.1</v>
      </c>
      <c r="T422">
        <f>VLOOKUP($D422,metadata!$B$2:$S$450,17,FALSE)</f>
        <v>0</v>
      </c>
      <c r="U422">
        <f>VLOOKUP($D422,metadata!$B$2:$S$450,18,FALSE)</f>
        <v>0</v>
      </c>
      <c r="V422">
        <f>VLOOKUP($D422,metadata!$B$2:$Z$450,19,FALSE)</f>
        <v>110</v>
      </c>
      <c r="W422" t="str">
        <f>VLOOKUP($D422,metadata!$B$2:$Z$450,20,FALSE)</f>
        <v>global average</v>
      </c>
      <c r="X422">
        <f>VLOOKUP($D422,metadata!$B$2:$Z$450,21,FALSE)</f>
        <v>0</v>
      </c>
      <c r="Y422">
        <f>VLOOKUP($D422,metadata!$B$2:$Z$450,22,FALSE)</f>
        <v>6</v>
      </c>
      <c r="Z422">
        <f>VLOOKUP($D422,metadata!$B$2:$Z$450,23,FALSE)</f>
        <v>0</v>
      </c>
      <c r="AA422">
        <f>VLOOKUP($D422,metadata!$B$2:$Z$450,24,FALSE)</f>
        <v>0</v>
      </c>
      <c r="AB422">
        <f>VLOOKUP($D422,metadata!$B$2:$Z$450,25,FALSE)</f>
        <v>0</v>
      </c>
    </row>
    <row r="423" spans="1:28" x14ac:dyDescent="0.3">
      <c r="A423" t="e">
        <f>A422+metadata!J432</f>
        <v>#REF!</v>
      </c>
      <c r="B423" t="str">
        <f>metadata!B422</f>
        <v>56-S2</v>
      </c>
      <c r="C423">
        <v>422</v>
      </c>
      <c r="D423" s="11" t="str">
        <f t="shared" si="6"/>
        <v>6-KO</v>
      </c>
      <c r="E423" t="str">
        <f>VLOOKUP($D423,metadata!$B$2:$S$450,2,FALSE)</f>
        <v>KIMURA, MT</v>
      </c>
      <c r="F423" t="str">
        <f>VLOOKUP($D423,metadata!$B$2:$S$450,3,FALSE)</f>
        <v>Geographic variation of reproductive diapause in the Drosophila auraria complex (Diptera: Drosophilidae)</v>
      </c>
      <c r="G423" t="str">
        <f>VLOOKUP($D423,metadata!$B$2:$S$450,4,FALSE)</f>
        <v>10.1111/j.1365-3032.1984.tb00784.x</v>
      </c>
      <c r="H423" t="str">
        <f>VLOOKUP($D423,metadata!$B$2:$S$450,5,FALSE)</f>
        <v>y</v>
      </c>
      <c r="I423" t="str">
        <f>VLOOKUP($D423,metadata!$B$2:$S$450,6,FALSE)</f>
        <v>a</v>
      </c>
      <c r="J423" t="str">
        <f>VLOOKUP($D423,metadata!$B$2:$S$450,7,FALSE)</f>
        <v>i</v>
      </c>
      <c r="K423">
        <f>VLOOKUP($D423,metadata!$B$2:$S$450,8,FALSE)</f>
        <v>10</v>
      </c>
      <c r="L423">
        <f>VLOOKUP($D423,metadata!$B$2:$S$450,9,FALSE)</f>
        <v>7</v>
      </c>
      <c r="M423" t="str">
        <f>VLOOKUP($D423,metadata!$B$2:$S$450,10,FALSE)</f>
        <v>n</v>
      </c>
      <c r="N423" t="str">
        <f>VLOOKUP($D423,metadata!$B$2:$S$450,11,FALSE)</f>
        <v>Drosophila auraria</v>
      </c>
      <c r="O423" t="str">
        <f>VLOOKUP($D423,metadata!$B$2:$S$450,12,FALSE)</f>
        <v>diptera</v>
      </c>
      <c r="P423" t="str">
        <f>VLOOKUP($D423,metadata!$B$2:$S$450,13,FALSE)</f>
        <v>KO</v>
      </c>
      <c r="Q423">
        <f>VLOOKUP($D423,metadata!$B$2:$S$450,14,FALSE)</f>
        <v>44.774360999999999</v>
      </c>
      <c r="R423">
        <f>VLOOKUP($D423,metadata!$B$2:$S$450,15,FALSE)</f>
        <v>142.254389</v>
      </c>
      <c r="S423">
        <f>VLOOKUP($D423,metadata!$B$2:$S$450,16,FALSE)</f>
        <v>0.1</v>
      </c>
      <c r="T423">
        <f>VLOOKUP($D423,metadata!$B$2:$S$450,17,FALSE)</f>
        <v>0</v>
      </c>
      <c r="U423">
        <f>VLOOKUP($D423,metadata!$B$2:$S$450,18,FALSE)</f>
        <v>0</v>
      </c>
      <c r="V423">
        <f>VLOOKUP($D423,metadata!$B$2:$Z$450,19,FALSE)</f>
        <v>110</v>
      </c>
      <c r="W423" t="str">
        <f>VLOOKUP($D423,metadata!$B$2:$Z$450,20,FALSE)</f>
        <v>global average</v>
      </c>
      <c r="X423">
        <f>VLOOKUP($D423,metadata!$B$2:$Z$450,21,FALSE)</f>
        <v>0</v>
      </c>
      <c r="Y423">
        <f>VLOOKUP($D423,metadata!$B$2:$Z$450,22,FALSE)</f>
        <v>6</v>
      </c>
      <c r="Z423">
        <f>VLOOKUP($D423,metadata!$B$2:$Z$450,23,FALSE)</f>
        <v>0</v>
      </c>
      <c r="AA423">
        <f>VLOOKUP($D423,metadata!$B$2:$Z$450,24,FALSE)</f>
        <v>0</v>
      </c>
      <c r="AB423">
        <f>VLOOKUP($D423,metadata!$B$2:$Z$450,25,FALSE)</f>
        <v>0</v>
      </c>
    </row>
    <row r="424" spans="1:28" x14ac:dyDescent="0.3">
      <c r="A424" t="e">
        <f>A423+metadata!J433</f>
        <v>#REF!</v>
      </c>
      <c r="B424" t="str">
        <f>metadata!B423</f>
        <v>56-P</v>
      </c>
      <c r="C424">
        <v>423</v>
      </c>
      <c r="D424" s="11" t="str">
        <f t="shared" si="6"/>
        <v>6-KO</v>
      </c>
      <c r="E424" t="str">
        <f>VLOOKUP($D424,metadata!$B$2:$S$450,2,FALSE)</f>
        <v>KIMURA, MT</v>
      </c>
      <c r="F424" t="str">
        <f>VLOOKUP($D424,metadata!$B$2:$S$450,3,FALSE)</f>
        <v>Geographic variation of reproductive diapause in the Drosophila auraria complex (Diptera: Drosophilidae)</v>
      </c>
      <c r="G424" t="str">
        <f>VLOOKUP($D424,metadata!$B$2:$S$450,4,FALSE)</f>
        <v>10.1111/j.1365-3032.1984.tb00784.x</v>
      </c>
      <c r="H424" t="str">
        <f>VLOOKUP($D424,metadata!$B$2:$S$450,5,FALSE)</f>
        <v>y</v>
      </c>
      <c r="I424" t="str">
        <f>VLOOKUP($D424,metadata!$B$2:$S$450,6,FALSE)</f>
        <v>a</v>
      </c>
      <c r="J424" t="str">
        <f>VLOOKUP($D424,metadata!$B$2:$S$450,7,FALSE)</f>
        <v>i</v>
      </c>
      <c r="K424">
        <f>VLOOKUP($D424,metadata!$B$2:$S$450,8,FALSE)</f>
        <v>10</v>
      </c>
      <c r="L424">
        <f>VLOOKUP($D424,metadata!$B$2:$S$450,9,FALSE)</f>
        <v>7</v>
      </c>
      <c r="M424" t="str">
        <f>VLOOKUP($D424,metadata!$B$2:$S$450,10,FALSE)</f>
        <v>n</v>
      </c>
      <c r="N424" t="str">
        <f>VLOOKUP($D424,metadata!$B$2:$S$450,11,FALSE)</f>
        <v>Drosophila auraria</v>
      </c>
      <c r="O424" t="str">
        <f>VLOOKUP($D424,metadata!$B$2:$S$450,12,FALSE)</f>
        <v>diptera</v>
      </c>
      <c r="P424" t="str">
        <f>VLOOKUP($D424,metadata!$B$2:$S$450,13,FALSE)</f>
        <v>KO</v>
      </c>
      <c r="Q424">
        <f>VLOOKUP($D424,metadata!$B$2:$S$450,14,FALSE)</f>
        <v>44.774360999999999</v>
      </c>
      <c r="R424">
        <f>VLOOKUP($D424,metadata!$B$2:$S$450,15,FALSE)</f>
        <v>142.254389</v>
      </c>
      <c r="S424">
        <f>VLOOKUP($D424,metadata!$B$2:$S$450,16,FALSE)</f>
        <v>0.1</v>
      </c>
      <c r="T424">
        <f>VLOOKUP($D424,metadata!$B$2:$S$450,17,FALSE)</f>
        <v>0</v>
      </c>
      <c r="U424">
        <f>VLOOKUP($D424,metadata!$B$2:$S$450,18,FALSE)</f>
        <v>0</v>
      </c>
      <c r="V424">
        <f>VLOOKUP($D424,metadata!$B$2:$Z$450,19,FALSE)</f>
        <v>110</v>
      </c>
      <c r="W424" t="str">
        <f>VLOOKUP($D424,metadata!$B$2:$Z$450,20,FALSE)</f>
        <v>global average</v>
      </c>
      <c r="X424">
        <f>VLOOKUP($D424,metadata!$B$2:$Z$450,21,FALSE)</f>
        <v>0</v>
      </c>
      <c r="Y424">
        <f>VLOOKUP($D424,metadata!$B$2:$Z$450,22,FALSE)</f>
        <v>6</v>
      </c>
      <c r="Z424">
        <f>VLOOKUP($D424,metadata!$B$2:$Z$450,23,FALSE)</f>
        <v>0</v>
      </c>
      <c r="AA424">
        <f>VLOOKUP($D424,metadata!$B$2:$Z$450,24,FALSE)</f>
        <v>0</v>
      </c>
      <c r="AB424">
        <f>VLOOKUP($D424,metadata!$B$2:$Z$450,25,FALSE)</f>
        <v>0</v>
      </c>
    </row>
    <row r="425" spans="1:28" x14ac:dyDescent="0.3">
      <c r="A425" t="e">
        <f>A424+metadata!J434</f>
        <v>#REF!</v>
      </c>
      <c r="B425" t="str">
        <f>metadata!B424</f>
        <v>56-A</v>
      </c>
      <c r="C425">
        <v>424</v>
      </c>
      <c r="D425" s="11" t="str">
        <f t="shared" si="6"/>
        <v>6-KO</v>
      </c>
      <c r="E425" t="str">
        <f>VLOOKUP($D425,metadata!$B$2:$S$450,2,FALSE)</f>
        <v>KIMURA, MT</v>
      </c>
      <c r="F425" t="str">
        <f>VLOOKUP($D425,metadata!$B$2:$S$450,3,FALSE)</f>
        <v>Geographic variation of reproductive diapause in the Drosophila auraria complex (Diptera: Drosophilidae)</v>
      </c>
      <c r="G425" t="str">
        <f>VLOOKUP($D425,metadata!$B$2:$S$450,4,FALSE)</f>
        <v>10.1111/j.1365-3032.1984.tb00784.x</v>
      </c>
      <c r="H425" t="str">
        <f>VLOOKUP($D425,metadata!$B$2:$S$450,5,FALSE)</f>
        <v>y</v>
      </c>
      <c r="I425" t="str">
        <f>VLOOKUP($D425,metadata!$B$2:$S$450,6,FALSE)</f>
        <v>a</v>
      </c>
      <c r="J425" t="str">
        <f>VLOOKUP($D425,metadata!$B$2:$S$450,7,FALSE)</f>
        <v>i</v>
      </c>
      <c r="K425">
        <f>VLOOKUP($D425,metadata!$B$2:$S$450,8,FALSE)</f>
        <v>10</v>
      </c>
      <c r="L425">
        <f>VLOOKUP($D425,metadata!$B$2:$S$450,9,FALSE)</f>
        <v>7</v>
      </c>
      <c r="M425" t="str">
        <f>VLOOKUP($D425,metadata!$B$2:$S$450,10,FALSE)</f>
        <v>n</v>
      </c>
      <c r="N425" t="str">
        <f>VLOOKUP($D425,metadata!$B$2:$S$450,11,FALSE)</f>
        <v>Drosophila auraria</v>
      </c>
      <c r="O425" t="str">
        <f>VLOOKUP($D425,metadata!$B$2:$S$450,12,FALSE)</f>
        <v>diptera</v>
      </c>
      <c r="P425" t="str">
        <f>VLOOKUP($D425,metadata!$B$2:$S$450,13,FALSE)</f>
        <v>KO</v>
      </c>
      <c r="Q425">
        <f>VLOOKUP($D425,metadata!$B$2:$S$450,14,FALSE)</f>
        <v>44.774360999999999</v>
      </c>
      <c r="R425">
        <f>VLOOKUP($D425,metadata!$B$2:$S$450,15,FALSE)</f>
        <v>142.254389</v>
      </c>
      <c r="S425">
        <f>VLOOKUP($D425,metadata!$B$2:$S$450,16,FALSE)</f>
        <v>0.1</v>
      </c>
      <c r="T425">
        <f>VLOOKUP($D425,metadata!$B$2:$S$450,17,FALSE)</f>
        <v>0</v>
      </c>
      <c r="U425">
        <f>VLOOKUP($D425,metadata!$B$2:$S$450,18,FALSE)</f>
        <v>0</v>
      </c>
      <c r="V425">
        <f>VLOOKUP($D425,metadata!$B$2:$Z$450,19,FALSE)</f>
        <v>110</v>
      </c>
      <c r="W425" t="str">
        <f>VLOOKUP($D425,metadata!$B$2:$Z$450,20,FALSE)</f>
        <v>global average</v>
      </c>
      <c r="X425">
        <f>VLOOKUP($D425,metadata!$B$2:$Z$450,21,FALSE)</f>
        <v>0</v>
      </c>
      <c r="Y425">
        <f>VLOOKUP($D425,metadata!$B$2:$Z$450,22,FALSE)</f>
        <v>6</v>
      </c>
      <c r="Z425">
        <f>VLOOKUP($D425,metadata!$B$2:$Z$450,23,FALSE)</f>
        <v>0</v>
      </c>
      <c r="AA425">
        <f>VLOOKUP($D425,metadata!$B$2:$Z$450,24,FALSE)</f>
        <v>0</v>
      </c>
      <c r="AB425">
        <f>VLOOKUP($D425,metadata!$B$2:$Z$450,25,FALSE)</f>
        <v>0</v>
      </c>
    </row>
    <row r="426" spans="1:28" x14ac:dyDescent="0.3">
      <c r="A426" t="e">
        <f>A425+metadata!J435</f>
        <v>#REF!</v>
      </c>
      <c r="B426" t="str">
        <f>metadata!B425</f>
        <v>56-T1</v>
      </c>
      <c r="C426">
        <v>425</v>
      </c>
      <c r="D426" s="11" t="str">
        <f t="shared" si="6"/>
        <v>6-KO</v>
      </c>
      <c r="E426" t="str">
        <f>VLOOKUP($D426,metadata!$B$2:$S$450,2,FALSE)</f>
        <v>KIMURA, MT</v>
      </c>
      <c r="F426" t="str">
        <f>VLOOKUP($D426,metadata!$B$2:$S$450,3,FALSE)</f>
        <v>Geographic variation of reproductive diapause in the Drosophila auraria complex (Diptera: Drosophilidae)</v>
      </c>
      <c r="G426" t="str">
        <f>VLOOKUP($D426,metadata!$B$2:$S$450,4,FALSE)</f>
        <v>10.1111/j.1365-3032.1984.tb00784.x</v>
      </c>
      <c r="H426" t="str">
        <f>VLOOKUP($D426,metadata!$B$2:$S$450,5,FALSE)</f>
        <v>y</v>
      </c>
      <c r="I426" t="str">
        <f>VLOOKUP($D426,metadata!$B$2:$S$450,6,FALSE)</f>
        <v>a</v>
      </c>
      <c r="J426" t="str">
        <f>VLOOKUP($D426,metadata!$B$2:$S$450,7,FALSE)</f>
        <v>i</v>
      </c>
      <c r="K426">
        <f>VLOOKUP($D426,metadata!$B$2:$S$450,8,FALSE)</f>
        <v>10</v>
      </c>
      <c r="L426">
        <f>VLOOKUP($D426,metadata!$B$2:$S$450,9,FALSE)</f>
        <v>7</v>
      </c>
      <c r="M426" t="str">
        <f>VLOOKUP($D426,metadata!$B$2:$S$450,10,FALSE)</f>
        <v>n</v>
      </c>
      <c r="N426" t="str">
        <f>VLOOKUP($D426,metadata!$B$2:$S$450,11,FALSE)</f>
        <v>Drosophila auraria</v>
      </c>
      <c r="O426" t="str">
        <f>VLOOKUP($D426,metadata!$B$2:$S$450,12,FALSE)</f>
        <v>diptera</v>
      </c>
      <c r="P426" t="str">
        <f>VLOOKUP($D426,metadata!$B$2:$S$450,13,FALSE)</f>
        <v>KO</v>
      </c>
      <c r="Q426">
        <f>VLOOKUP($D426,metadata!$B$2:$S$450,14,FALSE)</f>
        <v>44.774360999999999</v>
      </c>
      <c r="R426">
        <f>VLOOKUP($D426,metadata!$B$2:$S$450,15,FALSE)</f>
        <v>142.254389</v>
      </c>
      <c r="S426">
        <f>VLOOKUP($D426,metadata!$B$2:$S$450,16,FALSE)</f>
        <v>0.1</v>
      </c>
      <c r="T426">
        <f>VLOOKUP($D426,metadata!$B$2:$S$450,17,FALSE)</f>
        <v>0</v>
      </c>
      <c r="U426">
        <f>VLOOKUP($D426,metadata!$B$2:$S$450,18,FALSE)</f>
        <v>0</v>
      </c>
      <c r="V426">
        <f>VLOOKUP($D426,metadata!$B$2:$Z$450,19,FALSE)</f>
        <v>110</v>
      </c>
      <c r="W426" t="str">
        <f>VLOOKUP($D426,metadata!$B$2:$Z$450,20,FALSE)</f>
        <v>global average</v>
      </c>
      <c r="X426">
        <f>VLOOKUP($D426,metadata!$B$2:$Z$450,21,FALSE)</f>
        <v>0</v>
      </c>
      <c r="Y426">
        <f>VLOOKUP($D426,metadata!$B$2:$Z$450,22,FALSE)</f>
        <v>6</v>
      </c>
      <c r="Z426">
        <f>VLOOKUP($D426,metadata!$B$2:$Z$450,23,FALSE)</f>
        <v>0</v>
      </c>
      <c r="AA426">
        <f>VLOOKUP($D426,metadata!$B$2:$Z$450,24,FALSE)</f>
        <v>0</v>
      </c>
      <c r="AB426">
        <f>VLOOKUP($D426,metadata!$B$2:$Z$450,25,FALSE)</f>
        <v>0</v>
      </c>
    </row>
    <row r="427" spans="1:28" x14ac:dyDescent="0.3">
      <c r="A427" t="e">
        <f>A426+metadata!J436</f>
        <v>#REF!</v>
      </c>
      <c r="B427" t="str">
        <f>metadata!B426</f>
        <v>56-T2</v>
      </c>
      <c r="C427">
        <v>426</v>
      </c>
      <c r="D427" s="11" t="str">
        <f t="shared" si="6"/>
        <v>6-SP</v>
      </c>
      <c r="E427" t="str">
        <f>VLOOKUP($D427,metadata!$B$2:$S$450,2,FALSE)</f>
        <v>KIMURA, MT</v>
      </c>
      <c r="F427" t="str">
        <f>VLOOKUP($D427,metadata!$B$2:$S$450,3,FALSE)</f>
        <v>Geographic variation of reproductive diapause in the Drosophila auraria complex (Diptera: Drosophilidae)</v>
      </c>
      <c r="G427" t="str">
        <f>VLOOKUP($D427,metadata!$B$2:$S$450,4,FALSE)</f>
        <v>10.1111/j.1365-3032.1984.tb00784.x</v>
      </c>
      <c r="H427" t="str">
        <f>VLOOKUP($D427,metadata!$B$2:$S$450,5,FALSE)</f>
        <v>y</v>
      </c>
      <c r="I427" t="str">
        <f>VLOOKUP($D427,metadata!$B$2:$S$450,6,FALSE)</f>
        <v>a</v>
      </c>
      <c r="J427" t="str">
        <f>VLOOKUP($D427,metadata!$B$2:$S$450,7,FALSE)</f>
        <v>i</v>
      </c>
      <c r="K427">
        <f>VLOOKUP($D427,metadata!$B$2:$S$450,8,FALSE)</f>
        <v>10</v>
      </c>
      <c r="L427">
        <f>VLOOKUP($D427,metadata!$B$2:$S$450,9,FALSE)</f>
        <v>5</v>
      </c>
      <c r="M427" t="str">
        <f>VLOOKUP($D427,metadata!$B$2:$S$450,10,FALSE)</f>
        <v>n</v>
      </c>
      <c r="N427" t="str">
        <f>VLOOKUP($D427,metadata!$B$2:$S$450,11,FALSE)</f>
        <v>Drosophila auraria</v>
      </c>
      <c r="O427" t="str">
        <f>VLOOKUP($D427,metadata!$B$2:$S$450,12,FALSE)</f>
        <v>diptera</v>
      </c>
      <c r="P427" t="str">
        <f>VLOOKUP($D427,metadata!$B$2:$S$450,13,FALSE)</f>
        <v>SP</v>
      </c>
      <c r="Q427">
        <f>VLOOKUP($D427,metadata!$B$2:$S$450,14,FALSE)</f>
        <v>43.06861</v>
      </c>
      <c r="R427">
        <f>VLOOKUP($D427,metadata!$B$2:$S$450,15,FALSE)</f>
        <v>141.35077999999999</v>
      </c>
      <c r="S427">
        <f>VLOOKUP($D427,metadata!$B$2:$S$450,16,FALSE)</f>
        <v>0.1</v>
      </c>
      <c r="T427">
        <f>VLOOKUP($D427,metadata!$B$2:$S$450,17,FALSE)</f>
        <v>0</v>
      </c>
      <c r="U427">
        <f>VLOOKUP($D427,metadata!$B$2:$S$450,18,FALSE)</f>
        <v>0</v>
      </c>
      <c r="V427">
        <f>VLOOKUP($D427,metadata!$B$2:$Z$450,19,FALSE)</f>
        <v>110</v>
      </c>
      <c r="W427" t="str">
        <f>VLOOKUP($D427,metadata!$B$2:$Z$450,20,FALSE)</f>
        <v>global average</v>
      </c>
      <c r="X427">
        <f>VLOOKUP($D427,metadata!$B$2:$Z$450,21,FALSE)</f>
        <v>0</v>
      </c>
      <c r="Y427">
        <f>VLOOKUP($D427,metadata!$B$2:$Z$450,22,FALSE)</f>
        <v>6</v>
      </c>
      <c r="Z427">
        <f>VLOOKUP($D427,metadata!$B$2:$Z$450,23,FALSE)</f>
        <v>0</v>
      </c>
      <c r="AA427">
        <f>VLOOKUP($D427,metadata!$B$2:$Z$450,24,FALSE)</f>
        <v>0</v>
      </c>
      <c r="AB427">
        <f>VLOOKUP($D427,metadata!$B$2:$Z$450,25,FALSE)</f>
        <v>0</v>
      </c>
    </row>
    <row r="428" spans="1:28" x14ac:dyDescent="0.3">
      <c r="A428" t="e">
        <f>A427+metadata!J437</f>
        <v>#REF!</v>
      </c>
      <c r="B428" t="str">
        <f>metadata!B427</f>
        <v>57- JMS</v>
      </c>
      <c r="C428">
        <v>427</v>
      </c>
      <c r="D428" s="11" t="str">
        <f t="shared" si="6"/>
        <v>6-SP</v>
      </c>
      <c r="E428" t="str">
        <f>VLOOKUP($D428,metadata!$B$2:$S$450,2,FALSE)</f>
        <v>KIMURA, MT</v>
      </c>
      <c r="F428" t="str">
        <f>VLOOKUP($D428,metadata!$B$2:$S$450,3,FALSE)</f>
        <v>Geographic variation of reproductive diapause in the Drosophila auraria complex (Diptera: Drosophilidae)</v>
      </c>
      <c r="G428" t="str">
        <f>VLOOKUP($D428,metadata!$B$2:$S$450,4,FALSE)</f>
        <v>10.1111/j.1365-3032.1984.tb00784.x</v>
      </c>
      <c r="H428" t="str">
        <f>VLOOKUP($D428,metadata!$B$2:$S$450,5,FALSE)</f>
        <v>y</v>
      </c>
      <c r="I428" t="str">
        <f>VLOOKUP($D428,metadata!$B$2:$S$450,6,FALSE)</f>
        <v>a</v>
      </c>
      <c r="J428" t="str">
        <f>VLOOKUP($D428,metadata!$B$2:$S$450,7,FALSE)</f>
        <v>i</v>
      </c>
      <c r="K428">
        <f>VLOOKUP($D428,metadata!$B$2:$S$450,8,FALSE)</f>
        <v>10</v>
      </c>
      <c r="L428">
        <f>VLOOKUP($D428,metadata!$B$2:$S$450,9,FALSE)</f>
        <v>5</v>
      </c>
      <c r="M428" t="str">
        <f>VLOOKUP($D428,metadata!$B$2:$S$450,10,FALSE)</f>
        <v>n</v>
      </c>
      <c r="N428" t="str">
        <f>VLOOKUP($D428,metadata!$B$2:$S$450,11,FALSE)</f>
        <v>Drosophila auraria</v>
      </c>
      <c r="O428" t="str">
        <f>VLOOKUP($D428,metadata!$B$2:$S$450,12,FALSE)</f>
        <v>diptera</v>
      </c>
      <c r="P428" t="str">
        <f>VLOOKUP($D428,metadata!$B$2:$S$450,13,FALSE)</f>
        <v>SP</v>
      </c>
      <c r="Q428">
        <f>VLOOKUP($D428,metadata!$B$2:$S$450,14,FALSE)</f>
        <v>43.06861</v>
      </c>
      <c r="R428">
        <f>VLOOKUP($D428,metadata!$B$2:$S$450,15,FALSE)</f>
        <v>141.35077999999999</v>
      </c>
      <c r="S428">
        <f>VLOOKUP($D428,metadata!$B$2:$S$450,16,FALSE)</f>
        <v>0.1</v>
      </c>
      <c r="T428">
        <f>VLOOKUP($D428,metadata!$B$2:$S$450,17,FALSE)</f>
        <v>0</v>
      </c>
      <c r="U428">
        <f>VLOOKUP($D428,metadata!$B$2:$S$450,18,FALSE)</f>
        <v>0</v>
      </c>
      <c r="V428">
        <f>VLOOKUP($D428,metadata!$B$2:$Z$450,19,FALSE)</f>
        <v>110</v>
      </c>
      <c r="W428" t="str">
        <f>VLOOKUP($D428,metadata!$B$2:$Z$450,20,FALSE)</f>
        <v>global average</v>
      </c>
      <c r="X428">
        <f>VLOOKUP($D428,metadata!$B$2:$Z$450,21,FALSE)</f>
        <v>0</v>
      </c>
      <c r="Y428">
        <f>VLOOKUP($D428,metadata!$B$2:$Z$450,22,FALSE)</f>
        <v>6</v>
      </c>
      <c r="Z428">
        <f>VLOOKUP($D428,metadata!$B$2:$Z$450,23,FALSE)</f>
        <v>0</v>
      </c>
      <c r="AA428">
        <f>VLOOKUP($D428,metadata!$B$2:$Z$450,24,FALSE)</f>
        <v>0</v>
      </c>
      <c r="AB428">
        <f>VLOOKUP($D428,metadata!$B$2:$Z$450,25,FALSE)</f>
        <v>0</v>
      </c>
    </row>
    <row r="429" spans="1:28" x14ac:dyDescent="0.3">
      <c r="A429" t="e">
        <f>A428+metadata!J438</f>
        <v>#REF!</v>
      </c>
      <c r="B429" t="str">
        <f>metadata!B428</f>
        <v>57-BJ</v>
      </c>
      <c r="C429">
        <v>428</v>
      </c>
      <c r="D429" s="11" t="str">
        <f t="shared" si="6"/>
        <v>6-SP</v>
      </c>
      <c r="E429" t="str">
        <f>VLOOKUP($D429,metadata!$B$2:$S$450,2,FALSE)</f>
        <v>KIMURA, MT</v>
      </c>
      <c r="F429" t="str">
        <f>VLOOKUP($D429,metadata!$B$2:$S$450,3,FALSE)</f>
        <v>Geographic variation of reproductive diapause in the Drosophila auraria complex (Diptera: Drosophilidae)</v>
      </c>
      <c r="G429" t="str">
        <f>VLOOKUP($D429,metadata!$B$2:$S$450,4,FALSE)</f>
        <v>10.1111/j.1365-3032.1984.tb00784.x</v>
      </c>
      <c r="H429" t="str">
        <f>VLOOKUP($D429,metadata!$B$2:$S$450,5,FALSE)</f>
        <v>y</v>
      </c>
      <c r="I429" t="str">
        <f>VLOOKUP($D429,metadata!$B$2:$S$450,6,FALSE)</f>
        <v>a</v>
      </c>
      <c r="J429" t="str">
        <f>VLOOKUP($D429,metadata!$B$2:$S$450,7,FALSE)</f>
        <v>i</v>
      </c>
      <c r="K429">
        <f>VLOOKUP($D429,metadata!$B$2:$S$450,8,FALSE)</f>
        <v>10</v>
      </c>
      <c r="L429">
        <f>VLOOKUP($D429,metadata!$B$2:$S$450,9,FALSE)</f>
        <v>5</v>
      </c>
      <c r="M429" t="str">
        <f>VLOOKUP($D429,metadata!$B$2:$S$450,10,FALSE)</f>
        <v>n</v>
      </c>
      <c r="N429" t="str">
        <f>VLOOKUP($D429,metadata!$B$2:$S$450,11,FALSE)</f>
        <v>Drosophila auraria</v>
      </c>
      <c r="O429" t="str">
        <f>VLOOKUP($D429,metadata!$B$2:$S$450,12,FALSE)</f>
        <v>diptera</v>
      </c>
      <c r="P429" t="str">
        <f>VLOOKUP($D429,metadata!$B$2:$S$450,13,FALSE)</f>
        <v>SP</v>
      </c>
      <c r="Q429">
        <f>VLOOKUP($D429,metadata!$B$2:$S$450,14,FALSE)</f>
        <v>43.06861</v>
      </c>
      <c r="R429">
        <f>VLOOKUP($D429,metadata!$B$2:$S$450,15,FALSE)</f>
        <v>141.35077999999999</v>
      </c>
      <c r="S429">
        <f>VLOOKUP($D429,metadata!$B$2:$S$450,16,FALSE)</f>
        <v>0.1</v>
      </c>
      <c r="T429">
        <f>VLOOKUP($D429,metadata!$B$2:$S$450,17,FALSE)</f>
        <v>0</v>
      </c>
      <c r="U429">
        <f>VLOOKUP($D429,metadata!$B$2:$S$450,18,FALSE)</f>
        <v>0</v>
      </c>
      <c r="V429">
        <f>VLOOKUP($D429,metadata!$B$2:$Z$450,19,FALSE)</f>
        <v>110</v>
      </c>
      <c r="W429" t="str">
        <f>VLOOKUP($D429,metadata!$B$2:$Z$450,20,FALSE)</f>
        <v>global average</v>
      </c>
      <c r="X429">
        <f>VLOOKUP($D429,metadata!$B$2:$Z$450,21,FALSE)</f>
        <v>0</v>
      </c>
      <c r="Y429">
        <f>VLOOKUP($D429,metadata!$B$2:$Z$450,22,FALSE)</f>
        <v>6</v>
      </c>
      <c r="Z429">
        <f>VLOOKUP($D429,metadata!$B$2:$Z$450,23,FALSE)</f>
        <v>0</v>
      </c>
      <c r="AA429">
        <f>VLOOKUP($D429,metadata!$B$2:$Z$450,24,FALSE)</f>
        <v>0</v>
      </c>
      <c r="AB429">
        <f>VLOOKUP($D429,metadata!$B$2:$Z$450,25,FALSE)</f>
        <v>0</v>
      </c>
    </row>
    <row r="430" spans="1:28" x14ac:dyDescent="0.3">
      <c r="A430" t="e">
        <f>A429+metadata!J439</f>
        <v>#REF!</v>
      </c>
      <c r="B430" t="str">
        <f>metadata!B429</f>
        <v>57-ZB</v>
      </c>
      <c r="C430">
        <v>429</v>
      </c>
      <c r="D430" s="11" t="str">
        <f t="shared" si="6"/>
        <v>6-SP</v>
      </c>
      <c r="E430" t="str">
        <f>VLOOKUP($D430,metadata!$B$2:$S$450,2,FALSE)</f>
        <v>KIMURA, MT</v>
      </c>
      <c r="F430" t="str">
        <f>VLOOKUP($D430,metadata!$B$2:$S$450,3,FALSE)</f>
        <v>Geographic variation of reproductive diapause in the Drosophila auraria complex (Diptera: Drosophilidae)</v>
      </c>
      <c r="G430" t="str">
        <f>VLOOKUP($D430,metadata!$B$2:$S$450,4,FALSE)</f>
        <v>10.1111/j.1365-3032.1984.tb00784.x</v>
      </c>
      <c r="H430" t="str">
        <f>VLOOKUP($D430,metadata!$B$2:$S$450,5,FALSE)</f>
        <v>y</v>
      </c>
      <c r="I430" t="str">
        <f>VLOOKUP($D430,metadata!$B$2:$S$450,6,FALSE)</f>
        <v>a</v>
      </c>
      <c r="J430" t="str">
        <f>VLOOKUP($D430,metadata!$B$2:$S$450,7,FALSE)</f>
        <v>i</v>
      </c>
      <c r="K430">
        <f>VLOOKUP($D430,metadata!$B$2:$S$450,8,FALSE)</f>
        <v>10</v>
      </c>
      <c r="L430">
        <f>VLOOKUP($D430,metadata!$B$2:$S$450,9,FALSE)</f>
        <v>5</v>
      </c>
      <c r="M430" t="str">
        <f>VLOOKUP($D430,metadata!$B$2:$S$450,10,FALSE)</f>
        <v>n</v>
      </c>
      <c r="N430" t="str">
        <f>VLOOKUP($D430,metadata!$B$2:$S$450,11,FALSE)</f>
        <v>Drosophila auraria</v>
      </c>
      <c r="O430" t="str">
        <f>VLOOKUP($D430,metadata!$B$2:$S$450,12,FALSE)</f>
        <v>diptera</v>
      </c>
      <c r="P430" t="str">
        <f>VLOOKUP($D430,metadata!$B$2:$S$450,13,FALSE)</f>
        <v>SP</v>
      </c>
      <c r="Q430">
        <f>VLOOKUP($D430,metadata!$B$2:$S$450,14,FALSE)</f>
        <v>43.06861</v>
      </c>
      <c r="R430">
        <f>VLOOKUP($D430,metadata!$B$2:$S$450,15,FALSE)</f>
        <v>141.35077999999999</v>
      </c>
      <c r="S430">
        <f>VLOOKUP($D430,metadata!$B$2:$S$450,16,FALSE)</f>
        <v>0.1</v>
      </c>
      <c r="T430">
        <f>VLOOKUP($D430,metadata!$B$2:$S$450,17,FALSE)</f>
        <v>0</v>
      </c>
      <c r="U430">
        <f>VLOOKUP($D430,metadata!$B$2:$S$450,18,FALSE)</f>
        <v>0</v>
      </c>
      <c r="V430">
        <f>VLOOKUP($D430,metadata!$B$2:$Z$450,19,FALSE)</f>
        <v>110</v>
      </c>
      <c r="W430" t="str">
        <f>VLOOKUP($D430,metadata!$B$2:$Z$450,20,FALSE)</f>
        <v>global average</v>
      </c>
      <c r="X430">
        <f>VLOOKUP($D430,metadata!$B$2:$Z$450,21,FALSE)</f>
        <v>0</v>
      </c>
      <c r="Y430">
        <f>VLOOKUP($D430,metadata!$B$2:$Z$450,22,FALSE)</f>
        <v>6</v>
      </c>
      <c r="Z430">
        <f>VLOOKUP($D430,metadata!$B$2:$Z$450,23,FALSE)</f>
        <v>0</v>
      </c>
      <c r="AA430">
        <f>VLOOKUP($D430,metadata!$B$2:$Z$450,24,FALSE)</f>
        <v>0</v>
      </c>
      <c r="AB430">
        <f>VLOOKUP($D430,metadata!$B$2:$Z$450,25,FALSE)</f>
        <v>0</v>
      </c>
    </row>
    <row r="431" spans="1:28" x14ac:dyDescent="0.3">
      <c r="A431" t="e">
        <f>A430+metadata!J440</f>
        <v>#REF!</v>
      </c>
      <c r="B431" t="str">
        <f>metadata!B430</f>
        <v>57-FX</v>
      </c>
      <c r="C431">
        <v>430</v>
      </c>
      <c r="D431" s="11" t="str">
        <f t="shared" si="6"/>
        <v>6-SP</v>
      </c>
      <c r="E431" t="str">
        <f>VLOOKUP($D431,metadata!$B$2:$S$450,2,FALSE)</f>
        <v>KIMURA, MT</v>
      </c>
      <c r="F431" t="str">
        <f>VLOOKUP($D431,metadata!$B$2:$S$450,3,FALSE)</f>
        <v>Geographic variation of reproductive diapause in the Drosophila auraria complex (Diptera: Drosophilidae)</v>
      </c>
      <c r="G431" t="str">
        <f>VLOOKUP($D431,metadata!$B$2:$S$450,4,FALSE)</f>
        <v>10.1111/j.1365-3032.1984.tb00784.x</v>
      </c>
      <c r="H431" t="str">
        <f>VLOOKUP($D431,metadata!$B$2:$S$450,5,FALSE)</f>
        <v>y</v>
      </c>
      <c r="I431" t="str">
        <f>VLOOKUP($D431,metadata!$B$2:$S$450,6,FALSE)</f>
        <v>a</v>
      </c>
      <c r="J431" t="str">
        <f>VLOOKUP($D431,metadata!$B$2:$S$450,7,FALSE)</f>
        <v>i</v>
      </c>
      <c r="K431">
        <f>VLOOKUP($D431,metadata!$B$2:$S$450,8,FALSE)</f>
        <v>10</v>
      </c>
      <c r="L431">
        <f>VLOOKUP($D431,metadata!$B$2:$S$450,9,FALSE)</f>
        <v>5</v>
      </c>
      <c r="M431" t="str">
        <f>VLOOKUP($D431,metadata!$B$2:$S$450,10,FALSE)</f>
        <v>n</v>
      </c>
      <c r="N431" t="str">
        <f>VLOOKUP($D431,metadata!$B$2:$S$450,11,FALSE)</f>
        <v>Drosophila auraria</v>
      </c>
      <c r="O431" t="str">
        <f>VLOOKUP($D431,metadata!$B$2:$S$450,12,FALSE)</f>
        <v>diptera</v>
      </c>
      <c r="P431" t="str">
        <f>VLOOKUP($D431,metadata!$B$2:$S$450,13,FALSE)</f>
        <v>SP</v>
      </c>
      <c r="Q431">
        <f>VLOOKUP($D431,metadata!$B$2:$S$450,14,FALSE)</f>
        <v>43.06861</v>
      </c>
      <c r="R431">
        <f>VLOOKUP($D431,metadata!$B$2:$S$450,15,FALSE)</f>
        <v>141.35077999999999</v>
      </c>
      <c r="S431">
        <f>VLOOKUP($D431,metadata!$B$2:$S$450,16,FALSE)</f>
        <v>0.1</v>
      </c>
      <c r="T431">
        <f>VLOOKUP($D431,metadata!$B$2:$S$450,17,FALSE)</f>
        <v>0</v>
      </c>
      <c r="U431">
        <f>VLOOKUP($D431,metadata!$B$2:$S$450,18,FALSE)</f>
        <v>0</v>
      </c>
      <c r="V431">
        <f>VLOOKUP($D431,metadata!$B$2:$Z$450,19,FALSE)</f>
        <v>110</v>
      </c>
      <c r="W431" t="str">
        <f>VLOOKUP($D431,metadata!$B$2:$Z$450,20,FALSE)</f>
        <v>global average</v>
      </c>
      <c r="X431">
        <f>VLOOKUP($D431,metadata!$B$2:$Z$450,21,FALSE)</f>
        <v>0</v>
      </c>
      <c r="Y431">
        <f>VLOOKUP($D431,metadata!$B$2:$Z$450,22,FALSE)</f>
        <v>6</v>
      </c>
      <c r="Z431">
        <f>VLOOKUP($D431,metadata!$B$2:$Z$450,23,FALSE)</f>
        <v>0</v>
      </c>
      <c r="AA431">
        <f>VLOOKUP($D431,metadata!$B$2:$Z$450,24,FALSE)</f>
        <v>0</v>
      </c>
      <c r="AB431">
        <f>VLOOKUP($D431,metadata!$B$2:$Z$450,25,FALSE)</f>
        <v>0</v>
      </c>
    </row>
    <row r="432" spans="1:28" x14ac:dyDescent="0.3">
      <c r="A432" t="e">
        <f>A431+metadata!J441</f>
        <v>#REF!</v>
      </c>
      <c r="B432" t="str">
        <f>metadata!B431</f>
        <v>57-WH</v>
      </c>
      <c r="C432">
        <v>431</v>
      </c>
      <c r="D432" s="11" t="str">
        <f t="shared" si="6"/>
        <v>6-ON</v>
      </c>
      <c r="E432" t="str">
        <f>VLOOKUP($D432,metadata!$B$2:$S$450,2,FALSE)</f>
        <v>KIMURA, MT</v>
      </c>
      <c r="F432" t="str">
        <f>VLOOKUP($D432,metadata!$B$2:$S$450,3,FALSE)</f>
        <v>Geographic variation of reproductive diapause in the Drosophila auraria complex (Diptera: Drosophilidae)</v>
      </c>
      <c r="G432" t="str">
        <f>VLOOKUP($D432,metadata!$B$2:$S$450,4,FALSE)</f>
        <v>10.1111/j.1365-3032.1984.tb00784.x</v>
      </c>
      <c r="H432" t="str">
        <f>VLOOKUP($D432,metadata!$B$2:$S$450,5,FALSE)</f>
        <v>y</v>
      </c>
      <c r="I432" t="str">
        <f>VLOOKUP($D432,metadata!$B$2:$S$450,6,FALSE)</f>
        <v>a</v>
      </c>
      <c r="J432" t="str">
        <f>VLOOKUP($D432,metadata!$B$2:$S$450,7,FALSE)</f>
        <v>i</v>
      </c>
      <c r="K432">
        <f>VLOOKUP($D432,metadata!$B$2:$S$450,8,FALSE)</f>
        <v>10</v>
      </c>
      <c r="L432">
        <f>VLOOKUP($D432,metadata!$B$2:$S$450,9,FALSE)</f>
        <v>7</v>
      </c>
      <c r="M432" t="str">
        <f>VLOOKUP($D432,metadata!$B$2:$S$450,10,FALSE)</f>
        <v>n</v>
      </c>
      <c r="N432" t="str">
        <f>VLOOKUP($D432,metadata!$B$2:$S$450,11,FALSE)</f>
        <v>Drosophila auraria</v>
      </c>
      <c r="O432" t="str">
        <f>VLOOKUP($D432,metadata!$B$2:$S$450,12,FALSE)</f>
        <v>diptera</v>
      </c>
      <c r="P432" t="str">
        <f>VLOOKUP($D432,metadata!$B$2:$S$450,13,FALSE)</f>
        <v>ON</v>
      </c>
      <c r="Q432">
        <f>VLOOKUP($D432,metadata!$B$2:$S$450,14,FALSE)</f>
        <v>41.972000000000001</v>
      </c>
      <c r="R432">
        <f>VLOOKUP($D432,metadata!$B$2:$S$450,15,FALSE)</f>
        <v>140.66909999999999</v>
      </c>
      <c r="S432">
        <f>VLOOKUP($D432,metadata!$B$2:$S$450,16,FALSE)</f>
        <v>0.1</v>
      </c>
      <c r="T432">
        <f>VLOOKUP($D432,metadata!$B$2:$S$450,17,FALSE)</f>
        <v>0</v>
      </c>
      <c r="U432">
        <f>VLOOKUP($D432,metadata!$B$2:$S$450,18,FALSE)</f>
        <v>0</v>
      </c>
      <c r="V432">
        <f>VLOOKUP($D432,metadata!$B$2:$Z$450,19,FALSE)</f>
        <v>110</v>
      </c>
      <c r="W432" t="str">
        <f>VLOOKUP($D432,metadata!$B$2:$Z$450,20,FALSE)</f>
        <v>global average</v>
      </c>
      <c r="X432">
        <f>VLOOKUP($D432,metadata!$B$2:$Z$450,21,FALSE)</f>
        <v>0</v>
      </c>
      <c r="Y432">
        <f>VLOOKUP($D432,metadata!$B$2:$Z$450,22,FALSE)</f>
        <v>6</v>
      </c>
      <c r="Z432">
        <f>VLOOKUP($D432,metadata!$B$2:$Z$450,23,FALSE)</f>
        <v>0</v>
      </c>
      <c r="AA432">
        <f>VLOOKUP($D432,metadata!$B$2:$Z$450,24,FALSE)</f>
        <v>0</v>
      </c>
      <c r="AB432">
        <f>VLOOKUP($D432,metadata!$B$2:$Z$450,25,FALSE)</f>
        <v>0</v>
      </c>
    </row>
    <row r="433" spans="1:28" x14ac:dyDescent="0.3">
      <c r="A433" t="e">
        <f>A432+metadata!J442</f>
        <v>#REF!</v>
      </c>
      <c r="B433" t="str">
        <f>metadata!B432</f>
        <v>57-HH</v>
      </c>
      <c r="C433">
        <v>432</v>
      </c>
      <c r="D433" s="11" t="str">
        <f t="shared" si="6"/>
        <v>6-ON</v>
      </c>
      <c r="E433" t="str">
        <f>VLOOKUP($D433,metadata!$B$2:$S$450,2,FALSE)</f>
        <v>KIMURA, MT</v>
      </c>
      <c r="F433" t="str">
        <f>VLOOKUP($D433,metadata!$B$2:$S$450,3,FALSE)</f>
        <v>Geographic variation of reproductive diapause in the Drosophila auraria complex (Diptera: Drosophilidae)</v>
      </c>
      <c r="G433" t="str">
        <f>VLOOKUP($D433,metadata!$B$2:$S$450,4,FALSE)</f>
        <v>10.1111/j.1365-3032.1984.tb00784.x</v>
      </c>
      <c r="H433" t="str">
        <f>VLOOKUP($D433,metadata!$B$2:$S$450,5,FALSE)</f>
        <v>y</v>
      </c>
      <c r="I433" t="str">
        <f>VLOOKUP($D433,metadata!$B$2:$S$450,6,FALSE)</f>
        <v>a</v>
      </c>
      <c r="J433" t="str">
        <f>VLOOKUP($D433,metadata!$B$2:$S$450,7,FALSE)</f>
        <v>i</v>
      </c>
      <c r="K433">
        <f>VLOOKUP($D433,metadata!$B$2:$S$450,8,FALSE)</f>
        <v>10</v>
      </c>
      <c r="L433">
        <f>VLOOKUP($D433,metadata!$B$2:$S$450,9,FALSE)</f>
        <v>7</v>
      </c>
      <c r="M433" t="str">
        <f>VLOOKUP($D433,metadata!$B$2:$S$450,10,FALSE)</f>
        <v>n</v>
      </c>
      <c r="N433" t="str">
        <f>VLOOKUP($D433,metadata!$B$2:$S$450,11,FALSE)</f>
        <v>Drosophila auraria</v>
      </c>
      <c r="O433" t="str">
        <f>VLOOKUP($D433,metadata!$B$2:$S$450,12,FALSE)</f>
        <v>diptera</v>
      </c>
      <c r="P433" t="str">
        <f>VLOOKUP($D433,metadata!$B$2:$S$450,13,FALSE)</f>
        <v>ON</v>
      </c>
      <c r="Q433">
        <f>VLOOKUP($D433,metadata!$B$2:$S$450,14,FALSE)</f>
        <v>41.972000000000001</v>
      </c>
      <c r="R433">
        <f>VLOOKUP($D433,metadata!$B$2:$S$450,15,FALSE)</f>
        <v>140.66909999999999</v>
      </c>
      <c r="S433">
        <f>VLOOKUP($D433,metadata!$B$2:$S$450,16,FALSE)</f>
        <v>0.1</v>
      </c>
      <c r="T433">
        <f>VLOOKUP($D433,metadata!$B$2:$S$450,17,FALSE)</f>
        <v>0</v>
      </c>
      <c r="U433">
        <f>VLOOKUP($D433,metadata!$B$2:$S$450,18,FALSE)</f>
        <v>0</v>
      </c>
      <c r="V433">
        <f>VLOOKUP($D433,metadata!$B$2:$Z$450,19,FALSE)</f>
        <v>110</v>
      </c>
      <c r="W433" t="str">
        <f>VLOOKUP($D433,metadata!$B$2:$Z$450,20,FALSE)</f>
        <v>global average</v>
      </c>
      <c r="X433">
        <f>VLOOKUP($D433,metadata!$B$2:$Z$450,21,FALSE)</f>
        <v>0</v>
      </c>
      <c r="Y433">
        <f>VLOOKUP($D433,metadata!$B$2:$Z$450,22,FALSE)</f>
        <v>6</v>
      </c>
      <c r="Z433">
        <f>VLOOKUP($D433,metadata!$B$2:$Z$450,23,FALSE)</f>
        <v>0</v>
      </c>
      <c r="AA433">
        <f>VLOOKUP($D433,metadata!$B$2:$Z$450,24,FALSE)</f>
        <v>0</v>
      </c>
      <c r="AB433">
        <f>VLOOKUP($D433,metadata!$B$2:$Z$450,25,FALSE)</f>
        <v>0</v>
      </c>
    </row>
    <row r="434" spans="1:28" x14ac:dyDescent="0.3">
      <c r="A434" t="e">
        <f>A433+metadata!J443</f>
        <v>#REF!</v>
      </c>
      <c r="B434" t="str">
        <f>metadata!B433</f>
        <v>58-</v>
      </c>
      <c r="C434">
        <v>433</v>
      </c>
      <c r="D434" s="11" t="str">
        <f t="shared" si="6"/>
        <v>6-ON</v>
      </c>
      <c r="E434" t="str">
        <f>VLOOKUP($D434,metadata!$B$2:$S$450,2,FALSE)</f>
        <v>KIMURA, MT</v>
      </c>
      <c r="F434" t="str">
        <f>VLOOKUP($D434,metadata!$B$2:$S$450,3,FALSE)</f>
        <v>Geographic variation of reproductive diapause in the Drosophila auraria complex (Diptera: Drosophilidae)</v>
      </c>
      <c r="G434" t="str">
        <f>VLOOKUP($D434,metadata!$B$2:$S$450,4,FALSE)</f>
        <v>10.1111/j.1365-3032.1984.tb00784.x</v>
      </c>
      <c r="H434" t="str">
        <f>VLOOKUP($D434,metadata!$B$2:$S$450,5,FALSE)</f>
        <v>y</v>
      </c>
      <c r="I434" t="str">
        <f>VLOOKUP($D434,metadata!$B$2:$S$450,6,FALSE)</f>
        <v>a</v>
      </c>
      <c r="J434" t="str">
        <f>VLOOKUP($D434,metadata!$B$2:$S$450,7,FALSE)</f>
        <v>i</v>
      </c>
      <c r="K434">
        <f>VLOOKUP($D434,metadata!$B$2:$S$450,8,FALSE)</f>
        <v>10</v>
      </c>
      <c r="L434">
        <f>VLOOKUP($D434,metadata!$B$2:$S$450,9,FALSE)</f>
        <v>7</v>
      </c>
      <c r="M434" t="str">
        <f>VLOOKUP($D434,metadata!$B$2:$S$450,10,FALSE)</f>
        <v>n</v>
      </c>
      <c r="N434" t="str">
        <f>VLOOKUP($D434,metadata!$B$2:$S$450,11,FALSE)</f>
        <v>Drosophila auraria</v>
      </c>
      <c r="O434" t="str">
        <f>VLOOKUP($D434,metadata!$B$2:$S$450,12,FALSE)</f>
        <v>diptera</v>
      </c>
      <c r="P434" t="str">
        <f>VLOOKUP($D434,metadata!$B$2:$S$450,13,FALSE)</f>
        <v>ON</v>
      </c>
      <c r="Q434">
        <f>VLOOKUP($D434,metadata!$B$2:$S$450,14,FALSE)</f>
        <v>41.972000000000001</v>
      </c>
      <c r="R434">
        <f>VLOOKUP($D434,metadata!$B$2:$S$450,15,FALSE)</f>
        <v>140.66909999999999</v>
      </c>
      <c r="S434">
        <f>VLOOKUP($D434,metadata!$B$2:$S$450,16,FALSE)</f>
        <v>0.1</v>
      </c>
      <c r="T434">
        <f>VLOOKUP($D434,metadata!$B$2:$S$450,17,FALSE)</f>
        <v>0</v>
      </c>
      <c r="U434">
        <f>VLOOKUP($D434,metadata!$B$2:$S$450,18,FALSE)</f>
        <v>0</v>
      </c>
      <c r="V434">
        <f>VLOOKUP($D434,metadata!$B$2:$Z$450,19,FALSE)</f>
        <v>110</v>
      </c>
      <c r="W434" t="str">
        <f>VLOOKUP($D434,metadata!$B$2:$Z$450,20,FALSE)</f>
        <v>global average</v>
      </c>
      <c r="X434">
        <f>VLOOKUP($D434,metadata!$B$2:$Z$450,21,FALSE)</f>
        <v>0</v>
      </c>
      <c r="Y434">
        <f>VLOOKUP($D434,metadata!$B$2:$Z$450,22,FALSE)</f>
        <v>6</v>
      </c>
      <c r="Z434">
        <f>VLOOKUP($D434,metadata!$B$2:$Z$450,23,FALSE)</f>
        <v>0</v>
      </c>
      <c r="AA434">
        <f>VLOOKUP($D434,metadata!$B$2:$Z$450,24,FALSE)</f>
        <v>0</v>
      </c>
      <c r="AB434">
        <f>VLOOKUP($D434,metadata!$B$2:$Z$450,25,FALSE)</f>
        <v>0</v>
      </c>
    </row>
    <row r="435" spans="1:28" x14ac:dyDescent="0.3">
      <c r="A435" t="e">
        <f>A434+metadata!J444</f>
        <v>#REF!</v>
      </c>
      <c r="B435" t="str">
        <f>metadata!B434</f>
        <v>59-</v>
      </c>
      <c r="C435">
        <v>434</v>
      </c>
      <c r="D435" s="11" t="str">
        <f t="shared" si="6"/>
        <v>6-ON</v>
      </c>
      <c r="E435" t="str">
        <f>VLOOKUP($D435,metadata!$B$2:$S$450,2,FALSE)</f>
        <v>KIMURA, MT</v>
      </c>
      <c r="F435" t="str">
        <f>VLOOKUP($D435,metadata!$B$2:$S$450,3,FALSE)</f>
        <v>Geographic variation of reproductive diapause in the Drosophila auraria complex (Diptera: Drosophilidae)</v>
      </c>
      <c r="G435" t="str">
        <f>VLOOKUP($D435,metadata!$B$2:$S$450,4,FALSE)</f>
        <v>10.1111/j.1365-3032.1984.tb00784.x</v>
      </c>
      <c r="H435" t="str">
        <f>VLOOKUP($D435,metadata!$B$2:$S$450,5,FALSE)</f>
        <v>y</v>
      </c>
      <c r="I435" t="str">
        <f>VLOOKUP($D435,metadata!$B$2:$S$450,6,FALSE)</f>
        <v>a</v>
      </c>
      <c r="J435" t="str">
        <f>VLOOKUP($D435,metadata!$B$2:$S$450,7,FALSE)</f>
        <v>i</v>
      </c>
      <c r="K435">
        <f>VLOOKUP($D435,metadata!$B$2:$S$450,8,FALSE)</f>
        <v>10</v>
      </c>
      <c r="L435">
        <f>VLOOKUP($D435,metadata!$B$2:$S$450,9,FALSE)</f>
        <v>7</v>
      </c>
      <c r="M435" t="str">
        <f>VLOOKUP($D435,metadata!$B$2:$S$450,10,FALSE)</f>
        <v>n</v>
      </c>
      <c r="N435" t="str">
        <f>VLOOKUP($D435,metadata!$B$2:$S$450,11,FALSE)</f>
        <v>Drosophila auraria</v>
      </c>
      <c r="O435" t="str">
        <f>VLOOKUP($D435,metadata!$B$2:$S$450,12,FALSE)</f>
        <v>diptera</v>
      </c>
      <c r="P435" t="str">
        <f>VLOOKUP($D435,metadata!$B$2:$S$450,13,FALSE)</f>
        <v>ON</v>
      </c>
      <c r="Q435">
        <f>VLOOKUP($D435,metadata!$B$2:$S$450,14,FALSE)</f>
        <v>41.972000000000001</v>
      </c>
      <c r="R435">
        <f>VLOOKUP($D435,metadata!$B$2:$S$450,15,FALSE)</f>
        <v>140.66909999999999</v>
      </c>
      <c r="S435">
        <f>VLOOKUP($D435,metadata!$B$2:$S$450,16,FALSE)</f>
        <v>0.1</v>
      </c>
      <c r="T435">
        <f>VLOOKUP($D435,metadata!$B$2:$S$450,17,FALSE)</f>
        <v>0</v>
      </c>
      <c r="U435">
        <f>VLOOKUP($D435,metadata!$B$2:$S$450,18,FALSE)</f>
        <v>0</v>
      </c>
      <c r="V435">
        <f>VLOOKUP($D435,metadata!$B$2:$Z$450,19,FALSE)</f>
        <v>110</v>
      </c>
      <c r="W435" t="str">
        <f>VLOOKUP($D435,metadata!$B$2:$Z$450,20,FALSE)</f>
        <v>global average</v>
      </c>
      <c r="X435">
        <f>VLOOKUP($D435,metadata!$B$2:$Z$450,21,FALSE)</f>
        <v>0</v>
      </c>
      <c r="Y435">
        <f>VLOOKUP($D435,metadata!$B$2:$Z$450,22,FALSE)</f>
        <v>6</v>
      </c>
      <c r="Z435">
        <f>VLOOKUP($D435,metadata!$B$2:$Z$450,23,FALSE)</f>
        <v>0</v>
      </c>
      <c r="AA435">
        <f>VLOOKUP($D435,metadata!$B$2:$Z$450,24,FALSE)</f>
        <v>0</v>
      </c>
      <c r="AB435">
        <f>VLOOKUP($D435,metadata!$B$2:$Z$450,25,FALSE)</f>
        <v>0</v>
      </c>
    </row>
    <row r="436" spans="1:28" x14ac:dyDescent="0.3">
      <c r="A436" t="e">
        <f>A435+metadata!J445</f>
        <v>#REF!</v>
      </c>
      <c r="B436" t="str">
        <f>metadata!B435</f>
        <v>60-onuma</v>
      </c>
      <c r="C436">
        <v>435</v>
      </c>
      <c r="D436" s="11" t="str">
        <f t="shared" si="6"/>
        <v>6-ON</v>
      </c>
      <c r="E436" t="str">
        <f>VLOOKUP($D436,metadata!$B$2:$S$450,2,FALSE)</f>
        <v>KIMURA, MT</v>
      </c>
      <c r="F436" t="str">
        <f>VLOOKUP($D436,metadata!$B$2:$S$450,3,FALSE)</f>
        <v>Geographic variation of reproductive diapause in the Drosophila auraria complex (Diptera: Drosophilidae)</v>
      </c>
      <c r="G436" t="str">
        <f>VLOOKUP($D436,metadata!$B$2:$S$450,4,FALSE)</f>
        <v>10.1111/j.1365-3032.1984.tb00784.x</v>
      </c>
      <c r="H436" t="str">
        <f>VLOOKUP($D436,metadata!$B$2:$S$450,5,FALSE)</f>
        <v>y</v>
      </c>
      <c r="I436" t="str">
        <f>VLOOKUP($D436,metadata!$B$2:$S$450,6,FALSE)</f>
        <v>a</v>
      </c>
      <c r="J436" t="str">
        <f>VLOOKUP($D436,metadata!$B$2:$S$450,7,FALSE)</f>
        <v>i</v>
      </c>
      <c r="K436">
        <f>VLOOKUP($D436,metadata!$B$2:$S$450,8,FALSE)</f>
        <v>10</v>
      </c>
      <c r="L436">
        <f>VLOOKUP($D436,metadata!$B$2:$S$450,9,FALSE)</f>
        <v>7</v>
      </c>
      <c r="M436" t="str">
        <f>VLOOKUP($D436,metadata!$B$2:$S$450,10,FALSE)</f>
        <v>n</v>
      </c>
      <c r="N436" t="str">
        <f>VLOOKUP($D436,metadata!$B$2:$S$450,11,FALSE)</f>
        <v>Drosophila auraria</v>
      </c>
      <c r="O436" t="str">
        <f>VLOOKUP($D436,metadata!$B$2:$S$450,12,FALSE)</f>
        <v>diptera</v>
      </c>
      <c r="P436" t="str">
        <f>VLOOKUP($D436,metadata!$B$2:$S$450,13,FALSE)</f>
        <v>ON</v>
      </c>
      <c r="Q436">
        <f>VLOOKUP($D436,metadata!$B$2:$S$450,14,FALSE)</f>
        <v>41.972000000000001</v>
      </c>
      <c r="R436">
        <f>VLOOKUP($D436,metadata!$B$2:$S$450,15,FALSE)</f>
        <v>140.66909999999999</v>
      </c>
      <c r="S436">
        <f>VLOOKUP($D436,metadata!$B$2:$S$450,16,FALSE)</f>
        <v>0.1</v>
      </c>
      <c r="T436">
        <f>VLOOKUP($D436,metadata!$B$2:$S$450,17,FALSE)</f>
        <v>0</v>
      </c>
      <c r="U436">
        <f>VLOOKUP($D436,metadata!$B$2:$S$450,18,FALSE)</f>
        <v>0</v>
      </c>
      <c r="V436">
        <f>VLOOKUP($D436,metadata!$B$2:$Z$450,19,FALSE)</f>
        <v>110</v>
      </c>
      <c r="W436" t="str">
        <f>VLOOKUP($D436,metadata!$B$2:$Z$450,20,FALSE)</f>
        <v>global average</v>
      </c>
      <c r="X436">
        <f>VLOOKUP($D436,metadata!$B$2:$Z$450,21,FALSE)</f>
        <v>0</v>
      </c>
      <c r="Y436">
        <f>VLOOKUP($D436,metadata!$B$2:$Z$450,22,FALSE)</f>
        <v>6</v>
      </c>
      <c r="Z436">
        <f>VLOOKUP($D436,metadata!$B$2:$Z$450,23,FALSE)</f>
        <v>0</v>
      </c>
      <c r="AA436">
        <f>VLOOKUP($D436,metadata!$B$2:$Z$450,24,FALSE)</f>
        <v>0</v>
      </c>
      <c r="AB436">
        <f>VLOOKUP($D436,metadata!$B$2:$Z$450,25,FALSE)</f>
        <v>0</v>
      </c>
    </row>
    <row r="437" spans="1:28" x14ac:dyDescent="0.3">
      <c r="A437" t="e">
        <f>A436+metadata!J446</f>
        <v>#REF!</v>
      </c>
      <c r="B437" t="str">
        <f>metadata!B436</f>
        <v>60-oita</v>
      </c>
      <c r="C437">
        <v>436</v>
      </c>
      <c r="D437" s="11" t="str">
        <f t="shared" si="6"/>
        <v>6-ON</v>
      </c>
      <c r="E437" t="str">
        <f>VLOOKUP($D437,metadata!$B$2:$S$450,2,FALSE)</f>
        <v>KIMURA, MT</v>
      </c>
      <c r="F437" t="str">
        <f>VLOOKUP($D437,metadata!$B$2:$S$450,3,FALSE)</f>
        <v>Geographic variation of reproductive diapause in the Drosophila auraria complex (Diptera: Drosophilidae)</v>
      </c>
      <c r="G437" t="str">
        <f>VLOOKUP($D437,metadata!$B$2:$S$450,4,FALSE)</f>
        <v>10.1111/j.1365-3032.1984.tb00784.x</v>
      </c>
      <c r="H437" t="str">
        <f>VLOOKUP($D437,metadata!$B$2:$S$450,5,FALSE)</f>
        <v>y</v>
      </c>
      <c r="I437" t="str">
        <f>VLOOKUP($D437,metadata!$B$2:$S$450,6,FALSE)</f>
        <v>a</v>
      </c>
      <c r="J437" t="str">
        <f>VLOOKUP($D437,metadata!$B$2:$S$450,7,FALSE)</f>
        <v>i</v>
      </c>
      <c r="K437">
        <f>VLOOKUP($D437,metadata!$B$2:$S$450,8,FALSE)</f>
        <v>10</v>
      </c>
      <c r="L437">
        <f>VLOOKUP($D437,metadata!$B$2:$S$450,9,FALSE)</f>
        <v>7</v>
      </c>
      <c r="M437" t="str">
        <f>VLOOKUP($D437,metadata!$B$2:$S$450,10,FALSE)</f>
        <v>n</v>
      </c>
      <c r="N437" t="str">
        <f>VLOOKUP($D437,metadata!$B$2:$S$450,11,FALSE)</f>
        <v>Drosophila auraria</v>
      </c>
      <c r="O437" t="str">
        <f>VLOOKUP($D437,metadata!$B$2:$S$450,12,FALSE)</f>
        <v>diptera</v>
      </c>
      <c r="P437" t="str">
        <f>VLOOKUP($D437,metadata!$B$2:$S$450,13,FALSE)</f>
        <v>ON</v>
      </c>
      <c r="Q437">
        <f>VLOOKUP($D437,metadata!$B$2:$S$450,14,FALSE)</f>
        <v>41.972000000000001</v>
      </c>
      <c r="R437">
        <f>VLOOKUP($D437,metadata!$B$2:$S$450,15,FALSE)</f>
        <v>140.66909999999999</v>
      </c>
      <c r="S437">
        <f>VLOOKUP($D437,metadata!$B$2:$S$450,16,FALSE)</f>
        <v>0.1</v>
      </c>
      <c r="T437">
        <f>VLOOKUP($D437,metadata!$B$2:$S$450,17,FALSE)</f>
        <v>0</v>
      </c>
      <c r="U437">
        <f>VLOOKUP($D437,metadata!$B$2:$S$450,18,FALSE)</f>
        <v>0</v>
      </c>
      <c r="V437">
        <f>VLOOKUP($D437,metadata!$B$2:$Z$450,19,FALSE)</f>
        <v>110</v>
      </c>
      <c r="W437" t="str">
        <f>VLOOKUP($D437,metadata!$B$2:$Z$450,20,FALSE)</f>
        <v>global average</v>
      </c>
      <c r="X437">
        <f>VLOOKUP($D437,metadata!$B$2:$Z$450,21,FALSE)</f>
        <v>0</v>
      </c>
      <c r="Y437">
        <f>VLOOKUP($D437,metadata!$B$2:$Z$450,22,FALSE)</f>
        <v>6</v>
      </c>
      <c r="Z437">
        <f>VLOOKUP($D437,metadata!$B$2:$Z$450,23,FALSE)</f>
        <v>0</v>
      </c>
      <c r="AA437">
        <f>VLOOKUP($D437,metadata!$B$2:$Z$450,24,FALSE)</f>
        <v>0</v>
      </c>
      <c r="AB437">
        <f>VLOOKUP($D437,metadata!$B$2:$Z$450,25,FALSE)</f>
        <v>0</v>
      </c>
    </row>
    <row r="438" spans="1:28" x14ac:dyDescent="0.3">
      <c r="A438" t="e">
        <f>A437+metadata!J447</f>
        <v>#REF!</v>
      </c>
      <c r="B438" t="str">
        <f>metadata!B437</f>
        <v>60-yakushima</v>
      </c>
      <c r="C438">
        <v>437</v>
      </c>
      <c r="D438" s="11" t="str">
        <f t="shared" si="6"/>
        <v>6-ON</v>
      </c>
      <c r="E438" t="str">
        <f>VLOOKUP($D438,metadata!$B$2:$S$450,2,FALSE)</f>
        <v>KIMURA, MT</v>
      </c>
      <c r="F438" t="str">
        <f>VLOOKUP($D438,metadata!$B$2:$S$450,3,FALSE)</f>
        <v>Geographic variation of reproductive diapause in the Drosophila auraria complex (Diptera: Drosophilidae)</v>
      </c>
      <c r="G438" t="str">
        <f>VLOOKUP($D438,metadata!$B$2:$S$450,4,FALSE)</f>
        <v>10.1111/j.1365-3032.1984.tb00784.x</v>
      </c>
      <c r="H438" t="str">
        <f>VLOOKUP($D438,metadata!$B$2:$S$450,5,FALSE)</f>
        <v>y</v>
      </c>
      <c r="I438" t="str">
        <f>VLOOKUP($D438,metadata!$B$2:$S$450,6,FALSE)</f>
        <v>a</v>
      </c>
      <c r="J438" t="str">
        <f>VLOOKUP($D438,metadata!$B$2:$S$450,7,FALSE)</f>
        <v>i</v>
      </c>
      <c r="K438">
        <f>VLOOKUP($D438,metadata!$B$2:$S$450,8,FALSE)</f>
        <v>10</v>
      </c>
      <c r="L438">
        <f>VLOOKUP($D438,metadata!$B$2:$S$450,9,FALSE)</f>
        <v>7</v>
      </c>
      <c r="M438" t="str">
        <f>VLOOKUP($D438,metadata!$B$2:$S$450,10,FALSE)</f>
        <v>n</v>
      </c>
      <c r="N438" t="str">
        <f>VLOOKUP($D438,metadata!$B$2:$S$450,11,FALSE)</f>
        <v>Drosophila auraria</v>
      </c>
      <c r="O438" t="str">
        <f>VLOOKUP($D438,metadata!$B$2:$S$450,12,FALSE)</f>
        <v>diptera</v>
      </c>
      <c r="P438" t="str">
        <f>VLOOKUP($D438,metadata!$B$2:$S$450,13,FALSE)</f>
        <v>ON</v>
      </c>
      <c r="Q438">
        <f>VLOOKUP($D438,metadata!$B$2:$S$450,14,FALSE)</f>
        <v>41.972000000000001</v>
      </c>
      <c r="R438">
        <f>VLOOKUP($D438,metadata!$B$2:$S$450,15,FALSE)</f>
        <v>140.66909999999999</v>
      </c>
      <c r="S438">
        <f>VLOOKUP($D438,metadata!$B$2:$S$450,16,FALSE)</f>
        <v>0.1</v>
      </c>
      <c r="T438">
        <f>VLOOKUP($D438,metadata!$B$2:$S$450,17,FALSE)</f>
        <v>0</v>
      </c>
      <c r="U438">
        <f>VLOOKUP($D438,metadata!$B$2:$S$450,18,FALSE)</f>
        <v>0</v>
      </c>
      <c r="V438">
        <f>VLOOKUP($D438,metadata!$B$2:$Z$450,19,FALSE)</f>
        <v>110</v>
      </c>
      <c r="W438" t="str">
        <f>VLOOKUP($D438,metadata!$B$2:$Z$450,20,FALSE)</f>
        <v>global average</v>
      </c>
      <c r="X438">
        <f>VLOOKUP($D438,metadata!$B$2:$Z$450,21,FALSE)</f>
        <v>0</v>
      </c>
      <c r="Y438">
        <f>VLOOKUP($D438,metadata!$B$2:$Z$450,22,FALSE)</f>
        <v>6</v>
      </c>
      <c r="Z438">
        <f>VLOOKUP($D438,metadata!$B$2:$Z$450,23,FALSE)</f>
        <v>0</v>
      </c>
      <c r="AA438">
        <f>VLOOKUP($D438,metadata!$B$2:$Z$450,24,FALSE)</f>
        <v>0</v>
      </c>
      <c r="AB438">
        <f>VLOOKUP($D438,metadata!$B$2:$Z$450,25,FALSE)</f>
        <v>0</v>
      </c>
    </row>
    <row r="439" spans="1:28" x14ac:dyDescent="0.3">
      <c r="A439" t="e">
        <f>A438+metadata!J448</f>
        <v>#REF!</v>
      </c>
      <c r="B439" t="str">
        <f>metadata!B438</f>
        <v>61-wakkanai</v>
      </c>
      <c r="C439">
        <v>438</v>
      </c>
      <c r="D439" s="11" t="str">
        <f t="shared" si="6"/>
        <v>6-SM</v>
      </c>
      <c r="E439" t="str">
        <f>VLOOKUP($D439,metadata!$B$2:$S$450,2,FALSE)</f>
        <v>KIMURA, MT</v>
      </c>
      <c r="F439" t="str">
        <f>VLOOKUP($D439,metadata!$B$2:$S$450,3,FALSE)</f>
        <v>Geographic variation of reproductive diapause in the Drosophila auraria complex (Diptera: Drosophilidae)</v>
      </c>
      <c r="G439" t="str">
        <f>VLOOKUP($D439,metadata!$B$2:$S$450,4,FALSE)</f>
        <v>10.1111/j.1365-3032.1984.tb00784.x</v>
      </c>
      <c r="H439" t="str">
        <f>VLOOKUP($D439,metadata!$B$2:$S$450,5,FALSE)</f>
        <v>y</v>
      </c>
      <c r="I439" t="str">
        <f>VLOOKUP($D439,metadata!$B$2:$S$450,6,FALSE)</f>
        <v>a</v>
      </c>
      <c r="J439" t="str">
        <f>VLOOKUP($D439,metadata!$B$2:$S$450,7,FALSE)</f>
        <v>i</v>
      </c>
      <c r="K439">
        <f>VLOOKUP($D439,metadata!$B$2:$S$450,8,FALSE)</f>
        <v>10</v>
      </c>
      <c r="L439">
        <f>VLOOKUP($D439,metadata!$B$2:$S$450,9,FALSE)</f>
        <v>5</v>
      </c>
      <c r="M439" t="str">
        <f>VLOOKUP($D439,metadata!$B$2:$S$450,10,FALSE)</f>
        <v>n</v>
      </c>
      <c r="N439" t="str">
        <f>VLOOKUP($D439,metadata!$B$2:$S$450,11,FALSE)</f>
        <v>Drosophila auraria</v>
      </c>
      <c r="O439" t="str">
        <f>VLOOKUP($D439,metadata!$B$2:$S$450,12,FALSE)</f>
        <v>diptera</v>
      </c>
      <c r="P439" t="str">
        <f>VLOOKUP($D439,metadata!$B$2:$S$450,13,FALSE)</f>
        <v>SM</v>
      </c>
      <c r="Q439">
        <f>VLOOKUP($D439,metadata!$B$2:$S$450,14,FALSE)</f>
        <v>40.599027999999997</v>
      </c>
      <c r="R439">
        <f>VLOOKUP($D439,metadata!$B$2:$S$450,15,FALSE)</f>
        <v>141.39761100000001</v>
      </c>
      <c r="S439">
        <f>VLOOKUP($D439,metadata!$B$2:$S$450,16,FALSE)</f>
        <v>0.1</v>
      </c>
      <c r="T439">
        <f>VLOOKUP($D439,metadata!$B$2:$S$450,17,FALSE)</f>
        <v>0</v>
      </c>
      <c r="U439">
        <f>VLOOKUP($D439,metadata!$B$2:$S$450,18,FALSE)</f>
        <v>0</v>
      </c>
      <c r="V439">
        <f>VLOOKUP($D439,metadata!$B$2:$Z$450,19,FALSE)</f>
        <v>110</v>
      </c>
      <c r="W439" t="str">
        <f>VLOOKUP($D439,metadata!$B$2:$Z$450,20,FALSE)</f>
        <v>global average</v>
      </c>
      <c r="X439">
        <f>VLOOKUP($D439,metadata!$B$2:$Z$450,21,FALSE)</f>
        <v>0</v>
      </c>
      <c r="Y439">
        <f>VLOOKUP($D439,metadata!$B$2:$Z$450,22,FALSE)</f>
        <v>6</v>
      </c>
      <c r="Z439">
        <f>VLOOKUP($D439,metadata!$B$2:$Z$450,23,FALSE)</f>
        <v>0</v>
      </c>
      <c r="AA439">
        <f>VLOOKUP($D439,metadata!$B$2:$Z$450,24,FALSE)</f>
        <v>0</v>
      </c>
      <c r="AB439">
        <f>VLOOKUP($D439,metadata!$B$2:$Z$450,25,FALSE)</f>
        <v>0</v>
      </c>
    </row>
    <row r="440" spans="1:28" x14ac:dyDescent="0.3">
      <c r="A440" t="e">
        <f>A439+metadata!J449</f>
        <v>#REF!</v>
      </c>
      <c r="B440" t="str">
        <f>metadata!B439</f>
        <v>61-onishica</v>
      </c>
      <c r="C440">
        <v>439</v>
      </c>
      <c r="D440" s="11" t="str">
        <f t="shared" si="6"/>
        <v>6-SM</v>
      </c>
      <c r="E440" t="str">
        <f>VLOOKUP($D440,metadata!$B$2:$S$450,2,FALSE)</f>
        <v>KIMURA, MT</v>
      </c>
      <c r="F440" t="str">
        <f>VLOOKUP($D440,metadata!$B$2:$S$450,3,FALSE)</f>
        <v>Geographic variation of reproductive diapause in the Drosophila auraria complex (Diptera: Drosophilidae)</v>
      </c>
      <c r="G440" t="str">
        <f>VLOOKUP($D440,metadata!$B$2:$S$450,4,FALSE)</f>
        <v>10.1111/j.1365-3032.1984.tb00784.x</v>
      </c>
      <c r="H440" t="str">
        <f>VLOOKUP($D440,metadata!$B$2:$S$450,5,FALSE)</f>
        <v>y</v>
      </c>
      <c r="I440" t="str">
        <f>VLOOKUP($D440,metadata!$B$2:$S$450,6,FALSE)</f>
        <v>a</v>
      </c>
      <c r="J440" t="str">
        <f>VLOOKUP($D440,metadata!$B$2:$S$450,7,FALSE)</f>
        <v>i</v>
      </c>
      <c r="K440">
        <f>VLOOKUP($D440,metadata!$B$2:$S$450,8,FALSE)</f>
        <v>10</v>
      </c>
      <c r="L440">
        <f>VLOOKUP($D440,metadata!$B$2:$S$450,9,FALSE)</f>
        <v>5</v>
      </c>
      <c r="M440" t="str">
        <f>VLOOKUP($D440,metadata!$B$2:$S$450,10,FALSE)</f>
        <v>n</v>
      </c>
      <c r="N440" t="str">
        <f>VLOOKUP($D440,metadata!$B$2:$S$450,11,FALSE)</f>
        <v>Drosophila auraria</v>
      </c>
      <c r="O440" t="str">
        <f>VLOOKUP($D440,metadata!$B$2:$S$450,12,FALSE)</f>
        <v>diptera</v>
      </c>
      <c r="P440" t="str">
        <f>VLOOKUP($D440,metadata!$B$2:$S$450,13,FALSE)</f>
        <v>SM</v>
      </c>
      <c r="Q440">
        <f>VLOOKUP($D440,metadata!$B$2:$S$450,14,FALSE)</f>
        <v>40.599027999999997</v>
      </c>
      <c r="R440">
        <f>VLOOKUP($D440,metadata!$B$2:$S$450,15,FALSE)</f>
        <v>141.39761100000001</v>
      </c>
      <c r="S440">
        <f>VLOOKUP($D440,metadata!$B$2:$S$450,16,FALSE)</f>
        <v>0.1</v>
      </c>
      <c r="T440">
        <f>VLOOKUP($D440,metadata!$B$2:$S$450,17,FALSE)</f>
        <v>0</v>
      </c>
      <c r="U440">
        <f>VLOOKUP($D440,metadata!$B$2:$S$450,18,FALSE)</f>
        <v>0</v>
      </c>
      <c r="V440">
        <f>VLOOKUP($D440,metadata!$B$2:$Z$450,19,FALSE)</f>
        <v>110</v>
      </c>
      <c r="W440" t="str">
        <f>VLOOKUP($D440,metadata!$B$2:$Z$450,20,FALSE)</f>
        <v>global average</v>
      </c>
      <c r="X440">
        <f>VLOOKUP($D440,metadata!$B$2:$Z$450,21,FALSE)</f>
        <v>0</v>
      </c>
      <c r="Y440">
        <f>VLOOKUP($D440,metadata!$B$2:$Z$450,22,FALSE)</f>
        <v>6</v>
      </c>
      <c r="Z440">
        <f>VLOOKUP($D440,metadata!$B$2:$Z$450,23,FALSE)</f>
        <v>0</v>
      </c>
      <c r="AA440">
        <f>VLOOKUP($D440,metadata!$B$2:$Z$450,24,FALSE)</f>
        <v>0</v>
      </c>
      <c r="AB440">
        <f>VLOOKUP($D440,metadata!$B$2:$Z$450,25,FALSE)</f>
        <v>0</v>
      </c>
    </row>
    <row r="441" spans="1:28" x14ac:dyDescent="0.3">
      <c r="A441" t="e">
        <f>A440+metadata!J450</f>
        <v>#REF!</v>
      </c>
      <c r="B441" t="str">
        <f>metadata!B440</f>
        <v>61-sapporo</v>
      </c>
      <c r="C441">
        <v>440</v>
      </c>
      <c r="D441" s="11" t="str">
        <f t="shared" si="6"/>
        <v>6-SM</v>
      </c>
      <c r="E441" t="str">
        <f>VLOOKUP($D441,metadata!$B$2:$S$450,2,FALSE)</f>
        <v>KIMURA, MT</v>
      </c>
      <c r="F441" t="str">
        <f>VLOOKUP($D441,metadata!$B$2:$S$450,3,FALSE)</f>
        <v>Geographic variation of reproductive diapause in the Drosophila auraria complex (Diptera: Drosophilidae)</v>
      </c>
      <c r="G441" t="str">
        <f>VLOOKUP($D441,metadata!$B$2:$S$450,4,FALSE)</f>
        <v>10.1111/j.1365-3032.1984.tb00784.x</v>
      </c>
      <c r="H441" t="str">
        <f>VLOOKUP($D441,metadata!$B$2:$S$450,5,FALSE)</f>
        <v>y</v>
      </c>
      <c r="I441" t="str">
        <f>VLOOKUP($D441,metadata!$B$2:$S$450,6,FALSE)</f>
        <v>a</v>
      </c>
      <c r="J441" t="str">
        <f>VLOOKUP($D441,metadata!$B$2:$S$450,7,FALSE)</f>
        <v>i</v>
      </c>
      <c r="K441">
        <f>VLOOKUP($D441,metadata!$B$2:$S$450,8,FALSE)</f>
        <v>10</v>
      </c>
      <c r="L441">
        <f>VLOOKUP($D441,metadata!$B$2:$S$450,9,FALSE)</f>
        <v>5</v>
      </c>
      <c r="M441" t="str">
        <f>VLOOKUP($D441,metadata!$B$2:$S$450,10,FALSE)</f>
        <v>n</v>
      </c>
      <c r="N441" t="str">
        <f>VLOOKUP($D441,metadata!$B$2:$S$450,11,FALSE)</f>
        <v>Drosophila auraria</v>
      </c>
      <c r="O441" t="str">
        <f>VLOOKUP($D441,metadata!$B$2:$S$450,12,FALSE)</f>
        <v>diptera</v>
      </c>
      <c r="P441" t="str">
        <f>VLOOKUP($D441,metadata!$B$2:$S$450,13,FALSE)</f>
        <v>SM</v>
      </c>
      <c r="Q441">
        <f>VLOOKUP($D441,metadata!$B$2:$S$450,14,FALSE)</f>
        <v>40.599027999999997</v>
      </c>
      <c r="R441">
        <f>VLOOKUP($D441,metadata!$B$2:$S$450,15,FALSE)</f>
        <v>141.39761100000001</v>
      </c>
      <c r="S441">
        <f>VLOOKUP($D441,metadata!$B$2:$S$450,16,FALSE)</f>
        <v>0.1</v>
      </c>
      <c r="T441">
        <f>VLOOKUP($D441,metadata!$B$2:$S$450,17,FALSE)</f>
        <v>0</v>
      </c>
      <c r="U441">
        <f>VLOOKUP($D441,metadata!$B$2:$S$450,18,FALSE)</f>
        <v>0</v>
      </c>
      <c r="V441">
        <f>VLOOKUP($D441,metadata!$B$2:$Z$450,19,FALSE)</f>
        <v>110</v>
      </c>
      <c r="W441" t="str">
        <f>VLOOKUP($D441,metadata!$B$2:$Z$450,20,FALSE)</f>
        <v>global average</v>
      </c>
      <c r="X441">
        <f>VLOOKUP($D441,metadata!$B$2:$Z$450,21,FALSE)</f>
        <v>0</v>
      </c>
      <c r="Y441">
        <f>VLOOKUP($D441,metadata!$B$2:$Z$450,22,FALSE)</f>
        <v>6</v>
      </c>
      <c r="Z441">
        <f>VLOOKUP($D441,metadata!$B$2:$Z$450,23,FALSE)</f>
        <v>0</v>
      </c>
      <c r="AA441">
        <f>VLOOKUP($D441,metadata!$B$2:$Z$450,24,FALSE)</f>
        <v>0</v>
      </c>
      <c r="AB441">
        <f>VLOOKUP($D441,metadata!$B$2:$Z$450,25,FALSE)</f>
        <v>0</v>
      </c>
    </row>
    <row r="442" spans="1:28" x14ac:dyDescent="0.3">
      <c r="A442" t="e">
        <f>A441+metadata!J451</f>
        <v>#REF!</v>
      </c>
      <c r="B442" t="str">
        <f>metadata!B441</f>
        <v>61-yakumo</v>
      </c>
      <c r="C442">
        <v>441</v>
      </c>
      <c r="D442" s="11" t="str">
        <f t="shared" si="6"/>
        <v>6-SM</v>
      </c>
      <c r="E442" t="str">
        <f>VLOOKUP($D442,metadata!$B$2:$S$450,2,FALSE)</f>
        <v>KIMURA, MT</v>
      </c>
      <c r="F442" t="str">
        <f>VLOOKUP($D442,metadata!$B$2:$S$450,3,FALSE)</f>
        <v>Geographic variation of reproductive diapause in the Drosophila auraria complex (Diptera: Drosophilidae)</v>
      </c>
      <c r="G442" t="str">
        <f>VLOOKUP($D442,metadata!$B$2:$S$450,4,FALSE)</f>
        <v>10.1111/j.1365-3032.1984.tb00784.x</v>
      </c>
      <c r="H442" t="str">
        <f>VLOOKUP($D442,metadata!$B$2:$S$450,5,FALSE)</f>
        <v>y</v>
      </c>
      <c r="I442" t="str">
        <f>VLOOKUP($D442,metadata!$B$2:$S$450,6,FALSE)</f>
        <v>a</v>
      </c>
      <c r="J442" t="str">
        <f>VLOOKUP($D442,metadata!$B$2:$S$450,7,FALSE)</f>
        <v>i</v>
      </c>
      <c r="K442">
        <f>VLOOKUP($D442,metadata!$B$2:$S$450,8,FALSE)</f>
        <v>10</v>
      </c>
      <c r="L442">
        <f>VLOOKUP($D442,metadata!$B$2:$S$450,9,FALSE)</f>
        <v>5</v>
      </c>
      <c r="M442" t="str">
        <f>VLOOKUP($D442,metadata!$B$2:$S$450,10,FALSE)</f>
        <v>n</v>
      </c>
      <c r="N442" t="str">
        <f>VLOOKUP($D442,metadata!$B$2:$S$450,11,FALSE)</f>
        <v>Drosophila auraria</v>
      </c>
      <c r="O442" t="str">
        <f>VLOOKUP($D442,metadata!$B$2:$S$450,12,FALSE)</f>
        <v>diptera</v>
      </c>
      <c r="P442" t="str">
        <f>VLOOKUP($D442,metadata!$B$2:$S$450,13,FALSE)</f>
        <v>SM</v>
      </c>
      <c r="Q442">
        <f>VLOOKUP($D442,metadata!$B$2:$S$450,14,FALSE)</f>
        <v>40.599027999999997</v>
      </c>
      <c r="R442">
        <f>VLOOKUP($D442,metadata!$B$2:$S$450,15,FALSE)</f>
        <v>141.39761100000001</v>
      </c>
      <c r="S442">
        <f>VLOOKUP($D442,metadata!$B$2:$S$450,16,FALSE)</f>
        <v>0.1</v>
      </c>
      <c r="T442">
        <f>VLOOKUP($D442,metadata!$B$2:$S$450,17,FALSE)</f>
        <v>0</v>
      </c>
      <c r="U442">
        <f>VLOOKUP($D442,metadata!$B$2:$S$450,18,FALSE)</f>
        <v>0</v>
      </c>
      <c r="V442">
        <f>VLOOKUP($D442,metadata!$B$2:$Z$450,19,FALSE)</f>
        <v>110</v>
      </c>
      <c r="W442" t="str">
        <f>VLOOKUP($D442,metadata!$B$2:$Z$450,20,FALSE)</f>
        <v>global average</v>
      </c>
      <c r="X442">
        <f>VLOOKUP($D442,metadata!$B$2:$Z$450,21,FALSE)</f>
        <v>0</v>
      </c>
      <c r="Y442">
        <f>VLOOKUP($D442,metadata!$B$2:$Z$450,22,FALSE)</f>
        <v>6</v>
      </c>
      <c r="Z442">
        <f>VLOOKUP($D442,metadata!$B$2:$Z$450,23,FALSE)</f>
        <v>0</v>
      </c>
      <c r="AA442">
        <f>VLOOKUP($D442,metadata!$B$2:$Z$450,24,FALSE)</f>
        <v>0</v>
      </c>
      <c r="AB442">
        <f>VLOOKUP($D442,metadata!$B$2:$Z$450,25,FALSE)</f>
        <v>0</v>
      </c>
    </row>
    <row r="443" spans="1:28" x14ac:dyDescent="0.3">
      <c r="A443" t="e">
        <f>A442+metadata!J452</f>
        <v>#REF!</v>
      </c>
      <c r="B443" t="str">
        <f>metadata!B442</f>
        <v>61-hakodate</v>
      </c>
      <c r="C443">
        <v>442</v>
      </c>
      <c r="D443" s="11" t="str">
        <f t="shared" si="6"/>
        <v>6-SM</v>
      </c>
      <c r="E443" t="str">
        <f>VLOOKUP($D443,metadata!$B$2:$S$450,2,FALSE)</f>
        <v>KIMURA, MT</v>
      </c>
      <c r="F443" t="str">
        <f>VLOOKUP($D443,metadata!$B$2:$S$450,3,FALSE)</f>
        <v>Geographic variation of reproductive diapause in the Drosophila auraria complex (Diptera: Drosophilidae)</v>
      </c>
      <c r="G443" t="str">
        <f>VLOOKUP($D443,metadata!$B$2:$S$450,4,FALSE)</f>
        <v>10.1111/j.1365-3032.1984.tb00784.x</v>
      </c>
      <c r="H443" t="str">
        <f>VLOOKUP($D443,metadata!$B$2:$S$450,5,FALSE)</f>
        <v>y</v>
      </c>
      <c r="I443" t="str">
        <f>VLOOKUP($D443,metadata!$B$2:$S$450,6,FALSE)</f>
        <v>a</v>
      </c>
      <c r="J443" t="str">
        <f>VLOOKUP($D443,metadata!$B$2:$S$450,7,FALSE)</f>
        <v>i</v>
      </c>
      <c r="K443">
        <f>VLOOKUP($D443,metadata!$B$2:$S$450,8,FALSE)</f>
        <v>10</v>
      </c>
      <c r="L443">
        <f>VLOOKUP($D443,metadata!$B$2:$S$450,9,FALSE)</f>
        <v>5</v>
      </c>
      <c r="M443" t="str">
        <f>VLOOKUP($D443,metadata!$B$2:$S$450,10,FALSE)</f>
        <v>n</v>
      </c>
      <c r="N443" t="str">
        <f>VLOOKUP($D443,metadata!$B$2:$S$450,11,FALSE)</f>
        <v>Drosophila auraria</v>
      </c>
      <c r="O443" t="str">
        <f>VLOOKUP($D443,metadata!$B$2:$S$450,12,FALSE)</f>
        <v>diptera</v>
      </c>
      <c r="P443" t="str">
        <f>VLOOKUP($D443,metadata!$B$2:$S$450,13,FALSE)</f>
        <v>SM</v>
      </c>
      <c r="Q443">
        <f>VLOOKUP($D443,metadata!$B$2:$S$450,14,FALSE)</f>
        <v>40.599027999999997</v>
      </c>
      <c r="R443">
        <f>VLOOKUP($D443,metadata!$B$2:$S$450,15,FALSE)</f>
        <v>141.39761100000001</v>
      </c>
      <c r="S443">
        <f>VLOOKUP($D443,metadata!$B$2:$S$450,16,FALSE)</f>
        <v>0.1</v>
      </c>
      <c r="T443">
        <f>VLOOKUP($D443,metadata!$B$2:$S$450,17,FALSE)</f>
        <v>0</v>
      </c>
      <c r="U443">
        <f>VLOOKUP($D443,metadata!$B$2:$S$450,18,FALSE)</f>
        <v>0</v>
      </c>
      <c r="V443">
        <f>VLOOKUP($D443,metadata!$B$2:$Z$450,19,FALSE)</f>
        <v>110</v>
      </c>
      <c r="W443" t="str">
        <f>VLOOKUP($D443,metadata!$B$2:$Z$450,20,FALSE)</f>
        <v>global average</v>
      </c>
      <c r="X443">
        <f>VLOOKUP($D443,metadata!$B$2:$Z$450,21,FALSE)</f>
        <v>0</v>
      </c>
      <c r="Y443">
        <f>VLOOKUP($D443,metadata!$B$2:$Z$450,22,FALSE)</f>
        <v>6</v>
      </c>
      <c r="Z443">
        <f>VLOOKUP($D443,metadata!$B$2:$Z$450,23,FALSE)</f>
        <v>0</v>
      </c>
      <c r="AA443">
        <f>VLOOKUP($D443,metadata!$B$2:$Z$450,24,FALSE)</f>
        <v>0</v>
      </c>
      <c r="AB443">
        <f>VLOOKUP($D443,metadata!$B$2:$Z$450,25,FALSE)</f>
        <v>0</v>
      </c>
    </row>
    <row r="444" spans="1:28" x14ac:dyDescent="0.3">
      <c r="A444" t="e">
        <f>A443+metadata!J453</f>
        <v>#REF!</v>
      </c>
      <c r="B444" t="str">
        <f>metadata!B443</f>
        <v>61-kikonai</v>
      </c>
      <c r="C444">
        <v>443</v>
      </c>
      <c r="D444" s="11" t="str">
        <f t="shared" si="6"/>
        <v>6-KT</v>
      </c>
      <c r="E444" t="str">
        <f>VLOOKUP($D444,metadata!$B$2:$S$450,2,FALSE)</f>
        <v>KIMURA, MT</v>
      </c>
      <c r="F444" t="str">
        <f>VLOOKUP($D444,metadata!$B$2:$S$450,3,FALSE)</f>
        <v>Geographic variation of reproductive diapause in the Drosophila auraria complex (Diptera: Drosophilidae)</v>
      </c>
      <c r="G444" t="str">
        <f>VLOOKUP($D444,metadata!$B$2:$S$450,4,FALSE)</f>
        <v>10.1111/j.1365-3032.1984.tb00784.x</v>
      </c>
      <c r="H444" t="str">
        <f>VLOOKUP($D444,metadata!$B$2:$S$450,5,FALSE)</f>
        <v>y</v>
      </c>
      <c r="I444" t="str">
        <f>VLOOKUP($D444,metadata!$B$2:$S$450,6,FALSE)</f>
        <v>a</v>
      </c>
      <c r="J444" t="str">
        <f>VLOOKUP($D444,metadata!$B$2:$S$450,7,FALSE)</f>
        <v>i</v>
      </c>
      <c r="K444">
        <f>VLOOKUP($D444,metadata!$B$2:$S$450,8,FALSE)</f>
        <v>10</v>
      </c>
      <c r="L444">
        <f>VLOOKUP($D444,metadata!$B$2:$S$450,9,FALSE)</f>
        <v>4</v>
      </c>
      <c r="M444" t="str">
        <f>VLOOKUP($D444,metadata!$B$2:$S$450,10,FALSE)</f>
        <v>n</v>
      </c>
      <c r="N444" t="str">
        <f>VLOOKUP($D444,metadata!$B$2:$S$450,11,FALSE)</f>
        <v>Drosophila auraria</v>
      </c>
      <c r="O444" t="str">
        <f>VLOOKUP($D444,metadata!$B$2:$S$450,12,FALSE)</f>
        <v>diptera</v>
      </c>
      <c r="P444" t="str">
        <f>VLOOKUP($D444,metadata!$B$2:$S$450,13,FALSE)</f>
        <v>KT</v>
      </c>
      <c r="Q444">
        <f>VLOOKUP($D444,metadata!$B$2:$S$450,14,FALSE)</f>
        <v>39.286749999999998</v>
      </c>
      <c r="R444">
        <f>VLOOKUP($D444,metadata!$B$2:$S$450,15,FALSE)</f>
        <v>141.11322200000001</v>
      </c>
      <c r="S444">
        <f>VLOOKUP($D444,metadata!$B$2:$S$450,16,FALSE)</f>
        <v>0.1</v>
      </c>
      <c r="T444">
        <f>VLOOKUP($D444,metadata!$B$2:$S$450,17,FALSE)</f>
        <v>0</v>
      </c>
      <c r="U444">
        <f>VLOOKUP($D444,metadata!$B$2:$S$450,18,FALSE)</f>
        <v>0</v>
      </c>
      <c r="V444">
        <f>VLOOKUP($D444,metadata!$B$2:$Z$450,19,FALSE)</f>
        <v>110</v>
      </c>
      <c r="W444" t="str">
        <f>VLOOKUP($D444,metadata!$B$2:$Z$450,20,FALSE)</f>
        <v>global average</v>
      </c>
      <c r="X444">
        <f>VLOOKUP($D444,metadata!$B$2:$Z$450,21,FALSE)</f>
        <v>0</v>
      </c>
      <c r="Y444">
        <f>VLOOKUP($D444,metadata!$B$2:$Z$450,22,FALSE)</f>
        <v>6</v>
      </c>
      <c r="Z444">
        <f>VLOOKUP($D444,metadata!$B$2:$Z$450,23,FALSE)</f>
        <v>0</v>
      </c>
      <c r="AA444">
        <f>VLOOKUP($D444,metadata!$B$2:$Z$450,24,FALSE)</f>
        <v>0</v>
      </c>
      <c r="AB444">
        <f>VLOOKUP($D444,metadata!$B$2:$Z$450,25,FALSE)</f>
        <v>0</v>
      </c>
    </row>
    <row r="445" spans="1:28" x14ac:dyDescent="0.3">
      <c r="A445" t="e">
        <f>A444+metadata!J454</f>
        <v>#REF!</v>
      </c>
      <c r="B445" t="str">
        <f>metadata!B444</f>
        <v>61-matsumae</v>
      </c>
      <c r="C445">
        <v>444</v>
      </c>
      <c r="D445" s="11" t="str">
        <f t="shared" si="6"/>
        <v>6-KT</v>
      </c>
      <c r="E445" t="str">
        <f>VLOOKUP($D445,metadata!$B$2:$S$450,2,FALSE)</f>
        <v>KIMURA, MT</v>
      </c>
      <c r="F445" t="str">
        <f>VLOOKUP($D445,metadata!$B$2:$S$450,3,FALSE)</f>
        <v>Geographic variation of reproductive diapause in the Drosophila auraria complex (Diptera: Drosophilidae)</v>
      </c>
      <c r="G445" t="str">
        <f>VLOOKUP($D445,metadata!$B$2:$S$450,4,FALSE)</f>
        <v>10.1111/j.1365-3032.1984.tb00784.x</v>
      </c>
      <c r="H445" t="str">
        <f>VLOOKUP($D445,metadata!$B$2:$S$450,5,FALSE)</f>
        <v>y</v>
      </c>
      <c r="I445" t="str">
        <f>VLOOKUP($D445,metadata!$B$2:$S$450,6,FALSE)</f>
        <v>a</v>
      </c>
      <c r="J445" t="str">
        <f>VLOOKUP($D445,metadata!$B$2:$S$450,7,FALSE)</f>
        <v>i</v>
      </c>
      <c r="K445">
        <f>VLOOKUP($D445,metadata!$B$2:$S$450,8,FALSE)</f>
        <v>10</v>
      </c>
      <c r="L445">
        <f>VLOOKUP($D445,metadata!$B$2:$S$450,9,FALSE)</f>
        <v>4</v>
      </c>
      <c r="M445" t="str">
        <f>VLOOKUP($D445,metadata!$B$2:$S$450,10,FALSE)</f>
        <v>n</v>
      </c>
      <c r="N445" t="str">
        <f>VLOOKUP($D445,metadata!$B$2:$S$450,11,FALSE)</f>
        <v>Drosophila auraria</v>
      </c>
      <c r="O445" t="str">
        <f>VLOOKUP($D445,metadata!$B$2:$S$450,12,FALSE)</f>
        <v>diptera</v>
      </c>
      <c r="P445" t="str">
        <f>VLOOKUP($D445,metadata!$B$2:$S$450,13,FALSE)</f>
        <v>KT</v>
      </c>
      <c r="Q445">
        <f>VLOOKUP($D445,metadata!$B$2:$S$450,14,FALSE)</f>
        <v>39.286749999999998</v>
      </c>
      <c r="R445">
        <f>VLOOKUP($D445,metadata!$B$2:$S$450,15,FALSE)</f>
        <v>141.11322200000001</v>
      </c>
      <c r="S445">
        <f>VLOOKUP($D445,metadata!$B$2:$S$450,16,FALSE)</f>
        <v>0.1</v>
      </c>
      <c r="T445">
        <f>VLOOKUP($D445,metadata!$B$2:$S$450,17,FALSE)</f>
        <v>0</v>
      </c>
      <c r="U445">
        <f>VLOOKUP($D445,metadata!$B$2:$S$450,18,FALSE)</f>
        <v>0</v>
      </c>
      <c r="V445">
        <f>VLOOKUP($D445,metadata!$B$2:$Z$450,19,FALSE)</f>
        <v>110</v>
      </c>
      <c r="W445" t="str">
        <f>VLOOKUP($D445,metadata!$B$2:$Z$450,20,FALSE)</f>
        <v>global average</v>
      </c>
      <c r="X445">
        <f>VLOOKUP($D445,metadata!$B$2:$Z$450,21,FALSE)</f>
        <v>0</v>
      </c>
      <c r="Y445">
        <f>VLOOKUP($D445,metadata!$B$2:$Z$450,22,FALSE)</f>
        <v>6</v>
      </c>
      <c r="Z445">
        <f>VLOOKUP($D445,metadata!$B$2:$Z$450,23,FALSE)</f>
        <v>0</v>
      </c>
      <c r="AA445">
        <f>VLOOKUP($D445,metadata!$B$2:$Z$450,24,FALSE)</f>
        <v>0</v>
      </c>
      <c r="AB445">
        <f>VLOOKUP($D445,metadata!$B$2:$Z$450,25,FALSE)</f>
        <v>0</v>
      </c>
    </row>
    <row r="446" spans="1:28" x14ac:dyDescent="0.3">
      <c r="A446" t="e">
        <f>A445+metadata!J455</f>
        <v>#REF!</v>
      </c>
      <c r="B446" t="str">
        <f>metadata!B445</f>
        <v>61-Oma</v>
      </c>
      <c r="C446">
        <v>445</v>
      </c>
      <c r="D446" s="11" t="str">
        <f t="shared" si="6"/>
        <v>6-KT</v>
      </c>
      <c r="E446" t="str">
        <f>VLOOKUP($D446,metadata!$B$2:$S$450,2,FALSE)</f>
        <v>KIMURA, MT</v>
      </c>
      <c r="F446" t="str">
        <f>VLOOKUP($D446,metadata!$B$2:$S$450,3,FALSE)</f>
        <v>Geographic variation of reproductive diapause in the Drosophila auraria complex (Diptera: Drosophilidae)</v>
      </c>
      <c r="G446" t="str">
        <f>VLOOKUP($D446,metadata!$B$2:$S$450,4,FALSE)</f>
        <v>10.1111/j.1365-3032.1984.tb00784.x</v>
      </c>
      <c r="H446" t="str">
        <f>VLOOKUP($D446,metadata!$B$2:$S$450,5,FALSE)</f>
        <v>y</v>
      </c>
      <c r="I446" t="str">
        <f>VLOOKUP($D446,metadata!$B$2:$S$450,6,FALSE)</f>
        <v>a</v>
      </c>
      <c r="J446" t="str">
        <f>VLOOKUP($D446,metadata!$B$2:$S$450,7,FALSE)</f>
        <v>i</v>
      </c>
      <c r="K446">
        <f>VLOOKUP($D446,metadata!$B$2:$S$450,8,FALSE)</f>
        <v>10</v>
      </c>
      <c r="L446">
        <f>VLOOKUP($D446,metadata!$B$2:$S$450,9,FALSE)</f>
        <v>4</v>
      </c>
      <c r="M446" t="str">
        <f>VLOOKUP($D446,metadata!$B$2:$S$450,10,FALSE)</f>
        <v>n</v>
      </c>
      <c r="N446" t="str">
        <f>VLOOKUP($D446,metadata!$B$2:$S$450,11,FALSE)</f>
        <v>Drosophila auraria</v>
      </c>
      <c r="O446" t="str">
        <f>VLOOKUP($D446,metadata!$B$2:$S$450,12,FALSE)</f>
        <v>diptera</v>
      </c>
      <c r="P446" t="str">
        <f>VLOOKUP($D446,metadata!$B$2:$S$450,13,FALSE)</f>
        <v>KT</v>
      </c>
      <c r="Q446">
        <f>VLOOKUP($D446,metadata!$B$2:$S$450,14,FALSE)</f>
        <v>39.286749999999998</v>
      </c>
      <c r="R446">
        <f>VLOOKUP($D446,metadata!$B$2:$S$450,15,FALSE)</f>
        <v>141.11322200000001</v>
      </c>
      <c r="S446">
        <f>VLOOKUP($D446,metadata!$B$2:$S$450,16,FALSE)</f>
        <v>0.1</v>
      </c>
      <c r="T446">
        <f>VLOOKUP($D446,metadata!$B$2:$S$450,17,FALSE)</f>
        <v>0</v>
      </c>
      <c r="U446">
        <f>VLOOKUP($D446,metadata!$B$2:$S$450,18,FALSE)</f>
        <v>0</v>
      </c>
      <c r="V446">
        <f>VLOOKUP($D446,metadata!$B$2:$Z$450,19,FALSE)</f>
        <v>110</v>
      </c>
      <c r="W446" t="str">
        <f>VLOOKUP($D446,metadata!$B$2:$Z$450,20,FALSE)</f>
        <v>global average</v>
      </c>
      <c r="X446">
        <f>VLOOKUP($D446,metadata!$B$2:$Z$450,21,FALSE)</f>
        <v>0</v>
      </c>
      <c r="Y446">
        <f>VLOOKUP($D446,metadata!$B$2:$Z$450,22,FALSE)</f>
        <v>6</v>
      </c>
      <c r="Z446">
        <f>VLOOKUP($D446,metadata!$B$2:$Z$450,23,FALSE)</f>
        <v>0</v>
      </c>
      <c r="AA446">
        <f>VLOOKUP($D446,metadata!$B$2:$Z$450,24,FALSE)</f>
        <v>0</v>
      </c>
      <c r="AB446">
        <f>VLOOKUP($D446,metadata!$B$2:$Z$450,25,FALSE)</f>
        <v>0</v>
      </c>
    </row>
    <row r="447" spans="1:28" x14ac:dyDescent="0.3">
      <c r="A447" t="e">
        <f>A446+metadata!J456</f>
        <v>#REF!</v>
      </c>
      <c r="B447" t="str">
        <f>metadata!B446</f>
        <v>61-Minmaya</v>
      </c>
      <c r="C447">
        <v>446</v>
      </c>
      <c r="D447" s="11" t="str">
        <f t="shared" si="6"/>
        <v>6-KT</v>
      </c>
      <c r="E447" t="str">
        <f>VLOOKUP($D447,metadata!$B$2:$S$450,2,FALSE)</f>
        <v>KIMURA, MT</v>
      </c>
      <c r="F447" t="str">
        <f>VLOOKUP($D447,metadata!$B$2:$S$450,3,FALSE)</f>
        <v>Geographic variation of reproductive diapause in the Drosophila auraria complex (Diptera: Drosophilidae)</v>
      </c>
      <c r="G447" t="str">
        <f>VLOOKUP($D447,metadata!$B$2:$S$450,4,FALSE)</f>
        <v>10.1111/j.1365-3032.1984.tb00784.x</v>
      </c>
      <c r="H447" t="str">
        <f>VLOOKUP($D447,metadata!$B$2:$S$450,5,FALSE)</f>
        <v>y</v>
      </c>
      <c r="I447" t="str">
        <f>VLOOKUP($D447,metadata!$B$2:$S$450,6,FALSE)</f>
        <v>a</v>
      </c>
      <c r="J447" t="str">
        <f>VLOOKUP($D447,metadata!$B$2:$S$450,7,FALSE)</f>
        <v>i</v>
      </c>
      <c r="K447">
        <f>VLOOKUP($D447,metadata!$B$2:$S$450,8,FALSE)</f>
        <v>10</v>
      </c>
      <c r="L447">
        <f>VLOOKUP($D447,metadata!$B$2:$S$450,9,FALSE)</f>
        <v>4</v>
      </c>
      <c r="M447" t="str">
        <f>VLOOKUP($D447,metadata!$B$2:$S$450,10,FALSE)</f>
        <v>n</v>
      </c>
      <c r="N447" t="str">
        <f>VLOOKUP($D447,metadata!$B$2:$S$450,11,FALSE)</f>
        <v>Drosophila auraria</v>
      </c>
      <c r="O447" t="str">
        <f>VLOOKUP($D447,metadata!$B$2:$S$450,12,FALSE)</f>
        <v>diptera</v>
      </c>
      <c r="P447" t="str">
        <f>VLOOKUP($D447,metadata!$B$2:$S$450,13,FALSE)</f>
        <v>KT</v>
      </c>
      <c r="Q447">
        <f>VLOOKUP($D447,metadata!$B$2:$S$450,14,FALSE)</f>
        <v>39.286749999999998</v>
      </c>
      <c r="R447">
        <f>VLOOKUP($D447,metadata!$B$2:$S$450,15,FALSE)</f>
        <v>141.11322200000001</v>
      </c>
      <c r="S447">
        <f>VLOOKUP($D447,metadata!$B$2:$S$450,16,FALSE)</f>
        <v>0.1</v>
      </c>
      <c r="T447">
        <f>VLOOKUP($D447,metadata!$B$2:$S$450,17,FALSE)</f>
        <v>0</v>
      </c>
      <c r="U447">
        <f>VLOOKUP($D447,metadata!$B$2:$S$450,18,FALSE)</f>
        <v>0</v>
      </c>
      <c r="V447">
        <f>VLOOKUP($D447,metadata!$B$2:$Z$450,19,FALSE)</f>
        <v>110</v>
      </c>
      <c r="W447" t="str">
        <f>VLOOKUP($D447,metadata!$B$2:$Z$450,20,FALSE)</f>
        <v>global average</v>
      </c>
      <c r="X447">
        <f>VLOOKUP($D447,metadata!$B$2:$Z$450,21,FALSE)</f>
        <v>0</v>
      </c>
      <c r="Y447">
        <f>VLOOKUP($D447,metadata!$B$2:$Z$450,22,FALSE)</f>
        <v>6</v>
      </c>
      <c r="Z447">
        <f>VLOOKUP($D447,metadata!$B$2:$Z$450,23,FALSE)</f>
        <v>0</v>
      </c>
      <c r="AA447">
        <f>VLOOKUP($D447,metadata!$B$2:$Z$450,24,FALSE)</f>
        <v>0</v>
      </c>
      <c r="AB447">
        <f>VLOOKUP($D447,metadata!$B$2:$Z$450,25,FALSE)</f>
        <v>0</v>
      </c>
    </row>
    <row r="448" spans="1:28" x14ac:dyDescent="0.3">
      <c r="A448" t="e">
        <f>A447+metadata!J457</f>
        <v>#REF!</v>
      </c>
      <c r="B448" t="str">
        <f>metadata!B447</f>
        <v>61-rikuchunakano</v>
      </c>
      <c r="C448">
        <v>447</v>
      </c>
      <c r="D448" s="11" t="str">
        <f t="shared" si="6"/>
        <v>6-IW</v>
      </c>
      <c r="E448" t="str">
        <f>VLOOKUP($D448,metadata!$B$2:$S$450,2,FALSE)</f>
        <v>KIMURA, MT</v>
      </c>
      <c r="F448" t="str">
        <f>VLOOKUP($D448,metadata!$B$2:$S$450,3,FALSE)</f>
        <v>Geographic variation of reproductive diapause in the Drosophila auraria complex (Diptera: Drosophilidae)</v>
      </c>
      <c r="G448" t="str">
        <f>VLOOKUP($D448,metadata!$B$2:$S$450,4,FALSE)</f>
        <v>10.1111/j.1365-3032.1984.tb00784.x</v>
      </c>
      <c r="H448" t="str">
        <f>VLOOKUP($D448,metadata!$B$2:$S$450,5,FALSE)</f>
        <v>y</v>
      </c>
      <c r="I448" t="str">
        <f>VLOOKUP($D448,metadata!$B$2:$S$450,6,FALSE)</f>
        <v>a</v>
      </c>
      <c r="J448" t="str">
        <f>VLOOKUP($D448,metadata!$B$2:$S$450,7,FALSE)</f>
        <v>i</v>
      </c>
      <c r="K448">
        <f>VLOOKUP($D448,metadata!$B$2:$S$450,8,FALSE)</f>
        <v>10</v>
      </c>
      <c r="L448">
        <f>VLOOKUP($D448,metadata!$B$2:$S$450,9,FALSE)</f>
        <v>8</v>
      </c>
      <c r="M448" t="str">
        <f>VLOOKUP($D448,metadata!$B$2:$S$450,10,FALSE)</f>
        <v>n</v>
      </c>
      <c r="N448" t="str">
        <f>VLOOKUP($D448,metadata!$B$2:$S$450,11,FALSE)</f>
        <v>Drosophila auraria</v>
      </c>
      <c r="O448" t="str">
        <f>VLOOKUP($D448,metadata!$B$2:$S$450,12,FALSE)</f>
        <v>diptera</v>
      </c>
      <c r="P448" t="str">
        <f>VLOOKUP($D448,metadata!$B$2:$S$450,13,FALSE)</f>
        <v>IW</v>
      </c>
      <c r="Q448">
        <f>VLOOKUP($D448,metadata!$B$2:$S$450,14,FALSE)</f>
        <v>38.104278000000001</v>
      </c>
      <c r="R448">
        <f>VLOOKUP($D448,metadata!$B$2:$S$450,15,FALSE)</f>
        <v>140.87016</v>
      </c>
      <c r="S448">
        <f>VLOOKUP($D448,metadata!$B$2:$S$450,16,FALSE)</f>
        <v>0.1</v>
      </c>
      <c r="T448">
        <f>VLOOKUP($D448,metadata!$B$2:$S$450,17,FALSE)</f>
        <v>0</v>
      </c>
      <c r="U448">
        <f>VLOOKUP($D448,metadata!$B$2:$S$450,18,FALSE)</f>
        <v>0</v>
      </c>
      <c r="V448">
        <f>VLOOKUP($D448,metadata!$B$2:$Z$450,19,FALSE)</f>
        <v>110</v>
      </c>
      <c r="W448" t="str">
        <f>VLOOKUP($D448,metadata!$B$2:$Z$450,20,FALSE)</f>
        <v>global average</v>
      </c>
      <c r="X448">
        <f>VLOOKUP($D448,metadata!$B$2:$Z$450,21,FALSE)</f>
        <v>0</v>
      </c>
      <c r="Y448">
        <f>VLOOKUP($D448,metadata!$B$2:$Z$450,22,FALSE)</f>
        <v>6</v>
      </c>
      <c r="Z448">
        <f>VLOOKUP($D448,metadata!$B$2:$Z$450,23,FALSE)</f>
        <v>0</v>
      </c>
      <c r="AA448">
        <f>VLOOKUP($D448,metadata!$B$2:$Z$450,24,FALSE)</f>
        <v>0</v>
      </c>
      <c r="AB448">
        <f>VLOOKUP($D448,metadata!$B$2:$Z$450,25,FALSE)</f>
        <v>0</v>
      </c>
    </row>
    <row r="449" spans="1:28" x14ac:dyDescent="0.3">
      <c r="A449" t="e">
        <f>A448+metadata!J458</f>
        <v>#REF!</v>
      </c>
      <c r="B449" t="str">
        <f>metadata!B448</f>
        <v>61-miyako</v>
      </c>
      <c r="C449">
        <v>448</v>
      </c>
      <c r="D449" s="11" t="str">
        <f t="shared" si="6"/>
        <v>6-IW</v>
      </c>
      <c r="E449" t="str">
        <f>VLOOKUP($D449,metadata!$B$2:$S$450,2,FALSE)</f>
        <v>KIMURA, MT</v>
      </c>
      <c r="F449" t="str">
        <f>VLOOKUP($D449,metadata!$B$2:$S$450,3,FALSE)</f>
        <v>Geographic variation of reproductive diapause in the Drosophila auraria complex (Diptera: Drosophilidae)</v>
      </c>
      <c r="G449" t="str">
        <f>VLOOKUP($D449,metadata!$B$2:$S$450,4,FALSE)</f>
        <v>10.1111/j.1365-3032.1984.tb00784.x</v>
      </c>
      <c r="H449" t="str">
        <f>VLOOKUP($D449,metadata!$B$2:$S$450,5,FALSE)</f>
        <v>y</v>
      </c>
      <c r="I449" t="str">
        <f>VLOOKUP($D449,metadata!$B$2:$S$450,6,FALSE)</f>
        <v>a</v>
      </c>
      <c r="J449" t="str">
        <f>VLOOKUP($D449,metadata!$B$2:$S$450,7,FALSE)</f>
        <v>i</v>
      </c>
      <c r="K449">
        <f>VLOOKUP($D449,metadata!$B$2:$S$450,8,FALSE)</f>
        <v>10</v>
      </c>
      <c r="L449">
        <f>VLOOKUP($D449,metadata!$B$2:$S$450,9,FALSE)</f>
        <v>8</v>
      </c>
      <c r="M449" t="str">
        <f>VLOOKUP($D449,metadata!$B$2:$S$450,10,FALSE)</f>
        <v>n</v>
      </c>
      <c r="N449" t="str">
        <f>VLOOKUP($D449,metadata!$B$2:$S$450,11,FALSE)</f>
        <v>Drosophila auraria</v>
      </c>
      <c r="O449" t="str">
        <f>VLOOKUP($D449,metadata!$B$2:$S$450,12,FALSE)</f>
        <v>diptera</v>
      </c>
      <c r="P449" t="str">
        <f>VLOOKUP($D449,metadata!$B$2:$S$450,13,FALSE)</f>
        <v>IW</v>
      </c>
      <c r="Q449">
        <f>VLOOKUP($D449,metadata!$B$2:$S$450,14,FALSE)</f>
        <v>38.104278000000001</v>
      </c>
      <c r="R449">
        <f>VLOOKUP($D449,metadata!$B$2:$S$450,15,FALSE)</f>
        <v>140.87016</v>
      </c>
      <c r="S449">
        <f>VLOOKUP($D449,metadata!$B$2:$S$450,16,FALSE)</f>
        <v>0.1</v>
      </c>
      <c r="T449">
        <f>VLOOKUP($D449,metadata!$B$2:$S$450,17,FALSE)</f>
        <v>0</v>
      </c>
      <c r="U449">
        <f>VLOOKUP($D449,metadata!$B$2:$S$450,18,FALSE)</f>
        <v>0</v>
      </c>
      <c r="V449">
        <f>VLOOKUP($D449,metadata!$B$2:$Z$450,19,FALSE)</f>
        <v>110</v>
      </c>
      <c r="W449" t="str">
        <f>VLOOKUP($D449,metadata!$B$2:$Z$450,20,FALSE)</f>
        <v>global average</v>
      </c>
      <c r="X449">
        <f>VLOOKUP($D449,metadata!$B$2:$Z$450,21,FALSE)</f>
        <v>0</v>
      </c>
      <c r="Y449">
        <f>VLOOKUP($D449,metadata!$B$2:$Z$450,22,FALSE)</f>
        <v>6</v>
      </c>
      <c r="Z449">
        <f>VLOOKUP($D449,metadata!$B$2:$Z$450,23,FALSE)</f>
        <v>0</v>
      </c>
      <c r="AA449">
        <f>VLOOKUP($D449,metadata!$B$2:$Z$450,24,FALSE)</f>
        <v>0</v>
      </c>
      <c r="AB449">
        <f>VLOOKUP($D449,metadata!$B$2:$Z$450,25,FALSE)</f>
        <v>0</v>
      </c>
    </row>
    <row r="450" spans="1:28" x14ac:dyDescent="0.3">
      <c r="A450" t="e">
        <f>A449+metadata!J459</f>
        <v>#REF!</v>
      </c>
      <c r="B450" t="str">
        <f>metadata!B449</f>
        <v>61-togatta</v>
      </c>
      <c r="C450">
        <v>449</v>
      </c>
      <c r="D450" s="11" t="str">
        <f t="shared" si="6"/>
        <v>6-IW</v>
      </c>
      <c r="E450" t="str">
        <f>VLOOKUP($D450,metadata!$B$2:$S$450,2,FALSE)</f>
        <v>KIMURA, MT</v>
      </c>
      <c r="F450" t="str">
        <f>VLOOKUP($D450,metadata!$B$2:$S$450,3,FALSE)</f>
        <v>Geographic variation of reproductive diapause in the Drosophila auraria complex (Diptera: Drosophilidae)</v>
      </c>
      <c r="G450" t="str">
        <f>VLOOKUP($D450,metadata!$B$2:$S$450,4,FALSE)</f>
        <v>10.1111/j.1365-3032.1984.tb00784.x</v>
      </c>
      <c r="H450" t="str">
        <f>VLOOKUP($D450,metadata!$B$2:$S$450,5,FALSE)</f>
        <v>y</v>
      </c>
      <c r="I450" t="str">
        <f>VLOOKUP($D450,metadata!$B$2:$S$450,6,FALSE)</f>
        <v>a</v>
      </c>
      <c r="J450" t="str">
        <f>VLOOKUP($D450,metadata!$B$2:$S$450,7,FALSE)</f>
        <v>i</v>
      </c>
      <c r="K450">
        <f>VLOOKUP($D450,metadata!$B$2:$S$450,8,FALSE)</f>
        <v>10</v>
      </c>
      <c r="L450">
        <f>VLOOKUP($D450,metadata!$B$2:$S$450,9,FALSE)</f>
        <v>8</v>
      </c>
      <c r="M450" t="str">
        <f>VLOOKUP($D450,metadata!$B$2:$S$450,10,FALSE)</f>
        <v>n</v>
      </c>
      <c r="N450" t="str">
        <f>VLOOKUP($D450,metadata!$B$2:$S$450,11,FALSE)</f>
        <v>Drosophila auraria</v>
      </c>
      <c r="O450" t="str">
        <f>VLOOKUP($D450,metadata!$B$2:$S$450,12,FALSE)</f>
        <v>diptera</v>
      </c>
      <c r="P450" t="str">
        <f>VLOOKUP($D450,metadata!$B$2:$S$450,13,FALSE)</f>
        <v>IW</v>
      </c>
      <c r="Q450">
        <f>VLOOKUP($D450,metadata!$B$2:$S$450,14,FALSE)</f>
        <v>38.104278000000001</v>
      </c>
      <c r="R450">
        <f>VLOOKUP($D450,metadata!$B$2:$S$450,15,FALSE)</f>
        <v>140.87016</v>
      </c>
      <c r="S450">
        <f>VLOOKUP($D450,metadata!$B$2:$S$450,16,FALSE)</f>
        <v>0.1</v>
      </c>
      <c r="T450">
        <f>VLOOKUP($D450,metadata!$B$2:$S$450,17,FALSE)</f>
        <v>0</v>
      </c>
      <c r="U450">
        <f>VLOOKUP($D450,metadata!$B$2:$S$450,18,FALSE)</f>
        <v>0</v>
      </c>
      <c r="V450">
        <f>VLOOKUP($D450,metadata!$B$2:$Z$450,19,FALSE)</f>
        <v>110</v>
      </c>
      <c r="W450" t="str">
        <f>VLOOKUP($D450,metadata!$B$2:$Z$450,20,FALSE)</f>
        <v>global average</v>
      </c>
      <c r="X450">
        <f>VLOOKUP($D450,metadata!$B$2:$Z$450,21,FALSE)</f>
        <v>0</v>
      </c>
      <c r="Y450">
        <f>VLOOKUP($D450,metadata!$B$2:$Z$450,22,FALSE)</f>
        <v>6</v>
      </c>
      <c r="Z450">
        <f>VLOOKUP($D450,metadata!$B$2:$Z$450,23,FALSE)</f>
        <v>0</v>
      </c>
      <c r="AA450">
        <f>VLOOKUP($D450,metadata!$B$2:$Z$450,24,FALSE)</f>
        <v>0</v>
      </c>
      <c r="AB450">
        <f>VLOOKUP($D450,metadata!$B$2:$Z$450,25,FALSE)</f>
        <v>0</v>
      </c>
    </row>
    <row r="451" spans="1:28" x14ac:dyDescent="0.3">
      <c r="A451" t="e">
        <f>A450+metadata!J460</f>
        <v>#REF!</v>
      </c>
      <c r="B451" t="str">
        <f>metadata!B450</f>
        <v>61-yugashima</v>
      </c>
      <c r="C451">
        <v>450</v>
      </c>
      <c r="D451" s="11" t="str">
        <f t="shared" ref="D451:D514" si="7">VLOOKUP(C451,$A$1:$B$451,2)</f>
        <v>6-IW</v>
      </c>
      <c r="E451" t="str">
        <f>VLOOKUP($D451,metadata!$B$2:$S$450,2,FALSE)</f>
        <v>KIMURA, MT</v>
      </c>
      <c r="F451" t="str">
        <f>VLOOKUP($D451,metadata!$B$2:$S$450,3,FALSE)</f>
        <v>Geographic variation of reproductive diapause in the Drosophila auraria complex (Diptera: Drosophilidae)</v>
      </c>
      <c r="G451" t="str">
        <f>VLOOKUP($D451,metadata!$B$2:$S$450,4,FALSE)</f>
        <v>10.1111/j.1365-3032.1984.tb00784.x</v>
      </c>
      <c r="H451" t="str">
        <f>VLOOKUP($D451,metadata!$B$2:$S$450,5,FALSE)</f>
        <v>y</v>
      </c>
      <c r="I451" t="str">
        <f>VLOOKUP($D451,metadata!$B$2:$S$450,6,FALSE)</f>
        <v>a</v>
      </c>
      <c r="J451" t="str">
        <f>VLOOKUP($D451,metadata!$B$2:$S$450,7,FALSE)</f>
        <v>i</v>
      </c>
      <c r="K451">
        <f>VLOOKUP($D451,metadata!$B$2:$S$450,8,FALSE)</f>
        <v>10</v>
      </c>
      <c r="L451">
        <f>VLOOKUP($D451,metadata!$B$2:$S$450,9,FALSE)</f>
        <v>8</v>
      </c>
      <c r="M451" t="str">
        <f>VLOOKUP($D451,metadata!$B$2:$S$450,10,FALSE)</f>
        <v>n</v>
      </c>
      <c r="N451" t="str">
        <f>VLOOKUP($D451,metadata!$B$2:$S$450,11,FALSE)</f>
        <v>Drosophila auraria</v>
      </c>
      <c r="O451" t="str">
        <f>VLOOKUP($D451,metadata!$B$2:$S$450,12,FALSE)</f>
        <v>diptera</v>
      </c>
      <c r="P451" t="str">
        <f>VLOOKUP($D451,metadata!$B$2:$S$450,13,FALSE)</f>
        <v>IW</v>
      </c>
      <c r="Q451">
        <f>VLOOKUP($D451,metadata!$B$2:$S$450,14,FALSE)</f>
        <v>38.104278000000001</v>
      </c>
      <c r="R451">
        <f>VLOOKUP($D451,metadata!$B$2:$S$450,15,FALSE)</f>
        <v>140.87016</v>
      </c>
      <c r="S451">
        <f>VLOOKUP($D451,metadata!$B$2:$S$450,16,FALSE)</f>
        <v>0.1</v>
      </c>
      <c r="T451">
        <f>VLOOKUP($D451,metadata!$B$2:$S$450,17,FALSE)</f>
        <v>0</v>
      </c>
      <c r="U451">
        <f>VLOOKUP($D451,metadata!$B$2:$S$450,18,FALSE)</f>
        <v>0</v>
      </c>
      <c r="V451">
        <f>VLOOKUP($D451,metadata!$B$2:$Z$450,19,FALSE)</f>
        <v>110</v>
      </c>
      <c r="W451" t="str">
        <f>VLOOKUP($D451,metadata!$B$2:$Z$450,20,FALSE)</f>
        <v>global average</v>
      </c>
      <c r="X451">
        <f>VLOOKUP($D451,metadata!$B$2:$Z$450,21,FALSE)</f>
        <v>0</v>
      </c>
      <c r="Y451">
        <f>VLOOKUP($D451,metadata!$B$2:$Z$450,22,FALSE)</f>
        <v>6</v>
      </c>
      <c r="Z451">
        <f>VLOOKUP($D451,metadata!$B$2:$Z$450,23,FALSE)</f>
        <v>0</v>
      </c>
      <c r="AA451">
        <f>VLOOKUP($D451,metadata!$B$2:$Z$450,24,FALSE)</f>
        <v>0</v>
      </c>
      <c r="AB451">
        <f>VLOOKUP($D451,metadata!$B$2:$Z$450,25,FALSE)</f>
        <v>0</v>
      </c>
    </row>
    <row r="452" spans="1:28" x14ac:dyDescent="0.3">
      <c r="C452">
        <v>451</v>
      </c>
      <c r="D452" s="11" t="str">
        <f t="shared" si="7"/>
        <v>6-IW</v>
      </c>
      <c r="E452" t="str">
        <f>VLOOKUP($D452,metadata!$B$2:$S$450,2,FALSE)</f>
        <v>KIMURA, MT</v>
      </c>
      <c r="F452" t="str">
        <f>VLOOKUP($D452,metadata!$B$2:$S$450,3,FALSE)</f>
        <v>Geographic variation of reproductive diapause in the Drosophila auraria complex (Diptera: Drosophilidae)</v>
      </c>
      <c r="G452" t="str">
        <f>VLOOKUP($D452,metadata!$B$2:$S$450,4,FALSE)</f>
        <v>10.1111/j.1365-3032.1984.tb00784.x</v>
      </c>
      <c r="H452" t="str">
        <f>VLOOKUP($D452,metadata!$B$2:$S$450,5,FALSE)</f>
        <v>y</v>
      </c>
      <c r="I452" t="str">
        <f>VLOOKUP($D452,metadata!$B$2:$S$450,6,FALSE)</f>
        <v>a</v>
      </c>
      <c r="J452" t="str">
        <f>VLOOKUP($D452,metadata!$B$2:$S$450,7,FALSE)</f>
        <v>i</v>
      </c>
      <c r="K452">
        <f>VLOOKUP($D452,metadata!$B$2:$S$450,8,FALSE)</f>
        <v>10</v>
      </c>
      <c r="L452">
        <f>VLOOKUP($D452,metadata!$B$2:$S$450,9,FALSE)</f>
        <v>8</v>
      </c>
      <c r="M452" t="str">
        <f>VLOOKUP($D452,metadata!$B$2:$S$450,10,FALSE)</f>
        <v>n</v>
      </c>
      <c r="N452" t="str">
        <f>VLOOKUP($D452,metadata!$B$2:$S$450,11,FALSE)</f>
        <v>Drosophila auraria</v>
      </c>
      <c r="O452" t="str">
        <f>VLOOKUP($D452,metadata!$B$2:$S$450,12,FALSE)</f>
        <v>diptera</v>
      </c>
      <c r="P452" t="str">
        <f>VLOOKUP($D452,metadata!$B$2:$S$450,13,FALSE)</f>
        <v>IW</v>
      </c>
      <c r="Q452">
        <f>VLOOKUP($D452,metadata!$B$2:$S$450,14,FALSE)</f>
        <v>38.104278000000001</v>
      </c>
      <c r="R452">
        <f>VLOOKUP($D452,metadata!$B$2:$S$450,15,FALSE)</f>
        <v>140.87016</v>
      </c>
      <c r="S452">
        <f>VLOOKUP($D452,metadata!$B$2:$S$450,16,FALSE)</f>
        <v>0.1</v>
      </c>
      <c r="T452">
        <f>VLOOKUP($D452,metadata!$B$2:$S$450,17,FALSE)</f>
        <v>0</v>
      </c>
      <c r="U452">
        <f>VLOOKUP($D452,metadata!$B$2:$S$450,18,FALSE)</f>
        <v>0</v>
      </c>
      <c r="V452">
        <f>VLOOKUP($D452,metadata!$B$2:$Z$450,19,FALSE)</f>
        <v>110</v>
      </c>
      <c r="W452" t="str">
        <f>VLOOKUP($D452,metadata!$B$2:$Z$450,20,FALSE)</f>
        <v>global average</v>
      </c>
      <c r="X452">
        <f>VLOOKUP($D452,metadata!$B$2:$Z$450,21,FALSE)</f>
        <v>0</v>
      </c>
      <c r="Y452">
        <f>VLOOKUP($D452,metadata!$B$2:$Z$450,22,FALSE)</f>
        <v>6</v>
      </c>
      <c r="Z452">
        <f>VLOOKUP($D452,metadata!$B$2:$Z$450,23,FALSE)</f>
        <v>0</v>
      </c>
      <c r="AA452">
        <f>VLOOKUP($D452,metadata!$B$2:$Z$450,24,FALSE)</f>
        <v>0</v>
      </c>
      <c r="AB452">
        <f>VLOOKUP($D452,metadata!$B$2:$Z$450,25,FALSE)</f>
        <v>0</v>
      </c>
    </row>
    <row r="453" spans="1:28" x14ac:dyDescent="0.3">
      <c r="C453">
        <v>452</v>
      </c>
      <c r="D453" s="11" t="str">
        <f t="shared" si="7"/>
        <v>6-IW</v>
      </c>
      <c r="E453" t="str">
        <f>VLOOKUP($D453,metadata!$B$2:$S$450,2,FALSE)</f>
        <v>KIMURA, MT</v>
      </c>
      <c r="F453" t="str">
        <f>VLOOKUP($D453,metadata!$B$2:$S$450,3,FALSE)</f>
        <v>Geographic variation of reproductive diapause in the Drosophila auraria complex (Diptera: Drosophilidae)</v>
      </c>
      <c r="G453" t="str">
        <f>VLOOKUP($D453,metadata!$B$2:$S$450,4,FALSE)</f>
        <v>10.1111/j.1365-3032.1984.tb00784.x</v>
      </c>
      <c r="H453" t="str">
        <f>VLOOKUP($D453,metadata!$B$2:$S$450,5,FALSE)</f>
        <v>y</v>
      </c>
      <c r="I453" t="str">
        <f>VLOOKUP($D453,metadata!$B$2:$S$450,6,FALSE)</f>
        <v>a</v>
      </c>
      <c r="J453" t="str">
        <f>VLOOKUP($D453,metadata!$B$2:$S$450,7,FALSE)</f>
        <v>i</v>
      </c>
      <c r="K453">
        <f>VLOOKUP($D453,metadata!$B$2:$S$450,8,FALSE)</f>
        <v>10</v>
      </c>
      <c r="L453">
        <f>VLOOKUP($D453,metadata!$B$2:$S$450,9,FALSE)</f>
        <v>8</v>
      </c>
      <c r="M453" t="str">
        <f>VLOOKUP($D453,metadata!$B$2:$S$450,10,FALSE)</f>
        <v>n</v>
      </c>
      <c r="N453" t="str">
        <f>VLOOKUP($D453,metadata!$B$2:$S$450,11,FALSE)</f>
        <v>Drosophila auraria</v>
      </c>
      <c r="O453" t="str">
        <f>VLOOKUP($D453,metadata!$B$2:$S$450,12,FALSE)</f>
        <v>diptera</v>
      </c>
      <c r="P453" t="str">
        <f>VLOOKUP($D453,metadata!$B$2:$S$450,13,FALSE)</f>
        <v>IW</v>
      </c>
      <c r="Q453">
        <f>VLOOKUP($D453,metadata!$B$2:$S$450,14,FALSE)</f>
        <v>38.104278000000001</v>
      </c>
      <c r="R453">
        <f>VLOOKUP($D453,metadata!$B$2:$S$450,15,FALSE)</f>
        <v>140.87016</v>
      </c>
      <c r="S453">
        <f>VLOOKUP($D453,metadata!$B$2:$S$450,16,FALSE)</f>
        <v>0.1</v>
      </c>
      <c r="T453">
        <f>VLOOKUP($D453,metadata!$B$2:$S$450,17,FALSE)</f>
        <v>0</v>
      </c>
      <c r="U453">
        <f>VLOOKUP($D453,metadata!$B$2:$S$450,18,FALSE)</f>
        <v>0</v>
      </c>
      <c r="V453">
        <f>VLOOKUP($D453,metadata!$B$2:$Z$450,19,FALSE)</f>
        <v>110</v>
      </c>
      <c r="W453" t="str">
        <f>VLOOKUP($D453,metadata!$B$2:$Z$450,20,FALSE)</f>
        <v>global average</v>
      </c>
      <c r="X453">
        <f>VLOOKUP($D453,metadata!$B$2:$Z$450,21,FALSE)</f>
        <v>0</v>
      </c>
      <c r="Y453">
        <f>VLOOKUP($D453,metadata!$B$2:$Z$450,22,FALSE)</f>
        <v>6</v>
      </c>
      <c r="Z453">
        <f>VLOOKUP($D453,metadata!$B$2:$Z$450,23,FALSE)</f>
        <v>0</v>
      </c>
      <c r="AA453">
        <f>VLOOKUP($D453,metadata!$B$2:$Z$450,24,FALSE)</f>
        <v>0</v>
      </c>
      <c r="AB453">
        <f>VLOOKUP($D453,metadata!$B$2:$Z$450,25,FALSE)</f>
        <v>0</v>
      </c>
    </row>
    <row r="454" spans="1:28" x14ac:dyDescent="0.3">
      <c r="C454">
        <v>453</v>
      </c>
      <c r="D454" s="11" t="str">
        <f t="shared" si="7"/>
        <v>6-IW</v>
      </c>
      <c r="E454" t="str">
        <f>VLOOKUP($D454,metadata!$B$2:$S$450,2,FALSE)</f>
        <v>KIMURA, MT</v>
      </c>
      <c r="F454" t="str">
        <f>VLOOKUP($D454,metadata!$B$2:$S$450,3,FALSE)</f>
        <v>Geographic variation of reproductive diapause in the Drosophila auraria complex (Diptera: Drosophilidae)</v>
      </c>
      <c r="G454" t="str">
        <f>VLOOKUP($D454,metadata!$B$2:$S$450,4,FALSE)</f>
        <v>10.1111/j.1365-3032.1984.tb00784.x</v>
      </c>
      <c r="H454" t="str">
        <f>VLOOKUP($D454,metadata!$B$2:$S$450,5,FALSE)</f>
        <v>y</v>
      </c>
      <c r="I454" t="str">
        <f>VLOOKUP($D454,metadata!$B$2:$S$450,6,FALSE)</f>
        <v>a</v>
      </c>
      <c r="J454" t="str">
        <f>VLOOKUP($D454,metadata!$B$2:$S$450,7,FALSE)</f>
        <v>i</v>
      </c>
      <c r="K454">
        <f>VLOOKUP($D454,metadata!$B$2:$S$450,8,FALSE)</f>
        <v>10</v>
      </c>
      <c r="L454">
        <f>VLOOKUP($D454,metadata!$B$2:$S$450,9,FALSE)</f>
        <v>8</v>
      </c>
      <c r="M454" t="str">
        <f>VLOOKUP($D454,metadata!$B$2:$S$450,10,FALSE)</f>
        <v>n</v>
      </c>
      <c r="N454" t="str">
        <f>VLOOKUP($D454,metadata!$B$2:$S$450,11,FALSE)</f>
        <v>Drosophila auraria</v>
      </c>
      <c r="O454" t="str">
        <f>VLOOKUP($D454,metadata!$B$2:$S$450,12,FALSE)</f>
        <v>diptera</v>
      </c>
      <c r="P454" t="str">
        <f>VLOOKUP($D454,metadata!$B$2:$S$450,13,FALSE)</f>
        <v>IW</v>
      </c>
      <c r="Q454">
        <f>VLOOKUP($D454,metadata!$B$2:$S$450,14,FALSE)</f>
        <v>38.104278000000001</v>
      </c>
      <c r="R454">
        <f>VLOOKUP($D454,metadata!$B$2:$S$450,15,FALSE)</f>
        <v>140.87016</v>
      </c>
      <c r="S454">
        <f>VLOOKUP($D454,metadata!$B$2:$S$450,16,FALSE)</f>
        <v>0.1</v>
      </c>
      <c r="T454">
        <f>VLOOKUP($D454,metadata!$B$2:$S$450,17,FALSE)</f>
        <v>0</v>
      </c>
      <c r="U454">
        <f>VLOOKUP($D454,metadata!$B$2:$S$450,18,FALSE)</f>
        <v>0</v>
      </c>
      <c r="V454">
        <f>VLOOKUP($D454,metadata!$B$2:$Z$450,19,FALSE)</f>
        <v>110</v>
      </c>
      <c r="W454" t="str">
        <f>VLOOKUP($D454,metadata!$B$2:$Z$450,20,FALSE)</f>
        <v>global average</v>
      </c>
      <c r="X454">
        <f>VLOOKUP($D454,metadata!$B$2:$Z$450,21,FALSE)</f>
        <v>0</v>
      </c>
      <c r="Y454">
        <f>VLOOKUP($D454,metadata!$B$2:$Z$450,22,FALSE)</f>
        <v>6</v>
      </c>
      <c r="Z454">
        <f>VLOOKUP($D454,metadata!$B$2:$Z$450,23,FALSE)</f>
        <v>0</v>
      </c>
      <c r="AA454">
        <f>VLOOKUP($D454,metadata!$B$2:$Z$450,24,FALSE)</f>
        <v>0</v>
      </c>
      <c r="AB454">
        <f>VLOOKUP($D454,metadata!$B$2:$Z$450,25,FALSE)</f>
        <v>0</v>
      </c>
    </row>
    <row r="455" spans="1:28" x14ac:dyDescent="0.3">
      <c r="C455">
        <v>454</v>
      </c>
      <c r="D455" s="11" t="str">
        <f t="shared" si="7"/>
        <v>6-IW</v>
      </c>
      <c r="E455" t="str">
        <f>VLOOKUP($D455,metadata!$B$2:$S$450,2,FALSE)</f>
        <v>KIMURA, MT</v>
      </c>
      <c r="F455" t="str">
        <f>VLOOKUP($D455,metadata!$B$2:$S$450,3,FALSE)</f>
        <v>Geographic variation of reproductive diapause in the Drosophila auraria complex (Diptera: Drosophilidae)</v>
      </c>
      <c r="G455" t="str">
        <f>VLOOKUP($D455,metadata!$B$2:$S$450,4,FALSE)</f>
        <v>10.1111/j.1365-3032.1984.tb00784.x</v>
      </c>
      <c r="H455" t="str">
        <f>VLOOKUP($D455,metadata!$B$2:$S$450,5,FALSE)</f>
        <v>y</v>
      </c>
      <c r="I455" t="str">
        <f>VLOOKUP($D455,metadata!$B$2:$S$450,6,FALSE)</f>
        <v>a</v>
      </c>
      <c r="J455" t="str">
        <f>VLOOKUP($D455,metadata!$B$2:$S$450,7,FALSE)</f>
        <v>i</v>
      </c>
      <c r="K455">
        <f>VLOOKUP($D455,metadata!$B$2:$S$450,8,FALSE)</f>
        <v>10</v>
      </c>
      <c r="L455">
        <f>VLOOKUP($D455,metadata!$B$2:$S$450,9,FALSE)</f>
        <v>8</v>
      </c>
      <c r="M455" t="str">
        <f>VLOOKUP($D455,metadata!$B$2:$S$450,10,FALSE)</f>
        <v>n</v>
      </c>
      <c r="N455" t="str">
        <f>VLOOKUP($D455,metadata!$B$2:$S$450,11,FALSE)</f>
        <v>Drosophila auraria</v>
      </c>
      <c r="O455" t="str">
        <f>VLOOKUP($D455,metadata!$B$2:$S$450,12,FALSE)</f>
        <v>diptera</v>
      </c>
      <c r="P455" t="str">
        <f>VLOOKUP($D455,metadata!$B$2:$S$450,13,FALSE)</f>
        <v>IW</v>
      </c>
      <c r="Q455">
        <f>VLOOKUP($D455,metadata!$B$2:$S$450,14,FALSE)</f>
        <v>38.104278000000001</v>
      </c>
      <c r="R455">
        <f>VLOOKUP($D455,metadata!$B$2:$S$450,15,FALSE)</f>
        <v>140.87016</v>
      </c>
      <c r="S455">
        <f>VLOOKUP($D455,metadata!$B$2:$S$450,16,FALSE)</f>
        <v>0.1</v>
      </c>
      <c r="T455">
        <f>VLOOKUP($D455,metadata!$B$2:$S$450,17,FALSE)</f>
        <v>0</v>
      </c>
      <c r="U455">
        <f>VLOOKUP($D455,metadata!$B$2:$S$450,18,FALSE)</f>
        <v>0</v>
      </c>
      <c r="V455">
        <f>VLOOKUP($D455,metadata!$B$2:$Z$450,19,FALSE)</f>
        <v>110</v>
      </c>
      <c r="W455" t="str">
        <f>VLOOKUP($D455,metadata!$B$2:$Z$450,20,FALSE)</f>
        <v>global average</v>
      </c>
      <c r="X455">
        <f>VLOOKUP($D455,metadata!$B$2:$Z$450,21,FALSE)</f>
        <v>0</v>
      </c>
      <c r="Y455">
        <f>VLOOKUP($D455,metadata!$B$2:$Z$450,22,FALSE)</f>
        <v>6</v>
      </c>
      <c r="Z455">
        <f>VLOOKUP($D455,metadata!$B$2:$Z$450,23,FALSE)</f>
        <v>0</v>
      </c>
      <c r="AA455">
        <f>VLOOKUP($D455,metadata!$B$2:$Z$450,24,FALSE)</f>
        <v>0</v>
      </c>
      <c r="AB455">
        <f>VLOOKUP($D455,metadata!$B$2:$Z$450,25,FALSE)</f>
        <v>0</v>
      </c>
    </row>
    <row r="456" spans="1:28" x14ac:dyDescent="0.3">
      <c r="C456">
        <v>455</v>
      </c>
      <c r="D456" s="11" t="str">
        <f t="shared" si="7"/>
        <v>6-TS</v>
      </c>
      <c r="E456" t="str">
        <f>VLOOKUP($D456,metadata!$B$2:$S$450,2,FALSE)</f>
        <v>KIMURA, MT</v>
      </c>
      <c r="F456" t="str">
        <f>VLOOKUP($D456,metadata!$B$2:$S$450,3,FALSE)</f>
        <v>Geographic variation of reproductive diapause in the Drosophila auraria complex (Diptera: Drosophilidae)</v>
      </c>
      <c r="G456" t="str">
        <f>VLOOKUP($D456,metadata!$B$2:$S$450,4,FALSE)</f>
        <v>10.1111/j.1365-3032.1984.tb00784.x</v>
      </c>
      <c r="H456" t="str">
        <f>VLOOKUP($D456,metadata!$B$2:$S$450,5,FALSE)</f>
        <v>y</v>
      </c>
      <c r="I456" t="str">
        <f>VLOOKUP($D456,metadata!$B$2:$S$450,6,FALSE)</f>
        <v>a</v>
      </c>
      <c r="J456" t="str">
        <f>VLOOKUP($D456,metadata!$B$2:$S$450,7,FALSE)</f>
        <v>i</v>
      </c>
      <c r="K456">
        <f>VLOOKUP($D456,metadata!$B$2:$S$450,8,FALSE)</f>
        <v>10</v>
      </c>
      <c r="L456">
        <f>VLOOKUP($D456,metadata!$B$2:$S$450,9,FALSE)</f>
        <v>8</v>
      </c>
      <c r="M456" t="str">
        <f>VLOOKUP($D456,metadata!$B$2:$S$450,10,FALSE)</f>
        <v>n</v>
      </c>
      <c r="N456" t="str">
        <f>VLOOKUP($D456,metadata!$B$2:$S$450,11,FALSE)</f>
        <v>Drosophila auraria</v>
      </c>
      <c r="O456" t="str">
        <f>VLOOKUP($D456,metadata!$B$2:$S$450,12,FALSE)</f>
        <v>diptera</v>
      </c>
      <c r="P456" t="str">
        <f>VLOOKUP($D456,metadata!$B$2:$S$450,13,FALSE)</f>
        <v>TS</v>
      </c>
      <c r="Q456">
        <f>VLOOKUP($D456,metadata!$B$2:$S$450,14,FALSE)</f>
        <v>36.321888999999999</v>
      </c>
      <c r="R456">
        <f>VLOOKUP($D456,metadata!$B$2:$S$450,15,FALSE)</f>
        <v>139.00327799999999</v>
      </c>
      <c r="S456">
        <f>VLOOKUP($D456,metadata!$B$2:$S$450,16,FALSE)</f>
        <v>0.1</v>
      </c>
      <c r="T456">
        <f>VLOOKUP($D456,metadata!$B$2:$S$450,17,FALSE)</f>
        <v>0</v>
      </c>
      <c r="U456">
        <f>VLOOKUP($D456,metadata!$B$2:$S$450,18,FALSE)</f>
        <v>0</v>
      </c>
      <c r="V456">
        <f>VLOOKUP($D456,metadata!$B$2:$Z$450,19,FALSE)</f>
        <v>110</v>
      </c>
      <c r="W456" t="str">
        <f>VLOOKUP($D456,metadata!$B$2:$Z$450,20,FALSE)</f>
        <v>global average</v>
      </c>
      <c r="X456">
        <f>VLOOKUP($D456,metadata!$B$2:$Z$450,21,FALSE)</f>
        <v>0</v>
      </c>
      <c r="Y456">
        <f>VLOOKUP($D456,metadata!$B$2:$Z$450,22,FALSE)</f>
        <v>6</v>
      </c>
      <c r="Z456">
        <f>VLOOKUP($D456,metadata!$B$2:$Z$450,23,FALSE)</f>
        <v>0</v>
      </c>
      <c r="AA456">
        <f>VLOOKUP($D456,metadata!$B$2:$Z$450,24,FALSE)</f>
        <v>0</v>
      </c>
      <c r="AB456">
        <f>VLOOKUP($D456,metadata!$B$2:$Z$450,25,FALSE)</f>
        <v>0</v>
      </c>
    </row>
    <row r="457" spans="1:28" x14ac:dyDescent="0.3">
      <c r="C457">
        <v>456</v>
      </c>
      <c r="D457" s="11" t="str">
        <f t="shared" si="7"/>
        <v>6-TS</v>
      </c>
      <c r="E457" t="str">
        <f>VLOOKUP($D457,metadata!$B$2:$S$450,2,FALSE)</f>
        <v>KIMURA, MT</v>
      </c>
      <c r="F457" t="str">
        <f>VLOOKUP($D457,metadata!$B$2:$S$450,3,FALSE)</f>
        <v>Geographic variation of reproductive diapause in the Drosophila auraria complex (Diptera: Drosophilidae)</v>
      </c>
      <c r="G457" t="str">
        <f>VLOOKUP($D457,metadata!$B$2:$S$450,4,FALSE)</f>
        <v>10.1111/j.1365-3032.1984.tb00784.x</v>
      </c>
      <c r="H457" t="str">
        <f>VLOOKUP($D457,metadata!$B$2:$S$450,5,FALSE)</f>
        <v>y</v>
      </c>
      <c r="I457" t="str">
        <f>VLOOKUP($D457,metadata!$B$2:$S$450,6,FALSE)</f>
        <v>a</v>
      </c>
      <c r="J457" t="str">
        <f>VLOOKUP($D457,metadata!$B$2:$S$450,7,FALSE)</f>
        <v>i</v>
      </c>
      <c r="K457">
        <f>VLOOKUP($D457,metadata!$B$2:$S$450,8,FALSE)</f>
        <v>10</v>
      </c>
      <c r="L457">
        <f>VLOOKUP($D457,metadata!$B$2:$S$450,9,FALSE)</f>
        <v>8</v>
      </c>
      <c r="M457" t="str">
        <f>VLOOKUP($D457,metadata!$B$2:$S$450,10,FALSE)</f>
        <v>n</v>
      </c>
      <c r="N457" t="str">
        <f>VLOOKUP($D457,metadata!$B$2:$S$450,11,FALSE)</f>
        <v>Drosophila auraria</v>
      </c>
      <c r="O457" t="str">
        <f>VLOOKUP($D457,metadata!$B$2:$S$450,12,FALSE)</f>
        <v>diptera</v>
      </c>
      <c r="P457" t="str">
        <f>VLOOKUP($D457,metadata!$B$2:$S$450,13,FALSE)</f>
        <v>TS</v>
      </c>
      <c r="Q457">
        <f>VLOOKUP($D457,metadata!$B$2:$S$450,14,FALSE)</f>
        <v>36.321888999999999</v>
      </c>
      <c r="R457">
        <f>VLOOKUP($D457,metadata!$B$2:$S$450,15,FALSE)</f>
        <v>139.00327799999999</v>
      </c>
      <c r="S457">
        <f>VLOOKUP($D457,metadata!$B$2:$S$450,16,FALSE)</f>
        <v>0.1</v>
      </c>
      <c r="T457">
        <f>VLOOKUP($D457,metadata!$B$2:$S$450,17,FALSE)</f>
        <v>0</v>
      </c>
      <c r="U457">
        <f>VLOOKUP($D457,metadata!$B$2:$S$450,18,FALSE)</f>
        <v>0</v>
      </c>
      <c r="V457">
        <f>VLOOKUP($D457,metadata!$B$2:$Z$450,19,FALSE)</f>
        <v>110</v>
      </c>
      <c r="W457" t="str">
        <f>VLOOKUP($D457,metadata!$B$2:$Z$450,20,FALSE)</f>
        <v>global average</v>
      </c>
      <c r="X457">
        <f>VLOOKUP($D457,metadata!$B$2:$Z$450,21,FALSE)</f>
        <v>0</v>
      </c>
      <c r="Y457">
        <f>VLOOKUP($D457,metadata!$B$2:$Z$450,22,FALSE)</f>
        <v>6</v>
      </c>
      <c r="Z457">
        <f>VLOOKUP($D457,metadata!$B$2:$Z$450,23,FALSE)</f>
        <v>0</v>
      </c>
      <c r="AA457">
        <f>VLOOKUP($D457,metadata!$B$2:$Z$450,24,FALSE)</f>
        <v>0</v>
      </c>
      <c r="AB457">
        <f>VLOOKUP($D457,metadata!$B$2:$Z$450,25,FALSE)</f>
        <v>0</v>
      </c>
    </row>
    <row r="458" spans="1:28" x14ac:dyDescent="0.3">
      <c r="C458">
        <v>457</v>
      </c>
      <c r="D458" s="11" t="str">
        <f t="shared" si="7"/>
        <v>6-TS</v>
      </c>
      <c r="E458" t="str">
        <f>VLOOKUP($D458,metadata!$B$2:$S$450,2,FALSE)</f>
        <v>KIMURA, MT</v>
      </c>
      <c r="F458" t="str">
        <f>VLOOKUP($D458,metadata!$B$2:$S$450,3,FALSE)</f>
        <v>Geographic variation of reproductive diapause in the Drosophila auraria complex (Diptera: Drosophilidae)</v>
      </c>
      <c r="G458" t="str">
        <f>VLOOKUP($D458,metadata!$B$2:$S$450,4,FALSE)</f>
        <v>10.1111/j.1365-3032.1984.tb00784.x</v>
      </c>
      <c r="H458" t="str">
        <f>VLOOKUP($D458,metadata!$B$2:$S$450,5,FALSE)</f>
        <v>y</v>
      </c>
      <c r="I458" t="str">
        <f>VLOOKUP($D458,metadata!$B$2:$S$450,6,FALSE)</f>
        <v>a</v>
      </c>
      <c r="J458" t="str">
        <f>VLOOKUP($D458,metadata!$B$2:$S$450,7,FALSE)</f>
        <v>i</v>
      </c>
      <c r="K458">
        <f>VLOOKUP($D458,metadata!$B$2:$S$450,8,FALSE)</f>
        <v>10</v>
      </c>
      <c r="L458">
        <f>VLOOKUP($D458,metadata!$B$2:$S$450,9,FALSE)</f>
        <v>8</v>
      </c>
      <c r="M458" t="str">
        <f>VLOOKUP($D458,metadata!$B$2:$S$450,10,FALSE)</f>
        <v>n</v>
      </c>
      <c r="N458" t="str">
        <f>VLOOKUP($D458,metadata!$B$2:$S$450,11,FALSE)</f>
        <v>Drosophila auraria</v>
      </c>
      <c r="O458" t="str">
        <f>VLOOKUP($D458,metadata!$B$2:$S$450,12,FALSE)</f>
        <v>diptera</v>
      </c>
      <c r="P458" t="str">
        <f>VLOOKUP($D458,metadata!$B$2:$S$450,13,FALSE)</f>
        <v>TS</v>
      </c>
      <c r="Q458">
        <f>VLOOKUP($D458,metadata!$B$2:$S$450,14,FALSE)</f>
        <v>36.321888999999999</v>
      </c>
      <c r="R458">
        <f>VLOOKUP($D458,metadata!$B$2:$S$450,15,FALSE)</f>
        <v>139.00327799999999</v>
      </c>
      <c r="S458">
        <f>VLOOKUP($D458,metadata!$B$2:$S$450,16,FALSE)</f>
        <v>0.1</v>
      </c>
      <c r="T458">
        <f>VLOOKUP($D458,metadata!$B$2:$S$450,17,FALSE)</f>
        <v>0</v>
      </c>
      <c r="U458">
        <f>VLOOKUP($D458,metadata!$B$2:$S$450,18,FALSE)</f>
        <v>0</v>
      </c>
      <c r="V458">
        <f>VLOOKUP($D458,metadata!$B$2:$Z$450,19,FALSE)</f>
        <v>110</v>
      </c>
      <c r="W458" t="str">
        <f>VLOOKUP($D458,metadata!$B$2:$Z$450,20,FALSE)</f>
        <v>global average</v>
      </c>
      <c r="X458">
        <f>VLOOKUP($D458,metadata!$B$2:$Z$450,21,FALSE)</f>
        <v>0</v>
      </c>
      <c r="Y458">
        <f>VLOOKUP($D458,metadata!$B$2:$Z$450,22,FALSE)</f>
        <v>6</v>
      </c>
      <c r="Z458">
        <f>VLOOKUP($D458,metadata!$B$2:$Z$450,23,FALSE)</f>
        <v>0</v>
      </c>
      <c r="AA458">
        <f>VLOOKUP($D458,metadata!$B$2:$Z$450,24,FALSE)</f>
        <v>0</v>
      </c>
      <c r="AB458">
        <f>VLOOKUP($D458,metadata!$B$2:$Z$450,25,FALSE)</f>
        <v>0</v>
      </c>
    </row>
    <row r="459" spans="1:28" x14ac:dyDescent="0.3">
      <c r="C459">
        <v>458</v>
      </c>
      <c r="D459" s="11" t="str">
        <f t="shared" si="7"/>
        <v>6-TS</v>
      </c>
      <c r="E459" t="str">
        <f>VLOOKUP($D459,metadata!$B$2:$S$450,2,FALSE)</f>
        <v>KIMURA, MT</v>
      </c>
      <c r="F459" t="str">
        <f>VLOOKUP($D459,metadata!$B$2:$S$450,3,FALSE)</f>
        <v>Geographic variation of reproductive diapause in the Drosophila auraria complex (Diptera: Drosophilidae)</v>
      </c>
      <c r="G459" t="str">
        <f>VLOOKUP($D459,metadata!$B$2:$S$450,4,FALSE)</f>
        <v>10.1111/j.1365-3032.1984.tb00784.x</v>
      </c>
      <c r="H459" t="str">
        <f>VLOOKUP($D459,metadata!$B$2:$S$450,5,FALSE)</f>
        <v>y</v>
      </c>
      <c r="I459" t="str">
        <f>VLOOKUP($D459,metadata!$B$2:$S$450,6,FALSE)</f>
        <v>a</v>
      </c>
      <c r="J459" t="str">
        <f>VLOOKUP($D459,metadata!$B$2:$S$450,7,FALSE)</f>
        <v>i</v>
      </c>
      <c r="K459">
        <f>VLOOKUP($D459,metadata!$B$2:$S$450,8,FALSE)</f>
        <v>10</v>
      </c>
      <c r="L459">
        <f>VLOOKUP($D459,metadata!$B$2:$S$450,9,FALSE)</f>
        <v>8</v>
      </c>
      <c r="M459" t="str">
        <f>VLOOKUP($D459,metadata!$B$2:$S$450,10,FALSE)</f>
        <v>n</v>
      </c>
      <c r="N459" t="str">
        <f>VLOOKUP($D459,metadata!$B$2:$S$450,11,FALSE)</f>
        <v>Drosophila auraria</v>
      </c>
      <c r="O459" t="str">
        <f>VLOOKUP($D459,metadata!$B$2:$S$450,12,FALSE)</f>
        <v>diptera</v>
      </c>
      <c r="P459" t="str">
        <f>VLOOKUP($D459,metadata!$B$2:$S$450,13,FALSE)</f>
        <v>TS</v>
      </c>
      <c r="Q459">
        <f>VLOOKUP($D459,metadata!$B$2:$S$450,14,FALSE)</f>
        <v>36.321888999999999</v>
      </c>
      <c r="R459">
        <f>VLOOKUP($D459,metadata!$B$2:$S$450,15,FALSE)</f>
        <v>139.00327799999999</v>
      </c>
      <c r="S459">
        <f>VLOOKUP($D459,metadata!$B$2:$S$450,16,FALSE)</f>
        <v>0.1</v>
      </c>
      <c r="T459">
        <f>VLOOKUP($D459,metadata!$B$2:$S$450,17,FALSE)</f>
        <v>0</v>
      </c>
      <c r="U459">
        <f>VLOOKUP($D459,metadata!$B$2:$S$450,18,FALSE)</f>
        <v>0</v>
      </c>
      <c r="V459">
        <f>VLOOKUP($D459,metadata!$B$2:$Z$450,19,FALSE)</f>
        <v>110</v>
      </c>
      <c r="W459" t="str">
        <f>VLOOKUP($D459,metadata!$B$2:$Z$450,20,FALSE)</f>
        <v>global average</v>
      </c>
      <c r="X459">
        <f>VLOOKUP($D459,metadata!$B$2:$Z$450,21,FALSE)</f>
        <v>0</v>
      </c>
      <c r="Y459">
        <f>VLOOKUP($D459,metadata!$B$2:$Z$450,22,FALSE)</f>
        <v>6</v>
      </c>
      <c r="Z459">
        <f>VLOOKUP($D459,metadata!$B$2:$Z$450,23,FALSE)</f>
        <v>0</v>
      </c>
      <c r="AA459">
        <f>VLOOKUP($D459,metadata!$B$2:$Z$450,24,FALSE)</f>
        <v>0</v>
      </c>
      <c r="AB459">
        <f>VLOOKUP($D459,metadata!$B$2:$Z$450,25,FALSE)</f>
        <v>0</v>
      </c>
    </row>
    <row r="460" spans="1:28" x14ac:dyDescent="0.3">
      <c r="C460">
        <v>459</v>
      </c>
      <c r="D460" s="11" t="str">
        <f t="shared" si="7"/>
        <v>6-TS</v>
      </c>
      <c r="E460" t="str">
        <f>VLOOKUP($D460,metadata!$B$2:$S$450,2,FALSE)</f>
        <v>KIMURA, MT</v>
      </c>
      <c r="F460" t="str">
        <f>VLOOKUP($D460,metadata!$B$2:$S$450,3,FALSE)</f>
        <v>Geographic variation of reproductive diapause in the Drosophila auraria complex (Diptera: Drosophilidae)</v>
      </c>
      <c r="G460" t="str">
        <f>VLOOKUP($D460,metadata!$B$2:$S$450,4,FALSE)</f>
        <v>10.1111/j.1365-3032.1984.tb00784.x</v>
      </c>
      <c r="H460" t="str">
        <f>VLOOKUP($D460,metadata!$B$2:$S$450,5,FALSE)</f>
        <v>y</v>
      </c>
      <c r="I460" t="str">
        <f>VLOOKUP($D460,metadata!$B$2:$S$450,6,FALSE)</f>
        <v>a</v>
      </c>
      <c r="J460" t="str">
        <f>VLOOKUP($D460,metadata!$B$2:$S$450,7,FALSE)</f>
        <v>i</v>
      </c>
      <c r="K460">
        <f>VLOOKUP($D460,metadata!$B$2:$S$450,8,FALSE)</f>
        <v>10</v>
      </c>
      <c r="L460">
        <f>VLOOKUP($D460,metadata!$B$2:$S$450,9,FALSE)</f>
        <v>8</v>
      </c>
      <c r="M460" t="str">
        <f>VLOOKUP($D460,metadata!$B$2:$S$450,10,FALSE)</f>
        <v>n</v>
      </c>
      <c r="N460" t="str">
        <f>VLOOKUP($D460,metadata!$B$2:$S$450,11,FALSE)</f>
        <v>Drosophila auraria</v>
      </c>
      <c r="O460" t="str">
        <f>VLOOKUP($D460,metadata!$B$2:$S$450,12,FALSE)</f>
        <v>diptera</v>
      </c>
      <c r="P460" t="str">
        <f>VLOOKUP($D460,metadata!$B$2:$S$450,13,FALSE)</f>
        <v>TS</v>
      </c>
      <c r="Q460">
        <f>VLOOKUP($D460,metadata!$B$2:$S$450,14,FALSE)</f>
        <v>36.321888999999999</v>
      </c>
      <c r="R460">
        <f>VLOOKUP($D460,metadata!$B$2:$S$450,15,FALSE)</f>
        <v>139.00327799999999</v>
      </c>
      <c r="S460">
        <f>VLOOKUP($D460,metadata!$B$2:$S$450,16,FALSE)</f>
        <v>0.1</v>
      </c>
      <c r="T460">
        <f>VLOOKUP($D460,metadata!$B$2:$S$450,17,FALSE)</f>
        <v>0</v>
      </c>
      <c r="U460">
        <f>VLOOKUP($D460,metadata!$B$2:$S$450,18,FALSE)</f>
        <v>0</v>
      </c>
      <c r="V460">
        <f>VLOOKUP($D460,metadata!$B$2:$Z$450,19,FALSE)</f>
        <v>110</v>
      </c>
      <c r="W460" t="str">
        <f>VLOOKUP($D460,metadata!$B$2:$Z$450,20,FALSE)</f>
        <v>global average</v>
      </c>
      <c r="X460">
        <f>VLOOKUP($D460,metadata!$B$2:$Z$450,21,FALSE)</f>
        <v>0</v>
      </c>
      <c r="Y460">
        <f>VLOOKUP($D460,metadata!$B$2:$Z$450,22,FALSE)</f>
        <v>6</v>
      </c>
      <c r="Z460">
        <f>VLOOKUP($D460,metadata!$B$2:$Z$450,23,FALSE)</f>
        <v>0</v>
      </c>
      <c r="AA460">
        <f>VLOOKUP($D460,metadata!$B$2:$Z$450,24,FALSE)</f>
        <v>0</v>
      </c>
      <c r="AB460">
        <f>VLOOKUP($D460,metadata!$B$2:$Z$450,25,FALSE)</f>
        <v>0</v>
      </c>
    </row>
    <row r="461" spans="1:28" x14ac:dyDescent="0.3">
      <c r="C461">
        <v>460</v>
      </c>
      <c r="D461" s="11" t="str">
        <f t="shared" si="7"/>
        <v>6-TS</v>
      </c>
      <c r="E461" t="str">
        <f>VLOOKUP($D461,metadata!$B$2:$S$450,2,FALSE)</f>
        <v>KIMURA, MT</v>
      </c>
      <c r="F461" t="str">
        <f>VLOOKUP($D461,metadata!$B$2:$S$450,3,FALSE)</f>
        <v>Geographic variation of reproductive diapause in the Drosophila auraria complex (Diptera: Drosophilidae)</v>
      </c>
      <c r="G461" t="str">
        <f>VLOOKUP($D461,metadata!$B$2:$S$450,4,FALSE)</f>
        <v>10.1111/j.1365-3032.1984.tb00784.x</v>
      </c>
      <c r="H461" t="str">
        <f>VLOOKUP($D461,metadata!$B$2:$S$450,5,FALSE)</f>
        <v>y</v>
      </c>
      <c r="I461" t="str">
        <f>VLOOKUP($D461,metadata!$B$2:$S$450,6,FALSE)</f>
        <v>a</v>
      </c>
      <c r="J461" t="str">
        <f>VLOOKUP($D461,metadata!$B$2:$S$450,7,FALSE)</f>
        <v>i</v>
      </c>
      <c r="K461">
        <f>VLOOKUP($D461,metadata!$B$2:$S$450,8,FALSE)</f>
        <v>10</v>
      </c>
      <c r="L461">
        <f>VLOOKUP($D461,metadata!$B$2:$S$450,9,FALSE)</f>
        <v>8</v>
      </c>
      <c r="M461" t="str">
        <f>VLOOKUP($D461,metadata!$B$2:$S$450,10,FALSE)</f>
        <v>n</v>
      </c>
      <c r="N461" t="str">
        <f>VLOOKUP($D461,metadata!$B$2:$S$450,11,FALSE)</f>
        <v>Drosophila auraria</v>
      </c>
      <c r="O461" t="str">
        <f>VLOOKUP($D461,metadata!$B$2:$S$450,12,FALSE)</f>
        <v>diptera</v>
      </c>
      <c r="P461" t="str">
        <f>VLOOKUP($D461,metadata!$B$2:$S$450,13,FALSE)</f>
        <v>TS</v>
      </c>
      <c r="Q461">
        <f>VLOOKUP($D461,metadata!$B$2:$S$450,14,FALSE)</f>
        <v>36.321888999999999</v>
      </c>
      <c r="R461">
        <f>VLOOKUP($D461,metadata!$B$2:$S$450,15,FALSE)</f>
        <v>139.00327799999999</v>
      </c>
      <c r="S461">
        <f>VLOOKUP($D461,metadata!$B$2:$S$450,16,FALSE)</f>
        <v>0.1</v>
      </c>
      <c r="T461">
        <f>VLOOKUP($D461,metadata!$B$2:$S$450,17,FALSE)</f>
        <v>0</v>
      </c>
      <c r="U461">
        <f>VLOOKUP($D461,metadata!$B$2:$S$450,18,FALSE)</f>
        <v>0</v>
      </c>
      <c r="V461">
        <f>VLOOKUP($D461,metadata!$B$2:$Z$450,19,FALSE)</f>
        <v>110</v>
      </c>
      <c r="W461" t="str">
        <f>VLOOKUP($D461,metadata!$B$2:$Z$450,20,FALSE)</f>
        <v>global average</v>
      </c>
      <c r="X461">
        <f>VLOOKUP($D461,metadata!$B$2:$Z$450,21,FALSE)</f>
        <v>0</v>
      </c>
      <c r="Y461">
        <f>VLOOKUP($D461,metadata!$B$2:$Z$450,22,FALSE)</f>
        <v>6</v>
      </c>
      <c r="Z461">
        <f>VLOOKUP($D461,metadata!$B$2:$Z$450,23,FALSE)</f>
        <v>0</v>
      </c>
      <c r="AA461">
        <f>VLOOKUP($D461,metadata!$B$2:$Z$450,24,FALSE)</f>
        <v>0</v>
      </c>
      <c r="AB461">
        <f>VLOOKUP($D461,metadata!$B$2:$Z$450,25,FALSE)</f>
        <v>0</v>
      </c>
    </row>
    <row r="462" spans="1:28" x14ac:dyDescent="0.3">
      <c r="C462">
        <v>461</v>
      </c>
      <c r="D462" s="11" t="str">
        <f t="shared" si="7"/>
        <v>6-TS</v>
      </c>
      <c r="E462" t="str">
        <f>VLOOKUP($D462,metadata!$B$2:$S$450,2,FALSE)</f>
        <v>KIMURA, MT</v>
      </c>
      <c r="F462" t="str">
        <f>VLOOKUP($D462,metadata!$B$2:$S$450,3,FALSE)</f>
        <v>Geographic variation of reproductive diapause in the Drosophila auraria complex (Diptera: Drosophilidae)</v>
      </c>
      <c r="G462" t="str">
        <f>VLOOKUP($D462,metadata!$B$2:$S$450,4,FALSE)</f>
        <v>10.1111/j.1365-3032.1984.tb00784.x</v>
      </c>
      <c r="H462" t="str">
        <f>VLOOKUP($D462,metadata!$B$2:$S$450,5,FALSE)</f>
        <v>y</v>
      </c>
      <c r="I462" t="str">
        <f>VLOOKUP($D462,metadata!$B$2:$S$450,6,FALSE)</f>
        <v>a</v>
      </c>
      <c r="J462" t="str">
        <f>VLOOKUP($D462,metadata!$B$2:$S$450,7,FALSE)</f>
        <v>i</v>
      </c>
      <c r="K462">
        <f>VLOOKUP($D462,metadata!$B$2:$S$450,8,FALSE)</f>
        <v>10</v>
      </c>
      <c r="L462">
        <f>VLOOKUP($D462,metadata!$B$2:$S$450,9,FALSE)</f>
        <v>8</v>
      </c>
      <c r="M462" t="str">
        <f>VLOOKUP($D462,metadata!$B$2:$S$450,10,FALSE)</f>
        <v>n</v>
      </c>
      <c r="N462" t="str">
        <f>VLOOKUP($D462,metadata!$B$2:$S$450,11,FALSE)</f>
        <v>Drosophila auraria</v>
      </c>
      <c r="O462" t="str">
        <f>VLOOKUP($D462,metadata!$B$2:$S$450,12,FALSE)</f>
        <v>diptera</v>
      </c>
      <c r="P462" t="str">
        <f>VLOOKUP($D462,metadata!$B$2:$S$450,13,FALSE)</f>
        <v>TS</v>
      </c>
      <c r="Q462">
        <f>VLOOKUP($D462,metadata!$B$2:$S$450,14,FALSE)</f>
        <v>36.321888999999999</v>
      </c>
      <c r="R462">
        <f>VLOOKUP($D462,metadata!$B$2:$S$450,15,FALSE)</f>
        <v>139.00327799999999</v>
      </c>
      <c r="S462">
        <f>VLOOKUP($D462,metadata!$B$2:$S$450,16,FALSE)</f>
        <v>0.1</v>
      </c>
      <c r="T462">
        <f>VLOOKUP($D462,metadata!$B$2:$S$450,17,FALSE)</f>
        <v>0</v>
      </c>
      <c r="U462">
        <f>VLOOKUP($D462,metadata!$B$2:$S$450,18,FALSE)</f>
        <v>0</v>
      </c>
      <c r="V462">
        <f>VLOOKUP($D462,metadata!$B$2:$Z$450,19,FALSE)</f>
        <v>110</v>
      </c>
      <c r="W462" t="str">
        <f>VLOOKUP($D462,metadata!$B$2:$Z$450,20,FALSE)</f>
        <v>global average</v>
      </c>
      <c r="X462">
        <f>VLOOKUP($D462,metadata!$B$2:$Z$450,21,FALSE)</f>
        <v>0</v>
      </c>
      <c r="Y462">
        <f>VLOOKUP($D462,metadata!$B$2:$Z$450,22,FALSE)</f>
        <v>6</v>
      </c>
      <c r="Z462">
        <f>VLOOKUP($D462,metadata!$B$2:$Z$450,23,FALSE)</f>
        <v>0</v>
      </c>
      <c r="AA462">
        <f>VLOOKUP($D462,metadata!$B$2:$Z$450,24,FALSE)</f>
        <v>0</v>
      </c>
      <c r="AB462">
        <f>VLOOKUP($D462,metadata!$B$2:$Z$450,25,FALSE)</f>
        <v>0</v>
      </c>
    </row>
    <row r="463" spans="1:28" x14ac:dyDescent="0.3">
      <c r="C463">
        <v>462</v>
      </c>
      <c r="D463" s="11" t="str">
        <f t="shared" si="7"/>
        <v>6-TS</v>
      </c>
      <c r="E463" t="str">
        <f>VLOOKUP($D463,metadata!$B$2:$S$450,2,FALSE)</f>
        <v>KIMURA, MT</v>
      </c>
      <c r="F463" t="str">
        <f>VLOOKUP($D463,metadata!$B$2:$S$450,3,FALSE)</f>
        <v>Geographic variation of reproductive diapause in the Drosophila auraria complex (Diptera: Drosophilidae)</v>
      </c>
      <c r="G463" t="str">
        <f>VLOOKUP($D463,metadata!$B$2:$S$450,4,FALSE)</f>
        <v>10.1111/j.1365-3032.1984.tb00784.x</v>
      </c>
      <c r="H463" t="str">
        <f>VLOOKUP($D463,metadata!$B$2:$S$450,5,FALSE)</f>
        <v>y</v>
      </c>
      <c r="I463" t="str">
        <f>VLOOKUP($D463,metadata!$B$2:$S$450,6,FALSE)</f>
        <v>a</v>
      </c>
      <c r="J463" t="str">
        <f>VLOOKUP($D463,metadata!$B$2:$S$450,7,FALSE)</f>
        <v>i</v>
      </c>
      <c r="K463">
        <f>VLOOKUP($D463,metadata!$B$2:$S$450,8,FALSE)</f>
        <v>10</v>
      </c>
      <c r="L463">
        <f>VLOOKUP($D463,metadata!$B$2:$S$450,9,FALSE)</f>
        <v>8</v>
      </c>
      <c r="M463" t="str">
        <f>VLOOKUP($D463,metadata!$B$2:$S$450,10,FALSE)</f>
        <v>n</v>
      </c>
      <c r="N463" t="str">
        <f>VLOOKUP($D463,metadata!$B$2:$S$450,11,FALSE)</f>
        <v>Drosophila auraria</v>
      </c>
      <c r="O463" t="str">
        <f>VLOOKUP($D463,metadata!$B$2:$S$450,12,FALSE)</f>
        <v>diptera</v>
      </c>
      <c r="P463" t="str">
        <f>VLOOKUP($D463,metadata!$B$2:$S$450,13,FALSE)</f>
        <v>TS</v>
      </c>
      <c r="Q463">
        <f>VLOOKUP($D463,metadata!$B$2:$S$450,14,FALSE)</f>
        <v>36.321888999999999</v>
      </c>
      <c r="R463">
        <f>VLOOKUP($D463,metadata!$B$2:$S$450,15,FALSE)</f>
        <v>139.00327799999999</v>
      </c>
      <c r="S463">
        <f>VLOOKUP($D463,metadata!$B$2:$S$450,16,FALSE)</f>
        <v>0.1</v>
      </c>
      <c r="T463">
        <f>VLOOKUP($D463,metadata!$B$2:$S$450,17,FALSE)</f>
        <v>0</v>
      </c>
      <c r="U463">
        <f>VLOOKUP($D463,metadata!$B$2:$S$450,18,FALSE)</f>
        <v>0</v>
      </c>
      <c r="V463">
        <f>VLOOKUP($D463,metadata!$B$2:$Z$450,19,FALSE)</f>
        <v>110</v>
      </c>
      <c r="W463" t="str">
        <f>VLOOKUP($D463,metadata!$B$2:$Z$450,20,FALSE)</f>
        <v>global average</v>
      </c>
      <c r="X463">
        <f>VLOOKUP($D463,metadata!$B$2:$Z$450,21,FALSE)</f>
        <v>0</v>
      </c>
      <c r="Y463">
        <f>VLOOKUP($D463,metadata!$B$2:$Z$450,22,FALSE)</f>
        <v>6</v>
      </c>
      <c r="Z463">
        <f>VLOOKUP($D463,metadata!$B$2:$Z$450,23,FALSE)</f>
        <v>0</v>
      </c>
      <c r="AA463">
        <f>VLOOKUP($D463,metadata!$B$2:$Z$450,24,FALSE)</f>
        <v>0</v>
      </c>
      <c r="AB463">
        <f>VLOOKUP($D463,metadata!$B$2:$Z$450,25,FALSE)</f>
        <v>0</v>
      </c>
    </row>
    <row r="464" spans="1:28" x14ac:dyDescent="0.3">
      <c r="C464">
        <v>463</v>
      </c>
      <c r="D464" s="11" t="str">
        <f t="shared" si="7"/>
        <v>6-TK</v>
      </c>
      <c r="E464" t="str">
        <f>VLOOKUP($D464,metadata!$B$2:$S$450,2,FALSE)</f>
        <v>KIMURA, MT</v>
      </c>
      <c r="F464" t="str">
        <f>VLOOKUP($D464,metadata!$B$2:$S$450,3,FALSE)</f>
        <v>Geographic variation of reproductive diapause in the Drosophila auraria complex (Diptera: Drosophilidae)</v>
      </c>
      <c r="G464" t="str">
        <f>VLOOKUP($D464,metadata!$B$2:$S$450,4,FALSE)</f>
        <v>10.1111/j.1365-3032.1984.tb00784.x</v>
      </c>
      <c r="H464" t="str">
        <f>VLOOKUP($D464,metadata!$B$2:$S$450,5,FALSE)</f>
        <v>y</v>
      </c>
      <c r="I464" t="str">
        <f>VLOOKUP($D464,metadata!$B$2:$S$450,6,FALSE)</f>
        <v>a</v>
      </c>
      <c r="J464" t="str">
        <f>VLOOKUP($D464,metadata!$B$2:$S$450,7,FALSE)</f>
        <v>i</v>
      </c>
      <c r="K464">
        <f>VLOOKUP($D464,metadata!$B$2:$S$450,8,FALSE)</f>
        <v>10</v>
      </c>
      <c r="L464">
        <f>VLOOKUP($D464,metadata!$B$2:$S$450,9,FALSE)</f>
        <v>5</v>
      </c>
      <c r="M464" t="str">
        <f>VLOOKUP($D464,metadata!$B$2:$S$450,10,FALSE)</f>
        <v>n</v>
      </c>
      <c r="N464" t="str">
        <f>VLOOKUP($D464,metadata!$B$2:$S$450,11,FALSE)</f>
        <v>Drosophila auraria</v>
      </c>
      <c r="O464" t="str">
        <f>VLOOKUP($D464,metadata!$B$2:$S$450,12,FALSE)</f>
        <v>diptera</v>
      </c>
      <c r="P464" t="str">
        <f>VLOOKUP($D464,metadata!$B$2:$S$450,13,FALSE)</f>
        <v>TK</v>
      </c>
      <c r="Q464">
        <f>VLOOKUP($D464,metadata!$B$2:$S$450,14,FALSE)</f>
        <v>34.35</v>
      </c>
      <c r="R464">
        <f>VLOOKUP($D464,metadata!$B$2:$S$450,15,FALSE)</f>
        <v>134.05000000000001</v>
      </c>
      <c r="S464">
        <f>VLOOKUP($D464,metadata!$B$2:$S$450,16,FALSE)</f>
        <v>0.1</v>
      </c>
      <c r="T464">
        <f>VLOOKUP($D464,metadata!$B$2:$S$450,17,FALSE)</f>
        <v>0</v>
      </c>
      <c r="U464">
        <f>VLOOKUP($D464,metadata!$B$2:$S$450,18,FALSE)</f>
        <v>0</v>
      </c>
      <c r="V464">
        <f>VLOOKUP($D464,metadata!$B$2:$Z$450,19,FALSE)</f>
        <v>110</v>
      </c>
      <c r="W464" t="str">
        <f>VLOOKUP($D464,metadata!$B$2:$Z$450,20,FALSE)</f>
        <v>global average</v>
      </c>
      <c r="X464">
        <f>VLOOKUP($D464,metadata!$B$2:$Z$450,21,FALSE)</f>
        <v>0</v>
      </c>
      <c r="Y464">
        <f>VLOOKUP($D464,metadata!$B$2:$Z$450,22,FALSE)</f>
        <v>6</v>
      </c>
      <c r="Z464">
        <f>VLOOKUP($D464,metadata!$B$2:$Z$450,23,FALSE)</f>
        <v>0</v>
      </c>
      <c r="AA464">
        <f>VLOOKUP($D464,metadata!$B$2:$Z$450,24,FALSE)</f>
        <v>0</v>
      </c>
      <c r="AB464">
        <f>VLOOKUP($D464,metadata!$B$2:$Z$450,25,FALSE)</f>
        <v>0</v>
      </c>
    </row>
    <row r="465" spans="3:28" x14ac:dyDescent="0.3">
      <c r="C465">
        <v>464</v>
      </c>
      <c r="D465" s="11" t="str">
        <f t="shared" si="7"/>
        <v>6-TK</v>
      </c>
      <c r="E465" t="str">
        <f>VLOOKUP($D465,metadata!$B$2:$S$450,2,FALSE)</f>
        <v>KIMURA, MT</v>
      </c>
      <c r="F465" t="str">
        <f>VLOOKUP($D465,metadata!$B$2:$S$450,3,FALSE)</f>
        <v>Geographic variation of reproductive diapause in the Drosophila auraria complex (Diptera: Drosophilidae)</v>
      </c>
      <c r="G465" t="str">
        <f>VLOOKUP($D465,metadata!$B$2:$S$450,4,FALSE)</f>
        <v>10.1111/j.1365-3032.1984.tb00784.x</v>
      </c>
      <c r="H465" t="str">
        <f>VLOOKUP($D465,metadata!$B$2:$S$450,5,FALSE)</f>
        <v>y</v>
      </c>
      <c r="I465" t="str">
        <f>VLOOKUP($D465,metadata!$B$2:$S$450,6,FALSE)</f>
        <v>a</v>
      </c>
      <c r="J465" t="str">
        <f>VLOOKUP($D465,metadata!$B$2:$S$450,7,FALSE)</f>
        <v>i</v>
      </c>
      <c r="K465">
        <f>VLOOKUP($D465,metadata!$B$2:$S$450,8,FALSE)</f>
        <v>10</v>
      </c>
      <c r="L465">
        <f>VLOOKUP($D465,metadata!$B$2:$S$450,9,FALSE)</f>
        <v>5</v>
      </c>
      <c r="M465" t="str">
        <f>VLOOKUP($D465,metadata!$B$2:$S$450,10,FALSE)</f>
        <v>n</v>
      </c>
      <c r="N465" t="str">
        <f>VLOOKUP($D465,metadata!$B$2:$S$450,11,FALSE)</f>
        <v>Drosophila auraria</v>
      </c>
      <c r="O465" t="str">
        <f>VLOOKUP($D465,metadata!$B$2:$S$450,12,FALSE)</f>
        <v>diptera</v>
      </c>
      <c r="P465" t="str">
        <f>VLOOKUP($D465,metadata!$B$2:$S$450,13,FALSE)</f>
        <v>TK</v>
      </c>
      <c r="Q465">
        <f>VLOOKUP($D465,metadata!$B$2:$S$450,14,FALSE)</f>
        <v>34.35</v>
      </c>
      <c r="R465">
        <f>VLOOKUP($D465,metadata!$B$2:$S$450,15,FALSE)</f>
        <v>134.05000000000001</v>
      </c>
      <c r="S465">
        <f>VLOOKUP($D465,metadata!$B$2:$S$450,16,FALSE)</f>
        <v>0.1</v>
      </c>
      <c r="T465">
        <f>VLOOKUP($D465,metadata!$B$2:$S$450,17,FALSE)</f>
        <v>0</v>
      </c>
      <c r="U465">
        <f>VLOOKUP($D465,metadata!$B$2:$S$450,18,FALSE)</f>
        <v>0</v>
      </c>
      <c r="V465">
        <f>VLOOKUP($D465,metadata!$B$2:$Z$450,19,FALSE)</f>
        <v>110</v>
      </c>
      <c r="W465" t="str">
        <f>VLOOKUP($D465,metadata!$B$2:$Z$450,20,FALSE)</f>
        <v>global average</v>
      </c>
      <c r="X465">
        <f>VLOOKUP($D465,metadata!$B$2:$Z$450,21,FALSE)</f>
        <v>0</v>
      </c>
      <c r="Y465">
        <f>VLOOKUP($D465,metadata!$B$2:$Z$450,22,FALSE)</f>
        <v>6</v>
      </c>
      <c r="Z465">
        <f>VLOOKUP($D465,metadata!$B$2:$Z$450,23,FALSE)</f>
        <v>0</v>
      </c>
      <c r="AA465">
        <f>VLOOKUP($D465,metadata!$B$2:$Z$450,24,FALSE)</f>
        <v>0</v>
      </c>
      <c r="AB465">
        <f>VLOOKUP($D465,metadata!$B$2:$Z$450,25,FALSE)</f>
        <v>0</v>
      </c>
    </row>
    <row r="466" spans="3:28" x14ac:dyDescent="0.3">
      <c r="C466">
        <v>465</v>
      </c>
      <c r="D466" s="11" t="str">
        <f t="shared" si="7"/>
        <v>6-TK</v>
      </c>
      <c r="E466" t="str">
        <f>VLOOKUP($D466,metadata!$B$2:$S$450,2,FALSE)</f>
        <v>KIMURA, MT</v>
      </c>
      <c r="F466" t="str">
        <f>VLOOKUP($D466,metadata!$B$2:$S$450,3,FALSE)</f>
        <v>Geographic variation of reproductive diapause in the Drosophila auraria complex (Diptera: Drosophilidae)</v>
      </c>
      <c r="G466" t="str">
        <f>VLOOKUP($D466,metadata!$B$2:$S$450,4,FALSE)</f>
        <v>10.1111/j.1365-3032.1984.tb00784.x</v>
      </c>
      <c r="H466" t="str">
        <f>VLOOKUP($D466,metadata!$B$2:$S$450,5,FALSE)</f>
        <v>y</v>
      </c>
      <c r="I466" t="str">
        <f>VLOOKUP($D466,metadata!$B$2:$S$450,6,FALSE)</f>
        <v>a</v>
      </c>
      <c r="J466" t="str">
        <f>VLOOKUP($D466,metadata!$B$2:$S$450,7,FALSE)</f>
        <v>i</v>
      </c>
      <c r="K466">
        <f>VLOOKUP($D466,metadata!$B$2:$S$450,8,FALSE)</f>
        <v>10</v>
      </c>
      <c r="L466">
        <f>VLOOKUP($D466,metadata!$B$2:$S$450,9,FALSE)</f>
        <v>5</v>
      </c>
      <c r="M466" t="str">
        <f>VLOOKUP($D466,metadata!$B$2:$S$450,10,FALSE)</f>
        <v>n</v>
      </c>
      <c r="N466" t="str">
        <f>VLOOKUP($D466,metadata!$B$2:$S$450,11,FALSE)</f>
        <v>Drosophila auraria</v>
      </c>
      <c r="O466" t="str">
        <f>VLOOKUP($D466,metadata!$B$2:$S$450,12,FALSE)</f>
        <v>diptera</v>
      </c>
      <c r="P466" t="str">
        <f>VLOOKUP($D466,metadata!$B$2:$S$450,13,FALSE)</f>
        <v>TK</v>
      </c>
      <c r="Q466">
        <f>VLOOKUP($D466,metadata!$B$2:$S$450,14,FALSE)</f>
        <v>34.35</v>
      </c>
      <c r="R466">
        <f>VLOOKUP($D466,metadata!$B$2:$S$450,15,FALSE)</f>
        <v>134.05000000000001</v>
      </c>
      <c r="S466">
        <f>VLOOKUP($D466,metadata!$B$2:$S$450,16,FALSE)</f>
        <v>0.1</v>
      </c>
      <c r="T466">
        <f>VLOOKUP($D466,metadata!$B$2:$S$450,17,FALSE)</f>
        <v>0</v>
      </c>
      <c r="U466">
        <f>VLOOKUP($D466,metadata!$B$2:$S$450,18,FALSE)</f>
        <v>0</v>
      </c>
      <c r="V466">
        <f>VLOOKUP($D466,metadata!$B$2:$Z$450,19,FALSE)</f>
        <v>110</v>
      </c>
      <c r="W466" t="str">
        <f>VLOOKUP($D466,metadata!$B$2:$Z$450,20,FALSE)</f>
        <v>global average</v>
      </c>
      <c r="X466">
        <f>VLOOKUP($D466,metadata!$B$2:$Z$450,21,FALSE)</f>
        <v>0</v>
      </c>
      <c r="Y466">
        <f>VLOOKUP($D466,metadata!$B$2:$Z$450,22,FALSE)</f>
        <v>6</v>
      </c>
      <c r="Z466">
        <f>VLOOKUP($D466,metadata!$B$2:$Z$450,23,FALSE)</f>
        <v>0</v>
      </c>
      <c r="AA466">
        <f>VLOOKUP($D466,metadata!$B$2:$Z$450,24,FALSE)</f>
        <v>0</v>
      </c>
      <c r="AB466">
        <f>VLOOKUP($D466,metadata!$B$2:$Z$450,25,FALSE)</f>
        <v>0</v>
      </c>
    </row>
    <row r="467" spans="3:28" x14ac:dyDescent="0.3">
      <c r="C467">
        <v>466</v>
      </c>
      <c r="D467" s="11" t="str">
        <f t="shared" si="7"/>
        <v>6-TK</v>
      </c>
      <c r="E467" t="str">
        <f>VLOOKUP($D467,metadata!$B$2:$S$450,2,FALSE)</f>
        <v>KIMURA, MT</v>
      </c>
      <c r="F467" t="str">
        <f>VLOOKUP($D467,metadata!$B$2:$S$450,3,FALSE)</f>
        <v>Geographic variation of reproductive diapause in the Drosophila auraria complex (Diptera: Drosophilidae)</v>
      </c>
      <c r="G467" t="str">
        <f>VLOOKUP($D467,metadata!$B$2:$S$450,4,FALSE)</f>
        <v>10.1111/j.1365-3032.1984.tb00784.x</v>
      </c>
      <c r="H467" t="str">
        <f>VLOOKUP($D467,metadata!$B$2:$S$450,5,FALSE)</f>
        <v>y</v>
      </c>
      <c r="I467" t="str">
        <f>VLOOKUP($D467,metadata!$B$2:$S$450,6,FALSE)</f>
        <v>a</v>
      </c>
      <c r="J467" t="str">
        <f>VLOOKUP($D467,metadata!$B$2:$S$450,7,FALSE)</f>
        <v>i</v>
      </c>
      <c r="K467">
        <f>VLOOKUP($D467,metadata!$B$2:$S$450,8,FALSE)</f>
        <v>10</v>
      </c>
      <c r="L467">
        <f>VLOOKUP($D467,metadata!$B$2:$S$450,9,FALSE)</f>
        <v>5</v>
      </c>
      <c r="M467" t="str">
        <f>VLOOKUP($D467,metadata!$B$2:$S$450,10,FALSE)</f>
        <v>n</v>
      </c>
      <c r="N467" t="str">
        <f>VLOOKUP($D467,metadata!$B$2:$S$450,11,FALSE)</f>
        <v>Drosophila auraria</v>
      </c>
      <c r="O467" t="str">
        <f>VLOOKUP($D467,metadata!$B$2:$S$450,12,FALSE)</f>
        <v>diptera</v>
      </c>
      <c r="P467" t="str">
        <f>VLOOKUP($D467,metadata!$B$2:$S$450,13,FALSE)</f>
        <v>TK</v>
      </c>
      <c r="Q467">
        <f>VLOOKUP($D467,metadata!$B$2:$S$450,14,FALSE)</f>
        <v>34.35</v>
      </c>
      <c r="R467">
        <f>VLOOKUP($D467,metadata!$B$2:$S$450,15,FALSE)</f>
        <v>134.05000000000001</v>
      </c>
      <c r="S467">
        <f>VLOOKUP($D467,metadata!$B$2:$S$450,16,FALSE)</f>
        <v>0.1</v>
      </c>
      <c r="T467">
        <f>VLOOKUP($D467,metadata!$B$2:$S$450,17,FALSE)</f>
        <v>0</v>
      </c>
      <c r="U467">
        <f>VLOOKUP($D467,metadata!$B$2:$S$450,18,FALSE)</f>
        <v>0</v>
      </c>
      <c r="V467">
        <f>VLOOKUP($D467,metadata!$B$2:$Z$450,19,FALSE)</f>
        <v>110</v>
      </c>
      <c r="W467" t="str">
        <f>VLOOKUP($D467,metadata!$B$2:$Z$450,20,FALSE)</f>
        <v>global average</v>
      </c>
      <c r="X467">
        <f>VLOOKUP($D467,metadata!$B$2:$Z$450,21,FALSE)</f>
        <v>0</v>
      </c>
      <c r="Y467">
        <f>VLOOKUP($D467,metadata!$B$2:$Z$450,22,FALSE)</f>
        <v>6</v>
      </c>
      <c r="Z467">
        <f>VLOOKUP($D467,metadata!$B$2:$Z$450,23,FALSE)</f>
        <v>0</v>
      </c>
      <c r="AA467">
        <f>VLOOKUP($D467,metadata!$B$2:$Z$450,24,FALSE)</f>
        <v>0</v>
      </c>
      <c r="AB467">
        <f>VLOOKUP($D467,metadata!$B$2:$Z$450,25,FALSE)</f>
        <v>0</v>
      </c>
    </row>
    <row r="468" spans="3:28" x14ac:dyDescent="0.3">
      <c r="C468">
        <v>467</v>
      </c>
      <c r="D468" s="11" t="str">
        <f t="shared" si="7"/>
        <v>6-TK</v>
      </c>
      <c r="E468" t="str">
        <f>VLOOKUP($D468,metadata!$B$2:$S$450,2,FALSE)</f>
        <v>KIMURA, MT</v>
      </c>
      <c r="F468" t="str">
        <f>VLOOKUP($D468,metadata!$B$2:$S$450,3,FALSE)</f>
        <v>Geographic variation of reproductive diapause in the Drosophila auraria complex (Diptera: Drosophilidae)</v>
      </c>
      <c r="G468" t="str">
        <f>VLOOKUP($D468,metadata!$B$2:$S$450,4,FALSE)</f>
        <v>10.1111/j.1365-3032.1984.tb00784.x</v>
      </c>
      <c r="H468" t="str">
        <f>VLOOKUP($D468,metadata!$B$2:$S$450,5,FALSE)</f>
        <v>y</v>
      </c>
      <c r="I468" t="str">
        <f>VLOOKUP($D468,metadata!$B$2:$S$450,6,FALSE)</f>
        <v>a</v>
      </c>
      <c r="J468" t="str">
        <f>VLOOKUP($D468,metadata!$B$2:$S$450,7,FALSE)</f>
        <v>i</v>
      </c>
      <c r="K468">
        <f>VLOOKUP($D468,metadata!$B$2:$S$450,8,FALSE)</f>
        <v>10</v>
      </c>
      <c r="L468">
        <f>VLOOKUP($D468,metadata!$B$2:$S$450,9,FALSE)</f>
        <v>5</v>
      </c>
      <c r="M468" t="str">
        <f>VLOOKUP($D468,metadata!$B$2:$S$450,10,FALSE)</f>
        <v>n</v>
      </c>
      <c r="N468" t="str">
        <f>VLOOKUP($D468,metadata!$B$2:$S$450,11,FALSE)</f>
        <v>Drosophila auraria</v>
      </c>
      <c r="O468" t="str">
        <f>VLOOKUP($D468,metadata!$B$2:$S$450,12,FALSE)</f>
        <v>diptera</v>
      </c>
      <c r="P468" t="str">
        <f>VLOOKUP($D468,metadata!$B$2:$S$450,13,FALSE)</f>
        <v>TK</v>
      </c>
      <c r="Q468">
        <f>VLOOKUP($D468,metadata!$B$2:$S$450,14,FALSE)</f>
        <v>34.35</v>
      </c>
      <c r="R468">
        <f>VLOOKUP($D468,metadata!$B$2:$S$450,15,FALSE)</f>
        <v>134.05000000000001</v>
      </c>
      <c r="S468">
        <f>VLOOKUP($D468,metadata!$B$2:$S$450,16,FALSE)</f>
        <v>0.1</v>
      </c>
      <c r="T468">
        <f>VLOOKUP($D468,metadata!$B$2:$S$450,17,FALSE)</f>
        <v>0</v>
      </c>
      <c r="U468">
        <f>VLOOKUP($D468,metadata!$B$2:$S$450,18,FALSE)</f>
        <v>0</v>
      </c>
      <c r="V468">
        <f>VLOOKUP($D468,metadata!$B$2:$Z$450,19,FALSE)</f>
        <v>110</v>
      </c>
      <c r="W468" t="str">
        <f>VLOOKUP($D468,metadata!$B$2:$Z$450,20,FALSE)</f>
        <v>global average</v>
      </c>
      <c r="X468">
        <f>VLOOKUP($D468,metadata!$B$2:$Z$450,21,FALSE)</f>
        <v>0</v>
      </c>
      <c r="Y468">
        <f>VLOOKUP($D468,metadata!$B$2:$Z$450,22,FALSE)</f>
        <v>6</v>
      </c>
      <c r="Z468">
        <f>VLOOKUP($D468,metadata!$B$2:$Z$450,23,FALSE)</f>
        <v>0</v>
      </c>
      <c r="AA468">
        <f>VLOOKUP($D468,metadata!$B$2:$Z$450,24,FALSE)</f>
        <v>0</v>
      </c>
      <c r="AB468">
        <f>VLOOKUP($D468,metadata!$B$2:$Z$450,25,FALSE)</f>
        <v>0</v>
      </c>
    </row>
    <row r="469" spans="3:28" x14ac:dyDescent="0.3">
      <c r="C469">
        <v>468</v>
      </c>
      <c r="D469" s="11" t="str">
        <f t="shared" si="7"/>
        <v>6-OI</v>
      </c>
      <c r="E469" t="str">
        <f>VLOOKUP($D469,metadata!$B$2:$S$450,2,FALSE)</f>
        <v>KIMURA, MT</v>
      </c>
      <c r="F469" t="str">
        <f>VLOOKUP($D469,metadata!$B$2:$S$450,3,FALSE)</f>
        <v>Geographic variation of reproductive diapause in the Drosophila auraria complex (Diptera: Drosophilidae)</v>
      </c>
      <c r="G469" t="str">
        <f>VLOOKUP($D469,metadata!$B$2:$S$450,4,FALSE)</f>
        <v>10.1111/j.1365-3032.1984.tb00784.x</v>
      </c>
      <c r="H469" t="str">
        <f>VLOOKUP($D469,metadata!$B$2:$S$450,5,FALSE)</f>
        <v>y</v>
      </c>
      <c r="I469" t="str">
        <f>VLOOKUP($D469,metadata!$B$2:$S$450,6,FALSE)</f>
        <v>a</v>
      </c>
      <c r="J469" t="str">
        <f>VLOOKUP($D469,metadata!$B$2:$S$450,7,FALSE)</f>
        <v>i</v>
      </c>
      <c r="K469">
        <f>VLOOKUP($D469,metadata!$B$2:$S$450,8,FALSE)</f>
        <v>10</v>
      </c>
      <c r="L469">
        <f>VLOOKUP($D469,metadata!$B$2:$S$450,9,FALSE)</f>
        <v>7</v>
      </c>
      <c r="M469" t="str">
        <f>VLOOKUP($D469,metadata!$B$2:$S$450,10,FALSE)</f>
        <v>n</v>
      </c>
      <c r="N469" t="str">
        <f>VLOOKUP($D469,metadata!$B$2:$S$450,11,FALSE)</f>
        <v>Drosophila auraria</v>
      </c>
      <c r="O469" t="str">
        <f>VLOOKUP($D469,metadata!$B$2:$S$450,12,FALSE)</f>
        <v>diptera</v>
      </c>
      <c r="P469" t="str">
        <f>VLOOKUP($D469,metadata!$B$2:$S$450,13,FALSE)</f>
        <v>OI</v>
      </c>
      <c r="Q469">
        <f>VLOOKUP($D469,metadata!$B$2:$S$450,14,FALSE)</f>
        <v>33.233333000000002</v>
      </c>
      <c r="R469">
        <f>VLOOKUP($D469,metadata!$B$2:$S$450,15,FALSE)</f>
        <v>131.60666699999999</v>
      </c>
      <c r="S469">
        <f>VLOOKUP($D469,metadata!$B$2:$S$450,16,FALSE)</f>
        <v>0.1</v>
      </c>
      <c r="T469">
        <f>VLOOKUP($D469,metadata!$B$2:$S$450,17,FALSE)</f>
        <v>0</v>
      </c>
      <c r="U469">
        <f>VLOOKUP($D469,metadata!$B$2:$S$450,18,FALSE)</f>
        <v>0</v>
      </c>
      <c r="V469">
        <f>VLOOKUP($D469,metadata!$B$2:$Z$450,19,FALSE)</f>
        <v>110</v>
      </c>
      <c r="W469" t="str">
        <f>VLOOKUP($D469,metadata!$B$2:$Z$450,20,FALSE)</f>
        <v>global average</v>
      </c>
      <c r="X469">
        <f>VLOOKUP($D469,metadata!$B$2:$Z$450,21,FALSE)</f>
        <v>0</v>
      </c>
      <c r="Y469">
        <f>VLOOKUP($D469,metadata!$B$2:$Z$450,22,FALSE)</f>
        <v>6</v>
      </c>
      <c r="Z469">
        <f>VLOOKUP($D469,metadata!$B$2:$Z$450,23,FALSE)</f>
        <v>0</v>
      </c>
      <c r="AA469">
        <f>VLOOKUP($D469,metadata!$B$2:$Z$450,24,FALSE)</f>
        <v>0</v>
      </c>
      <c r="AB469">
        <f>VLOOKUP($D469,metadata!$B$2:$Z$450,25,FALSE)</f>
        <v>0</v>
      </c>
    </row>
    <row r="470" spans="3:28" x14ac:dyDescent="0.3">
      <c r="C470">
        <v>469</v>
      </c>
      <c r="D470" s="11" t="str">
        <f t="shared" si="7"/>
        <v>6-OI</v>
      </c>
      <c r="E470" t="str">
        <f>VLOOKUP($D470,metadata!$B$2:$S$450,2,FALSE)</f>
        <v>KIMURA, MT</v>
      </c>
      <c r="F470" t="str">
        <f>VLOOKUP($D470,metadata!$B$2:$S$450,3,FALSE)</f>
        <v>Geographic variation of reproductive diapause in the Drosophila auraria complex (Diptera: Drosophilidae)</v>
      </c>
      <c r="G470" t="str">
        <f>VLOOKUP($D470,metadata!$B$2:$S$450,4,FALSE)</f>
        <v>10.1111/j.1365-3032.1984.tb00784.x</v>
      </c>
      <c r="H470" t="str">
        <f>VLOOKUP($D470,metadata!$B$2:$S$450,5,FALSE)</f>
        <v>y</v>
      </c>
      <c r="I470" t="str">
        <f>VLOOKUP($D470,metadata!$B$2:$S$450,6,FALSE)</f>
        <v>a</v>
      </c>
      <c r="J470" t="str">
        <f>VLOOKUP($D470,metadata!$B$2:$S$450,7,FALSE)</f>
        <v>i</v>
      </c>
      <c r="K470">
        <f>VLOOKUP($D470,metadata!$B$2:$S$450,8,FALSE)</f>
        <v>10</v>
      </c>
      <c r="L470">
        <f>VLOOKUP($D470,metadata!$B$2:$S$450,9,FALSE)</f>
        <v>7</v>
      </c>
      <c r="M470" t="str">
        <f>VLOOKUP($D470,metadata!$B$2:$S$450,10,FALSE)</f>
        <v>n</v>
      </c>
      <c r="N470" t="str">
        <f>VLOOKUP($D470,metadata!$B$2:$S$450,11,FALSE)</f>
        <v>Drosophila auraria</v>
      </c>
      <c r="O470" t="str">
        <f>VLOOKUP($D470,metadata!$B$2:$S$450,12,FALSE)</f>
        <v>diptera</v>
      </c>
      <c r="P470" t="str">
        <f>VLOOKUP($D470,metadata!$B$2:$S$450,13,FALSE)</f>
        <v>OI</v>
      </c>
      <c r="Q470">
        <f>VLOOKUP($D470,metadata!$B$2:$S$450,14,FALSE)</f>
        <v>33.233333000000002</v>
      </c>
      <c r="R470">
        <f>VLOOKUP($D470,metadata!$B$2:$S$450,15,FALSE)</f>
        <v>131.60666699999999</v>
      </c>
      <c r="S470">
        <f>VLOOKUP($D470,metadata!$B$2:$S$450,16,FALSE)</f>
        <v>0.1</v>
      </c>
      <c r="T470">
        <f>VLOOKUP($D470,metadata!$B$2:$S$450,17,FALSE)</f>
        <v>0</v>
      </c>
      <c r="U470">
        <f>VLOOKUP($D470,metadata!$B$2:$S$450,18,FALSE)</f>
        <v>0</v>
      </c>
      <c r="V470">
        <f>VLOOKUP($D470,metadata!$B$2:$Z$450,19,FALSE)</f>
        <v>110</v>
      </c>
      <c r="W470" t="str">
        <f>VLOOKUP($D470,metadata!$B$2:$Z$450,20,FALSE)</f>
        <v>global average</v>
      </c>
      <c r="X470">
        <f>VLOOKUP($D470,metadata!$B$2:$Z$450,21,FALSE)</f>
        <v>0</v>
      </c>
      <c r="Y470">
        <f>VLOOKUP($D470,metadata!$B$2:$Z$450,22,FALSE)</f>
        <v>6</v>
      </c>
      <c r="Z470">
        <f>VLOOKUP($D470,metadata!$B$2:$Z$450,23,FALSE)</f>
        <v>0</v>
      </c>
      <c r="AA470">
        <f>VLOOKUP($D470,metadata!$B$2:$Z$450,24,FALSE)</f>
        <v>0</v>
      </c>
      <c r="AB470">
        <f>VLOOKUP($D470,metadata!$B$2:$Z$450,25,FALSE)</f>
        <v>0</v>
      </c>
    </row>
    <row r="471" spans="3:28" x14ac:dyDescent="0.3">
      <c r="C471">
        <v>470</v>
      </c>
      <c r="D471" s="11" t="str">
        <f t="shared" si="7"/>
        <v>6-OI</v>
      </c>
      <c r="E471" t="str">
        <f>VLOOKUP($D471,metadata!$B$2:$S$450,2,FALSE)</f>
        <v>KIMURA, MT</v>
      </c>
      <c r="F471" t="str">
        <f>VLOOKUP($D471,metadata!$B$2:$S$450,3,FALSE)</f>
        <v>Geographic variation of reproductive diapause in the Drosophila auraria complex (Diptera: Drosophilidae)</v>
      </c>
      <c r="G471" t="str">
        <f>VLOOKUP($D471,metadata!$B$2:$S$450,4,FALSE)</f>
        <v>10.1111/j.1365-3032.1984.tb00784.x</v>
      </c>
      <c r="H471" t="str">
        <f>VLOOKUP($D471,metadata!$B$2:$S$450,5,FALSE)</f>
        <v>y</v>
      </c>
      <c r="I471" t="str">
        <f>VLOOKUP($D471,metadata!$B$2:$S$450,6,FALSE)</f>
        <v>a</v>
      </c>
      <c r="J471" t="str">
        <f>VLOOKUP($D471,metadata!$B$2:$S$450,7,FALSE)</f>
        <v>i</v>
      </c>
      <c r="K471">
        <f>VLOOKUP($D471,metadata!$B$2:$S$450,8,FALSE)</f>
        <v>10</v>
      </c>
      <c r="L471">
        <f>VLOOKUP($D471,metadata!$B$2:$S$450,9,FALSE)</f>
        <v>7</v>
      </c>
      <c r="M471" t="str">
        <f>VLOOKUP($D471,metadata!$B$2:$S$450,10,FALSE)</f>
        <v>n</v>
      </c>
      <c r="N471" t="str">
        <f>VLOOKUP($D471,metadata!$B$2:$S$450,11,FALSE)</f>
        <v>Drosophila auraria</v>
      </c>
      <c r="O471" t="str">
        <f>VLOOKUP($D471,metadata!$B$2:$S$450,12,FALSE)</f>
        <v>diptera</v>
      </c>
      <c r="P471" t="str">
        <f>VLOOKUP($D471,metadata!$B$2:$S$450,13,FALSE)</f>
        <v>OI</v>
      </c>
      <c r="Q471">
        <f>VLOOKUP($D471,metadata!$B$2:$S$450,14,FALSE)</f>
        <v>33.233333000000002</v>
      </c>
      <c r="R471">
        <f>VLOOKUP($D471,metadata!$B$2:$S$450,15,FALSE)</f>
        <v>131.60666699999999</v>
      </c>
      <c r="S471">
        <f>VLOOKUP($D471,metadata!$B$2:$S$450,16,FALSE)</f>
        <v>0.1</v>
      </c>
      <c r="T471">
        <f>VLOOKUP($D471,metadata!$B$2:$S$450,17,FALSE)</f>
        <v>0</v>
      </c>
      <c r="U471">
        <f>VLOOKUP($D471,metadata!$B$2:$S$450,18,FALSE)</f>
        <v>0</v>
      </c>
      <c r="V471">
        <f>VLOOKUP($D471,metadata!$B$2:$Z$450,19,FALSE)</f>
        <v>110</v>
      </c>
      <c r="W471" t="str">
        <f>VLOOKUP($D471,metadata!$B$2:$Z$450,20,FALSE)</f>
        <v>global average</v>
      </c>
      <c r="X471">
        <f>VLOOKUP($D471,metadata!$B$2:$Z$450,21,FALSE)</f>
        <v>0</v>
      </c>
      <c r="Y471">
        <f>VLOOKUP($D471,metadata!$B$2:$Z$450,22,FALSE)</f>
        <v>6</v>
      </c>
      <c r="Z471">
        <f>VLOOKUP($D471,metadata!$B$2:$Z$450,23,FALSE)</f>
        <v>0</v>
      </c>
      <c r="AA471">
        <f>VLOOKUP($D471,metadata!$B$2:$Z$450,24,FALSE)</f>
        <v>0</v>
      </c>
      <c r="AB471">
        <f>VLOOKUP($D471,metadata!$B$2:$Z$450,25,FALSE)</f>
        <v>0</v>
      </c>
    </row>
    <row r="472" spans="3:28" x14ac:dyDescent="0.3">
      <c r="C472">
        <v>471</v>
      </c>
      <c r="D472" s="11" t="str">
        <f t="shared" si="7"/>
        <v>6-OI</v>
      </c>
      <c r="E472" t="str">
        <f>VLOOKUP($D472,metadata!$B$2:$S$450,2,FALSE)</f>
        <v>KIMURA, MT</v>
      </c>
      <c r="F472" t="str">
        <f>VLOOKUP($D472,metadata!$B$2:$S$450,3,FALSE)</f>
        <v>Geographic variation of reproductive diapause in the Drosophila auraria complex (Diptera: Drosophilidae)</v>
      </c>
      <c r="G472" t="str">
        <f>VLOOKUP($D472,metadata!$B$2:$S$450,4,FALSE)</f>
        <v>10.1111/j.1365-3032.1984.tb00784.x</v>
      </c>
      <c r="H472" t="str">
        <f>VLOOKUP($D472,metadata!$B$2:$S$450,5,FALSE)</f>
        <v>y</v>
      </c>
      <c r="I472" t="str">
        <f>VLOOKUP($D472,metadata!$B$2:$S$450,6,FALSE)</f>
        <v>a</v>
      </c>
      <c r="J472" t="str">
        <f>VLOOKUP($D472,metadata!$B$2:$S$450,7,FALSE)</f>
        <v>i</v>
      </c>
      <c r="K472">
        <f>VLOOKUP($D472,metadata!$B$2:$S$450,8,FALSE)</f>
        <v>10</v>
      </c>
      <c r="L472">
        <f>VLOOKUP($D472,metadata!$B$2:$S$450,9,FALSE)</f>
        <v>7</v>
      </c>
      <c r="M472" t="str">
        <f>VLOOKUP($D472,metadata!$B$2:$S$450,10,FALSE)</f>
        <v>n</v>
      </c>
      <c r="N472" t="str">
        <f>VLOOKUP($D472,metadata!$B$2:$S$450,11,FALSE)</f>
        <v>Drosophila auraria</v>
      </c>
      <c r="O472" t="str">
        <f>VLOOKUP($D472,metadata!$B$2:$S$450,12,FALSE)</f>
        <v>diptera</v>
      </c>
      <c r="P472" t="str">
        <f>VLOOKUP($D472,metadata!$B$2:$S$450,13,FALSE)</f>
        <v>OI</v>
      </c>
      <c r="Q472">
        <f>VLOOKUP($D472,metadata!$B$2:$S$450,14,FALSE)</f>
        <v>33.233333000000002</v>
      </c>
      <c r="R472">
        <f>VLOOKUP($D472,metadata!$B$2:$S$450,15,FALSE)</f>
        <v>131.60666699999999</v>
      </c>
      <c r="S472">
        <f>VLOOKUP($D472,metadata!$B$2:$S$450,16,FALSE)</f>
        <v>0.1</v>
      </c>
      <c r="T472">
        <f>VLOOKUP($D472,metadata!$B$2:$S$450,17,FALSE)</f>
        <v>0</v>
      </c>
      <c r="U472">
        <f>VLOOKUP($D472,metadata!$B$2:$S$450,18,FALSE)</f>
        <v>0</v>
      </c>
      <c r="V472">
        <f>VLOOKUP($D472,metadata!$B$2:$Z$450,19,FALSE)</f>
        <v>110</v>
      </c>
      <c r="W472" t="str">
        <f>VLOOKUP($D472,metadata!$B$2:$Z$450,20,FALSE)</f>
        <v>global average</v>
      </c>
      <c r="X472">
        <f>VLOOKUP($D472,metadata!$B$2:$Z$450,21,FALSE)</f>
        <v>0</v>
      </c>
      <c r="Y472">
        <f>VLOOKUP($D472,metadata!$B$2:$Z$450,22,FALSE)</f>
        <v>6</v>
      </c>
      <c r="Z472">
        <f>VLOOKUP($D472,metadata!$B$2:$Z$450,23,FALSE)</f>
        <v>0</v>
      </c>
      <c r="AA472">
        <f>VLOOKUP($D472,metadata!$B$2:$Z$450,24,FALSE)</f>
        <v>0</v>
      </c>
      <c r="AB472">
        <f>VLOOKUP($D472,metadata!$B$2:$Z$450,25,FALSE)</f>
        <v>0</v>
      </c>
    </row>
    <row r="473" spans="3:28" x14ac:dyDescent="0.3">
      <c r="C473">
        <v>472</v>
      </c>
      <c r="D473" s="11" t="str">
        <f t="shared" si="7"/>
        <v>6-OI</v>
      </c>
      <c r="E473" t="str">
        <f>VLOOKUP($D473,metadata!$B$2:$S$450,2,FALSE)</f>
        <v>KIMURA, MT</v>
      </c>
      <c r="F473" t="str">
        <f>VLOOKUP($D473,metadata!$B$2:$S$450,3,FALSE)</f>
        <v>Geographic variation of reproductive diapause in the Drosophila auraria complex (Diptera: Drosophilidae)</v>
      </c>
      <c r="G473" t="str">
        <f>VLOOKUP($D473,metadata!$B$2:$S$450,4,FALSE)</f>
        <v>10.1111/j.1365-3032.1984.tb00784.x</v>
      </c>
      <c r="H473" t="str">
        <f>VLOOKUP($D473,metadata!$B$2:$S$450,5,FALSE)</f>
        <v>y</v>
      </c>
      <c r="I473" t="str">
        <f>VLOOKUP($D473,metadata!$B$2:$S$450,6,FALSE)</f>
        <v>a</v>
      </c>
      <c r="J473" t="str">
        <f>VLOOKUP($D473,metadata!$B$2:$S$450,7,FALSE)</f>
        <v>i</v>
      </c>
      <c r="K473">
        <f>VLOOKUP($D473,metadata!$B$2:$S$450,8,FALSE)</f>
        <v>10</v>
      </c>
      <c r="L473">
        <f>VLOOKUP($D473,metadata!$B$2:$S$450,9,FALSE)</f>
        <v>7</v>
      </c>
      <c r="M473" t="str">
        <f>VLOOKUP($D473,metadata!$B$2:$S$450,10,FALSE)</f>
        <v>n</v>
      </c>
      <c r="N473" t="str">
        <f>VLOOKUP($D473,metadata!$B$2:$S$450,11,FALSE)</f>
        <v>Drosophila auraria</v>
      </c>
      <c r="O473" t="str">
        <f>VLOOKUP($D473,metadata!$B$2:$S$450,12,FALSE)</f>
        <v>diptera</v>
      </c>
      <c r="P473" t="str">
        <f>VLOOKUP($D473,metadata!$B$2:$S$450,13,FALSE)</f>
        <v>OI</v>
      </c>
      <c r="Q473">
        <f>VLOOKUP($D473,metadata!$B$2:$S$450,14,FALSE)</f>
        <v>33.233333000000002</v>
      </c>
      <c r="R473">
        <f>VLOOKUP($D473,metadata!$B$2:$S$450,15,FALSE)</f>
        <v>131.60666699999999</v>
      </c>
      <c r="S473">
        <f>VLOOKUP($D473,metadata!$B$2:$S$450,16,FALSE)</f>
        <v>0.1</v>
      </c>
      <c r="T473">
        <f>VLOOKUP($D473,metadata!$B$2:$S$450,17,FALSE)</f>
        <v>0</v>
      </c>
      <c r="U473">
        <f>VLOOKUP($D473,metadata!$B$2:$S$450,18,FALSE)</f>
        <v>0</v>
      </c>
      <c r="V473">
        <f>VLOOKUP($D473,metadata!$B$2:$Z$450,19,FALSE)</f>
        <v>110</v>
      </c>
      <c r="W473" t="str">
        <f>VLOOKUP($D473,metadata!$B$2:$Z$450,20,FALSE)</f>
        <v>global average</v>
      </c>
      <c r="X473">
        <f>VLOOKUP($D473,metadata!$B$2:$Z$450,21,FALSE)</f>
        <v>0</v>
      </c>
      <c r="Y473">
        <f>VLOOKUP($D473,metadata!$B$2:$Z$450,22,FALSE)</f>
        <v>6</v>
      </c>
      <c r="Z473">
        <f>VLOOKUP($D473,metadata!$B$2:$Z$450,23,FALSE)</f>
        <v>0</v>
      </c>
      <c r="AA473">
        <f>VLOOKUP($D473,metadata!$B$2:$Z$450,24,FALSE)</f>
        <v>0</v>
      </c>
      <c r="AB473">
        <f>VLOOKUP($D473,metadata!$B$2:$Z$450,25,FALSE)</f>
        <v>0</v>
      </c>
    </row>
    <row r="474" spans="3:28" x14ac:dyDescent="0.3">
      <c r="C474">
        <v>473</v>
      </c>
      <c r="D474" s="11" t="str">
        <f t="shared" si="7"/>
        <v>6-OI</v>
      </c>
      <c r="E474" t="str">
        <f>VLOOKUP($D474,metadata!$B$2:$S$450,2,FALSE)</f>
        <v>KIMURA, MT</v>
      </c>
      <c r="F474" t="str">
        <f>VLOOKUP($D474,metadata!$B$2:$S$450,3,FALSE)</f>
        <v>Geographic variation of reproductive diapause in the Drosophila auraria complex (Diptera: Drosophilidae)</v>
      </c>
      <c r="G474" t="str">
        <f>VLOOKUP($D474,metadata!$B$2:$S$450,4,FALSE)</f>
        <v>10.1111/j.1365-3032.1984.tb00784.x</v>
      </c>
      <c r="H474" t="str">
        <f>VLOOKUP($D474,metadata!$B$2:$S$450,5,FALSE)</f>
        <v>y</v>
      </c>
      <c r="I474" t="str">
        <f>VLOOKUP($D474,metadata!$B$2:$S$450,6,FALSE)</f>
        <v>a</v>
      </c>
      <c r="J474" t="str">
        <f>VLOOKUP($D474,metadata!$B$2:$S$450,7,FALSE)</f>
        <v>i</v>
      </c>
      <c r="K474">
        <f>VLOOKUP($D474,metadata!$B$2:$S$450,8,FALSE)</f>
        <v>10</v>
      </c>
      <c r="L474">
        <f>VLOOKUP($D474,metadata!$B$2:$S$450,9,FALSE)</f>
        <v>7</v>
      </c>
      <c r="M474" t="str">
        <f>VLOOKUP($D474,metadata!$B$2:$S$450,10,FALSE)</f>
        <v>n</v>
      </c>
      <c r="N474" t="str">
        <f>VLOOKUP($D474,metadata!$B$2:$S$450,11,FALSE)</f>
        <v>Drosophila auraria</v>
      </c>
      <c r="O474" t="str">
        <f>VLOOKUP($D474,metadata!$B$2:$S$450,12,FALSE)</f>
        <v>diptera</v>
      </c>
      <c r="P474" t="str">
        <f>VLOOKUP($D474,metadata!$B$2:$S$450,13,FALSE)</f>
        <v>OI</v>
      </c>
      <c r="Q474">
        <f>VLOOKUP($D474,metadata!$B$2:$S$450,14,FALSE)</f>
        <v>33.233333000000002</v>
      </c>
      <c r="R474">
        <f>VLOOKUP($D474,metadata!$B$2:$S$450,15,FALSE)</f>
        <v>131.60666699999999</v>
      </c>
      <c r="S474">
        <f>VLOOKUP($D474,metadata!$B$2:$S$450,16,FALSE)</f>
        <v>0.1</v>
      </c>
      <c r="T474">
        <f>VLOOKUP($D474,metadata!$B$2:$S$450,17,FALSE)</f>
        <v>0</v>
      </c>
      <c r="U474">
        <f>VLOOKUP($D474,metadata!$B$2:$S$450,18,FALSE)</f>
        <v>0</v>
      </c>
      <c r="V474">
        <f>VLOOKUP($D474,metadata!$B$2:$Z$450,19,FALSE)</f>
        <v>110</v>
      </c>
      <c r="W474" t="str">
        <f>VLOOKUP($D474,metadata!$B$2:$Z$450,20,FALSE)</f>
        <v>global average</v>
      </c>
      <c r="X474">
        <f>VLOOKUP($D474,metadata!$B$2:$Z$450,21,FALSE)</f>
        <v>0</v>
      </c>
      <c r="Y474">
        <f>VLOOKUP($D474,metadata!$B$2:$Z$450,22,FALSE)</f>
        <v>6</v>
      </c>
      <c r="Z474">
        <f>VLOOKUP($D474,metadata!$B$2:$Z$450,23,FALSE)</f>
        <v>0</v>
      </c>
      <c r="AA474">
        <f>VLOOKUP($D474,metadata!$B$2:$Z$450,24,FALSE)</f>
        <v>0</v>
      </c>
      <c r="AB474">
        <f>VLOOKUP($D474,metadata!$B$2:$Z$450,25,FALSE)</f>
        <v>0</v>
      </c>
    </row>
    <row r="475" spans="3:28" x14ac:dyDescent="0.3">
      <c r="C475">
        <v>474</v>
      </c>
      <c r="D475" s="11" t="str">
        <f t="shared" si="7"/>
        <v>6-OI</v>
      </c>
      <c r="E475" t="str">
        <f>VLOOKUP($D475,metadata!$B$2:$S$450,2,FALSE)</f>
        <v>KIMURA, MT</v>
      </c>
      <c r="F475" t="str">
        <f>VLOOKUP($D475,metadata!$B$2:$S$450,3,FALSE)</f>
        <v>Geographic variation of reproductive diapause in the Drosophila auraria complex (Diptera: Drosophilidae)</v>
      </c>
      <c r="G475" t="str">
        <f>VLOOKUP($D475,metadata!$B$2:$S$450,4,FALSE)</f>
        <v>10.1111/j.1365-3032.1984.tb00784.x</v>
      </c>
      <c r="H475" t="str">
        <f>VLOOKUP($D475,metadata!$B$2:$S$450,5,FALSE)</f>
        <v>y</v>
      </c>
      <c r="I475" t="str">
        <f>VLOOKUP($D475,metadata!$B$2:$S$450,6,FALSE)</f>
        <v>a</v>
      </c>
      <c r="J475" t="str">
        <f>VLOOKUP($D475,metadata!$B$2:$S$450,7,FALSE)</f>
        <v>i</v>
      </c>
      <c r="K475">
        <f>VLOOKUP($D475,metadata!$B$2:$S$450,8,FALSE)</f>
        <v>10</v>
      </c>
      <c r="L475">
        <f>VLOOKUP($D475,metadata!$B$2:$S$450,9,FALSE)</f>
        <v>7</v>
      </c>
      <c r="M475" t="str">
        <f>VLOOKUP($D475,metadata!$B$2:$S$450,10,FALSE)</f>
        <v>n</v>
      </c>
      <c r="N475" t="str">
        <f>VLOOKUP($D475,metadata!$B$2:$S$450,11,FALSE)</f>
        <v>Drosophila auraria</v>
      </c>
      <c r="O475" t="str">
        <f>VLOOKUP($D475,metadata!$B$2:$S$450,12,FALSE)</f>
        <v>diptera</v>
      </c>
      <c r="P475" t="str">
        <f>VLOOKUP($D475,metadata!$B$2:$S$450,13,FALSE)</f>
        <v>OI</v>
      </c>
      <c r="Q475">
        <f>VLOOKUP($D475,metadata!$B$2:$S$450,14,FALSE)</f>
        <v>33.233333000000002</v>
      </c>
      <c r="R475">
        <f>VLOOKUP($D475,metadata!$B$2:$S$450,15,FALSE)</f>
        <v>131.60666699999999</v>
      </c>
      <c r="S475">
        <f>VLOOKUP($D475,metadata!$B$2:$S$450,16,FALSE)</f>
        <v>0.1</v>
      </c>
      <c r="T475">
        <f>VLOOKUP($D475,metadata!$B$2:$S$450,17,FALSE)</f>
        <v>0</v>
      </c>
      <c r="U475">
        <f>VLOOKUP($D475,metadata!$B$2:$S$450,18,FALSE)</f>
        <v>0</v>
      </c>
      <c r="V475">
        <f>VLOOKUP($D475,metadata!$B$2:$Z$450,19,FALSE)</f>
        <v>110</v>
      </c>
      <c r="W475" t="str">
        <f>VLOOKUP($D475,metadata!$B$2:$Z$450,20,FALSE)</f>
        <v>global average</v>
      </c>
      <c r="X475">
        <f>VLOOKUP($D475,metadata!$B$2:$Z$450,21,FALSE)</f>
        <v>0</v>
      </c>
      <c r="Y475">
        <f>VLOOKUP($D475,metadata!$B$2:$Z$450,22,FALSE)</f>
        <v>6</v>
      </c>
      <c r="Z475">
        <f>VLOOKUP($D475,metadata!$B$2:$Z$450,23,FALSE)</f>
        <v>0</v>
      </c>
      <c r="AA475">
        <f>VLOOKUP($D475,metadata!$B$2:$Z$450,24,FALSE)</f>
        <v>0</v>
      </c>
      <c r="AB475">
        <f>VLOOKUP($D475,metadata!$B$2:$Z$450,25,FALSE)</f>
        <v>0</v>
      </c>
    </row>
    <row r="476" spans="3:28" x14ac:dyDescent="0.3">
      <c r="C476">
        <v>475</v>
      </c>
      <c r="D476" s="11" t="str">
        <f t="shared" si="7"/>
        <v>6-MY</v>
      </c>
      <c r="E476" t="str">
        <f>VLOOKUP($D476,metadata!$B$2:$S$450,2,FALSE)</f>
        <v>KIMURA, MT</v>
      </c>
      <c r="F476" t="str">
        <f>VLOOKUP($D476,metadata!$B$2:$S$450,3,FALSE)</f>
        <v>Geographic variation of reproductive diapause in the Drosophila auraria complex (Diptera: Drosophilidae)</v>
      </c>
      <c r="G476" t="str">
        <f>VLOOKUP($D476,metadata!$B$2:$S$450,4,FALSE)</f>
        <v>10.1111/j.1365-3032.1984.tb00784.x</v>
      </c>
      <c r="H476" t="str">
        <f>VLOOKUP($D476,metadata!$B$2:$S$450,5,FALSE)</f>
        <v>y</v>
      </c>
      <c r="I476" t="str">
        <f>VLOOKUP($D476,metadata!$B$2:$S$450,6,FALSE)</f>
        <v>a</v>
      </c>
      <c r="J476" t="str">
        <f>VLOOKUP($D476,metadata!$B$2:$S$450,7,FALSE)</f>
        <v>i</v>
      </c>
      <c r="K476">
        <f>VLOOKUP($D476,metadata!$B$2:$S$450,8,FALSE)</f>
        <v>10</v>
      </c>
      <c r="L476">
        <f>VLOOKUP($D476,metadata!$B$2:$S$450,9,FALSE)</f>
        <v>7</v>
      </c>
      <c r="M476" t="str">
        <f>VLOOKUP($D476,metadata!$B$2:$S$450,10,FALSE)</f>
        <v>n</v>
      </c>
      <c r="N476" t="str">
        <f>VLOOKUP($D476,metadata!$B$2:$S$450,11,FALSE)</f>
        <v>Drosophila auraria</v>
      </c>
      <c r="O476" t="str">
        <f>VLOOKUP($D476,metadata!$B$2:$S$450,12,FALSE)</f>
        <v>diptera</v>
      </c>
      <c r="P476" t="str">
        <f>VLOOKUP($D476,metadata!$B$2:$S$450,13,FALSE)</f>
        <v>MY</v>
      </c>
      <c r="Q476" t="str">
        <f>VLOOKUP($D476,metadata!$B$2:$S$450,14,FALSE)</f>
        <v>31.916667,</v>
      </c>
      <c r="R476">
        <f>VLOOKUP($D476,metadata!$B$2:$S$450,15,FALSE)</f>
        <v>131.41666699999999</v>
      </c>
      <c r="S476">
        <f>VLOOKUP($D476,metadata!$B$2:$S$450,16,FALSE)</f>
        <v>0.1</v>
      </c>
      <c r="T476">
        <f>VLOOKUP($D476,metadata!$B$2:$S$450,17,FALSE)</f>
        <v>0</v>
      </c>
      <c r="U476">
        <f>VLOOKUP($D476,metadata!$B$2:$S$450,18,FALSE)</f>
        <v>0</v>
      </c>
      <c r="V476">
        <f>VLOOKUP($D476,metadata!$B$2:$Z$450,19,FALSE)</f>
        <v>110</v>
      </c>
      <c r="W476" t="str">
        <f>VLOOKUP($D476,metadata!$B$2:$Z$450,20,FALSE)</f>
        <v>global average</v>
      </c>
      <c r="X476">
        <f>VLOOKUP($D476,metadata!$B$2:$Z$450,21,FALSE)</f>
        <v>0</v>
      </c>
      <c r="Y476">
        <f>VLOOKUP($D476,metadata!$B$2:$Z$450,22,FALSE)</f>
        <v>6</v>
      </c>
      <c r="Z476">
        <f>VLOOKUP($D476,metadata!$B$2:$Z$450,23,FALSE)</f>
        <v>0</v>
      </c>
      <c r="AA476">
        <f>VLOOKUP($D476,metadata!$B$2:$Z$450,24,FALSE)</f>
        <v>0</v>
      </c>
      <c r="AB476">
        <f>VLOOKUP($D476,metadata!$B$2:$Z$450,25,FALSE)</f>
        <v>0</v>
      </c>
    </row>
    <row r="477" spans="3:28" x14ac:dyDescent="0.3">
      <c r="C477">
        <v>476</v>
      </c>
      <c r="D477" s="11" t="str">
        <f t="shared" si="7"/>
        <v>6-MY</v>
      </c>
      <c r="E477" t="str">
        <f>VLOOKUP($D477,metadata!$B$2:$S$450,2,FALSE)</f>
        <v>KIMURA, MT</v>
      </c>
      <c r="F477" t="str">
        <f>VLOOKUP($D477,metadata!$B$2:$S$450,3,FALSE)</f>
        <v>Geographic variation of reproductive diapause in the Drosophila auraria complex (Diptera: Drosophilidae)</v>
      </c>
      <c r="G477" t="str">
        <f>VLOOKUP($D477,metadata!$B$2:$S$450,4,FALSE)</f>
        <v>10.1111/j.1365-3032.1984.tb00784.x</v>
      </c>
      <c r="H477" t="str">
        <f>VLOOKUP($D477,metadata!$B$2:$S$450,5,FALSE)</f>
        <v>y</v>
      </c>
      <c r="I477" t="str">
        <f>VLOOKUP($D477,metadata!$B$2:$S$450,6,FALSE)</f>
        <v>a</v>
      </c>
      <c r="J477" t="str">
        <f>VLOOKUP($D477,metadata!$B$2:$S$450,7,FALSE)</f>
        <v>i</v>
      </c>
      <c r="K477">
        <f>VLOOKUP($D477,metadata!$B$2:$S$450,8,FALSE)</f>
        <v>10</v>
      </c>
      <c r="L477">
        <f>VLOOKUP($D477,metadata!$B$2:$S$450,9,FALSE)</f>
        <v>7</v>
      </c>
      <c r="M477" t="str">
        <f>VLOOKUP($D477,metadata!$B$2:$S$450,10,FALSE)</f>
        <v>n</v>
      </c>
      <c r="N477" t="str">
        <f>VLOOKUP($D477,metadata!$B$2:$S$450,11,FALSE)</f>
        <v>Drosophila auraria</v>
      </c>
      <c r="O477" t="str">
        <f>VLOOKUP($D477,metadata!$B$2:$S$450,12,FALSE)</f>
        <v>diptera</v>
      </c>
      <c r="P477" t="str">
        <f>VLOOKUP($D477,metadata!$B$2:$S$450,13,FALSE)</f>
        <v>MY</v>
      </c>
      <c r="Q477" t="str">
        <f>VLOOKUP($D477,metadata!$B$2:$S$450,14,FALSE)</f>
        <v>31.916667,</v>
      </c>
      <c r="R477">
        <f>VLOOKUP($D477,metadata!$B$2:$S$450,15,FALSE)</f>
        <v>131.41666699999999</v>
      </c>
      <c r="S477">
        <f>VLOOKUP($D477,metadata!$B$2:$S$450,16,FALSE)</f>
        <v>0.1</v>
      </c>
      <c r="T477">
        <f>VLOOKUP($D477,metadata!$B$2:$S$450,17,FALSE)</f>
        <v>0</v>
      </c>
      <c r="U477">
        <f>VLOOKUP($D477,metadata!$B$2:$S$450,18,FALSE)</f>
        <v>0</v>
      </c>
      <c r="V477">
        <f>VLOOKUP($D477,metadata!$B$2:$Z$450,19,FALSE)</f>
        <v>110</v>
      </c>
      <c r="W477" t="str">
        <f>VLOOKUP($D477,metadata!$B$2:$Z$450,20,FALSE)</f>
        <v>global average</v>
      </c>
      <c r="X477">
        <f>VLOOKUP($D477,metadata!$B$2:$Z$450,21,FALSE)</f>
        <v>0</v>
      </c>
      <c r="Y477">
        <f>VLOOKUP($D477,metadata!$B$2:$Z$450,22,FALSE)</f>
        <v>6</v>
      </c>
      <c r="Z477">
        <f>VLOOKUP($D477,metadata!$B$2:$Z$450,23,FALSE)</f>
        <v>0</v>
      </c>
      <c r="AA477">
        <f>VLOOKUP($D477,metadata!$B$2:$Z$450,24,FALSE)</f>
        <v>0</v>
      </c>
      <c r="AB477">
        <f>VLOOKUP($D477,metadata!$B$2:$Z$450,25,FALSE)</f>
        <v>0</v>
      </c>
    </row>
    <row r="478" spans="3:28" x14ac:dyDescent="0.3">
      <c r="C478">
        <v>477</v>
      </c>
      <c r="D478" s="11" t="str">
        <f t="shared" si="7"/>
        <v>6-MY</v>
      </c>
      <c r="E478" t="str">
        <f>VLOOKUP($D478,metadata!$B$2:$S$450,2,FALSE)</f>
        <v>KIMURA, MT</v>
      </c>
      <c r="F478" t="str">
        <f>VLOOKUP($D478,metadata!$B$2:$S$450,3,FALSE)</f>
        <v>Geographic variation of reproductive diapause in the Drosophila auraria complex (Diptera: Drosophilidae)</v>
      </c>
      <c r="G478" t="str">
        <f>VLOOKUP($D478,metadata!$B$2:$S$450,4,FALSE)</f>
        <v>10.1111/j.1365-3032.1984.tb00784.x</v>
      </c>
      <c r="H478" t="str">
        <f>VLOOKUP($D478,metadata!$B$2:$S$450,5,FALSE)</f>
        <v>y</v>
      </c>
      <c r="I478" t="str">
        <f>VLOOKUP($D478,metadata!$B$2:$S$450,6,FALSE)</f>
        <v>a</v>
      </c>
      <c r="J478" t="str">
        <f>VLOOKUP($D478,metadata!$B$2:$S$450,7,FALSE)</f>
        <v>i</v>
      </c>
      <c r="K478">
        <f>VLOOKUP($D478,metadata!$B$2:$S$450,8,FALSE)</f>
        <v>10</v>
      </c>
      <c r="L478">
        <f>VLOOKUP($D478,metadata!$B$2:$S$450,9,FALSE)</f>
        <v>7</v>
      </c>
      <c r="M478" t="str">
        <f>VLOOKUP($D478,metadata!$B$2:$S$450,10,FALSE)</f>
        <v>n</v>
      </c>
      <c r="N478" t="str">
        <f>VLOOKUP($D478,metadata!$B$2:$S$450,11,FALSE)</f>
        <v>Drosophila auraria</v>
      </c>
      <c r="O478" t="str">
        <f>VLOOKUP($D478,metadata!$B$2:$S$450,12,FALSE)</f>
        <v>diptera</v>
      </c>
      <c r="P478" t="str">
        <f>VLOOKUP($D478,metadata!$B$2:$S$450,13,FALSE)</f>
        <v>MY</v>
      </c>
      <c r="Q478" t="str">
        <f>VLOOKUP($D478,metadata!$B$2:$S$450,14,FALSE)</f>
        <v>31.916667,</v>
      </c>
      <c r="R478">
        <f>VLOOKUP($D478,metadata!$B$2:$S$450,15,FALSE)</f>
        <v>131.41666699999999</v>
      </c>
      <c r="S478">
        <f>VLOOKUP($D478,metadata!$B$2:$S$450,16,FALSE)</f>
        <v>0.1</v>
      </c>
      <c r="T478">
        <f>VLOOKUP($D478,metadata!$B$2:$S$450,17,FALSE)</f>
        <v>0</v>
      </c>
      <c r="U478">
        <f>VLOOKUP($D478,metadata!$B$2:$S$450,18,FALSE)</f>
        <v>0</v>
      </c>
      <c r="V478">
        <f>VLOOKUP($D478,metadata!$B$2:$Z$450,19,FALSE)</f>
        <v>110</v>
      </c>
      <c r="W478" t="str">
        <f>VLOOKUP($D478,metadata!$B$2:$Z$450,20,FALSE)</f>
        <v>global average</v>
      </c>
      <c r="X478">
        <f>VLOOKUP($D478,metadata!$B$2:$Z$450,21,FALSE)</f>
        <v>0</v>
      </c>
      <c r="Y478">
        <f>VLOOKUP($D478,metadata!$B$2:$Z$450,22,FALSE)</f>
        <v>6</v>
      </c>
      <c r="Z478">
        <f>VLOOKUP($D478,metadata!$B$2:$Z$450,23,FALSE)</f>
        <v>0</v>
      </c>
      <c r="AA478">
        <f>VLOOKUP($D478,metadata!$B$2:$Z$450,24,FALSE)</f>
        <v>0</v>
      </c>
      <c r="AB478">
        <f>VLOOKUP($D478,metadata!$B$2:$Z$450,25,FALSE)</f>
        <v>0</v>
      </c>
    </row>
    <row r="479" spans="3:28" x14ac:dyDescent="0.3">
      <c r="C479">
        <v>478</v>
      </c>
      <c r="D479" s="11" t="str">
        <f t="shared" si="7"/>
        <v>6-MY</v>
      </c>
      <c r="E479" t="str">
        <f>VLOOKUP($D479,metadata!$B$2:$S$450,2,FALSE)</f>
        <v>KIMURA, MT</v>
      </c>
      <c r="F479" t="str">
        <f>VLOOKUP($D479,metadata!$B$2:$S$450,3,FALSE)</f>
        <v>Geographic variation of reproductive diapause in the Drosophila auraria complex (Diptera: Drosophilidae)</v>
      </c>
      <c r="G479" t="str">
        <f>VLOOKUP($D479,metadata!$B$2:$S$450,4,FALSE)</f>
        <v>10.1111/j.1365-3032.1984.tb00784.x</v>
      </c>
      <c r="H479" t="str">
        <f>VLOOKUP($D479,metadata!$B$2:$S$450,5,FALSE)</f>
        <v>y</v>
      </c>
      <c r="I479" t="str">
        <f>VLOOKUP($D479,metadata!$B$2:$S$450,6,FALSE)</f>
        <v>a</v>
      </c>
      <c r="J479" t="str">
        <f>VLOOKUP($D479,metadata!$B$2:$S$450,7,FALSE)</f>
        <v>i</v>
      </c>
      <c r="K479">
        <f>VLOOKUP($D479,metadata!$B$2:$S$450,8,FALSE)</f>
        <v>10</v>
      </c>
      <c r="L479">
        <f>VLOOKUP($D479,metadata!$B$2:$S$450,9,FALSE)</f>
        <v>7</v>
      </c>
      <c r="M479" t="str">
        <f>VLOOKUP($D479,metadata!$B$2:$S$450,10,FALSE)</f>
        <v>n</v>
      </c>
      <c r="N479" t="str">
        <f>VLOOKUP($D479,metadata!$B$2:$S$450,11,FALSE)</f>
        <v>Drosophila auraria</v>
      </c>
      <c r="O479" t="str">
        <f>VLOOKUP($D479,metadata!$B$2:$S$450,12,FALSE)</f>
        <v>diptera</v>
      </c>
      <c r="P479" t="str">
        <f>VLOOKUP($D479,metadata!$B$2:$S$450,13,FALSE)</f>
        <v>MY</v>
      </c>
      <c r="Q479" t="str">
        <f>VLOOKUP($D479,metadata!$B$2:$S$450,14,FALSE)</f>
        <v>31.916667,</v>
      </c>
      <c r="R479">
        <f>VLOOKUP($D479,metadata!$B$2:$S$450,15,FALSE)</f>
        <v>131.41666699999999</v>
      </c>
      <c r="S479">
        <f>VLOOKUP($D479,metadata!$B$2:$S$450,16,FALSE)</f>
        <v>0.1</v>
      </c>
      <c r="T479">
        <f>VLOOKUP($D479,metadata!$B$2:$S$450,17,FALSE)</f>
        <v>0</v>
      </c>
      <c r="U479">
        <f>VLOOKUP($D479,metadata!$B$2:$S$450,18,FALSE)</f>
        <v>0</v>
      </c>
      <c r="V479">
        <f>VLOOKUP($D479,metadata!$B$2:$Z$450,19,FALSE)</f>
        <v>110</v>
      </c>
      <c r="W479" t="str">
        <f>VLOOKUP($D479,metadata!$B$2:$Z$450,20,FALSE)</f>
        <v>global average</v>
      </c>
      <c r="X479">
        <f>VLOOKUP($D479,metadata!$B$2:$Z$450,21,FALSE)</f>
        <v>0</v>
      </c>
      <c r="Y479">
        <f>VLOOKUP($D479,metadata!$B$2:$Z$450,22,FALSE)</f>
        <v>6</v>
      </c>
      <c r="Z479">
        <f>VLOOKUP($D479,metadata!$B$2:$Z$450,23,FALSE)</f>
        <v>0</v>
      </c>
      <c r="AA479">
        <f>VLOOKUP($D479,metadata!$B$2:$Z$450,24,FALSE)</f>
        <v>0</v>
      </c>
      <c r="AB479">
        <f>VLOOKUP($D479,metadata!$B$2:$Z$450,25,FALSE)</f>
        <v>0</v>
      </c>
    </row>
    <row r="480" spans="3:28" x14ac:dyDescent="0.3">
      <c r="C480">
        <v>479</v>
      </c>
      <c r="D480" s="11" t="str">
        <f t="shared" si="7"/>
        <v>6-MY</v>
      </c>
      <c r="E480" t="str">
        <f>VLOOKUP($D480,metadata!$B$2:$S$450,2,FALSE)</f>
        <v>KIMURA, MT</v>
      </c>
      <c r="F480" t="str">
        <f>VLOOKUP($D480,metadata!$B$2:$S$450,3,FALSE)</f>
        <v>Geographic variation of reproductive diapause in the Drosophila auraria complex (Diptera: Drosophilidae)</v>
      </c>
      <c r="G480" t="str">
        <f>VLOOKUP($D480,metadata!$B$2:$S$450,4,FALSE)</f>
        <v>10.1111/j.1365-3032.1984.tb00784.x</v>
      </c>
      <c r="H480" t="str">
        <f>VLOOKUP($D480,metadata!$B$2:$S$450,5,FALSE)</f>
        <v>y</v>
      </c>
      <c r="I480" t="str">
        <f>VLOOKUP($D480,metadata!$B$2:$S$450,6,FALSE)</f>
        <v>a</v>
      </c>
      <c r="J480" t="str">
        <f>VLOOKUP($D480,metadata!$B$2:$S$450,7,FALSE)</f>
        <v>i</v>
      </c>
      <c r="K480">
        <f>VLOOKUP($D480,metadata!$B$2:$S$450,8,FALSE)</f>
        <v>10</v>
      </c>
      <c r="L480">
        <f>VLOOKUP($D480,metadata!$B$2:$S$450,9,FALSE)</f>
        <v>7</v>
      </c>
      <c r="M480" t="str">
        <f>VLOOKUP($D480,metadata!$B$2:$S$450,10,FALSE)</f>
        <v>n</v>
      </c>
      <c r="N480" t="str">
        <f>VLOOKUP($D480,metadata!$B$2:$S$450,11,FALSE)</f>
        <v>Drosophila auraria</v>
      </c>
      <c r="O480" t="str">
        <f>VLOOKUP($D480,metadata!$B$2:$S$450,12,FALSE)</f>
        <v>diptera</v>
      </c>
      <c r="P480" t="str">
        <f>VLOOKUP($D480,metadata!$B$2:$S$450,13,FALSE)</f>
        <v>MY</v>
      </c>
      <c r="Q480" t="str">
        <f>VLOOKUP($D480,metadata!$B$2:$S$450,14,FALSE)</f>
        <v>31.916667,</v>
      </c>
      <c r="R480">
        <f>VLOOKUP($D480,metadata!$B$2:$S$450,15,FALSE)</f>
        <v>131.41666699999999</v>
      </c>
      <c r="S480">
        <f>VLOOKUP($D480,metadata!$B$2:$S$450,16,FALSE)</f>
        <v>0.1</v>
      </c>
      <c r="T480">
        <f>VLOOKUP($D480,metadata!$B$2:$S$450,17,FALSE)</f>
        <v>0</v>
      </c>
      <c r="U480">
        <f>VLOOKUP($D480,metadata!$B$2:$S$450,18,FALSE)</f>
        <v>0</v>
      </c>
      <c r="V480">
        <f>VLOOKUP($D480,metadata!$B$2:$Z$450,19,FALSE)</f>
        <v>110</v>
      </c>
      <c r="W480" t="str">
        <f>VLOOKUP($D480,metadata!$B$2:$Z$450,20,FALSE)</f>
        <v>global average</v>
      </c>
      <c r="X480">
        <f>VLOOKUP($D480,metadata!$B$2:$Z$450,21,FALSE)</f>
        <v>0</v>
      </c>
      <c r="Y480">
        <f>VLOOKUP($D480,metadata!$B$2:$Z$450,22,FALSE)</f>
        <v>6</v>
      </c>
      <c r="Z480">
        <f>VLOOKUP($D480,metadata!$B$2:$Z$450,23,FALSE)</f>
        <v>0</v>
      </c>
      <c r="AA480">
        <f>VLOOKUP($D480,metadata!$B$2:$Z$450,24,FALSE)</f>
        <v>0</v>
      </c>
      <c r="AB480">
        <f>VLOOKUP($D480,metadata!$B$2:$Z$450,25,FALSE)</f>
        <v>0</v>
      </c>
    </row>
    <row r="481" spans="3:28" x14ac:dyDescent="0.3">
      <c r="C481">
        <v>480</v>
      </c>
      <c r="D481" s="11" t="str">
        <f t="shared" si="7"/>
        <v>6-MY</v>
      </c>
      <c r="E481" t="str">
        <f>VLOOKUP($D481,metadata!$B$2:$S$450,2,FALSE)</f>
        <v>KIMURA, MT</v>
      </c>
      <c r="F481" t="str">
        <f>VLOOKUP($D481,metadata!$B$2:$S$450,3,FALSE)</f>
        <v>Geographic variation of reproductive diapause in the Drosophila auraria complex (Diptera: Drosophilidae)</v>
      </c>
      <c r="G481" t="str">
        <f>VLOOKUP($D481,metadata!$B$2:$S$450,4,FALSE)</f>
        <v>10.1111/j.1365-3032.1984.tb00784.x</v>
      </c>
      <c r="H481" t="str">
        <f>VLOOKUP($D481,metadata!$B$2:$S$450,5,FALSE)</f>
        <v>y</v>
      </c>
      <c r="I481" t="str">
        <f>VLOOKUP($D481,metadata!$B$2:$S$450,6,FALSE)</f>
        <v>a</v>
      </c>
      <c r="J481" t="str">
        <f>VLOOKUP($D481,metadata!$B$2:$S$450,7,FALSE)</f>
        <v>i</v>
      </c>
      <c r="K481">
        <f>VLOOKUP($D481,metadata!$B$2:$S$450,8,FALSE)</f>
        <v>10</v>
      </c>
      <c r="L481">
        <f>VLOOKUP($D481,metadata!$B$2:$S$450,9,FALSE)</f>
        <v>7</v>
      </c>
      <c r="M481" t="str">
        <f>VLOOKUP($D481,metadata!$B$2:$S$450,10,FALSE)</f>
        <v>n</v>
      </c>
      <c r="N481" t="str">
        <f>VLOOKUP($D481,metadata!$B$2:$S$450,11,FALSE)</f>
        <v>Drosophila auraria</v>
      </c>
      <c r="O481" t="str">
        <f>VLOOKUP($D481,metadata!$B$2:$S$450,12,FALSE)</f>
        <v>diptera</v>
      </c>
      <c r="P481" t="str">
        <f>VLOOKUP($D481,metadata!$B$2:$S$450,13,FALSE)</f>
        <v>MY</v>
      </c>
      <c r="Q481" t="str">
        <f>VLOOKUP($D481,metadata!$B$2:$S$450,14,FALSE)</f>
        <v>31.916667,</v>
      </c>
      <c r="R481">
        <f>VLOOKUP($D481,metadata!$B$2:$S$450,15,FALSE)</f>
        <v>131.41666699999999</v>
      </c>
      <c r="S481">
        <f>VLOOKUP($D481,metadata!$B$2:$S$450,16,FALSE)</f>
        <v>0.1</v>
      </c>
      <c r="T481">
        <f>VLOOKUP($D481,metadata!$B$2:$S$450,17,FALSE)</f>
        <v>0</v>
      </c>
      <c r="U481">
        <f>VLOOKUP($D481,metadata!$B$2:$S$450,18,FALSE)</f>
        <v>0</v>
      </c>
      <c r="V481">
        <f>VLOOKUP($D481,metadata!$B$2:$Z$450,19,FALSE)</f>
        <v>110</v>
      </c>
      <c r="W481" t="str">
        <f>VLOOKUP($D481,metadata!$B$2:$Z$450,20,FALSE)</f>
        <v>global average</v>
      </c>
      <c r="X481">
        <f>VLOOKUP($D481,metadata!$B$2:$Z$450,21,FALSE)</f>
        <v>0</v>
      </c>
      <c r="Y481">
        <f>VLOOKUP($D481,metadata!$B$2:$Z$450,22,FALSE)</f>
        <v>6</v>
      </c>
      <c r="Z481">
        <f>VLOOKUP($D481,metadata!$B$2:$Z$450,23,FALSE)</f>
        <v>0</v>
      </c>
      <c r="AA481">
        <f>VLOOKUP($D481,metadata!$B$2:$Z$450,24,FALSE)</f>
        <v>0</v>
      </c>
      <c r="AB481">
        <f>VLOOKUP($D481,metadata!$B$2:$Z$450,25,FALSE)</f>
        <v>0</v>
      </c>
    </row>
    <row r="482" spans="3:28" x14ac:dyDescent="0.3">
      <c r="C482">
        <v>481</v>
      </c>
      <c r="D482" s="11" t="str">
        <f t="shared" si="7"/>
        <v>6-MY</v>
      </c>
      <c r="E482" t="str">
        <f>VLOOKUP($D482,metadata!$B$2:$S$450,2,FALSE)</f>
        <v>KIMURA, MT</v>
      </c>
      <c r="F482" t="str">
        <f>VLOOKUP($D482,metadata!$B$2:$S$450,3,FALSE)</f>
        <v>Geographic variation of reproductive diapause in the Drosophila auraria complex (Diptera: Drosophilidae)</v>
      </c>
      <c r="G482" t="str">
        <f>VLOOKUP($D482,metadata!$B$2:$S$450,4,FALSE)</f>
        <v>10.1111/j.1365-3032.1984.tb00784.x</v>
      </c>
      <c r="H482" t="str">
        <f>VLOOKUP($D482,metadata!$B$2:$S$450,5,FALSE)</f>
        <v>y</v>
      </c>
      <c r="I482" t="str">
        <f>VLOOKUP($D482,metadata!$B$2:$S$450,6,FALSE)</f>
        <v>a</v>
      </c>
      <c r="J482" t="str">
        <f>VLOOKUP($D482,metadata!$B$2:$S$450,7,FALSE)</f>
        <v>i</v>
      </c>
      <c r="K482">
        <f>VLOOKUP($D482,metadata!$B$2:$S$450,8,FALSE)</f>
        <v>10</v>
      </c>
      <c r="L482">
        <f>VLOOKUP($D482,metadata!$B$2:$S$450,9,FALSE)</f>
        <v>7</v>
      </c>
      <c r="M482" t="str">
        <f>VLOOKUP($D482,metadata!$B$2:$S$450,10,FALSE)</f>
        <v>n</v>
      </c>
      <c r="N482" t="str">
        <f>VLOOKUP($D482,metadata!$B$2:$S$450,11,FALSE)</f>
        <v>Drosophila auraria</v>
      </c>
      <c r="O482" t="str">
        <f>VLOOKUP($D482,metadata!$B$2:$S$450,12,FALSE)</f>
        <v>diptera</v>
      </c>
      <c r="P482" t="str">
        <f>VLOOKUP($D482,metadata!$B$2:$S$450,13,FALSE)</f>
        <v>MY</v>
      </c>
      <c r="Q482" t="str">
        <f>VLOOKUP($D482,metadata!$B$2:$S$450,14,FALSE)</f>
        <v>31.916667,</v>
      </c>
      <c r="R482">
        <f>VLOOKUP($D482,metadata!$B$2:$S$450,15,FALSE)</f>
        <v>131.41666699999999</v>
      </c>
      <c r="S482">
        <f>VLOOKUP($D482,metadata!$B$2:$S$450,16,FALSE)</f>
        <v>0.1</v>
      </c>
      <c r="T482">
        <f>VLOOKUP($D482,metadata!$B$2:$S$450,17,FALSE)</f>
        <v>0</v>
      </c>
      <c r="U482">
        <f>VLOOKUP($D482,metadata!$B$2:$S$450,18,FALSE)</f>
        <v>0</v>
      </c>
      <c r="V482">
        <f>VLOOKUP($D482,metadata!$B$2:$Z$450,19,FALSE)</f>
        <v>110</v>
      </c>
      <c r="W482" t="str">
        <f>VLOOKUP($D482,metadata!$B$2:$Z$450,20,FALSE)</f>
        <v>global average</v>
      </c>
      <c r="X482">
        <f>VLOOKUP($D482,metadata!$B$2:$Z$450,21,FALSE)</f>
        <v>0</v>
      </c>
      <c r="Y482">
        <f>VLOOKUP($D482,metadata!$B$2:$Z$450,22,FALSE)</f>
        <v>6</v>
      </c>
      <c r="Z482">
        <f>VLOOKUP($D482,metadata!$B$2:$Z$450,23,FALSE)</f>
        <v>0</v>
      </c>
      <c r="AA482">
        <f>VLOOKUP($D482,metadata!$B$2:$Z$450,24,FALSE)</f>
        <v>0</v>
      </c>
      <c r="AB482">
        <f>VLOOKUP($D482,metadata!$B$2:$Z$450,25,FALSE)</f>
        <v>0</v>
      </c>
    </row>
    <row r="483" spans="3:28" x14ac:dyDescent="0.3">
      <c r="C483">
        <v>482</v>
      </c>
      <c r="D483" s="11" t="str">
        <f t="shared" si="7"/>
        <v>6-ON</v>
      </c>
      <c r="E483" t="str">
        <f>VLOOKUP($D483,metadata!$B$2:$S$450,2,FALSE)</f>
        <v>KIMURA, MT</v>
      </c>
      <c r="F483" t="str">
        <f>VLOOKUP($D483,metadata!$B$2:$S$450,3,FALSE)</f>
        <v>Geographic variation of reproductive diapause in the Drosophila auraria complex (Diptera: Drosophilidae)</v>
      </c>
      <c r="G483" t="str">
        <f>VLOOKUP($D483,metadata!$B$2:$S$450,4,FALSE)</f>
        <v>10.1111/j.1365-3032.1984.tb00784.x</v>
      </c>
      <c r="H483" t="str">
        <f>VLOOKUP($D483,metadata!$B$2:$S$450,5,FALSE)</f>
        <v>y</v>
      </c>
      <c r="I483" t="str">
        <f>VLOOKUP($D483,metadata!$B$2:$S$450,6,FALSE)</f>
        <v>a</v>
      </c>
      <c r="J483" t="str">
        <f>VLOOKUP($D483,metadata!$B$2:$S$450,7,FALSE)</f>
        <v>i</v>
      </c>
      <c r="K483">
        <f>VLOOKUP($D483,metadata!$B$2:$S$450,8,FALSE)</f>
        <v>10</v>
      </c>
      <c r="L483">
        <f>VLOOKUP($D483,metadata!$B$2:$S$450,9,FALSE)</f>
        <v>7</v>
      </c>
      <c r="M483" t="str">
        <f>VLOOKUP($D483,metadata!$B$2:$S$450,10,FALSE)</f>
        <v>n</v>
      </c>
      <c r="N483" t="str">
        <f>VLOOKUP($D483,metadata!$B$2:$S$450,11,FALSE)</f>
        <v>Drosophila auraria</v>
      </c>
      <c r="O483" t="str">
        <f>VLOOKUP($D483,metadata!$B$2:$S$450,12,FALSE)</f>
        <v>diptera</v>
      </c>
      <c r="P483" t="str">
        <f>VLOOKUP($D483,metadata!$B$2:$S$450,13,FALSE)</f>
        <v>ON</v>
      </c>
      <c r="Q483">
        <f>VLOOKUP($D483,metadata!$B$2:$S$450,14,FALSE)</f>
        <v>41.972000000000001</v>
      </c>
      <c r="R483">
        <f>VLOOKUP($D483,metadata!$B$2:$S$450,15,FALSE)</f>
        <v>140.66909999999999</v>
      </c>
      <c r="S483">
        <f>VLOOKUP($D483,metadata!$B$2:$S$450,16,FALSE)</f>
        <v>0.1</v>
      </c>
      <c r="T483">
        <f>VLOOKUP($D483,metadata!$B$2:$S$450,17,FALSE)</f>
        <v>0</v>
      </c>
      <c r="U483">
        <f>VLOOKUP($D483,metadata!$B$2:$S$450,18,FALSE)</f>
        <v>0</v>
      </c>
      <c r="V483">
        <f>VLOOKUP($D483,metadata!$B$2:$Z$450,19,FALSE)</f>
        <v>110</v>
      </c>
      <c r="W483" t="str">
        <f>VLOOKUP($D483,metadata!$B$2:$Z$450,20,FALSE)</f>
        <v>global average</v>
      </c>
      <c r="X483">
        <f>VLOOKUP($D483,metadata!$B$2:$Z$450,21,FALSE)</f>
        <v>0</v>
      </c>
      <c r="Y483">
        <f>VLOOKUP($D483,metadata!$B$2:$Z$450,22,FALSE)</f>
        <v>6</v>
      </c>
      <c r="Z483">
        <f>VLOOKUP($D483,metadata!$B$2:$Z$450,23,FALSE)</f>
        <v>0</v>
      </c>
      <c r="AA483">
        <f>VLOOKUP($D483,metadata!$B$2:$Z$450,24,FALSE)</f>
        <v>0</v>
      </c>
      <c r="AB483">
        <f>VLOOKUP($D483,metadata!$B$2:$Z$450,25,FALSE)</f>
        <v>0</v>
      </c>
    </row>
    <row r="484" spans="3:28" x14ac:dyDescent="0.3">
      <c r="C484">
        <v>483</v>
      </c>
      <c r="D484" s="11" t="str">
        <f t="shared" si="7"/>
        <v>6-ON</v>
      </c>
      <c r="E484" t="str">
        <f>VLOOKUP($D484,metadata!$B$2:$S$450,2,FALSE)</f>
        <v>KIMURA, MT</v>
      </c>
      <c r="F484" t="str">
        <f>VLOOKUP($D484,metadata!$B$2:$S$450,3,FALSE)</f>
        <v>Geographic variation of reproductive diapause in the Drosophila auraria complex (Diptera: Drosophilidae)</v>
      </c>
      <c r="G484" t="str">
        <f>VLOOKUP($D484,metadata!$B$2:$S$450,4,FALSE)</f>
        <v>10.1111/j.1365-3032.1984.tb00784.x</v>
      </c>
      <c r="H484" t="str">
        <f>VLOOKUP($D484,metadata!$B$2:$S$450,5,FALSE)</f>
        <v>y</v>
      </c>
      <c r="I484" t="str">
        <f>VLOOKUP($D484,metadata!$B$2:$S$450,6,FALSE)</f>
        <v>a</v>
      </c>
      <c r="J484" t="str">
        <f>VLOOKUP($D484,metadata!$B$2:$S$450,7,FALSE)</f>
        <v>i</v>
      </c>
      <c r="K484">
        <f>VLOOKUP($D484,metadata!$B$2:$S$450,8,FALSE)</f>
        <v>10</v>
      </c>
      <c r="L484">
        <f>VLOOKUP($D484,metadata!$B$2:$S$450,9,FALSE)</f>
        <v>7</v>
      </c>
      <c r="M484" t="str">
        <f>VLOOKUP($D484,metadata!$B$2:$S$450,10,FALSE)</f>
        <v>n</v>
      </c>
      <c r="N484" t="str">
        <f>VLOOKUP($D484,metadata!$B$2:$S$450,11,FALSE)</f>
        <v>Drosophila auraria</v>
      </c>
      <c r="O484" t="str">
        <f>VLOOKUP($D484,metadata!$B$2:$S$450,12,FALSE)</f>
        <v>diptera</v>
      </c>
      <c r="P484" t="str">
        <f>VLOOKUP($D484,metadata!$B$2:$S$450,13,FALSE)</f>
        <v>ON</v>
      </c>
      <c r="Q484">
        <f>VLOOKUP($D484,metadata!$B$2:$S$450,14,FALSE)</f>
        <v>41.972000000000001</v>
      </c>
      <c r="R484">
        <f>VLOOKUP($D484,metadata!$B$2:$S$450,15,FALSE)</f>
        <v>140.66909999999999</v>
      </c>
      <c r="S484">
        <f>VLOOKUP($D484,metadata!$B$2:$S$450,16,FALSE)</f>
        <v>0.1</v>
      </c>
      <c r="T484">
        <f>VLOOKUP($D484,metadata!$B$2:$S$450,17,FALSE)</f>
        <v>0</v>
      </c>
      <c r="U484">
        <f>VLOOKUP($D484,metadata!$B$2:$S$450,18,FALSE)</f>
        <v>0</v>
      </c>
      <c r="V484">
        <f>VLOOKUP($D484,metadata!$B$2:$Z$450,19,FALSE)</f>
        <v>110</v>
      </c>
      <c r="W484" t="str">
        <f>VLOOKUP($D484,metadata!$B$2:$Z$450,20,FALSE)</f>
        <v>global average</v>
      </c>
      <c r="X484">
        <f>VLOOKUP($D484,metadata!$B$2:$Z$450,21,FALSE)</f>
        <v>0</v>
      </c>
      <c r="Y484">
        <f>VLOOKUP($D484,metadata!$B$2:$Z$450,22,FALSE)</f>
        <v>6</v>
      </c>
      <c r="Z484">
        <f>VLOOKUP($D484,metadata!$B$2:$Z$450,23,FALSE)</f>
        <v>0</v>
      </c>
      <c r="AA484">
        <f>VLOOKUP($D484,metadata!$B$2:$Z$450,24,FALSE)</f>
        <v>0</v>
      </c>
      <c r="AB484">
        <f>VLOOKUP($D484,metadata!$B$2:$Z$450,25,FALSE)</f>
        <v>0</v>
      </c>
    </row>
    <row r="485" spans="3:28" x14ac:dyDescent="0.3">
      <c r="C485">
        <v>484</v>
      </c>
      <c r="D485" s="11" t="str">
        <f t="shared" si="7"/>
        <v>6-ON</v>
      </c>
      <c r="E485" t="str">
        <f>VLOOKUP($D485,metadata!$B$2:$S$450,2,FALSE)</f>
        <v>KIMURA, MT</v>
      </c>
      <c r="F485" t="str">
        <f>VLOOKUP($D485,metadata!$B$2:$S$450,3,FALSE)</f>
        <v>Geographic variation of reproductive diapause in the Drosophila auraria complex (Diptera: Drosophilidae)</v>
      </c>
      <c r="G485" t="str">
        <f>VLOOKUP($D485,metadata!$B$2:$S$450,4,FALSE)</f>
        <v>10.1111/j.1365-3032.1984.tb00784.x</v>
      </c>
      <c r="H485" t="str">
        <f>VLOOKUP($D485,metadata!$B$2:$S$450,5,FALSE)</f>
        <v>y</v>
      </c>
      <c r="I485" t="str">
        <f>VLOOKUP($D485,metadata!$B$2:$S$450,6,FALSE)</f>
        <v>a</v>
      </c>
      <c r="J485" t="str">
        <f>VLOOKUP($D485,metadata!$B$2:$S$450,7,FALSE)</f>
        <v>i</v>
      </c>
      <c r="K485">
        <f>VLOOKUP($D485,metadata!$B$2:$S$450,8,FALSE)</f>
        <v>10</v>
      </c>
      <c r="L485">
        <f>VLOOKUP($D485,metadata!$B$2:$S$450,9,FALSE)</f>
        <v>7</v>
      </c>
      <c r="M485" t="str">
        <f>VLOOKUP($D485,metadata!$B$2:$S$450,10,FALSE)</f>
        <v>n</v>
      </c>
      <c r="N485" t="str">
        <f>VLOOKUP($D485,metadata!$B$2:$S$450,11,FALSE)</f>
        <v>Drosophila auraria</v>
      </c>
      <c r="O485" t="str">
        <f>VLOOKUP($D485,metadata!$B$2:$S$450,12,FALSE)</f>
        <v>diptera</v>
      </c>
      <c r="P485" t="str">
        <f>VLOOKUP($D485,metadata!$B$2:$S$450,13,FALSE)</f>
        <v>ON</v>
      </c>
      <c r="Q485">
        <f>VLOOKUP($D485,metadata!$B$2:$S$450,14,FALSE)</f>
        <v>41.972000000000001</v>
      </c>
      <c r="R485">
        <f>VLOOKUP($D485,metadata!$B$2:$S$450,15,FALSE)</f>
        <v>140.66909999999999</v>
      </c>
      <c r="S485">
        <f>VLOOKUP($D485,metadata!$B$2:$S$450,16,FALSE)</f>
        <v>0.1</v>
      </c>
      <c r="T485">
        <f>VLOOKUP($D485,metadata!$B$2:$S$450,17,FALSE)</f>
        <v>0</v>
      </c>
      <c r="U485">
        <f>VLOOKUP($D485,metadata!$B$2:$S$450,18,FALSE)</f>
        <v>0</v>
      </c>
      <c r="V485">
        <f>VLOOKUP($D485,metadata!$B$2:$Z$450,19,FALSE)</f>
        <v>110</v>
      </c>
      <c r="W485" t="str">
        <f>VLOOKUP($D485,metadata!$B$2:$Z$450,20,FALSE)</f>
        <v>global average</v>
      </c>
      <c r="X485">
        <f>VLOOKUP($D485,metadata!$B$2:$Z$450,21,FALSE)</f>
        <v>0</v>
      </c>
      <c r="Y485">
        <f>VLOOKUP($D485,metadata!$B$2:$Z$450,22,FALSE)</f>
        <v>6</v>
      </c>
      <c r="Z485">
        <f>VLOOKUP($D485,metadata!$B$2:$Z$450,23,FALSE)</f>
        <v>0</v>
      </c>
      <c r="AA485">
        <f>VLOOKUP($D485,metadata!$B$2:$Z$450,24,FALSE)</f>
        <v>0</v>
      </c>
      <c r="AB485">
        <f>VLOOKUP($D485,metadata!$B$2:$Z$450,25,FALSE)</f>
        <v>0</v>
      </c>
    </row>
    <row r="486" spans="3:28" x14ac:dyDescent="0.3">
      <c r="C486">
        <v>485</v>
      </c>
      <c r="D486" s="11" t="str">
        <f t="shared" si="7"/>
        <v>6-ON</v>
      </c>
      <c r="E486" t="str">
        <f>VLOOKUP($D486,metadata!$B$2:$S$450,2,FALSE)</f>
        <v>KIMURA, MT</v>
      </c>
      <c r="F486" t="str">
        <f>VLOOKUP($D486,metadata!$B$2:$S$450,3,FALSE)</f>
        <v>Geographic variation of reproductive diapause in the Drosophila auraria complex (Diptera: Drosophilidae)</v>
      </c>
      <c r="G486" t="str">
        <f>VLOOKUP($D486,metadata!$B$2:$S$450,4,FALSE)</f>
        <v>10.1111/j.1365-3032.1984.tb00784.x</v>
      </c>
      <c r="H486" t="str">
        <f>VLOOKUP($D486,metadata!$B$2:$S$450,5,FALSE)</f>
        <v>y</v>
      </c>
      <c r="I486" t="str">
        <f>VLOOKUP($D486,metadata!$B$2:$S$450,6,FALSE)</f>
        <v>a</v>
      </c>
      <c r="J486" t="str">
        <f>VLOOKUP($D486,metadata!$B$2:$S$450,7,FALSE)</f>
        <v>i</v>
      </c>
      <c r="K486">
        <f>VLOOKUP($D486,metadata!$B$2:$S$450,8,FALSE)</f>
        <v>10</v>
      </c>
      <c r="L486">
        <f>VLOOKUP($D486,metadata!$B$2:$S$450,9,FALSE)</f>
        <v>7</v>
      </c>
      <c r="M486" t="str">
        <f>VLOOKUP($D486,metadata!$B$2:$S$450,10,FALSE)</f>
        <v>n</v>
      </c>
      <c r="N486" t="str">
        <f>VLOOKUP($D486,metadata!$B$2:$S$450,11,FALSE)</f>
        <v>Drosophila auraria</v>
      </c>
      <c r="O486" t="str">
        <f>VLOOKUP($D486,metadata!$B$2:$S$450,12,FALSE)</f>
        <v>diptera</v>
      </c>
      <c r="P486" t="str">
        <f>VLOOKUP($D486,metadata!$B$2:$S$450,13,FALSE)</f>
        <v>ON</v>
      </c>
      <c r="Q486">
        <f>VLOOKUP($D486,metadata!$B$2:$S$450,14,FALSE)</f>
        <v>41.972000000000001</v>
      </c>
      <c r="R486">
        <f>VLOOKUP($D486,metadata!$B$2:$S$450,15,FALSE)</f>
        <v>140.66909999999999</v>
      </c>
      <c r="S486">
        <f>VLOOKUP($D486,metadata!$B$2:$S$450,16,FALSE)</f>
        <v>0.1</v>
      </c>
      <c r="T486">
        <f>VLOOKUP($D486,metadata!$B$2:$S$450,17,FALSE)</f>
        <v>0</v>
      </c>
      <c r="U486">
        <f>VLOOKUP($D486,metadata!$B$2:$S$450,18,FALSE)</f>
        <v>0</v>
      </c>
      <c r="V486">
        <f>VLOOKUP($D486,metadata!$B$2:$Z$450,19,FALSE)</f>
        <v>110</v>
      </c>
      <c r="W486" t="str">
        <f>VLOOKUP($D486,metadata!$B$2:$Z$450,20,FALSE)</f>
        <v>global average</v>
      </c>
      <c r="X486">
        <f>VLOOKUP($D486,metadata!$B$2:$Z$450,21,FALSE)</f>
        <v>0</v>
      </c>
      <c r="Y486">
        <f>VLOOKUP($D486,metadata!$B$2:$Z$450,22,FALSE)</f>
        <v>6</v>
      </c>
      <c r="Z486">
        <f>VLOOKUP($D486,metadata!$B$2:$Z$450,23,FALSE)</f>
        <v>0</v>
      </c>
      <c r="AA486">
        <f>VLOOKUP($D486,metadata!$B$2:$Z$450,24,FALSE)</f>
        <v>0</v>
      </c>
      <c r="AB486">
        <f>VLOOKUP($D486,metadata!$B$2:$Z$450,25,FALSE)</f>
        <v>0</v>
      </c>
    </row>
    <row r="487" spans="3:28" x14ac:dyDescent="0.3">
      <c r="C487">
        <v>486</v>
      </c>
      <c r="D487" s="11" t="str">
        <f t="shared" si="7"/>
        <v>6-ON</v>
      </c>
      <c r="E487" t="str">
        <f>VLOOKUP($D487,metadata!$B$2:$S$450,2,FALSE)</f>
        <v>KIMURA, MT</v>
      </c>
      <c r="F487" t="str">
        <f>VLOOKUP($D487,metadata!$B$2:$S$450,3,FALSE)</f>
        <v>Geographic variation of reproductive diapause in the Drosophila auraria complex (Diptera: Drosophilidae)</v>
      </c>
      <c r="G487" t="str">
        <f>VLOOKUP($D487,metadata!$B$2:$S$450,4,FALSE)</f>
        <v>10.1111/j.1365-3032.1984.tb00784.x</v>
      </c>
      <c r="H487" t="str">
        <f>VLOOKUP($D487,metadata!$B$2:$S$450,5,FALSE)</f>
        <v>y</v>
      </c>
      <c r="I487" t="str">
        <f>VLOOKUP($D487,metadata!$B$2:$S$450,6,FALSE)</f>
        <v>a</v>
      </c>
      <c r="J487" t="str">
        <f>VLOOKUP($D487,metadata!$B$2:$S$450,7,FALSE)</f>
        <v>i</v>
      </c>
      <c r="K487">
        <f>VLOOKUP($D487,metadata!$B$2:$S$450,8,FALSE)</f>
        <v>10</v>
      </c>
      <c r="L487">
        <f>VLOOKUP($D487,metadata!$B$2:$S$450,9,FALSE)</f>
        <v>7</v>
      </c>
      <c r="M487" t="str">
        <f>VLOOKUP($D487,metadata!$B$2:$S$450,10,FALSE)</f>
        <v>n</v>
      </c>
      <c r="N487" t="str">
        <f>VLOOKUP($D487,metadata!$B$2:$S$450,11,FALSE)</f>
        <v>Drosophila auraria</v>
      </c>
      <c r="O487" t="str">
        <f>VLOOKUP($D487,metadata!$B$2:$S$450,12,FALSE)</f>
        <v>diptera</v>
      </c>
      <c r="P487" t="str">
        <f>VLOOKUP($D487,metadata!$B$2:$S$450,13,FALSE)</f>
        <v>ON</v>
      </c>
      <c r="Q487">
        <f>VLOOKUP($D487,metadata!$B$2:$S$450,14,FALSE)</f>
        <v>41.972000000000001</v>
      </c>
      <c r="R487">
        <f>VLOOKUP($D487,metadata!$B$2:$S$450,15,FALSE)</f>
        <v>140.66909999999999</v>
      </c>
      <c r="S487">
        <f>VLOOKUP($D487,metadata!$B$2:$S$450,16,FALSE)</f>
        <v>0.1</v>
      </c>
      <c r="T487">
        <f>VLOOKUP($D487,metadata!$B$2:$S$450,17,FALSE)</f>
        <v>0</v>
      </c>
      <c r="U487">
        <f>VLOOKUP($D487,metadata!$B$2:$S$450,18,FALSE)</f>
        <v>0</v>
      </c>
      <c r="V487">
        <f>VLOOKUP($D487,metadata!$B$2:$Z$450,19,FALSE)</f>
        <v>110</v>
      </c>
      <c r="W487" t="str">
        <f>VLOOKUP($D487,metadata!$B$2:$Z$450,20,FALSE)</f>
        <v>global average</v>
      </c>
      <c r="X487">
        <f>VLOOKUP($D487,metadata!$B$2:$Z$450,21,FALSE)</f>
        <v>0</v>
      </c>
      <c r="Y487">
        <f>VLOOKUP($D487,metadata!$B$2:$Z$450,22,FALSE)</f>
        <v>6</v>
      </c>
      <c r="Z487">
        <f>VLOOKUP($D487,metadata!$B$2:$Z$450,23,FALSE)</f>
        <v>0</v>
      </c>
      <c r="AA487">
        <f>VLOOKUP($D487,metadata!$B$2:$Z$450,24,FALSE)</f>
        <v>0</v>
      </c>
      <c r="AB487">
        <f>VLOOKUP($D487,metadata!$B$2:$Z$450,25,FALSE)</f>
        <v>0</v>
      </c>
    </row>
    <row r="488" spans="3:28" x14ac:dyDescent="0.3">
      <c r="C488">
        <v>487</v>
      </c>
      <c r="D488" s="11" t="str">
        <f t="shared" si="7"/>
        <v>6-ON</v>
      </c>
      <c r="E488" t="str">
        <f>VLOOKUP($D488,metadata!$B$2:$S$450,2,FALSE)</f>
        <v>KIMURA, MT</v>
      </c>
      <c r="F488" t="str">
        <f>VLOOKUP($D488,metadata!$B$2:$S$450,3,FALSE)</f>
        <v>Geographic variation of reproductive diapause in the Drosophila auraria complex (Diptera: Drosophilidae)</v>
      </c>
      <c r="G488" t="str">
        <f>VLOOKUP($D488,metadata!$B$2:$S$450,4,FALSE)</f>
        <v>10.1111/j.1365-3032.1984.tb00784.x</v>
      </c>
      <c r="H488" t="str">
        <f>VLOOKUP($D488,metadata!$B$2:$S$450,5,FALSE)</f>
        <v>y</v>
      </c>
      <c r="I488" t="str">
        <f>VLOOKUP($D488,metadata!$B$2:$S$450,6,FALSE)</f>
        <v>a</v>
      </c>
      <c r="J488" t="str">
        <f>VLOOKUP($D488,metadata!$B$2:$S$450,7,FALSE)</f>
        <v>i</v>
      </c>
      <c r="K488">
        <f>VLOOKUP($D488,metadata!$B$2:$S$450,8,FALSE)</f>
        <v>10</v>
      </c>
      <c r="L488">
        <f>VLOOKUP($D488,metadata!$B$2:$S$450,9,FALSE)</f>
        <v>7</v>
      </c>
      <c r="M488" t="str">
        <f>VLOOKUP($D488,metadata!$B$2:$S$450,10,FALSE)</f>
        <v>n</v>
      </c>
      <c r="N488" t="str">
        <f>VLOOKUP($D488,metadata!$B$2:$S$450,11,FALSE)</f>
        <v>Drosophila auraria</v>
      </c>
      <c r="O488" t="str">
        <f>VLOOKUP($D488,metadata!$B$2:$S$450,12,FALSE)</f>
        <v>diptera</v>
      </c>
      <c r="P488" t="str">
        <f>VLOOKUP($D488,metadata!$B$2:$S$450,13,FALSE)</f>
        <v>ON</v>
      </c>
      <c r="Q488">
        <f>VLOOKUP($D488,metadata!$B$2:$S$450,14,FALSE)</f>
        <v>41.972000000000001</v>
      </c>
      <c r="R488">
        <f>VLOOKUP($D488,metadata!$B$2:$S$450,15,FALSE)</f>
        <v>140.66909999999999</v>
      </c>
      <c r="S488">
        <f>VLOOKUP($D488,metadata!$B$2:$S$450,16,FALSE)</f>
        <v>0.1</v>
      </c>
      <c r="T488">
        <f>VLOOKUP($D488,metadata!$B$2:$S$450,17,FALSE)</f>
        <v>0</v>
      </c>
      <c r="U488">
        <f>VLOOKUP($D488,metadata!$B$2:$S$450,18,FALSE)</f>
        <v>0</v>
      </c>
      <c r="V488">
        <f>VLOOKUP($D488,metadata!$B$2:$Z$450,19,FALSE)</f>
        <v>110</v>
      </c>
      <c r="W488" t="str">
        <f>VLOOKUP($D488,metadata!$B$2:$Z$450,20,FALSE)</f>
        <v>global average</v>
      </c>
      <c r="X488">
        <f>VLOOKUP($D488,metadata!$B$2:$Z$450,21,FALSE)</f>
        <v>0</v>
      </c>
      <c r="Y488">
        <f>VLOOKUP($D488,metadata!$B$2:$Z$450,22,FALSE)</f>
        <v>6</v>
      </c>
      <c r="Z488">
        <f>VLOOKUP($D488,metadata!$B$2:$Z$450,23,FALSE)</f>
        <v>0</v>
      </c>
      <c r="AA488">
        <f>VLOOKUP($D488,metadata!$B$2:$Z$450,24,FALSE)</f>
        <v>0</v>
      </c>
      <c r="AB488">
        <f>VLOOKUP($D488,metadata!$B$2:$Z$450,25,FALSE)</f>
        <v>0</v>
      </c>
    </row>
    <row r="489" spans="3:28" x14ac:dyDescent="0.3">
      <c r="C489">
        <v>488</v>
      </c>
      <c r="D489" s="11" t="str">
        <f t="shared" si="7"/>
        <v>6-KT</v>
      </c>
      <c r="E489" t="str">
        <f>VLOOKUP($D489,metadata!$B$2:$S$450,2,FALSE)</f>
        <v>KIMURA, MT</v>
      </c>
      <c r="F489" t="str">
        <f>VLOOKUP($D489,metadata!$B$2:$S$450,3,FALSE)</f>
        <v>Geographic variation of reproductive diapause in the Drosophila auraria complex (Diptera: Drosophilidae)</v>
      </c>
      <c r="G489" t="str">
        <f>VLOOKUP($D489,metadata!$B$2:$S$450,4,FALSE)</f>
        <v>10.1111/j.1365-3032.1984.tb00784.x</v>
      </c>
      <c r="H489" t="str">
        <f>VLOOKUP($D489,metadata!$B$2:$S$450,5,FALSE)</f>
        <v>y</v>
      </c>
      <c r="I489" t="str">
        <f>VLOOKUP($D489,metadata!$B$2:$S$450,6,FALSE)</f>
        <v>a</v>
      </c>
      <c r="J489" t="str">
        <f>VLOOKUP($D489,metadata!$B$2:$S$450,7,FALSE)</f>
        <v>i</v>
      </c>
      <c r="K489">
        <f>VLOOKUP($D489,metadata!$B$2:$S$450,8,FALSE)</f>
        <v>10</v>
      </c>
      <c r="L489">
        <f>VLOOKUP($D489,metadata!$B$2:$S$450,9,FALSE)</f>
        <v>4</v>
      </c>
      <c r="M489" t="str">
        <f>VLOOKUP($D489,metadata!$B$2:$S$450,10,FALSE)</f>
        <v>n</v>
      </c>
      <c r="N489" t="str">
        <f>VLOOKUP($D489,metadata!$B$2:$S$450,11,FALSE)</f>
        <v>Drosophila auraria</v>
      </c>
      <c r="O489" t="str">
        <f>VLOOKUP($D489,metadata!$B$2:$S$450,12,FALSE)</f>
        <v>diptera</v>
      </c>
      <c r="P489" t="str">
        <f>VLOOKUP($D489,metadata!$B$2:$S$450,13,FALSE)</f>
        <v>KT</v>
      </c>
      <c r="Q489">
        <f>VLOOKUP($D489,metadata!$B$2:$S$450,14,FALSE)</f>
        <v>39.286749999999998</v>
      </c>
      <c r="R489">
        <f>VLOOKUP($D489,metadata!$B$2:$S$450,15,FALSE)</f>
        <v>141.11322200000001</v>
      </c>
      <c r="S489">
        <f>VLOOKUP($D489,metadata!$B$2:$S$450,16,FALSE)</f>
        <v>0.1</v>
      </c>
      <c r="T489">
        <f>VLOOKUP($D489,metadata!$B$2:$S$450,17,FALSE)</f>
        <v>0</v>
      </c>
      <c r="U489">
        <f>VLOOKUP($D489,metadata!$B$2:$S$450,18,FALSE)</f>
        <v>0</v>
      </c>
      <c r="V489">
        <f>VLOOKUP($D489,metadata!$B$2:$Z$450,19,FALSE)</f>
        <v>110</v>
      </c>
      <c r="W489" t="str">
        <f>VLOOKUP($D489,metadata!$B$2:$Z$450,20,FALSE)</f>
        <v>global average</v>
      </c>
      <c r="X489">
        <f>VLOOKUP($D489,metadata!$B$2:$Z$450,21,FALSE)</f>
        <v>0</v>
      </c>
      <c r="Y489">
        <f>VLOOKUP($D489,metadata!$B$2:$Z$450,22,FALSE)</f>
        <v>6</v>
      </c>
      <c r="Z489">
        <f>VLOOKUP($D489,metadata!$B$2:$Z$450,23,FALSE)</f>
        <v>0</v>
      </c>
      <c r="AA489">
        <f>VLOOKUP($D489,metadata!$B$2:$Z$450,24,FALSE)</f>
        <v>0</v>
      </c>
      <c r="AB489">
        <f>VLOOKUP($D489,metadata!$B$2:$Z$450,25,FALSE)</f>
        <v>0</v>
      </c>
    </row>
    <row r="490" spans="3:28" x14ac:dyDescent="0.3">
      <c r="C490">
        <v>489</v>
      </c>
      <c r="D490" s="11" t="str">
        <f t="shared" si="7"/>
        <v>6-KT</v>
      </c>
      <c r="E490" t="str">
        <f>VLOOKUP($D490,metadata!$B$2:$S$450,2,FALSE)</f>
        <v>KIMURA, MT</v>
      </c>
      <c r="F490" t="str">
        <f>VLOOKUP($D490,metadata!$B$2:$S$450,3,FALSE)</f>
        <v>Geographic variation of reproductive diapause in the Drosophila auraria complex (Diptera: Drosophilidae)</v>
      </c>
      <c r="G490" t="str">
        <f>VLOOKUP($D490,metadata!$B$2:$S$450,4,FALSE)</f>
        <v>10.1111/j.1365-3032.1984.tb00784.x</v>
      </c>
      <c r="H490" t="str">
        <f>VLOOKUP($D490,metadata!$B$2:$S$450,5,FALSE)</f>
        <v>y</v>
      </c>
      <c r="I490" t="str">
        <f>VLOOKUP($D490,metadata!$B$2:$S$450,6,FALSE)</f>
        <v>a</v>
      </c>
      <c r="J490" t="str">
        <f>VLOOKUP($D490,metadata!$B$2:$S$450,7,FALSE)</f>
        <v>i</v>
      </c>
      <c r="K490">
        <f>VLOOKUP($D490,metadata!$B$2:$S$450,8,FALSE)</f>
        <v>10</v>
      </c>
      <c r="L490">
        <f>VLOOKUP($D490,metadata!$B$2:$S$450,9,FALSE)</f>
        <v>4</v>
      </c>
      <c r="M490" t="str">
        <f>VLOOKUP($D490,metadata!$B$2:$S$450,10,FALSE)</f>
        <v>n</v>
      </c>
      <c r="N490" t="str">
        <f>VLOOKUP($D490,metadata!$B$2:$S$450,11,FALSE)</f>
        <v>Drosophila auraria</v>
      </c>
      <c r="O490" t="str">
        <f>VLOOKUP($D490,metadata!$B$2:$S$450,12,FALSE)</f>
        <v>diptera</v>
      </c>
      <c r="P490" t="str">
        <f>VLOOKUP($D490,metadata!$B$2:$S$450,13,FALSE)</f>
        <v>KT</v>
      </c>
      <c r="Q490">
        <f>VLOOKUP($D490,metadata!$B$2:$S$450,14,FALSE)</f>
        <v>39.286749999999998</v>
      </c>
      <c r="R490">
        <f>VLOOKUP($D490,metadata!$B$2:$S$450,15,FALSE)</f>
        <v>141.11322200000001</v>
      </c>
      <c r="S490">
        <f>VLOOKUP($D490,metadata!$B$2:$S$450,16,FALSE)</f>
        <v>0.1</v>
      </c>
      <c r="T490">
        <f>VLOOKUP($D490,metadata!$B$2:$S$450,17,FALSE)</f>
        <v>0</v>
      </c>
      <c r="U490">
        <f>VLOOKUP($D490,metadata!$B$2:$S$450,18,FALSE)</f>
        <v>0</v>
      </c>
      <c r="V490">
        <f>VLOOKUP($D490,metadata!$B$2:$Z$450,19,FALSE)</f>
        <v>110</v>
      </c>
      <c r="W490" t="str">
        <f>VLOOKUP($D490,metadata!$B$2:$Z$450,20,FALSE)</f>
        <v>global average</v>
      </c>
      <c r="X490">
        <f>VLOOKUP($D490,metadata!$B$2:$Z$450,21,FALSE)</f>
        <v>0</v>
      </c>
      <c r="Y490">
        <f>VLOOKUP($D490,metadata!$B$2:$Z$450,22,FALSE)</f>
        <v>6</v>
      </c>
      <c r="Z490">
        <f>VLOOKUP($D490,metadata!$B$2:$Z$450,23,FALSE)</f>
        <v>0</v>
      </c>
      <c r="AA490">
        <f>VLOOKUP($D490,metadata!$B$2:$Z$450,24,FALSE)</f>
        <v>0</v>
      </c>
      <c r="AB490">
        <f>VLOOKUP($D490,metadata!$B$2:$Z$450,25,FALSE)</f>
        <v>0</v>
      </c>
    </row>
    <row r="491" spans="3:28" x14ac:dyDescent="0.3">
      <c r="C491">
        <v>490</v>
      </c>
      <c r="D491" s="11" t="str">
        <f t="shared" si="7"/>
        <v>6-KT</v>
      </c>
      <c r="E491" t="str">
        <f>VLOOKUP($D491,metadata!$B$2:$S$450,2,FALSE)</f>
        <v>KIMURA, MT</v>
      </c>
      <c r="F491" t="str">
        <f>VLOOKUP($D491,metadata!$B$2:$S$450,3,FALSE)</f>
        <v>Geographic variation of reproductive diapause in the Drosophila auraria complex (Diptera: Drosophilidae)</v>
      </c>
      <c r="G491" t="str">
        <f>VLOOKUP($D491,metadata!$B$2:$S$450,4,FALSE)</f>
        <v>10.1111/j.1365-3032.1984.tb00784.x</v>
      </c>
      <c r="H491" t="str">
        <f>VLOOKUP($D491,metadata!$B$2:$S$450,5,FALSE)</f>
        <v>y</v>
      </c>
      <c r="I491" t="str">
        <f>VLOOKUP($D491,metadata!$B$2:$S$450,6,FALSE)</f>
        <v>a</v>
      </c>
      <c r="J491" t="str">
        <f>VLOOKUP($D491,metadata!$B$2:$S$450,7,FALSE)</f>
        <v>i</v>
      </c>
      <c r="K491">
        <f>VLOOKUP($D491,metadata!$B$2:$S$450,8,FALSE)</f>
        <v>10</v>
      </c>
      <c r="L491">
        <f>VLOOKUP($D491,metadata!$B$2:$S$450,9,FALSE)</f>
        <v>4</v>
      </c>
      <c r="M491" t="str">
        <f>VLOOKUP($D491,metadata!$B$2:$S$450,10,FALSE)</f>
        <v>n</v>
      </c>
      <c r="N491" t="str">
        <f>VLOOKUP($D491,metadata!$B$2:$S$450,11,FALSE)</f>
        <v>Drosophila auraria</v>
      </c>
      <c r="O491" t="str">
        <f>VLOOKUP($D491,metadata!$B$2:$S$450,12,FALSE)</f>
        <v>diptera</v>
      </c>
      <c r="P491" t="str">
        <f>VLOOKUP($D491,metadata!$B$2:$S$450,13,FALSE)</f>
        <v>KT</v>
      </c>
      <c r="Q491">
        <f>VLOOKUP($D491,metadata!$B$2:$S$450,14,FALSE)</f>
        <v>39.286749999999998</v>
      </c>
      <c r="R491">
        <f>VLOOKUP($D491,metadata!$B$2:$S$450,15,FALSE)</f>
        <v>141.11322200000001</v>
      </c>
      <c r="S491">
        <f>VLOOKUP($D491,metadata!$B$2:$S$450,16,FALSE)</f>
        <v>0.1</v>
      </c>
      <c r="T491">
        <f>VLOOKUP($D491,metadata!$B$2:$S$450,17,FALSE)</f>
        <v>0</v>
      </c>
      <c r="U491">
        <f>VLOOKUP($D491,metadata!$B$2:$S$450,18,FALSE)</f>
        <v>0</v>
      </c>
      <c r="V491">
        <f>VLOOKUP($D491,metadata!$B$2:$Z$450,19,FALSE)</f>
        <v>110</v>
      </c>
      <c r="W491" t="str">
        <f>VLOOKUP($D491,metadata!$B$2:$Z$450,20,FALSE)</f>
        <v>global average</v>
      </c>
      <c r="X491">
        <f>VLOOKUP($D491,metadata!$B$2:$Z$450,21,FALSE)</f>
        <v>0</v>
      </c>
      <c r="Y491">
        <f>VLOOKUP($D491,metadata!$B$2:$Z$450,22,FALSE)</f>
        <v>6</v>
      </c>
      <c r="Z491">
        <f>VLOOKUP($D491,metadata!$B$2:$Z$450,23,FALSE)</f>
        <v>0</v>
      </c>
      <c r="AA491">
        <f>VLOOKUP($D491,metadata!$B$2:$Z$450,24,FALSE)</f>
        <v>0</v>
      </c>
      <c r="AB491">
        <f>VLOOKUP($D491,metadata!$B$2:$Z$450,25,FALSE)</f>
        <v>0</v>
      </c>
    </row>
    <row r="492" spans="3:28" x14ac:dyDescent="0.3">
      <c r="C492">
        <v>491</v>
      </c>
      <c r="D492" s="11" t="str">
        <f t="shared" si="7"/>
        <v>6-KT</v>
      </c>
      <c r="E492" t="str">
        <f>VLOOKUP($D492,metadata!$B$2:$S$450,2,FALSE)</f>
        <v>KIMURA, MT</v>
      </c>
      <c r="F492" t="str">
        <f>VLOOKUP($D492,metadata!$B$2:$S$450,3,FALSE)</f>
        <v>Geographic variation of reproductive diapause in the Drosophila auraria complex (Diptera: Drosophilidae)</v>
      </c>
      <c r="G492" t="str">
        <f>VLOOKUP($D492,metadata!$B$2:$S$450,4,FALSE)</f>
        <v>10.1111/j.1365-3032.1984.tb00784.x</v>
      </c>
      <c r="H492" t="str">
        <f>VLOOKUP($D492,metadata!$B$2:$S$450,5,FALSE)</f>
        <v>y</v>
      </c>
      <c r="I492" t="str">
        <f>VLOOKUP($D492,metadata!$B$2:$S$450,6,FALSE)</f>
        <v>a</v>
      </c>
      <c r="J492" t="str">
        <f>VLOOKUP($D492,metadata!$B$2:$S$450,7,FALSE)</f>
        <v>i</v>
      </c>
      <c r="K492">
        <f>VLOOKUP($D492,metadata!$B$2:$S$450,8,FALSE)</f>
        <v>10</v>
      </c>
      <c r="L492">
        <f>VLOOKUP($D492,metadata!$B$2:$S$450,9,FALSE)</f>
        <v>4</v>
      </c>
      <c r="M492" t="str">
        <f>VLOOKUP($D492,metadata!$B$2:$S$450,10,FALSE)</f>
        <v>n</v>
      </c>
      <c r="N492" t="str">
        <f>VLOOKUP($D492,metadata!$B$2:$S$450,11,FALSE)</f>
        <v>Drosophila auraria</v>
      </c>
      <c r="O492" t="str">
        <f>VLOOKUP($D492,metadata!$B$2:$S$450,12,FALSE)</f>
        <v>diptera</v>
      </c>
      <c r="P492" t="str">
        <f>VLOOKUP($D492,metadata!$B$2:$S$450,13,FALSE)</f>
        <v>KT</v>
      </c>
      <c r="Q492">
        <f>VLOOKUP($D492,metadata!$B$2:$S$450,14,FALSE)</f>
        <v>39.286749999999998</v>
      </c>
      <c r="R492">
        <f>VLOOKUP($D492,metadata!$B$2:$S$450,15,FALSE)</f>
        <v>141.11322200000001</v>
      </c>
      <c r="S492">
        <f>VLOOKUP($D492,metadata!$B$2:$S$450,16,FALSE)</f>
        <v>0.1</v>
      </c>
      <c r="T492">
        <f>VLOOKUP($D492,metadata!$B$2:$S$450,17,FALSE)</f>
        <v>0</v>
      </c>
      <c r="U492">
        <f>VLOOKUP($D492,metadata!$B$2:$S$450,18,FALSE)</f>
        <v>0</v>
      </c>
      <c r="V492">
        <f>VLOOKUP($D492,metadata!$B$2:$Z$450,19,FALSE)</f>
        <v>110</v>
      </c>
      <c r="W492" t="str">
        <f>VLOOKUP($D492,metadata!$B$2:$Z$450,20,FALSE)</f>
        <v>global average</v>
      </c>
      <c r="X492">
        <f>VLOOKUP($D492,metadata!$B$2:$Z$450,21,FALSE)</f>
        <v>0</v>
      </c>
      <c r="Y492">
        <f>VLOOKUP($D492,metadata!$B$2:$Z$450,22,FALSE)</f>
        <v>6</v>
      </c>
      <c r="Z492">
        <f>VLOOKUP($D492,metadata!$B$2:$Z$450,23,FALSE)</f>
        <v>0</v>
      </c>
      <c r="AA492">
        <f>VLOOKUP($D492,metadata!$B$2:$Z$450,24,FALSE)</f>
        <v>0</v>
      </c>
      <c r="AB492">
        <f>VLOOKUP($D492,metadata!$B$2:$Z$450,25,FALSE)</f>
        <v>0</v>
      </c>
    </row>
    <row r="493" spans="3:28" x14ac:dyDescent="0.3">
      <c r="C493">
        <v>492</v>
      </c>
      <c r="D493" s="11" t="str">
        <f t="shared" si="7"/>
        <v>6-IW</v>
      </c>
      <c r="E493" t="str">
        <f>VLOOKUP($D493,metadata!$B$2:$S$450,2,FALSE)</f>
        <v>KIMURA, MT</v>
      </c>
      <c r="F493" t="str">
        <f>VLOOKUP($D493,metadata!$B$2:$S$450,3,FALSE)</f>
        <v>Geographic variation of reproductive diapause in the Drosophila auraria complex (Diptera: Drosophilidae)</v>
      </c>
      <c r="G493" t="str">
        <f>VLOOKUP($D493,metadata!$B$2:$S$450,4,FALSE)</f>
        <v>10.1111/j.1365-3032.1984.tb00784.x</v>
      </c>
      <c r="H493" t="str">
        <f>VLOOKUP($D493,metadata!$B$2:$S$450,5,FALSE)</f>
        <v>y</v>
      </c>
      <c r="I493" t="str">
        <f>VLOOKUP($D493,metadata!$B$2:$S$450,6,FALSE)</f>
        <v>a</v>
      </c>
      <c r="J493" t="str">
        <f>VLOOKUP($D493,metadata!$B$2:$S$450,7,FALSE)</f>
        <v>i</v>
      </c>
      <c r="K493">
        <f>VLOOKUP($D493,metadata!$B$2:$S$450,8,FALSE)</f>
        <v>10</v>
      </c>
      <c r="L493">
        <f>VLOOKUP($D493,metadata!$B$2:$S$450,9,FALSE)</f>
        <v>8</v>
      </c>
      <c r="M493" t="str">
        <f>VLOOKUP($D493,metadata!$B$2:$S$450,10,FALSE)</f>
        <v>n</v>
      </c>
      <c r="N493" t="str">
        <f>VLOOKUP($D493,metadata!$B$2:$S$450,11,FALSE)</f>
        <v>Drosophila auraria</v>
      </c>
      <c r="O493" t="str">
        <f>VLOOKUP($D493,metadata!$B$2:$S$450,12,FALSE)</f>
        <v>diptera</v>
      </c>
      <c r="P493" t="str">
        <f>VLOOKUP($D493,metadata!$B$2:$S$450,13,FALSE)</f>
        <v>IW</v>
      </c>
      <c r="Q493">
        <f>VLOOKUP($D493,metadata!$B$2:$S$450,14,FALSE)</f>
        <v>38.104278000000001</v>
      </c>
      <c r="R493">
        <f>VLOOKUP($D493,metadata!$B$2:$S$450,15,FALSE)</f>
        <v>140.87016</v>
      </c>
      <c r="S493">
        <f>VLOOKUP($D493,metadata!$B$2:$S$450,16,FALSE)</f>
        <v>0.1</v>
      </c>
      <c r="T493">
        <f>VLOOKUP($D493,metadata!$B$2:$S$450,17,FALSE)</f>
        <v>0</v>
      </c>
      <c r="U493">
        <f>VLOOKUP($D493,metadata!$B$2:$S$450,18,FALSE)</f>
        <v>0</v>
      </c>
      <c r="V493">
        <f>VLOOKUP($D493,metadata!$B$2:$Z$450,19,FALSE)</f>
        <v>110</v>
      </c>
      <c r="W493" t="str">
        <f>VLOOKUP($D493,metadata!$B$2:$Z$450,20,FALSE)</f>
        <v>global average</v>
      </c>
      <c r="X493">
        <f>VLOOKUP($D493,metadata!$B$2:$Z$450,21,FALSE)</f>
        <v>0</v>
      </c>
      <c r="Y493">
        <f>VLOOKUP($D493,metadata!$B$2:$Z$450,22,FALSE)</f>
        <v>6</v>
      </c>
      <c r="Z493">
        <f>VLOOKUP($D493,metadata!$B$2:$Z$450,23,FALSE)</f>
        <v>0</v>
      </c>
      <c r="AA493">
        <f>VLOOKUP($D493,metadata!$B$2:$Z$450,24,FALSE)</f>
        <v>0</v>
      </c>
      <c r="AB493">
        <f>VLOOKUP($D493,metadata!$B$2:$Z$450,25,FALSE)</f>
        <v>0</v>
      </c>
    </row>
    <row r="494" spans="3:28" x14ac:dyDescent="0.3">
      <c r="C494">
        <v>493</v>
      </c>
      <c r="D494" s="11" t="str">
        <f t="shared" si="7"/>
        <v>6-IW</v>
      </c>
      <c r="E494" t="str">
        <f>VLOOKUP($D494,metadata!$B$2:$S$450,2,FALSE)</f>
        <v>KIMURA, MT</v>
      </c>
      <c r="F494" t="str">
        <f>VLOOKUP($D494,metadata!$B$2:$S$450,3,FALSE)</f>
        <v>Geographic variation of reproductive diapause in the Drosophila auraria complex (Diptera: Drosophilidae)</v>
      </c>
      <c r="G494" t="str">
        <f>VLOOKUP($D494,metadata!$B$2:$S$450,4,FALSE)</f>
        <v>10.1111/j.1365-3032.1984.tb00784.x</v>
      </c>
      <c r="H494" t="str">
        <f>VLOOKUP($D494,metadata!$B$2:$S$450,5,FALSE)</f>
        <v>y</v>
      </c>
      <c r="I494" t="str">
        <f>VLOOKUP($D494,metadata!$B$2:$S$450,6,FALSE)</f>
        <v>a</v>
      </c>
      <c r="J494" t="str">
        <f>VLOOKUP($D494,metadata!$B$2:$S$450,7,FALSE)</f>
        <v>i</v>
      </c>
      <c r="K494">
        <f>VLOOKUP($D494,metadata!$B$2:$S$450,8,FALSE)</f>
        <v>10</v>
      </c>
      <c r="L494">
        <f>VLOOKUP($D494,metadata!$B$2:$S$450,9,FALSE)</f>
        <v>8</v>
      </c>
      <c r="M494" t="str">
        <f>VLOOKUP($D494,metadata!$B$2:$S$450,10,FALSE)</f>
        <v>n</v>
      </c>
      <c r="N494" t="str">
        <f>VLOOKUP($D494,metadata!$B$2:$S$450,11,FALSE)</f>
        <v>Drosophila auraria</v>
      </c>
      <c r="O494" t="str">
        <f>VLOOKUP($D494,metadata!$B$2:$S$450,12,FALSE)</f>
        <v>diptera</v>
      </c>
      <c r="P494" t="str">
        <f>VLOOKUP($D494,metadata!$B$2:$S$450,13,FALSE)</f>
        <v>IW</v>
      </c>
      <c r="Q494">
        <f>VLOOKUP($D494,metadata!$B$2:$S$450,14,FALSE)</f>
        <v>38.104278000000001</v>
      </c>
      <c r="R494">
        <f>VLOOKUP($D494,metadata!$B$2:$S$450,15,FALSE)</f>
        <v>140.87016</v>
      </c>
      <c r="S494">
        <f>VLOOKUP($D494,metadata!$B$2:$S$450,16,FALSE)</f>
        <v>0.1</v>
      </c>
      <c r="T494">
        <f>VLOOKUP($D494,metadata!$B$2:$S$450,17,FALSE)</f>
        <v>0</v>
      </c>
      <c r="U494">
        <f>VLOOKUP($D494,metadata!$B$2:$S$450,18,FALSE)</f>
        <v>0</v>
      </c>
      <c r="V494">
        <f>VLOOKUP($D494,metadata!$B$2:$Z$450,19,FALSE)</f>
        <v>110</v>
      </c>
      <c r="W494" t="str">
        <f>VLOOKUP($D494,metadata!$B$2:$Z$450,20,FALSE)</f>
        <v>global average</v>
      </c>
      <c r="X494">
        <f>VLOOKUP($D494,metadata!$B$2:$Z$450,21,FALSE)</f>
        <v>0</v>
      </c>
      <c r="Y494">
        <f>VLOOKUP($D494,metadata!$B$2:$Z$450,22,FALSE)</f>
        <v>6</v>
      </c>
      <c r="Z494">
        <f>VLOOKUP($D494,metadata!$B$2:$Z$450,23,FALSE)</f>
        <v>0</v>
      </c>
      <c r="AA494">
        <f>VLOOKUP($D494,metadata!$B$2:$Z$450,24,FALSE)</f>
        <v>0</v>
      </c>
      <c r="AB494">
        <f>VLOOKUP($D494,metadata!$B$2:$Z$450,25,FALSE)</f>
        <v>0</v>
      </c>
    </row>
    <row r="495" spans="3:28" x14ac:dyDescent="0.3">
      <c r="C495">
        <v>494</v>
      </c>
      <c r="D495" s="11" t="str">
        <f t="shared" si="7"/>
        <v>6-IW</v>
      </c>
      <c r="E495" t="str">
        <f>VLOOKUP($D495,metadata!$B$2:$S$450,2,FALSE)</f>
        <v>KIMURA, MT</v>
      </c>
      <c r="F495" t="str">
        <f>VLOOKUP($D495,metadata!$B$2:$S$450,3,FALSE)</f>
        <v>Geographic variation of reproductive diapause in the Drosophila auraria complex (Diptera: Drosophilidae)</v>
      </c>
      <c r="G495" t="str">
        <f>VLOOKUP($D495,metadata!$B$2:$S$450,4,FALSE)</f>
        <v>10.1111/j.1365-3032.1984.tb00784.x</v>
      </c>
      <c r="H495" t="str">
        <f>VLOOKUP($D495,metadata!$B$2:$S$450,5,FALSE)</f>
        <v>y</v>
      </c>
      <c r="I495" t="str">
        <f>VLOOKUP($D495,metadata!$B$2:$S$450,6,FALSE)</f>
        <v>a</v>
      </c>
      <c r="J495" t="str">
        <f>VLOOKUP($D495,metadata!$B$2:$S$450,7,FALSE)</f>
        <v>i</v>
      </c>
      <c r="K495">
        <f>VLOOKUP($D495,metadata!$B$2:$S$450,8,FALSE)</f>
        <v>10</v>
      </c>
      <c r="L495">
        <f>VLOOKUP($D495,metadata!$B$2:$S$450,9,FALSE)</f>
        <v>8</v>
      </c>
      <c r="M495" t="str">
        <f>VLOOKUP($D495,metadata!$B$2:$S$450,10,FALSE)</f>
        <v>n</v>
      </c>
      <c r="N495" t="str">
        <f>VLOOKUP($D495,metadata!$B$2:$S$450,11,FALSE)</f>
        <v>Drosophila auraria</v>
      </c>
      <c r="O495" t="str">
        <f>VLOOKUP($D495,metadata!$B$2:$S$450,12,FALSE)</f>
        <v>diptera</v>
      </c>
      <c r="P495" t="str">
        <f>VLOOKUP($D495,metadata!$B$2:$S$450,13,FALSE)</f>
        <v>IW</v>
      </c>
      <c r="Q495">
        <f>VLOOKUP($D495,metadata!$B$2:$S$450,14,FALSE)</f>
        <v>38.104278000000001</v>
      </c>
      <c r="R495">
        <f>VLOOKUP($D495,metadata!$B$2:$S$450,15,FALSE)</f>
        <v>140.87016</v>
      </c>
      <c r="S495">
        <f>VLOOKUP($D495,metadata!$B$2:$S$450,16,FALSE)</f>
        <v>0.1</v>
      </c>
      <c r="T495">
        <f>VLOOKUP($D495,metadata!$B$2:$S$450,17,FALSE)</f>
        <v>0</v>
      </c>
      <c r="U495">
        <f>VLOOKUP($D495,metadata!$B$2:$S$450,18,FALSE)</f>
        <v>0</v>
      </c>
      <c r="V495">
        <f>VLOOKUP($D495,metadata!$B$2:$Z$450,19,FALSE)</f>
        <v>110</v>
      </c>
      <c r="W495" t="str">
        <f>VLOOKUP($D495,metadata!$B$2:$Z$450,20,FALSE)</f>
        <v>global average</v>
      </c>
      <c r="X495">
        <f>VLOOKUP($D495,metadata!$B$2:$Z$450,21,FALSE)</f>
        <v>0</v>
      </c>
      <c r="Y495">
        <f>VLOOKUP($D495,metadata!$B$2:$Z$450,22,FALSE)</f>
        <v>6</v>
      </c>
      <c r="Z495">
        <f>VLOOKUP($D495,metadata!$B$2:$Z$450,23,FALSE)</f>
        <v>0</v>
      </c>
      <c r="AA495">
        <f>VLOOKUP($D495,metadata!$B$2:$Z$450,24,FALSE)</f>
        <v>0</v>
      </c>
      <c r="AB495">
        <f>VLOOKUP($D495,metadata!$B$2:$Z$450,25,FALSE)</f>
        <v>0</v>
      </c>
    </row>
    <row r="496" spans="3:28" x14ac:dyDescent="0.3">
      <c r="C496">
        <v>495</v>
      </c>
      <c r="D496" s="11" t="str">
        <f t="shared" si="7"/>
        <v>6-IW</v>
      </c>
      <c r="E496" t="str">
        <f>VLOOKUP($D496,metadata!$B$2:$S$450,2,FALSE)</f>
        <v>KIMURA, MT</v>
      </c>
      <c r="F496" t="str">
        <f>VLOOKUP($D496,metadata!$B$2:$S$450,3,FALSE)</f>
        <v>Geographic variation of reproductive diapause in the Drosophila auraria complex (Diptera: Drosophilidae)</v>
      </c>
      <c r="G496" t="str">
        <f>VLOOKUP($D496,metadata!$B$2:$S$450,4,FALSE)</f>
        <v>10.1111/j.1365-3032.1984.tb00784.x</v>
      </c>
      <c r="H496" t="str">
        <f>VLOOKUP($D496,metadata!$B$2:$S$450,5,FALSE)</f>
        <v>y</v>
      </c>
      <c r="I496" t="str">
        <f>VLOOKUP($D496,metadata!$B$2:$S$450,6,FALSE)</f>
        <v>a</v>
      </c>
      <c r="J496" t="str">
        <f>VLOOKUP($D496,metadata!$B$2:$S$450,7,FALSE)</f>
        <v>i</v>
      </c>
      <c r="K496">
        <f>VLOOKUP($D496,metadata!$B$2:$S$450,8,FALSE)</f>
        <v>10</v>
      </c>
      <c r="L496">
        <f>VLOOKUP($D496,metadata!$B$2:$S$450,9,FALSE)</f>
        <v>8</v>
      </c>
      <c r="M496" t="str">
        <f>VLOOKUP($D496,metadata!$B$2:$S$450,10,FALSE)</f>
        <v>n</v>
      </c>
      <c r="N496" t="str">
        <f>VLOOKUP($D496,metadata!$B$2:$S$450,11,FALSE)</f>
        <v>Drosophila auraria</v>
      </c>
      <c r="O496" t="str">
        <f>VLOOKUP($D496,metadata!$B$2:$S$450,12,FALSE)</f>
        <v>diptera</v>
      </c>
      <c r="P496" t="str">
        <f>VLOOKUP($D496,metadata!$B$2:$S$450,13,FALSE)</f>
        <v>IW</v>
      </c>
      <c r="Q496">
        <f>VLOOKUP($D496,metadata!$B$2:$S$450,14,FALSE)</f>
        <v>38.104278000000001</v>
      </c>
      <c r="R496">
        <f>VLOOKUP($D496,metadata!$B$2:$S$450,15,FALSE)</f>
        <v>140.87016</v>
      </c>
      <c r="S496">
        <f>VLOOKUP($D496,metadata!$B$2:$S$450,16,FALSE)</f>
        <v>0.1</v>
      </c>
      <c r="T496">
        <f>VLOOKUP($D496,metadata!$B$2:$S$450,17,FALSE)</f>
        <v>0</v>
      </c>
      <c r="U496">
        <f>VLOOKUP($D496,metadata!$B$2:$S$450,18,FALSE)</f>
        <v>0</v>
      </c>
      <c r="V496">
        <f>VLOOKUP($D496,metadata!$B$2:$Z$450,19,FALSE)</f>
        <v>110</v>
      </c>
      <c r="W496" t="str">
        <f>VLOOKUP($D496,metadata!$B$2:$Z$450,20,FALSE)</f>
        <v>global average</v>
      </c>
      <c r="X496">
        <f>VLOOKUP($D496,metadata!$B$2:$Z$450,21,FALSE)</f>
        <v>0</v>
      </c>
      <c r="Y496">
        <f>VLOOKUP($D496,metadata!$B$2:$Z$450,22,FALSE)</f>
        <v>6</v>
      </c>
      <c r="Z496">
        <f>VLOOKUP($D496,metadata!$B$2:$Z$450,23,FALSE)</f>
        <v>0</v>
      </c>
      <c r="AA496">
        <f>VLOOKUP($D496,metadata!$B$2:$Z$450,24,FALSE)</f>
        <v>0</v>
      </c>
      <c r="AB496">
        <f>VLOOKUP($D496,metadata!$B$2:$Z$450,25,FALSE)</f>
        <v>0</v>
      </c>
    </row>
    <row r="497" spans="3:28" x14ac:dyDescent="0.3">
      <c r="C497">
        <v>496</v>
      </c>
      <c r="D497" s="11" t="str">
        <f t="shared" si="7"/>
        <v>6-IW</v>
      </c>
      <c r="E497" t="str">
        <f>VLOOKUP($D497,metadata!$B$2:$S$450,2,FALSE)</f>
        <v>KIMURA, MT</v>
      </c>
      <c r="F497" t="str">
        <f>VLOOKUP($D497,metadata!$B$2:$S$450,3,FALSE)</f>
        <v>Geographic variation of reproductive diapause in the Drosophila auraria complex (Diptera: Drosophilidae)</v>
      </c>
      <c r="G497" t="str">
        <f>VLOOKUP($D497,metadata!$B$2:$S$450,4,FALSE)</f>
        <v>10.1111/j.1365-3032.1984.tb00784.x</v>
      </c>
      <c r="H497" t="str">
        <f>VLOOKUP($D497,metadata!$B$2:$S$450,5,FALSE)</f>
        <v>y</v>
      </c>
      <c r="I497" t="str">
        <f>VLOOKUP($D497,metadata!$B$2:$S$450,6,FALSE)</f>
        <v>a</v>
      </c>
      <c r="J497" t="str">
        <f>VLOOKUP($D497,metadata!$B$2:$S$450,7,FALSE)</f>
        <v>i</v>
      </c>
      <c r="K497">
        <f>VLOOKUP($D497,metadata!$B$2:$S$450,8,FALSE)</f>
        <v>10</v>
      </c>
      <c r="L497">
        <f>VLOOKUP($D497,metadata!$B$2:$S$450,9,FALSE)</f>
        <v>8</v>
      </c>
      <c r="M497" t="str">
        <f>VLOOKUP($D497,metadata!$B$2:$S$450,10,FALSE)</f>
        <v>n</v>
      </c>
      <c r="N497" t="str">
        <f>VLOOKUP($D497,metadata!$B$2:$S$450,11,FALSE)</f>
        <v>Drosophila auraria</v>
      </c>
      <c r="O497" t="str">
        <f>VLOOKUP($D497,metadata!$B$2:$S$450,12,FALSE)</f>
        <v>diptera</v>
      </c>
      <c r="P497" t="str">
        <f>VLOOKUP($D497,metadata!$B$2:$S$450,13,FALSE)</f>
        <v>IW</v>
      </c>
      <c r="Q497">
        <f>VLOOKUP($D497,metadata!$B$2:$S$450,14,FALSE)</f>
        <v>38.104278000000001</v>
      </c>
      <c r="R497">
        <f>VLOOKUP($D497,metadata!$B$2:$S$450,15,FALSE)</f>
        <v>140.87016</v>
      </c>
      <c r="S497">
        <f>VLOOKUP($D497,metadata!$B$2:$S$450,16,FALSE)</f>
        <v>0.1</v>
      </c>
      <c r="T497">
        <f>VLOOKUP($D497,metadata!$B$2:$S$450,17,FALSE)</f>
        <v>0</v>
      </c>
      <c r="U497">
        <f>VLOOKUP($D497,metadata!$B$2:$S$450,18,FALSE)</f>
        <v>0</v>
      </c>
      <c r="V497">
        <f>VLOOKUP($D497,metadata!$B$2:$Z$450,19,FALSE)</f>
        <v>110</v>
      </c>
      <c r="W497" t="str">
        <f>VLOOKUP($D497,metadata!$B$2:$Z$450,20,FALSE)</f>
        <v>global average</v>
      </c>
      <c r="X497">
        <f>VLOOKUP($D497,metadata!$B$2:$Z$450,21,FALSE)</f>
        <v>0</v>
      </c>
      <c r="Y497">
        <f>VLOOKUP($D497,metadata!$B$2:$Z$450,22,FALSE)</f>
        <v>6</v>
      </c>
      <c r="Z497">
        <f>VLOOKUP($D497,metadata!$B$2:$Z$450,23,FALSE)</f>
        <v>0</v>
      </c>
      <c r="AA497">
        <f>VLOOKUP($D497,metadata!$B$2:$Z$450,24,FALSE)</f>
        <v>0</v>
      </c>
      <c r="AB497">
        <f>VLOOKUP($D497,metadata!$B$2:$Z$450,25,FALSE)</f>
        <v>0</v>
      </c>
    </row>
    <row r="498" spans="3:28" x14ac:dyDescent="0.3">
      <c r="C498">
        <v>497</v>
      </c>
      <c r="D498" s="11" t="str">
        <f t="shared" si="7"/>
        <v>6-IW</v>
      </c>
      <c r="E498" t="str">
        <f>VLOOKUP($D498,metadata!$B$2:$S$450,2,FALSE)</f>
        <v>KIMURA, MT</v>
      </c>
      <c r="F498" t="str">
        <f>VLOOKUP($D498,metadata!$B$2:$S$450,3,FALSE)</f>
        <v>Geographic variation of reproductive diapause in the Drosophila auraria complex (Diptera: Drosophilidae)</v>
      </c>
      <c r="G498" t="str">
        <f>VLOOKUP($D498,metadata!$B$2:$S$450,4,FALSE)</f>
        <v>10.1111/j.1365-3032.1984.tb00784.x</v>
      </c>
      <c r="H498" t="str">
        <f>VLOOKUP($D498,metadata!$B$2:$S$450,5,FALSE)</f>
        <v>y</v>
      </c>
      <c r="I498" t="str">
        <f>VLOOKUP($D498,metadata!$B$2:$S$450,6,FALSE)</f>
        <v>a</v>
      </c>
      <c r="J498" t="str">
        <f>VLOOKUP($D498,metadata!$B$2:$S$450,7,FALSE)</f>
        <v>i</v>
      </c>
      <c r="K498">
        <f>VLOOKUP($D498,metadata!$B$2:$S$450,8,FALSE)</f>
        <v>10</v>
      </c>
      <c r="L498">
        <f>VLOOKUP($D498,metadata!$B$2:$S$450,9,FALSE)</f>
        <v>8</v>
      </c>
      <c r="M498" t="str">
        <f>VLOOKUP($D498,metadata!$B$2:$S$450,10,FALSE)</f>
        <v>n</v>
      </c>
      <c r="N498" t="str">
        <f>VLOOKUP($D498,metadata!$B$2:$S$450,11,FALSE)</f>
        <v>Drosophila auraria</v>
      </c>
      <c r="O498" t="str">
        <f>VLOOKUP($D498,metadata!$B$2:$S$450,12,FALSE)</f>
        <v>diptera</v>
      </c>
      <c r="P498" t="str">
        <f>VLOOKUP($D498,metadata!$B$2:$S$450,13,FALSE)</f>
        <v>IW</v>
      </c>
      <c r="Q498">
        <f>VLOOKUP($D498,metadata!$B$2:$S$450,14,FALSE)</f>
        <v>38.104278000000001</v>
      </c>
      <c r="R498">
        <f>VLOOKUP($D498,metadata!$B$2:$S$450,15,FALSE)</f>
        <v>140.87016</v>
      </c>
      <c r="S498">
        <f>VLOOKUP($D498,metadata!$B$2:$S$450,16,FALSE)</f>
        <v>0.1</v>
      </c>
      <c r="T498">
        <f>VLOOKUP($D498,metadata!$B$2:$S$450,17,FALSE)</f>
        <v>0</v>
      </c>
      <c r="U498">
        <f>VLOOKUP($D498,metadata!$B$2:$S$450,18,FALSE)</f>
        <v>0</v>
      </c>
      <c r="V498">
        <f>VLOOKUP($D498,metadata!$B$2:$Z$450,19,FALSE)</f>
        <v>110</v>
      </c>
      <c r="W498" t="str">
        <f>VLOOKUP($D498,metadata!$B$2:$Z$450,20,FALSE)</f>
        <v>global average</v>
      </c>
      <c r="X498">
        <f>VLOOKUP($D498,metadata!$B$2:$Z$450,21,FALSE)</f>
        <v>0</v>
      </c>
      <c r="Y498">
        <f>VLOOKUP($D498,metadata!$B$2:$Z$450,22,FALSE)</f>
        <v>6</v>
      </c>
      <c r="Z498">
        <f>VLOOKUP($D498,metadata!$B$2:$Z$450,23,FALSE)</f>
        <v>0</v>
      </c>
      <c r="AA498">
        <f>VLOOKUP($D498,metadata!$B$2:$Z$450,24,FALSE)</f>
        <v>0</v>
      </c>
      <c r="AB498">
        <f>VLOOKUP($D498,metadata!$B$2:$Z$450,25,FALSE)</f>
        <v>0</v>
      </c>
    </row>
    <row r="499" spans="3:28" x14ac:dyDescent="0.3">
      <c r="C499">
        <v>498</v>
      </c>
      <c r="D499" s="11" t="str">
        <f t="shared" si="7"/>
        <v>6-IW</v>
      </c>
      <c r="E499" t="str">
        <f>VLOOKUP($D499,metadata!$B$2:$S$450,2,FALSE)</f>
        <v>KIMURA, MT</v>
      </c>
      <c r="F499" t="str">
        <f>VLOOKUP($D499,metadata!$B$2:$S$450,3,FALSE)</f>
        <v>Geographic variation of reproductive diapause in the Drosophila auraria complex (Diptera: Drosophilidae)</v>
      </c>
      <c r="G499" t="str">
        <f>VLOOKUP($D499,metadata!$B$2:$S$450,4,FALSE)</f>
        <v>10.1111/j.1365-3032.1984.tb00784.x</v>
      </c>
      <c r="H499" t="str">
        <f>VLOOKUP($D499,metadata!$B$2:$S$450,5,FALSE)</f>
        <v>y</v>
      </c>
      <c r="I499" t="str">
        <f>VLOOKUP($D499,metadata!$B$2:$S$450,6,FALSE)</f>
        <v>a</v>
      </c>
      <c r="J499" t="str">
        <f>VLOOKUP($D499,metadata!$B$2:$S$450,7,FALSE)</f>
        <v>i</v>
      </c>
      <c r="K499">
        <f>VLOOKUP($D499,metadata!$B$2:$S$450,8,FALSE)</f>
        <v>10</v>
      </c>
      <c r="L499">
        <f>VLOOKUP($D499,metadata!$B$2:$S$450,9,FALSE)</f>
        <v>8</v>
      </c>
      <c r="M499" t="str">
        <f>VLOOKUP($D499,metadata!$B$2:$S$450,10,FALSE)</f>
        <v>n</v>
      </c>
      <c r="N499" t="str">
        <f>VLOOKUP($D499,metadata!$B$2:$S$450,11,FALSE)</f>
        <v>Drosophila auraria</v>
      </c>
      <c r="O499" t="str">
        <f>VLOOKUP($D499,metadata!$B$2:$S$450,12,FALSE)</f>
        <v>diptera</v>
      </c>
      <c r="P499" t="str">
        <f>VLOOKUP($D499,metadata!$B$2:$S$450,13,FALSE)</f>
        <v>IW</v>
      </c>
      <c r="Q499">
        <f>VLOOKUP($D499,metadata!$B$2:$S$450,14,FALSE)</f>
        <v>38.104278000000001</v>
      </c>
      <c r="R499">
        <f>VLOOKUP($D499,metadata!$B$2:$S$450,15,FALSE)</f>
        <v>140.87016</v>
      </c>
      <c r="S499">
        <f>VLOOKUP($D499,metadata!$B$2:$S$450,16,FALSE)</f>
        <v>0.1</v>
      </c>
      <c r="T499">
        <f>VLOOKUP($D499,metadata!$B$2:$S$450,17,FALSE)</f>
        <v>0</v>
      </c>
      <c r="U499">
        <f>VLOOKUP($D499,metadata!$B$2:$S$450,18,FALSE)</f>
        <v>0</v>
      </c>
      <c r="V499">
        <f>VLOOKUP($D499,metadata!$B$2:$Z$450,19,FALSE)</f>
        <v>110</v>
      </c>
      <c r="W499" t="str">
        <f>VLOOKUP($D499,metadata!$B$2:$Z$450,20,FALSE)</f>
        <v>global average</v>
      </c>
      <c r="X499">
        <f>VLOOKUP($D499,metadata!$B$2:$Z$450,21,FALSE)</f>
        <v>0</v>
      </c>
      <c r="Y499">
        <f>VLOOKUP($D499,metadata!$B$2:$Z$450,22,FALSE)</f>
        <v>6</v>
      </c>
      <c r="Z499">
        <f>VLOOKUP($D499,metadata!$B$2:$Z$450,23,FALSE)</f>
        <v>0</v>
      </c>
      <c r="AA499">
        <f>VLOOKUP($D499,metadata!$B$2:$Z$450,24,FALSE)</f>
        <v>0</v>
      </c>
      <c r="AB499">
        <f>VLOOKUP($D499,metadata!$B$2:$Z$450,25,FALSE)</f>
        <v>0</v>
      </c>
    </row>
    <row r="500" spans="3:28" x14ac:dyDescent="0.3">
      <c r="C500">
        <v>499</v>
      </c>
      <c r="D500" s="11" t="str">
        <f t="shared" si="7"/>
        <v>6-TB</v>
      </c>
      <c r="E500" t="str">
        <f>VLOOKUP($D500,metadata!$B$2:$S$450,2,FALSE)</f>
        <v>KIMURA, MT</v>
      </c>
      <c r="F500" t="str">
        <f>VLOOKUP($D500,metadata!$B$2:$S$450,3,FALSE)</f>
        <v>Geographic variation of reproductive diapause in the Drosophila auraria complex (Diptera: Drosophilidae)</v>
      </c>
      <c r="G500" t="str">
        <f>VLOOKUP($D500,metadata!$B$2:$S$450,4,FALSE)</f>
        <v>10.1111/j.1365-3032.1984.tb00784.x</v>
      </c>
      <c r="H500" t="str">
        <f>VLOOKUP($D500,metadata!$B$2:$S$450,5,FALSE)</f>
        <v>y</v>
      </c>
      <c r="I500" t="str">
        <f>VLOOKUP($D500,metadata!$B$2:$S$450,6,FALSE)</f>
        <v>a</v>
      </c>
      <c r="J500" t="str">
        <f>VLOOKUP($D500,metadata!$B$2:$S$450,7,FALSE)</f>
        <v>i</v>
      </c>
      <c r="K500">
        <f>VLOOKUP($D500,metadata!$B$2:$S$450,8,FALSE)</f>
        <v>7</v>
      </c>
      <c r="L500">
        <f>VLOOKUP($D500,metadata!$B$2:$S$450,9,FALSE)</f>
        <v>4</v>
      </c>
      <c r="M500" t="str">
        <f>VLOOKUP($D500,metadata!$B$2:$S$450,10,FALSE)</f>
        <v>n</v>
      </c>
      <c r="N500" t="str">
        <f>VLOOKUP($D500,metadata!$B$2:$S$450,11,FALSE)</f>
        <v>Drosophila triauraria</v>
      </c>
      <c r="O500" t="str">
        <f>VLOOKUP($D500,metadata!$B$2:$S$450,12,FALSE)</f>
        <v>diptera</v>
      </c>
      <c r="P500" t="str">
        <f>VLOOKUP($D500,metadata!$B$2:$S$450,13,FALSE)</f>
        <v>TB</v>
      </c>
      <c r="Q500">
        <f>VLOOKUP($D500,metadata!$B$2:$S$450,14,FALSE)</f>
        <v>36.083472</v>
      </c>
      <c r="R500">
        <f>VLOOKUP($D500,metadata!$B$2:$S$450,15,FALSE)</f>
        <v>140.07644400000001</v>
      </c>
      <c r="S500">
        <f>VLOOKUP($D500,metadata!$B$2:$S$450,16,FALSE)</f>
        <v>0.1</v>
      </c>
      <c r="T500">
        <f>VLOOKUP($D500,metadata!$B$2:$S$450,17,FALSE)</f>
        <v>0</v>
      </c>
      <c r="U500">
        <f>VLOOKUP($D500,metadata!$B$2:$S$450,18,FALSE)</f>
        <v>0</v>
      </c>
      <c r="V500">
        <f>VLOOKUP($D500,metadata!$B$2:$Z$450,19,FALSE)</f>
        <v>110</v>
      </c>
      <c r="W500" t="str">
        <f>VLOOKUP($D500,metadata!$B$2:$Z$450,20,FALSE)</f>
        <v>global average</v>
      </c>
      <c r="X500">
        <f>VLOOKUP($D500,metadata!$B$2:$Z$450,21,FALSE)</f>
        <v>0</v>
      </c>
      <c r="Y500">
        <f>VLOOKUP($D500,metadata!$B$2:$Z$450,22,FALSE)</f>
        <v>6</v>
      </c>
      <c r="Z500">
        <f>VLOOKUP($D500,metadata!$B$2:$Z$450,23,FALSE)</f>
        <v>0</v>
      </c>
      <c r="AA500">
        <f>VLOOKUP($D500,metadata!$B$2:$Z$450,24,FALSE)</f>
        <v>0</v>
      </c>
      <c r="AB500">
        <f>VLOOKUP($D500,metadata!$B$2:$Z$450,25,FALSE)</f>
        <v>0</v>
      </c>
    </row>
    <row r="501" spans="3:28" x14ac:dyDescent="0.3">
      <c r="C501">
        <v>500</v>
      </c>
      <c r="D501" s="11" t="str">
        <f t="shared" si="7"/>
        <v>6-TB</v>
      </c>
      <c r="E501" t="str">
        <f>VLOOKUP($D501,metadata!$B$2:$S$450,2,FALSE)</f>
        <v>KIMURA, MT</v>
      </c>
      <c r="F501" t="str">
        <f>VLOOKUP($D501,metadata!$B$2:$S$450,3,FALSE)</f>
        <v>Geographic variation of reproductive diapause in the Drosophila auraria complex (Diptera: Drosophilidae)</v>
      </c>
      <c r="G501" t="str">
        <f>VLOOKUP($D501,metadata!$B$2:$S$450,4,FALSE)</f>
        <v>10.1111/j.1365-3032.1984.tb00784.x</v>
      </c>
      <c r="H501" t="str">
        <f>VLOOKUP($D501,metadata!$B$2:$S$450,5,FALSE)</f>
        <v>y</v>
      </c>
      <c r="I501" t="str">
        <f>VLOOKUP($D501,metadata!$B$2:$S$450,6,FALSE)</f>
        <v>a</v>
      </c>
      <c r="J501" t="str">
        <f>VLOOKUP($D501,metadata!$B$2:$S$450,7,FALSE)</f>
        <v>i</v>
      </c>
      <c r="K501">
        <f>VLOOKUP($D501,metadata!$B$2:$S$450,8,FALSE)</f>
        <v>7</v>
      </c>
      <c r="L501">
        <f>VLOOKUP($D501,metadata!$B$2:$S$450,9,FALSE)</f>
        <v>4</v>
      </c>
      <c r="M501" t="str">
        <f>VLOOKUP($D501,metadata!$B$2:$S$450,10,FALSE)</f>
        <v>n</v>
      </c>
      <c r="N501" t="str">
        <f>VLOOKUP($D501,metadata!$B$2:$S$450,11,FALSE)</f>
        <v>Drosophila triauraria</v>
      </c>
      <c r="O501" t="str">
        <f>VLOOKUP($D501,metadata!$B$2:$S$450,12,FALSE)</f>
        <v>diptera</v>
      </c>
      <c r="P501" t="str">
        <f>VLOOKUP($D501,metadata!$B$2:$S$450,13,FALSE)</f>
        <v>TB</v>
      </c>
      <c r="Q501">
        <f>VLOOKUP($D501,metadata!$B$2:$S$450,14,FALSE)</f>
        <v>36.083472</v>
      </c>
      <c r="R501">
        <f>VLOOKUP($D501,metadata!$B$2:$S$450,15,FALSE)</f>
        <v>140.07644400000001</v>
      </c>
      <c r="S501">
        <f>VLOOKUP($D501,metadata!$B$2:$S$450,16,FALSE)</f>
        <v>0.1</v>
      </c>
      <c r="T501">
        <f>VLOOKUP($D501,metadata!$B$2:$S$450,17,FALSE)</f>
        <v>0</v>
      </c>
      <c r="U501">
        <f>VLOOKUP($D501,metadata!$B$2:$S$450,18,FALSE)</f>
        <v>0</v>
      </c>
      <c r="V501">
        <f>VLOOKUP($D501,metadata!$B$2:$Z$450,19,FALSE)</f>
        <v>110</v>
      </c>
      <c r="W501" t="str">
        <f>VLOOKUP($D501,metadata!$B$2:$Z$450,20,FALSE)</f>
        <v>global average</v>
      </c>
      <c r="X501">
        <f>VLOOKUP($D501,metadata!$B$2:$Z$450,21,FALSE)</f>
        <v>0</v>
      </c>
      <c r="Y501">
        <f>VLOOKUP($D501,metadata!$B$2:$Z$450,22,FALSE)</f>
        <v>6</v>
      </c>
      <c r="Z501">
        <f>VLOOKUP($D501,metadata!$B$2:$Z$450,23,FALSE)</f>
        <v>0</v>
      </c>
      <c r="AA501">
        <f>VLOOKUP($D501,metadata!$B$2:$Z$450,24,FALSE)</f>
        <v>0</v>
      </c>
      <c r="AB501">
        <f>VLOOKUP($D501,metadata!$B$2:$Z$450,25,FALSE)</f>
        <v>0</v>
      </c>
    </row>
    <row r="502" spans="3:28" x14ac:dyDescent="0.3">
      <c r="C502">
        <v>501</v>
      </c>
      <c r="D502" s="11" t="str">
        <f t="shared" si="7"/>
        <v>6-TB</v>
      </c>
      <c r="E502" t="str">
        <f>VLOOKUP($D502,metadata!$B$2:$S$450,2,FALSE)</f>
        <v>KIMURA, MT</v>
      </c>
      <c r="F502" t="str">
        <f>VLOOKUP($D502,metadata!$B$2:$S$450,3,FALSE)</f>
        <v>Geographic variation of reproductive diapause in the Drosophila auraria complex (Diptera: Drosophilidae)</v>
      </c>
      <c r="G502" t="str">
        <f>VLOOKUP($D502,metadata!$B$2:$S$450,4,FALSE)</f>
        <v>10.1111/j.1365-3032.1984.tb00784.x</v>
      </c>
      <c r="H502" t="str">
        <f>VLOOKUP($D502,metadata!$B$2:$S$450,5,FALSE)</f>
        <v>y</v>
      </c>
      <c r="I502" t="str">
        <f>VLOOKUP($D502,metadata!$B$2:$S$450,6,FALSE)</f>
        <v>a</v>
      </c>
      <c r="J502" t="str">
        <f>VLOOKUP($D502,metadata!$B$2:$S$450,7,FALSE)</f>
        <v>i</v>
      </c>
      <c r="K502">
        <f>VLOOKUP($D502,metadata!$B$2:$S$450,8,FALSE)</f>
        <v>7</v>
      </c>
      <c r="L502">
        <f>VLOOKUP($D502,metadata!$B$2:$S$450,9,FALSE)</f>
        <v>4</v>
      </c>
      <c r="M502" t="str">
        <f>VLOOKUP($D502,metadata!$B$2:$S$450,10,FALSE)</f>
        <v>n</v>
      </c>
      <c r="N502" t="str">
        <f>VLOOKUP($D502,metadata!$B$2:$S$450,11,FALSE)</f>
        <v>Drosophila triauraria</v>
      </c>
      <c r="O502" t="str">
        <f>VLOOKUP($D502,metadata!$B$2:$S$450,12,FALSE)</f>
        <v>diptera</v>
      </c>
      <c r="P502" t="str">
        <f>VLOOKUP($D502,metadata!$B$2:$S$450,13,FALSE)</f>
        <v>TB</v>
      </c>
      <c r="Q502">
        <f>VLOOKUP($D502,metadata!$B$2:$S$450,14,FALSE)</f>
        <v>36.083472</v>
      </c>
      <c r="R502">
        <f>VLOOKUP($D502,metadata!$B$2:$S$450,15,FALSE)</f>
        <v>140.07644400000001</v>
      </c>
      <c r="S502">
        <f>VLOOKUP($D502,metadata!$B$2:$S$450,16,FALSE)</f>
        <v>0.1</v>
      </c>
      <c r="T502">
        <f>VLOOKUP($D502,metadata!$B$2:$S$450,17,FALSE)</f>
        <v>0</v>
      </c>
      <c r="U502">
        <f>VLOOKUP($D502,metadata!$B$2:$S$450,18,FALSE)</f>
        <v>0</v>
      </c>
      <c r="V502">
        <f>VLOOKUP($D502,metadata!$B$2:$Z$450,19,FALSE)</f>
        <v>110</v>
      </c>
      <c r="W502" t="str">
        <f>VLOOKUP($D502,metadata!$B$2:$Z$450,20,FALSE)</f>
        <v>global average</v>
      </c>
      <c r="X502">
        <f>VLOOKUP($D502,metadata!$B$2:$Z$450,21,FALSE)</f>
        <v>0</v>
      </c>
      <c r="Y502">
        <f>VLOOKUP($D502,metadata!$B$2:$Z$450,22,FALSE)</f>
        <v>6</v>
      </c>
      <c r="Z502">
        <f>VLOOKUP($D502,metadata!$B$2:$Z$450,23,FALSE)</f>
        <v>0</v>
      </c>
      <c r="AA502">
        <f>VLOOKUP($D502,metadata!$B$2:$Z$450,24,FALSE)</f>
        <v>0</v>
      </c>
      <c r="AB502">
        <f>VLOOKUP($D502,metadata!$B$2:$Z$450,25,FALSE)</f>
        <v>0</v>
      </c>
    </row>
    <row r="503" spans="3:28" x14ac:dyDescent="0.3">
      <c r="C503">
        <v>502</v>
      </c>
      <c r="D503" s="11" t="str">
        <f t="shared" si="7"/>
        <v>6-TB</v>
      </c>
      <c r="E503" t="str">
        <f>VLOOKUP($D503,metadata!$B$2:$S$450,2,FALSE)</f>
        <v>KIMURA, MT</v>
      </c>
      <c r="F503" t="str">
        <f>VLOOKUP($D503,metadata!$B$2:$S$450,3,FALSE)</f>
        <v>Geographic variation of reproductive diapause in the Drosophila auraria complex (Diptera: Drosophilidae)</v>
      </c>
      <c r="G503" t="str">
        <f>VLOOKUP($D503,metadata!$B$2:$S$450,4,FALSE)</f>
        <v>10.1111/j.1365-3032.1984.tb00784.x</v>
      </c>
      <c r="H503" t="str">
        <f>VLOOKUP($D503,metadata!$B$2:$S$450,5,FALSE)</f>
        <v>y</v>
      </c>
      <c r="I503" t="str">
        <f>VLOOKUP($D503,metadata!$B$2:$S$450,6,FALSE)</f>
        <v>a</v>
      </c>
      <c r="J503" t="str">
        <f>VLOOKUP($D503,metadata!$B$2:$S$450,7,FALSE)</f>
        <v>i</v>
      </c>
      <c r="K503">
        <f>VLOOKUP($D503,metadata!$B$2:$S$450,8,FALSE)</f>
        <v>7</v>
      </c>
      <c r="L503">
        <f>VLOOKUP($D503,metadata!$B$2:$S$450,9,FALSE)</f>
        <v>4</v>
      </c>
      <c r="M503" t="str">
        <f>VLOOKUP($D503,metadata!$B$2:$S$450,10,FALSE)</f>
        <v>n</v>
      </c>
      <c r="N503" t="str">
        <f>VLOOKUP($D503,metadata!$B$2:$S$450,11,FALSE)</f>
        <v>Drosophila triauraria</v>
      </c>
      <c r="O503" t="str">
        <f>VLOOKUP($D503,metadata!$B$2:$S$450,12,FALSE)</f>
        <v>diptera</v>
      </c>
      <c r="P503" t="str">
        <f>VLOOKUP($D503,metadata!$B$2:$S$450,13,FALSE)</f>
        <v>TB</v>
      </c>
      <c r="Q503">
        <f>VLOOKUP($D503,metadata!$B$2:$S$450,14,FALSE)</f>
        <v>36.083472</v>
      </c>
      <c r="R503">
        <f>VLOOKUP($D503,metadata!$B$2:$S$450,15,FALSE)</f>
        <v>140.07644400000001</v>
      </c>
      <c r="S503">
        <f>VLOOKUP($D503,metadata!$B$2:$S$450,16,FALSE)</f>
        <v>0.1</v>
      </c>
      <c r="T503">
        <f>VLOOKUP($D503,metadata!$B$2:$S$450,17,FALSE)</f>
        <v>0</v>
      </c>
      <c r="U503">
        <f>VLOOKUP($D503,metadata!$B$2:$S$450,18,FALSE)</f>
        <v>0</v>
      </c>
      <c r="V503">
        <f>VLOOKUP($D503,metadata!$B$2:$Z$450,19,FALSE)</f>
        <v>110</v>
      </c>
      <c r="W503" t="str">
        <f>VLOOKUP($D503,metadata!$B$2:$Z$450,20,FALSE)</f>
        <v>global average</v>
      </c>
      <c r="X503">
        <f>VLOOKUP($D503,metadata!$B$2:$Z$450,21,FALSE)</f>
        <v>0</v>
      </c>
      <c r="Y503">
        <f>VLOOKUP($D503,metadata!$B$2:$Z$450,22,FALSE)</f>
        <v>6</v>
      </c>
      <c r="Z503">
        <f>VLOOKUP($D503,metadata!$B$2:$Z$450,23,FALSE)</f>
        <v>0</v>
      </c>
      <c r="AA503">
        <f>VLOOKUP($D503,metadata!$B$2:$Z$450,24,FALSE)</f>
        <v>0</v>
      </c>
      <c r="AB503">
        <f>VLOOKUP($D503,metadata!$B$2:$Z$450,25,FALSE)</f>
        <v>0</v>
      </c>
    </row>
    <row r="504" spans="3:28" x14ac:dyDescent="0.3">
      <c r="C504">
        <v>503</v>
      </c>
      <c r="D504" s="11" t="str">
        <f t="shared" si="7"/>
        <v>6-OI</v>
      </c>
      <c r="E504" t="str">
        <f>VLOOKUP($D504,metadata!$B$2:$S$450,2,FALSE)</f>
        <v>KIMURA, MT</v>
      </c>
      <c r="F504" t="str">
        <f>VLOOKUP($D504,metadata!$B$2:$S$450,3,FALSE)</f>
        <v>Geographic variation of reproductive diapause in the Drosophila auraria complex (Diptera: Drosophilidae)</v>
      </c>
      <c r="G504" t="str">
        <f>VLOOKUP($D504,metadata!$B$2:$S$450,4,FALSE)</f>
        <v>10.1111/j.1365-3032.1984.tb00784.x</v>
      </c>
      <c r="H504" t="str">
        <f>VLOOKUP($D504,metadata!$B$2:$S$450,5,FALSE)</f>
        <v>y</v>
      </c>
      <c r="I504" t="str">
        <f>VLOOKUP($D504,metadata!$B$2:$S$450,6,FALSE)</f>
        <v>a</v>
      </c>
      <c r="J504" t="str">
        <f>VLOOKUP($D504,metadata!$B$2:$S$450,7,FALSE)</f>
        <v>i</v>
      </c>
      <c r="K504">
        <f>VLOOKUP($D504,metadata!$B$2:$S$450,8,FALSE)</f>
        <v>10</v>
      </c>
      <c r="L504">
        <f>VLOOKUP($D504,metadata!$B$2:$S$450,9,FALSE)</f>
        <v>7</v>
      </c>
      <c r="M504" t="str">
        <f>VLOOKUP($D504,metadata!$B$2:$S$450,10,FALSE)</f>
        <v>n</v>
      </c>
      <c r="N504" t="str">
        <f>VLOOKUP($D504,metadata!$B$2:$S$450,11,FALSE)</f>
        <v>Drosophila auraria</v>
      </c>
      <c r="O504" t="str">
        <f>VLOOKUP($D504,metadata!$B$2:$S$450,12,FALSE)</f>
        <v>diptera</v>
      </c>
      <c r="P504" t="str">
        <f>VLOOKUP($D504,metadata!$B$2:$S$450,13,FALSE)</f>
        <v>OI</v>
      </c>
      <c r="Q504">
        <f>VLOOKUP($D504,metadata!$B$2:$S$450,14,FALSE)</f>
        <v>33.233333000000002</v>
      </c>
      <c r="R504">
        <f>VLOOKUP($D504,metadata!$B$2:$S$450,15,FALSE)</f>
        <v>131.60666699999999</v>
      </c>
      <c r="S504">
        <f>VLOOKUP($D504,metadata!$B$2:$S$450,16,FALSE)</f>
        <v>0.1</v>
      </c>
      <c r="T504">
        <f>VLOOKUP($D504,metadata!$B$2:$S$450,17,FALSE)</f>
        <v>0</v>
      </c>
      <c r="U504">
        <f>VLOOKUP($D504,metadata!$B$2:$S$450,18,FALSE)</f>
        <v>0</v>
      </c>
      <c r="V504">
        <f>VLOOKUP($D504,metadata!$B$2:$Z$450,19,FALSE)</f>
        <v>110</v>
      </c>
      <c r="W504" t="str">
        <f>VLOOKUP($D504,metadata!$B$2:$Z$450,20,FALSE)</f>
        <v>global average</v>
      </c>
      <c r="X504">
        <f>VLOOKUP($D504,metadata!$B$2:$Z$450,21,FALSE)</f>
        <v>0</v>
      </c>
      <c r="Y504">
        <f>VLOOKUP($D504,metadata!$B$2:$Z$450,22,FALSE)</f>
        <v>6</v>
      </c>
      <c r="Z504">
        <f>VLOOKUP($D504,metadata!$B$2:$Z$450,23,FALSE)</f>
        <v>0</v>
      </c>
      <c r="AA504">
        <f>VLOOKUP($D504,metadata!$B$2:$Z$450,24,FALSE)</f>
        <v>0</v>
      </c>
      <c r="AB504">
        <f>VLOOKUP($D504,metadata!$B$2:$Z$450,25,FALSE)</f>
        <v>0</v>
      </c>
    </row>
    <row r="505" spans="3:28" x14ac:dyDescent="0.3">
      <c r="C505">
        <v>504</v>
      </c>
      <c r="D505" s="11" t="str">
        <f t="shared" si="7"/>
        <v>6-OI</v>
      </c>
      <c r="E505" t="str">
        <f>VLOOKUP($D505,metadata!$B$2:$S$450,2,FALSE)</f>
        <v>KIMURA, MT</v>
      </c>
      <c r="F505" t="str">
        <f>VLOOKUP($D505,metadata!$B$2:$S$450,3,FALSE)</f>
        <v>Geographic variation of reproductive diapause in the Drosophila auraria complex (Diptera: Drosophilidae)</v>
      </c>
      <c r="G505" t="str">
        <f>VLOOKUP($D505,metadata!$B$2:$S$450,4,FALSE)</f>
        <v>10.1111/j.1365-3032.1984.tb00784.x</v>
      </c>
      <c r="H505" t="str">
        <f>VLOOKUP($D505,metadata!$B$2:$S$450,5,FALSE)</f>
        <v>y</v>
      </c>
      <c r="I505" t="str">
        <f>VLOOKUP($D505,metadata!$B$2:$S$450,6,FALSE)</f>
        <v>a</v>
      </c>
      <c r="J505" t="str">
        <f>VLOOKUP($D505,metadata!$B$2:$S$450,7,FALSE)</f>
        <v>i</v>
      </c>
      <c r="K505">
        <f>VLOOKUP($D505,metadata!$B$2:$S$450,8,FALSE)</f>
        <v>10</v>
      </c>
      <c r="L505">
        <f>VLOOKUP($D505,metadata!$B$2:$S$450,9,FALSE)</f>
        <v>7</v>
      </c>
      <c r="M505" t="str">
        <f>VLOOKUP($D505,metadata!$B$2:$S$450,10,FALSE)</f>
        <v>n</v>
      </c>
      <c r="N505" t="str">
        <f>VLOOKUP($D505,metadata!$B$2:$S$450,11,FALSE)</f>
        <v>Drosophila auraria</v>
      </c>
      <c r="O505" t="str">
        <f>VLOOKUP($D505,metadata!$B$2:$S$450,12,FALSE)</f>
        <v>diptera</v>
      </c>
      <c r="P505" t="str">
        <f>VLOOKUP($D505,metadata!$B$2:$S$450,13,FALSE)</f>
        <v>OI</v>
      </c>
      <c r="Q505">
        <f>VLOOKUP($D505,metadata!$B$2:$S$450,14,FALSE)</f>
        <v>33.233333000000002</v>
      </c>
      <c r="R505">
        <f>VLOOKUP($D505,metadata!$B$2:$S$450,15,FALSE)</f>
        <v>131.60666699999999</v>
      </c>
      <c r="S505">
        <f>VLOOKUP($D505,metadata!$B$2:$S$450,16,FALSE)</f>
        <v>0.1</v>
      </c>
      <c r="T505">
        <f>VLOOKUP($D505,metadata!$B$2:$S$450,17,FALSE)</f>
        <v>0</v>
      </c>
      <c r="U505">
        <f>VLOOKUP($D505,metadata!$B$2:$S$450,18,FALSE)</f>
        <v>0</v>
      </c>
      <c r="V505">
        <f>VLOOKUP($D505,metadata!$B$2:$Z$450,19,FALSE)</f>
        <v>110</v>
      </c>
      <c r="W505" t="str">
        <f>VLOOKUP($D505,metadata!$B$2:$Z$450,20,FALSE)</f>
        <v>global average</v>
      </c>
      <c r="X505">
        <f>VLOOKUP($D505,metadata!$B$2:$Z$450,21,FALSE)</f>
        <v>0</v>
      </c>
      <c r="Y505">
        <f>VLOOKUP($D505,metadata!$B$2:$Z$450,22,FALSE)</f>
        <v>6</v>
      </c>
      <c r="Z505">
        <f>VLOOKUP($D505,metadata!$B$2:$Z$450,23,FALSE)</f>
        <v>0</v>
      </c>
      <c r="AA505">
        <f>VLOOKUP($D505,metadata!$B$2:$Z$450,24,FALSE)</f>
        <v>0</v>
      </c>
      <c r="AB505">
        <f>VLOOKUP($D505,metadata!$B$2:$Z$450,25,FALSE)</f>
        <v>0</v>
      </c>
    </row>
    <row r="506" spans="3:28" x14ac:dyDescent="0.3">
      <c r="C506">
        <v>505</v>
      </c>
      <c r="D506" s="11" t="str">
        <f t="shared" si="7"/>
        <v>6-OI</v>
      </c>
      <c r="E506" t="str">
        <f>VLOOKUP($D506,metadata!$B$2:$S$450,2,FALSE)</f>
        <v>KIMURA, MT</v>
      </c>
      <c r="F506" t="str">
        <f>VLOOKUP($D506,metadata!$B$2:$S$450,3,FALSE)</f>
        <v>Geographic variation of reproductive diapause in the Drosophila auraria complex (Diptera: Drosophilidae)</v>
      </c>
      <c r="G506" t="str">
        <f>VLOOKUP($D506,metadata!$B$2:$S$450,4,FALSE)</f>
        <v>10.1111/j.1365-3032.1984.tb00784.x</v>
      </c>
      <c r="H506" t="str">
        <f>VLOOKUP($D506,metadata!$B$2:$S$450,5,FALSE)</f>
        <v>y</v>
      </c>
      <c r="I506" t="str">
        <f>VLOOKUP($D506,metadata!$B$2:$S$450,6,FALSE)</f>
        <v>a</v>
      </c>
      <c r="J506" t="str">
        <f>VLOOKUP($D506,metadata!$B$2:$S$450,7,FALSE)</f>
        <v>i</v>
      </c>
      <c r="K506">
        <f>VLOOKUP($D506,metadata!$B$2:$S$450,8,FALSE)</f>
        <v>10</v>
      </c>
      <c r="L506">
        <f>VLOOKUP($D506,metadata!$B$2:$S$450,9,FALSE)</f>
        <v>7</v>
      </c>
      <c r="M506" t="str">
        <f>VLOOKUP($D506,metadata!$B$2:$S$450,10,FALSE)</f>
        <v>n</v>
      </c>
      <c r="N506" t="str">
        <f>VLOOKUP($D506,metadata!$B$2:$S$450,11,FALSE)</f>
        <v>Drosophila auraria</v>
      </c>
      <c r="O506" t="str">
        <f>VLOOKUP($D506,metadata!$B$2:$S$450,12,FALSE)</f>
        <v>diptera</v>
      </c>
      <c r="P506" t="str">
        <f>VLOOKUP($D506,metadata!$B$2:$S$450,13,FALSE)</f>
        <v>OI</v>
      </c>
      <c r="Q506">
        <f>VLOOKUP($D506,metadata!$B$2:$S$450,14,FALSE)</f>
        <v>33.233333000000002</v>
      </c>
      <c r="R506">
        <f>VLOOKUP($D506,metadata!$B$2:$S$450,15,FALSE)</f>
        <v>131.60666699999999</v>
      </c>
      <c r="S506">
        <f>VLOOKUP($D506,metadata!$B$2:$S$450,16,FALSE)</f>
        <v>0.1</v>
      </c>
      <c r="T506">
        <f>VLOOKUP($D506,metadata!$B$2:$S$450,17,FALSE)</f>
        <v>0</v>
      </c>
      <c r="U506">
        <f>VLOOKUP($D506,metadata!$B$2:$S$450,18,FALSE)</f>
        <v>0</v>
      </c>
      <c r="V506">
        <f>VLOOKUP($D506,metadata!$B$2:$Z$450,19,FALSE)</f>
        <v>110</v>
      </c>
      <c r="W506" t="str">
        <f>VLOOKUP($D506,metadata!$B$2:$Z$450,20,FALSE)</f>
        <v>global average</v>
      </c>
      <c r="X506">
        <f>VLOOKUP($D506,metadata!$B$2:$Z$450,21,FALSE)</f>
        <v>0</v>
      </c>
      <c r="Y506">
        <f>VLOOKUP($D506,metadata!$B$2:$Z$450,22,FALSE)</f>
        <v>6</v>
      </c>
      <c r="Z506">
        <f>VLOOKUP($D506,metadata!$B$2:$Z$450,23,FALSE)</f>
        <v>0</v>
      </c>
      <c r="AA506">
        <f>VLOOKUP($D506,metadata!$B$2:$Z$450,24,FALSE)</f>
        <v>0</v>
      </c>
      <c r="AB506">
        <f>VLOOKUP($D506,metadata!$B$2:$Z$450,25,FALSE)</f>
        <v>0</v>
      </c>
    </row>
    <row r="507" spans="3:28" x14ac:dyDescent="0.3">
      <c r="C507">
        <v>506</v>
      </c>
      <c r="D507" s="11" t="str">
        <f t="shared" si="7"/>
        <v>6-OI</v>
      </c>
      <c r="E507" t="str">
        <f>VLOOKUP($D507,metadata!$B$2:$S$450,2,FALSE)</f>
        <v>KIMURA, MT</v>
      </c>
      <c r="F507" t="str">
        <f>VLOOKUP($D507,metadata!$B$2:$S$450,3,FALSE)</f>
        <v>Geographic variation of reproductive diapause in the Drosophila auraria complex (Diptera: Drosophilidae)</v>
      </c>
      <c r="G507" t="str">
        <f>VLOOKUP($D507,metadata!$B$2:$S$450,4,FALSE)</f>
        <v>10.1111/j.1365-3032.1984.tb00784.x</v>
      </c>
      <c r="H507" t="str">
        <f>VLOOKUP($D507,metadata!$B$2:$S$450,5,FALSE)</f>
        <v>y</v>
      </c>
      <c r="I507" t="str">
        <f>VLOOKUP($D507,metadata!$B$2:$S$450,6,FALSE)</f>
        <v>a</v>
      </c>
      <c r="J507" t="str">
        <f>VLOOKUP($D507,metadata!$B$2:$S$450,7,FALSE)</f>
        <v>i</v>
      </c>
      <c r="K507">
        <f>VLOOKUP($D507,metadata!$B$2:$S$450,8,FALSE)</f>
        <v>10</v>
      </c>
      <c r="L507">
        <f>VLOOKUP($D507,metadata!$B$2:$S$450,9,FALSE)</f>
        <v>7</v>
      </c>
      <c r="M507" t="str">
        <f>VLOOKUP($D507,metadata!$B$2:$S$450,10,FALSE)</f>
        <v>n</v>
      </c>
      <c r="N507" t="str">
        <f>VLOOKUP($D507,metadata!$B$2:$S$450,11,FALSE)</f>
        <v>Drosophila auraria</v>
      </c>
      <c r="O507" t="str">
        <f>VLOOKUP($D507,metadata!$B$2:$S$450,12,FALSE)</f>
        <v>diptera</v>
      </c>
      <c r="P507" t="str">
        <f>VLOOKUP($D507,metadata!$B$2:$S$450,13,FALSE)</f>
        <v>OI</v>
      </c>
      <c r="Q507">
        <f>VLOOKUP($D507,metadata!$B$2:$S$450,14,FALSE)</f>
        <v>33.233333000000002</v>
      </c>
      <c r="R507">
        <f>VLOOKUP($D507,metadata!$B$2:$S$450,15,FALSE)</f>
        <v>131.60666699999999</v>
      </c>
      <c r="S507">
        <f>VLOOKUP($D507,metadata!$B$2:$S$450,16,FALSE)</f>
        <v>0.1</v>
      </c>
      <c r="T507">
        <f>VLOOKUP($D507,metadata!$B$2:$S$450,17,FALSE)</f>
        <v>0</v>
      </c>
      <c r="U507">
        <f>VLOOKUP($D507,metadata!$B$2:$S$450,18,FALSE)</f>
        <v>0</v>
      </c>
      <c r="V507">
        <f>VLOOKUP($D507,metadata!$B$2:$Z$450,19,FALSE)</f>
        <v>110</v>
      </c>
      <c r="W507" t="str">
        <f>VLOOKUP($D507,metadata!$B$2:$Z$450,20,FALSE)</f>
        <v>global average</v>
      </c>
      <c r="X507">
        <f>VLOOKUP($D507,metadata!$B$2:$Z$450,21,FALSE)</f>
        <v>0</v>
      </c>
      <c r="Y507">
        <f>VLOOKUP($D507,metadata!$B$2:$Z$450,22,FALSE)</f>
        <v>6</v>
      </c>
      <c r="Z507">
        <f>VLOOKUP($D507,metadata!$B$2:$Z$450,23,FALSE)</f>
        <v>0</v>
      </c>
      <c r="AA507">
        <f>VLOOKUP($D507,metadata!$B$2:$Z$450,24,FALSE)</f>
        <v>0</v>
      </c>
      <c r="AB507">
        <f>VLOOKUP($D507,metadata!$B$2:$Z$450,25,FALSE)</f>
        <v>0</v>
      </c>
    </row>
    <row r="508" spans="3:28" x14ac:dyDescent="0.3">
      <c r="C508">
        <v>507</v>
      </c>
      <c r="D508" s="11" t="str">
        <f t="shared" si="7"/>
        <v>6-OI</v>
      </c>
      <c r="E508" t="str">
        <f>VLOOKUP($D508,metadata!$B$2:$S$450,2,FALSE)</f>
        <v>KIMURA, MT</v>
      </c>
      <c r="F508" t="str">
        <f>VLOOKUP($D508,metadata!$B$2:$S$450,3,FALSE)</f>
        <v>Geographic variation of reproductive diapause in the Drosophila auraria complex (Diptera: Drosophilidae)</v>
      </c>
      <c r="G508" t="str">
        <f>VLOOKUP($D508,metadata!$B$2:$S$450,4,FALSE)</f>
        <v>10.1111/j.1365-3032.1984.tb00784.x</v>
      </c>
      <c r="H508" t="str">
        <f>VLOOKUP($D508,metadata!$B$2:$S$450,5,FALSE)</f>
        <v>y</v>
      </c>
      <c r="I508" t="str">
        <f>VLOOKUP($D508,metadata!$B$2:$S$450,6,FALSE)</f>
        <v>a</v>
      </c>
      <c r="J508" t="str">
        <f>VLOOKUP($D508,metadata!$B$2:$S$450,7,FALSE)</f>
        <v>i</v>
      </c>
      <c r="K508">
        <f>VLOOKUP($D508,metadata!$B$2:$S$450,8,FALSE)</f>
        <v>10</v>
      </c>
      <c r="L508">
        <f>VLOOKUP($D508,metadata!$B$2:$S$450,9,FALSE)</f>
        <v>7</v>
      </c>
      <c r="M508" t="str">
        <f>VLOOKUP($D508,metadata!$B$2:$S$450,10,FALSE)</f>
        <v>n</v>
      </c>
      <c r="N508" t="str">
        <f>VLOOKUP($D508,metadata!$B$2:$S$450,11,FALSE)</f>
        <v>Drosophila auraria</v>
      </c>
      <c r="O508" t="str">
        <f>VLOOKUP($D508,metadata!$B$2:$S$450,12,FALSE)</f>
        <v>diptera</v>
      </c>
      <c r="P508" t="str">
        <f>VLOOKUP($D508,metadata!$B$2:$S$450,13,FALSE)</f>
        <v>OI</v>
      </c>
      <c r="Q508">
        <f>VLOOKUP($D508,metadata!$B$2:$S$450,14,FALSE)</f>
        <v>33.233333000000002</v>
      </c>
      <c r="R508">
        <f>VLOOKUP($D508,metadata!$B$2:$S$450,15,FALSE)</f>
        <v>131.60666699999999</v>
      </c>
      <c r="S508">
        <f>VLOOKUP($D508,metadata!$B$2:$S$450,16,FALSE)</f>
        <v>0.1</v>
      </c>
      <c r="T508">
        <f>VLOOKUP($D508,metadata!$B$2:$S$450,17,FALSE)</f>
        <v>0</v>
      </c>
      <c r="U508">
        <f>VLOOKUP($D508,metadata!$B$2:$S$450,18,FALSE)</f>
        <v>0</v>
      </c>
      <c r="V508">
        <f>VLOOKUP($D508,metadata!$B$2:$Z$450,19,FALSE)</f>
        <v>110</v>
      </c>
      <c r="W508" t="str">
        <f>VLOOKUP($D508,metadata!$B$2:$Z$450,20,FALSE)</f>
        <v>global average</v>
      </c>
      <c r="X508">
        <f>VLOOKUP($D508,metadata!$B$2:$Z$450,21,FALSE)</f>
        <v>0</v>
      </c>
      <c r="Y508">
        <f>VLOOKUP($D508,metadata!$B$2:$Z$450,22,FALSE)</f>
        <v>6</v>
      </c>
      <c r="Z508">
        <f>VLOOKUP($D508,metadata!$B$2:$Z$450,23,FALSE)</f>
        <v>0</v>
      </c>
      <c r="AA508">
        <f>VLOOKUP($D508,metadata!$B$2:$Z$450,24,FALSE)</f>
        <v>0</v>
      </c>
      <c r="AB508">
        <f>VLOOKUP($D508,metadata!$B$2:$Z$450,25,FALSE)</f>
        <v>0</v>
      </c>
    </row>
    <row r="509" spans="3:28" x14ac:dyDescent="0.3">
      <c r="C509">
        <v>508</v>
      </c>
      <c r="D509" s="11" t="str">
        <f t="shared" si="7"/>
        <v>6-OI</v>
      </c>
      <c r="E509" t="str">
        <f>VLOOKUP($D509,metadata!$B$2:$S$450,2,FALSE)</f>
        <v>KIMURA, MT</v>
      </c>
      <c r="F509" t="str">
        <f>VLOOKUP($D509,metadata!$B$2:$S$450,3,FALSE)</f>
        <v>Geographic variation of reproductive diapause in the Drosophila auraria complex (Diptera: Drosophilidae)</v>
      </c>
      <c r="G509" t="str">
        <f>VLOOKUP($D509,metadata!$B$2:$S$450,4,FALSE)</f>
        <v>10.1111/j.1365-3032.1984.tb00784.x</v>
      </c>
      <c r="H509" t="str">
        <f>VLOOKUP($D509,metadata!$B$2:$S$450,5,FALSE)</f>
        <v>y</v>
      </c>
      <c r="I509" t="str">
        <f>VLOOKUP($D509,metadata!$B$2:$S$450,6,FALSE)</f>
        <v>a</v>
      </c>
      <c r="J509" t="str">
        <f>VLOOKUP($D509,metadata!$B$2:$S$450,7,FALSE)</f>
        <v>i</v>
      </c>
      <c r="K509">
        <f>VLOOKUP($D509,metadata!$B$2:$S$450,8,FALSE)</f>
        <v>10</v>
      </c>
      <c r="L509">
        <f>VLOOKUP($D509,metadata!$B$2:$S$450,9,FALSE)</f>
        <v>7</v>
      </c>
      <c r="M509" t="str">
        <f>VLOOKUP($D509,metadata!$B$2:$S$450,10,FALSE)</f>
        <v>n</v>
      </c>
      <c r="N509" t="str">
        <f>VLOOKUP($D509,metadata!$B$2:$S$450,11,FALSE)</f>
        <v>Drosophila auraria</v>
      </c>
      <c r="O509" t="str">
        <f>VLOOKUP($D509,metadata!$B$2:$S$450,12,FALSE)</f>
        <v>diptera</v>
      </c>
      <c r="P509" t="str">
        <f>VLOOKUP($D509,metadata!$B$2:$S$450,13,FALSE)</f>
        <v>OI</v>
      </c>
      <c r="Q509">
        <f>VLOOKUP($D509,metadata!$B$2:$S$450,14,FALSE)</f>
        <v>33.233333000000002</v>
      </c>
      <c r="R509">
        <f>VLOOKUP($D509,metadata!$B$2:$S$450,15,FALSE)</f>
        <v>131.60666699999999</v>
      </c>
      <c r="S509">
        <f>VLOOKUP($D509,metadata!$B$2:$S$450,16,FALSE)</f>
        <v>0.1</v>
      </c>
      <c r="T509">
        <f>VLOOKUP($D509,metadata!$B$2:$S$450,17,FALSE)</f>
        <v>0</v>
      </c>
      <c r="U509">
        <f>VLOOKUP($D509,metadata!$B$2:$S$450,18,FALSE)</f>
        <v>0</v>
      </c>
      <c r="V509">
        <f>VLOOKUP($D509,metadata!$B$2:$Z$450,19,FALSE)</f>
        <v>110</v>
      </c>
      <c r="W509" t="str">
        <f>VLOOKUP($D509,metadata!$B$2:$Z$450,20,FALSE)</f>
        <v>global average</v>
      </c>
      <c r="X509">
        <f>VLOOKUP($D509,metadata!$B$2:$Z$450,21,FALSE)</f>
        <v>0</v>
      </c>
      <c r="Y509">
        <f>VLOOKUP($D509,metadata!$B$2:$Z$450,22,FALSE)</f>
        <v>6</v>
      </c>
      <c r="Z509">
        <f>VLOOKUP($D509,metadata!$B$2:$Z$450,23,FALSE)</f>
        <v>0</v>
      </c>
      <c r="AA509">
        <f>VLOOKUP($D509,metadata!$B$2:$Z$450,24,FALSE)</f>
        <v>0</v>
      </c>
      <c r="AB509">
        <f>VLOOKUP($D509,metadata!$B$2:$Z$450,25,FALSE)</f>
        <v>0</v>
      </c>
    </row>
    <row r="510" spans="3:28" x14ac:dyDescent="0.3">
      <c r="C510">
        <v>509</v>
      </c>
      <c r="D510" s="11" t="str">
        <f t="shared" si="7"/>
        <v>6-OI</v>
      </c>
      <c r="E510" t="str">
        <f>VLOOKUP($D510,metadata!$B$2:$S$450,2,FALSE)</f>
        <v>KIMURA, MT</v>
      </c>
      <c r="F510" t="str">
        <f>VLOOKUP($D510,metadata!$B$2:$S$450,3,FALSE)</f>
        <v>Geographic variation of reproductive diapause in the Drosophila auraria complex (Diptera: Drosophilidae)</v>
      </c>
      <c r="G510" t="str">
        <f>VLOOKUP($D510,metadata!$B$2:$S$450,4,FALSE)</f>
        <v>10.1111/j.1365-3032.1984.tb00784.x</v>
      </c>
      <c r="H510" t="str">
        <f>VLOOKUP($D510,metadata!$B$2:$S$450,5,FALSE)</f>
        <v>y</v>
      </c>
      <c r="I510" t="str">
        <f>VLOOKUP($D510,metadata!$B$2:$S$450,6,FALSE)</f>
        <v>a</v>
      </c>
      <c r="J510" t="str">
        <f>VLOOKUP($D510,metadata!$B$2:$S$450,7,FALSE)</f>
        <v>i</v>
      </c>
      <c r="K510">
        <f>VLOOKUP($D510,metadata!$B$2:$S$450,8,FALSE)</f>
        <v>10</v>
      </c>
      <c r="L510">
        <f>VLOOKUP($D510,metadata!$B$2:$S$450,9,FALSE)</f>
        <v>7</v>
      </c>
      <c r="M510" t="str">
        <f>VLOOKUP($D510,metadata!$B$2:$S$450,10,FALSE)</f>
        <v>n</v>
      </c>
      <c r="N510" t="str">
        <f>VLOOKUP($D510,metadata!$B$2:$S$450,11,FALSE)</f>
        <v>Drosophila auraria</v>
      </c>
      <c r="O510" t="str">
        <f>VLOOKUP($D510,metadata!$B$2:$S$450,12,FALSE)</f>
        <v>diptera</v>
      </c>
      <c r="P510" t="str">
        <f>VLOOKUP($D510,metadata!$B$2:$S$450,13,FALSE)</f>
        <v>OI</v>
      </c>
      <c r="Q510">
        <f>VLOOKUP($D510,metadata!$B$2:$S$450,14,FALSE)</f>
        <v>33.233333000000002</v>
      </c>
      <c r="R510">
        <f>VLOOKUP($D510,metadata!$B$2:$S$450,15,FALSE)</f>
        <v>131.60666699999999</v>
      </c>
      <c r="S510">
        <f>VLOOKUP($D510,metadata!$B$2:$S$450,16,FALSE)</f>
        <v>0.1</v>
      </c>
      <c r="T510">
        <f>VLOOKUP($D510,metadata!$B$2:$S$450,17,FALSE)</f>
        <v>0</v>
      </c>
      <c r="U510">
        <f>VLOOKUP($D510,metadata!$B$2:$S$450,18,FALSE)</f>
        <v>0</v>
      </c>
      <c r="V510">
        <f>VLOOKUP($D510,metadata!$B$2:$Z$450,19,FALSE)</f>
        <v>110</v>
      </c>
      <c r="W510" t="str">
        <f>VLOOKUP($D510,metadata!$B$2:$Z$450,20,FALSE)</f>
        <v>global average</v>
      </c>
      <c r="X510">
        <f>VLOOKUP($D510,metadata!$B$2:$Z$450,21,FALSE)</f>
        <v>0</v>
      </c>
      <c r="Y510">
        <f>VLOOKUP($D510,metadata!$B$2:$Z$450,22,FALSE)</f>
        <v>6</v>
      </c>
      <c r="Z510">
        <f>VLOOKUP($D510,metadata!$B$2:$Z$450,23,FALSE)</f>
        <v>0</v>
      </c>
      <c r="AA510">
        <f>VLOOKUP($D510,metadata!$B$2:$Z$450,24,FALSE)</f>
        <v>0</v>
      </c>
      <c r="AB510">
        <f>VLOOKUP($D510,metadata!$B$2:$Z$450,25,FALSE)</f>
        <v>0</v>
      </c>
    </row>
    <row r="511" spans="3:28" x14ac:dyDescent="0.3">
      <c r="C511">
        <v>510</v>
      </c>
      <c r="D511" s="11" t="str">
        <f t="shared" si="7"/>
        <v>6-OI</v>
      </c>
      <c r="E511" t="str">
        <f>VLOOKUP($D511,metadata!$B$2:$S$450,2,FALSE)</f>
        <v>KIMURA, MT</v>
      </c>
      <c r="F511" t="str">
        <f>VLOOKUP($D511,metadata!$B$2:$S$450,3,FALSE)</f>
        <v>Geographic variation of reproductive diapause in the Drosophila auraria complex (Diptera: Drosophilidae)</v>
      </c>
      <c r="G511" t="str">
        <f>VLOOKUP($D511,metadata!$B$2:$S$450,4,FALSE)</f>
        <v>10.1111/j.1365-3032.1984.tb00784.x</v>
      </c>
      <c r="H511" t="str">
        <f>VLOOKUP($D511,metadata!$B$2:$S$450,5,FALSE)</f>
        <v>y</v>
      </c>
      <c r="I511" t="str">
        <f>VLOOKUP($D511,metadata!$B$2:$S$450,6,FALSE)</f>
        <v>a</v>
      </c>
      <c r="J511" t="str">
        <f>VLOOKUP($D511,metadata!$B$2:$S$450,7,FALSE)</f>
        <v>i</v>
      </c>
      <c r="K511">
        <f>VLOOKUP($D511,metadata!$B$2:$S$450,8,FALSE)</f>
        <v>10</v>
      </c>
      <c r="L511">
        <f>VLOOKUP($D511,metadata!$B$2:$S$450,9,FALSE)</f>
        <v>7</v>
      </c>
      <c r="M511" t="str">
        <f>VLOOKUP($D511,metadata!$B$2:$S$450,10,FALSE)</f>
        <v>n</v>
      </c>
      <c r="N511" t="str">
        <f>VLOOKUP($D511,metadata!$B$2:$S$450,11,FALSE)</f>
        <v>Drosophila auraria</v>
      </c>
      <c r="O511" t="str">
        <f>VLOOKUP($D511,metadata!$B$2:$S$450,12,FALSE)</f>
        <v>diptera</v>
      </c>
      <c r="P511" t="str">
        <f>VLOOKUP($D511,metadata!$B$2:$S$450,13,FALSE)</f>
        <v>OI</v>
      </c>
      <c r="Q511">
        <f>VLOOKUP($D511,metadata!$B$2:$S$450,14,FALSE)</f>
        <v>33.233333000000002</v>
      </c>
      <c r="R511">
        <f>VLOOKUP($D511,metadata!$B$2:$S$450,15,FALSE)</f>
        <v>131.60666699999999</v>
      </c>
      <c r="S511">
        <f>VLOOKUP($D511,metadata!$B$2:$S$450,16,FALSE)</f>
        <v>0.1</v>
      </c>
      <c r="T511">
        <f>VLOOKUP($D511,metadata!$B$2:$S$450,17,FALSE)</f>
        <v>0</v>
      </c>
      <c r="U511">
        <f>VLOOKUP($D511,metadata!$B$2:$S$450,18,FALSE)</f>
        <v>0</v>
      </c>
      <c r="V511">
        <f>VLOOKUP($D511,metadata!$B$2:$Z$450,19,FALSE)</f>
        <v>110</v>
      </c>
      <c r="W511" t="str">
        <f>VLOOKUP($D511,metadata!$B$2:$Z$450,20,FALSE)</f>
        <v>global average</v>
      </c>
      <c r="X511">
        <f>VLOOKUP($D511,metadata!$B$2:$Z$450,21,FALSE)</f>
        <v>0</v>
      </c>
      <c r="Y511">
        <f>VLOOKUP($D511,metadata!$B$2:$Z$450,22,FALSE)</f>
        <v>6</v>
      </c>
      <c r="Z511">
        <f>VLOOKUP($D511,metadata!$B$2:$Z$450,23,FALSE)</f>
        <v>0</v>
      </c>
      <c r="AA511">
        <f>VLOOKUP($D511,metadata!$B$2:$Z$450,24,FALSE)</f>
        <v>0</v>
      </c>
      <c r="AB511">
        <f>VLOOKUP($D511,metadata!$B$2:$Z$450,25,FALSE)</f>
        <v>0</v>
      </c>
    </row>
    <row r="512" spans="3:28" x14ac:dyDescent="0.3">
      <c r="C512">
        <v>511</v>
      </c>
      <c r="D512" s="11" t="str">
        <f t="shared" si="7"/>
        <v>6-KG</v>
      </c>
      <c r="E512" t="str">
        <f>VLOOKUP($D512,metadata!$B$2:$S$450,2,FALSE)</f>
        <v>KIMURA, MT</v>
      </c>
      <c r="F512" t="str">
        <f>VLOOKUP($D512,metadata!$B$2:$S$450,3,FALSE)</f>
        <v>Geographic variation of reproductive diapause in the Drosophila auraria complex (Diptera: Drosophilidae)</v>
      </c>
      <c r="G512" t="str">
        <f>VLOOKUP($D512,metadata!$B$2:$S$450,4,FALSE)</f>
        <v>10.1111/j.1365-3032.1984.tb00784.x</v>
      </c>
      <c r="H512" t="str">
        <f>VLOOKUP($D512,metadata!$B$2:$S$450,5,FALSE)</f>
        <v>y</v>
      </c>
      <c r="I512" t="str">
        <f>VLOOKUP($D512,metadata!$B$2:$S$450,6,FALSE)</f>
        <v>a</v>
      </c>
      <c r="J512" t="str">
        <f>VLOOKUP($D512,metadata!$B$2:$S$450,7,FALSE)</f>
        <v>i</v>
      </c>
      <c r="K512">
        <f>VLOOKUP($D512,metadata!$B$2:$S$450,8,FALSE)</f>
        <v>7</v>
      </c>
      <c r="L512">
        <f>VLOOKUP($D512,metadata!$B$2:$S$450,9,FALSE)</f>
        <v>8</v>
      </c>
      <c r="M512" t="str">
        <f>VLOOKUP($D512,metadata!$B$2:$S$450,10,FALSE)</f>
        <v>n</v>
      </c>
      <c r="N512" t="str">
        <f>VLOOKUP($D512,metadata!$B$2:$S$450,11,FALSE)</f>
        <v>Drosophila triauraria</v>
      </c>
      <c r="O512" t="str">
        <f>VLOOKUP($D512,metadata!$B$2:$S$450,12,FALSE)</f>
        <v>diptera</v>
      </c>
      <c r="P512" t="str">
        <f>VLOOKUP($D512,metadata!$B$2:$S$450,13,FALSE)</f>
        <v>KG</v>
      </c>
      <c r="Q512">
        <f>VLOOKUP($D512,metadata!$B$2:$S$450,14,FALSE)</f>
        <v>31.6</v>
      </c>
      <c r="R512">
        <f>VLOOKUP($D512,metadata!$B$2:$S$450,15,FALSE)</f>
        <v>130.55000000000001</v>
      </c>
      <c r="S512">
        <f>VLOOKUP($D512,metadata!$B$2:$S$450,16,FALSE)</f>
        <v>0.1</v>
      </c>
      <c r="T512">
        <f>VLOOKUP($D512,metadata!$B$2:$S$450,17,FALSE)</f>
        <v>0</v>
      </c>
      <c r="U512">
        <f>VLOOKUP($D512,metadata!$B$2:$S$450,18,FALSE)</f>
        <v>0</v>
      </c>
      <c r="V512">
        <f>VLOOKUP($D512,metadata!$B$2:$Z$450,19,FALSE)</f>
        <v>110</v>
      </c>
      <c r="W512" t="str">
        <f>VLOOKUP($D512,metadata!$B$2:$Z$450,20,FALSE)</f>
        <v>global average</v>
      </c>
      <c r="X512">
        <f>VLOOKUP($D512,metadata!$B$2:$Z$450,21,FALSE)</f>
        <v>0</v>
      </c>
      <c r="Y512">
        <f>VLOOKUP($D512,metadata!$B$2:$Z$450,22,FALSE)</f>
        <v>6</v>
      </c>
      <c r="Z512">
        <f>VLOOKUP($D512,metadata!$B$2:$Z$450,23,FALSE)</f>
        <v>0</v>
      </c>
      <c r="AA512">
        <f>VLOOKUP($D512,metadata!$B$2:$Z$450,24,FALSE)</f>
        <v>0</v>
      </c>
      <c r="AB512">
        <f>VLOOKUP($D512,metadata!$B$2:$Z$450,25,FALSE)</f>
        <v>0</v>
      </c>
    </row>
    <row r="513" spans="3:28" x14ac:dyDescent="0.3">
      <c r="C513">
        <v>512</v>
      </c>
      <c r="D513" s="11" t="str">
        <f t="shared" si="7"/>
        <v>6-KG</v>
      </c>
      <c r="E513" t="str">
        <f>VLOOKUP($D513,metadata!$B$2:$S$450,2,FALSE)</f>
        <v>KIMURA, MT</v>
      </c>
      <c r="F513" t="str">
        <f>VLOOKUP($D513,metadata!$B$2:$S$450,3,FALSE)</f>
        <v>Geographic variation of reproductive diapause in the Drosophila auraria complex (Diptera: Drosophilidae)</v>
      </c>
      <c r="G513" t="str">
        <f>VLOOKUP($D513,metadata!$B$2:$S$450,4,FALSE)</f>
        <v>10.1111/j.1365-3032.1984.tb00784.x</v>
      </c>
      <c r="H513" t="str">
        <f>VLOOKUP($D513,metadata!$B$2:$S$450,5,FALSE)</f>
        <v>y</v>
      </c>
      <c r="I513" t="str">
        <f>VLOOKUP($D513,metadata!$B$2:$S$450,6,FALSE)</f>
        <v>a</v>
      </c>
      <c r="J513" t="str">
        <f>VLOOKUP($D513,metadata!$B$2:$S$450,7,FALSE)</f>
        <v>i</v>
      </c>
      <c r="K513">
        <f>VLOOKUP($D513,metadata!$B$2:$S$450,8,FALSE)</f>
        <v>7</v>
      </c>
      <c r="L513">
        <f>VLOOKUP($D513,metadata!$B$2:$S$450,9,FALSE)</f>
        <v>8</v>
      </c>
      <c r="M513" t="str">
        <f>VLOOKUP($D513,metadata!$B$2:$S$450,10,FALSE)</f>
        <v>n</v>
      </c>
      <c r="N513" t="str">
        <f>VLOOKUP($D513,metadata!$B$2:$S$450,11,FALSE)</f>
        <v>Drosophila triauraria</v>
      </c>
      <c r="O513" t="str">
        <f>VLOOKUP($D513,metadata!$B$2:$S$450,12,FALSE)</f>
        <v>diptera</v>
      </c>
      <c r="P513" t="str">
        <f>VLOOKUP($D513,metadata!$B$2:$S$450,13,FALSE)</f>
        <v>KG</v>
      </c>
      <c r="Q513">
        <f>VLOOKUP($D513,metadata!$B$2:$S$450,14,FALSE)</f>
        <v>31.6</v>
      </c>
      <c r="R513">
        <f>VLOOKUP($D513,metadata!$B$2:$S$450,15,FALSE)</f>
        <v>130.55000000000001</v>
      </c>
      <c r="S513">
        <f>VLOOKUP($D513,metadata!$B$2:$S$450,16,FALSE)</f>
        <v>0.1</v>
      </c>
      <c r="T513">
        <f>VLOOKUP($D513,metadata!$B$2:$S$450,17,FALSE)</f>
        <v>0</v>
      </c>
      <c r="U513">
        <f>VLOOKUP($D513,metadata!$B$2:$S$450,18,FALSE)</f>
        <v>0</v>
      </c>
      <c r="V513">
        <f>VLOOKUP($D513,metadata!$B$2:$Z$450,19,FALSE)</f>
        <v>110</v>
      </c>
      <c r="W513" t="str">
        <f>VLOOKUP($D513,metadata!$B$2:$Z$450,20,FALSE)</f>
        <v>global average</v>
      </c>
      <c r="X513">
        <f>VLOOKUP($D513,metadata!$B$2:$Z$450,21,FALSE)</f>
        <v>0</v>
      </c>
      <c r="Y513">
        <f>VLOOKUP($D513,metadata!$B$2:$Z$450,22,FALSE)</f>
        <v>6</v>
      </c>
      <c r="Z513">
        <f>VLOOKUP($D513,metadata!$B$2:$Z$450,23,FALSE)</f>
        <v>0</v>
      </c>
      <c r="AA513">
        <f>VLOOKUP($D513,metadata!$B$2:$Z$450,24,FALSE)</f>
        <v>0</v>
      </c>
      <c r="AB513">
        <f>VLOOKUP($D513,metadata!$B$2:$Z$450,25,FALSE)</f>
        <v>0</v>
      </c>
    </row>
    <row r="514" spans="3:28" x14ac:dyDescent="0.3">
      <c r="C514">
        <v>513</v>
      </c>
      <c r="D514" s="11" t="str">
        <f t="shared" si="7"/>
        <v>6-KG</v>
      </c>
      <c r="E514" t="str">
        <f>VLOOKUP($D514,metadata!$B$2:$S$450,2,FALSE)</f>
        <v>KIMURA, MT</v>
      </c>
      <c r="F514" t="str">
        <f>VLOOKUP($D514,metadata!$B$2:$S$450,3,FALSE)</f>
        <v>Geographic variation of reproductive diapause in the Drosophila auraria complex (Diptera: Drosophilidae)</v>
      </c>
      <c r="G514" t="str">
        <f>VLOOKUP($D514,metadata!$B$2:$S$450,4,FALSE)</f>
        <v>10.1111/j.1365-3032.1984.tb00784.x</v>
      </c>
      <c r="H514" t="str">
        <f>VLOOKUP($D514,metadata!$B$2:$S$450,5,FALSE)</f>
        <v>y</v>
      </c>
      <c r="I514" t="str">
        <f>VLOOKUP($D514,metadata!$B$2:$S$450,6,FALSE)</f>
        <v>a</v>
      </c>
      <c r="J514" t="str">
        <f>VLOOKUP($D514,metadata!$B$2:$S$450,7,FALSE)</f>
        <v>i</v>
      </c>
      <c r="K514">
        <f>VLOOKUP($D514,metadata!$B$2:$S$450,8,FALSE)</f>
        <v>7</v>
      </c>
      <c r="L514">
        <f>VLOOKUP($D514,metadata!$B$2:$S$450,9,FALSE)</f>
        <v>8</v>
      </c>
      <c r="M514" t="str">
        <f>VLOOKUP($D514,metadata!$B$2:$S$450,10,FALSE)</f>
        <v>n</v>
      </c>
      <c r="N514" t="str">
        <f>VLOOKUP($D514,metadata!$B$2:$S$450,11,FALSE)</f>
        <v>Drosophila triauraria</v>
      </c>
      <c r="O514" t="str">
        <f>VLOOKUP($D514,metadata!$B$2:$S$450,12,FALSE)</f>
        <v>diptera</v>
      </c>
      <c r="P514" t="str">
        <f>VLOOKUP($D514,metadata!$B$2:$S$450,13,FALSE)</f>
        <v>KG</v>
      </c>
      <c r="Q514">
        <f>VLOOKUP($D514,metadata!$B$2:$S$450,14,FALSE)</f>
        <v>31.6</v>
      </c>
      <c r="R514">
        <f>VLOOKUP($D514,metadata!$B$2:$S$450,15,FALSE)</f>
        <v>130.55000000000001</v>
      </c>
      <c r="S514">
        <f>VLOOKUP($D514,metadata!$B$2:$S$450,16,FALSE)</f>
        <v>0.1</v>
      </c>
      <c r="T514">
        <f>VLOOKUP($D514,metadata!$B$2:$S$450,17,FALSE)</f>
        <v>0</v>
      </c>
      <c r="U514">
        <f>VLOOKUP($D514,metadata!$B$2:$S$450,18,FALSE)</f>
        <v>0</v>
      </c>
      <c r="V514">
        <f>VLOOKUP($D514,metadata!$B$2:$Z$450,19,FALSE)</f>
        <v>110</v>
      </c>
      <c r="W514" t="str">
        <f>VLOOKUP($D514,metadata!$B$2:$Z$450,20,FALSE)</f>
        <v>global average</v>
      </c>
      <c r="X514">
        <f>VLOOKUP($D514,metadata!$B$2:$Z$450,21,FALSE)</f>
        <v>0</v>
      </c>
      <c r="Y514">
        <f>VLOOKUP($D514,metadata!$B$2:$Z$450,22,FALSE)</f>
        <v>6</v>
      </c>
      <c r="Z514">
        <f>VLOOKUP($D514,metadata!$B$2:$Z$450,23,FALSE)</f>
        <v>0</v>
      </c>
      <c r="AA514">
        <f>VLOOKUP($D514,metadata!$B$2:$Z$450,24,FALSE)</f>
        <v>0</v>
      </c>
      <c r="AB514">
        <f>VLOOKUP($D514,metadata!$B$2:$Z$450,25,FALSE)</f>
        <v>0</v>
      </c>
    </row>
    <row r="515" spans="3:28" x14ac:dyDescent="0.3">
      <c r="C515">
        <v>514</v>
      </c>
      <c r="D515" s="11" t="str">
        <f t="shared" ref="D515:D578" si="8">VLOOKUP(C515,$A$1:$B$451,2)</f>
        <v>6-KG</v>
      </c>
      <c r="E515" t="str">
        <f>VLOOKUP($D515,metadata!$B$2:$S$450,2,FALSE)</f>
        <v>KIMURA, MT</v>
      </c>
      <c r="F515" t="str">
        <f>VLOOKUP($D515,metadata!$B$2:$S$450,3,FALSE)</f>
        <v>Geographic variation of reproductive diapause in the Drosophila auraria complex (Diptera: Drosophilidae)</v>
      </c>
      <c r="G515" t="str">
        <f>VLOOKUP($D515,metadata!$B$2:$S$450,4,FALSE)</f>
        <v>10.1111/j.1365-3032.1984.tb00784.x</v>
      </c>
      <c r="H515" t="str">
        <f>VLOOKUP($D515,metadata!$B$2:$S$450,5,FALSE)</f>
        <v>y</v>
      </c>
      <c r="I515" t="str">
        <f>VLOOKUP($D515,metadata!$B$2:$S$450,6,FALSE)</f>
        <v>a</v>
      </c>
      <c r="J515" t="str">
        <f>VLOOKUP($D515,metadata!$B$2:$S$450,7,FALSE)</f>
        <v>i</v>
      </c>
      <c r="K515">
        <f>VLOOKUP($D515,metadata!$B$2:$S$450,8,FALSE)</f>
        <v>7</v>
      </c>
      <c r="L515">
        <f>VLOOKUP($D515,metadata!$B$2:$S$450,9,FALSE)</f>
        <v>8</v>
      </c>
      <c r="M515" t="str">
        <f>VLOOKUP($D515,metadata!$B$2:$S$450,10,FALSE)</f>
        <v>n</v>
      </c>
      <c r="N515" t="str">
        <f>VLOOKUP($D515,metadata!$B$2:$S$450,11,FALSE)</f>
        <v>Drosophila triauraria</v>
      </c>
      <c r="O515" t="str">
        <f>VLOOKUP($D515,metadata!$B$2:$S$450,12,FALSE)</f>
        <v>diptera</v>
      </c>
      <c r="P515" t="str">
        <f>VLOOKUP($D515,metadata!$B$2:$S$450,13,FALSE)</f>
        <v>KG</v>
      </c>
      <c r="Q515">
        <f>VLOOKUP($D515,metadata!$B$2:$S$450,14,FALSE)</f>
        <v>31.6</v>
      </c>
      <c r="R515">
        <f>VLOOKUP($D515,metadata!$B$2:$S$450,15,FALSE)</f>
        <v>130.55000000000001</v>
      </c>
      <c r="S515">
        <f>VLOOKUP($D515,metadata!$B$2:$S$450,16,FALSE)</f>
        <v>0.1</v>
      </c>
      <c r="T515">
        <f>VLOOKUP($D515,metadata!$B$2:$S$450,17,FALSE)</f>
        <v>0</v>
      </c>
      <c r="U515">
        <f>VLOOKUP($D515,metadata!$B$2:$S$450,18,FALSE)</f>
        <v>0</v>
      </c>
      <c r="V515">
        <f>VLOOKUP($D515,metadata!$B$2:$Z$450,19,FALSE)</f>
        <v>110</v>
      </c>
      <c r="W515" t="str">
        <f>VLOOKUP($D515,metadata!$B$2:$Z$450,20,FALSE)</f>
        <v>global average</v>
      </c>
      <c r="X515">
        <f>VLOOKUP($D515,metadata!$B$2:$Z$450,21,FALSE)</f>
        <v>0</v>
      </c>
      <c r="Y515">
        <f>VLOOKUP($D515,metadata!$B$2:$Z$450,22,FALSE)</f>
        <v>6</v>
      </c>
      <c r="Z515">
        <f>VLOOKUP($D515,metadata!$B$2:$Z$450,23,FALSE)</f>
        <v>0</v>
      </c>
      <c r="AA515">
        <f>VLOOKUP($D515,metadata!$B$2:$Z$450,24,FALSE)</f>
        <v>0</v>
      </c>
      <c r="AB515">
        <f>VLOOKUP($D515,metadata!$B$2:$Z$450,25,FALSE)</f>
        <v>0</v>
      </c>
    </row>
    <row r="516" spans="3:28" x14ac:dyDescent="0.3">
      <c r="C516">
        <v>515</v>
      </c>
      <c r="D516" s="11" t="str">
        <f t="shared" si="8"/>
        <v>6-KG</v>
      </c>
      <c r="E516" t="str">
        <f>VLOOKUP($D516,metadata!$B$2:$S$450,2,FALSE)</f>
        <v>KIMURA, MT</v>
      </c>
      <c r="F516" t="str">
        <f>VLOOKUP($D516,metadata!$B$2:$S$450,3,FALSE)</f>
        <v>Geographic variation of reproductive diapause in the Drosophila auraria complex (Diptera: Drosophilidae)</v>
      </c>
      <c r="G516" t="str">
        <f>VLOOKUP($D516,metadata!$B$2:$S$450,4,FALSE)</f>
        <v>10.1111/j.1365-3032.1984.tb00784.x</v>
      </c>
      <c r="H516" t="str">
        <f>VLOOKUP($D516,metadata!$B$2:$S$450,5,FALSE)</f>
        <v>y</v>
      </c>
      <c r="I516" t="str">
        <f>VLOOKUP($D516,metadata!$B$2:$S$450,6,FALSE)</f>
        <v>a</v>
      </c>
      <c r="J516" t="str">
        <f>VLOOKUP($D516,metadata!$B$2:$S$450,7,FALSE)</f>
        <v>i</v>
      </c>
      <c r="K516">
        <f>VLOOKUP($D516,metadata!$B$2:$S$450,8,FALSE)</f>
        <v>7</v>
      </c>
      <c r="L516">
        <f>VLOOKUP($D516,metadata!$B$2:$S$450,9,FALSE)</f>
        <v>8</v>
      </c>
      <c r="M516" t="str">
        <f>VLOOKUP($D516,metadata!$B$2:$S$450,10,FALSE)</f>
        <v>n</v>
      </c>
      <c r="N516" t="str">
        <f>VLOOKUP($D516,metadata!$B$2:$S$450,11,FALSE)</f>
        <v>Drosophila triauraria</v>
      </c>
      <c r="O516" t="str">
        <f>VLOOKUP($D516,metadata!$B$2:$S$450,12,FALSE)</f>
        <v>diptera</v>
      </c>
      <c r="P516" t="str">
        <f>VLOOKUP($D516,metadata!$B$2:$S$450,13,FALSE)</f>
        <v>KG</v>
      </c>
      <c r="Q516">
        <f>VLOOKUP($D516,metadata!$B$2:$S$450,14,FALSE)</f>
        <v>31.6</v>
      </c>
      <c r="R516">
        <f>VLOOKUP($D516,metadata!$B$2:$S$450,15,FALSE)</f>
        <v>130.55000000000001</v>
      </c>
      <c r="S516">
        <f>VLOOKUP($D516,metadata!$B$2:$S$450,16,FALSE)</f>
        <v>0.1</v>
      </c>
      <c r="T516">
        <f>VLOOKUP($D516,metadata!$B$2:$S$450,17,FALSE)</f>
        <v>0</v>
      </c>
      <c r="U516">
        <f>VLOOKUP($D516,metadata!$B$2:$S$450,18,FALSE)</f>
        <v>0</v>
      </c>
      <c r="V516">
        <f>VLOOKUP($D516,metadata!$B$2:$Z$450,19,FALSE)</f>
        <v>110</v>
      </c>
      <c r="W516" t="str">
        <f>VLOOKUP($D516,metadata!$B$2:$Z$450,20,FALSE)</f>
        <v>global average</v>
      </c>
      <c r="X516">
        <f>VLOOKUP($D516,metadata!$B$2:$Z$450,21,FALSE)</f>
        <v>0</v>
      </c>
      <c r="Y516">
        <f>VLOOKUP($D516,metadata!$B$2:$Z$450,22,FALSE)</f>
        <v>6</v>
      </c>
      <c r="Z516">
        <f>VLOOKUP($D516,metadata!$B$2:$Z$450,23,FALSE)</f>
        <v>0</v>
      </c>
      <c r="AA516">
        <f>VLOOKUP($D516,metadata!$B$2:$Z$450,24,FALSE)</f>
        <v>0</v>
      </c>
      <c r="AB516">
        <f>VLOOKUP($D516,metadata!$B$2:$Z$450,25,FALSE)</f>
        <v>0</v>
      </c>
    </row>
    <row r="517" spans="3:28" x14ac:dyDescent="0.3">
      <c r="C517">
        <v>516</v>
      </c>
      <c r="D517" s="11" t="str">
        <f t="shared" si="8"/>
        <v>6-KG</v>
      </c>
      <c r="E517" t="str">
        <f>VLOOKUP($D517,metadata!$B$2:$S$450,2,FALSE)</f>
        <v>KIMURA, MT</v>
      </c>
      <c r="F517" t="str">
        <f>VLOOKUP($D517,metadata!$B$2:$S$450,3,FALSE)</f>
        <v>Geographic variation of reproductive diapause in the Drosophila auraria complex (Diptera: Drosophilidae)</v>
      </c>
      <c r="G517" t="str">
        <f>VLOOKUP($D517,metadata!$B$2:$S$450,4,FALSE)</f>
        <v>10.1111/j.1365-3032.1984.tb00784.x</v>
      </c>
      <c r="H517" t="str">
        <f>VLOOKUP($D517,metadata!$B$2:$S$450,5,FALSE)</f>
        <v>y</v>
      </c>
      <c r="I517" t="str">
        <f>VLOOKUP($D517,metadata!$B$2:$S$450,6,FALSE)</f>
        <v>a</v>
      </c>
      <c r="J517" t="str">
        <f>VLOOKUP($D517,metadata!$B$2:$S$450,7,FALSE)</f>
        <v>i</v>
      </c>
      <c r="K517">
        <f>VLOOKUP($D517,metadata!$B$2:$S$450,8,FALSE)</f>
        <v>7</v>
      </c>
      <c r="L517">
        <f>VLOOKUP($D517,metadata!$B$2:$S$450,9,FALSE)</f>
        <v>8</v>
      </c>
      <c r="M517" t="str">
        <f>VLOOKUP($D517,metadata!$B$2:$S$450,10,FALSE)</f>
        <v>n</v>
      </c>
      <c r="N517" t="str">
        <f>VLOOKUP($D517,metadata!$B$2:$S$450,11,FALSE)</f>
        <v>Drosophila triauraria</v>
      </c>
      <c r="O517" t="str">
        <f>VLOOKUP($D517,metadata!$B$2:$S$450,12,FALSE)</f>
        <v>diptera</v>
      </c>
      <c r="P517" t="str">
        <f>VLOOKUP($D517,metadata!$B$2:$S$450,13,FALSE)</f>
        <v>KG</v>
      </c>
      <c r="Q517">
        <f>VLOOKUP($D517,metadata!$B$2:$S$450,14,FALSE)</f>
        <v>31.6</v>
      </c>
      <c r="R517">
        <f>VLOOKUP($D517,metadata!$B$2:$S$450,15,FALSE)</f>
        <v>130.55000000000001</v>
      </c>
      <c r="S517">
        <f>VLOOKUP($D517,metadata!$B$2:$S$450,16,FALSE)</f>
        <v>0.1</v>
      </c>
      <c r="T517">
        <f>VLOOKUP($D517,metadata!$B$2:$S$450,17,FALSE)</f>
        <v>0</v>
      </c>
      <c r="U517">
        <f>VLOOKUP($D517,metadata!$B$2:$S$450,18,FALSE)</f>
        <v>0</v>
      </c>
      <c r="V517">
        <f>VLOOKUP($D517,metadata!$B$2:$Z$450,19,FALSE)</f>
        <v>110</v>
      </c>
      <c r="W517" t="str">
        <f>VLOOKUP($D517,metadata!$B$2:$Z$450,20,FALSE)</f>
        <v>global average</v>
      </c>
      <c r="X517">
        <f>VLOOKUP($D517,metadata!$B$2:$Z$450,21,FALSE)</f>
        <v>0</v>
      </c>
      <c r="Y517">
        <f>VLOOKUP($D517,metadata!$B$2:$Z$450,22,FALSE)</f>
        <v>6</v>
      </c>
      <c r="Z517">
        <f>VLOOKUP($D517,metadata!$B$2:$Z$450,23,FALSE)</f>
        <v>0</v>
      </c>
      <c r="AA517">
        <f>VLOOKUP($D517,metadata!$B$2:$Z$450,24,FALSE)</f>
        <v>0</v>
      </c>
      <c r="AB517">
        <f>VLOOKUP($D517,metadata!$B$2:$Z$450,25,FALSE)</f>
        <v>0</v>
      </c>
    </row>
    <row r="518" spans="3:28" x14ac:dyDescent="0.3">
      <c r="C518">
        <v>517</v>
      </c>
      <c r="D518" s="11" t="str">
        <f t="shared" si="8"/>
        <v>6-KG</v>
      </c>
      <c r="E518" t="str">
        <f>VLOOKUP($D518,metadata!$B$2:$S$450,2,FALSE)</f>
        <v>KIMURA, MT</v>
      </c>
      <c r="F518" t="str">
        <f>VLOOKUP($D518,metadata!$B$2:$S$450,3,FALSE)</f>
        <v>Geographic variation of reproductive diapause in the Drosophila auraria complex (Diptera: Drosophilidae)</v>
      </c>
      <c r="G518" t="str">
        <f>VLOOKUP($D518,metadata!$B$2:$S$450,4,FALSE)</f>
        <v>10.1111/j.1365-3032.1984.tb00784.x</v>
      </c>
      <c r="H518" t="str">
        <f>VLOOKUP($D518,metadata!$B$2:$S$450,5,FALSE)</f>
        <v>y</v>
      </c>
      <c r="I518" t="str">
        <f>VLOOKUP($D518,metadata!$B$2:$S$450,6,FALSE)</f>
        <v>a</v>
      </c>
      <c r="J518" t="str">
        <f>VLOOKUP($D518,metadata!$B$2:$S$450,7,FALSE)</f>
        <v>i</v>
      </c>
      <c r="K518">
        <f>VLOOKUP($D518,metadata!$B$2:$S$450,8,FALSE)</f>
        <v>7</v>
      </c>
      <c r="L518">
        <f>VLOOKUP($D518,metadata!$B$2:$S$450,9,FALSE)</f>
        <v>8</v>
      </c>
      <c r="M518" t="str">
        <f>VLOOKUP($D518,metadata!$B$2:$S$450,10,FALSE)</f>
        <v>n</v>
      </c>
      <c r="N518" t="str">
        <f>VLOOKUP($D518,metadata!$B$2:$S$450,11,FALSE)</f>
        <v>Drosophila triauraria</v>
      </c>
      <c r="O518" t="str">
        <f>VLOOKUP($D518,metadata!$B$2:$S$450,12,FALSE)</f>
        <v>diptera</v>
      </c>
      <c r="P518" t="str">
        <f>VLOOKUP($D518,metadata!$B$2:$S$450,13,FALSE)</f>
        <v>KG</v>
      </c>
      <c r="Q518">
        <f>VLOOKUP($D518,metadata!$B$2:$S$450,14,FALSE)</f>
        <v>31.6</v>
      </c>
      <c r="R518">
        <f>VLOOKUP($D518,metadata!$B$2:$S$450,15,FALSE)</f>
        <v>130.55000000000001</v>
      </c>
      <c r="S518">
        <f>VLOOKUP($D518,metadata!$B$2:$S$450,16,FALSE)</f>
        <v>0.1</v>
      </c>
      <c r="T518">
        <f>VLOOKUP($D518,metadata!$B$2:$S$450,17,FALSE)</f>
        <v>0</v>
      </c>
      <c r="U518">
        <f>VLOOKUP($D518,metadata!$B$2:$S$450,18,FALSE)</f>
        <v>0</v>
      </c>
      <c r="V518">
        <f>VLOOKUP($D518,metadata!$B$2:$Z$450,19,FALSE)</f>
        <v>110</v>
      </c>
      <c r="W518" t="str">
        <f>VLOOKUP($D518,metadata!$B$2:$Z$450,20,FALSE)</f>
        <v>global average</v>
      </c>
      <c r="X518">
        <f>VLOOKUP($D518,metadata!$B$2:$Z$450,21,FALSE)</f>
        <v>0</v>
      </c>
      <c r="Y518">
        <f>VLOOKUP($D518,metadata!$B$2:$Z$450,22,FALSE)</f>
        <v>6</v>
      </c>
      <c r="Z518">
        <f>VLOOKUP($D518,metadata!$B$2:$Z$450,23,FALSE)</f>
        <v>0</v>
      </c>
      <c r="AA518">
        <f>VLOOKUP($D518,metadata!$B$2:$Z$450,24,FALSE)</f>
        <v>0</v>
      </c>
      <c r="AB518">
        <f>VLOOKUP($D518,metadata!$B$2:$Z$450,25,FALSE)</f>
        <v>0</v>
      </c>
    </row>
    <row r="519" spans="3:28" x14ac:dyDescent="0.3">
      <c r="C519">
        <v>518</v>
      </c>
      <c r="D519" s="11" t="str">
        <f t="shared" si="8"/>
        <v>6-KG</v>
      </c>
      <c r="E519" t="str">
        <f>VLOOKUP($D519,metadata!$B$2:$S$450,2,FALSE)</f>
        <v>KIMURA, MT</v>
      </c>
      <c r="F519" t="str">
        <f>VLOOKUP($D519,metadata!$B$2:$S$450,3,FALSE)</f>
        <v>Geographic variation of reproductive diapause in the Drosophila auraria complex (Diptera: Drosophilidae)</v>
      </c>
      <c r="G519" t="str">
        <f>VLOOKUP($D519,metadata!$B$2:$S$450,4,FALSE)</f>
        <v>10.1111/j.1365-3032.1984.tb00784.x</v>
      </c>
      <c r="H519" t="str">
        <f>VLOOKUP($D519,metadata!$B$2:$S$450,5,FALSE)</f>
        <v>y</v>
      </c>
      <c r="I519" t="str">
        <f>VLOOKUP($D519,metadata!$B$2:$S$450,6,FALSE)</f>
        <v>a</v>
      </c>
      <c r="J519" t="str">
        <f>VLOOKUP($D519,metadata!$B$2:$S$450,7,FALSE)</f>
        <v>i</v>
      </c>
      <c r="K519">
        <f>VLOOKUP($D519,metadata!$B$2:$S$450,8,FALSE)</f>
        <v>7</v>
      </c>
      <c r="L519">
        <f>VLOOKUP($D519,metadata!$B$2:$S$450,9,FALSE)</f>
        <v>8</v>
      </c>
      <c r="M519" t="str">
        <f>VLOOKUP($D519,metadata!$B$2:$S$450,10,FALSE)</f>
        <v>n</v>
      </c>
      <c r="N519" t="str">
        <f>VLOOKUP($D519,metadata!$B$2:$S$450,11,FALSE)</f>
        <v>Drosophila triauraria</v>
      </c>
      <c r="O519" t="str">
        <f>VLOOKUP($D519,metadata!$B$2:$S$450,12,FALSE)</f>
        <v>diptera</v>
      </c>
      <c r="P519" t="str">
        <f>VLOOKUP($D519,metadata!$B$2:$S$450,13,FALSE)</f>
        <v>KG</v>
      </c>
      <c r="Q519">
        <f>VLOOKUP($D519,metadata!$B$2:$S$450,14,FALSE)</f>
        <v>31.6</v>
      </c>
      <c r="R519">
        <f>VLOOKUP($D519,metadata!$B$2:$S$450,15,FALSE)</f>
        <v>130.55000000000001</v>
      </c>
      <c r="S519">
        <f>VLOOKUP($D519,metadata!$B$2:$S$450,16,FALSE)</f>
        <v>0.1</v>
      </c>
      <c r="T519">
        <f>VLOOKUP($D519,metadata!$B$2:$S$450,17,FALSE)</f>
        <v>0</v>
      </c>
      <c r="U519">
        <f>VLOOKUP($D519,metadata!$B$2:$S$450,18,FALSE)</f>
        <v>0</v>
      </c>
      <c r="V519">
        <f>VLOOKUP($D519,metadata!$B$2:$Z$450,19,FALSE)</f>
        <v>110</v>
      </c>
      <c r="W519" t="str">
        <f>VLOOKUP($D519,metadata!$B$2:$Z$450,20,FALSE)</f>
        <v>global average</v>
      </c>
      <c r="X519">
        <f>VLOOKUP($D519,metadata!$B$2:$Z$450,21,FALSE)</f>
        <v>0</v>
      </c>
      <c r="Y519">
        <f>VLOOKUP($D519,metadata!$B$2:$Z$450,22,FALSE)</f>
        <v>6</v>
      </c>
      <c r="Z519">
        <f>VLOOKUP($D519,metadata!$B$2:$Z$450,23,FALSE)</f>
        <v>0</v>
      </c>
      <c r="AA519">
        <f>VLOOKUP($D519,metadata!$B$2:$Z$450,24,FALSE)</f>
        <v>0</v>
      </c>
      <c r="AB519">
        <f>VLOOKUP($D519,metadata!$B$2:$Z$450,25,FALSE)</f>
        <v>0</v>
      </c>
    </row>
    <row r="520" spans="3:28" x14ac:dyDescent="0.3">
      <c r="C520">
        <v>519</v>
      </c>
      <c r="D520" s="11" t="str">
        <f t="shared" si="8"/>
        <v>6-YK</v>
      </c>
      <c r="E520" t="str">
        <f>VLOOKUP($D520,metadata!$B$2:$S$450,2,FALSE)</f>
        <v>KIMURA, MT</v>
      </c>
      <c r="F520" t="str">
        <f>VLOOKUP($D520,metadata!$B$2:$S$450,3,FALSE)</f>
        <v>Geographic variation of reproductive diapause in the Drosophila auraria complex (Diptera: Drosophilidae)</v>
      </c>
      <c r="G520" t="str">
        <f>VLOOKUP($D520,metadata!$B$2:$S$450,4,FALSE)</f>
        <v>10.1111/j.1365-3032.1984.tb00784.x</v>
      </c>
      <c r="H520" t="str">
        <f>VLOOKUP($D520,metadata!$B$2:$S$450,5,FALSE)</f>
        <v>y</v>
      </c>
      <c r="I520" t="str">
        <f>VLOOKUP($D520,metadata!$B$2:$S$450,6,FALSE)</f>
        <v>a</v>
      </c>
      <c r="J520" t="str">
        <f>VLOOKUP($D520,metadata!$B$2:$S$450,7,FALSE)</f>
        <v>i</v>
      </c>
      <c r="K520">
        <f>VLOOKUP($D520,metadata!$B$2:$S$450,8,FALSE)</f>
        <v>7</v>
      </c>
      <c r="L520">
        <f>VLOOKUP($D520,metadata!$B$2:$S$450,9,FALSE)</f>
        <v>7</v>
      </c>
      <c r="M520" t="str">
        <f>VLOOKUP($D520,metadata!$B$2:$S$450,10,FALSE)</f>
        <v>n</v>
      </c>
      <c r="N520" t="str">
        <f>VLOOKUP($D520,metadata!$B$2:$S$450,11,FALSE)</f>
        <v>Drosophila triauraria</v>
      </c>
      <c r="O520" t="str">
        <f>VLOOKUP($D520,metadata!$B$2:$S$450,12,FALSE)</f>
        <v>diptera</v>
      </c>
      <c r="P520" t="str">
        <f>VLOOKUP($D520,metadata!$B$2:$S$450,13,FALSE)</f>
        <v>YK</v>
      </c>
      <c r="Q520">
        <f>VLOOKUP($D520,metadata!$B$2:$S$450,14,FALSE)</f>
        <v>30.358611</v>
      </c>
      <c r="R520">
        <f>VLOOKUP($D520,metadata!$B$2:$S$450,15,FALSE)</f>
        <v>130.52861100000001</v>
      </c>
      <c r="S520">
        <f>VLOOKUP($D520,metadata!$B$2:$S$450,16,FALSE)</f>
        <v>0.1</v>
      </c>
      <c r="T520">
        <f>VLOOKUP($D520,metadata!$B$2:$S$450,17,FALSE)</f>
        <v>0</v>
      </c>
      <c r="U520">
        <f>VLOOKUP($D520,metadata!$B$2:$S$450,18,FALSE)</f>
        <v>0</v>
      </c>
      <c r="V520">
        <f>VLOOKUP($D520,metadata!$B$2:$Z$450,19,FALSE)</f>
        <v>110</v>
      </c>
      <c r="W520" t="str">
        <f>VLOOKUP($D520,metadata!$B$2:$Z$450,20,FALSE)</f>
        <v>global average</v>
      </c>
      <c r="X520">
        <f>VLOOKUP($D520,metadata!$B$2:$Z$450,21,FALSE)</f>
        <v>0</v>
      </c>
      <c r="Y520">
        <f>VLOOKUP($D520,metadata!$B$2:$Z$450,22,FALSE)</f>
        <v>6</v>
      </c>
      <c r="Z520">
        <f>VLOOKUP($D520,metadata!$B$2:$Z$450,23,FALSE)</f>
        <v>0</v>
      </c>
      <c r="AA520">
        <f>VLOOKUP($D520,metadata!$B$2:$Z$450,24,FALSE)</f>
        <v>0</v>
      </c>
      <c r="AB520">
        <f>VLOOKUP($D520,metadata!$B$2:$Z$450,25,FALSE)</f>
        <v>0</v>
      </c>
    </row>
    <row r="521" spans="3:28" x14ac:dyDescent="0.3">
      <c r="C521">
        <v>520</v>
      </c>
      <c r="D521" s="11" t="str">
        <f t="shared" si="8"/>
        <v>6-YK</v>
      </c>
      <c r="E521" t="str">
        <f>VLOOKUP($D521,metadata!$B$2:$S$450,2,FALSE)</f>
        <v>KIMURA, MT</v>
      </c>
      <c r="F521" t="str">
        <f>VLOOKUP($D521,metadata!$B$2:$S$450,3,FALSE)</f>
        <v>Geographic variation of reproductive diapause in the Drosophila auraria complex (Diptera: Drosophilidae)</v>
      </c>
      <c r="G521" t="str">
        <f>VLOOKUP($D521,metadata!$B$2:$S$450,4,FALSE)</f>
        <v>10.1111/j.1365-3032.1984.tb00784.x</v>
      </c>
      <c r="H521" t="str">
        <f>VLOOKUP($D521,metadata!$B$2:$S$450,5,FALSE)</f>
        <v>y</v>
      </c>
      <c r="I521" t="str">
        <f>VLOOKUP($D521,metadata!$B$2:$S$450,6,FALSE)</f>
        <v>a</v>
      </c>
      <c r="J521" t="str">
        <f>VLOOKUP($D521,metadata!$B$2:$S$450,7,FALSE)</f>
        <v>i</v>
      </c>
      <c r="K521">
        <f>VLOOKUP($D521,metadata!$B$2:$S$450,8,FALSE)</f>
        <v>7</v>
      </c>
      <c r="L521">
        <f>VLOOKUP($D521,metadata!$B$2:$S$450,9,FALSE)</f>
        <v>7</v>
      </c>
      <c r="M521" t="str">
        <f>VLOOKUP($D521,metadata!$B$2:$S$450,10,FALSE)</f>
        <v>n</v>
      </c>
      <c r="N521" t="str">
        <f>VLOOKUP($D521,metadata!$B$2:$S$450,11,FALSE)</f>
        <v>Drosophila triauraria</v>
      </c>
      <c r="O521" t="str">
        <f>VLOOKUP($D521,metadata!$B$2:$S$450,12,FALSE)</f>
        <v>diptera</v>
      </c>
      <c r="P521" t="str">
        <f>VLOOKUP($D521,metadata!$B$2:$S$450,13,FALSE)</f>
        <v>YK</v>
      </c>
      <c r="Q521">
        <f>VLOOKUP($D521,metadata!$B$2:$S$450,14,FALSE)</f>
        <v>30.358611</v>
      </c>
      <c r="R521">
        <f>VLOOKUP($D521,metadata!$B$2:$S$450,15,FALSE)</f>
        <v>130.52861100000001</v>
      </c>
      <c r="S521">
        <f>VLOOKUP($D521,metadata!$B$2:$S$450,16,FALSE)</f>
        <v>0.1</v>
      </c>
      <c r="T521">
        <f>VLOOKUP($D521,metadata!$B$2:$S$450,17,FALSE)</f>
        <v>0</v>
      </c>
      <c r="U521">
        <f>VLOOKUP($D521,metadata!$B$2:$S$450,18,FALSE)</f>
        <v>0</v>
      </c>
      <c r="V521">
        <f>VLOOKUP($D521,metadata!$B$2:$Z$450,19,FALSE)</f>
        <v>110</v>
      </c>
      <c r="W521" t="str">
        <f>VLOOKUP($D521,metadata!$B$2:$Z$450,20,FALSE)</f>
        <v>global average</v>
      </c>
      <c r="X521">
        <f>VLOOKUP($D521,metadata!$B$2:$Z$450,21,FALSE)</f>
        <v>0</v>
      </c>
      <c r="Y521">
        <f>VLOOKUP($D521,metadata!$B$2:$Z$450,22,FALSE)</f>
        <v>6</v>
      </c>
      <c r="Z521">
        <f>VLOOKUP($D521,metadata!$B$2:$Z$450,23,FALSE)</f>
        <v>0</v>
      </c>
      <c r="AA521">
        <f>VLOOKUP($D521,metadata!$B$2:$Z$450,24,FALSE)</f>
        <v>0</v>
      </c>
      <c r="AB521">
        <f>VLOOKUP($D521,metadata!$B$2:$Z$450,25,FALSE)</f>
        <v>0</v>
      </c>
    </row>
    <row r="522" spans="3:28" x14ac:dyDescent="0.3">
      <c r="C522">
        <v>521</v>
      </c>
      <c r="D522" s="11" t="str">
        <f t="shared" si="8"/>
        <v>6-YK</v>
      </c>
      <c r="E522" t="str">
        <f>VLOOKUP($D522,metadata!$B$2:$S$450,2,FALSE)</f>
        <v>KIMURA, MT</v>
      </c>
      <c r="F522" t="str">
        <f>VLOOKUP($D522,metadata!$B$2:$S$450,3,FALSE)</f>
        <v>Geographic variation of reproductive diapause in the Drosophila auraria complex (Diptera: Drosophilidae)</v>
      </c>
      <c r="G522" t="str">
        <f>VLOOKUP($D522,metadata!$B$2:$S$450,4,FALSE)</f>
        <v>10.1111/j.1365-3032.1984.tb00784.x</v>
      </c>
      <c r="H522" t="str">
        <f>VLOOKUP($D522,metadata!$B$2:$S$450,5,FALSE)</f>
        <v>y</v>
      </c>
      <c r="I522" t="str">
        <f>VLOOKUP($D522,metadata!$B$2:$S$450,6,FALSE)</f>
        <v>a</v>
      </c>
      <c r="J522" t="str">
        <f>VLOOKUP($D522,metadata!$B$2:$S$450,7,FALSE)</f>
        <v>i</v>
      </c>
      <c r="K522">
        <f>VLOOKUP($D522,metadata!$B$2:$S$450,8,FALSE)</f>
        <v>7</v>
      </c>
      <c r="L522">
        <f>VLOOKUP($D522,metadata!$B$2:$S$450,9,FALSE)</f>
        <v>7</v>
      </c>
      <c r="M522" t="str">
        <f>VLOOKUP($D522,metadata!$B$2:$S$450,10,FALSE)</f>
        <v>n</v>
      </c>
      <c r="N522" t="str">
        <f>VLOOKUP($D522,metadata!$B$2:$S$450,11,FALSE)</f>
        <v>Drosophila triauraria</v>
      </c>
      <c r="O522" t="str">
        <f>VLOOKUP($D522,metadata!$B$2:$S$450,12,FALSE)</f>
        <v>diptera</v>
      </c>
      <c r="P522" t="str">
        <f>VLOOKUP($D522,metadata!$B$2:$S$450,13,FALSE)</f>
        <v>YK</v>
      </c>
      <c r="Q522">
        <f>VLOOKUP($D522,metadata!$B$2:$S$450,14,FALSE)</f>
        <v>30.358611</v>
      </c>
      <c r="R522">
        <f>VLOOKUP($D522,metadata!$B$2:$S$450,15,FALSE)</f>
        <v>130.52861100000001</v>
      </c>
      <c r="S522">
        <f>VLOOKUP($D522,metadata!$B$2:$S$450,16,FALSE)</f>
        <v>0.1</v>
      </c>
      <c r="T522">
        <f>VLOOKUP($D522,metadata!$B$2:$S$450,17,FALSE)</f>
        <v>0</v>
      </c>
      <c r="U522">
        <f>VLOOKUP($D522,metadata!$B$2:$S$450,18,FALSE)</f>
        <v>0</v>
      </c>
      <c r="V522">
        <f>VLOOKUP($D522,metadata!$B$2:$Z$450,19,FALSE)</f>
        <v>110</v>
      </c>
      <c r="W522" t="str">
        <f>VLOOKUP($D522,metadata!$B$2:$Z$450,20,FALSE)</f>
        <v>global average</v>
      </c>
      <c r="X522">
        <f>VLOOKUP($D522,metadata!$B$2:$Z$450,21,FALSE)</f>
        <v>0</v>
      </c>
      <c r="Y522">
        <f>VLOOKUP($D522,metadata!$B$2:$Z$450,22,FALSE)</f>
        <v>6</v>
      </c>
      <c r="Z522">
        <f>VLOOKUP($D522,metadata!$B$2:$Z$450,23,FALSE)</f>
        <v>0</v>
      </c>
      <c r="AA522">
        <f>VLOOKUP($D522,metadata!$B$2:$Z$450,24,FALSE)</f>
        <v>0</v>
      </c>
      <c r="AB522">
        <f>VLOOKUP($D522,metadata!$B$2:$Z$450,25,FALSE)</f>
        <v>0</v>
      </c>
    </row>
    <row r="523" spans="3:28" x14ac:dyDescent="0.3">
      <c r="C523">
        <v>522</v>
      </c>
      <c r="D523" s="11" t="str">
        <f t="shared" si="8"/>
        <v>6-YK</v>
      </c>
      <c r="E523" t="str">
        <f>VLOOKUP($D523,metadata!$B$2:$S$450,2,FALSE)</f>
        <v>KIMURA, MT</v>
      </c>
      <c r="F523" t="str">
        <f>VLOOKUP($D523,metadata!$B$2:$S$450,3,FALSE)</f>
        <v>Geographic variation of reproductive diapause in the Drosophila auraria complex (Diptera: Drosophilidae)</v>
      </c>
      <c r="G523" t="str">
        <f>VLOOKUP($D523,metadata!$B$2:$S$450,4,FALSE)</f>
        <v>10.1111/j.1365-3032.1984.tb00784.x</v>
      </c>
      <c r="H523" t="str">
        <f>VLOOKUP($D523,metadata!$B$2:$S$450,5,FALSE)</f>
        <v>y</v>
      </c>
      <c r="I523" t="str">
        <f>VLOOKUP($D523,metadata!$B$2:$S$450,6,FALSE)</f>
        <v>a</v>
      </c>
      <c r="J523" t="str">
        <f>VLOOKUP($D523,metadata!$B$2:$S$450,7,FALSE)</f>
        <v>i</v>
      </c>
      <c r="K523">
        <f>VLOOKUP($D523,metadata!$B$2:$S$450,8,FALSE)</f>
        <v>7</v>
      </c>
      <c r="L523">
        <f>VLOOKUP($D523,metadata!$B$2:$S$450,9,FALSE)</f>
        <v>7</v>
      </c>
      <c r="M523" t="str">
        <f>VLOOKUP($D523,metadata!$B$2:$S$450,10,FALSE)</f>
        <v>n</v>
      </c>
      <c r="N523" t="str">
        <f>VLOOKUP($D523,metadata!$B$2:$S$450,11,FALSE)</f>
        <v>Drosophila triauraria</v>
      </c>
      <c r="O523" t="str">
        <f>VLOOKUP($D523,metadata!$B$2:$S$450,12,FALSE)</f>
        <v>diptera</v>
      </c>
      <c r="P523" t="str">
        <f>VLOOKUP($D523,metadata!$B$2:$S$450,13,FALSE)</f>
        <v>YK</v>
      </c>
      <c r="Q523">
        <f>VLOOKUP($D523,metadata!$B$2:$S$450,14,FALSE)</f>
        <v>30.358611</v>
      </c>
      <c r="R523">
        <f>VLOOKUP($D523,metadata!$B$2:$S$450,15,FALSE)</f>
        <v>130.52861100000001</v>
      </c>
      <c r="S523">
        <f>VLOOKUP($D523,metadata!$B$2:$S$450,16,FALSE)</f>
        <v>0.1</v>
      </c>
      <c r="T523">
        <f>VLOOKUP($D523,metadata!$B$2:$S$450,17,FALSE)</f>
        <v>0</v>
      </c>
      <c r="U523">
        <f>VLOOKUP($D523,metadata!$B$2:$S$450,18,FALSE)</f>
        <v>0</v>
      </c>
      <c r="V523">
        <f>VLOOKUP($D523,metadata!$B$2:$Z$450,19,FALSE)</f>
        <v>110</v>
      </c>
      <c r="W523" t="str">
        <f>VLOOKUP($D523,metadata!$B$2:$Z$450,20,FALSE)</f>
        <v>global average</v>
      </c>
      <c r="X523">
        <f>VLOOKUP($D523,metadata!$B$2:$Z$450,21,FALSE)</f>
        <v>0</v>
      </c>
      <c r="Y523">
        <f>VLOOKUP($D523,metadata!$B$2:$Z$450,22,FALSE)</f>
        <v>6</v>
      </c>
      <c r="Z523">
        <f>VLOOKUP($D523,metadata!$B$2:$Z$450,23,FALSE)</f>
        <v>0</v>
      </c>
      <c r="AA523">
        <f>VLOOKUP($D523,metadata!$B$2:$Z$450,24,FALSE)</f>
        <v>0</v>
      </c>
      <c r="AB523">
        <f>VLOOKUP($D523,metadata!$B$2:$Z$450,25,FALSE)</f>
        <v>0</v>
      </c>
    </row>
    <row r="524" spans="3:28" x14ac:dyDescent="0.3">
      <c r="C524">
        <v>523</v>
      </c>
      <c r="D524" s="11" t="str">
        <f t="shared" si="8"/>
        <v>6-YK</v>
      </c>
      <c r="E524" t="str">
        <f>VLOOKUP($D524,metadata!$B$2:$S$450,2,FALSE)</f>
        <v>KIMURA, MT</v>
      </c>
      <c r="F524" t="str">
        <f>VLOOKUP($D524,metadata!$B$2:$S$450,3,FALSE)</f>
        <v>Geographic variation of reproductive diapause in the Drosophila auraria complex (Diptera: Drosophilidae)</v>
      </c>
      <c r="G524" t="str">
        <f>VLOOKUP($D524,metadata!$B$2:$S$450,4,FALSE)</f>
        <v>10.1111/j.1365-3032.1984.tb00784.x</v>
      </c>
      <c r="H524" t="str">
        <f>VLOOKUP($D524,metadata!$B$2:$S$450,5,FALSE)</f>
        <v>y</v>
      </c>
      <c r="I524" t="str">
        <f>VLOOKUP($D524,metadata!$B$2:$S$450,6,FALSE)</f>
        <v>a</v>
      </c>
      <c r="J524" t="str">
        <f>VLOOKUP($D524,metadata!$B$2:$S$450,7,FALSE)</f>
        <v>i</v>
      </c>
      <c r="K524">
        <f>VLOOKUP($D524,metadata!$B$2:$S$450,8,FALSE)</f>
        <v>7</v>
      </c>
      <c r="L524">
        <f>VLOOKUP($D524,metadata!$B$2:$S$450,9,FALSE)</f>
        <v>7</v>
      </c>
      <c r="M524" t="str">
        <f>VLOOKUP($D524,metadata!$B$2:$S$450,10,FALSE)</f>
        <v>n</v>
      </c>
      <c r="N524" t="str">
        <f>VLOOKUP($D524,metadata!$B$2:$S$450,11,FALSE)</f>
        <v>Drosophila triauraria</v>
      </c>
      <c r="O524" t="str">
        <f>VLOOKUP($D524,metadata!$B$2:$S$450,12,FALSE)</f>
        <v>diptera</v>
      </c>
      <c r="P524" t="str">
        <f>VLOOKUP($D524,metadata!$B$2:$S$450,13,FALSE)</f>
        <v>YK</v>
      </c>
      <c r="Q524">
        <f>VLOOKUP($D524,metadata!$B$2:$S$450,14,FALSE)</f>
        <v>30.358611</v>
      </c>
      <c r="R524">
        <f>VLOOKUP($D524,metadata!$B$2:$S$450,15,FALSE)</f>
        <v>130.52861100000001</v>
      </c>
      <c r="S524">
        <f>VLOOKUP($D524,metadata!$B$2:$S$450,16,FALSE)</f>
        <v>0.1</v>
      </c>
      <c r="T524">
        <f>VLOOKUP($D524,metadata!$B$2:$S$450,17,FALSE)</f>
        <v>0</v>
      </c>
      <c r="U524">
        <f>VLOOKUP($D524,metadata!$B$2:$S$450,18,FALSE)</f>
        <v>0</v>
      </c>
      <c r="V524">
        <f>VLOOKUP($D524,metadata!$B$2:$Z$450,19,FALSE)</f>
        <v>110</v>
      </c>
      <c r="W524" t="str">
        <f>VLOOKUP($D524,metadata!$B$2:$Z$450,20,FALSE)</f>
        <v>global average</v>
      </c>
      <c r="X524">
        <f>VLOOKUP($D524,metadata!$B$2:$Z$450,21,FALSE)</f>
        <v>0</v>
      </c>
      <c r="Y524">
        <f>VLOOKUP($D524,metadata!$B$2:$Z$450,22,FALSE)</f>
        <v>6</v>
      </c>
      <c r="Z524">
        <f>VLOOKUP($D524,metadata!$B$2:$Z$450,23,FALSE)</f>
        <v>0</v>
      </c>
      <c r="AA524">
        <f>VLOOKUP($D524,metadata!$B$2:$Z$450,24,FALSE)</f>
        <v>0</v>
      </c>
      <c r="AB524">
        <f>VLOOKUP($D524,metadata!$B$2:$Z$450,25,FALSE)</f>
        <v>0</v>
      </c>
    </row>
    <row r="525" spans="3:28" x14ac:dyDescent="0.3">
      <c r="C525">
        <v>524</v>
      </c>
      <c r="D525" s="11" t="str">
        <f t="shared" si="8"/>
        <v>6-YK</v>
      </c>
      <c r="E525" t="str">
        <f>VLOOKUP($D525,metadata!$B$2:$S$450,2,FALSE)</f>
        <v>KIMURA, MT</v>
      </c>
      <c r="F525" t="str">
        <f>VLOOKUP($D525,metadata!$B$2:$S$450,3,FALSE)</f>
        <v>Geographic variation of reproductive diapause in the Drosophila auraria complex (Diptera: Drosophilidae)</v>
      </c>
      <c r="G525" t="str">
        <f>VLOOKUP($D525,metadata!$B$2:$S$450,4,FALSE)</f>
        <v>10.1111/j.1365-3032.1984.tb00784.x</v>
      </c>
      <c r="H525" t="str">
        <f>VLOOKUP($D525,metadata!$B$2:$S$450,5,FALSE)</f>
        <v>y</v>
      </c>
      <c r="I525" t="str">
        <f>VLOOKUP($D525,metadata!$B$2:$S$450,6,FALSE)</f>
        <v>a</v>
      </c>
      <c r="J525" t="str">
        <f>VLOOKUP($D525,metadata!$B$2:$S$450,7,FALSE)</f>
        <v>i</v>
      </c>
      <c r="K525">
        <f>VLOOKUP($D525,metadata!$B$2:$S$450,8,FALSE)</f>
        <v>7</v>
      </c>
      <c r="L525">
        <f>VLOOKUP($D525,metadata!$B$2:$S$450,9,FALSE)</f>
        <v>7</v>
      </c>
      <c r="M525" t="str">
        <f>VLOOKUP($D525,metadata!$B$2:$S$450,10,FALSE)</f>
        <v>n</v>
      </c>
      <c r="N525" t="str">
        <f>VLOOKUP($D525,metadata!$B$2:$S$450,11,FALSE)</f>
        <v>Drosophila triauraria</v>
      </c>
      <c r="O525" t="str">
        <f>VLOOKUP($D525,metadata!$B$2:$S$450,12,FALSE)</f>
        <v>diptera</v>
      </c>
      <c r="P525" t="str">
        <f>VLOOKUP($D525,metadata!$B$2:$S$450,13,FALSE)</f>
        <v>YK</v>
      </c>
      <c r="Q525">
        <f>VLOOKUP($D525,metadata!$B$2:$S$450,14,FALSE)</f>
        <v>30.358611</v>
      </c>
      <c r="R525">
        <f>VLOOKUP($D525,metadata!$B$2:$S$450,15,FALSE)</f>
        <v>130.52861100000001</v>
      </c>
      <c r="S525">
        <f>VLOOKUP($D525,metadata!$B$2:$S$450,16,FALSE)</f>
        <v>0.1</v>
      </c>
      <c r="T525">
        <f>VLOOKUP($D525,metadata!$B$2:$S$450,17,FALSE)</f>
        <v>0</v>
      </c>
      <c r="U525">
        <f>VLOOKUP($D525,metadata!$B$2:$S$450,18,FALSE)</f>
        <v>0</v>
      </c>
      <c r="V525">
        <f>VLOOKUP($D525,metadata!$B$2:$Z$450,19,FALSE)</f>
        <v>110</v>
      </c>
      <c r="W525" t="str">
        <f>VLOOKUP($D525,metadata!$B$2:$Z$450,20,FALSE)</f>
        <v>global average</v>
      </c>
      <c r="X525">
        <f>VLOOKUP($D525,metadata!$B$2:$Z$450,21,FALSE)</f>
        <v>0</v>
      </c>
      <c r="Y525">
        <f>VLOOKUP($D525,metadata!$B$2:$Z$450,22,FALSE)</f>
        <v>6</v>
      </c>
      <c r="Z525">
        <f>VLOOKUP($D525,metadata!$B$2:$Z$450,23,FALSE)</f>
        <v>0</v>
      </c>
      <c r="AA525">
        <f>VLOOKUP($D525,metadata!$B$2:$Z$450,24,FALSE)</f>
        <v>0</v>
      </c>
      <c r="AB525">
        <f>VLOOKUP($D525,metadata!$B$2:$Z$450,25,FALSE)</f>
        <v>0</v>
      </c>
    </row>
    <row r="526" spans="3:28" x14ac:dyDescent="0.3">
      <c r="C526">
        <v>525</v>
      </c>
      <c r="D526" s="11" t="str">
        <f t="shared" si="8"/>
        <v>6-YK</v>
      </c>
      <c r="E526" t="str">
        <f>VLOOKUP($D526,metadata!$B$2:$S$450,2,FALSE)</f>
        <v>KIMURA, MT</v>
      </c>
      <c r="F526" t="str">
        <f>VLOOKUP($D526,metadata!$B$2:$S$450,3,FALSE)</f>
        <v>Geographic variation of reproductive diapause in the Drosophila auraria complex (Diptera: Drosophilidae)</v>
      </c>
      <c r="G526" t="str">
        <f>VLOOKUP($D526,metadata!$B$2:$S$450,4,FALSE)</f>
        <v>10.1111/j.1365-3032.1984.tb00784.x</v>
      </c>
      <c r="H526" t="str">
        <f>VLOOKUP($D526,metadata!$B$2:$S$450,5,FALSE)</f>
        <v>y</v>
      </c>
      <c r="I526" t="str">
        <f>VLOOKUP($D526,metadata!$B$2:$S$450,6,FALSE)</f>
        <v>a</v>
      </c>
      <c r="J526" t="str">
        <f>VLOOKUP($D526,metadata!$B$2:$S$450,7,FALSE)</f>
        <v>i</v>
      </c>
      <c r="K526">
        <f>VLOOKUP($D526,metadata!$B$2:$S$450,8,FALSE)</f>
        <v>7</v>
      </c>
      <c r="L526">
        <f>VLOOKUP($D526,metadata!$B$2:$S$450,9,FALSE)</f>
        <v>7</v>
      </c>
      <c r="M526" t="str">
        <f>VLOOKUP($D526,metadata!$B$2:$S$450,10,FALSE)</f>
        <v>n</v>
      </c>
      <c r="N526" t="str">
        <f>VLOOKUP($D526,metadata!$B$2:$S$450,11,FALSE)</f>
        <v>Drosophila triauraria</v>
      </c>
      <c r="O526" t="str">
        <f>VLOOKUP($D526,metadata!$B$2:$S$450,12,FALSE)</f>
        <v>diptera</v>
      </c>
      <c r="P526" t="str">
        <f>VLOOKUP($D526,metadata!$B$2:$S$450,13,FALSE)</f>
        <v>YK</v>
      </c>
      <c r="Q526">
        <f>VLOOKUP($D526,metadata!$B$2:$S$450,14,FALSE)</f>
        <v>30.358611</v>
      </c>
      <c r="R526">
        <f>VLOOKUP($D526,metadata!$B$2:$S$450,15,FALSE)</f>
        <v>130.52861100000001</v>
      </c>
      <c r="S526">
        <f>VLOOKUP($D526,metadata!$B$2:$S$450,16,FALSE)</f>
        <v>0.1</v>
      </c>
      <c r="T526">
        <f>VLOOKUP($D526,metadata!$B$2:$S$450,17,FALSE)</f>
        <v>0</v>
      </c>
      <c r="U526">
        <f>VLOOKUP($D526,metadata!$B$2:$S$450,18,FALSE)</f>
        <v>0</v>
      </c>
      <c r="V526">
        <f>VLOOKUP($D526,metadata!$B$2:$Z$450,19,FALSE)</f>
        <v>110</v>
      </c>
      <c r="W526" t="str">
        <f>VLOOKUP($D526,metadata!$B$2:$Z$450,20,FALSE)</f>
        <v>global average</v>
      </c>
      <c r="X526">
        <f>VLOOKUP($D526,metadata!$B$2:$Z$450,21,FALSE)</f>
        <v>0</v>
      </c>
      <c r="Y526">
        <f>VLOOKUP($D526,metadata!$B$2:$Z$450,22,FALSE)</f>
        <v>6</v>
      </c>
      <c r="Z526">
        <f>VLOOKUP($D526,metadata!$B$2:$Z$450,23,FALSE)</f>
        <v>0</v>
      </c>
      <c r="AA526">
        <f>VLOOKUP($D526,metadata!$B$2:$Z$450,24,FALSE)</f>
        <v>0</v>
      </c>
      <c r="AB526">
        <f>VLOOKUP($D526,metadata!$B$2:$Z$450,25,FALSE)</f>
        <v>0</v>
      </c>
    </row>
    <row r="527" spans="3:28" x14ac:dyDescent="0.3">
      <c r="C527">
        <v>526</v>
      </c>
      <c r="D527" s="11" t="str">
        <f t="shared" si="8"/>
        <v>6-KO</v>
      </c>
      <c r="E527" t="str">
        <f>VLOOKUP($D527,metadata!$B$2:$S$450,2,FALSE)</f>
        <v>KIMURA, MT</v>
      </c>
      <c r="F527" t="str">
        <f>VLOOKUP($D527,metadata!$B$2:$S$450,3,FALSE)</f>
        <v>Geographic variation of reproductive diapause in the Drosophila auraria complex (Diptera: Drosophilidae)</v>
      </c>
      <c r="G527" t="str">
        <f>VLOOKUP($D527,metadata!$B$2:$S$450,4,FALSE)</f>
        <v>10.1111/j.1365-3032.1984.tb00784.x</v>
      </c>
      <c r="H527" t="str">
        <f>VLOOKUP($D527,metadata!$B$2:$S$450,5,FALSE)</f>
        <v>y</v>
      </c>
      <c r="I527" t="str">
        <f>VLOOKUP($D527,metadata!$B$2:$S$450,6,FALSE)</f>
        <v>a</v>
      </c>
      <c r="J527" t="str">
        <f>VLOOKUP($D527,metadata!$B$2:$S$450,7,FALSE)</f>
        <v>i</v>
      </c>
      <c r="K527">
        <f>VLOOKUP($D527,metadata!$B$2:$S$450,8,FALSE)</f>
        <v>10</v>
      </c>
      <c r="L527">
        <f>VLOOKUP($D527,metadata!$B$2:$S$450,9,FALSE)</f>
        <v>7</v>
      </c>
      <c r="M527" t="str">
        <f>VLOOKUP($D527,metadata!$B$2:$S$450,10,FALSE)</f>
        <v>n</v>
      </c>
      <c r="N527" t="str">
        <f>VLOOKUP($D527,metadata!$B$2:$S$450,11,FALSE)</f>
        <v>Drosophila auraria</v>
      </c>
      <c r="O527" t="str">
        <f>VLOOKUP($D527,metadata!$B$2:$S$450,12,FALSE)</f>
        <v>diptera</v>
      </c>
      <c r="P527" t="str">
        <f>VLOOKUP($D527,metadata!$B$2:$S$450,13,FALSE)</f>
        <v>KO</v>
      </c>
      <c r="Q527">
        <f>VLOOKUP($D527,metadata!$B$2:$S$450,14,FALSE)</f>
        <v>44.774360999999999</v>
      </c>
      <c r="R527">
        <f>VLOOKUP($D527,metadata!$B$2:$S$450,15,FALSE)</f>
        <v>142.254389</v>
      </c>
      <c r="S527">
        <f>VLOOKUP($D527,metadata!$B$2:$S$450,16,FALSE)</f>
        <v>0.1</v>
      </c>
      <c r="T527">
        <f>VLOOKUP($D527,metadata!$B$2:$S$450,17,FALSE)</f>
        <v>0</v>
      </c>
      <c r="U527">
        <f>VLOOKUP($D527,metadata!$B$2:$S$450,18,FALSE)</f>
        <v>0</v>
      </c>
      <c r="V527">
        <f>VLOOKUP($D527,metadata!$B$2:$Z$450,19,FALSE)</f>
        <v>110</v>
      </c>
      <c r="W527" t="str">
        <f>VLOOKUP($D527,metadata!$B$2:$Z$450,20,FALSE)</f>
        <v>global average</v>
      </c>
      <c r="X527">
        <f>VLOOKUP($D527,metadata!$B$2:$Z$450,21,FALSE)</f>
        <v>0</v>
      </c>
      <c r="Y527">
        <f>VLOOKUP($D527,metadata!$B$2:$Z$450,22,FALSE)</f>
        <v>6</v>
      </c>
      <c r="Z527">
        <f>VLOOKUP($D527,metadata!$B$2:$Z$450,23,FALSE)</f>
        <v>0</v>
      </c>
      <c r="AA527">
        <f>VLOOKUP($D527,metadata!$B$2:$Z$450,24,FALSE)</f>
        <v>0</v>
      </c>
      <c r="AB527">
        <f>VLOOKUP($D527,metadata!$B$2:$Z$450,25,FALSE)</f>
        <v>0</v>
      </c>
    </row>
    <row r="528" spans="3:28" x14ac:dyDescent="0.3">
      <c r="C528">
        <v>527</v>
      </c>
      <c r="D528" s="11" t="str">
        <f t="shared" si="8"/>
        <v>6-KO</v>
      </c>
      <c r="E528" t="str">
        <f>VLOOKUP($D528,metadata!$B$2:$S$450,2,FALSE)</f>
        <v>KIMURA, MT</v>
      </c>
      <c r="F528" t="str">
        <f>VLOOKUP($D528,metadata!$B$2:$S$450,3,FALSE)</f>
        <v>Geographic variation of reproductive diapause in the Drosophila auraria complex (Diptera: Drosophilidae)</v>
      </c>
      <c r="G528" t="str">
        <f>VLOOKUP($D528,metadata!$B$2:$S$450,4,FALSE)</f>
        <v>10.1111/j.1365-3032.1984.tb00784.x</v>
      </c>
      <c r="H528" t="str">
        <f>VLOOKUP($D528,metadata!$B$2:$S$450,5,FALSE)</f>
        <v>y</v>
      </c>
      <c r="I528" t="str">
        <f>VLOOKUP($D528,metadata!$B$2:$S$450,6,FALSE)</f>
        <v>a</v>
      </c>
      <c r="J528" t="str">
        <f>VLOOKUP($D528,metadata!$B$2:$S$450,7,FALSE)</f>
        <v>i</v>
      </c>
      <c r="K528">
        <f>VLOOKUP($D528,metadata!$B$2:$S$450,8,FALSE)</f>
        <v>10</v>
      </c>
      <c r="L528">
        <f>VLOOKUP($D528,metadata!$B$2:$S$450,9,FALSE)</f>
        <v>7</v>
      </c>
      <c r="M528" t="str">
        <f>VLOOKUP($D528,metadata!$B$2:$S$450,10,FALSE)</f>
        <v>n</v>
      </c>
      <c r="N528" t="str">
        <f>VLOOKUP($D528,metadata!$B$2:$S$450,11,FALSE)</f>
        <v>Drosophila auraria</v>
      </c>
      <c r="O528" t="str">
        <f>VLOOKUP($D528,metadata!$B$2:$S$450,12,FALSE)</f>
        <v>diptera</v>
      </c>
      <c r="P528" t="str">
        <f>VLOOKUP($D528,metadata!$B$2:$S$450,13,FALSE)</f>
        <v>KO</v>
      </c>
      <c r="Q528">
        <f>VLOOKUP($D528,metadata!$B$2:$S$450,14,FALSE)</f>
        <v>44.774360999999999</v>
      </c>
      <c r="R528">
        <f>VLOOKUP($D528,metadata!$B$2:$S$450,15,FALSE)</f>
        <v>142.254389</v>
      </c>
      <c r="S528">
        <f>VLOOKUP($D528,metadata!$B$2:$S$450,16,FALSE)</f>
        <v>0.1</v>
      </c>
      <c r="T528">
        <f>VLOOKUP($D528,metadata!$B$2:$S$450,17,FALSE)</f>
        <v>0</v>
      </c>
      <c r="U528">
        <f>VLOOKUP($D528,metadata!$B$2:$S$450,18,FALSE)</f>
        <v>0</v>
      </c>
      <c r="V528">
        <f>VLOOKUP($D528,metadata!$B$2:$Z$450,19,FALSE)</f>
        <v>110</v>
      </c>
      <c r="W528" t="str">
        <f>VLOOKUP($D528,metadata!$B$2:$Z$450,20,FALSE)</f>
        <v>global average</v>
      </c>
      <c r="X528">
        <f>VLOOKUP($D528,metadata!$B$2:$Z$450,21,FALSE)</f>
        <v>0</v>
      </c>
      <c r="Y528">
        <f>VLOOKUP($D528,metadata!$B$2:$Z$450,22,FALSE)</f>
        <v>6</v>
      </c>
      <c r="Z528">
        <f>VLOOKUP($D528,metadata!$B$2:$Z$450,23,FALSE)</f>
        <v>0</v>
      </c>
      <c r="AA528">
        <f>VLOOKUP($D528,metadata!$B$2:$Z$450,24,FALSE)</f>
        <v>0</v>
      </c>
      <c r="AB528">
        <f>VLOOKUP($D528,metadata!$B$2:$Z$450,25,FALSE)</f>
        <v>0</v>
      </c>
    </row>
    <row r="529" spans="3:28" x14ac:dyDescent="0.3">
      <c r="C529">
        <v>528</v>
      </c>
      <c r="D529" s="11" t="str">
        <f t="shared" si="8"/>
        <v>6-KO</v>
      </c>
      <c r="E529" t="str">
        <f>VLOOKUP($D529,metadata!$B$2:$S$450,2,FALSE)</f>
        <v>KIMURA, MT</v>
      </c>
      <c r="F529" t="str">
        <f>VLOOKUP($D529,metadata!$B$2:$S$450,3,FALSE)</f>
        <v>Geographic variation of reproductive diapause in the Drosophila auraria complex (Diptera: Drosophilidae)</v>
      </c>
      <c r="G529" t="str">
        <f>VLOOKUP($D529,metadata!$B$2:$S$450,4,FALSE)</f>
        <v>10.1111/j.1365-3032.1984.tb00784.x</v>
      </c>
      <c r="H529" t="str">
        <f>VLOOKUP($D529,metadata!$B$2:$S$450,5,FALSE)</f>
        <v>y</v>
      </c>
      <c r="I529" t="str">
        <f>VLOOKUP($D529,metadata!$B$2:$S$450,6,FALSE)</f>
        <v>a</v>
      </c>
      <c r="J529" t="str">
        <f>VLOOKUP($D529,metadata!$B$2:$S$450,7,FALSE)</f>
        <v>i</v>
      </c>
      <c r="K529">
        <f>VLOOKUP($D529,metadata!$B$2:$S$450,8,FALSE)</f>
        <v>10</v>
      </c>
      <c r="L529">
        <f>VLOOKUP($D529,metadata!$B$2:$S$450,9,FALSE)</f>
        <v>7</v>
      </c>
      <c r="M529" t="str">
        <f>VLOOKUP($D529,metadata!$B$2:$S$450,10,FALSE)</f>
        <v>n</v>
      </c>
      <c r="N529" t="str">
        <f>VLOOKUP($D529,metadata!$B$2:$S$450,11,FALSE)</f>
        <v>Drosophila auraria</v>
      </c>
      <c r="O529" t="str">
        <f>VLOOKUP($D529,metadata!$B$2:$S$450,12,FALSE)</f>
        <v>diptera</v>
      </c>
      <c r="P529" t="str">
        <f>VLOOKUP($D529,metadata!$B$2:$S$450,13,FALSE)</f>
        <v>KO</v>
      </c>
      <c r="Q529">
        <f>VLOOKUP($D529,metadata!$B$2:$S$450,14,FALSE)</f>
        <v>44.774360999999999</v>
      </c>
      <c r="R529">
        <f>VLOOKUP($D529,metadata!$B$2:$S$450,15,FALSE)</f>
        <v>142.254389</v>
      </c>
      <c r="S529">
        <f>VLOOKUP($D529,metadata!$B$2:$S$450,16,FALSE)</f>
        <v>0.1</v>
      </c>
      <c r="T529">
        <f>VLOOKUP($D529,metadata!$B$2:$S$450,17,FALSE)</f>
        <v>0</v>
      </c>
      <c r="U529">
        <f>VLOOKUP($D529,metadata!$B$2:$S$450,18,FALSE)</f>
        <v>0</v>
      </c>
      <c r="V529">
        <f>VLOOKUP($D529,metadata!$B$2:$Z$450,19,FALSE)</f>
        <v>110</v>
      </c>
      <c r="W529" t="str">
        <f>VLOOKUP($D529,metadata!$B$2:$Z$450,20,FALSE)</f>
        <v>global average</v>
      </c>
      <c r="X529">
        <f>VLOOKUP($D529,metadata!$B$2:$Z$450,21,FALSE)</f>
        <v>0</v>
      </c>
      <c r="Y529">
        <f>VLOOKUP($D529,metadata!$B$2:$Z$450,22,FALSE)</f>
        <v>6</v>
      </c>
      <c r="Z529">
        <f>VLOOKUP($D529,metadata!$B$2:$Z$450,23,FALSE)</f>
        <v>0</v>
      </c>
      <c r="AA529">
        <f>VLOOKUP($D529,metadata!$B$2:$Z$450,24,FALSE)</f>
        <v>0</v>
      </c>
      <c r="AB529">
        <f>VLOOKUP($D529,metadata!$B$2:$Z$450,25,FALSE)</f>
        <v>0</v>
      </c>
    </row>
    <row r="530" spans="3:28" x14ac:dyDescent="0.3">
      <c r="C530">
        <v>529</v>
      </c>
      <c r="D530" s="11" t="str">
        <f t="shared" si="8"/>
        <v>6-KO</v>
      </c>
      <c r="E530" t="str">
        <f>VLOOKUP($D530,metadata!$B$2:$S$450,2,FALSE)</f>
        <v>KIMURA, MT</v>
      </c>
      <c r="F530" t="str">
        <f>VLOOKUP($D530,metadata!$B$2:$S$450,3,FALSE)</f>
        <v>Geographic variation of reproductive diapause in the Drosophila auraria complex (Diptera: Drosophilidae)</v>
      </c>
      <c r="G530" t="str">
        <f>VLOOKUP($D530,metadata!$B$2:$S$450,4,FALSE)</f>
        <v>10.1111/j.1365-3032.1984.tb00784.x</v>
      </c>
      <c r="H530" t="str">
        <f>VLOOKUP($D530,metadata!$B$2:$S$450,5,FALSE)</f>
        <v>y</v>
      </c>
      <c r="I530" t="str">
        <f>VLOOKUP($D530,metadata!$B$2:$S$450,6,FALSE)</f>
        <v>a</v>
      </c>
      <c r="J530" t="str">
        <f>VLOOKUP($D530,metadata!$B$2:$S$450,7,FALSE)</f>
        <v>i</v>
      </c>
      <c r="K530">
        <f>VLOOKUP($D530,metadata!$B$2:$S$450,8,FALSE)</f>
        <v>10</v>
      </c>
      <c r="L530">
        <f>VLOOKUP($D530,metadata!$B$2:$S$450,9,FALSE)</f>
        <v>7</v>
      </c>
      <c r="M530" t="str">
        <f>VLOOKUP($D530,metadata!$B$2:$S$450,10,FALSE)</f>
        <v>n</v>
      </c>
      <c r="N530" t="str">
        <f>VLOOKUP($D530,metadata!$B$2:$S$450,11,FALSE)</f>
        <v>Drosophila auraria</v>
      </c>
      <c r="O530" t="str">
        <f>VLOOKUP($D530,metadata!$B$2:$S$450,12,FALSE)</f>
        <v>diptera</v>
      </c>
      <c r="P530" t="str">
        <f>VLOOKUP($D530,metadata!$B$2:$S$450,13,FALSE)</f>
        <v>KO</v>
      </c>
      <c r="Q530">
        <f>VLOOKUP($D530,metadata!$B$2:$S$450,14,FALSE)</f>
        <v>44.774360999999999</v>
      </c>
      <c r="R530">
        <f>VLOOKUP($D530,metadata!$B$2:$S$450,15,FALSE)</f>
        <v>142.254389</v>
      </c>
      <c r="S530">
        <f>VLOOKUP($D530,metadata!$B$2:$S$450,16,FALSE)</f>
        <v>0.1</v>
      </c>
      <c r="T530">
        <f>VLOOKUP($D530,metadata!$B$2:$S$450,17,FALSE)</f>
        <v>0</v>
      </c>
      <c r="U530">
        <f>VLOOKUP($D530,metadata!$B$2:$S$450,18,FALSE)</f>
        <v>0</v>
      </c>
      <c r="V530">
        <f>VLOOKUP($D530,metadata!$B$2:$Z$450,19,FALSE)</f>
        <v>110</v>
      </c>
      <c r="W530" t="str">
        <f>VLOOKUP($D530,metadata!$B$2:$Z$450,20,FALSE)</f>
        <v>global average</v>
      </c>
      <c r="X530">
        <f>VLOOKUP($D530,metadata!$B$2:$Z$450,21,FALSE)</f>
        <v>0</v>
      </c>
      <c r="Y530">
        <f>VLOOKUP($D530,metadata!$B$2:$Z$450,22,FALSE)</f>
        <v>6</v>
      </c>
      <c r="Z530">
        <f>VLOOKUP($D530,metadata!$B$2:$Z$450,23,FALSE)</f>
        <v>0</v>
      </c>
      <c r="AA530">
        <f>VLOOKUP($D530,metadata!$B$2:$Z$450,24,FALSE)</f>
        <v>0</v>
      </c>
      <c r="AB530">
        <f>VLOOKUP($D530,metadata!$B$2:$Z$450,25,FALSE)</f>
        <v>0</v>
      </c>
    </row>
    <row r="531" spans="3:28" x14ac:dyDescent="0.3">
      <c r="C531">
        <v>530</v>
      </c>
      <c r="D531" s="11" t="str">
        <f t="shared" si="8"/>
        <v>6-ON</v>
      </c>
      <c r="E531" t="str">
        <f>VLOOKUP($D531,metadata!$B$2:$S$450,2,FALSE)</f>
        <v>KIMURA, MT</v>
      </c>
      <c r="F531" t="str">
        <f>VLOOKUP($D531,metadata!$B$2:$S$450,3,FALSE)</f>
        <v>Geographic variation of reproductive diapause in the Drosophila auraria complex (Diptera: Drosophilidae)</v>
      </c>
      <c r="G531" t="str">
        <f>VLOOKUP($D531,metadata!$B$2:$S$450,4,FALSE)</f>
        <v>10.1111/j.1365-3032.1984.tb00784.x</v>
      </c>
      <c r="H531" t="str">
        <f>VLOOKUP($D531,metadata!$B$2:$S$450,5,FALSE)</f>
        <v>y</v>
      </c>
      <c r="I531" t="str">
        <f>VLOOKUP($D531,metadata!$B$2:$S$450,6,FALSE)</f>
        <v>a</v>
      </c>
      <c r="J531" t="str">
        <f>VLOOKUP($D531,metadata!$B$2:$S$450,7,FALSE)</f>
        <v>i</v>
      </c>
      <c r="K531">
        <f>VLOOKUP($D531,metadata!$B$2:$S$450,8,FALSE)</f>
        <v>10</v>
      </c>
      <c r="L531">
        <f>VLOOKUP($D531,metadata!$B$2:$S$450,9,FALSE)</f>
        <v>7</v>
      </c>
      <c r="M531" t="str">
        <f>VLOOKUP($D531,metadata!$B$2:$S$450,10,FALSE)</f>
        <v>n</v>
      </c>
      <c r="N531" t="str">
        <f>VLOOKUP($D531,metadata!$B$2:$S$450,11,FALSE)</f>
        <v>Drosophila auraria</v>
      </c>
      <c r="O531" t="str">
        <f>VLOOKUP($D531,metadata!$B$2:$S$450,12,FALSE)</f>
        <v>diptera</v>
      </c>
      <c r="P531" t="str">
        <f>VLOOKUP($D531,metadata!$B$2:$S$450,13,FALSE)</f>
        <v>ON</v>
      </c>
      <c r="Q531">
        <f>VLOOKUP($D531,metadata!$B$2:$S$450,14,FALSE)</f>
        <v>41.972000000000001</v>
      </c>
      <c r="R531">
        <f>VLOOKUP($D531,metadata!$B$2:$S$450,15,FALSE)</f>
        <v>140.66909999999999</v>
      </c>
      <c r="S531">
        <f>VLOOKUP($D531,metadata!$B$2:$S$450,16,FALSE)</f>
        <v>0.1</v>
      </c>
      <c r="T531">
        <f>VLOOKUP($D531,metadata!$B$2:$S$450,17,FALSE)</f>
        <v>0</v>
      </c>
      <c r="U531">
        <f>VLOOKUP($D531,metadata!$B$2:$S$450,18,FALSE)</f>
        <v>0</v>
      </c>
      <c r="V531">
        <f>VLOOKUP($D531,metadata!$B$2:$Z$450,19,FALSE)</f>
        <v>110</v>
      </c>
      <c r="W531" t="str">
        <f>VLOOKUP($D531,metadata!$B$2:$Z$450,20,FALSE)</f>
        <v>global average</v>
      </c>
      <c r="X531">
        <f>VLOOKUP($D531,metadata!$B$2:$Z$450,21,FALSE)</f>
        <v>0</v>
      </c>
      <c r="Y531">
        <f>VLOOKUP($D531,metadata!$B$2:$Z$450,22,FALSE)</f>
        <v>6</v>
      </c>
      <c r="Z531">
        <f>VLOOKUP($D531,metadata!$B$2:$Z$450,23,FALSE)</f>
        <v>0</v>
      </c>
      <c r="AA531">
        <f>VLOOKUP($D531,metadata!$B$2:$Z$450,24,FALSE)</f>
        <v>0</v>
      </c>
      <c r="AB531">
        <f>VLOOKUP($D531,metadata!$B$2:$Z$450,25,FALSE)</f>
        <v>0</v>
      </c>
    </row>
    <row r="532" spans="3:28" x14ac:dyDescent="0.3">
      <c r="C532">
        <v>531</v>
      </c>
      <c r="D532" s="11" t="str">
        <f t="shared" si="8"/>
        <v>6-ON</v>
      </c>
      <c r="E532" t="str">
        <f>VLOOKUP($D532,metadata!$B$2:$S$450,2,FALSE)</f>
        <v>KIMURA, MT</v>
      </c>
      <c r="F532" t="str">
        <f>VLOOKUP($D532,metadata!$B$2:$S$450,3,FALSE)</f>
        <v>Geographic variation of reproductive diapause in the Drosophila auraria complex (Diptera: Drosophilidae)</v>
      </c>
      <c r="G532" t="str">
        <f>VLOOKUP($D532,metadata!$B$2:$S$450,4,FALSE)</f>
        <v>10.1111/j.1365-3032.1984.tb00784.x</v>
      </c>
      <c r="H532" t="str">
        <f>VLOOKUP($D532,metadata!$B$2:$S$450,5,FALSE)</f>
        <v>y</v>
      </c>
      <c r="I532" t="str">
        <f>VLOOKUP($D532,metadata!$B$2:$S$450,6,FALSE)</f>
        <v>a</v>
      </c>
      <c r="J532" t="str">
        <f>VLOOKUP($D532,metadata!$B$2:$S$450,7,FALSE)</f>
        <v>i</v>
      </c>
      <c r="K532">
        <f>VLOOKUP($D532,metadata!$B$2:$S$450,8,FALSE)</f>
        <v>10</v>
      </c>
      <c r="L532">
        <f>VLOOKUP($D532,metadata!$B$2:$S$450,9,FALSE)</f>
        <v>7</v>
      </c>
      <c r="M532" t="str">
        <f>VLOOKUP($D532,metadata!$B$2:$S$450,10,FALSE)</f>
        <v>n</v>
      </c>
      <c r="N532" t="str">
        <f>VLOOKUP($D532,metadata!$B$2:$S$450,11,FALSE)</f>
        <v>Drosophila auraria</v>
      </c>
      <c r="O532" t="str">
        <f>VLOOKUP($D532,metadata!$B$2:$S$450,12,FALSE)</f>
        <v>diptera</v>
      </c>
      <c r="P532" t="str">
        <f>VLOOKUP($D532,metadata!$B$2:$S$450,13,FALSE)</f>
        <v>ON</v>
      </c>
      <c r="Q532">
        <f>VLOOKUP($D532,metadata!$B$2:$S$450,14,FALSE)</f>
        <v>41.972000000000001</v>
      </c>
      <c r="R532">
        <f>VLOOKUP($D532,metadata!$B$2:$S$450,15,FALSE)</f>
        <v>140.66909999999999</v>
      </c>
      <c r="S532">
        <f>VLOOKUP($D532,metadata!$B$2:$S$450,16,FALSE)</f>
        <v>0.1</v>
      </c>
      <c r="T532">
        <f>VLOOKUP($D532,metadata!$B$2:$S$450,17,FALSE)</f>
        <v>0</v>
      </c>
      <c r="U532">
        <f>VLOOKUP($D532,metadata!$B$2:$S$450,18,FALSE)</f>
        <v>0</v>
      </c>
      <c r="V532">
        <f>VLOOKUP($D532,metadata!$B$2:$Z$450,19,FALSE)</f>
        <v>110</v>
      </c>
      <c r="W532" t="str">
        <f>VLOOKUP($D532,metadata!$B$2:$Z$450,20,FALSE)</f>
        <v>global average</v>
      </c>
      <c r="X532">
        <f>VLOOKUP($D532,metadata!$B$2:$Z$450,21,FALSE)</f>
        <v>0</v>
      </c>
      <c r="Y532">
        <f>VLOOKUP($D532,metadata!$B$2:$Z$450,22,FALSE)</f>
        <v>6</v>
      </c>
      <c r="Z532">
        <f>VLOOKUP($D532,metadata!$B$2:$Z$450,23,FALSE)</f>
        <v>0</v>
      </c>
      <c r="AA532">
        <f>VLOOKUP($D532,metadata!$B$2:$Z$450,24,FALSE)</f>
        <v>0</v>
      </c>
      <c r="AB532">
        <f>VLOOKUP($D532,metadata!$B$2:$Z$450,25,FALSE)</f>
        <v>0</v>
      </c>
    </row>
    <row r="533" spans="3:28" x14ac:dyDescent="0.3">
      <c r="C533">
        <v>532</v>
      </c>
      <c r="D533" s="11" t="str">
        <f t="shared" si="8"/>
        <v>6-ON</v>
      </c>
      <c r="E533" t="str">
        <f>VLOOKUP($D533,metadata!$B$2:$S$450,2,FALSE)</f>
        <v>KIMURA, MT</v>
      </c>
      <c r="F533" t="str">
        <f>VLOOKUP($D533,metadata!$B$2:$S$450,3,FALSE)</f>
        <v>Geographic variation of reproductive diapause in the Drosophila auraria complex (Diptera: Drosophilidae)</v>
      </c>
      <c r="G533" t="str">
        <f>VLOOKUP($D533,metadata!$B$2:$S$450,4,FALSE)</f>
        <v>10.1111/j.1365-3032.1984.tb00784.x</v>
      </c>
      <c r="H533" t="str">
        <f>VLOOKUP($D533,metadata!$B$2:$S$450,5,FALSE)</f>
        <v>y</v>
      </c>
      <c r="I533" t="str">
        <f>VLOOKUP($D533,metadata!$B$2:$S$450,6,FALSE)</f>
        <v>a</v>
      </c>
      <c r="J533" t="str">
        <f>VLOOKUP($D533,metadata!$B$2:$S$450,7,FALSE)</f>
        <v>i</v>
      </c>
      <c r="K533">
        <f>VLOOKUP($D533,metadata!$B$2:$S$450,8,FALSE)</f>
        <v>10</v>
      </c>
      <c r="L533">
        <f>VLOOKUP($D533,metadata!$B$2:$S$450,9,FALSE)</f>
        <v>7</v>
      </c>
      <c r="M533" t="str">
        <f>VLOOKUP($D533,metadata!$B$2:$S$450,10,FALSE)</f>
        <v>n</v>
      </c>
      <c r="N533" t="str">
        <f>VLOOKUP($D533,metadata!$B$2:$S$450,11,FALSE)</f>
        <v>Drosophila auraria</v>
      </c>
      <c r="O533" t="str">
        <f>VLOOKUP($D533,metadata!$B$2:$S$450,12,FALSE)</f>
        <v>diptera</v>
      </c>
      <c r="P533" t="str">
        <f>VLOOKUP($D533,metadata!$B$2:$S$450,13,FALSE)</f>
        <v>ON</v>
      </c>
      <c r="Q533">
        <f>VLOOKUP($D533,metadata!$B$2:$S$450,14,FALSE)</f>
        <v>41.972000000000001</v>
      </c>
      <c r="R533">
        <f>VLOOKUP($D533,metadata!$B$2:$S$450,15,FALSE)</f>
        <v>140.66909999999999</v>
      </c>
      <c r="S533">
        <f>VLOOKUP($D533,metadata!$B$2:$S$450,16,FALSE)</f>
        <v>0.1</v>
      </c>
      <c r="T533">
        <f>VLOOKUP($D533,metadata!$B$2:$S$450,17,FALSE)</f>
        <v>0</v>
      </c>
      <c r="U533">
        <f>VLOOKUP($D533,metadata!$B$2:$S$450,18,FALSE)</f>
        <v>0</v>
      </c>
      <c r="V533">
        <f>VLOOKUP($D533,metadata!$B$2:$Z$450,19,FALSE)</f>
        <v>110</v>
      </c>
      <c r="W533" t="str">
        <f>VLOOKUP($D533,metadata!$B$2:$Z$450,20,FALSE)</f>
        <v>global average</v>
      </c>
      <c r="X533">
        <f>VLOOKUP($D533,metadata!$B$2:$Z$450,21,FALSE)</f>
        <v>0</v>
      </c>
      <c r="Y533">
        <f>VLOOKUP($D533,metadata!$B$2:$Z$450,22,FALSE)</f>
        <v>6</v>
      </c>
      <c r="Z533">
        <f>VLOOKUP($D533,metadata!$B$2:$Z$450,23,FALSE)</f>
        <v>0</v>
      </c>
      <c r="AA533">
        <f>VLOOKUP($D533,metadata!$B$2:$Z$450,24,FALSE)</f>
        <v>0</v>
      </c>
      <c r="AB533">
        <f>VLOOKUP($D533,metadata!$B$2:$Z$450,25,FALSE)</f>
        <v>0</v>
      </c>
    </row>
    <row r="534" spans="3:28" x14ac:dyDescent="0.3">
      <c r="C534">
        <v>533</v>
      </c>
      <c r="D534" s="11" t="str">
        <f t="shared" si="8"/>
        <v>6-ON</v>
      </c>
      <c r="E534" t="str">
        <f>VLOOKUP($D534,metadata!$B$2:$S$450,2,FALSE)</f>
        <v>KIMURA, MT</v>
      </c>
      <c r="F534" t="str">
        <f>VLOOKUP($D534,metadata!$B$2:$S$450,3,FALSE)</f>
        <v>Geographic variation of reproductive diapause in the Drosophila auraria complex (Diptera: Drosophilidae)</v>
      </c>
      <c r="G534" t="str">
        <f>VLOOKUP($D534,metadata!$B$2:$S$450,4,FALSE)</f>
        <v>10.1111/j.1365-3032.1984.tb00784.x</v>
      </c>
      <c r="H534" t="str">
        <f>VLOOKUP($D534,metadata!$B$2:$S$450,5,FALSE)</f>
        <v>y</v>
      </c>
      <c r="I534" t="str">
        <f>VLOOKUP($D534,metadata!$B$2:$S$450,6,FALSE)</f>
        <v>a</v>
      </c>
      <c r="J534" t="str">
        <f>VLOOKUP($D534,metadata!$B$2:$S$450,7,FALSE)</f>
        <v>i</v>
      </c>
      <c r="K534">
        <f>VLOOKUP($D534,metadata!$B$2:$S$450,8,FALSE)</f>
        <v>10</v>
      </c>
      <c r="L534">
        <f>VLOOKUP($D534,metadata!$B$2:$S$450,9,FALSE)</f>
        <v>7</v>
      </c>
      <c r="M534" t="str">
        <f>VLOOKUP($D534,metadata!$B$2:$S$450,10,FALSE)</f>
        <v>n</v>
      </c>
      <c r="N534" t="str">
        <f>VLOOKUP($D534,metadata!$B$2:$S$450,11,FALSE)</f>
        <v>Drosophila auraria</v>
      </c>
      <c r="O534" t="str">
        <f>VLOOKUP($D534,metadata!$B$2:$S$450,12,FALSE)</f>
        <v>diptera</v>
      </c>
      <c r="P534" t="str">
        <f>VLOOKUP($D534,metadata!$B$2:$S$450,13,FALSE)</f>
        <v>ON</v>
      </c>
      <c r="Q534">
        <f>VLOOKUP($D534,metadata!$B$2:$S$450,14,FALSE)</f>
        <v>41.972000000000001</v>
      </c>
      <c r="R534">
        <f>VLOOKUP($D534,metadata!$B$2:$S$450,15,FALSE)</f>
        <v>140.66909999999999</v>
      </c>
      <c r="S534">
        <f>VLOOKUP($D534,metadata!$B$2:$S$450,16,FALSE)</f>
        <v>0.1</v>
      </c>
      <c r="T534">
        <f>VLOOKUP($D534,metadata!$B$2:$S$450,17,FALSE)</f>
        <v>0</v>
      </c>
      <c r="U534">
        <f>VLOOKUP($D534,metadata!$B$2:$S$450,18,FALSE)</f>
        <v>0</v>
      </c>
      <c r="V534">
        <f>VLOOKUP($D534,metadata!$B$2:$Z$450,19,FALSE)</f>
        <v>110</v>
      </c>
      <c r="W534" t="str">
        <f>VLOOKUP($D534,metadata!$B$2:$Z$450,20,FALSE)</f>
        <v>global average</v>
      </c>
      <c r="X534">
        <f>VLOOKUP($D534,metadata!$B$2:$Z$450,21,FALSE)</f>
        <v>0</v>
      </c>
      <c r="Y534">
        <f>VLOOKUP($D534,metadata!$B$2:$Z$450,22,FALSE)</f>
        <v>6</v>
      </c>
      <c r="Z534">
        <f>VLOOKUP($D534,metadata!$B$2:$Z$450,23,FALSE)</f>
        <v>0</v>
      </c>
      <c r="AA534">
        <f>VLOOKUP($D534,metadata!$B$2:$Z$450,24,FALSE)</f>
        <v>0</v>
      </c>
      <c r="AB534">
        <f>VLOOKUP($D534,metadata!$B$2:$Z$450,25,FALSE)</f>
        <v>0</v>
      </c>
    </row>
    <row r="535" spans="3:28" x14ac:dyDescent="0.3">
      <c r="C535">
        <v>534</v>
      </c>
      <c r="D535" s="11" t="str">
        <f t="shared" si="8"/>
        <v>6-ON</v>
      </c>
      <c r="E535" t="str">
        <f>VLOOKUP($D535,metadata!$B$2:$S$450,2,FALSE)</f>
        <v>KIMURA, MT</v>
      </c>
      <c r="F535" t="str">
        <f>VLOOKUP($D535,metadata!$B$2:$S$450,3,FALSE)</f>
        <v>Geographic variation of reproductive diapause in the Drosophila auraria complex (Diptera: Drosophilidae)</v>
      </c>
      <c r="G535" t="str">
        <f>VLOOKUP($D535,metadata!$B$2:$S$450,4,FALSE)</f>
        <v>10.1111/j.1365-3032.1984.tb00784.x</v>
      </c>
      <c r="H535" t="str">
        <f>VLOOKUP($D535,metadata!$B$2:$S$450,5,FALSE)</f>
        <v>y</v>
      </c>
      <c r="I535" t="str">
        <f>VLOOKUP($D535,metadata!$B$2:$S$450,6,FALSE)</f>
        <v>a</v>
      </c>
      <c r="J535" t="str">
        <f>VLOOKUP($D535,metadata!$B$2:$S$450,7,FALSE)</f>
        <v>i</v>
      </c>
      <c r="K535">
        <f>VLOOKUP($D535,metadata!$B$2:$S$450,8,FALSE)</f>
        <v>10</v>
      </c>
      <c r="L535">
        <f>VLOOKUP($D535,metadata!$B$2:$S$450,9,FALSE)</f>
        <v>7</v>
      </c>
      <c r="M535" t="str">
        <f>VLOOKUP($D535,metadata!$B$2:$S$450,10,FALSE)</f>
        <v>n</v>
      </c>
      <c r="N535" t="str">
        <f>VLOOKUP($D535,metadata!$B$2:$S$450,11,FALSE)</f>
        <v>Drosophila auraria</v>
      </c>
      <c r="O535" t="str">
        <f>VLOOKUP($D535,metadata!$B$2:$S$450,12,FALSE)</f>
        <v>diptera</v>
      </c>
      <c r="P535" t="str">
        <f>VLOOKUP($D535,metadata!$B$2:$S$450,13,FALSE)</f>
        <v>ON</v>
      </c>
      <c r="Q535">
        <f>VLOOKUP($D535,metadata!$B$2:$S$450,14,FALSE)</f>
        <v>41.972000000000001</v>
      </c>
      <c r="R535">
        <f>VLOOKUP($D535,metadata!$B$2:$S$450,15,FALSE)</f>
        <v>140.66909999999999</v>
      </c>
      <c r="S535">
        <f>VLOOKUP($D535,metadata!$B$2:$S$450,16,FALSE)</f>
        <v>0.1</v>
      </c>
      <c r="T535">
        <f>VLOOKUP($D535,metadata!$B$2:$S$450,17,FALSE)</f>
        <v>0</v>
      </c>
      <c r="U535">
        <f>VLOOKUP($D535,metadata!$B$2:$S$450,18,FALSE)</f>
        <v>0</v>
      </c>
      <c r="V535">
        <f>VLOOKUP($D535,metadata!$B$2:$Z$450,19,FALSE)</f>
        <v>110</v>
      </c>
      <c r="W535" t="str">
        <f>VLOOKUP($D535,metadata!$B$2:$Z$450,20,FALSE)</f>
        <v>global average</v>
      </c>
      <c r="X535">
        <f>VLOOKUP($D535,metadata!$B$2:$Z$450,21,FALSE)</f>
        <v>0</v>
      </c>
      <c r="Y535">
        <f>VLOOKUP($D535,metadata!$B$2:$Z$450,22,FALSE)</f>
        <v>6</v>
      </c>
      <c r="Z535">
        <f>VLOOKUP($D535,metadata!$B$2:$Z$450,23,FALSE)</f>
        <v>0</v>
      </c>
      <c r="AA535">
        <f>VLOOKUP($D535,metadata!$B$2:$Z$450,24,FALSE)</f>
        <v>0</v>
      </c>
      <c r="AB535">
        <f>VLOOKUP($D535,metadata!$B$2:$Z$450,25,FALSE)</f>
        <v>0</v>
      </c>
    </row>
    <row r="536" spans="3:28" x14ac:dyDescent="0.3">
      <c r="C536">
        <v>535</v>
      </c>
      <c r="D536" s="11" t="str">
        <f t="shared" si="8"/>
        <v>6-ON</v>
      </c>
      <c r="E536" t="str">
        <f>VLOOKUP($D536,metadata!$B$2:$S$450,2,FALSE)</f>
        <v>KIMURA, MT</v>
      </c>
      <c r="F536" t="str">
        <f>VLOOKUP($D536,metadata!$B$2:$S$450,3,FALSE)</f>
        <v>Geographic variation of reproductive diapause in the Drosophila auraria complex (Diptera: Drosophilidae)</v>
      </c>
      <c r="G536" t="str">
        <f>VLOOKUP($D536,metadata!$B$2:$S$450,4,FALSE)</f>
        <v>10.1111/j.1365-3032.1984.tb00784.x</v>
      </c>
      <c r="H536" t="str">
        <f>VLOOKUP($D536,metadata!$B$2:$S$450,5,FALSE)</f>
        <v>y</v>
      </c>
      <c r="I536" t="str">
        <f>VLOOKUP($D536,metadata!$B$2:$S$450,6,FALSE)</f>
        <v>a</v>
      </c>
      <c r="J536" t="str">
        <f>VLOOKUP($D536,metadata!$B$2:$S$450,7,FALSE)</f>
        <v>i</v>
      </c>
      <c r="K536">
        <f>VLOOKUP($D536,metadata!$B$2:$S$450,8,FALSE)</f>
        <v>10</v>
      </c>
      <c r="L536">
        <f>VLOOKUP($D536,metadata!$B$2:$S$450,9,FALSE)</f>
        <v>7</v>
      </c>
      <c r="M536" t="str">
        <f>VLOOKUP($D536,metadata!$B$2:$S$450,10,FALSE)</f>
        <v>n</v>
      </c>
      <c r="N536" t="str">
        <f>VLOOKUP($D536,metadata!$B$2:$S$450,11,FALSE)</f>
        <v>Drosophila auraria</v>
      </c>
      <c r="O536" t="str">
        <f>VLOOKUP($D536,metadata!$B$2:$S$450,12,FALSE)</f>
        <v>diptera</v>
      </c>
      <c r="P536" t="str">
        <f>VLOOKUP($D536,metadata!$B$2:$S$450,13,FALSE)</f>
        <v>ON</v>
      </c>
      <c r="Q536">
        <f>VLOOKUP($D536,metadata!$B$2:$S$450,14,FALSE)</f>
        <v>41.972000000000001</v>
      </c>
      <c r="R536">
        <f>VLOOKUP($D536,metadata!$B$2:$S$450,15,FALSE)</f>
        <v>140.66909999999999</v>
      </c>
      <c r="S536">
        <f>VLOOKUP($D536,metadata!$B$2:$S$450,16,FALSE)</f>
        <v>0.1</v>
      </c>
      <c r="T536">
        <f>VLOOKUP($D536,metadata!$B$2:$S$450,17,FALSE)</f>
        <v>0</v>
      </c>
      <c r="U536">
        <f>VLOOKUP($D536,metadata!$B$2:$S$450,18,FALSE)</f>
        <v>0</v>
      </c>
      <c r="V536">
        <f>VLOOKUP($D536,metadata!$B$2:$Z$450,19,FALSE)</f>
        <v>110</v>
      </c>
      <c r="W536" t="str">
        <f>VLOOKUP($D536,metadata!$B$2:$Z$450,20,FALSE)</f>
        <v>global average</v>
      </c>
      <c r="X536">
        <f>VLOOKUP($D536,metadata!$B$2:$Z$450,21,FALSE)</f>
        <v>0</v>
      </c>
      <c r="Y536">
        <f>VLOOKUP($D536,metadata!$B$2:$Z$450,22,FALSE)</f>
        <v>6</v>
      </c>
      <c r="Z536">
        <f>VLOOKUP($D536,metadata!$B$2:$Z$450,23,FALSE)</f>
        <v>0</v>
      </c>
      <c r="AA536">
        <f>VLOOKUP($D536,metadata!$B$2:$Z$450,24,FALSE)</f>
        <v>0</v>
      </c>
      <c r="AB536">
        <f>VLOOKUP($D536,metadata!$B$2:$Z$450,25,FALSE)</f>
        <v>0</v>
      </c>
    </row>
    <row r="537" spans="3:28" x14ac:dyDescent="0.3">
      <c r="C537">
        <v>536</v>
      </c>
      <c r="D537" s="11" t="str">
        <f t="shared" si="8"/>
        <v>6-ON</v>
      </c>
      <c r="E537" t="str">
        <f>VLOOKUP($D537,metadata!$B$2:$S$450,2,FALSE)</f>
        <v>KIMURA, MT</v>
      </c>
      <c r="F537" t="str">
        <f>VLOOKUP($D537,metadata!$B$2:$S$450,3,FALSE)</f>
        <v>Geographic variation of reproductive diapause in the Drosophila auraria complex (Diptera: Drosophilidae)</v>
      </c>
      <c r="G537" t="str">
        <f>VLOOKUP($D537,metadata!$B$2:$S$450,4,FALSE)</f>
        <v>10.1111/j.1365-3032.1984.tb00784.x</v>
      </c>
      <c r="H537" t="str">
        <f>VLOOKUP($D537,metadata!$B$2:$S$450,5,FALSE)</f>
        <v>y</v>
      </c>
      <c r="I537" t="str">
        <f>VLOOKUP($D537,metadata!$B$2:$S$450,6,FALSE)</f>
        <v>a</v>
      </c>
      <c r="J537" t="str">
        <f>VLOOKUP($D537,metadata!$B$2:$S$450,7,FALSE)</f>
        <v>i</v>
      </c>
      <c r="K537">
        <f>VLOOKUP($D537,metadata!$B$2:$S$450,8,FALSE)</f>
        <v>10</v>
      </c>
      <c r="L537">
        <f>VLOOKUP($D537,metadata!$B$2:$S$450,9,FALSE)</f>
        <v>7</v>
      </c>
      <c r="M537" t="str">
        <f>VLOOKUP($D537,metadata!$B$2:$S$450,10,FALSE)</f>
        <v>n</v>
      </c>
      <c r="N537" t="str">
        <f>VLOOKUP($D537,metadata!$B$2:$S$450,11,FALSE)</f>
        <v>Drosophila auraria</v>
      </c>
      <c r="O537" t="str">
        <f>VLOOKUP($D537,metadata!$B$2:$S$450,12,FALSE)</f>
        <v>diptera</v>
      </c>
      <c r="P537" t="str">
        <f>VLOOKUP($D537,metadata!$B$2:$S$450,13,FALSE)</f>
        <v>ON</v>
      </c>
      <c r="Q537">
        <f>VLOOKUP($D537,metadata!$B$2:$S$450,14,FALSE)</f>
        <v>41.972000000000001</v>
      </c>
      <c r="R537">
        <f>VLOOKUP($D537,metadata!$B$2:$S$450,15,FALSE)</f>
        <v>140.66909999999999</v>
      </c>
      <c r="S537">
        <f>VLOOKUP($D537,metadata!$B$2:$S$450,16,FALSE)</f>
        <v>0.1</v>
      </c>
      <c r="T537">
        <f>VLOOKUP($D537,metadata!$B$2:$S$450,17,FALSE)</f>
        <v>0</v>
      </c>
      <c r="U537">
        <f>VLOOKUP($D537,metadata!$B$2:$S$450,18,FALSE)</f>
        <v>0</v>
      </c>
      <c r="V537">
        <f>VLOOKUP($D537,metadata!$B$2:$Z$450,19,FALSE)</f>
        <v>110</v>
      </c>
      <c r="W537" t="str">
        <f>VLOOKUP($D537,metadata!$B$2:$Z$450,20,FALSE)</f>
        <v>global average</v>
      </c>
      <c r="X537">
        <f>VLOOKUP($D537,metadata!$B$2:$Z$450,21,FALSE)</f>
        <v>0</v>
      </c>
      <c r="Y537">
        <f>VLOOKUP($D537,metadata!$B$2:$Z$450,22,FALSE)</f>
        <v>6</v>
      </c>
      <c r="Z537">
        <f>VLOOKUP($D537,metadata!$B$2:$Z$450,23,FALSE)</f>
        <v>0</v>
      </c>
      <c r="AA537">
        <f>VLOOKUP($D537,metadata!$B$2:$Z$450,24,FALSE)</f>
        <v>0</v>
      </c>
      <c r="AB537">
        <f>VLOOKUP($D537,metadata!$B$2:$Z$450,25,FALSE)</f>
        <v>0</v>
      </c>
    </row>
    <row r="538" spans="3:28" x14ac:dyDescent="0.3">
      <c r="C538">
        <v>537</v>
      </c>
      <c r="D538" s="11" t="str">
        <f t="shared" si="8"/>
        <v>6-SM</v>
      </c>
      <c r="E538" t="str">
        <f>VLOOKUP($D538,metadata!$B$2:$S$450,2,FALSE)</f>
        <v>KIMURA, MT</v>
      </c>
      <c r="F538" t="str">
        <f>VLOOKUP($D538,metadata!$B$2:$S$450,3,FALSE)</f>
        <v>Geographic variation of reproductive diapause in the Drosophila auraria complex (Diptera: Drosophilidae)</v>
      </c>
      <c r="G538" t="str">
        <f>VLOOKUP($D538,metadata!$B$2:$S$450,4,FALSE)</f>
        <v>10.1111/j.1365-3032.1984.tb00784.x</v>
      </c>
      <c r="H538" t="str">
        <f>VLOOKUP($D538,metadata!$B$2:$S$450,5,FALSE)</f>
        <v>y</v>
      </c>
      <c r="I538" t="str">
        <f>VLOOKUP($D538,metadata!$B$2:$S$450,6,FALSE)</f>
        <v>a</v>
      </c>
      <c r="J538" t="str">
        <f>VLOOKUP($D538,metadata!$B$2:$S$450,7,FALSE)</f>
        <v>i</v>
      </c>
      <c r="K538">
        <f>VLOOKUP($D538,metadata!$B$2:$S$450,8,FALSE)</f>
        <v>10</v>
      </c>
      <c r="L538">
        <f>VLOOKUP($D538,metadata!$B$2:$S$450,9,FALSE)</f>
        <v>5</v>
      </c>
      <c r="M538" t="str">
        <f>VLOOKUP($D538,metadata!$B$2:$S$450,10,FALSE)</f>
        <v>n</v>
      </c>
      <c r="N538" t="str">
        <f>VLOOKUP($D538,metadata!$B$2:$S$450,11,FALSE)</f>
        <v>Drosophila auraria</v>
      </c>
      <c r="O538" t="str">
        <f>VLOOKUP($D538,metadata!$B$2:$S$450,12,FALSE)</f>
        <v>diptera</v>
      </c>
      <c r="P538" t="str">
        <f>VLOOKUP($D538,metadata!$B$2:$S$450,13,FALSE)</f>
        <v>SM</v>
      </c>
      <c r="Q538">
        <f>VLOOKUP($D538,metadata!$B$2:$S$450,14,FALSE)</f>
        <v>40.599027999999997</v>
      </c>
      <c r="R538">
        <f>VLOOKUP($D538,metadata!$B$2:$S$450,15,FALSE)</f>
        <v>141.39761100000001</v>
      </c>
      <c r="S538">
        <f>VLOOKUP($D538,metadata!$B$2:$S$450,16,FALSE)</f>
        <v>0.1</v>
      </c>
      <c r="T538">
        <f>VLOOKUP($D538,metadata!$B$2:$S$450,17,FALSE)</f>
        <v>0</v>
      </c>
      <c r="U538">
        <f>VLOOKUP($D538,metadata!$B$2:$S$450,18,FALSE)</f>
        <v>0</v>
      </c>
      <c r="V538">
        <f>VLOOKUP($D538,metadata!$B$2:$Z$450,19,FALSE)</f>
        <v>110</v>
      </c>
      <c r="W538" t="str">
        <f>VLOOKUP($D538,metadata!$B$2:$Z$450,20,FALSE)</f>
        <v>global average</v>
      </c>
      <c r="X538">
        <f>VLOOKUP($D538,metadata!$B$2:$Z$450,21,FALSE)</f>
        <v>0</v>
      </c>
      <c r="Y538">
        <f>VLOOKUP($D538,metadata!$B$2:$Z$450,22,FALSE)</f>
        <v>6</v>
      </c>
      <c r="Z538">
        <f>VLOOKUP($D538,metadata!$B$2:$Z$450,23,FALSE)</f>
        <v>0</v>
      </c>
      <c r="AA538">
        <f>VLOOKUP($D538,metadata!$B$2:$Z$450,24,FALSE)</f>
        <v>0</v>
      </c>
      <c r="AB538">
        <f>VLOOKUP($D538,metadata!$B$2:$Z$450,25,FALSE)</f>
        <v>0</v>
      </c>
    </row>
    <row r="539" spans="3:28" x14ac:dyDescent="0.3">
      <c r="C539">
        <v>538</v>
      </c>
      <c r="D539" s="11" t="str">
        <f t="shared" si="8"/>
        <v>6-SM</v>
      </c>
      <c r="E539" t="str">
        <f>VLOOKUP($D539,metadata!$B$2:$S$450,2,FALSE)</f>
        <v>KIMURA, MT</v>
      </c>
      <c r="F539" t="str">
        <f>VLOOKUP($D539,metadata!$B$2:$S$450,3,FALSE)</f>
        <v>Geographic variation of reproductive diapause in the Drosophila auraria complex (Diptera: Drosophilidae)</v>
      </c>
      <c r="G539" t="str">
        <f>VLOOKUP($D539,metadata!$B$2:$S$450,4,FALSE)</f>
        <v>10.1111/j.1365-3032.1984.tb00784.x</v>
      </c>
      <c r="H539" t="str">
        <f>VLOOKUP($D539,metadata!$B$2:$S$450,5,FALSE)</f>
        <v>y</v>
      </c>
      <c r="I539" t="str">
        <f>VLOOKUP($D539,metadata!$B$2:$S$450,6,FALSE)</f>
        <v>a</v>
      </c>
      <c r="J539" t="str">
        <f>VLOOKUP($D539,metadata!$B$2:$S$450,7,FALSE)</f>
        <v>i</v>
      </c>
      <c r="K539">
        <f>VLOOKUP($D539,metadata!$B$2:$S$450,8,FALSE)</f>
        <v>10</v>
      </c>
      <c r="L539">
        <f>VLOOKUP($D539,metadata!$B$2:$S$450,9,FALSE)</f>
        <v>5</v>
      </c>
      <c r="M539" t="str">
        <f>VLOOKUP($D539,metadata!$B$2:$S$450,10,FALSE)</f>
        <v>n</v>
      </c>
      <c r="N539" t="str">
        <f>VLOOKUP($D539,metadata!$B$2:$S$450,11,FALSE)</f>
        <v>Drosophila auraria</v>
      </c>
      <c r="O539" t="str">
        <f>VLOOKUP($D539,metadata!$B$2:$S$450,12,FALSE)</f>
        <v>diptera</v>
      </c>
      <c r="P539" t="str">
        <f>VLOOKUP($D539,metadata!$B$2:$S$450,13,FALSE)</f>
        <v>SM</v>
      </c>
      <c r="Q539">
        <f>VLOOKUP($D539,metadata!$B$2:$S$450,14,FALSE)</f>
        <v>40.599027999999997</v>
      </c>
      <c r="R539">
        <f>VLOOKUP($D539,metadata!$B$2:$S$450,15,FALSE)</f>
        <v>141.39761100000001</v>
      </c>
      <c r="S539">
        <f>VLOOKUP($D539,metadata!$B$2:$S$450,16,FALSE)</f>
        <v>0.1</v>
      </c>
      <c r="T539">
        <f>VLOOKUP($D539,metadata!$B$2:$S$450,17,FALSE)</f>
        <v>0</v>
      </c>
      <c r="U539">
        <f>VLOOKUP($D539,metadata!$B$2:$S$450,18,FALSE)</f>
        <v>0</v>
      </c>
      <c r="V539">
        <f>VLOOKUP($D539,metadata!$B$2:$Z$450,19,FALSE)</f>
        <v>110</v>
      </c>
      <c r="W539" t="str">
        <f>VLOOKUP($D539,metadata!$B$2:$Z$450,20,FALSE)</f>
        <v>global average</v>
      </c>
      <c r="X539">
        <f>VLOOKUP($D539,metadata!$B$2:$Z$450,21,FALSE)</f>
        <v>0</v>
      </c>
      <c r="Y539">
        <f>VLOOKUP($D539,metadata!$B$2:$Z$450,22,FALSE)</f>
        <v>6</v>
      </c>
      <c r="Z539">
        <f>VLOOKUP($D539,metadata!$B$2:$Z$450,23,FALSE)</f>
        <v>0</v>
      </c>
      <c r="AA539">
        <f>VLOOKUP($D539,metadata!$B$2:$Z$450,24,FALSE)</f>
        <v>0</v>
      </c>
      <c r="AB539">
        <f>VLOOKUP($D539,metadata!$B$2:$Z$450,25,FALSE)</f>
        <v>0</v>
      </c>
    </row>
    <row r="540" spans="3:28" x14ac:dyDescent="0.3">
      <c r="C540">
        <v>539</v>
      </c>
      <c r="D540" s="11" t="str">
        <f t="shared" si="8"/>
        <v>6-SM</v>
      </c>
      <c r="E540" t="str">
        <f>VLOOKUP($D540,metadata!$B$2:$S$450,2,FALSE)</f>
        <v>KIMURA, MT</v>
      </c>
      <c r="F540" t="str">
        <f>VLOOKUP($D540,metadata!$B$2:$S$450,3,FALSE)</f>
        <v>Geographic variation of reproductive diapause in the Drosophila auraria complex (Diptera: Drosophilidae)</v>
      </c>
      <c r="G540" t="str">
        <f>VLOOKUP($D540,metadata!$B$2:$S$450,4,FALSE)</f>
        <v>10.1111/j.1365-3032.1984.tb00784.x</v>
      </c>
      <c r="H540" t="str">
        <f>VLOOKUP($D540,metadata!$B$2:$S$450,5,FALSE)</f>
        <v>y</v>
      </c>
      <c r="I540" t="str">
        <f>VLOOKUP($D540,metadata!$B$2:$S$450,6,FALSE)</f>
        <v>a</v>
      </c>
      <c r="J540" t="str">
        <f>VLOOKUP($D540,metadata!$B$2:$S$450,7,FALSE)</f>
        <v>i</v>
      </c>
      <c r="K540">
        <f>VLOOKUP($D540,metadata!$B$2:$S$450,8,FALSE)</f>
        <v>10</v>
      </c>
      <c r="L540">
        <f>VLOOKUP($D540,metadata!$B$2:$S$450,9,FALSE)</f>
        <v>5</v>
      </c>
      <c r="M540" t="str">
        <f>VLOOKUP($D540,metadata!$B$2:$S$450,10,FALSE)</f>
        <v>n</v>
      </c>
      <c r="N540" t="str">
        <f>VLOOKUP($D540,metadata!$B$2:$S$450,11,FALSE)</f>
        <v>Drosophila auraria</v>
      </c>
      <c r="O540" t="str">
        <f>VLOOKUP($D540,metadata!$B$2:$S$450,12,FALSE)</f>
        <v>diptera</v>
      </c>
      <c r="P540" t="str">
        <f>VLOOKUP($D540,metadata!$B$2:$S$450,13,FALSE)</f>
        <v>SM</v>
      </c>
      <c r="Q540">
        <f>VLOOKUP($D540,metadata!$B$2:$S$450,14,FALSE)</f>
        <v>40.599027999999997</v>
      </c>
      <c r="R540">
        <f>VLOOKUP($D540,metadata!$B$2:$S$450,15,FALSE)</f>
        <v>141.39761100000001</v>
      </c>
      <c r="S540">
        <f>VLOOKUP($D540,metadata!$B$2:$S$450,16,FALSE)</f>
        <v>0.1</v>
      </c>
      <c r="T540">
        <f>VLOOKUP($D540,metadata!$B$2:$S$450,17,FALSE)</f>
        <v>0</v>
      </c>
      <c r="U540">
        <f>VLOOKUP($D540,metadata!$B$2:$S$450,18,FALSE)</f>
        <v>0</v>
      </c>
      <c r="V540">
        <f>VLOOKUP($D540,metadata!$B$2:$Z$450,19,FALSE)</f>
        <v>110</v>
      </c>
      <c r="W540" t="str">
        <f>VLOOKUP($D540,metadata!$B$2:$Z$450,20,FALSE)</f>
        <v>global average</v>
      </c>
      <c r="X540">
        <f>VLOOKUP($D540,metadata!$B$2:$Z$450,21,FALSE)</f>
        <v>0</v>
      </c>
      <c r="Y540">
        <f>VLOOKUP($D540,metadata!$B$2:$Z$450,22,FALSE)</f>
        <v>6</v>
      </c>
      <c r="Z540">
        <f>VLOOKUP($D540,metadata!$B$2:$Z$450,23,FALSE)</f>
        <v>0</v>
      </c>
      <c r="AA540">
        <f>VLOOKUP($D540,metadata!$B$2:$Z$450,24,FALSE)</f>
        <v>0</v>
      </c>
      <c r="AB540">
        <f>VLOOKUP($D540,metadata!$B$2:$Z$450,25,FALSE)</f>
        <v>0</v>
      </c>
    </row>
    <row r="541" spans="3:28" x14ac:dyDescent="0.3">
      <c r="C541">
        <v>540</v>
      </c>
      <c r="D541" s="11" t="str">
        <f t="shared" si="8"/>
        <v>6-SM</v>
      </c>
      <c r="E541" t="str">
        <f>VLOOKUP($D541,metadata!$B$2:$S$450,2,FALSE)</f>
        <v>KIMURA, MT</v>
      </c>
      <c r="F541" t="str">
        <f>VLOOKUP($D541,metadata!$B$2:$S$450,3,FALSE)</f>
        <v>Geographic variation of reproductive diapause in the Drosophila auraria complex (Diptera: Drosophilidae)</v>
      </c>
      <c r="G541" t="str">
        <f>VLOOKUP($D541,metadata!$B$2:$S$450,4,FALSE)</f>
        <v>10.1111/j.1365-3032.1984.tb00784.x</v>
      </c>
      <c r="H541" t="str">
        <f>VLOOKUP($D541,metadata!$B$2:$S$450,5,FALSE)</f>
        <v>y</v>
      </c>
      <c r="I541" t="str">
        <f>VLOOKUP($D541,metadata!$B$2:$S$450,6,FALSE)</f>
        <v>a</v>
      </c>
      <c r="J541" t="str">
        <f>VLOOKUP($D541,metadata!$B$2:$S$450,7,FALSE)</f>
        <v>i</v>
      </c>
      <c r="K541">
        <f>VLOOKUP($D541,metadata!$B$2:$S$450,8,FALSE)</f>
        <v>10</v>
      </c>
      <c r="L541">
        <f>VLOOKUP($D541,metadata!$B$2:$S$450,9,FALSE)</f>
        <v>5</v>
      </c>
      <c r="M541" t="str">
        <f>VLOOKUP($D541,metadata!$B$2:$S$450,10,FALSE)</f>
        <v>n</v>
      </c>
      <c r="N541" t="str">
        <f>VLOOKUP($D541,metadata!$B$2:$S$450,11,FALSE)</f>
        <v>Drosophila auraria</v>
      </c>
      <c r="O541" t="str">
        <f>VLOOKUP($D541,metadata!$B$2:$S$450,12,FALSE)</f>
        <v>diptera</v>
      </c>
      <c r="P541" t="str">
        <f>VLOOKUP($D541,metadata!$B$2:$S$450,13,FALSE)</f>
        <v>SM</v>
      </c>
      <c r="Q541">
        <f>VLOOKUP($D541,metadata!$B$2:$S$450,14,FALSE)</f>
        <v>40.599027999999997</v>
      </c>
      <c r="R541">
        <f>VLOOKUP($D541,metadata!$B$2:$S$450,15,FALSE)</f>
        <v>141.39761100000001</v>
      </c>
      <c r="S541">
        <f>VLOOKUP($D541,metadata!$B$2:$S$450,16,FALSE)</f>
        <v>0.1</v>
      </c>
      <c r="T541">
        <f>VLOOKUP($D541,metadata!$B$2:$S$450,17,FALSE)</f>
        <v>0</v>
      </c>
      <c r="U541">
        <f>VLOOKUP($D541,metadata!$B$2:$S$450,18,FALSE)</f>
        <v>0</v>
      </c>
      <c r="V541">
        <f>VLOOKUP($D541,metadata!$B$2:$Z$450,19,FALSE)</f>
        <v>110</v>
      </c>
      <c r="W541" t="str">
        <f>VLOOKUP($D541,metadata!$B$2:$Z$450,20,FALSE)</f>
        <v>global average</v>
      </c>
      <c r="X541">
        <f>VLOOKUP($D541,metadata!$B$2:$Z$450,21,FALSE)</f>
        <v>0</v>
      </c>
      <c r="Y541">
        <f>VLOOKUP($D541,metadata!$B$2:$Z$450,22,FALSE)</f>
        <v>6</v>
      </c>
      <c r="Z541">
        <f>VLOOKUP($D541,metadata!$B$2:$Z$450,23,FALSE)</f>
        <v>0</v>
      </c>
      <c r="AA541">
        <f>VLOOKUP($D541,metadata!$B$2:$Z$450,24,FALSE)</f>
        <v>0</v>
      </c>
      <c r="AB541">
        <f>VLOOKUP($D541,metadata!$B$2:$Z$450,25,FALSE)</f>
        <v>0</v>
      </c>
    </row>
    <row r="542" spans="3:28" x14ac:dyDescent="0.3">
      <c r="C542">
        <v>541</v>
      </c>
      <c r="D542" s="11" t="str">
        <f t="shared" si="8"/>
        <v>6-SM</v>
      </c>
      <c r="E542" t="str">
        <f>VLOOKUP($D542,metadata!$B$2:$S$450,2,FALSE)</f>
        <v>KIMURA, MT</v>
      </c>
      <c r="F542" t="str">
        <f>VLOOKUP($D542,metadata!$B$2:$S$450,3,FALSE)</f>
        <v>Geographic variation of reproductive diapause in the Drosophila auraria complex (Diptera: Drosophilidae)</v>
      </c>
      <c r="G542" t="str">
        <f>VLOOKUP($D542,metadata!$B$2:$S$450,4,FALSE)</f>
        <v>10.1111/j.1365-3032.1984.tb00784.x</v>
      </c>
      <c r="H542" t="str">
        <f>VLOOKUP($D542,metadata!$B$2:$S$450,5,FALSE)</f>
        <v>y</v>
      </c>
      <c r="I542" t="str">
        <f>VLOOKUP($D542,metadata!$B$2:$S$450,6,FALSE)</f>
        <v>a</v>
      </c>
      <c r="J542" t="str">
        <f>VLOOKUP($D542,metadata!$B$2:$S$450,7,FALSE)</f>
        <v>i</v>
      </c>
      <c r="K542">
        <f>VLOOKUP($D542,metadata!$B$2:$S$450,8,FALSE)</f>
        <v>10</v>
      </c>
      <c r="L542">
        <f>VLOOKUP($D542,metadata!$B$2:$S$450,9,FALSE)</f>
        <v>5</v>
      </c>
      <c r="M542" t="str">
        <f>VLOOKUP($D542,metadata!$B$2:$S$450,10,FALSE)</f>
        <v>n</v>
      </c>
      <c r="N542" t="str">
        <f>VLOOKUP($D542,metadata!$B$2:$S$450,11,FALSE)</f>
        <v>Drosophila auraria</v>
      </c>
      <c r="O542" t="str">
        <f>VLOOKUP($D542,metadata!$B$2:$S$450,12,FALSE)</f>
        <v>diptera</v>
      </c>
      <c r="P542" t="str">
        <f>VLOOKUP($D542,metadata!$B$2:$S$450,13,FALSE)</f>
        <v>SM</v>
      </c>
      <c r="Q542">
        <f>VLOOKUP($D542,metadata!$B$2:$S$450,14,FALSE)</f>
        <v>40.599027999999997</v>
      </c>
      <c r="R542">
        <f>VLOOKUP($D542,metadata!$B$2:$S$450,15,FALSE)</f>
        <v>141.39761100000001</v>
      </c>
      <c r="S542">
        <f>VLOOKUP($D542,metadata!$B$2:$S$450,16,FALSE)</f>
        <v>0.1</v>
      </c>
      <c r="T542">
        <f>VLOOKUP($D542,metadata!$B$2:$S$450,17,FALSE)</f>
        <v>0</v>
      </c>
      <c r="U542">
        <f>VLOOKUP($D542,metadata!$B$2:$S$450,18,FALSE)</f>
        <v>0</v>
      </c>
      <c r="V542">
        <f>VLOOKUP($D542,metadata!$B$2:$Z$450,19,FALSE)</f>
        <v>110</v>
      </c>
      <c r="W542" t="str">
        <f>VLOOKUP($D542,metadata!$B$2:$Z$450,20,FALSE)</f>
        <v>global average</v>
      </c>
      <c r="X542">
        <f>VLOOKUP($D542,metadata!$B$2:$Z$450,21,FALSE)</f>
        <v>0</v>
      </c>
      <c r="Y542">
        <f>VLOOKUP($D542,metadata!$B$2:$Z$450,22,FALSE)</f>
        <v>6</v>
      </c>
      <c r="Z542">
        <f>VLOOKUP($D542,metadata!$B$2:$Z$450,23,FALSE)</f>
        <v>0</v>
      </c>
      <c r="AA542">
        <f>VLOOKUP($D542,metadata!$B$2:$Z$450,24,FALSE)</f>
        <v>0</v>
      </c>
      <c r="AB542">
        <f>VLOOKUP($D542,metadata!$B$2:$Z$450,25,FALSE)</f>
        <v>0</v>
      </c>
    </row>
    <row r="543" spans="3:28" x14ac:dyDescent="0.3">
      <c r="C543">
        <v>542</v>
      </c>
      <c r="D543" s="11" t="str">
        <f t="shared" si="8"/>
        <v>6-SM</v>
      </c>
      <c r="E543" t="str">
        <f>VLOOKUP($D543,metadata!$B$2:$S$450,2,FALSE)</f>
        <v>KIMURA, MT</v>
      </c>
      <c r="F543" t="str">
        <f>VLOOKUP($D543,metadata!$B$2:$S$450,3,FALSE)</f>
        <v>Geographic variation of reproductive diapause in the Drosophila auraria complex (Diptera: Drosophilidae)</v>
      </c>
      <c r="G543" t="str">
        <f>VLOOKUP($D543,metadata!$B$2:$S$450,4,FALSE)</f>
        <v>10.1111/j.1365-3032.1984.tb00784.x</v>
      </c>
      <c r="H543" t="str">
        <f>VLOOKUP($D543,metadata!$B$2:$S$450,5,FALSE)</f>
        <v>y</v>
      </c>
      <c r="I543" t="str">
        <f>VLOOKUP($D543,metadata!$B$2:$S$450,6,FALSE)</f>
        <v>a</v>
      </c>
      <c r="J543" t="str">
        <f>VLOOKUP($D543,metadata!$B$2:$S$450,7,FALSE)</f>
        <v>i</v>
      </c>
      <c r="K543">
        <f>VLOOKUP($D543,metadata!$B$2:$S$450,8,FALSE)</f>
        <v>10</v>
      </c>
      <c r="L543">
        <f>VLOOKUP($D543,metadata!$B$2:$S$450,9,FALSE)</f>
        <v>5</v>
      </c>
      <c r="M543" t="str">
        <f>VLOOKUP($D543,metadata!$B$2:$S$450,10,FALSE)</f>
        <v>n</v>
      </c>
      <c r="N543" t="str">
        <f>VLOOKUP($D543,metadata!$B$2:$S$450,11,FALSE)</f>
        <v>Drosophila auraria</v>
      </c>
      <c r="O543" t="str">
        <f>VLOOKUP($D543,metadata!$B$2:$S$450,12,FALSE)</f>
        <v>diptera</v>
      </c>
      <c r="P543" t="str">
        <f>VLOOKUP($D543,metadata!$B$2:$S$450,13,FALSE)</f>
        <v>SM</v>
      </c>
      <c r="Q543">
        <f>VLOOKUP($D543,metadata!$B$2:$S$450,14,FALSE)</f>
        <v>40.599027999999997</v>
      </c>
      <c r="R543">
        <f>VLOOKUP($D543,metadata!$B$2:$S$450,15,FALSE)</f>
        <v>141.39761100000001</v>
      </c>
      <c r="S543">
        <f>VLOOKUP($D543,metadata!$B$2:$S$450,16,FALSE)</f>
        <v>0.1</v>
      </c>
      <c r="T543">
        <f>VLOOKUP($D543,metadata!$B$2:$S$450,17,FALSE)</f>
        <v>0</v>
      </c>
      <c r="U543">
        <f>VLOOKUP($D543,metadata!$B$2:$S$450,18,FALSE)</f>
        <v>0</v>
      </c>
      <c r="V543">
        <f>VLOOKUP($D543,metadata!$B$2:$Z$450,19,FALSE)</f>
        <v>110</v>
      </c>
      <c r="W543" t="str">
        <f>VLOOKUP($D543,metadata!$B$2:$Z$450,20,FALSE)</f>
        <v>global average</v>
      </c>
      <c r="X543">
        <f>VLOOKUP($D543,metadata!$B$2:$Z$450,21,FALSE)</f>
        <v>0</v>
      </c>
      <c r="Y543">
        <f>VLOOKUP($D543,metadata!$B$2:$Z$450,22,FALSE)</f>
        <v>6</v>
      </c>
      <c r="Z543">
        <f>VLOOKUP($D543,metadata!$B$2:$Z$450,23,FALSE)</f>
        <v>0</v>
      </c>
      <c r="AA543">
        <f>VLOOKUP($D543,metadata!$B$2:$Z$450,24,FALSE)</f>
        <v>0</v>
      </c>
      <c r="AB543">
        <f>VLOOKUP($D543,metadata!$B$2:$Z$450,25,FALSE)</f>
        <v>0</v>
      </c>
    </row>
    <row r="544" spans="3:28" x14ac:dyDescent="0.3">
      <c r="C544">
        <v>543</v>
      </c>
      <c r="D544" s="11" t="str">
        <f t="shared" si="8"/>
        <v>6-KT</v>
      </c>
      <c r="E544" t="str">
        <f>VLOOKUP($D544,metadata!$B$2:$S$450,2,FALSE)</f>
        <v>KIMURA, MT</v>
      </c>
      <c r="F544" t="str">
        <f>VLOOKUP($D544,metadata!$B$2:$S$450,3,FALSE)</f>
        <v>Geographic variation of reproductive diapause in the Drosophila auraria complex (Diptera: Drosophilidae)</v>
      </c>
      <c r="G544" t="str">
        <f>VLOOKUP($D544,metadata!$B$2:$S$450,4,FALSE)</f>
        <v>10.1111/j.1365-3032.1984.tb00784.x</v>
      </c>
      <c r="H544" t="str">
        <f>VLOOKUP($D544,metadata!$B$2:$S$450,5,FALSE)</f>
        <v>y</v>
      </c>
      <c r="I544" t="str">
        <f>VLOOKUP($D544,metadata!$B$2:$S$450,6,FALSE)</f>
        <v>a</v>
      </c>
      <c r="J544" t="str">
        <f>VLOOKUP($D544,metadata!$B$2:$S$450,7,FALSE)</f>
        <v>i</v>
      </c>
      <c r="K544">
        <f>VLOOKUP($D544,metadata!$B$2:$S$450,8,FALSE)</f>
        <v>10</v>
      </c>
      <c r="L544">
        <f>VLOOKUP($D544,metadata!$B$2:$S$450,9,FALSE)</f>
        <v>4</v>
      </c>
      <c r="M544" t="str">
        <f>VLOOKUP($D544,metadata!$B$2:$S$450,10,FALSE)</f>
        <v>n</v>
      </c>
      <c r="N544" t="str">
        <f>VLOOKUP($D544,metadata!$B$2:$S$450,11,FALSE)</f>
        <v>Drosophila auraria</v>
      </c>
      <c r="O544" t="str">
        <f>VLOOKUP($D544,metadata!$B$2:$S$450,12,FALSE)</f>
        <v>diptera</v>
      </c>
      <c r="P544" t="str">
        <f>VLOOKUP($D544,metadata!$B$2:$S$450,13,FALSE)</f>
        <v>KT</v>
      </c>
      <c r="Q544">
        <f>VLOOKUP($D544,metadata!$B$2:$S$450,14,FALSE)</f>
        <v>39.286749999999998</v>
      </c>
      <c r="R544">
        <f>VLOOKUP($D544,metadata!$B$2:$S$450,15,FALSE)</f>
        <v>141.11322200000001</v>
      </c>
      <c r="S544">
        <f>VLOOKUP($D544,metadata!$B$2:$S$450,16,FALSE)</f>
        <v>0.1</v>
      </c>
      <c r="T544">
        <f>VLOOKUP($D544,metadata!$B$2:$S$450,17,FALSE)</f>
        <v>0</v>
      </c>
      <c r="U544">
        <f>VLOOKUP($D544,metadata!$B$2:$S$450,18,FALSE)</f>
        <v>0</v>
      </c>
      <c r="V544">
        <f>VLOOKUP($D544,metadata!$B$2:$Z$450,19,FALSE)</f>
        <v>110</v>
      </c>
      <c r="W544" t="str">
        <f>VLOOKUP($D544,metadata!$B$2:$Z$450,20,FALSE)</f>
        <v>global average</v>
      </c>
      <c r="X544">
        <f>VLOOKUP($D544,metadata!$B$2:$Z$450,21,FALSE)</f>
        <v>0</v>
      </c>
      <c r="Y544">
        <f>VLOOKUP($D544,metadata!$B$2:$Z$450,22,FALSE)</f>
        <v>6</v>
      </c>
      <c r="Z544">
        <f>VLOOKUP($D544,metadata!$B$2:$Z$450,23,FALSE)</f>
        <v>0</v>
      </c>
      <c r="AA544">
        <f>VLOOKUP($D544,metadata!$B$2:$Z$450,24,FALSE)</f>
        <v>0</v>
      </c>
      <c r="AB544">
        <f>VLOOKUP($D544,metadata!$B$2:$Z$450,25,FALSE)</f>
        <v>0</v>
      </c>
    </row>
    <row r="545" spans="3:28" x14ac:dyDescent="0.3">
      <c r="C545">
        <v>544</v>
      </c>
      <c r="D545" s="11" t="str">
        <f t="shared" si="8"/>
        <v>6-KT</v>
      </c>
      <c r="E545" t="str">
        <f>VLOOKUP($D545,metadata!$B$2:$S$450,2,FALSE)</f>
        <v>KIMURA, MT</v>
      </c>
      <c r="F545" t="str">
        <f>VLOOKUP($D545,metadata!$B$2:$S$450,3,FALSE)</f>
        <v>Geographic variation of reproductive diapause in the Drosophila auraria complex (Diptera: Drosophilidae)</v>
      </c>
      <c r="G545" t="str">
        <f>VLOOKUP($D545,metadata!$B$2:$S$450,4,FALSE)</f>
        <v>10.1111/j.1365-3032.1984.tb00784.x</v>
      </c>
      <c r="H545" t="str">
        <f>VLOOKUP($D545,metadata!$B$2:$S$450,5,FALSE)</f>
        <v>y</v>
      </c>
      <c r="I545" t="str">
        <f>VLOOKUP($D545,metadata!$B$2:$S$450,6,FALSE)</f>
        <v>a</v>
      </c>
      <c r="J545" t="str">
        <f>VLOOKUP($D545,metadata!$B$2:$S$450,7,FALSE)</f>
        <v>i</v>
      </c>
      <c r="K545">
        <f>VLOOKUP($D545,metadata!$B$2:$S$450,8,FALSE)</f>
        <v>10</v>
      </c>
      <c r="L545">
        <f>VLOOKUP($D545,metadata!$B$2:$S$450,9,FALSE)</f>
        <v>4</v>
      </c>
      <c r="M545" t="str">
        <f>VLOOKUP($D545,metadata!$B$2:$S$450,10,FALSE)</f>
        <v>n</v>
      </c>
      <c r="N545" t="str">
        <f>VLOOKUP($D545,metadata!$B$2:$S$450,11,FALSE)</f>
        <v>Drosophila auraria</v>
      </c>
      <c r="O545" t="str">
        <f>VLOOKUP($D545,metadata!$B$2:$S$450,12,FALSE)</f>
        <v>diptera</v>
      </c>
      <c r="P545" t="str">
        <f>VLOOKUP($D545,metadata!$B$2:$S$450,13,FALSE)</f>
        <v>KT</v>
      </c>
      <c r="Q545">
        <f>VLOOKUP($D545,metadata!$B$2:$S$450,14,FALSE)</f>
        <v>39.286749999999998</v>
      </c>
      <c r="R545">
        <f>VLOOKUP($D545,metadata!$B$2:$S$450,15,FALSE)</f>
        <v>141.11322200000001</v>
      </c>
      <c r="S545">
        <f>VLOOKUP($D545,metadata!$B$2:$S$450,16,FALSE)</f>
        <v>0.1</v>
      </c>
      <c r="T545">
        <f>VLOOKUP($D545,metadata!$B$2:$S$450,17,FALSE)</f>
        <v>0</v>
      </c>
      <c r="U545">
        <f>VLOOKUP($D545,metadata!$B$2:$S$450,18,FALSE)</f>
        <v>0</v>
      </c>
      <c r="V545">
        <f>VLOOKUP($D545,metadata!$B$2:$Z$450,19,FALSE)</f>
        <v>110</v>
      </c>
      <c r="W545" t="str">
        <f>VLOOKUP($D545,metadata!$B$2:$Z$450,20,FALSE)</f>
        <v>global average</v>
      </c>
      <c r="X545">
        <f>VLOOKUP($D545,metadata!$B$2:$Z$450,21,FALSE)</f>
        <v>0</v>
      </c>
      <c r="Y545">
        <f>VLOOKUP($D545,metadata!$B$2:$Z$450,22,FALSE)</f>
        <v>6</v>
      </c>
      <c r="Z545">
        <f>VLOOKUP($D545,metadata!$B$2:$Z$450,23,FALSE)</f>
        <v>0</v>
      </c>
      <c r="AA545">
        <f>VLOOKUP($D545,metadata!$B$2:$Z$450,24,FALSE)</f>
        <v>0</v>
      </c>
      <c r="AB545">
        <f>VLOOKUP($D545,metadata!$B$2:$Z$450,25,FALSE)</f>
        <v>0</v>
      </c>
    </row>
    <row r="546" spans="3:28" x14ac:dyDescent="0.3">
      <c r="C546">
        <v>545</v>
      </c>
      <c r="D546" s="11" t="str">
        <f t="shared" si="8"/>
        <v>6-KT</v>
      </c>
      <c r="E546" t="str">
        <f>VLOOKUP($D546,metadata!$B$2:$S$450,2,FALSE)</f>
        <v>KIMURA, MT</v>
      </c>
      <c r="F546" t="str">
        <f>VLOOKUP($D546,metadata!$B$2:$S$450,3,FALSE)</f>
        <v>Geographic variation of reproductive diapause in the Drosophila auraria complex (Diptera: Drosophilidae)</v>
      </c>
      <c r="G546" t="str">
        <f>VLOOKUP($D546,metadata!$B$2:$S$450,4,FALSE)</f>
        <v>10.1111/j.1365-3032.1984.tb00784.x</v>
      </c>
      <c r="H546" t="str">
        <f>VLOOKUP($D546,metadata!$B$2:$S$450,5,FALSE)</f>
        <v>y</v>
      </c>
      <c r="I546" t="str">
        <f>VLOOKUP($D546,metadata!$B$2:$S$450,6,FALSE)</f>
        <v>a</v>
      </c>
      <c r="J546" t="str">
        <f>VLOOKUP($D546,metadata!$B$2:$S$450,7,FALSE)</f>
        <v>i</v>
      </c>
      <c r="K546">
        <f>VLOOKUP($D546,metadata!$B$2:$S$450,8,FALSE)</f>
        <v>10</v>
      </c>
      <c r="L546">
        <f>VLOOKUP($D546,metadata!$B$2:$S$450,9,FALSE)</f>
        <v>4</v>
      </c>
      <c r="M546" t="str">
        <f>VLOOKUP($D546,metadata!$B$2:$S$450,10,FALSE)</f>
        <v>n</v>
      </c>
      <c r="N546" t="str">
        <f>VLOOKUP($D546,metadata!$B$2:$S$450,11,FALSE)</f>
        <v>Drosophila auraria</v>
      </c>
      <c r="O546" t="str">
        <f>VLOOKUP($D546,metadata!$B$2:$S$450,12,FALSE)</f>
        <v>diptera</v>
      </c>
      <c r="P546" t="str">
        <f>VLOOKUP($D546,metadata!$B$2:$S$450,13,FALSE)</f>
        <v>KT</v>
      </c>
      <c r="Q546">
        <f>VLOOKUP($D546,metadata!$B$2:$S$450,14,FALSE)</f>
        <v>39.286749999999998</v>
      </c>
      <c r="R546">
        <f>VLOOKUP($D546,metadata!$B$2:$S$450,15,FALSE)</f>
        <v>141.11322200000001</v>
      </c>
      <c r="S546">
        <f>VLOOKUP($D546,metadata!$B$2:$S$450,16,FALSE)</f>
        <v>0.1</v>
      </c>
      <c r="T546">
        <f>VLOOKUP($D546,metadata!$B$2:$S$450,17,FALSE)</f>
        <v>0</v>
      </c>
      <c r="U546">
        <f>VLOOKUP($D546,metadata!$B$2:$S$450,18,FALSE)</f>
        <v>0</v>
      </c>
      <c r="V546">
        <f>VLOOKUP($D546,metadata!$B$2:$Z$450,19,FALSE)</f>
        <v>110</v>
      </c>
      <c r="W546" t="str">
        <f>VLOOKUP($D546,metadata!$B$2:$Z$450,20,FALSE)</f>
        <v>global average</v>
      </c>
      <c r="X546">
        <f>VLOOKUP($D546,metadata!$B$2:$Z$450,21,FALSE)</f>
        <v>0</v>
      </c>
      <c r="Y546">
        <f>VLOOKUP($D546,metadata!$B$2:$Z$450,22,FALSE)</f>
        <v>6</v>
      </c>
      <c r="Z546">
        <f>VLOOKUP($D546,metadata!$B$2:$Z$450,23,FALSE)</f>
        <v>0</v>
      </c>
      <c r="AA546">
        <f>VLOOKUP($D546,metadata!$B$2:$Z$450,24,FALSE)</f>
        <v>0</v>
      </c>
      <c r="AB546">
        <f>VLOOKUP($D546,metadata!$B$2:$Z$450,25,FALSE)</f>
        <v>0</v>
      </c>
    </row>
    <row r="547" spans="3:28" x14ac:dyDescent="0.3">
      <c r="C547">
        <v>546</v>
      </c>
      <c r="D547" s="11" t="str">
        <f t="shared" si="8"/>
        <v>6-KT</v>
      </c>
      <c r="E547" t="str">
        <f>VLOOKUP($D547,metadata!$B$2:$S$450,2,FALSE)</f>
        <v>KIMURA, MT</v>
      </c>
      <c r="F547" t="str">
        <f>VLOOKUP($D547,metadata!$B$2:$S$450,3,FALSE)</f>
        <v>Geographic variation of reproductive diapause in the Drosophila auraria complex (Diptera: Drosophilidae)</v>
      </c>
      <c r="G547" t="str">
        <f>VLOOKUP($D547,metadata!$B$2:$S$450,4,FALSE)</f>
        <v>10.1111/j.1365-3032.1984.tb00784.x</v>
      </c>
      <c r="H547" t="str">
        <f>VLOOKUP($D547,metadata!$B$2:$S$450,5,FALSE)</f>
        <v>y</v>
      </c>
      <c r="I547" t="str">
        <f>VLOOKUP($D547,metadata!$B$2:$S$450,6,FALSE)</f>
        <v>a</v>
      </c>
      <c r="J547" t="str">
        <f>VLOOKUP($D547,metadata!$B$2:$S$450,7,FALSE)</f>
        <v>i</v>
      </c>
      <c r="K547">
        <f>VLOOKUP($D547,metadata!$B$2:$S$450,8,FALSE)</f>
        <v>10</v>
      </c>
      <c r="L547">
        <f>VLOOKUP($D547,metadata!$B$2:$S$450,9,FALSE)</f>
        <v>4</v>
      </c>
      <c r="M547" t="str">
        <f>VLOOKUP($D547,metadata!$B$2:$S$450,10,FALSE)</f>
        <v>n</v>
      </c>
      <c r="N547" t="str">
        <f>VLOOKUP($D547,metadata!$B$2:$S$450,11,FALSE)</f>
        <v>Drosophila auraria</v>
      </c>
      <c r="O547" t="str">
        <f>VLOOKUP($D547,metadata!$B$2:$S$450,12,FALSE)</f>
        <v>diptera</v>
      </c>
      <c r="P547" t="str">
        <f>VLOOKUP($D547,metadata!$B$2:$S$450,13,FALSE)</f>
        <v>KT</v>
      </c>
      <c r="Q547">
        <f>VLOOKUP($D547,metadata!$B$2:$S$450,14,FALSE)</f>
        <v>39.286749999999998</v>
      </c>
      <c r="R547">
        <f>VLOOKUP($D547,metadata!$B$2:$S$450,15,FALSE)</f>
        <v>141.11322200000001</v>
      </c>
      <c r="S547">
        <f>VLOOKUP($D547,metadata!$B$2:$S$450,16,FALSE)</f>
        <v>0.1</v>
      </c>
      <c r="T547">
        <f>VLOOKUP($D547,metadata!$B$2:$S$450,17,FALSE)</f>
        <v>0</v>
      </c>
      <c r="U547">
        <f>VLOOKUP($D547,metadata!$B$2:$S$450,18,FALSE)</f>
        <v>0</v>
      </c>
      <c r="V547">
        <f>VLOOKUP($D547,metadata!$B$2:$Z$450,19,FALSE)</f>
        <v>110</v>
      </c>
      <c r="W547" t="str">
        <f>VLOOKUP($D547,metadata!$B$2:$Z$450,20,FALSE)</f>
        <v>global average</v>
      </c>
      <c r="X547">
        <f>VLOOKUP($D547,metadata!$B$2:$Z$450,21,FALSE)</f>
        <v>0</v>
      </c>
      <c r="Y547">
        <f>VLOOKUP($D547,metadata!$B$2:$Z$450,22,FALSE)</f>
        <v>6</v>
      </c>
      <c r="Z547">
        <f>VLOOKUP($D547,metadata!$B$2:$Z$450,23,FALSE)</f>
        <v>0</v>
      </c>
      <c r="AA547">
        <f>VLOOKUP($D547,metadata!$B$2:$Z$450,24,FALSE)</f>
        <v>0</v>
      </c>
      <c r="AB547">
        <f>VLOOKUP($D547,metadata!$B$2:$Z$450,25,FALSE)</f>
        <v>0</v>
      </c>
    </row>
    <row r="548" spans="3:28" x14ac:dyDescent="0.3">
      <c r="C548">
        <v>547</v>
      </c>
      <c r="D548" s="11" t="str">
        <f t="shared" si="8"/>
        <v>6-KT</v>
      </c>
      <c r="E548" t="str">
        <f>VLOOKUP($D548,metadata!$B$2:$S$450,2,FALSE)</f>
        <v>KIMURA, MT</v>
      </c>
      <c r="F548" t="str">
        <f>VLOOKUP($D548,metadata!$B$2:$S$450,3,FALSE)</f>
        <v>Geographic variation of reproductive diapause in the Drosophila auraria complex (Diptera: Drosophilidae)</v>
      </c>
      <c r="G548" t="str">
        <f>VLOOKUP($D548,metadata!$B$2:$S$450,4,FALSE)</f>
        <v>10.1111/j.1365-3032.1984.tb00784.x</v>
      </c>
      <c r="H548" t="str">
        <f>VLOOKUP($D548,metadata!$B$2:$S$450,5,FALSE)</f>
        <v>y</v>
      </c>
      <c r="I548" t="str">
        <f>VLOOKUP($D548,metadata!$B$2:$S$450,6,FALSE)</f>
        <v>a</v>
      </c>
      <c r="J548" t="str">
        <f>VLOOKUP($D548,metadata!$B$2:$S$450,7,FALSE)</f>
        <v>i</v>
      </c>
      <c r="K548">
        <f>VLOOKUP($D548,metadata!$B$2:$S$450,8,FALSE)</f>
        <v>10</v>
      </c>
      <c r="L548">
        <f>VLOOKUP($D548,metadata!$B$2:$S$450,9,FALSE)</f>
        <v>4</v>
      </c>
      <c r="M548" t="str">
        <f>VLOOKUP($D548,metadata!$B$2:$S$450,10,FALSE)</f>
        <v>n</v>
      </c>
      <c r="N548" t="str">
        <f>VLOOKUP($D548,metadata!$B$2:$S$450,11,FALSE)</f>
        <v>Drosophila auraria</v>
      </c>
      <c r="O548" t="str">
        <f>VLOOKUP($D548,metadata!$B$2:$S$450,12,FALSE)</f>
        <v>diptera</v>
      </c>
      <c r="P548" t="str">
        <f>VLOOKUP($D548,metadata!$B$2:$S$450,13,FALSE)</f>
        <v>KT</v>
      </c>
      <c r="Q548">
        <f>VLOOKUP($D548,metadata!$B$2:$S$450,14,FALSE)</f>
        <v>39.286749999999998</v>
      </c>
      <c r="R548">
        <f>VLOOKUP($D548,metadata!$B$2:$S$450,15,FALSE)</f>
        <v>141.11322200000001</v>
      </c>
      <c r="S548">
        <f>VLOOKUP($D548,metadata!$B$2:$S$450,16,FALSE)</f>
        <v>0.1</v>
      </c>
      <c r="T548">
        <f>VLOOKUP($D548,metadata!$B$2:$S$450,17,FALSE)</f>
        <v>0</v>
      </c>
      <c r="U548">
        <f>VLOOKUP($D548,metadata!$B$2:$S$450,18,FALSE)</f>
        <v>0</v>
      </c>
      <c r="V548">
        <f>VLOOKUP($D548,metadata!$B$2:$Z$450,19,FALSE)</f>
        <v>110</v>
      </c>
      <c r="W548" t="str">
        <f>VLOOKUP($D548,metadata!$B$2:$Z$450,20,FALSE)</f>
        <v>global average</v>
      </c>
      <c r="X548">
        <f>VLOOKUP($D548,metadata!$B$2:$Z$450,21,FALSE)</f>
        <v>0</v>
      </c>
      <c r="Y548">
        <f>VLOOKUP($D548,metadata!$B$2:$Z$450,22,FALSE)</f>
        <v>6</v>
      </c>
      <c r="Z548">
        <f>VLOOKUP($D548,metadata!$B$2:$Z$450,23,FALSE)</f>
        <v>0</v>
      </c>
      <c r="AA548">
        <f>VLOOKUP($D548,metadata!$B$2:$Z$450,24,FALSE)</f>
        <v>0</v>
      </c>
      <c r="AB548">
        <f>VLOOKUP($D548,metadata!$B$2:$Z$450,25,FALSE)</f>
        <v>0</v>
      </c>
    </row>
    <row r="549" spans="3:28" x14ac:dyDescent="0.3">
      <c r="C549">
        <v>548</v>
      </c>
      <c r="D549" s="11" t="str">
        <f t="shared" si="8"/>
        <v>6-KT</v>
      </c>
      <c r="E549" t="str">
        <f>VLOOKUP($D549,metadata!$B$2:$S$450,2,FALSE)</f>
        <v>KIMURA, MT</v>
      </c>
      <c r="F549" t="str">
        <f>VLOOKUP($D549,metadata!$B$2:$S$450,3,FALSE)</f>
        <v>Geographic variation of reproductive diapause in the Drosophila auraria complex (Diptera: Drosophilidae)</v>
      </c>
      <c r="G549" t="str">
        <f>VLOOKUP($D549,metadata!$B$2:$S$450,4,FALSE)</f>
        <v>10.1111/j.1365-3032.1984.tb00784.x</v>
      </c>
      <c r="H549" t="str">
        <f>VLOOKUP($D549,metadata!$B$2:$S$450,5,FALSE)</f>
        <v>y</v>
      </c>
      <c r="I549" t="str">
        <f>VLOOKUP($D549,metadata!$B$2:$S$450,6,FALSE)</f>
        <v>a</v>
      </c>
      <c r="J549" t="str">
        <f>VLOOKUP($D549,metadata!$B$2:$S$450,7,FALSE)</f>
        <v>i</v>
      </c>
      <c r="K549">
        <f>VLOOKUP($D549,metadata!$B$2:$S$450,8,FALSE)</f>
        <v>10</v>
      </c>
      <c r="L549">
        <f>VLOOKUP($D549,metadata!$B$2:$S$450,9,FALSE)</f>
        <v>4</v>
      </c>
      <c r="M549" t="str">
        <f>VLOOKUP($D549,metadata!$B$2:$S$450,10,FALSE)</f>
        <v>n</v>
      </c>
      <c r="N549" t="str">
        <f>VLOOKUP($D549,metadata!$B$2:$S$450,11,FALSE)</f>
        <v>Drosophila auraria</v>
      </c>
      <c r="O549" t="str">
        <f>VLOOKUP($D549,metadata!$B$2:$S$450,12,FALSE)</f>
        <v>diptera</v>
      </c>
      <c r="P549" t="str">
        <f>VLOOKUP($D549,metadata!$B$2:$S$450,13,FALSE)</f>
        <v>KT</v>
      </c>
      <c r="Q549">
        <f>VLOOKUP($D549,metadata!$B$2:$S$450,14,FALSE)</f>
        <v>39.286749999999998</v>
      </c>
      <c r="R549">
        <f>VLOOKUP($D549,metadata!$B$2:$S$450,15,FALSE)</f>
        <v>141.11322200000001</v>
      </c>
      <c r="S549">
        <f>VLOOKUP($D549,metadata!$B$2:$S$450,16,FALSE)</f>
        <v>0.1</v>
      </c>
      <c r="T549">
        <f>VLOOKUP($D549,metadata!$B$2:$S$450,17,FALSE)</f>
        <v>0</v>
      </c>
      <c r="U549">
        <f>VLOOKUP($D549,metadata!$B$2:$S$450,18,FALSE)</f>
        <v>0</v>
      </c>
      <c r="V549">
        <f>VLOOKUP($D549,metadata!$B$2:$Z$450,19,FALSE)</f>
        <v>110</v>
      </c>
      <c r="W549" t="str">
        <f>VLOOKUP($D549,metadata!$B$2:$Z$450,20,FALSE)</f>
        <v>global average</v>
      </c>
      <c r="X549">
        <f>VLOOKUP($D549,metadata!$B$2:$Z$450,21,FALSE)</f>
        <v>0</v>
      </c>
      <c r="Y549">
        <f>VLOOKUP($D549,metadata!$B$2:$Z$450,22,FALSE)</f>
        <v>6</v>
      </c>
      <c r="Z549">
        <f>VLOOKUP($D549,metadata!$B$2:$Z$450,23,FALSE)</f>
        <v>0</v>
      </c>
      <c r="AA549">
        <f>VLOOKUP($D549,metadata!$B$2:$Z$450,24,FALSE)</f>
        <v>0</v>
      </c>
      <c r="AB549">
        <f>VLOOKUP($D549,metadata!$B$2:$Z$450,25,FALSE)</f>
        <v>0</v>
      </c>
    </row>
    <row r="550" spans="3:28" x14ac:dyDescent="0.3">
      <c r="C550">
        <v>549</v>
      </c>
      <c r="D550" s="11" t="str">
        <f t="shared" si="8"/>
        <v>6-KT</v>
      </c>
      <c r="E550" t="str">
        <f>VLOOKUP($D550,metadata!$B$2:$S$450,2,FALSE)</f>
        <v>KIMURA, MT</v>
      </c>
      <c r="F550" t="str">
        <f>VLOOKUP($D550,metadata!$B$2:$S$450,3,FALSE)</f>
        <v>Geographic variation of reproductive diapause in the Drosophila auraria complex (Diptera: Drosophilidae)</v>
      </c>
      <c r="G550" t="str">
        <f>VLOOKUP($D550,metadata!$B$2:$S$450,4,FALSE)</f>
        <v>10.1111/j.1365-3032.1984.tb00784.x</v>
      </c>
      <c r="H550" t="str">
        <f>VLOOKUP($D550,metadata!$B$2:$S$450,5,FALSE)</f>
        <v>y</v>
      </c>
      <c r="I550" t="str">
        <f>VLOOKUP($D550,metadata!$B$2:$S$450,6,FALSE)</f>
        <v>a</v>
      </c>
      <c r="J550" t="str">
        <f>VLOOKUP($D550,metadata!$B$2:$S$450,7,FALSE)</f>
        <v>i</v>
      </c>
      <c r="K550">
        <f>VLOOKUP($D550,metadata!$B$2:$S$450,8,FALSE)</f>
        <v>10</v>
      </c>
      <c r="L550">
        <f>VLOOKUP($D550,metadata!$B$2:$S$450,9,FALSE)</f>
        <v>4</v>
      </c>
      <c r="M550" t="str">
        <f>VLOOKUP($D550,metadata!$B$2:$S$450,10,FALSE)</f>
        <v>n</v>
      </c>
      <c r="N550" t="str">
        <f>VLOOKUP($D550,metadata!$B$2:$S$450,11,FALSE)</f>
        <v>Drosophila auraria</v>
      </c>
      <c r="O550" t="str">
        <f>VLOOKUP($D550,metadata!$B$2:$S$450,12,FALSE)</f>
        <v>diptera</v>
      </c>
      <c r="P550" t="str">
        <f>VLOOKUP($D550,metadata!$B$2:$S$450,13,FALSE)</f>
        <v>KT</v>
      </c>
      <c r="Q550">
        <f>VLOOKUP($D550,metadata!$B$2:$S$450,14,FALSE)</f>
        <v>39.286749999999998</v>
      </c>
      <c r="R550">
        <f>VLOOKUP($D550,metadata!$B$2:$S$450,15,FALSE)</f>
        <v>141.11322200000001</v>
      </c>
      <c r="S550">
        <f>VLOOKUP($D550,metadata!$B$2:$S$450,16,FALSE)</f>
        <v>0.1</v>
      </c>
      <c r="T550">
        <f>VLOOKUP($D550,metadata!$B$2:$S$450,17,FALSE)</f>
        <v>0</v>
      </c>
      <c r="U550">
        <f>VLOOKUP($D550,metadata!$B$2:$S$450,18,FALSE)</f>
        <v>0</v>
      </c>
      <c r="V550">
        <f>VLOOKUP($D550,metadata!$B$2:$Z$450,19,FALSE)</f>
        <v>110</v>
      </c>
      <c r="W550" t="str">
        <f>VLOOKUP($D550,metadata!$B$2:$Z$450,20,FALSE)</f>
        <v>global average</v>
      </c>
      <c r="X550">
        <f>VLOOKUP($D550,metadata!$B$2:$Z$450,21,FALSE)</f>
        <v>0</v>
      </c>
      <c r="Y550">
        <f>VLOOKUP($D550,metadata!$B$2:$Z$450,22,FALSE)</f>
        <v>6</v>
      </c>
      <c r="Z550">
        <f>VLOOKUP($D550,metadata!$B$2:$Z$450,23,FALSE)</f>
        <v>0</v>
      </c>
      <c r="AA550">
        <f>VLOOKUP($D550,metadata!$B$2:$Z$450,24,FALSE)</f>
        <v>0</v>
      </c>
      <c r="AB550">
        <f>VLOOKUP($D550,metadata!$B$2:$Z$450,25,FALSE)</f>
        <v>0</v>
      </c>
    </row>
    <row r="551" spans="3:28" x14ac:dyDescent="0.3">
      <c r="C551">
        <v>550</v>
      </c>
      <c r="D551" s="11" t="str">
        <f t="shared" si="8"/>
        <v>6-IW</v>
      </c>
      <c r="E551" t="str">
        <f>VLOOKUP($D551,metadata!$B$2:$S$450,2,FALSE)</f>
        <v>KIMURA, MT</v>
      </c>
      <c r="F551" t="str">
        <f>VLOOKUP($D551,metadata!$B$2:$S$450,3,FALSE)</f>
        <v>Geographic variation of reproductive diapause in the Drosophila auraria complex (Diptera: Drosophilidae)</v>
      </c>
      <c r="G551" t="str">
        <f>VLOOKUP($D551,metadata!$B$2:$S$450,4,FALSE)</f>
        <v>10.1111/j.1365-3032.1984.tb00784.x</v>
      </c>
      <c r="H551" t="str">
        <f>VLOOKUP($D551,metadata!$B$2:$S$450,5,FALSE)</f>
        <v>y</v>
      </c>
      <c r="I551" t="str">
        <f>VLOOKUP($D551,metadata!$B$2:$S$450,6,FALSE)</f>
        <v>a</v>
      </c>
      <c r="J551" t="str">
        <f>VLOOKUP($D551,metadata!$B$2:$S$450,7,FALSE)</f>
        <v>i</v>
      </c>
      <c r="K551">
        <f>VLOOKUP($D551,metadata!$B$2:$S$450,8,FALSE)</f>
        <v>10</v>
      </c>
      <c r="L551">
        <f>VLOOKUP($D551,metadata!$B$2:$S$450,9,FALSE)</f>
        <v>8</v>
      </c>
      <c r="M551" t="str">
        <f>VLOOKUP($D551,metadata!$B$2:$S$450,10,FALSE)</f>
        <v>n</v>
      </c>
      <c r="N551" t="str">
        <f>VLOOKUP($D551,metadata!$B$2:$S$450,11,FALSE)</f>
        <v>Drosophila auraria</v>
      </c>
      <c r="O551" t="str">
        <f>VLOOKUP($D551,metadata!$B$2:$S$450,12,FALSE)</f>
        <v>diptera</v>
      </c>
      <c r="P551" t="str">
        <f>VLOOKUP($D551,metadata!$B$2:$S$450,13,FALSE)</f>
        <v>IW</v>
      </c>
      <c r="Q551">
        <f>VLOOKUP($D551,metadata!$B$2:$S$450,14,FALSE)</f>
        <v>38.104278000000001</v>
      </c>
      <c r="R551">
        <f>VLOOKUP($D551,metadata!$B$2:$S$450,15,FALSE)</f>
        <v>140.87016</v>
      </c>
      <c r="S551">
        <f>VLOOKUP($D551,metadata!$B$2:$S$450,16,FALSE)</f>
        <v>0.1</v>
      </c>
      <c r="T551">
        <f>VLOOKUP($D551,metadata!$B$2:$S$450,17,FALSE)</f>
        <v>0</v>
      </c>
      <c r="U551">
        <f>VLOOKUP($D551,metadata!$B$2:$S$450,18,FALSE)</f>
        <v>0</v>
      </c>
      <c r="V551">
        <f>VLOOKUP($D551,metadata!$B$2:$Z$450,19,FALSE)</f>
        <v>110</v>
      </c>
      <c r="W551" t="str">
        <f>VLOOKUP($D551,metadata!$B$2:$Z$450,20,FALSE)</f>
        <v>global average</v>
      </c>
      <c r="X551">
        <f>VLOOKUP($D551,metadata!$B$2:$Z$450,21,FALSE)</f>
        <v>0</v>
      </c>
      <c r="Y551">
        <f>VLOOKUP($D551,metadata!$B$2:$Z$450,22,FALSE)</f>
        <v>6</v>
      </c>
      <c r="Z551">
        <f>VLOOKUP($D551,metadata!$B$2:$Z$450,23,FALSE)</f>
        <v>0</v>
      </c>
      <c r="AA551">
        <f>VLOOKUP($D551,metadata!$B$2:$Z$450,24,FALSE)</f>
        <v>0</v>
      </c>
      <c r="AB551">
        <f>VLOOKUP($D551,metadata!$B$2:$Z$450,25,FALSE)</f>
        <v>0</v>
      </c>
    </row>
    <row r="552" spans="3:28" x14ac:dyDescent="0.3">
      <c r="C552">
        <v>551</v>
      </c>
      <c r="D552" s="11" t="str">
        <f t="shared" si="8"/>
        <v>6-IW</v>
      </c>
      <c r="E552" t="str">
        <f>VLOOKUP($D552,metadata!$B$2:$S$450,2,FALSE)</f>
        <v>KIMURA, MT</v>
      </c>
      <c r="F552" t="str">
        <f>VLOOKUP($D552,metadata!$B$2:$S$450,3,FALSE)</f>
        <v>Geographic variation of reproductive diapause in the Drosophila auraria complex (Diptera: Drosophilidae)</v>
      </c>
      <c r="G552" t="str">
        <f>VLOOKUP($D552,metadata!$B$2:$S$450,4,FALSE)</f>
        <v>10.1111/j.1365-3032.1984.tb00784.x</v>
      </c>
      <c r="H552" t="str">
        <f>VLOOKUP($D552,metadata!$B$2:$S$450,5,FALSE)</f>
        <v>y</v>
      </c>
      <c r="I552" t="str">
        <f>VLOOKUP($D552,metadata!$B$2:$S$450,6,FALSE)</f>
        <v>a</v>
      </c>
      <c r="J552" t="str">
        <f>VLOOKUP($D552,metadata!$B$2:$S$450,7,FALSE)</f>
        <v>i</v>
      </c>
      <c r="K552">
        <f>VLOOKUP($D552,metadata!$B$2:$S$450,8,FALSE)</f>
        <v>10</v>
      </c>
      <c r="L552">
        <f>VLOOKUP($D552,metadata!$B$2:$S$450,9,FALSE)</f>
        <v>8</v>
      </c>
      <c r="M552" t="str">
        <f>VLOOKUP($D552,metadata!$B$2:$S$450,10,FALSE)</f>
        <v>n</v>
      </c>
      <c r="N552" t="str">
        <f>VLOOKUP($D552,metadata!$B$2:$S$450,11,FALSE)</f>
        <v>Drosophila auraria</v>
      </c>
      <c r="O552" t="str">
        <f>VLOOKUP($D552,metadata!$B$2:$S$450,12,FALSE)</f>
        <v>diptera</v>
      </c>
      <c r="P552" t="str">
        <f>VLOOKUP($D552,metadata!$B$2:$S$450,13,FALSE)</f>
        <v>IW</v>
      </c>
      <c r="Q552">
        <f>VLOOKUP($D552,metadata!$B$2:$S$450,14,FALSE)</f>
        <v>38.104278000000001</v>
      </c>
      <c r="R552">
        <f>VLOOKUP($D552,metadata!$B$2:$S$450,15,FALSE)</f>
        <v>140.87016</v>
      </c>
      <c r="S552">
        <f>VLOOKUP($D552,metadata!$B$2:$S$450,16,FALSE)</f>
        <v>0.1</v>
      </c>
      <c r="T552">
        <f>VLOOKUP($D552,metadata!$B$2:$S$450,17,FALSE)</f>
        <v>0</v>
      </c>
      <c r="U552">
        <f>VLOOKUP($D552,metadata!$B$2:$S$450,18,FALSE)</f>
        <v>0</v>
      </c>
      <c r="V552">
        <f>VLOOKUP($D552,metadata!$B$2:$Z$450,19,FALSE)</f>
        <v>110</v>
      </c>
      <c r="W552" t="str">
        <f>VLOOKUP($D552,metadata!$B$2:$Z$450,20,FALSE)</f>
        <v>global average</v>
      </c>
      <c r="X552">
        <f>VLOOKUP($D552,metadata!$B$2:$Z$450,21,FALSE)</f>
        <v>0</v>
      </c>
      <c r="Y552">
        <f>VLOOKUP($D552,metadata!$B$2:$Z$450,22,FALSE)</f>
        <v>6</v>
      </c>
      <c r="Z552">
        <f>VLOOKUP($D552,metadata!$B$2:$Z$450,23,FALSE)</f>
        <v>0</v>
      </c>
      <c r="AA552">
        <f>VLOOKUP($D552,metadata!$B$2:$Z$450,24,FALSE)</f>
        <v>0</v>
      </c>
      <c r="AB552">
        <f>VLOOKUP($D552,metadata!$B$2:$Z$450,25,FALSE)</f>
        <v>0</v>
      </c>
    </row>
    <row r="553" spans="3:28" x14ac:dyDescent="0.3">
      <c r="C553">
        <v>552</v>
      </c>
      <c r="D553" s="11" t="str">
        <f t="shared" si="8"/>
        <v>6-IW</v>
      </c>
      <c r="E553" t="str">
        <f>VLOOKUP($D553,metadata!$B$2:$S$450,2,FALSE)</f>
        <v>KIMURA, MT</v>
      </c>
      <c r="F553" t="str">
        <f>VLOOKUP($D553,metadata!$B$2:$S$450,3,FALSE)</f>
        <v>Geographic variation of reproductive diapause in the Drosophila auraria complex (Diptera: Drosophilidae)</v>
      </c>
      <c r="G553" t="str">
        <f>VLOOKUP($D553,metadata!$B$2:$S$450,4,FALSE)</f>
        <v>10.1111/j.1365-3032.1984.tb00784.x</v>
      </c>
      <c r="H553" t="str">
        <f>VLOOKUP($D553,metadata!$B$2:$S$450,5,FALSE)</f>
        <v>y</v>
      </c>
      <c r="I553" t="str">
        <f>VLOOKUP($D553,metadata!$B$2:$S$450,6,FALSE)</f>
        <v>a</v>
      </c>
      <c r="J553" t="str">
        <f>VLOOKUP($D553,metadata!$B$2:$S$450,7,FALSE)</f>
        <v>i</v>
      </c>
      <c r="K553">
        <f>VLOOKUP($D553,metadata!$B$2:$S$450,8,FALSE)</f>
        <v>10</v>
      </c>
      <c r="L553">
        <f>VLOOKUP($D553,metadata!$B$2:$S$450,9,FALSE)</f>
        <v>8</v>
      </c>
      <c r="M553" t="str">
        <f>VLOOKUP($D553,metadata!$B$2:$S$450,10,FALSE)</f>
        <v>n</v>
      </c>
      <c r="N553" t="str">
        <f>VLOOKUP($D553,metadata!$B$2:$S$450,11,FALSE)</f>
        <v>Drosophila auraria</v>
      </c>
      <c r="O553" t="str">
        <f>VLOOKUP($D553,metadata!$B$2:$S$450,12,FALSE)</f>
        <v>diptera</v>
      </c>
      <c r="P553" t="str">
        <f>VLOOKUP($D553,metadata!$B$2:$S$450,13,FALSE)</f>
        <v>IW</v>
      </c>
      <c r="Q553">
        <f>VLOOKUP($D553,metadata!$B$2:$S$450,14,FALSE)</f>
        <v>38.104278000000001</v>
      </c>
      <c r="R553">
        <f>VLOOKUP($D553,metadata!$B$2:$S$450,15,FALSE)</f>
        <v>140.87016</v>
      </c>
      <c r="S553">
        <f>VLOOKUP($D553,metadata!$B$2:$S$450,16,FALSE)</f>
        <v>0.1</v>
      </c>
      <c r="T553">
        <f>VLOOKUP($D553,metadata!$B$2:$S$450,17,FALSE)</f>
        <v>0</v>
      </c>
      <c r="U553">
        <f>VLOOKUP($D553,metadata!$B$2:$S$450,18,FALSE)</f>
        <v>0</v>
      </c>
      <c r="V553">
        <f>VLOOKUP($D553,metadata!$B$2:$Z$450,19,FALSE)</f>
        <v>110</v>
      </c>
      <c r="W553" t="str">
        <f>VLOOKUP($D553,metadata!$B$2:$Z$450,20,FALSE)</f>
        <v>global average</v>
      </c>
      <c r="X553">
        <f>VLOOKUP($D553,metadata!$B$2:$Z$450,21,FALSE)</f>
        <v>0</v>
      </c>
      <c r="Y553">
        <f>VLOOKUP($D553,metadata!$B$2:$Z$450,22,FALSE)</f>
        <v>6</v>
      </c>
      <c r="Z553">
        <f>VLOOKUP($D553,metadata!$B$2:$Z$450,23,FALSE)</f>
        <v>0</v>
      </c>
      <c r="AA553">
        <f>VLOOKUP($D553,metadata!$B$2:$Z$450,24,FALSE)</f>
        <v>0</v>
      </c>
      <c r="AB553">
        <f>VLOOKUP($D553,metadata!$B$2:$Z$450,25,FALSE)</f>
        <v>0</v>
      </c>
    </row>
    <row r="554" spans="3:28" x14ac:dyDescent="0.3">
      <c r="C554">
        <v>553</v>
      </c>
      <c r="D554" s="11" t="str">
        <f t="shared" si="8"/>
        <v>6-IW</v>
      </c>
      <c r="E554" t="str">
        <f>VLOOKUP($D554,metadata!$B$2:$S$450,2,FALSE)</f>
        <v>KIMURA, MT</v>
      </c>
      <c r="F554" t="str">
        <f>VLOOKUP($D554,metadata!$B$2:$S$450,3,FALSE)</f>
        <v>Geographic variation of reproductive diapause in the Drosophila auraria complex (Diptera: Drosophilidae)</v>
      </c>
      <c r="G554" t="str">
        <f>VLOOKUP($D554,metadata!$B$2:$S$450,4,FALSE)</f>
        <v>10.1111/j.1365-3032.1984.tb00784.x</v>
      </c>
      <c r="H554" t="str">
        <f>VLOOKUP($D554,metadata!$B$2:$S$450,5,FALSE)</f>
        <v>y</v>
      </c>
      <c r="I554" t="str">
        <f>VLOOKUP($D554,metadata!$B$2:$S$450,6,FALSE)</f>
        <v>a</v>
      </c>
      <c r="J554" t="str">
        <f>VLOOKUP($D554,metadata!$B$2:$S$450,7,FALSE)</f>
        <v>i</v>
      </c>
      <c r="K554">
        <f>VLOOKUP($D554,metadata!$B$2:$S$450,8,FALSE)</f>
        <v>10</v>
      </c>
      <c r="L554">
        <f>VLOOKUP($D554,metadata!$B$2:$S$450,9,FALSE)</f>
        <v>8</v>
      </c>
      <c r="M554" t="str">
        <f>VLOOKUP($D554,metadata!$B$2:$S$450,10,FALSE)</f>
        <v>n</v>
      </c>
      <c r="N554" t="str">
        <f>VLOOKUP($D554,metadata!$B$2:$S$450,11,FALSE)</f>
        <v>Drosophila auraria</v>
      </c>
      <c r="O554" t="str">
        <f>VLOOKUP($D554,metadata!$B$2:$S$450,12,FALSE)</f>
        <v>diptera</v>
      </c>
      <c r="P554" t="str">
        <f>VLOOKUP($D554,metadata!$B$2:$S$450,13,FALSE)</f>
        <v>IW</v>
      </c>
      <c r="Q554">
        <f>VLOOKUP($D554,metadata!$B$2:$S$450,14,FALSE)</f>
        <v>38.104278000000001</v>
      </c>
      <c r="R554">
        <f>VLOOKUP($D554,metadata!$B$2:$S$450,15,FALSE)</f>
        <v>140.87016</v>
      </c>
      <c r="S554">
        <f>VLOOKUP($D554,metadata!$B$2:$S$450,16,FALSE)</f>
        <v>0.1</v>
      </c>
      <c r="T554">
        <f>VLOOKUP($D554,metadata!$B$2:$S$450,17,FALSE)</f>
        <v>0</v>
      </c>
      <c r="U554">
        <f>VLOOKUP($D554,metadata!$B$2:$S$450,18,FALSE)</f>
        <v>0</v>
      </c>
      <c r="V554">
        <f>VLOOKUP($D554,metadata!$B$2:$Z$450,19,FALSE)</f>
        <v>110</v>
      </c>
      <c r="W554" t="str">
        <f>VLOOKUP($D554,metadata!$B$2:$Z$450,20,FALSE)</f>
        <v>global average</v>
      </c>
      <c r="X554">
        <f>VLOOKUP($D554,metadata!$B$2:$Z$450,21,FALSE)</f>
        <v>0</v>
      </c>
      <c r="Y554">
        <f>VLOOKUP($D554,metadata!$B$2:$Z$450,22,FALSE)</f>
        <v>6</v>
      </c>
      <c r="Z554">
        <f>VLOOKUP($D554,metadata!$B$2:$Z$450,23,FALSE)</f>
        <v>0</v>
      </c>
      <c r="AA554">
        <f>VLOOKUP($D554,metadata!$B$2:$Z$450,24,FALSE)</f>
        <v>0</v>
      </c>
      <c r="AB554">
        <f>VLOOKUP($D554,metadata!$B$2:$Z$450,25,FALSE)</f>
        <v>0</v>
      </c>
    </row>
    <row r="555" spans="3:28" x14ac:dyDescent="0.3">
      <c r="C555">
        <v>554</v>
      </c>
      <c r="D555" s="11" t="str">
        <f t="shared" si="8"/>
        <v>6-IW</v>
      </c>
      <c r="E555" t="str">
        <f>VLOOKUP($D555,metadata!$B$2:$S$450,2,FALSE)</f>
        <v>KIMURA, MT</v>
      </c>
      <c r="F555" t="str">
        <f>VLOOKUP($D555,metadata!$B$2:$S$450,3,FALSE)</f>
        <v>Geographic variation of reproductive diapause in the Drosophila auraria complex (Diptera: Drosophilidae)</v>
      </c>
      <c r="G555" t="str">
        <f>VLOOKUP($D555,metadata!$B$2:$S$450,4,FALSE)</f>
        <v>10.1111/j.1365-3032.1984.tb00784.x</v>
      </c>
      <c r="H555" t="str">
        <f>VLOOKUP($D555,metadata!$B$2:$S$450,5,FALSE)</f>
        <v>y</v>
      </c>
      <c r="I555" t="str">
        <f>VLOOKUP($D555,metadata!$B$2:$S$450,6,FALSE)</f>
        <v>a</v>
      </c>
      <c r="J555" t="str">
        <f>VLOOKUP($D555,metadata!$B$2:$S$450,7,FALSE)</f>
        <v>i</v>
      </c>
      <c r="K555">
        <f>VLOOKUP($D555,metadata!$B$2:$S$450,8,FALSE)</f>
        <v>10</v>
      </c>
      <c r="L555">
        <f>VLOOKUP($D555,metadata!$B$2:$S$450,9,FALSE)</f>
        <v>8</v>
      </c>
      <c r="M555" t="str">
        <f>VLOOKUP($D555,metadata!$B$2:$S$450,10,FALSE)</f>
        <v>n</v>
      </c>
      <c r="N555" t="str">
        <f>VLOOKUP($D555,metadata!$B$2:$S$450,11,FALSE)</f>
        <v>Drosophila auraria</v>
      </c>
      <c r="O555" t="str">
        <f>VLOOKUP($D555,metadata!$B$2:$S$450,12,FALSE)</f>
        <v>diptera</v>
      </c>
      <c r="P555" t="str">
        <f>VLOOKUP($D555,metadata!$B$2:$S$450,13,FALSE)</f>
        <v>IW</v>
      </c>
      <c r="Q555">
        <f>VLOOKUP($D555,metadata!$B$2:$S$450,14,FALSE)</f>
        <v>38.104278000000001</v>
      </c>
      <c r="R555">
        <f>VLOOKUP($D555,metadata!$B$2:$S$450,15,FALSE)</f>
        <v>140.87016</v>
      </c>
      <c r="S555">
        <f>VLOOKUP($D555,metadata!$B$2:$S$450,16,FALSE)</f>
        <v>0.1</v>
      </c>
      <c r="T555">
        <f>VLOOKUP($D555,metadata!$B$2:$S$450,17,FALSE)</f>
        <v>0</v>
      </c>
      <c r="U555">
        <f>VLOOKUP($D555,metadata!$B$2:$S$450,18,FALSE)</f>
        <v>0</v>
      </c>
      <c r="V555">
        <f>VLOOKUP($D555,metadata!$B$2:$Z$450,19,FALSE)</f>
        <v>110</v>
      </c>
      <c r="W555" t="str">
        <f>VLOOKUP($D555,metadata!$B$2:$Z$450,20,FALSE)</f>
        <v>global average</v>
      </c>
      <c r="X555">
        <f>VLOOKUP($D555,metadata!$B$2:$Z$450,21,FALSE)</f>
        <v>0</v>
      </c>
      <c r="Y555">
        <f>VLOOKUP($D555,metadata!$B$2:$Z$450,22,FALSE)</f>
        <v>6</v>
      </c>
      <c r="Z555">
        <f>VLOOKUP($D555,metadata!$B$2:$Z$450,23,FALSE)</f>
        <v>0</v>
      </c>
      <c r="AA555">
        <f>VLOOKUP($D555,metadata!$B$2:$Z$450,24,FALSE)</f>
        <v>0</v>
      </c>
      <c r="AB555">
        <f>VLOOKUP($D555,metadata!$B$2:$Z$450,25,FALSE)</f>
        <v>0</v>
      </c>
    </row>
    <row r="556" spans="3:28" x14ac:dyDescent="0.3">
      <c r="C556">
        <v>555</v>
      </c>
      <c r="D556" s="11" t="str">
        <f t="shared" si="8"/>
        <v>6-IW</v>
      </c>
      <c r="E556" t="str">
        <f>VLOOKUP($D556,metadata!$B$2:$S$450,2,FALSE)</f>
        <v>KIMURA, MT</v>
      </c>
      <c r="F556" t="str">
        <f>VLOOKUP($D556,metadata!$B$2:$S$450,3,FALSE)</f>
        <v>Geographic variation of reproductive diapause in the Drosophila auraria complex (Diptera: Drosophilidae)</v>
      </c>
      <c r="G556" t="str">
        <f>VLOOKUP($D556,metadata!$B$2:$S$450,4,FALSE)</f>
        <v>10.1111/j.1365-3032.1984.tb00784.x</v>
      </c>
      <c r="H556" t="str">
        <f>VLOOKUP($D556,metadata!$B$2:$S$450,5,FALSE)</f>
        <v>y</v>
      </c>
      <c r="I556" t="str">
        <f>VLOOKUP($D556,metadata!$B$2:$S$450,6,FALSE)</f>
        <v>a</v>
      </c>
      <c r="J556" t="str">
        <f>VLOOKUP($D556,metadata!$B$2:$S$450,7,FALSE)</f>
        <v>i</v>
      </c>
      <c r="K556">
        <f>VLOOKUP($D556,metadata!$B$2:$S$450,8,FALSE)</f>
        <v>10</v>
      </c>
      <c r="L556">
        <f>VLOOKUP($D556,metadata!$B$2:$S$450,9,FALSE)</f>
        <v>8</v>
      </c>
      <c r="M556" t="str">
        <f>VLOOKUP($D556,metadata!$B$2:$S$450,10,FALSE)</f>
        <v>n</v>
      </c>
      <c r="N556" t="str">
        <f>VLOOKUP($D556,metadata!$B$2:$S$450,11,FALSE)</f>
        <v>Drosophila auraria</v>
      </c>
      <c r="O556" t="str">
        <f>VLOOKUP($D556,metadata!$B$2:$S$450,12,FALSE)</f>
        <v>diptera</v>
      </c>
      <c r="P556" t="str">
        <f>VLOOKUP($D556,metadata!$B$2:$S$450,13,FALSE)</f>
        <v>IW</v>
      </c>
      <c r="Q556">
        <f>VLOOKUP($D556,metadata!$B$2:$S$450,14,FALSE)</f>
        <v>38.104278000000001</v>
      </c>
      <c r="R556">
        <f>VLOOKUP($D556,metadata!$B$2:$S$450,15,FALSE)</f>
        <v>140.87016</v>
      </c>
      <c r="S556">
        <f>VLOOKUP($D556,metadata!$B$2:$S$450,16,FALSE)</f>
        <v>0.1</v>
      </c>
      <c r="T556">
        <f>VLOOKUP($D556,metadata!$B$2:$S$450,17,FALSE)</f>
        <v>0</v>
      </c>
      <c r="U556">
        <f>VLOOKUP($D556,metadata!$B$2:$S$450,18,FALSE)</f>
        <v>0</v>
      </c>
      <c r="V556">
        <f>VLOOKUP($D556,metadata!$B$2:$Z$450,19,FALSE)</f>
        <v>110</v>
      </c>
      <c r="W556" t="str">
        <f>VLOOKUP($D556,metadata!$B$2:$Z$450,20,FALSE)</f>
        <v>global average</v>
      </c>
      <c r="X556">
        <f>VLOOKUP($D556,metadata!$B$2:$Z$450,21,FALSE)</f>
        <v>0</v>
      </c>
      <c r="Y556">
        <f>VLOOKUP($D556,metadata!$B$2:$Z$450,22,FALSE)</f>
        <v>6</v>
      </c>
      <c r="Z556">
        <f>VLOOKUP($D556,metadata!$B$2:$Z$450,23,FALSE)</f>
        <v>0</v>
      </c>
      <c r="AA556">
        <f>VLOOKUP($D556,metadata!$B$2:$Z$450,24,FALSE)</f>
        <v>0</v>
      </c>
      <c r="AB556">
        <f>VLOOKUP($D556,metadata!$B$2:$Z$450,25,FALSE)</f>
        <v>0</v>
      </c>
    </row>
    <row r="557" spans="3:28" x14ac:dyDescent="0.3">
      <c r="C557">
        <v>556</v>
      </c>
      <c r="D557" s="11" t="str">
        <f t="shared" si="8"/>
        <v>6-IW</v>
      </c>
      <c r="E557" t="str">
        <f>VLOOKUP($D557,metadata!$B$2:$S$450,2,FALSE)</f>
        <v>KIMURA, MT</v>
      </c>
      <c r="F557" t="str">
        <f>VLOOKUP($D557,metadata!$B$2:$S$450,3,FALSE)</f>
        <v>Geographic variation of reproductive diapause in the Drosophila auraria complex (Diptera: Drosophilidae)</v>
      </c>
      <c r="G557" t="str">
        <f>VLOOKUP($D557,metadata!$B$2:$S$450,4,FALSE)</f>
        <v>10.1111/j.1365-3032.1984.tb00784.x</v>
      </c>
      <c r="H557" t="str">
        <f>VLOOKUP($D557,metadata!$B$2:$S$450,5,FALSE)</f>
        <v>y</v>
      </c>
      <c r="I557" t="str">
        <f>VLOOKUP($D557,metadata!$B$2:$S$450,6,FALSE)</f>
        <v>a</v>
      </c>
      <c r="J557" t="str">
        <f>VLOOKUP($D557,metadata!$B$2:$S$450,7,FALSE)</f>
        <v>i</v>
      </c>
      <c r="K557">
        <f>VLOOKUP($D557,metadata!$B$2:$S$450,8,FALSE)</f>
        <v>10</v>
      </c>
      <c r="L557">
        <f>VLOOKUP($D557,metadata!$B$2:$S$450,9,FALSE)</f>
        <v>8</v>
      </c>
      <c r="M557" t="str">
        <f>VLOOKUP($D557,metadata!$B$2:$S$450,10,FALSE)</f>
        <v>n</v>
      </c>
      <c r="N557" t="str">
        <f>VLOOKUP($D557,metadata!$B$2:$S$450,11,FALSE)</f>
        <v>Drosophila auraria</v>
      </c>
      <c r="O557" t="str">
        <f>VLOOKUP($D557,metadata!$B$2:$S$450,12,FALSE)</f>
        <v>diptera</v>
      </c>
      <c r="P557" t="str">
        <f>VLOOKUP($D557,metadata!$B$2:$S$450,13,FALSE)</f>
        <v>IW</v>
      </c>
      <c r="Q557">
        <f>VLOOKUP($D557,metadata!$B$2:$S$450,14,FALSE)</f>
        <v>38.104278000000001</v>
      </c>
      <c r="R557">
        <f>VLOOKUP($D557,metadata!$B$2:$S$450,15,FALSE)</f>
        <v>140.87016</v>
      </c>
      <c r="S557">
        <f>VLOOKUP($D557,metadata!$B$2:$S$450,16,FALSE)</f>
        <v>0.1</v>
      </c>
      <c r="T557">
        <f>VLOOKUP($D557,metadata!$B$2:$S$450,17,FALSE)</f>
        <v>0</v>
      </c>
      <c r="U557">
        <f>VLOOKUP($D557,metadata!$B$2:$S$450,18,FALSE)</f>
        <v>0</v>
      </c>
      <c r="V557">
        <f>VLOOKUP($D557,metadata!$B$2:$Z$450,19,FALSE)</f>
        <v>110</v>
      </c>
      <c r="W557" t="str">
        <f>VLOOKUP($D557,metadata!$B$2:$Z$450,20,FALSE)</f>
        <v>global average</v>
      </c>
      <c r="X557">
        <f>VLOOKUP($D557,metadata!$B$2:$Z$450,21,FALSE)</f>
        <v>0</v>
      </c>
      <c r="Y557">
        <f>VLOOKUP($D557,metadata!$B$2:$Z$450,22,FALSE)</f>
        <v>6</v>
      </c>
      <c r="Z557">
        <f>VLOOKUP($D557,metadata!$B$2:$Z$450,23,FALSE)</f>
        <v>0</v>
      </c>
      <c r="AA557">
        <f>VLOOKUP($D557,metadata!$B$2:$Z$450,24,FALSE)</f>
        <v>0</v>
      </c>
      <c r="AB557">
        <f>VLOOKUP($D557,metadata!$B$2:$Z$450,25,FALSE)</f>
        <v>0</v>
      </c>
    </row>
    <row r="558" spans="3:28" x14ac:dyDescent="0.3">
      <c r="C558">
        <v>557</v>
      </c>
      <c r="D558" s="11" t="str">
        <f t="shared" si="8"/>
        <v>7-</v>
      </c>
      <c r="E558" t="str">
        <f>VLOOKUP($D558,metadata!$B$2:$S$450,2,FALSE)</f>
        <v>Gomi, T</v>
      </c>
      <c r="F558" t="str">
        <f>VLOOKUP($D558,metadata!$B$2:$S$450,3,FALSE)</f>
        <v>Geographic variation in critical photoperiod for diapause induction and its temperature dependence in Hyphantria cunea Drury (Lepidoptera: Arctiidae)</v>
      </c>
      <c r="G558" t="str">
        <f>VLOOKUP($D558,metadata!$B$2:$S$450,4,FALSE)</f>
        <v>10.1007/s004420050220</v>
      </c>
      <c r="H558" t="str">
        <f>VLOOKUP($D558,metadata!$B$2:$S$450,5,FALSE)</f>
        <v>y-ask</v>
      </c>
      <c r="I558" t="str">
        <f>VLOOKUP($D558,metadata!$B$2:$S$450,6,FALSE)</f>
        <v>a</v>
      </c>
      <c r="J558" t="str">
        <f>VLOOKUP($D558,metadata!$B$2:$S$450,7,FALSE)</f>
        <v>i</v>
      </c>
      <c r="K558">
        <f>VLOOKUP($D558,metadata!$B$2:$S$450,8,FALSE)</f>
        <v>12</v>
      </c>
      <c r="L558">
        <f>VLOOKUP($D558,metadata!$B$2:$S$450,9,FALSE)</f>
        <v>0</v>
      </c>
      <c r="M558">
        <f>VLOOKUP($D558,metadata!$B$2:$S$450,10,FALSE)</f>
        <v>0</v>
      </c>
      <c r="N558">
        <f>VLOOKUP($D558,metadata!$B$2:$S$450,11,FALSE)</f>
        <v>0</v>
      </c>
      <c r="O558">
        <f>VLOOKUP($D558,metadata!$B$2:$S$450,12,FALSE)</f>
        <v>0</v>
      </c>
      <c r="P558">
        <f>VLOOKUP($D558,metadata!$B$2:$S$450,13,FALSE)</f>
        <v>0</v>
      </c>
      <c r="Q558">
        <f>VLOOKUP($D558,metadata!$B$2:$S$450,14,FALSE)</f>
        <v>0</v>
      </c>
      <c r="R558">
        <f>VLOOKUP($D558,metadata!$B$2:$S$450,15,FALSE)</f>
        <v>0</v>
      </c>
      <c r="S558">
        <f>VLOOKUP($D558,metadata!$B$2:$S$450,16,FALSE)</f>
        <v>0</v>
      </c>
      <c r="T558">
        <f>VLOOKUP($D558,metadata!$B$2:$S$450,17,FALSE)</f>
        <v>0</v>
      </c>
      <c r="U558">
        <f>VLOOKUP($D558,metadata!$B$2:$S$450,18,FALSE)</f>
        <v>0</v>
      </c>
      <c r="V558">
        <f>VLOOKUP($D558,metadata!$B$2:$Z$450,19,FALSE)</f>
        <v>0</v>
      </c>
      <c r="W558">
        <f>VLOOKUP($D558,metadata!$B$2:$Z$450,20,FALSE)</f>
        <v>0</v>
      </c>
      <c r="X558">
        <f>VLOOKUP($D558,metadata!$B$2:$Z$450,21,FALSE)</f>
        <v>0</v>
      </c>
      <c r="Y558">
        <f>VLOOKUP($D558,metadata!$B$2:$Z$450,22,FALSE)</f>
        <v>0</v>
      </c>
      <c r="Z558">
        <f>VLOOKUP($D558,metadata!$B$2:$Z$450,23,FALSE)</f>
        <v>0</v>
      </c>
      <c r="AA558">
        <f>VLOOKUP($D558,metadata!$B$2:$Z$450,24,FALSE)</f>
        <v>0</v>
      </c>
      <c r="AB558">
        <f>VLOOKUP($D558,metadata!$B$2:$Z$450,25,FALSE)</f>
        <v>0</v>
      </c>
    </row>
    <row r="559" spans="3:28" x14ac:dyDescent="0.3">
      <c r="C559">
        <v>558</v>
      </c>
      <c r="D559" s="11" t="str">
        <f t="shared" si="8"/>
        <v>7-</v>
      </c>
      <c r="E559" t="str">
        <f>VLOOKUP($D559,metadata!$B$2:$S$450,2,FALSE)</f>
        <v>Gomi, T</v>
      </c>
      <c r="F559" t="str">
        <f>VLOOKUP($D559,metadata!$B$2:$S$450,3,FALSE)</f>
        <v>Geographic variation in critical photoperiod for diapause induction and its temperature dependence in Hyphantria cunea Drury (Lepidoptera: Arctiidae)</v>
      </c>
      <c r="G559" t="str">
        <f>VLOOKUP($D559,metadata!$B$2:$S$450,4,FALSE)</f>
        <v>10.1007/s004420050220</v>
      </c>
      <c r="H559" t="str">
        <f>VLOOKUP($D559,metadata!$B$2:$S$450,5,FALSE)</f>
        <v>y-ask</v>
      </c>
      <c r="I559" t="str">
        <f>VLOOKUP($D559,metadata!$B$2:$S$450,6,FALSE)</f>
        <v>a</v>
      </c>
      <c r="J559" t="str">
        <f>VLOOKUP($D559,metadata!$B$2:$S$450,7,FALSE)</f>
        <v>i</v>
      </c>
      <c r="K559">
        <f>VLOOKUP($D559,metadata!$B$2:$S$450,8,FALSE)</f>
        <v>12</v>
      </c>
      <c r="L559">
        <f>VLOOKUP($D559,metadata!$B$2:$S$450,9,FALSE)</f>
        <v>0</v>
      </c>
      <c r="M559">
        <f>VLOOKUP($D559,metadata!$B$2:$S$450,10,FALSE)</f>
        <v>0</v>
      </c>
      <c r="N559">
        <f>VLOOKUP($D559,metadata!$B$2:$S$450,11,FALSE)</f>
        <v>0</v>
      </c>
      <c r="O559">
        <f>VLOOKUP($D559,metadata!$B$2:$S$450,12,FALSE)</f>
        <v>0</v>
      </c>
      <c r="P559">
        <f>VLOOKUP($D559,metadata!$B$2:$S$450,13,FALSE)</f>
        <v>0</v>
      </c>
      <c r="Q559">
        <f>VLOOKUP($D559,metadata!$B$2:$S$450,14,FALSE)</f>
        <v>0</v>
      </c>
      <c r="R559">
        <f>VLOOKUP($D559,metadata!$B$2:$S$450,15,FALSE)</f>
        <v>0</v>
      </c>
      <c r="S559">
        <f>VLOOKUP($D559,metadata!$B$2:$S$450,16,FALSE)</f>
        <v>0</v>
      </c>
      <c r="T559">
        <f>VLOOKUP($D559,metadata!$B$2:$S$450,17,FALSE)</f>
        <v>0</v>
      </c>
      <c r="U559">
        <f>VLOOKUP($D559,metadata!$B$2:$S$450,18,FALSE)</f>
        <v>0</v>
      </c>
      <c r="V559">
        <f>VLOOKUP($D559,metadata!$B$2:$Z$450,19,FALSE)</f>
        <v>0</v>
      </c>
      <c r="W559">
        <f>VLOOKUP($D559,metadata!$B$2:$Z$450,20,FALSE)</f>
        <v>0</v>
      </c>
      <c r="X559">
        <f>VLOOKUP($D559,metadata!$B$2:$Z$450,21,FALSE)</f>
        <v>0</v>
      </c>
      <c r="Y559">
        <f>VLOOKUP($D559,metadata!$B$2:$Z$450,22,FALSE)</f>
        <v>0</v>
      </c>
      <c r="Z559">
        <f>VLOOKUP($D559,metadata!$B$2:$Z$450,23,FALSE)</f>
        <v>0</v>
      </c>
      <c r="AA559">
        <f>VLOOKUP($D559,metadata!$B$2:$Z$450,24,FALSE)</f>
        <v>0</v>
      </c>
      <c r="AB559">
        <f>VLOOKUP($D559,metadata!$B$2:$Z$450,25,FALSE)</f>
        <v>0</v>
      </c>
    </row>
    <row r="560" spans="3:28" x14ac:dyDescent="0.3">
      <c r="C560">
        <v>559</v>
      </c>
      <c r="D560" s="11" t="str">
        <f t="shared" si="8"/>
        <v>7-</v>
      </c>
      <c r="E560" t="str">
        <f>VLOOKUP($D560,metadata!$B$2:$S$450,2,FALSE)</f>
        <v>Gomi, T</v>
      </c>
      <c r="F560" t="str">
        <f>VLOOKUP($D560,metadata!$B$2:$S$450,3,FALSE)</f>
        <v>Geographic variation in critical photoperiod for diapause induction and its temperature dependence in Hyphantria cunea Drury (Lepidoptera: Arctiidae)</v>
      </c>
      <c r="G560" t="str">
        <f>VLOOKUP($D560,metadata!$B$2:$S$450,4,FALSE)</f>
        <v>10.1007/s004420050220</v>
      </c>
      <c r="H560" t="str">
        <f>VLOOKUP($D560,metadata!$B$2:$S$450,5,FALSE)</f>
        <v>y-ask</v>
      </c>
      <c r="I560" t="str">
        <f>VLOOKUP($D560,metadata!$B$2:$S$450,6,FALSE)</f>
        <v>a</v>
      </c>
      <c r="J560" t="str">
        <f>VLOOKUP($D560,metadata!$B$2:$S$450,7,FALSE)</f>
        <v>i</v>
      </c>
      <c r="K560">
        <f>VLOOKUP($D560,metadata!$B$2:$S$450,8,FALSE)</f>
        <v>12</v>
      </c>
      <c r="L560">
        <f>VLOOKUP($D560,metadata!$B$2:$S$450,9,FALSE)</f>
        <v>0</v>
      </c>
      <c r="M560">
        <f>VLOOKUP($D560,metadata!$B$2:$S$450,10,FALSE)</f>
        <v>0</v>
      </c>
      <c r="N560">
        <f>VLOOKUP($D560,metadata!$B$2:$S$450,11,FALSE)</f>
        <v>0</v>
      </c>
      <c r="O560">
        <f>VLOOKUP($D560,metadata!$B$2:$S$450,12,FALSE)</f>
        <v>0</v>
      </c>
      <c r="P560">
        <f>VLOOKUP($D560,metadata!$B$2:$S$450,13,FALSE)</f>
        <v>0</v>
      </c>
      <c r="Q560">
        <f>VLOOKUP($D560,metadata!$B$2:$S$450,14,FALSE)</f>
        <v>0</v>
      </c>
      <c r="R560">
        <f>VLOOKUP($D560,metadata!$B$2:$S$450,15,FALSE)</f>
        <v>0</v>
      </c>
      <c r="S560">
        <f>VLOOKUP($D560,metadata!$B$2:$S$450,16,FALSE)</f>
        <v>0</v>
      </c>
      <c r="T560">
        <f>VLOOKUP($D560,metadata!$B$2:$S$450,17,FALSE)</f>
        <v>0</v>
      </c>
      <c r="U560">
        <f>VLOOKUP($D560,metadata!$B$2:$S$450,18,FALSE)</f>
        <v>0</v>
      </c>
      <c r="V560">
        <f>VLOOKUP($D560,metadata!$B$2:$Z$450,19,FALSE)</f>
        <v>0</v>
      </c>
      <c r="W560">
        <f>VLOOKUP($D560,metadata!$B$2:$Z$450,20,FALSE)</f>
        <v>0</v>
      </c>
      <c r="X560">
        <f>VLOOKUP($D560,metadata!$B$2:$Z$450,21,FALSE)</f>
        <v>0</v>
      </c>
      <c r="Y560">
        <f>VLOOKUP($D560,metadata!$B$2:$Z$450,22,FALSE)</f>
        <v>0</v>
      </c>
      <c r="Z560">
        <f>VLOOKUP($D560,metadata!$B$2:$Z$450,23,FALSE)</f>
        <v>0</v>
      </c>
      <c r="AA560">
        <f>VLOOKUP($D560,metadata!$B$2:$Z$450,24,FALSE)</f>
        <v>0</v>
      </c>
      <c r="AB560">
        <f>VLOOKUP($D560,metadata!$B$2:$Z$450,25,FALSE)</f>
        <v>0</v>
      </c>
    </row>
    <row r="561" spans="3:28" x14ac:dyDescent="0.3">
      <c r="C561">
        <v>560</v>
      </c>
      <c r="D561" s="11" t="str">
        <f t="shared" si="8"/>
        <v>7-</v>
      </c>
      <c r="E561" t="str">
        <f>VLOOKUP($D561,metadata!$B$2:$S$450,2,FALSE)</f>
        <v>Gomi, T</v>
      </c>
      <c r="F561" t="str">
        <f>VLOOKUP($D561,metadata!$B$2:$S$450,3,FALSE)</f>
        <v>Geographic variation in critical photoperiod for diapause induction and its temperature dependence in Hyphantria cunea Drury (Lepidoptera: Arctiidae)</v>
      </c>
      <c r="G561" t="str">
        <f>VLOOKUP($D561,metadata!$B$2:$S$450,4,FALSE)</f>
        <v>10.1007/s004420050220</v>
      </c>
      <c r="H561" t="str">
        <f>VLOOKUP($D561,metadata!$B$2:$S$450,5,FALSE)</f>
        <v>y-ask</v>
      </c>
      <c r="I561" t="str">
        <f>VLOOKUP($D561,metadata!$B$2:$S$450,6,FALSE)</f>
        <v>a</v>
      </c>
      <c r="J561" t="str">
        <f>VLOOKUP($D561,metadata!$B$2:$S$450,7,FALSE)</f>
        <v>i</v>
      </c>
      <c r="K561">
        <f>VLOOKUP($D561,metadata!$B$2:$S$450,8,FALSE)</f>
        <v>12</v>
      </c>
      <c r="L561">
        <f>VLOOKUP($D561,metadata!$B$2:$S$450,9,FALSE)</f>
        <v>0</v>
      </c>
      <c r="M561">
        <f>VLOOKUP($D561,metadata!$B$2:$S$450,10,FALSE)</f>
        <v>0</v>
      </c>
      <c r="N561">
        <f>VLOOKUP($D561,metadata!$B$2:$S$450,11,FALSE)</f>
        <v>0</v>
      </c>
      <c r="O561">
        <f>VLOOKUP($D561,metadata!$B$2:$S$450,12,FALSE)</f>
        <v>0</v>
      </c>
      <c r="P561">
        <f>VLOOKUP($D561,metadata!$B$2:$S$450,13,FALSE)</f>
        <v>0</v>
      </c>
      <c r="Q561">
        <f>VLOOKUP($D561,metadata!$B$2:$S$450,14,FALSE)</f>
        <v>0</v>
      </c>
      <c r="R561">
        <f>VLOOKUP($D561,metadata!$B$2:$S$450,15,FALSE)</f>
        <v>0</v>
      </c>
      <c r="S561">
        <f>VLOOKUP($D561,metadata!$B$2:$S$450,16,FALSE)</f>
        <v>0</v>
      </c>
      <c r="T561">
        <f>VLOOKUP($D561,metadata!$B$2:$S$450,17,FALSE)</f>
        <v>0</v>
      </c>
      <c r="U561">
        <f>VLOOKUP($D561,metadata!$B$2:$S$450,18,FALSE)</f>
        <v>0</v>
      </c>
      <c r="V561">
        <f>VLOOKUP($D561,metadata!$B$2:$Z$450,19,FALSE)</f>
        <v>0</v>
      </c>
      <c r="W561">
        <f>VLOOKUP($D561,metadata!$B$2:$Z$450,20,FALSE)</f>
        <v>0</v>
      </c>
      <c r="X561">
        <f>VLOOKUP($D561,metadata!$B$2:$Z$450,21,FALSE)</f>
        <v>0</v>
      </c>
      <c r="Y561">
        <f>VLOOKUP($D561,metadata!$B$2:$Z$450,22,FALSE)</f>
        <v>0</v>
      </c>
      <c r="Z561">
        <f>VLOOKUP($D561,metadata!$B$2:$Z$450,23,FALSE)</f>
        <v>0</v>
      </c>
      <c r="AA561">
        <f>VLOOKUP($D561,metadata!$B$2:$Z$450,24,FALSE)</f>
        <v>0</v>
      </c>
      <c r="AB561">
        <f>VLOOKUP($D561,metadata!$B$2:$Z$450,25,FALSE)</f>
        <v>0</v>
      </c>
    </row>
    <row r="562" spans="3:28" x14ac:dyDescent="0.3">
      <c r="C562">
        <v>561</v>
      </c>
      <c r="D562" s="11" t="str">
        <f t="shared" si="8"/>
        <v>7-</v>
      </c>
      <c r="E562" t="str">
        <f>VLOOKUP($D562,metadata!$B$2:$S$450,2,FALSE)</f>
        <v>Gomi, T</v>
      </c>
      <c r="F562" t="str">
        <f>VLOOKUP($D562,metadata!$B$2:$S$450,3,FALSE)</f>
        <v>Geographic variation in critical photoperiod for diapause induction and its temperature dependence in Hyphantria cunea Drury (Lepidoptera: Arctiidae)</v>
      </c>
      <c r="G562" t="str">
        <f>VLOOKUP($D562,metadata!$B$2:$S$450,4,FALSE)</f>
        <v>10.1007/s004420050220</v>
      </c>
      <c r="H562" t="str">
        <f>VLOOKUP($D562,metadata!$B$2:$S$450,5,FALSE)</f>
        <v>y-ask</v>
      </c>
      <c r="I562" t="str">
        <f>VLOOKUP($D562,metadata!$B$2:$S$450,6,FALSE)</f>
        <v>a</v>
      </c>
      <c r="J562" t="str">
        <f>VLOOKUP($D562,metadata!$B$2:$S$450,7,FALSE)</f>
        <v>i</v>
      </c>
      <c r="K562">
        <f>VLOOKUP($D562,metadata!$B$2:$S$450,8,FALSE)</f>
        <v>12</v>
      </c>
      <c r="L562">
        <f>VLOOKUP($D562,metadata!$B$2:$S$450,9,FALSE)</f>
        <v>0</v>
      </c>
      <c r="M562">
        <f>VLOOKUP($D562,metadata!$B$2:$S$450,10,FALSE)</f>
        <v>0</v>
      </c>
      <c r="N562">
        <f>VLOOKUP($D562,metadata!$B$2:$S$450,11,FALSE)</f>
        <v>0</v>
      </c>
      <c r="O562">
        <f>VLOOKUP($D562,metadata!$B$2:$S$450,12,FALSE)</f>
        <v>0</v>
      </c>
      <c r="P562">
        <f>VLOOKUP($D562,metadata!$B$2:$S$450,13,FALSE)</f>
        <v>0</v>
      </c>
      <c r="Q562">
        <f>VLOOKUP($D562,metadata!$B$2:$S$450,14,FALSE)</f>
        <v>0</v>
      </c>
      <c r="R562">
        <f>VLOOKUP($D562,metadata!$B$2:$S$450,15,FALSE)</f>
        <v>0</v>
      </c>
      <c r="S562">
        <f>VLOOKUP($D562,metadata!$B$2:$S$450,16,FALSE)</f>
        <v>0</v>
      </c>
      <c r="T562">
        <f>VLOOKUP($D562,metadata!$B$2:$S$450,17,FALSE)</f>
        <v>0</v>
      </c>
      <c r="U562">
        <f>VLOOKUP($D562,metadata!$B$2:$S$450,18,FALSE)</f>
        <v>0</v>
      </c>
      <c r="V562">
        <f>VLOOKUP($D562,metadata!$B$2:$Z$450,19,FALSE)</f>
        <v>0</v>
      </c>
      <c r="W562">
        <f>VLOOKUP($D562,metadata!$B$2:$Z$450,20,FALSE)</f>
        <v>0</v>
      </c>
      <c r="X562">
        <f>VLOOKUP($D562,metadata!$B$2:$Z$450,21,FALSE)</f>
        <v>0</v>
      </c>
      <c r="Y562">
        <f>VLOOKUP($D562,metadata!$B$2:$Z$450,22,FALSE)</f>
        <v>0</v>
      </c>
      <c r="Z562">
        <f>VLOOKUP($D562,metadata!$B$2:$Z$450,23,FALSE)</f>
        <v>0</v>
      </c>
      <c r="AA562">
        <f>VLOOKUP($D562,metadata!$B$2:$Z$450,24,FALSE)</f>
        <v>0</v>
      </c>
      <c r="AB562">
        <f>VLOOKUP($D562,metadata!$B$2:$Z$450,25,FALSE)</f>
        <v>0</v>
      </c>
    </row>
    <row r="563" spans="3:28" x14ac:dyDescent="0.3">
      <c r="C563">
        <v>562</v>
      </c>
      <c r="D563" s="11" t="str">
        <f t="shared" si="8"/>
        <v>7-</v>
      </c>
      <c r="E563" t="str">
        <f>VLOOKUP($D563,metadata!$B$2:$S$450,2,FALSE)</f>
        <v>Gomi, T</v>
      </c>
      <c r="F563" t="str">
        <f>VLOOKUP($D563,metadata!$B$2:$S$450,3,FALSE)</f>
        <v>Geographic variation in critical photoperiod for diapause induction and its temperature dependence in Hyphantria cunea Drury (Lepidoptera: Arctiidae)</v>
      </c>
      <c r="G563" t="str">
        <f>VLOOKUP($D563,metadata!$B$2:$S$450,4,FALSE)</f>
        <v>10.1007/s004420050220</v>
      </c>
      <c r="H563" t="str">
        <f>VLOOKUP($D563,metadata!$B$2:$S$450,5,FALSE)</f>
        <v>y-ask</v>
      </c>
      <c r="I563" t="str">
        <f>VLOOKUP($D563,metadata!$B$2:$S$450,6,FALSE)</f>
        <v>a</v>
      </c>
      <c r="J563" t="str">
        <f>VLOOKUP($D563,metadata!$B$2:$S$450,7,FALSE)</f>
        <v>i</v>
      </c>
      <c r="K563">
        <f>VLOOKUP($D563,metadata!$B$2:$S$450,8,FALSE)</f>
        <v>12</v>
      </c>
      <c r="L563">
        <f>VLOOKUP($D563,metadata!$B$2:$S$450,9,FALSE)</f>
        <v>0</v>
      </c>
      <c r="M563">
        <f>VLOOKUP($D563,metadata!$B$2:$S$450,10,FALSE)</f>
        <v>0</v>
      </c>
      <c r="N563">
        <f>VLOOKUP($D563,metadata!$B$2:$S$450,11,FALSE)</f>
        <v>0</v>
      </c>
      <c r="O563">
        <f>VLOOKUP($D563,metadata!$B$2:$S$450,12,FALSE)</f>
        <v>0</v>
      </c>
      <c r="P563">
        <f>VLOOKUP($D563,metadata!$B$2:$S$450,13,FALSE)</f>
        <v>0</v>
      </c>
      <c r="Q563">
        <f>VLOOKUP($D563,metadata!$B$2:$S$450,14,FALSE)</f>
        <v>0</v>
      </c>
      <c r="R563">
        <f>VLOOKUP($D563,metadata!$B$2:$S$450,15,FALSE)</f>
        <v>0</v>
      </c>
      <c r="S563">
        <f>VLOOKUP($D563,metadata!$B$2:$S$450,16,FALSE)</f>
        <v>0</v>
      </c>
      <c r="T563">
        <f>VLOOKUP($D563,metadata!$B$2:$S$450,17,FALSE)</f>
        <v>0</v>
      </c>
      <c r="U563">
        <f>VLOOKUP($D563,metadata!$B$2:$S$450,18,FALSE)</f>
        <v>0</v>
      </c>
      <c r="V563">
        <f>VLOOKUP($D563,metadata!$B$2:$Z$450,19,FALSE)</f>
        <v>0</v>
      </c>
      <c r="W563">
        <f>VLOOKUP($D563,metadata!$B$2:$Z$450,20,FALSE)</f>
        <v>0</v>
      </c>
      <c r="X563">
        <f>VLOOKUP($D563,metadata!$B$2:$Z$450,21,FALSE)</f>
        <v>0</v>
      </c>
      <c r="Y563">
        <f>VLOOKUP($D563,metadata!$B$2:$Z$450,22,FALSE)</f>
        <v>0</v>
      </c>
      <c r="Z563">
        <f>VLOOKUP($D563,metadata!$B$2:$Z$450,23,FALSE)</f>
        <v>0</v>
      </c>
      <c r="AA563">
        <f>VLOOKUP($D563,metadata!$B$2:$Z$450,24,FALSE)</f>
        <v>0</v>
      </c>
      <c r="AB563">
        <f>VLOOKUP($D563,metadata!$B$2:$Z$450,25,FALSE)</f>
        <v>0</v>
      </c>
    </row>
    <row r="564" spans="3:28" x14ac:dyDescent="0.3">
      <c r="C564">
        <v>563</v>
      </c>
      <c r="D564" s="11" t="str">
        <f t="shared" si="8"/>
        <v>7-</v>
      </c>
      <c r="E564" t="str">
        <f>VLOOKUP($D564,metadata!$B$2:$S$450,2,FALSE)</f>
        <v>Gomi, T</v>
      </c>
      <c r="F564" t="str">
        <f>VLOOKUP($D564,metadata!$B$2:$S$450,3,FALSE)</f>
        <v>Geographic variation in critical photoperiod for diapause induction and its temperature dependence in Hyphantria cunea Drury (Lepidoptera: Arctiidae)</v>
      </c>
      <c r="G564" t="str">
        <f>VLOOKUP($D564,metadata!$B$2:$S$450,4,FALSE)</f>
        <v>10.1007/s004420050220</v>
      </c>
      <c r="H564" t="str">
        <f>VLOOKUP($D564,metadata!$B$2:$S$450,5,FALSE)</f>
        <v>y-ask</v>
      </c>
      <c r="I564" t="str">
        <f>VLOOKUP($D564,metadata!$B$2:$S$450,6,FALSE)</f>
        <v>a</v>
      </c>
      <c r="J564" t="str">
        <f>VLOOKUP($D564,metadata!$B$2:$S$450,7,FALSE)</f>
        <v>i</v>
      </c>
      <c r="K564">
        <f>VLOOKUP($D564,metadata!$B$2:$S$450,8,FALSE)</f>
        <v>12</v>
      </c>
      <c r="L564">
        <f>VLOOKUP($D564,metadata!$B$2:$S$450,9,FALSE)</f>
        <v>0</v>
      </c>
      <c r="M564">
        <f>VLOOKUP($D564,metadata!$B$2:$S$450,10,FALSE)</f>
        <v>0</v>
      </c>
      <c r="N564">
        <f>VLOOKUP($D564,metadata!$B$2:$S$450,11,FALSE)</f>
        <v>0</v>
      </c>
      <c r="O564">
        <f>VLOOKUP($D564,metadata!$B$2:$S$450,12,FALSE)</f>
        <v>0</v>
      </c>
      <c r="P564">
        <f>VLOOKUP($D564,metadata!$B$2:$S$450,13,FALSE)</f>
        <v>0</v>
      </c>
      <c r="Q564">
        <f>VLOOKUP($D564,metadata!$B$2:$S$450,14,FALSE)</f>
        <v>0</v>
      </c>
      <c r="R564">
        <f>VLOOKUP($D564,metadata!$B$2:$S$450,15,FALSE)</f>
        <v>0</v>
      </c>
      <c r="S564">
        <f>VLOOKUP($D564,metadata!$B$2:$S$450,16,FALSE)</f>
        <v>0</v>
      </c>
      <c r="T564">
        <f>VLOOKUP($D564,metadata!$B$2:$S$450,17,FALSE)</f>
        <v>0</v>
      </c>
      <c r="U564">
        <f>VLOOKUP($D564,metadata!$B$2:$S$450,18,FALSE)</f>
        <v>0</v>
      </c>
      <c r="V564">
        <f>VLOOKUP($D564,metadata!$B$2:$Z$450,19,FALSE)</f>
        <v>0</v>
      </c>
      <c r="W564">
        <f>VLOOKUP($D564,metadata!$B$2:$Z$450,20,FALSE)</f>
        <v>0</v>
      </c>
      <c r="X564">
        <f>VLOOKUP($D564,metadata!$B$2:$Z$450,21,FALSE)</f>
        <v>0</v>
      </c>
      <c r="Y564">
        <f>VLOOKUP($D564,metadata!$B$2:$Z$450,22,FALSE)</f>
        <v>0</v>
      </c>
      <c r="Z564">
        <f>VLOOKUP($D564,metadata!$B$2:$Z$450,23,FALSE)</f>
        <v>0</v>
      </c>
      <c r="AA564">
        <f>VLOOKUP($D564,metadata!$B$2:$Z$450,24,FALSE)</f>
        <v>0</v>
      </c>
      <c r="AB564">
        <f>VLOOKUP($D564,metadata!$B$2:$Z$450,25,FALSE)</f>
        <v>0</v>
      </c>
    </row>
    <row r="565" spans="3:28" x14ac:dyDescent="0.3">
      <c r="C565">
        <v>564</v>
      </c>
      <c r="D565" s="11" t="str">
        <f t="shared" si="8"/>
        <v>7-</v>
      </c>
      <c r="E565" t="str">
        <f>VLOOKUP($D565,metadata!$B$2:$S$450,2,FALSE)</f>
        <v>Gomi, T</v>
      </c>
      <c r="F565" t="str">
        <f>VLOOKUP($D565,metadata!$B$2:$S$450,3,FALSE)</f>
        <v>Geographic variation in critical photoperiod for diapause induction and its temperature dependence in Hyphantria cunea Drury (Lepidoptera: Arctiidae)</v>
      </c>
      <c r="G565" t="str">
        <f>VLOOKUP($D565,metadata!$B$2:$S$450,4,FALSE)</f>
        <v>10.1007/s004420050220</v>
      </c>
      <c r="H565" t="str">
        <f>VLOOKUP($D565,metadata!$B$2:$S$450,5,FALSE)</f>
        <v>y-ask</v>
      </c>
      <c r="I565" t="str">
        <f>VLOOKUP($D565,metadata!$B$2:$S$450,6,FALSE)</f>
        <v>a</v>
      </c>
      <c r="J565" t="str">
        <f>VLOOKUP($D565,metadata!$B$2:$S$450,7,FALSE)</f>
        <v>i</v>
      </c>
      <c r="K565">
        <f>VLOOKUP($D565,metadata!$B$2:$S$450,8,FALSE)</f>
        <v>12</v>
      </c>
      <c r="L565">
        <f>VLOOKUP($D565,metadata!$B$2:$S$450,9,FALSE)</f>
        <v>0</v>
      </c>
      <c r="M565">
        <f>VLOOKUP($D565,metadata!$B$2:$S$450,10,FALSE)</f>
        <v>0</v>
      </c>
      <c r="N565">
        <f>VLOOKUP($D565,metadata!$B$2:$S$450,11,FALSE)</f>
        <v>0</v>
      </c>
      <c r="O565">
        <f>VLOOKUP($D565,metadata!$B$2:$S$450,12,FALSE)</f>
        <v>0</v>
      </c>
      <c r="P565">
        <f>VLOOKUP($D565,metadata!$B$2:$S$450,13,FALSE)</f>
        <v>0</v>
      </c>
      <c r="Q565">
        <f>VLOOKUP($D565,metadata!$B$2:$S$450,14,FALSE)</f>
        <v>0</v>
      </c>
      <c r="R565">
        <f>VLOOKUP($D565,metadata!$B$2:$S$450,15,FALSE)</f>
        <v>0</v>
      </c>
      <c r="S565">
        <f>VLOOKUP($D565,metadata!$B$2:$S$450,16,FALSE)</f>
        <v>0</v>
      </c>
      <c r="T565">
        <f>VLOOKUP($D565,metadata!$B$2:$S$450,17,FALSE)</f>
        <v>0</v>
      </c>
      <c r="U565">
        <f>VLOOKUP($D565,metadata!$B$2:$S$450,18,FALSE)</f>
        <v>0</v>
      </c>
      <c r="V565">
        <f>VLOOKUP($D565,metadata!$B$2:$Z$450,19,FALSE)</f>
        <v>0</v>
      </c>
      <c r="W565">
        <f>VLOOKUP($D565,metadata!$B$2:$Z$450,20,FALSE)</f>
        <v>0</v>
      </c>
      <c r="X565">
        <f>VLOOKUP($D565,metadata!$B$2:$Z$450,21,FALSE)</f>
        <v>0</v>
      </c>
      <c r="Y565">
        <f>VLOOKUP($D565,metadata!$B$2:$Z$450,22,FALSE)</f>
        <v>0</v>
      </c>
      <c r="Z565">
        <f>VLOOKUP($D565,metadata!$B$2:$Z$450,23,FALSE)</f>
        <v>0</v>
      </c>
      <c r="AA565">
        <f>VLOOKUP($D565,metadata!$B$2:$Z$450,24,FALSE)</f>
        <v>0</v>
      </c>
      <c r="AB565">
        <f>VLOOKUP($D565,metadata!$B$2:$Z$450,25,FALSE)</f>
        <v>0</v>
      </c>
    </row>
    <row r="566" spans="3:28" x14ac:dyDescent="0.3">
      <c r="C566">
        <v>565</v>
      </c>
      <c r="D566" s="11" t="str">
        <f t="shared" si="8"/>
        <v>7-</v>
      </c>
      <c r="E566" t="str">
        <f>VLOOKUP($D566,metadata!$B$2:$S$450,2,FALSE)</f>
        <v>Gomi, T</v>
      </c>
      <c r="F566" t="str">
        <f>VLOOKUP($D566,metadata!$B$2:$S$450,3,FALSE)</f>
        <v>Geographic variation in critical photoperiod for diapause induction and its temperature dependence in Hyphantria cunea Drury (Lepidoptera: Arctiidae)</v>
      </c>
      <c r="G566" t="str">
        <f>VLOOKUP($D566,metadata!$B$2:$S$450,4,FALSE)</f>
        <v>10.1007/s004420050220</v>
      </c>
      <c r="H566" t="str">
        <f>VLOOKUP($D566,metadata!$B$2:$S$450,5,FALSE)</f>
        <v>y-ask</v>
      </c>
      <c r="I566" t="str">
        <f>VLOOKUP($D566,metadata!$B$2:$S$450,6,FALSE)</f>
        <v>a</v>
      </c>
      <c r="J566" t="str">
        <f>VLOOKUP($D566,metadata!$B$2:$S$450,7,FALSE)</f>
        <v>i</v>
      </c>
      <c r="K566">
        <f>VLOOKUP($D566,metadata!$B$2:$S$450,8,FALSE)</f>
        <v>12</v>
      </c>
      <c r="L566">
        <f>VLOOKUP($D566,metadata!$B$2:$S$450,9,FALSE)</f>
        <v>0</v>
      </c>
      <c r="M566">
        <f>VLOOKUP($D566,metadata!$B$2:$S$450,10,FALSE)</f>
        <v>0</v>
      </c>
      <c r="N566">
        <f>VLOOKUP($D566,metadata!$B$2:$S$450,11,FALSE)</f>
        <v>0</v>
      </c>
      <c r="O566">
        <f>VLOOKUP($D566,metadata!$B$2:$S$450,12,FALSE)</f>
        <v>0</v>
      </c>
      <c r="P566">
        <f>VLOOKUP($D566,metadata!$B$2:$S$450,13,FALSE)</f>
        <v>0</v>
      </c>
      <c r="Q566">
        <f>VLOOKUP($D566,metadata!$B$2:$S$450,14,FALSE)</f>
        <v>0</v>
      </c>
      <c r="R566">
        <f>VLOOKUP($D566,metadata!$B$2:$S$450,15,FALSE)</f>
        <v>0</v>
      </c>
      <c r="S566">
        <f>VLOOKUP($D566,metadata!$B$2:$S$450,16,FALSE)</f>
        <v>0</v>
      </c>
      <c r="T566">
        <f>VLOOKUP($D566,metadata!$B$2:$S$450,17,FALSE)</f>
        <v>0</v>
      </c>
      <c r="U566">
        <f>VLOOKUP($D566,metadata!$B$2:$S$450,18,FALSE)</f>
        <v>0</v>
      </c>
      <c r="V566">
        <f>VLOOKUP($D566,metadata!$B$2:$Z$450,19,FALSE)</f>
        <v>0</v>
      </c>
      <c r="W566">
        <f>VLOOKUP($D566,metadata!$B$2:$Z$450,20,FALSE)</f>
        <v>0</v>
      </c>
      <c r="X566">
        <f>VLOOKUP($D566,metadata!$B$2:$Z$450,21,FALSE)</f>
        <v>0</v>
      </c>
      <c r="Y566">
        <f>VLOOKUP($D566,metadata!$B$2:$Z$450,22,FALSE)</f>
        <v>0</v>
      </c>
      <c r="Z566">
        <f>VLOOKUP($D566,metadata!$B$2:$Z$450,23,FALSE)</f>
        <v>0</v>
      </c>
      <c r="AA566">
        <f>VLOOKUP($D566,metadata!$B$2:$Z$450,24,FALSE)</f>
        <v>0</v>
      </c>
      <c r="AB566">
        <f>VLOOKUP($D566,metadata!$B$2:$Z$450,25,FALSE)</f>
        <v>0</v>
      </c>
    </row>
    <row r="567" spans="3:28" x14ac:dyDescent="0.3">
      <c r="C567">
        <v>566</v>
      </c>
      <c r="D567" s="11" t="str">
        <f t="shared" si="8"/>
        <v>7-</v>
      </c>
      <c r="E567" t="str">
        <f>VLOOKUP($D567,metadata!$B$2:$S$450,2,FALSE)</f>
        <v>Gomi, T</v>
      </c>
      <c r="F567" t="str">
        <f>VLOOKUP($D567,metadata!$B$2:$S$450,3,FALSE)</f>
        <v>Geographic variation in critical photoperiod for diapause induction and its temperature dependence in Hyphantria cunea Drury (Lepidoptera: Arctiidae)</v>
      </c>
      <c r="G567" t="str">
        <f>VLOOKUP($D567,metadata!$B$2:$S$450,4,FALSE)</f>
        <v>10.1007/s004420050220</v>
      </c>
      <c r="H567" t="str">
        <f>VLOOKUP($D567,metadata!$B$2:$S$450,5,FALSE)</f>
        <v>y-ask</v>
      </c>
      <c r="I567" t="str">
        <f>VLOOKUP($D567,metadata!$B$2:$S$450,6,FALSE)</f>
        <v>a</v>
      </c>
      <c r="J567" t="str">
        <f>VLOOKUP($D567,metadata!$B$2:$S$450,7,FALSE)</f>
        <v>i</v>
      </c>
      <c r="K567">
        <f>VLOOKUP($D567,metadata!$B$2:$S$450,8,FALSE)</f>
        <v>12</v>
      </c>
      <c r="L567">
        <f>VLOOKUP($D567,metadata!$B$2:$S$450,9,FALSE)</f>
        <v>0</v>
      </c>
      <c r="M567">
        <f>VLOOKUP($D567,metadata!$B$2:$S$450,10,FALSE)</f>
        <v>0</v>
      </c>
      <c r="N567">
        <f>VLOOKUP($D567,metadata!$B$2:$S$450,11,FALSE)</f>
        <v>0</v>
      </c>
      <c r="O567">
        <f>VLOOKUP($D567,metadata!$B$2:$S$450,12,FALSE)</f>
        <v>0</v>
      </c>
      <c r="P567">
        <f>VLOOKUP($D567,metadata!$B$2:$S$450,13,FALSE)</f>
        <v>0</v>
      </c>
      <c r="Q567">
        <f>VLOOKUP($D567,metadata!$B$2:$S$450,14,FALSE)</f>
        <v>0</v>
      </c>
      <c r="R567">
        <f>VLOOKUP($D567,metadata!$B$2:$S$450,15,FALSE)</f>
        <v>0</v>
      </c>
      <c r="S567">
        <f>VLOOKUP($D567,metadata!$B$2:$S$450,16,FALSE)</f>
        <v>0</v>
      </c>
      <c r="T567">
        <f>VLOOKUP($D567,metadata!$B$2:$S$450,17,FALSE)</f>
        <v>0</v>
      </c>
      <c r="U567">
        <f>VLOOKUP($D567,metadata!$B$2:$S$450,18,FALSE)</f>
        <v>0</v>
      </c>
      <c r="V567">
        <f>VLOOKUP($D567,metadata!$B$2:$Z$450,19,FALSE)</f>
        <v>0</v>
      </c>
      <c r="W567">
        <f>VLOOKUP($D567,metadata!$B$2:$Z$450,20,FALSE)</f>
        <v>0</v>
      </c>
      <c r="X567">
        <f>VLOOKUP($D567,metadata!$B$2:$Z$450,21,FALSE)</f>
        <v>0</v>
      </c>
      <c r="Y567">
        <f>VLOOKUP($D567,metadata!$B$2:$Z$450,22,FALSE)</f>
        <v>0</v>
      </c>
      <c r="Z567">
        <f>VLOOKUP($D567,metadata!$B$2:$Z$450,23,FALSE)</f>
        <v>0</v>
      </c>
      <c r="AA567">
        <f>VLOOKUP($D567,metadata!$B$2:$Z$450,24,FALSE)</f>
        <v>0</v>
      </c>
      <c r="AB567">
        <f>VLOOKUP($D567,metadata!$B$2:$Z$450,25,FALSE)</f>
        <v>0</v>
      </c>
    </row>
    <row r="568" spans="3:28" x14ac:dyDescent="0.3">
      <c r="C568">
        <v>567</v>
      </c>
      <c r="D568" s="11" t="str">
        <f t="shared" si="8"/>
        <v>7-</v>
      </c>
      <c r="E568" t="str">
        <f>VLOOKUP($D568,metadata!$B$2:$S$450,2,FALSE)</f>
        <v>Gomi, T</v>
      </c>
      <c r="F568" t="str">
        <f>VLOOKUP($D568,metadata!$B$2:$S$450,3,FALSE)</f>
        <v>Geographic variation in critical photoperiod for diapause induction and its temperature dependence in Hyphantria cunea Drury (Lepidoptera: Arctiidae)</v>
      </c>
      <c r="G568" t="str">
        <f>VLOOKUP($D568,metadata!$B$2:$S$450,4,FALSE)</f>
        <v>10.1007/s004420050220</v>
      </c>
      <c r="H568" t="str">
        <f>VLOOKUP($D568,metadata!$B$2:$S$450,5,FALSE)</f>
        <v>y-ask</v>
      </c>
      <c r="I568" t="str">
        <f>VLOOKUP($D568,metadata!$B$2:$S$450,6,FALSE)</f>
        <v>a</v>
      </c>
      <c r="J568" t="str">
        <f>VLOOKUP($D568,metadata!$B$2:$S$450,7,FALSE)</f>
        <v>i</v>
      </c>
      <c r="K568">
        <f>VLOOKUP($D568,metadata!$B$2:$S$450,8,FALSE)</f>
        <v>12</v>
      </c>
      <c r="L568">
        <f>VLOOKUP($D568,metadata!$B$2:$S$450,9,FALSE)</f>
        <v>0</v>
      </c>
      <c r="M568">
        <f>VLOOKUP($D568,metadata!$B$2:$S$450,10,FALSE)</f>
        <v>0</v>
      </c>
      <c r="N568">
        <f>VLOOKUP($D568,metadata!$B$2:$S$450,11,FALSE)</f>
        <v>0</v>
      </c>
      <c r="O568">
        <f>VLOOKUP($D568,metadata!$B$2:$S$450,12,FALSE)</f>
        <v>0</v>
      </c>
      <c r="P568">
        <f>VLOOKUP($D568,metadata!$B$2:$S$450,13,FALSE)</f>
        <v>0</v>
      </c>
      <c r="Q568">
        <f>VLOOKUP($D568,metadata!$B$2:$S$450,14,FALSE)</f>
        <v>0</v>
      </c>
      <c r="R568">
        <f>VLOOKUP($D568,metadata!$B$2:$S$450,15,FALSE)</f>
        <v>0</v>
      </c>
      <c r="S568">
        <f>VLOOKUP($D568,metadata!$B$2:$S$450,16,FALSE)</f>
        <v>0</v>
      </c>
      <c r="T568">
        <f>VLOOKUP($D568,metadata!$B$2:$S$450,17,FALSE)</f>
        <v>0</v>
      </c>
      <c r="U568">
        <f>VLOOKUP($D568,metadata!$B$2:$S$450,18,FALSE)</f>
        <v>0</v>
      </c>
      <c r="V568">
        <f>VLOOKUP($D568,metadata!$B$2:$Z$450,19,FALSE)</f>
        <v>0</v>
      </c>
      <c r="W568">
        <f>VLOOKUP($D568,metadata!$B$2:$Z$450,20,FALSE)</f>
        <v>0</v>
      </c>
      <c r="X568">
        <f>VLOOKUP($D568,metadata!$B$2:$Z$450,21,FALSE)</f>
        <v>0</v>
      </c>
      <c r="Y568">
        <f>VLOOKUP($D568,metadata!$B$2:$Z$450,22,FALSE)</f>
        <v>0</v>
      </c>
      <c r="Z568">
        <f>VLOOKUP($D568,metadata!$B$2:$Z$450,23,FALSE)</f>
        <v>0</v>
      </c>
      <c r="AA568">
        <f>VLOOKUP($D568,metadata!$B$2:$Z$450,24,FALSE)</f>
        <v>0</v>
      </c>
      <c r="AB568">
        <f>VLOOKUP($D568,metadata!$B$2:$Z$450,25,FALSE)</f>
        <v>0</v>
      </c>
    </row>
    <row r="569" spans="3:28" x14ac:dyDescent="0.3">
      <c r="C569">
        <v>568</v>
      </c>
      <c r="D569" s="11" t="str">
        <f t="shared" si="8"/>
        <v>7-</v>
      </c>
      <c r="E569" t="str">
        <f>VLOOKUP($D569,metadata!$B$2:$S$450,2,FALSE)</f>
        <v>Gomi, T</v>
      </c>
      <c r="F569" t="str">
        <f>VLOOKUP($D569,metadata!$B$2:$S$450,3,FALSE)</f>
        <v>Geographic variation in critical photoperiod for diapause induction and its temperature dependence in Hyphantria cunea Drury (Lepidoptera: Arctiidae)</v>
      </c>
      <c r="G569" t="str">
        <f>VLOOKUP($D569,metadata!$B$2:$S$450,4,FALSE)</f>
        <v>10.1007/s004420050220</v>
      </c>
      <c r="H569" t="str">
        <f>VLOOKUP($D569,metadata!$B$2:$S$450,5,FALSE)</f>
        <v>y-ask</v>
      </c>
      <c r="I569" t="str">
        <f>VLOOKUP($D569,metadata!$B$2:$S$450,6,FALSE)</f>
        <v>a</v>
      </c>
      <c r="J569" t="str">
        <f>VLOOKUP($D569,metadata!$B$2:$S$450,7,FALSE)</f>
        <v>i</v>
      </c>
      <c r="K569">
        <f>VLOOKUP($D569,metadata!$B$2:$S$450,8,FALSE)</f>
        <v>12</v>
      </c>
      <c r="L569">
        <f>VLOOKUP($D569,metadata!$B$2:$S$450,9,FALSE)</f>
        <v>0</v>
      </c>
      <c r="M569">
        <f>VLOOKUP($D569,metadata!$B$2:$S$450,10,FALSE)</f>
        <v>0</v>
      </c>
      <c r="N569">
        <f>VLOOKUP($D569,metadata!$B$2:$S$450,11,FALSE)</f>
        <v>0</v>
      </c>
      <c r="O569">
        <f>VLOOKUP($D569,metadata!$B$2:$S$450,12,FALSE)</f>
        <v>0</v>
      </c>
      <c r="P569">
        <f>VLOOKUP($D569,metadata!$B$2:$S$450,13,FALSE)</f>
        <v>0</v>
      </c>
      <c r="Q569">
        <f>VLOOKUP($D569,metadata!$B$2:$S$450,14,FALSE)</f>
        <v>0</v>
      </c>
      <c r="R569">
        <f>VLOOKUP($D569,metadata!$B$2:$S$450,15,FALSE)</f>
        <v>0</v>
      </c>
      <c r="S569">
        <f>VLOOKUP($D569,metadata!$B$2:$S$450,16,FALSE)</f>
        <v>0</v>
      </c>
      <c r="T569">
        <f>VLOOKUP($D569,metadata!$B$2:$S$450,17,FALSE)</f>
        <v>0</v>
      </c>
      <c r="U569">
        <f>VLOOKUP($D569,metadata!$B$2:$S$450,18,FALSE)</f>
        <v>0</v>
      </c>
      <c r="V569">
        <f>VLOOKUP($D569,metadata!$B$2:$Z$450,19,FALSE)</f>
        <v>0</v>
      </c>
      <c r="W569">
        <f>VLOOKUP($D569,metadata!$B$2:$Z$450,20,FALSE)</f>
        <v>0</v>
      </c>
      <c r="X569">
        <f>VLOOKUP($D569,metadata!$B$2:$Z$450,21,FALSE)</f>
        <v>0</v>
      </c>
      <c r="Y569">
        <f>VLOOKUP($D569,metadata!$B$2:$Z$450,22,FALSE)</f>
        <v>0</v>
      </c>
      <c r="Z569">
        <f>VLOOKUP($D569,metadata!$B$2:$Z$450,23,FALSE)</f>
        <v>0</v>
      </c>
      <c r="AA569">
        <f>VLOOKUP($D569,metadata!$B$2:$Z$450,24,FALSE)</f>
        <v>0</v>
      </c>
      <c r="AB569">
        <f>VLOOKUP($D569,metadata!$B$2:$Z$450,25,FALSE)</f>
        <v>0</v>
      </c>
    </row>
    <row r="570" spans="3:28" x14ac:dyDescent="0.3">
      <c r="C570">
        <v>569</v>
      </c>
      <c r="D570" s="11" t="str">
        <f t="shared" si="8"/>
        <v>7-</v>
      </c>
      <c r="E570" t="str">
        <f>VLOOKUP($D570,metadata!$B$2:$S$450,2,FALSE)</f>
        <v>Gomi, T</v>
      </c>
      <c r="F570" t="str">
        <f>VLOOKUP($D570,metadata!$B$2:$S$450,3,FALSE)</f>
        <v>Geographic variation in critical photoperiod for diapause induction and its temperature dependence in Hyphantria cunea Drury (Lepidoptera: Arctiidae)</v>
      </c>
      <c r="G570" t="str">
        <f>VLOOKUP($D570,metadata!$B$2:$S$450,4,FALSE)</f>
        <v>10.1007/s004420050220</v>
      </c>
      <c r="H570" t="str">
        <f>VLOOKUP($D570,metadata!$B$2:$S$450,5,FALSE)</f>
        <v>y-ask</v>
      </c>
      <c r="I570" t="str">
        <f>VLOOKUP($D570,metadata!$B$2:$S$450,6,FALSE)</f>
        <v>a</v>
      </c>
      <c r="J570" t="str">
        <f>VLOOKUP($D570,metadata!$B$2:$S$450,7,FALSE)</f>
        <v>i</v>
      </c>
      <c r="K570">
        <f>VLOOKUP($D570,metadata!$B$2:$S$450,8,FALSE)</f>
        <v>12</v>
      </c>
      <c r="L570">
        <f>VLOOKUP($D570,metadata!$B$2:$S$450,9,FALSE)</f>
        <v>0</v>
      </c>
      <c r="M570">
        <f>VLOOKUP($D570,metadata!$B$2:$S$450,10,FALSE)</f>
        <v>0</v>
      </c>
      <c r="N570">
        <f>VLOOKUP($D570,metadata!$B$2:$S$450,11,FALSE)</f>
        <v>0</v>
      </c>
      <c r="O570">
        <f>VLOOKUP($D570,metadata!$B$2:$S$450,12,FALSE)</f>
        <v>0</v>
      </c>
      <c r="P570">
        <f>VLOOKUP($D570,metadata!$B$2:$S$450,13,FALSE)</f>
        <v>0</v>
      </c>
      <c r="Q570">
        <f>VLOOKUP($D570,metadata!$B$2:$S$450,14,FALSE)</f>
        <v>0</v>
      </c>
      <c r="R570">
        <f>VLOOKUP($D570,metadata!$B$2:$S$450,15,FALSE)</f>
        <v>0</v>
      </c>
      <c r="S570">
        <f>VLOOKUP($D570,metadata!$B$2:$S$450,16,FALSE)</f>
        <v>0</v>
      </c>
      <c r="T570">
        <f>VLOOKUP($D570,metadata!$B$2:$S$450,17,FALSE)</f>
        <v>0</v>
      </c>
      <c r="U570">
        <f>VLOOKUP($D570,metadata!$B$2:$S$450,18,FALSE)</f>
        <v>0</v>
      </c>
      <c r="V570">
        <f>VLOOKUP($D570,metadata!$B$2:$Z$450,19,FALSE)</f>
        <v>0</v>
      </c>
      <c r="W570">
        <f>VLOOKUP($D570,metadata!$B$2:$Z$450,20,FALSE)</f>
        <v>0</v>
      </c>
      <c r="X570">
        <f>VLOOKUP($D570,metadata!$B$2:$Z$450,21,FALSE)</f>
        <v>0</v>
      </c>
      <c r="Y570">
        <f>VLOOKUP($D570,metadata!$B$2:$Z$450,22,FALSE)</f>
        <v>0</v>
      </c>
      <c r="Z570">
        <f>VLOOKUP($D570,metadata!$B$2:$Z$450,23,FALSE)</f>
        <v>0</v>
      </c>
      <c r="AA570">
        <f>VLOOKUP($D570,metadata!$B$2:$Z$450,24,FALSE)</f>
        <v>0</v>
      </c>
      <c r="AB570">
        <f>VLOOKUP($D570,metadata!$B$2:$Z$450,25,FALSE)</f>
        <v>0</v>
      </c>
    </row>
    <row r="571" spans="3:28" x14ac:dyDescent="0.3">
      <c r="C571">
        <v>570</v>
      </c>
      <c r="D571" s="11" t="str">
        <f t="shared" si="8"/>
        <v>7-</v>
      </c>
      <c r="E571" t="str">
        <f>VLOOKUP($D571,metadata!$B$2:$S$450,2,FALSE)</f>
        <v>Gomi, T</v>
      </c>
      <c r="F571" t="str">
        <f>VLOOKUP($D571,metadata!$B$2:$S$450,3,FALSE)</f>
        <v>Geographic variation in critical photoperiod for diapause induction and its temperature dependence in Hyphantria cunea Drury (Lepidoptera: Arctiidae)</v>
      </c>
      <c r="G571" t="str">
        <f>VLOOKUP($D571,metadata!$B$2:$S$450,4,FALSE)</f>
        <v>10.1007/s004420050220</v>
      </c>
      <c r="H571" t="str">
        <f>VLOOKUP($D571,metadata!$B$2:$S$450,5,FALSE)</f>
        <v>y-ask</v>
      </c>
      <c r="I571" t="str">
        <f>VLOOKUP($D571,metadata!$B$2:$S$450,6,FALSE)</f>
        <v>a</v>
      </c>
      <c r="J571" t="str">
        <f>VLOOKUP($D571,metadata!$B$2:$S$450,7,FALSE)</f>
        <v>i</v>
      </c>
      <c r="K571">
        <f>VLOOKUP($D571,metadata!$B$2:$S$450,8,FALSE)</f>
        <v>12</v>
      </c>
      <c r="L571">
        <f>VLOOKUP($D571,metadata!$B$2:$S$450,9,FALSE)</f>
        <v>0</v>
      </c>
      <c r="M571">
        <f>VLOOKUP($D571,metadata!$B$2:$S$450,10,FALSE)</f>
        <v>0</v>
      </c>
      <c r="N571">
        <f>VLOOKUP($D571,metadata!$B$2:$S$450,11,FALSE)</f>
        <v>0</v>
      </c>
      <c r="O571">
        <f>VLOOKUP($D571,metadata!$B$2:$S$450,12,FALSE)</f>
        <v>0</v>
      </c>
      <c r="P571">
        <f>VLOOKUP($D571,metadata!$B$2:$S$450,13,FALSE)</f>
        <v>0</v>
      </c>
      <c r="Q571">
        <f>VLOOKUP($D571,metadata!$B$2:$S$450,14,FALSE)</f>
        <v>0</v>
      </c>
      <c r="R571">
        <f>VLOOKUP($D571,metadata!$B$2:$S$450,15,FALSE)</f>
        <v>0</v>
      </c>
      <c r="S571">
        <f>VLOOKUP($D571,metadata!$B$2:$S$450,16,FALSE)</f>
        <v>0</v>
      </c>
      <c r="T571">
        <f>VLOOKUP($D571,metadata!$B$2:$S$450,17,FALSE)</f>
        <v>0</v>
      </c>
      <c r="U571">
        <f>VLOOKUP($D571,metadata!$B$2:$S$450,18,FALSE)</f>
        <v>0</v>
      </c>
      <c r="V571">
        <f>VLOOKUP($D571,metadata!$B$2:$Z$450,19,FALSE)</f>
        <v>0</v>
      </c>
      <c r="W571">
        <f>VLOOKUP($D571,metadata!$B$2:$Z$450,20,FALSE)</f>
        <v>0</v>
      </c>
      <c r="X571">
        <f>VLOOKUP($D571,metadata!$B$2:$Z$450,21,FALSE)</f>
        <v>0</v>
      </c>
      <c r="Y571">
        <f>VLOOKUP($D571,metadata!$B$2:$Z$450,22,FALSE)</f>
        <v>0</v>
      </c>
      <c r="Z571">
        <f>VLOOKUP($D571,metadata!$B$2:$Z$450,23,FALSE)</f>
        <v>0</v>
      </c>
      <c r="AA571">
        <f>VLOOKUP($D571,metadata!$B$2:$Z$450,24,FALSE)</f>
        <v>0</v>
      </c>
      <c r="AB571">
        <f>VLOOKUP($D571,metadata!$B$2:$Z$450,25,FALSE)</f>
        <v>0</v>
      </c>
    </row>
    <row r="572" spans="3:28" x14ac:dyDescent="0.3">
      <c r="C572">
        <v>571</v>
      </c>
      <c r="D572" s="11" t="str">
        <f t="shared" si="8"/>
        <v>7-</v>
      </c>
      <c r="E572" t="str">
        <f>VLOOKUP($D572,metadata!$B$2:$S$450,2,FALSE)</f>
        <v>Gomi, T</v>
      </c>
      <c r="F572" t="str">
        <f>VLOOKUP($D572,metadata!$B$2:$S$450,3,FALSE)</f>
        <v>Geographic variation in critical photoperiod for diapause induction and its temperature dependence in Hyphantria cunea Drury (Lepidoptera: Arctiidae)</v>
      </c>
      <c r="G572" t="str">
        <f>VLOOKUP($D572,metadata!$B$2:$S$450,4,FALSE)</f>
        <v>10.1007/s004420050220</v>
      </c>
      <c r="H572" t="str">
        <f>VLOOKUP($D572,metadata!$B$2:$S$450,5,FALSE)</f>
        <v>y-ask</v>
      </c>
      <c r="I572" t="str">
        <f>VLOOKUP($D572,metadata!$B$2:$S$450,6,FALSE)</f>
        <v>a</v>
      </c>
      <c r="J572" t="str">
        <f>VLOOKUP($D572,metadata!$B$2:$S$450,7,FALSE)</f>
        <v>i</v>
      </c>
      <c r="K572">
        <f>VLOOKUP($D572,metadata!$B$2:$S$450,8,FALSE)</f>
        <v>12</v>
      </c>
      <c r="L572">
        <f>VLOOKUP($D572,metadata!$B$2:$S$450,9,FALSE)</f>
        <v>0</v>
      </c>
      <c r="M572">
        <f>VLOOKUP($D572,metadata!$B$2:$S$450,10,FALSE)</f>
        <v>0</v>
      </c>
      <c r="N572">
        <f>VLOOKUP($D572,metadata!$B$2:$S$450,11,FALSE)</f>
        <v>0</v>
      </c>
      <c r="O572">
        <f>VLOOKUP($D572,metadata!$B$2:$S$450,12,FALSE)</f>
        <v>0</v>
      </c>
      <c r="P572">
        <f>VLOOKUP($D572,metadata!$B$2:$S$450,13,FALSE)</f>
        <v>0</v>
      </c>
      <c r="Q572">
        <f>VLOOKUP($D572,metadata!$B$2:$S$450,14,FALSE)</f>
        <v>0</v>
      </c>
      <c r="R572">
        <f>VLOOKUP($D572,metadata!$B$2:$S$450,15,FALSE)</f>
        <v>0</v>
      </c>
      <c r="S572">
        <f>VLOOKUP($D572,metadata!$B$2:$S$450,16,FALSE)</f>
        <v>0</v>
      </c>
      <c r="T572">
        <f>VLOOKUP($D572,metadata!$B$2:$S$450,17,FALSE)</f>
        <v>0</v>
      </c>
      <c r="U572">
        <f>VLOOKUP($D572,metadata!$B$2:$S$450,18,FALSE)</f>
        <v>0</v>
      </c>
      <c r="V572">
        <f>VLOOKUP($D572,metadata!$B$2:$Z$450,19,FALSE)</f>
        <v>0</v>
      </c>
      <c r="W572">
        <f>VLOOKUP($D572,metadata!$B$2:$Z$450,20,FALSE)</f>
        <v>0</v>
      </c>
      <c r="X572">
        <f>VLOOKUP($D572,metadata!$B$2:$Z$450,21,FALSE)</f>
        <v>0</v>
      </c>
      <c r="Y572">
        <f>VLOOKUP($D572,metadata!$B$2:$Z$450,22,FALSE)</f>
        <v>0</v>
      </c>
      <c r="Z572">
        <f>VLOOKUP($D572,metadata!$B$2:$Z$450,23,FALSE)</f>
        <v>0</v>
      </c>
      <c r="AA572">
        <f>VLOOKUP($D572,metadata!$B$2:$Z$450,24,FALSE)</f>
        <v>0</v>
      </c>
      <c r="AB572">
        <f>VLOOKUP($D572,metadata!$B$2:$Z$450,25,FALSE)</f>
        <v>0</v>
      </c>
    </row>
    <row r="573" spans="3:28" x14ac:dyDescent="0.3">
      <c r="C573">
        <v>572</v>
      </c>
      <c r="D573" s="11" t="str">
        <f t="shared" si="8"/>
        <v>7-</v>
      </c>
      <c r="E573" t="str">
        <f>VLOOKUP($D573,metadata!$B$2:$S$450,2,FALSE)</f>
        <v>Gomi, T</v>
      </c>
      <c r="F573" t="str">
        <f>VLOOKUP($D573,metadata!$B$2:$S$450,3,FALSE)</f>
        <v>Geographic variation in critical photoperiod for diapause induction and its temperature dependence in Hyphantria cunea Drury (Lepidoptera: Arctiidae)</v>
      </c>
      <c r="G573" t="str">
        <f>VLOOKUP($D573,metadata!$B$2:$S$450,4,FALSE)</f>
        <v>10.1007/s004420050220</v>
      </c>
      <c r="H573" t="str">
        <f>VLOOKUP($D573,metadata!$B$2:$S$450,5,FALSE)</f>
        <v>y-ask</v>
      </c>
      <c r="I573" t="str">
        <f>VLOOKUP($D573,metadata!$B$2:$S$450,6,FALSE)</f>
        <v>a</v>
      </c>
      <c r="J573" t="str">
        <f>VLOOKUP($D573,metadata!$B$2:$S$450,7,FALSE)</f>
        <v>i</v>
      </c>
      <c r="K573">
        <f>VLOOKUP($D573,metadata!$B$2:$S$450,8,FALSE)</f>
        <v>12</v>
      </c>
      <c r="L573">
        <f>VLOOKUP($D573,metadata!$B$2:$S$450,9,FALSE)</f>
        <v>0</v>
      </c>
      <c r="M573">
        <f>VLOOKUP($D573,metadata!$B$2:$S$450,10,FALSE)</f>
        <v>0</v>
      </c>
      <c r="N573">
        <f>VLOOKUP($D573,metadata!$B$2:$S$450,11,FALSE)</f>
        <v>0</v>
      </c>
      <c r="O573">
        <f>VLOOKUP($D573,metadata!$B$2:$S$450,12,FALSE)</f>
        <v>0</v>
      </c>
      <c r="P573">
        <f>VLOOKUP($D573,metadata!$B$2:$S$450,13,FALSE)</f>
        <v>0</v>
      </c>
      <c r="Q573">
        <f>VLOOKUP($D573,metadata!$B$2:$S$450,14,FALSE)</f>
        <v>0</v>
      </c>
      <c r="R573">
        <f>VLOOKUP($D573,metadata!$B$2:$S$450,15,FALSE)</f>
        <v>0</v>
      </c>
      <c r="S573">
        <f>VLOOKUP($D573,metadata!$B$2:$S$450,16,FALSE)</f>
        <v>0</v>
      </c>
      <c r="T573">
        <f>VLOOKUP($D573,metadata!$B$2:$S$450,17,FALSE)</f>
        <v>0</v>
      </c>
      <c r="U573">
        <f>VLOOKUP($D573,metadata!$B$2:$S$450,18,FALSE)</f>
        <v>0</v>
      </c>
      <c r="V573">
        <f>VLOOKUP($D573,metadata!$B$2:$Z$450,19,FALSE)</f>
        <v>0</v>
      </c>
      <c r="W573">
        <f>VLOOKUP($D573,metadata!$B$2:$Z$450,20,FALSE)</f>
        <v>0</v>
      </c>
      <c r="X573">
        <f>VLOOKUP($D573,metadata!$B$2:$Z$450,21,FALSE)</f>
        <v>0</v>
      </c>
      <c r="Y573">
        <f>VLOOKUP($D573,metadata!$B$2:$Z$450,22,FALSE)</f>
        <v>0</v>
      </c>
      <c r="Z573">
        <f>VLOOKUP($D573,metadata!$B$2:$Z$450,23,FALSE)</f>
        <v>0</v>
      </c>
      <c r="AA573">
        <f>VLOOKUP($D573,metadata!$B$2:$Z$450,24,FALSE)</f>
        <v>0</v>
      </c>
      <c r="AB573">
        <f>VLOOKUP($D573,metadata!$B$2:$Z$450,25,FALSE)</f>
        <v>0</v>
      </c>
    </row>
    <row r="574" spans="3:28" x14ac:dyDescent="0.3">
      <c r="C574">
        <v>573</v>
      </c>
      <c r="D574" s="11" t="str">
        <f t="shared" si="8"/>
        <v>7-</v>
      </c>
      <c r="E574" t="str">
        <f>VLOOKUP($D574,metadata!$B$2:$S$450,2,FALSE)</f>
        <v>Gomi, T</v>
      </c>
      <c r="F574" t="str">
        <f>VLOOKUP($D574,metadata!$B$2:$S$450,3,FALSE)</f>
        <v>Geographic variation in critical photoperiod for diapause induction and its temperature dependence in Hyphantria cunea Drury (Lepidoptera: Arctiidae)</v>
      </c>
      <c r="G574" t="str">
        <f>VLOOKUP($D574,metadata!$B$2:$S$450,4,FALSE)</f>
        <v>10.1007/s004420050220</v>
      </c>
      <c r="H574" t="str">
        <f>VLOOKUP($D574,metadata!$B$2:$S$450,5,FALSE)</f>
        <v>y-ask</v>
      </c>
      <c r="I574" t="str">
        <f>VLOOKUP($D574,metadata!$B$2:$S$450,6,FALSE)</f>
        <v>a</v>
      </c>
      <c r="J574" t="str">
        <f>VLOOKUP($D574,metadata!$B$2:$S$450,7,FALSE)</f>
        <v>i</v>
      </c>
      <c r="K574">
        <f>VLOOKUP($D574,metadata!$B$2:$S$450,8,FALSE)</f>
        <v>12</v>
      </c>
      <c r="L574">
        <f>VLOOKUP($D574,metadata!$B$2:$S$450,9,FALSE)</f>
        <v>0</v>
      </c>
      <c r="M574">
        <f>VLOOKUP($D574,metadata!$B$2:$S$450,10,FALSE)</f>
        <v>0</v>
      </c>
      <c r="N574">
        <f>VLOOKUP($D574,metadata!$B$2:$S$450,11,FALSE)</f>
        <v>0</v>
      </c>
      <c r="O574">
        <f>VLOOKUP($D574,metadata!$B$2:$S$450,12,FALSE)</f>
        <v>0</v>
      </c>
      <c r="P574">
        <f>VLOOKUP($D574,metadata!$B$2:$S$450,13,FALSE)</f>
        <v>0</v>
      </c>
      <c r="Q574">
        <f>VLOOKUP($D574,metadata!$B$2:$S$450,14,FALSE)</f>
        <v>0</v>
      </c>
      <c r="R574">
        <f>VLOOKUP($D574,metadata!$B$2:$S$450,15,FALSE)</f>
        <v>0</v>
      </c>
      <c r="S574">
        <f>VLOOKUP($D574,metadata!$B$2:$S$450,16,FALSE)</f>
        <v>0</v>
      </c>
      <c r="T574">
        <f>VLOOKUP($D574,metadata!$B$2:$S$450,17,FALSE)</f>
        <v>0</v>
      </c>
      <c r="U574">
        <f>VLOOKUP($D574,metadata!$B$2:$S$450,18,FALSE)</f>
        <v>0</v>
      </c>
      <c r="V574">
        <f>VLOOKUP($D574,metadata!$B$2:$Z$450,19,FALSE)</f>
        <v>0</v>
      </c>
      <c r="W574">
        <f>VLOOKUP($D574,metadata!$B$2:$Z$450,20,FALSE)</f>
        <v>0</v>
      </c>
      <c r="X574">
        <f>VLOOKUP($D574,metadata!$B$2:$Z$450,21,FALSE)</f>
        <v>0</v>
      </c>
      <c r="Y574">
        <f>VLOOKUP($D574,metadata!$B$2:$Z$450,22,FALSE)</f>
        <v>0</v>
      </c>
      <c r="Z574">
        <f>VLOOKUP($D574,metadata!$B$2:$Z$450,23,FALSE)</f>
        <v>0</v>
      </c>
      <c r="AA574">
        <f>VLOOKUP($D574,metadata!$B$2:$Z$450,24,FALSE)</f>
        <v>0</v>
      </c>
      <c r="AB574">
        <f>VLOOKUP($D574,metadata!$B$2:$Z$450,25,FALSE)</f>
        <v>0</v>
      </c>
    </row>
    <row r="575" spans="3:28" x14ac:dyDescent="0.3">
      <c r="C575">
        <v>574</v>
      </c>
      <c r="D575" s="11" t="str">
        <f t="shared" si="8"/>
        <v>7-</v>
      </c>
      <c r="E575" t="str">
        <f>VLOOKUP($D575,metadata!$B$2:$S$450,2,FALSE)</f>
        <v>Gomi, T</v>
      </c>
      <c r="F575" t="str">
        <f>VLOOKUP($D575,metadata!$B$2:$S$450,3,FALSE)</f>
        <v>Geographic variation in critical photoperiod for diapause induction and its temperature dependence in Hyphantria cunea Drury (Lepidoptera: Arctiidae)</v>
      </c>
      <c r="G575" t="str">
        <f>VLOOKUP($D575,metadata!$B$2:$S$450,4,FALSE)</f>
        <v>10.1007/s004420050220</v>
      </c>
      <c r="H575" t="str">
        <f>VLOOKUP($D575,metadata!$B$2:$S$450,5,FALSE)</f>
        <v>y-ask</v>
      </c>
      <c r="I575" t="str">
        <f>VLOOKUP($D575,metadata!$B$2:$S$450,6,FALSE)</f>
        <v>a</v>
      </c>
      <c r="J575" t="str">
        <f>VLOOKUP($D575,metadata!$B$2:$S$450,7,FALSE)</f>
        <v>i</v>
      </c>
      <c r="K575">
        <f>VLOOKUP($D575,metadata!$B$2:$S$450,8,FALSE)</f>
        <v>12</v>
      </c>
      <c r="L575">
        <f>VLOOKUP($D575,metadata!$B$2:$S$450,9,FALSE)</f>
        <v>0</v>
      </c>
      <c r="M575">
        <f>VLOOKUP($D575,metadata!$B$2:$S$450,10,FALSE)</f>
        <v>0</v>
      </c>
      <c r="N575">
        <f>VLOOKUP($D575,metadata!$B$2:$S$450,11,FALSE)</f>
        <v>0</v>
      </c>
      <c r="O575">
        <f>VLOOKUP($D575,metadata!$B$2:$S$450,12,FALSE)</f>
        <v>0</v>
      </c>
      <c r="P575">
        <f>VLOOKUP($D575,metadata!$B$2:$S$450,13,FALSE)</f>
        <v>0</v>
      </c>
      <c r="Q575">
        <f>VLOOKUP($D575,metadata!$B$2:$S$450,14,FALSE)</f>
        <v>0</v>
      </c>
      <c r="R575">
        <f>VLOOKUP($D575,metadata!$B$2:$S$450,15,FALSE)</f>
        <v>0</v>
      </c>
      <c r="S575">
        <f>VLOOKUP($D575,metadata!$B$2:$S$450,16,FALSE)</f>
        <v>0</v>
      </c>
      <c r="T575">
        <f>VLOOKUP($D575,metadata!$B$2:$S$450,17,FALSE)</f>
        <v>0</v>
      </c>
      <c r="U575">
        <f>VLOOKUP($D575,metadata!$B$2:$S$450,18,FALSE)</f>
        <v>0</v>
      </c>
      <c r="V575">
        <f>VLOOKUP($D575,metadata!$B$2:$Z$450,19,FALSE)</f>
        <v>0</v>
      </c>
      <c r="W575">
        <f>VLOOKUP($D575,metadata!$B$2:$Z$450,20,FALSE)</f>
        <v>0</v>
      </c>
      <c r="X575">
        <f>VLOOKUP($D575,metadata!$B$2:$Z$450,21,FALSE)</f>
        <v>0</v>
      </c>
      <c r="Y575">
        <f>VLOOKUP($D575,metadata!$B$2:$Z$450,22,FALSE)</f>
        <v>0</v>
      </c>
      <c r="Z575">
        <f>VLOOKUP($D575,metadata!$B$2:$Z$450,23,FALSE)</f>
        <v>0</v>
      </c>
      <c r="AA575">
        <f>VLOOKUP($D575,metadata!$B$2:$Z$450,24,FALSE)</f>
        <v>0</v>
      </c>
      <c r="AB575">
        <f>VLOOKUP($D575,metadata!$B$2:$Z$450,25,FALSE)</f>
        <v>0</v>
      </c>
    </row>
    <row r="576" spans="3:28" x14ac:dyDescent="0.3">
      <c r="C576">
        <v>575</v>
      </c>
      <c r="D576" s="11" t="str">
        <f t="shared" si="8"/>
        <v>7-</v>
      </c>
      <c r="E576" t="str">
        <f>VLOOKUP($D576,metadata!$B$2:$S$450,2,FALSE)</f>
        <v>Gomi, T</v>
      </c>
      <c r="F576" t="str">
        <f>VLOOKUP($D576,metadata!$B$2:$S$450,3,FALSE)</f>
        <v>Geographic variation in critical photoperiod for diapause induction and its temperature dependence in Hyphantria cunea Drury (Lepidoptera: Arctiidae)</v>
      </c>
      <c r="G576" t="str">
        <f>VLOOKUP($D576,metadata!$B$2:$S$450,4,FALSE)</f>
        <v>10.1007/s004420050220</v>
      </c>
      <c r="H576" t="str">
        <f>VLOOKUP($D576,metadata!$B$2:$S$450,5,FALSE)</f>
        <v>y-ask</v>
      </c>
      <c r="I576" t="str">
        <f>VLOOKUP($D576,metadata!$B$2:$S$450,6,FALSE)</f>
        <v>a</v>
      </c>
      <c r="J576" t="str">
        <f>VLOOKUP($D576,metadata!$B$2:$S$450,7,FALSE)</f>
        <v>i</v>
      </c>
      <c r="K576">
        <f>VLOOKUP($D576,metadata!$B$2:$S$450,8,FALSE)</f>
        <v>12</v>
      </c>
      <c r="L576">
        <f>VLOOKUP($D576,metadata!$B$2:$S$450,9,FALSE)</f>
        <v>0</v>
      </c>
      <c r="M576">
        <f>VLOOKUP($D576,metadata!$B$2:$S$450,10,FALSE)</f>
        <v>0</v>
      </c>
      <c r="N576">
        <f>VLOOKUP($D576,metadata!$B$2:$S$450,11,FALSE)</f>
        <v>0</v>
      </c>
      <c r="O576">
        <f>VLOOKUP($D576,metadata!$B$2:$S$450,12,FALSE)</f>
        <v>0</v>
      </c>
      <c r="P576">
        <f>VLOOKUP($D576,metadata!$B$2:$S$450,13,FALSE)</f>
        <v>0</v>
      </c>
      <c r="Q576">
        <f>VLOOKUP($D576,metadata!$B$2:$S$450,14,FALSE)</f>
        <v>0</v>
      </c>
      <c r="R576">
        <f>VLOOKUP($D576,metadata!$B$2:$S$450,15,FALSE)</f>
        <v>0</v>
      </c>
      <c r="S576">
        <f>VLOOKUP($D576,metadata!$B$2:$S$450,16,FALSE)</f>
        <v>0</v>
      </c>
      <c r="T576">
        <f>VLOOKUP($D576,metadata!$B$2:$S$450,17,FALSE)</f>
        <v>0</v>
      </c>
      <c r="U576">
        <f>VLOOKUP($D576,metadata!$B$2:$S$450,18,FALSE)</f>
        <v>0</v>
      </c>
      <c r="V576">
        <f>VLOOKUP($D576,metadata!$B$2:$Z$450,19,FALSE)</f>
        <v>0</v>
      </c>
      <c r="W576">
        <f>VLOOKUP($D576,metadata!$B$2:$Z$450,20,FALSE)</f>
        <v>0</v>
      </c>
      <c r="X576">
        <f>VLOOKUP($D576,metadata!$B$2:$Z$450,21,FALSE)</f>
        <v>0</v>
      </c>
      <c r="Y576">
        <f>VLOOKUP($D576,metadata!$B$2:$Z$450,22,FALSE)</f>
        <v>0</v>
      </c>
      <c r="Z576">
        <f>VLOOKUP($D576,metadata!$B$2:$Z$450,23,FALSE)</f>
        <v>0</v>
      </c>
      <c r="AA576">
        <f>VLOOKUP($D576,metadata!$B$2:$Z$450,24,FALSE)</f>
        <v>0</v>
      </c>
      <c r="AB576">
        <f>VLOOKUP($D576,metadata!$B$2:$Z$450,25,FALSE)</f>
        <v>0</v>
      </c>
    </row>
    <row r="577" spans="3:28" x14ac:dyDescent="0.3">
      <c r="C577">
        <v>576</v>
      </c>
      <c r="D577" s="11" t="str">
        <f t="shared" si="8"/>
        <v>7-</v>
      </c>
      <c r="E577" t="str">
        <f>VLOOKUP($D577,metadata!$B$2:$S$450,2,FALSE)</f>
        <v>Gomi, T</v>
      </c>
      <c r="F577" t="str">
        <f>VLOOKUP($D577,metadata!$B$2:$S$450,3,FALSE)</f>
        <v>Geographic variation in critical photoperiod for diapause induction and its temperature dependence in Hyphantria cunea Drury (Lepidoptera: Arctiidae)</v>
      </c>
      <c r="G577" t="str">
        <f>VLOOKUP($D577,metadata!$B$2:$S$450,4,FALSE)</f>
        <v>10.1007/s004420050220</v>
      </c>
      <c r="H577" t="str">
        <f>VLOOKUP($D577,metadata!$B$2:$S$450,5,FALSE)</f>
        <v>y-ask</v>
      </c>
      <c r="I577" t="str">
        <f>VLOOKUP($D577,metadata!$B$2:$S$450,6,FALSE)</f>
        <v>a</v>
      </c>
      <c r="J577" t="str">
        <f>VLOOKUP($D577,metadata!$B$2:$S$450,7,FALSE)</f>
        <v>i</v>
      </c>
      <c r="K577">
        <f>VLOOKUP($D577,metadata!$B$2:$S$450,8,FALSE)</f>
        <v>12</v>
      </c>
      <c r="L577">
        <f>VLOOKUP($D577,metadata!$B$2:$S$450,9,FALSE)</f>
        <v>0</v>
      </c>
      <c r="M577">
        <f>VLOOKUP($D577,metadata!$B$2:$S$450,10,FALSE)</f>
        <v>0</v>
      </c>
      <c r="N577">
        <f>VLOOKUP($D577,metadata!$B$2:$S$450,11,FALSE)</f>
        <v>0</v>
      </c>
      <c r="O577">
        <f>VLOOKUP($D577,metadata!$B$2:$S$450,12,FALSE)</f>
        <v>0</v>
      </c>
      <c r="P577">
        <f>VLOOKUP($D577,metadata!$B$2:$S$450,13,FALSE)</f>
        <v>0</v>
      </c>
      <c r="Q577">
        <f>VLOOKUP($D577,metadata!$B$2:$S$450,14,FALSE)</f>
        <v>0</v>
      </c>
      <c r="R577">
        <f>VLOOKUP($D577,metadata!$B$2:$S$450,15,FALSE)</f>
        <v>0</v>
      </c>
      <c r="S577">
        <f>VLOOKUP($D577,metadata!$B$2:$S$450,16,FALSE)</f>
        <v>0</v>
      </c>
      <c r="T577">
        <f>VLOOKUP($D577,metadata!$B$2:$S$450,17,FALSE)</f>
        <v>0</v>
      </c>
      <c r="U577">
        <f>VLOOKUP($D577,metadata!$B$2:$S$450,18,FALSE)</f>
        <v>0</v>
      </c>
      <c r="V577">
        <f>VLOOKUP($D577,metadata!$B$2:$Z$450,19,FALSE)</f>
        <v>0</v>
      </c>
      <c r="W577">
        <f>VLOOKUP($D577,metadata!$B$2:$Z$450,20,FALSE)</f>
        <v>0</v>
      </c>
      <c r="X577">
        <f>VLOOKUP($D577,metadata!$B$2:$Z$450,21,FALSE)</f>
        <v>0</v>
      </c>
      <c r="Y577">
        <f>VLOOKUP($D577,metadata!$B$2:$Z$450,22,FALSE)</f>
        <v>0</v>
      </c>
      <c r="Z577">
        <f>VLOOKUP($D577,metadata!$B$2:$Z$450,23,FALSE)</f>
        <v>0</v>
      </c>
      <c r="AA577">
        <f>VLOOKUP($D577,metadata!$B$2:$Z$450,24,FALSE)</f>
        <v>0</v>
      </c>
      <c r="AB577">
        <f>VLOOKUP($D577,metadata!$B$2:$Z$450,25,FALSE)</f>
        <v>0</v>
      </c>
    </row>
    <row r="578" spans="3:28" x14ac:dyDescent="0.3">
      <c r="C578">
        <v>577</v>
      </c>
      <c r="D578" s="11" t="str">
        <f t="shared" si="8"/>
        <v>7-</v>
      </c>
      <c r="E578" t="str">
        <f>VLOOKUP($D578,metadata!$B$2:$S$450,2,FALSE)</f>
        <v>Gomi, T</v>
      </c>
      <c r="F578" t="str">
        <f>VLOOKUP($D578,metadata!$B$2:$S$450,3,FALSE)</f>
        <v>Geographic variation in critical photoperiod for diapause induction and its temperature dependence in Hyphantria cunea Drury (Lepidoptera: Arctiidae)</v>
      </c>
      <c r="G578" t="str">
        <f>VLOOKUP($D578,metadata!$B$2:$S$450,4,FALSE)</f>
        <v>10.1007/s004420050220</v>
      </c>
      <c r="H578" t="str">
        <f>VLOOKUP($D578,metadata!$B$2:$S$450,5,FALSE)</f>
        <v>y-ask</v>
      </c>
      <c r="I578" t="str">
        <f>VLOOKUP($D578,metadata!$B$2:$S$450,6,FALSE)</f>
        <v>a</v>
      </c>
      <c r="J578" t="str">
        <f>VLOOKUP($D578,metadata!$B$2:$S$450,7,FALSE)</f>
        <v>i</v>
      </c>
      <c r="K578">
        <f>VLOOKUP($D578,metadata!$B$2:$S$450,8,FALSE)</f>
        <v>12</v>
      </c>
      <c r="L578">
        <f>VLOOKUP($D578,metadata!$B$2:$S$450,9,FALSE)</f>
        <v>0</v>
      </c>
      <c r="M578">
        <f>VLOOKUP($D578,metadata!$B$2:$S$450,10,FALSE)</f>
        <v>0</v>
      </c>
      <c r="N578">
        <f>VLOOKUP($D578,metadata!$B$2:$S$450,11,FALSE)</f>
        <v>0</v>
      </c>
      <c r="O578">
        <f>VLOOKUP($D578,metadata!$B$2:$S$450,12,FALSE)</f>
        <v>0</v>
      </c>
      <c r="P578">
        <f>VLOOKUP($D578,metadata!$B$2:$S$450,13,FALSE)</f>
        <v>0</v>
      </c>
      <c r="Q578">
        <f>VLOOKUP($D578,metadata!$B$2:$S$450,14,FALSE)</f>
        <v>0</v>
      </c>
      <c r="R578">
        <f>VLOOKUP($D578,metadata!$B$2:$S$450,15,FALSE)</f>
        <v>0</v>
      </c>
      <c r="S578">
        <f>VLOOKUP($D578,metadata!$B$2:$S$450,16,FALSE)</f>
        <v>0</v>
      </c>
      <c r="T578">
        <f>VLOOKUP($D578,metadata!$B$2:$S$450,17,FALSE)</f>
        <v>0</v>
      </c>
      <c r="U578">
        <f>VLOOKUP($D578,metadata!$B$2:$S$450,18,FALSE)</f>
        <v>0</v>
      </c>
      <c r="V578">
        <f>VLOOKUP($D578,metadata!$B$2:$Z$450,19,FALSE)</f>
        <v>0</v>
      </c>
      <c r="W578">
        <f>VLOOKUP($D578,metadata!$B$2:$Z$450,20,FALSE)</f>
        <v>0</v>
      </c>
      <c r="X578">
        <f>VLOOKUP($D578,metadata!$B$2:$Z$450,21,FALSE)</f>
        <v>0</v>
      </c>
      <c r="Y578">
        <f>VLOOKUP($D578,metadata!$B$2:$Z$450,22,FALSE)</f>
        <v>0</v>
      </c>
      <c r="Z578">
        <f>VLOOKUP($D578,metadata!$B$2:$Z$450,23,FALSE)</f>
        <v>0</v>
      </c>
      <c r="AA578">
        <f>VLOOKUP($D578,metadata!$B$2:$Z$450,24,FALSE)</f>
        <v>0</v>
      </c>
      <c r="AB578">
        <f>VLOOKUP($D578,metadata!$B$2:$Z$450,25,FALSE)</f>
        <v>0</v>
      </c>
    </row>
    <row r="579" spans="3:28" x14ac:dyDescent="0.3">
      <c r="C579">
        <v>578</v>
      </c>
      <c r="D579" s="11" t="str">
        <f t="shared" ref="D579:D642" si="9">VLOOKUP(C579,$A$1:$B$451,2)</f>
        <v>7-</v>
      </c>
      <c r="E579" t="str">
        <f>VLOOKUP($D579,metadata!$B$2:$S$450,2,FALSE)</f>
        <v>Gomi, T</v>
      </c>
      <c r="F579" t="str">
        <f>VLOOKUP($D579,metadata!$B$2:$S$450,3,FALSE)</f>
        <v>Geographic variation in critical photoperiod for diapause induction and its temperature dependence in Hyphantria cunea Drury (Lepidoptera: Arctiidae)</v>
      </c>
      <c r="G579" t="str">
        <f>VLOOKUP($D579,metadata!$B$2:$S$450,4,FALSE)</f>
        <v>10.1007/s004420050220</v>
      </c>
      <c r="H579" t="str">
        <f>VLOOKUP($D579,metadata!$B$2:$S$450,5,FALSE)</f>
        <v>y-ask</v>
      </c>
      <c r="I579" t="str">
        <f>VLOOKUP($D579,metadata!$B$2:$S$450,6,FALSE)</f>
        <v>a</v>
      </c>
      <c r="J579" t="str">
        <f>VLOOKUP($D579,metadata!$B$2:$S$450,7,FALSE)</f>
        <v>i</v>
      </c>
      <c r="K579">
        <f>VLOOKUP($D579,metadata!$B$2:$S$450,8,FALSE)</f>
        <v>12</v>
      </c>
      <c r="L579">
        <f>VLOOKUP($D579,metadata!$B$2:$S$450,9,FALSE)</f>
        <v>0</v>
      </c>
      <c r="M579">
        <f>VLOOKUP($D579,metadata!$B$2:$S$450,10,FALSE)</f>
        <v>0</v>
      </c>
      <c r="N579">
        <f>VLOOKUP($D579,metadata!$B$2:$S$450,11,FALSE)</f>
        <v>0</v>
      </c>
      <c r="O579">
        <f>VLOOKUP($D579,metadata!$B$2:$S$450,12,FALSE)</f>
        <v>0</v>
      </c>
      <c r="P579">
        <f>VLOOKUP($D579,metadata!$B$2:$S$450,13,FALSE)</f>
        <v>0</v>
      </c>
      <c r="Q579">
        <f>VLOOKUP($D579,metadata!$B$2:$S$450,14,FALSE)</f>
        <v>0</v>
      </c>
      <c r="R579">
        <f>VLOOKUP($D579,metadata!$B$2:$S$450,15,FALSE)</f>
        <v>0</v>
      </c>
      <c r="S579">
        <f>VLOOKUP($D579,metadata!$B$2:$S$450,16,FALSE)</f>
        <v>0</v>
      </c>
      <c r="T579">
        <f>VLOOKUP($D579,metadata!$B$2:$S$450,17,FALSE)</f>
        <v>0</v>
      </c>
      <c r="U579">
        <f>VLOOKUP($D579,metadata!$B$2:$S$450,18,FALSE)</f>
        <v>0</v>
      </c>
      <c r="V579">
        <f>VLOOKUP($D579,metadata!$B$2:$Z$450,19,FALSE)</f>
        <v>0</v>
      </c>
      <c r="W579">
        <f>VLOOKUP($D579,metadata!$B$2:$Z$450,20,FALSE)</f>
        <v>0</v>
      </c>
      <c r="X579">
        <f>VLOOKUP($D579,metadata!$B$2:$Z$450,21,FALSE)</f>
        <v>0</v>
      </c>
      <c r="Y579">
        <f>VLOOKUP($D579,metadata!$B$2:$Z$450,22,FALSE)</f>
        <v>0</v>
      </c>
      <c r="Z579">
        <f>VLOOKUP($D579,metadata!$B$2:$Z$450,23,FALSE)</f>
        <v>0</v>
      </c>
      <c r="AA579">
        <f>VLOOKUP($D579,metadata!$B$2:$Z$450,24,FALSE)</f>
        <v>0</v>
      </c>
      <c r="AB579">
        <f>VLOOKUP($D579,metadata!$B$2:$Z$450,25,FALSE)</f>
        <v>0</v>
      </c>
    </row>
    <row r="580" spans="3:28" x14ac:dyDescent="0.3">
      <c r="C580">
        <v>579</v>
      </c>
      <c r="D580" s="11" t="str">
        <f t="shared" si="9"/>
        <v>7-</v>
      </c>
      <c r="E580" t="str">
        <f>VLOOKUP($D580,metadata!$B$2:$S$450,2,FALSE)</f>
        <v>Gomi, T</v>
      </c>
      <c r="F580" t="str">
        <f>VLOOKUP($D580,metadata!$B$2:$S$450,3,FALSE)</f>
        <v>Geographic variation in critical photoperiod for diapause induction and its temperature dependence in Hyphantria cunea Drury (Lepidoptera: Arctiidae)</v>
      </c>
      <c r="G580" t="str">
        <f>VLOOKUP($D580,metadata!$B$2:$S$450,4,FALSE)</f>
        <v>10.1007/s004420050220</v>
      </c>
      <c r="H580" t="str">
        <f>VLOOKUP($D580,metadata!$B$2:$S$450,5,FALSE)</f>
        <v>y-ask</v>
      </c>
      <c r="I580" t="str">
        <f>VLOOKUP($D580,metadata!$B$2:$S$450,6,FALSE)</f>
        <v>a</v>
      </c>
      <c r="J580" t="str">
        <f>VLOOKUP($D580,metadata!$B$2:$S$450,7,FALSE)</f>
        <v>i</v>
      </c>
      <c r="K580">
        <f>VLOOKUP($D580,metadata!$B$2:$S$450,8,FALSE)</f>
        <v>12</v>
      </c>
      <c r="L580">
        <f>VLOOKUP($D580,metadata!$B$2:$S$450,9,FALSE)</f>
        <v>0</v>
      </c>
      <c r="M580">
        <f>VLOOKUP($D580,metadata!$B$2:$S$450,10,FALSE)</f>
        <v>0</v>
      </c>
      <c r="N580">
        <f>VLOOKUP($D580,metadata!$B$2:$S$450,11,FALSE)</f>
        <v>0</v>
      </c>
      <c r="O580">
        <f>VLOOKUP($D580,metadata!$B$2:$S$450,12,FALSE)</f>
        <v>0</v>
      </c>
      <c r="P580">
        <f>VLOOKUP($D580,metadata!$B$2:$S$450,13,FALSE)</f>
        <v>0</v>
      </c>
      <c r="Q580">
        <f>VLOOKUP($D580,metadata!$B$2:$S$450,14,FALSE)</f>
        <v>0</v>
      </c>
      <c r="R580">
        <f>VLOOKUP($D580,metadata!$B$2:$S$450,15,FALSE)</f>
        <v>0</v>
      </c>
      <c r="S580">
        <f>VLOOKUP($D580,metadata!$B$2:$S$450,16,FALSE)</f>
        <v>0</v>
      </c>
      <c r="T580">
        <f>VLOOKUP($D580,metadata!$B$2:$S$450,17,FALSE)</f>
        <v>0</v>
      </c>
      <c r="U580">
        <f>VLOOKUP($D580,metadata!$B$2:$S$450,18,FALSE)</f>
        <v>0</v>
      </c>
      <c r="V580">
        <f>VLOOKUP($D580,metadata!$B$2:$Z$450,19,FALSE)</f>
        <v>0</v>
      </c>
      <c r="W580">
        <f>VLOOKUP($D580,metadata!$B$2:$Z$450,20,FALSE)</f>
        <v>0</v>
      </c>
      <c r="X580">
        <f>VLOOKUP($D580,metadata!$B$2:$Z$450,21,FALSE)</f>
        <v>0</v>
      </c>
      <c r="Y580">
        <f>VLOOKUP($D580,metadata!$B$2:$Z$450,22,FALSE)</f>
        <v>0</v>
      </c>
      <c r="Z580">
        <f>VLOOKUP($D580,metadata!$B$2:$Z$450,23,FALSE)</f>
        <v>0</v>
      </c>
      <c r="AA580">
        <f>VLOOKUP($D580,metadata!$B$2:$Z$450,24,FALSE)</f>
        <v>0</v>
      </c>
      <c r="AB580">
        <f>VLOOKUP($D580,metadata!$B$2:$Z$450,25,FALSE)</f>
        <v>0</v>
      </c>
    </row>
    <row r="581" spans="3:28" x14ac:dyDescent="0.3">
      <c r="C581">
        <v>580</v>
      </c>
      <c r="D581" s="11" t="str">
        <f t="shared" si="9"/>
        <v>7-</v>
      </c>
      <c r="E581" t="str">
        <f>VLOOKUP($D581,metadata!$B$2:$S$450,2,FALSE)</f>
        <v>Gomi, T</v>
      </c>
      <c r="F581" t="str">
        <f>VLOOKUP($D581,metadata!$B$2:$S$450,3,FALSE)</f>
        <v>Geographic variation in critical photoperiod for diapause induction and its temperature dependence in Hyphantria cunea Drury (Lepidoptera: Arctiidae)</v>
      </c>
      <c r="G581" t="str">
        <f>VLOOKUP($D581,metadata!$B$2:$S$450,4,FALSE)</f>
        <v>10.1007/s004420050220</v>
      </c>
      <c r="H581" t="str">
        <f>VLOOKUP($D581,metadata!$B$2:$S$450,5,FALSE)</f>
        <v>y-ask</v>
      </c>
      <c r="I581" t="str">
        <f>VLOOKUP($D581,metadata!$B$2:$S$450,6,FALSE)</f>
        <v>a</v>
      </c>
      <c r="J581" t="str">
        <f>VLOOKUP($D581,metadata!$B$2:$S$450,7,FALSE)</f>
        <v>i</v>
      </c>
      <c r="K581">
        <f>VLOOKUP($D581,metadata!$B$2:$S$450,8,FALSE)</f>
        <v>12</v>
      </c>
      <c r="L581">
        <f>VLOOKUP($D581,metadata!$B$2:$S$450,9,FALSE)</f>
        <v>0</v>
      </c>
      <c r="M581">
        <f>VLOOKUP($D581,metadata!$B$2:$S$450,10,FALSE)</f>
        <v>0</v>
      </c>
      <c r="N581">
        <f>VLOOKUP($D581,metadata!$B$2:$S$450,11,FALSE)</f>
        <v>0</v>
      </c>
      <c r="O581">
        <f>VLOOKUP($D581,metadata!$B$2:$S$450,12,FALSE)</f>
        <v>0</v>
      </c>
      <c r="P581">
        <f>VLOOKUP($D581,metadata!$B$2:$S$450,13,FALSE)</f>
        <v>0</v>
      </c>
      <c r="Q581">
        <f>VLOOKUP($D581,metadata!$B$2:$S$450,14,FALSE)</f>
        <v>0</v>
      </c>
      <c r="R581">
        <f>VLOOKUP($D581,metadata!$B$2:$S$450,15,FALSE)</f>
        <v>0</v>
      </c>
      <c r="S581">
        <f>VLOOKUP($D581,metadata!$B$2:$S$450,16,FALSE)</f>
        <v>0</v>
      </c>
      <c r="T581">
        <f>VLOOKUP($D581,metadata!$B$2:$S$450,17,FALSE)</f>
        <v>0</v>
      </c>
      <c r="U581">
        <f>VLOOKUP($D581,metadata!$B$2:$S$450,18,FALSE)</f>
        <v>0</v>
      </c>
      <c r="V581">
        <f>VLOOKUP($D581,metadata!$B$2:$Z$450,19,FALSE)</f>
        <v>0</v>
      </c>
      <c r="W581">
        <f>VLOOKUP($D581,metadata!$B$2:$Z$450,20,FALSE)</f>
        <v>0</v>
      </c>
      <c r="X581">
        <f>VLOOKUP($D581,metadata!$B$2:$Z$450,21,FALSE)</f>
        <v>0</v>
      </c>
      <c r="Y581">
        <f>VLOOKUP($D581,metadata!$B$2:$Z$450,22,FALSE)</f>
        <v>0</v>
      </c>
      <c r="Z581">
        <f>VLOOKUP($D581,metadata!$B$2:$Z$450,23,FALSE)</f>
        <v>0</v>
      </c>
      <c r="AA581">
        <f>VLOOKUP($D581,metadata!$B$2:$Z$450,24,FALSE)</f>
        <v>0</v>
      </c>
      <c r="AB581">
        <f>VLOOKUP($D581,metadata!$B$2:$Z$450,25,FALSE)</f>
        <v>0</v>
      </c>
    </row>
    <row r="582" spans="3:28" x14ac:dyDescent="0.3">
      <c r="C582">
        <v>581</v>
      </c>
      <c r="D582" s="11" t="str">
        <f t="shared" si="9"/>
        <v>7-</v>
      </c>
      <c r="E582" t="str">
        <f>VLOOKUP($D582,metadata!$B$2:$S$450,2,FALSE)</f>
        <v>Gomi, T</v>
      </c>
      <c r="F582" t="str">
        <f>VLOOKUP($D582,metadata!$B$2:$S$450,3,FALSE)</f>
        <v>Geographic variation in critical photoperiod for diapause induction and its temperature dependence in Hyphantria cunea Drury (Lepidoptera: Arctiidae)</v>
      </c>
      <c r="G582" t="str">
        <f>VLOOKUP($D582,metadata!$B$2:$S$450,4,FALSE)</f>
        <v>10.1007/s004420050220</v>
      </c>
      <c r="H582" t="str">
        <f>VLOOKUP($D582,metadata!$B$2:$S$450,5,FALSE)</f>
        <v>y-ask</v>
      </c>
      <c r="I582" t="str">
        <f>VLOOKUP($D582,metadata!$B$2:$S$450,6,FALSE)</f>
        <v>a</v>
      </c>
      <c r="J582" t="str">
        <f>VLOOKUP($D582,metadata!$B$2:$S$450,7,FALSE)</f>
        <v>i</v>
      </c>
      <c r="K582">
        <f>VLOOKUP($D582,metadata!$B$2:$S$450,8,FALSE)</f>
        <v>12</v>
      </c>
      <c r="L582">
        <f>VLOOKUP($D582,metadata!$B$2:$S$450,9,FALSE)</f>
        <v>0</v>
      </c>
      <c r="M582">
        <f>VLOOKUP($D582,metadata!$B$2:$S$450,10,FALSE)</f>
        <v>0</v>
      </c>
      <c r="N582">
        <f>VLOOKUP($D582,metadata!$B$2:$S$450,11,FALSE)</f>
        <v>0</v>
      </c>
      <c r="O582">
        <f>VLOOKUP($D582,metadata!$B$2:$S$450,12,FALSE)</f>
        <v>0</v>
      </c>
      <c r="P582">
        <f>VLOOKUP($D582,metadata!$B$2:$S$450,13,FALSE)</f>
        <v>0</v>
      </c>
      <c r="Q582">
        <f>VLOOKUP($D582,metadata!$B$2:$S$450,14,FALSE)</f>
        <v>0</v>
      </c>
      <c r="R582">
        <f>VLOOKUP($D582,metadata!$B$2:$S$450,15,FALSE)</f>
        <v>0</v>
      </c>
      <c r="S582">
        <f>VLOOKUP($D582,metadata!$B$2:$S$450,16,FALSE)</f>
        <v>0</v>
      </c>
      <c r="T582">
        <f>VLOOKUP($D582,metadata!$B$2:$S$450,17,FALSE)</f>
        <v>0</v>
      </c>
      <c r="U582">
        <f>VLOOKUP($D582,metadata!$B$2:$S$450,18,FALSE)</f>
        <v>0</v>
      </c>
      <c r="V582">
        <f>VLOOKUP($D582,metadata!$B$2:$Z$450,19,FALSE)</f>
        <v>0</v>
      </c>
      <c r="W582">
        <f>VLOOKUP($D582,metadata!$B$2:$Z$450,20,FALSE)</f>
        <v>0</v>
      </c>
      <c r="X582">
        <f>VLOOKUP($D582,metadata!$B$2:$Z$450,21,FALSE)</f>
        <v>0</v>
      </c>
      <c r="Y582">
        <f>VLOOKUP($D582,metadata!$B$2:$Z$450,22,FALSE)</f>
        <v>0</v>
      </c>
      <c r="Z582">
        <f>VLOOKUP($D582,metadata!$B$2:$Z$450,23,FALSE)</f>
        <v>0</v>
      </c>
      <c r="AA582">
        <f>VLOOKUP($D582,metadata!$B$2:$Z$450,24,FALSE)</f>
        <v>0</v>
      </c>
      <c r="AB582">
        <f>VLOOKUP($D582,metadata!$B$2:$Z$450,25,FALSE)</f>
        <v>0</v>
      </c>
    </row>
    <row r="583" spans="3:28" x14ac:dyDescent="0.3">
      <c r="C583">
        <v>582</v>
      </c>
      <c r="D583" s="11" t="str">
        <f t="shared" si="9"/>
        <v>7-</v>
      </c>
      <c r="E583" t="str">
        <f>VLOOKUP($D583,metadata!$B$2:$S$450,2,FALSE)</f>
        <v>Gomi, T</v>
      </c>
      <c r="F583" t="str">
        <f>VLOOKUP($D583,metadata!$B$2:$S$450,3,FALSE)</f>
        <v>Geographic variation in critical photoperiod for diapause induction and its temperature dependence in Hyphantria cunea Drury (Lepidoptera: Arctiidae)</v>
      </c>
      <c r="G583" t="str">
        <f>VLOOKUP($D583,metadata!$B$2:$S$450,4,FALSE)</f>
        <v>10.1007/s004420050220</v>
      </c>
      <c r="H583" t="str">
        <f>VLOOKUP($D583,metadata!$B$2:$S$450,5,FALSE)</f>
        <v>y-ask</v>
      </c>
      <c r="I583" t="str">
        <f>VLOOKUP($D583,metadata!$B$2:$S$450,6,FALSE)</f>
        <v>a</v>
      </c>
      <c r="J583" t="str">
        <f>VLOOKUP($D583,metadata!$B$2:$S$450,7,FALSE)</f>
        <v>i</v>
      </c>
      <c r="K583">
        <f>VLOOKUP($D583,metadata!$B$2:$S$450,8,FALSE)</f>
        <v>12</v>
      </c>
      <c r="L583">
        <f>VLOOKUP($D583,metadata!$B$2:$S$450,9,FALSE)</f>
        <v>0</v>
      </c>
      <c r="M583">
        <f>VLOOKUP($D583,metadata!$B$2:$S$450,10,FALSE)</f>
        <v>0</v>
      </c>
      <c r="N583">
        <f>VLOOKUP($D583,metadata!$B$2:$S$450,11,FALSE)</f>
        <v>0</v>
      </c>
      <c r="O583">
        <f>VLOOKUP($D583,metadata!$B$2:$S$450,12,FALSE)</f>
        <v>0</v>
      </c>
      <c r="P583">
        <f>VLOOKUP($D583,metadata!$B$2:$S$450,13,FALSE)</f>
        <v>0</v>
      </c>
      <c r="Q583">
        <f>VLOOKUP($D583,metadata!$B$2:$S$450,14,FALSE)</f>
        <v>0</v>
      </c>
      <c r="R583">
        <f>VLOOKUP($D583,metadata!$B$2:$S$450,15,FALSE)</f>
        <v>0</v>
      </c>
      <c r="S583">
        <f>VLOOKUP($D583,metadata!$B$2:$S$450,16,FALSE)</f>
        <v>0</v>
      </c>
      <c r="T583">
        <f>VLOOKUP($D583,metadata!$B$2:$S$450,17,FALSE)</f>
        <v>0</v>
      </c>
      <c r="U583">
        <f>VLOOKUP($D583,metadata!$B$2:$S$450,18,FALSE)</f>
        <v>0</v>
      </c>
      <c r="V583">
        <f>VLOOKUP($D583,metadata!$B$2:$Z$450,19,FALSE)</f>
        <v>0</v>
      </c>
      <c r="W583">
        <f>VLOOKUP($D583,metadata!$B$2:$Z$450,20,FALSE)</f>
        <v>0</v>
      </c>
      <c r="X583">
        <f>VLOOKUP($D583,metadata!$B$2:$Z$450,21,FALSE)</f>
        <v>0</v>
      </c>
      <c r="Y583">
        <f>VLOOKUP($D583,metadata!$B$2:$Z$450,22,FALSE)</f>
        <v>0</v>
      </c>
      <c r="Z583">
        <f>VLOOKUP($D583,metadata!$B$2:$Z$450,23,FALSE)</f>
        <v>0</v>
      </c>
      <c r="AA583">
        <f>VLOOKUP($D583,metadata!$B$2:$Z$450,24,FALSE)</f>
        <v>0</v>
      </c>
      <c r="AB583">
        <f>VLOOKUP($D583,metadata!$B$2:$Z$450,25,FALSE)</f>
        <v>0</v>
      </c>
    </row>
    <row r="584" spans="3:28" x14ac:dyDescent="0.3">
      <c r="C584">
        <v>583</v>
      </c>
      <c r="D584" s="11" t="str">
        <f t="shared" si="9"/>
        <v>7-</v>
      </c>
      <c r="E584" t="str">
        <f>VLOOKUP($D584,metadata!$B$2:$S$450,2,FALSE)</f>
        <v>Gomi, T</v>
      </c>
      <c r="F584" t="str">
        <f>VLOOKUP($D584,metadata!$B$2:$S$450,3,FALSE)</f>
        <v>Geographic variation in critical photoperiod for diapause induction and its temperature dependence in Hyphantria cunea Drury (Lepidoptera: Arctiidae)</v>
      </c>
      <c r="G584" t="str">
        <f>VLOOKUP($D584,metadata!$B$2:$S$450,4,FALSE)</f>
        <v>10.1007/s004420050220</v>
      </c>
      <c r="H584" t="str">
        <f>VLOOKUP($D584,metadata!$B$2:$S$450,5,FALSE)</f>
        <v>y-ask</v>
      </c>
      <c r="I584" t="str">
        <f>VLOOKUP($D584,metadata!$B$2:$S$450,6,FALSE)</f>
        <v>a</v>
      </c>
      <c r="J584" t="str">
        <f>VLOOKUP($D584,metadata!$B$2:$S$450,7,FALSE)</f>
        <v>i</v>
      </c>
      <c r="K584">
        <f>VLOOKUP($D584,metadata!$B$2:$S$450,8,FALSE)</f>
        <v>12</v>
      </c>
      <c r="L584">
        <f>VLOOKUP($D584,metadata!$B$2:$S$450,9,FALSE)</f>
        <v>0</v>
      </c>
      <c r="M584">
        <f>VLOOKUP($D584,metadata!$B$2:$S$450,10,FALSE)</f>
        <v>0</v>
      </c>
      <c r="N584">
        <f>VLOOKUP($D584,metadata!$B$2:$S$450,11,FALSE)</f>
        <v>0</v>
      </c>
      <c r="O584">
        <f>VLOOKUP($D584,metadata!$B$2:$S$450,12,FALSE)</f>
        <v>0</v>
      </c>
      <c r="P584">
        <f>VLOOKUP($D584,metadata!$B$2:$S$450,13,FALSE)</f>
        <v>0</v>
      </c>
      <c r="Q584">
        <f>VLOOKUP($D584,metadata!$B$2:$S$450,14,FALSE)</f>
        <v>0</v>
      </c>
      <c r="R584">
        <f>VLOOKUP($D584,metadata!$B$2:$S$450,15,FALSE)</f>
        <v>0</v>
      </c>
      <c r="S584">
        <f>VLOOKUP($D584,metadata!$B$2:$S$450,16,FALSE)</f>
        <v>0</v>
      </c>
      <c r="T584">
        <f>VLOOKUP($D584,metadata!$B$2:$S$450,17,FALSE)</f>
        <v>0</v>
      </c>
      <c r="U584">
        <f>VLOOKUP($D584,metadata!$B$2:$S$450,18,FALSE)</f>
        <v>0</v>
      </c>
      <c r="V584">
        <f>VLOOKUP($D584,metadata!$B$2:$Z$450,19,FALSE)</f>
        <v>0</v>
      </c>
      <c r="W584">
        <f>VLOOKUP($D584,metadata!$B$2:$Z$450,20,FALSE)</f>
        <v>0</v>
      </c>
      <c r="X584">
        <f>VLOOKUP($D584,metadata!$B$2:$Z$450,21,FALSE)</f>
        <v>0</v>
      </c>
      <c r="Y584">
        <f>VLOOKUP($D584,metadata!$B$2:$Z$450,22,FALSE)</f>
        <v>0</v>
      </c>
      <c r="Z584">
        <f>VLOOKUP($D584,metadata!$B$2:$Z$450,23,FALSE)</f>
        <v>0</v>
      </c>
      <c r="AA584">
        <f>VLOOKUP($D584,metadata!$B$2:$Z$450,24,FALSE)</f>
        <v>0</v>
      </c>
      <c r="AB584">
        <f>VLOOKUP($D584,metadata!$B$2:$Z$450,25,FALSE)</f>
        <v>0</v>
      </c>
    </row>
    <row r="585" spans="3:28" x14ac:dyDescent="0.3">
      <c r="C585">
        <v>584</v>
      </c>
      <c r="D585" s="11" t="str">
        <f t="shared" si="9"/>
        <v>7-</v>
      </c>
      <c r="E585" t="str">
        <f>VLOOKUP($D585,metadata!$B$2:$S$450,2,FALSE)</f>
        <v>Gomi, T</v>
      </c>
      <c r="F585" t="str">
        <f>VLOOKUP($D585,metadata!$B$2:$S$450,3,FALSE)</f>
        <v>Geographic variation in critical photoperiod for diapause induction and its temperature dependence in Hyphantria cunea Drury (Lepidoptera: Arctiidae)</v>
      </c>
      <c r="G585" t="str">
        <f>VLOOKUP($D585,metadata!$B$2:$S$450,4,FALSE)</f>
        <v>10.1007/s004420050220</v>
      </c>
      <c r="H585" t="str">
        <f>VLOOKUP($D585,metadata!$B$2:$S$450,5,FALSE)</f>
        <v>y-ask</v>
      </c>
      <c r="I585" t="str">
        <f>VLOOKUP($D585,metadata!$B$2:$S$450,6,FALSE)</f>
        <v>a</v>
      </c>
      <c r="J585" t="str">
        <f>VLOOKUP($D585,metadata!$B$2:$S$450,7,FALSE)</f>
        <v>i</v>
      </c>
      <c r="K585">
        <f>VLOOKUP($D585,metadata!$B$2:$S$450,8,FALSE)</f>
        <v>12</v>
      </c>
      <c r="L585">
        <f>VLOOKUP($D585,metadata!$B$2:$S$450,9,FALSE)</f>
        <v>0</v>
      </c>
      <c r="M585">
        <f>VLOOKUP($D585,metadata!$B$2:$S$450,10,FALSE)</f>
        <v>0</v>
      </c>
      <c r="N585">
        <f>VLOOKUP($D585,metadata!$B$2:$S$450,11,FALSE)</f>
        <v>0</v>
      </c>
      <c r="O585">
        <f>VLOOKUP($D585,metadata!$B$2:$S$450,12,FALSE)</f>
        <v>0</v>
      </c>
      <c r="P585">
        <f>VLOOKUP($D585,metadata!$B$2:$S$450,13,FALSE)</f>
        <v>0</v>
      </c>
      <c r="Q585">
        <f>VLOOKUP($D585,metadata!$B$2:$S$450,14,FALSE)</f>
        <v>0</v>
      </c>
      <c r="R585">
        <f>VLOOKUP($D585,metadata!$B$2:$S$450,15,FALSE)</f>
        <v>0</v>
      </c>
      <c r="S585">
        <f>VLOOKUP($D585,metadata!$B$2:$S$450,16,FALSE)</f>
        <v>0</v>
      </c>
      <c r="T585">
        <f>VLOOKUP($D585,metadata!$B$2:$S$450,17,FALSE)</f>
        <v>0</v>
      </c>
      <c r="U585">
        <f>VLOOKUP($D585,metadata!$B$2:$S$450,18,FALSE)</f>
        <v>0</v>
      </c>
      <c r="V585">
        <f>VLOOKUP($D585,metadata!$B$2:$Z$450,19,FALSE)</f>
        <v>0</v>
      </c>
      <c r="W585">
        <f>VLOOKUP($D585,metadata!$B$2:$Z$450,20,FALSE)</f>
        <v>0</v>
      </c>
      <c r="X585">
        <f>VLOOKUP($D585,metadata!$B$2:$Z$450,21,FALSE)</f>
        <v>0</v>
      </c>
      <c r="Y585">
        <f>VLOOKUP($D585,metadata!$B$2:$Z$450,22,FALSE)</f>
        <v>0</v>
      </c>
      <c r="Z585">
        <f>VLOOKUP($D585,metadata!$B$2:$Z$450,23,FALSE)</f>
        <v>0</v>
      </c>
      <c r="AA585">
        <f>VLOOKUP($D585,metadata!$B$2:$Z$450,24,FALSE)</f>
        <v>0</v>
      </c>
      <c r="AB585">
        <f>VLOOKUP($D585,metadata!$B$2:$Z$450,25,FALSE)</f>
        <v>0</v>
      </c>
    </row>
    <row r="586" spans="3:28" x14ac:dyDescent="0.3">
      <c r="C586">
        <v>585</v>
      </c>
      <c r="D586" s="11" t="str">
        <f t="shared" si="9"/>
        <v>7-</v>
      </c>
      <c r="E586" t="str">
        <f>VLOOKUP($D586,metadata!$B$2:$S$450,2,FALSE)</f>
        <v>Gomi, T</v>
      </c>
      <c r="F586" t="str">
        <f>VLOOKUP($D586,metadata!$B$2:$S$450,3,FALSE)</f>
        <v>Geographic variation in critical photoperiod for diapause induction and its temperature dependence in Hyphantria cunea Drury (Lepidoptera: Arctiidae)</v>
      </c>
      <c r="G586" t="str">
        <f>VLOOKUP($D586,metadata!$B$2:$S$450,4,FALSE)</f>
        <v>10.1007/s004420050220</v>
      </c>
      <c r="H586" t="str">
        <f>VLOOKUP($D586,metadata!$B$2:$S$450,5,FALSE)</f>
        <v>y-ask</v>
      </c>
      <c r="I586" t="str">
        <f>VLOOKUP($D586,metadata!$B$2:$S$450,6,FALSE)</f>
        <v>a</v>
      </c>
      <c r="J586" t="str">
        <f>VLOOKUP($D586,metadata!$B$2:$S$450,7,FALSE)</f>
        <v>i</v>
      </c>
      <c r="K586">
        <f>VLOOKUP($D586,metadata!$B$2:$S$450,8,FALSE)</f>
        <v>12</v>
      </c>
      <c r="L586">
        <f>VLOOKUP($D586,metadata!$B$2:$S$450,9,FALSE)</f>
        <v>0</v>
      </c>
      <c r="M586">
        <f>VLOOKUP($D586,metadata!$B$2:$S$450,10,FALSE)</f>
        <v>0</v>
      </c>
      <c r="N586">
        <f>VLOOKUP($D586,metadata!$B$2:$S$450,11,FALSE)</f>
        <v>0</v>
      </c>
      <c r="O586">
        <f>VLOOKUP($D586,metadata!$B$2:$S$450,12,FALSE)</f>
        <v>0</v>
      </c>
      <c r="P586">
        <f>VLOOKUP($D586,metadata!$B$2:$S$450,13,FALSE)</f>
        <v>0</v>
      </c>
      <c r="Q586">
        <f>VLOOKUP($D586,metadata!$B$2:$S$450,14,FALSE)</f>
        <v>0</v>
      </c>
      <c r="R586">
        <f>VLOOKUP($D586,metadata!$B$2:$S$450,15,FALSE)</f>
        <v>0</v>
      </c>
      <c r="S586">
        <f>VLOOKUP($D586,metadata!$B$2:$S$450,16,FALSE)</f>
        <v>0</v>
      </c>
      <c r="T586">
        <f>VLOOKUP($D586,metadata!$B$2:$S$450,17,FALSE)</f>
        <v>0</v>
      </c>
      <c r="U586">
        <f>VLOOKUP($D586,metadata!$B$2:$S$450,18,FALSE)</f>
        <v>0</v>
      </c>
      <c r="V586">
        <f>VLOOKUP($D586,metadata!$B$2:$Z$450,19,FALSE)</f>
        <v>0</v>
      </c>
      <c r="W586">
        <f>VLOOKUP($D586,metadata!$B$2:$Z$450,20,FALSE)</f>
        <v>0</v>
      </c>
      <c r="X586">
        <f>VLOOKUP($D586,metadata!$B$2:$Z$450,21,FALSE)</f>
        <v>0</v>
      </c>
      <c r="Y586">
        <f>VLOOKUP($D586,metadata!$B$2:$Z$450,22,FALSE)</f>
        <v>0</v>
      </c>
      <c r="Z586">
        <f>VLOOKUP($D586,metadata!$B$2:$Z$450,23,FALSE)</f>
        <v>0</v>
      </c>
      <c r="AA586">
        <f>VLOOKUP($D586,metadata!$B$2:$Z$450,24,FALSE)</f>
        <v>0</v>
      </c>
      <c r="AB586">
        <f>VLOOKUP($D586,metadata!$B$2:$Z$450,25,FALSE)</f>
        <v>0</v>
      </c>
    </row>
    <row r="587" spans="3:28" x14ac:dyDescent="0.3">
      <c r="C587">
        <v>586</v>
      </c>
      <c r="D587" s="11" t="str">
        <f t="shared" si="9"/>
        <v>7-</v>
      </c>
      <c r="E587" t="str">
        <f>VLOOKUP($D587,metadata!$B$2:$S$450,2,FALSE)</f>
        <v>Gomi, T</v>
      </c>
      <c r="F587" t="str">
        <f>VLOOKUP($D587,metadata!$B$2:$S$450,3,FALSE)</f>
        <v>Geographic variation in critical photoperiod for diapause induction and its temperature dependence in Hyphantria cunea Drury (Lepidoptera: Arctiidae)</v>
      </c>
      <c r="G587" t="str">
        <f>VLOOKUP($D587,metadata!$B$2:$S$450,4,FALSE)</f>
        <v>10.1007/s004420050220</v>
      </c>
      <c r="H587" t="str">
        <f>VLOOKUP($D587,metadata!$B$2:$S$450,5,FALSE)</f>
        <v>y-ask</v>
      </c>
      <c r="I587" t="str">
        <f>VLOOKUP($D587,metadata!$B$2:$S$450,6,FALSE)</f>
        <v>a</v>
      </c>
      <c r="J587" t="str">
        <f>VLOOKUP($D587,metadata!$B$2:$S$450,7,FALSE)</f>
        <v>i</v>
      </c>
      <c r="K587">
        <f>VLOOKUP($D587,metadata!$B$2:$S$450,8,FALSE)</f>
        <v>12</v>
      </c>
      <c r="L587">
        <f>VLOOKUP($D587,metadata!$B$2:$S$450,9,FALSE)</f>
        <v>0</v>
      </c>
      <c r="M587">
        <f>VLOOKUP($D587,metadata!$B$2:$S$450,10,FALSE)</f>
        <v>0</v>
      </c>
      <c r="N587">
        <f>VLOOKUP($D587,metadata!$B$2:$S$450,11,FALSE)</f>
        <v>0</v>
      </c>
      <c r="O587">
        <f>VLOOKUP($D587,metadata!$B$2:$S$450,12,FALSE)</f>
        <v>0</v>
      </c>
      <c r="P587">
        <f>VLOOKUP($D587,metadata!$B$2:$S$450,13,FALSE)</f>
        <v>0</v>
      </c>
      <c r="Q587">
        <f>VLOOKUP($D587,metadata!$B$2:$S$450,14,FALSE)</f>
        <v>0</v>
      </c>
      <c r="R587">
        <f>VLOOKUP($D587,metadata!$B$2:$S$450,15,FALSE)</f>
        <v>0</v>
      </c>
      <c r="S587">
        <f>VLOOKUP($D587,metadata!$B$2:$S$450,16,FALSE)</f>
        <v>0</v>
      </c>
      <c r="T587">
        <f>VLOOKUP($D587,metadata!$B$2:$S$450,17,FALSE)</f>
        <v>0</v>
      </c>
      <c r="U587">
        <f>VLOOKUP($D587,metadata!$B$2:$S$450,18,FALSE)</f>
        <v>0</v>
      </c>
      <c r="V587">
        <f>VLOOKUP($D587,metadata!$B$2:$Z$450,19,FALSE)</f>
        <v>0</v>
      </c>
      <c r="W587">
        <f>VLOOKUP($D587,metadata!$B$2:$Z$450,20,FALSE)</f>
        <v>0</v>
      </c>
      <c r="X587">
        <f>VLOOKUP($D587,metadata!$B$2:$Z$450,21,FALSE)</f>
        <v>0</v>
      </c>
      <c r="Y587">
        <f>VLOOKUP($D587,metadata!$B$2:$Z$450,22,FALSE)</f>
        <v>0</v>
      </c>
      <c r="Z587">
        <f>VLOOKUP($D587,metadata!$B$2:$Z$450,23,FALSE)</f>
        <v>0</v>
      </c>
      <c r="AA587">
        <f>VLOOKUP($D587,metadata!$B$2:$Z$450,24,FALSE)</f>
        <v>0</v>
      </c>
      <c r="AB587">
        <f>VLOOKUP($D587,metadata!$B$2:$Z$450,25,FALSE)</f>
        <v>0</v>
      </c>
    </row>
    <row r="588" spans="3:28" x14ac:dyDescent="0.3">
      <c r="C588">
        <v>587</v>
      </c>
      <c r="D588" s="11" t="str">
        <f t="shared" si="9"/>
        <v>7-</v>
      </c>
      <c r="E588" t="str">
        <f>VLOOKUP($D588,metadata!$B$2:$S$450,2,FALSE)</f>
        <v>Gomi, T</v>
      </c>
      <c r="F588" t="str">
        <f>VLOOKUP($D588,metadata!$B$2:$S$450,3,FALSE)</f>
        <v>Geographic variation in critical photoperiod for diapause induction and its temperature dependence in Hyphantria cunea Drury (Lepidoptera: Arctiidae)</v>
      </c>
      <c r="G588" t="str">
        <f>VLOOKUP($D588,metadata!$B$2:$S$450,4,FALSE)</f>
        <v>10.1007/s004420050220</v>
      </c>
      <c r="H588" t="str">
        <f>VLOOKUP($D588,metadata!$B$2:$S$450,5,FALSE)</f>
        <v>y-ask</v>
      </c>
      <c r="I588" t="str">
        <f>VLOOKUP($D588,metadata!$B$2:$S$450,6,FALSE)</f>
        <v>a</v>
      </c>
      <c r="J588" t="str">
        <f>VLOOKUP($D588,metadata!$B$2:$S$450,7,FALSE)</f>
        <v>i</v>
      </c>
      <c r="K588">
        <f>VLOOKUP($D588,metadata!$B$2:$S$450,8,FALSE)</f>
        <v>12</v>
      </c>
      <c r="L588">
        <f>VLOOKUP($D588,metadata!$B$2:$S$450,9,FALSE)</f>
        <v>0</v>
      </c>
      <c r="M588">
        <f>VLOOKUP($D588,metadata!$B$2:$S$450,10,FALSE)</f>
        <v>0</v>
      </c>
      <c r="N588">
        <f>VLOOKUP($D588,metadata!$B$2:$S$450,11,FALSE)</f>
        <v>0</v>
      </c>
      <c r="O588">
        <f>VLOOKUP($D588,metadata!$B$2:$S$450,12,FALSE)</f>
        <v>0</v>
      </c>
      <c r="P588">
        <f>VLOOKUP($D588,metadata!$B$2:$S$450,13,FALSE)</f>
        <v>0</v>
      </c>
      <c r="Q588">
        <f>VLOOKUP($D588,metadata!$B$2:$S$450,14,FALSE)</f>
        <v>0</v>
      </c>
      <c r="R588">
        <f>VLOOKUP($D588,metadata!$B$2:$S$450,15,FALSE)</f>
        <v>0</v>
      </c>
      <c r="S588">
        <f>VLOOKUP($D588,metadata!$B$2:$S$450,16,FALSE)</f>
        <v>0</v>
      </c>
      <c r="T588">
        <f>VLOOKUP($D588,metadata!$B$2:$S$450,17,FALSE)</f>
        <v>0</v>
      </c>
      <c r="U588">
        <f>VLOOKUP($D588,metadata!$B$2:$S$450,18,FALSE)</f>
        <v>0</v>
      </c>
      <c r="V588">
        <f>VLOOKUP($D588,metadata!$B$2:$Z$450,19,FALSE)</f>
        <v>0</v>
      </c>
      <c r="W588">
        <f>VLOOKUP($D588,metadata!$B$2:$Z$450,20,FALSE)</f>
        <v>0</v>
      </c>
      <c r="X588">
        <f>VLOOKUP($D588,metadata!$B$2:$Z$450,21,FALSE)</f>
        <v>0</v>
      </c>
      <c r="Y588">
        <f>VLOOKUP($D588,metadata!$B$2:$Z$450,22,FALSE)</f>
        <v>0</v>
      </c>
      <c r="Z588">
        <f>VLOOKUP($D588,metadata!$B$2:$Z$450,23,FALSE)</f>
        <v>0</v>
      </c>
      <c r="AA588">
        <f>VLOOKUP($D588,metadata!$B$2:$Z$450,24,FALSE)</f>
        <v>0</v>
      </c>
      <c r="AB588">
        <f>VLOOKUP($D588,metadata!$B$2:$Z$450,25,FALSE)</f>
        <v>0</v>
      </c>
    </row>
    <row r="589" spans="3:28" x14ac:dyDescent="0.3">
      <c r="C589">
        <v>588</v>
      </c>
      <c r="D589" s="11" t="str">
        <f t="shared" si="9"/>
        <v>7-</v>
      </c>
      <c r="E589" t="str">
        <f>VLOOKUP($D589,metadata!$B$2:$S$450,2,FALSE)</f>
        <v>Gomi, T</v>
      </c>
      <c r="F589" t="str">
        <f>VLOOKUP($D589,metadata!$B$2:$S$450,3,FALSE)</f>
        <v>Geographic variation in critical photoperiod for diapause induction and its temperature dependence in Hyphantria cunea Drury (Lepidoptera: Arctiidae)</v>
      </c>
      <c r="G589" t="str">
        <f>VLOOKUP($D589,metadata!$B$2:$S$450,4,FALSE)</f>
        <v>10.1007/s004420050220</v>
      </c>
      <c r="H589" t="str">
        <f>VLOOKUP($D589,metadata!$B$2:$S$450,5,FALSE)</f>
        <v>y-ask</v>
      </c>
      <c r="I589" t="str">
        <f>VLOOKUP($D589,metadata!$B$2:$S$450,6,FALSE)</f>
        <v>a</v>
      </c>
      <c r="J589" t="str">
        <f>VLOOKUP($D589,metadata!$B$2:$S$450,7,FALSE)</f>
        <v>i</v>
      </c>
      <c r="K589">
        <f>VLOOKUP($D589,metadata!$B$2:$S$450,8,FALSE)</f>
        <v>12</v>
      </c>
      <c r="L589">
        <f>VLOOKUP($D589,metadata!$B$2:$S$450,9,FALSE)</f>
        <v>0</v>
      </c>
      <c r="M589">
        <f>VLOOKUP($D589,metadata!$B$2:$S$450,10,FALSE)</f>
        <v>0</v>
      </c>
      <c r="N589">
        <f>VLOOKUP($D589,metadata!$B$2:$S$450,11,FALSE)</f>
        <v>0</v>
      </c>
      <c r="O589">
        <f>VLOOKUP($D589,metadata!$B$2:$S$450,12,FALSE)</f>
        <v>0</v>
      </c>
      <c r="P589">
        <f>VLOOKUP($D589,metadata!$B$2:$S$450,13,FALSE)</f>
        <v>0</v>
      </c>
      <c r="Q589">
        <f>VLOOKUP($D589,metadata!$B$2:$S$450,14,FALSE)</f>
        <v>0</v>
      </c>
      <c r="R589">
        <f>VLOOKUP($D589,metadata!$B$2:$S$450,15,FALSE)</f>
        <v>0</v>
      </c>
      <c r="S589">
        <f>VLOOKUP($D589,metadata!$B$2:$S$450,16,FALSE)</f>
        <v>0</v>
      </c>
      <c r="T589">
        <f>VLOOKUP($D589,metadata!$B$2:$S$450,17,FALSE)</f>
        <v>0</v>
      </c>
      <c r="U589">
        <f>VLOOKUP($D589,metadata!$B$2:$S$450,18,FALSE)</f>
        <v>0</v>
      </c>
      <c r="V589">
        <f>VLOOKUP($D589,metadata!$B$2:$Z$450,19,FALSE)</f>
        <v>0</v>
      </c>
      <c r="W589">
        <f>VLOOKUP($D589,metadata!$B$2:$Z$450,20,FALSE)</f>
        <v>0</v>
      </c>
      <c r="X589">
        <f>VLOOKUP($D589,metadata!$B$2:$Z$450,21,FALSE)</f>
        <v>0</v>
      </c>
      <c r="Y589">
        <f>VLOOKUP($D589,metadata!$B$2:$Z$450,22,FALSE)</f>
        <v>0</v>
      </c>
      <c r="Z589">
        <f>VLOOKUP($D589,metadata!$B$2:$Z$450,23,FALSE)</f>
        <v>0</v>
      </c>
      <c r="AA589">
        <f>VLOOKUP($D589,metadata!$B$2:$Z$450,24,FALSE)</f>
        <v>0</v>
      </c>
      <c r="AB589">
        <f>VLOOKUP($D589,metadata!$B$2:$Z$450,25,FALSE)</f>
        <v>0</v>
      </c>
    </row>
    <row r="590" spans="3:28" x14ac:dyDescent="0.3">
      <c r="C590">
        <v>589</v>
      </c>
      <c r="D590" s="11" t="str">
        <f t="shared" si="9"/>
        <v>7-</v>
      </c>
      <c r="E590" t="str">
        <f>VLOOKUP($D590,metadata!$B$2:$S$450,2,FALSE)</f>
        <v>Gomi, T</v>
      </c>
      <c r="F590" t="str">
        <f>VLOOKUP($D590,metadata!$B$2:$S$450,3,FALSE)</f>
        <v>Geographic variation in critical photoperiod for diapause induction and its temperature dependence in Hyphantria cunea Drury (Lepidoptera: Arctiidae)</v>
      </c>
      <c r="G590" t="str">
        <f>VLOOKUP($D590,metadata!$B$2:$S$450,4,FALSE)</f>
        <v>10.1007/s004420050220</v>
      </c>
      <c r="H590" t="str">
        <f>VLOOKUP($D590,metadata!$B$2:$S$450,5,FALSE)</f>
        <v>y-ask</v>
      </c>
      <c r="I590" t="str">
        <f>VLOOKUP($D590,metadata!$B$2:$S$450,6,FALSE)</f>
        <v>a</v>
      </c>
      <c r="J590" t="str">
        <f>VLOOKUP($D590,metadata!$B$2:$S$450,7,FALSE)</f>
        <v>i</v>
      </c>
      <c r="K590">
        <f>VLOOKUP($D590,metadata!$B$2:$S$450,8,FALSE)</f>
        <v>12</v>
      </c>
      <c r="L590">
        <f>VLOOKUP($D590,metadata!$B$2:$S$450,9,FALSE)</f>
        <v>0</v>
      </c>
      <c r="M590">
        <f>VLOOKUP($D590,metadata!$B$2:$S$450,10,FALSE)</f>
        <v>0</v>
      </c>
      <c r="N590">
        <f>VLOOKUP($D590,metadata!$B$2:$S$450,11,FALSE)</f>
        <v>0</v>
      </c>
      <c r="O590">
        <f>VLOOKUP($D590,metadata!$B$2:$S$450,12,FALSE)</f>
        <v>0</v>
      </c>
      <c r="P590">
        <f>VLOOKUP($D590,metadata!$B$2:$S$450,13,FALSE)</f>
        <v>0</v>
      </c>
      <c r="Q590">
        <f>VLOOKUP($D590,metadata!$B$2:$S$450,14,FALSE)</f>
        <v>0</v>
      </c>
      <c r="R590">
        <f>VLOOKUP($D590,metadata!$B$2:$S$450,15,FALSE)</f>
        <v>0</v>
      </c>
      <c r="S590">
        <f>VLOOKUP($D590,metadata!$B$2:$S$450,16,FALSE)</f>
        <v>0</v>
      </c>
      <c r="T590">
        <f>VLOOKUP($D590,metadata!$B$2:$S$450,17,FALSE)</f>
        <v>0</v>
      </c>
      <c r="U590">
        <f>VLOOKUP($D590,metadata!$B$2:$S$450,18,FALSE)</f>
        <v>0</v>
      </c>
      <c r="V590">
        <f>VLOOKUP($D590,metadata!$B$2:$Z$450,19,FALSE)</f>
        <v>0</v>
      </c>
      <c r="W590">
        <f>VLOOKUP($D590,metadata!$B$2:$Z$450,20,FALSE)</f>
        <v>0</v>
      </c>
      <c r="X590">
        <f>VLOOKUP($D590,metadata!$B$2:$Z$450,21,FALSE)</f>
        <v>0</v>
      </c>
      <c r="Y590">
        <f>VLOOKUP($D590,metadata!$B$2:$Z$450,22,FALSE)</f>
        <v>0</v>
      </c>
      <c r="Z590">
        <f>VLOOKUP($D590,metadata!$B$2:$Z$450,23,FALSE)</f>
        <v>0</v>
      </c>
      <c r="AA590">
        <f>VLOOKUP($D590,metadata!$B$2:$Z$450,24,FALSE)</f>
        <v>0</v>
      </c>
      <c r="AB590">
        <f>VLOOKUP($D590,metadata!$B$2:$Z$450,25,FALSE)</f>
        <v>0</v>
      </c>
    </row>
    <row r="591" spans="3:28" x14ac:dyDescent="0.3">
      <c r="C591">
        <v>590</v>
      </c>
      <c r="D591" s="11" t="str">
        <f t="shared" si="9"/>
        <v>7-</v>
      </c>
      <c r="E591" t="str">
        <f>VLOOKUP($D591,metadata!$B$2:$S$450,2,FALSE)</f>
        <v>Gomi, T</v>
      </c>
      <c r="F591" t="str">
        <f>VLOOKUP($D591,metadata!$B$2:$S$450,3,FALSE)</f>
        <v>Geographic variation in critical photoperiod for diapause induction and its temperature dependence in Hyphantria cunea Drury (Lepidoptera: Arctiidae)</v>
      </c>
      <c r="G591" t="str">
        <f>VLOOKUP($D591,metadata!$B$2:$S$450,4,FALSE)</f>
        <v>10.1007/s004420050220</v>
      </c>
      <c r="H591" t="str">
        <f>VLOOKUP($D591,metadata!$B$2:$S$450,5,FALSE)</f>
        <v>y-ask</v>
      </c>
      <c r="I591" t="str">
        <f>VLOOKUP($D591,metadata!$B$2:$S$450,6,FALSE)</f>
        <v>a</v>
      </c>
      <c r="J591" t="str">
        <f>VLOOKUP($D591,metadata!$B$2:$S$450,7,FALSE)</f>
        <v>i</v>
      </c>
      <c r="K591">
        <f>VLOOKUP($D591,metadata!$B$2:$S$450,8,FALSE)</f>
        <v>12</v>
      </c>
      <c r="L591">
        <f>VLOOKUP($D591,metadata!$B$2:$S$450,9,FALSE)</f>
        <v>0</v>
      </c>
      <c r="M591">
        <f>VLOOKUP($D591,metadata!$B$2:$S$450,10,FALSE)</f>
        <v>0</v>
      </c>
      <c r="N591">
        <f>VLOOKUP($D591,metadata!$B$2:$S$450,11,FALSE)</f>
        <v>0</v>
      </c>
      <c r="O591">
        <f>VLOOKUP($D591,metadata!$B$2:$S$450,12,FALSE)</f>
        <v>0</v>
      </c>
      <c r="P591">
        <f>VLOOKUP($D591,metadata!$B$2:$S$450,13,FALSE)</f>
        <v>0</v>
      </c>
      <c r="Q591">
        <f>VLOOKUP($D591,metadata!$B$2:$S$450,14,FALSE)</f>
        <v>0</v>
      </c>
      <c r="R591">
        <f>VLOOKUP($D591,metadata!$B$2:$S$450,15,FALSE)</f>
        <v>0</v>
      </c>
      <c r="S591">
        <f>VLOOKUP($D591,metadata!$B$2:$S$450,16,FALSE)</f>
        <v>0</v>
      </c>
      <c r="T591">
        <f>VLOOKUP($D591,metadata!$B$2:$S$450,17,FALSE)</f>
        <v>0</v>
      </c>
      <c r="U591">
        <f>VLOOKUP($D591,metadata!$B$2:$S$450,18,FALSE)</f>
        <v>0</v>
      </c>
      <c r="V591">
        <f>VLOOKUP($D591,metadata!$B$2:$Z$450,19,FALSE)</f>
        <v>0</v>
      </c>
      <c r="W591">
        <f>VLOOKUP($D591,metadata!$B$2:$Z$450,20,FALSE)</f>
        <v>0</v>
      </c>
      <c r="X591">
        <f>VLOOKUP($D591,metadata!$B$2:$Z$450,21,FALSE)</f>
        <v>0</v>
      </c>
      <c r="Y591">
        <f>VLOOKUP($D591,metadata!$B$2:$Z$450,22,FALSE)</f>
        <v>0</v>
      </c>
      <c r="Z591">
        <f>VLOOKUP($D591,metadata!$B$2:$Z$450,23,FALSE)</f>
        <v>0</v>
      </c>
      <c r="AA591">
        <f>VLOOKUP($D591,metadata!$B$2:$Z$450,24,FALSE)</f>
        <v>0</v>
      </c>
      <c r="AB591">
        <f>VLOOKUP($D591,metadata!$B$2:$Z$450,25,FALSE)</f>
        <v>0</v>
      </c>
    </row>
    <row r="592" spans="3:28" x14ac:dyDescent="0.3">
      <c r="C592">
        <v>591</v>
      </c>
      <c r="D592" s="11" t="str">
        <f t="shared" si="9"/>
        <v>7-</v>
      </c>
      <c r="E592" t="str">
        <f>VLOOKUP($D592,metadata!$B$2:$S$450,2,FALSE)</f>
        <v>Gomi, T</v>
      </c>
      <c r="F592" t="str">
        <f>VLOOKUP($D592,metadata!$B$2:$S$450,3,FALSE)</f>
        <v>Geographic variation in critical photoperiod for diapause induction and its temperature dependence in Hyphantria cunea Drury (Lepidoptera: Arctiidae)</v>
      </c>
      <c r="G592" t="str">
        <f>VLOOKUP($D592,metadata!$B$2:$S$450,4,FALSE)</f>
        <v>10.1007/s004420050220</v>
      </c>
      <c r="H592" t="str">
        <f>VLOOKUP($D592,metadata!$B$2:$S$450,5,FALSE)</f>
        <v>y-ask</v>
      </c>
      <c r="I592" t="str">
        <f>VLOOKUP($D592,metadata!$B$2:$S$450,6,FALSE)</f>
        <v>a</v>
      </c>
      <c r="J592" t="str">
        <f>VLOOKUP($D592,metadata!$B$2:$S$450,7,FALSE)</f>
        <v>i</v>
      </c>
      <c r="K592">
        <f>VLOOKUP($D592,metadata!$B$2:$S$450,8,FALSE)</f>
        <v>12</v>
      </c>
      <c r="L592">
        <f>VLOOKUP($D592,metadata!$B$2:$S$450,9,FALSE)</f>
        <v>0</v>
      </c>
      <c r="M592">
        <f>VLOOKUP($D592,metadata!$B$2:$S$450,10,FALSE)</f>
        <v>0</v>
      </c>
      <c r="N592">
        <f>VLOOKUP($D592,metadata!$B$2:$S$450,11,FALSE)</f>
        <v>0</v>
      </c>
      <c r="O592">
        <f>VLOOKUP($D592,metadata!$B$2:$S$450,12,FALSE)</f>
        <v>0</v>
      </c>
      <c r="P592">
        <f>VLOOKUP($D592,metadata!$B$2:$S$450,13,FALSE)</f>
        <v>0</v>
      </c>
      <c r="Q592">
        <f>VLOOKUP($D592,metadata!$B$2:$S$450,14,FALSE)</f>
        <v>0</v>
      </c>
      <c r="R592">
        <f>VLOOKUP($D592,metadata!$B$2:$S$450,15,FALSE)</f>
        <v>0</v>
      </c>
      <c r="S592">
        <f>VLOOKUP($D592,metadata!$B$2:$S$450,16,FALSE)</f>
        <v>0</v>
      </c>
      <c r="T592">
        <f>VLOOKUP($D592,metadata!$B$2:$S$450,17,FALSE)</f>
        <v>0</v>
      </c>
      <c r="U592">
        <f>VLOOKUP($D592,metadata!$B$2:$S$450,18,FALSE)</f>
        <v>0</v>
      </c>
      <c r="V592">
        <f>VLOOKUP($D592,metadata!$B$2:$Z$450,19,FALSE)</f>
        <v>0</v>
      </c>
      <c r="W592">
        <f>VLOOKUP($D592,metadata!$B$2:$Z$450,20,FALSE)</f>
        <v>0</v>
      </c>
      <c r="X592">
        <f>VLOOKUP($D592,metadata!$B$2:$Z$450,21,FALSE)</f>
        <v>0</v>
      </c>
      <c r="Y592">
        <f>VLOOKUP($D592,metadata!$B$2:$Z$450,22,FALSE)</f>
        <v>0</v>
      </c>
      <c r="Z592">
        <f>VLOOKUP($D592,metadata!$B$2:$Z$450,23,FALSE)</f>
        <v>0</v>
      </c>
      <c r="AA592">
        <f>VLOOKUP($D592,metadata!$B$2:$Z$450,24,FALSE)</f>
        <v>0</v>
      </c>
      <c r="AB592">
        <f>VLOOKUP($D592,metadata!$B$2:$Z$450,25,FALSE)</f>
        <v>0</v>
      </c>
    </row>
    <row r="593" spans="3:28" x14ac:dyDescent="0.3">
      <c r="C593">
        <v>592</v>
      </c>
      <c r="D593" s="11" t="str">
        <f t="shared" si="9"/>
        <v>7-</v>
      </c>
      <c r="E593" t="str">
        <f>VLOOKUP($D593,metadata!$B$2:$S$450,2,FALSE)</f>
        <v>Gomi, T</v>
      </c>
      <c r="F593" t="str">
        <f>VLOOKUP($D593,metadata!$B$2:$S$450,3,FALSE)</f>
        <v>Geographic variation in critical photoperiod for diapause induction and its temperature dependence in Hyphantria cunea Drury (Lepidoptera: Arctiidae)</v>
      </c>
      <c r="G593" t="str">
        <f>VLOOKUP($D593,metadata!$B$2:$S$450,4,FALSE)</f>
        <v>10.1007/s004420050220</v>
      </c>
      <c r="H593" t="str">
        <f>VLOOKUP($D593,metadata!$B$2:$S$450,5,FALSE)</f>
        <v>y-ask</v>
      </c>
      <c r="I593" t="str">
        <f>VLOOKUP($D593,metadata!$B$2:$S$450,6,FALSE)</f>
        <v>a</v>
      </c>
      <c r="J593" t="str">
        <f>VLOOKUP($D593,metadata!$B$2:$S$450,7,FALSE)</f>
        <v>i</v>
      </c>
      <c r="K593">
        <f>VLOOKUP($D593,metadata!$B$2:$S$450,8,FALSE)</f>
        <v>12</v>
      </c>
      <c r="L593">
        <f>VLOOKUP($D593,metadata!$B$2:$S$450,9,FALSE)</f>
        <v>0</v>
      </c>
      <c r="M593">
        <f>VLOOKUP($D593,metadata!$B$2:$S$450,10,FALSE)</f>
        <v>0</v>
      </c>
      <c r="N593">
        <f>VLOOKUP($D593,metadata!$B$2:$S$450,11,FALSE)</f>
        <v>0</v>
      </c>
      <c r="O593">
        <f>VLOOKUP($D593,metadata!$B$2:$S$450,12,FALSE)</f>
        <v>0</v>
      </c>
      <c r="P593">
        <f>VLOOKUP($D593,metadata!$B$2:$S$450,13,FALSE)</f>
        <v>0</v>
      </c>
      <c r="Q593">
        <f>VLOOKUP($D593,metadata!$B$2:$S$450,14,FALSE)</f>
        <v>0</v>
      </c>
      <c r="R593">
        <f>VLOOKUP($D593,metadata!$B$2:$S$450,15,FALSE)</f>
        <v>0</v>
      </c>
      <c r="S593">
        <f>VLOOKUP($D593,metadata!$B$2:$S$450,16,FALSE)</f>
        <v>0</v>
      </c>
      <c r="T593">
        <f>VLOOKUP($D593,metadata!$B$2:$S$450,17,FALSE)</f>
        <v>0</v>
      </c>
      <c r="U593">
        <f>VLOOKUP($D593,metadata!$B$2:$S$450,18,FALSE)</f>
        <v>0</v>
      </c>
      <c r="V593">
        <f>VLOOKUP($D593,metadata!$B$2:$Z$450,19,FALSE)</f>
        <v>0</v>
      </c>
      <c r="W593">
        <f>VLOOKUP($D593,metadata!$B$2:$Z$450,20,FALSE)</f>
        <v>0</v>
      </c>
      <c r="X593">
        <f>VLOOKUP($D593,metadata!$B$2:$Z$450,21,FALSE)</f>
        <v>0</v>
      </c>
      <c r="Y593">
        <f>VLOOKUP($D593,metadata!$B$2:$Z$450,22,FALSE)</f>
        <v>0</v>
      </c>
      <c r="Z593">
        <f>VLOOKUP($D593,metadata!$B$2:$Z$450,23,FALSE)</f>
        <v>0</v>
      </c>
      <c r="AA593">
        <f>VLOOKUP($D593,metadata!$B$2:$Z$450,24,FALSE)</f>
        <v>0</v>
      </c>
      <c r="AB593">
        <f>VLOOKUP($D593,metadata!$B$2:$Z$450,25,FALSE)</f>
        <v>0</v>
      </c>
    </row>
    <row r="594" spans="3:28" x14ac:dyDescent="0.3">
      <c r="C594">
        <v>593</v>
      </c>
      <c r="D594" s="11" t="str">
        <f t="shared" si="9"/>
        <v>7-</v>
      </c>
      <c r="E594" t="str">
        <f>VLOOKUP($D594,metadata!$B$2:$S$450,2,FALSE)</f>
        <v>Gomi, T</v>
      </c>
      <c r="F594" t="str">
        <f>VLOOKUP($D594,metadata!$B$2:$S$450,3,FALSE)</f>
        <v>Geographic variation in critical photoperiod for diapause induction and its temperature dependence in Hyphantria cunea Drury (Lepidoptera: Arctiidae)</v>
      </c>
      <c r="G594" t="str">
        <f>VLOOKUP($D594,metadata!$B$2:$S$450,4,FALSE)</f>
        <v>10.1007/s004420050220</v>
      </c>
      <c r="H594" t="str">
        <f>VLOOKUP($D594,metadata!$B$2:$S$450,5,FALSE)</f>
        <v>y-ask</v>
      </c>
      <c r="I594" t="str">
        <f>VLOOKUP($D594,metadata!$B$2:$S$450,6,FALSE)</f>
        <v>a</v>
      </c>
      <c r="J594" t="str">
        <f>VLOOKUP($D594,metadata!$B$2:$S$450,7,FALSE)</f>
        <v>i</v>
      </c>
      <c r="K594">
        <f>VLOOKUP($D594,metadata!$B$2:$S$450,8,FALSE)</f>
        <v>12</v>
      </c>
      <c r="L594">
        <f>VLOOKUP($D594,metadata!$B$2:$S$450,9,FALSE)</f>
        <v>0</v>
      </c>
      <c r="M594">
        <f>VLOOKUP($D594,metadata!$B$2:$S$450,10,FALSE)</f>
        <v>0</v>
      </c>
      <c r="N594">
        <f>VLOOKUP($D594,metadata!$B$2:$S$450,11,FALSE)</f>
        <v>0</v>
      </c>
      <c r="O594">
        <f>VLOOKUP($D594,metadata!$B$2:$S$450,12,FALSE)</f>
        <v>0</v>
      </c>
      <c r="P594">
        <f>VLOOKUP($D594,metadata!$B$2:$S$450,13,FALSE)</f>
        <v>0</v>
      </c>
      <c r="Q594">
        <f>VLOOKUP($D594,metadata!$B$2:$S$450,14,FALSE)</f>
        <v>0</v>
      </c>
      <c r="R594">
        <f>VLOOKUP($D594,metadata!$B$2:$S$450,15,FALSE)</f>
        <v>0</v>
      </c>
      <c r="S594">
        <f>VLOOKUP($D594,metadata!$B$2:$S$450,16,FALSE)</f>
        <v>0</v>
      </c>
      <c r="T594">
        <f>VLOOKUP($D594,metadata!$B$2:$S$450,17,FALSE)</f>
        <v>0</v>
      </c>
      <c r="U594">
        <f>VLOOKUP($D594,metadata!$B$2:$S$450,18,FALSE)</f>
        <v>0</v>
      </c>
      <c r="V594">
        <f>VLOOKUP($D594,metadata!$B$2:$Z$450,19,FALSE)</f>
        <v>0</v>
      </c>
      <c r="W594">
        <f>VLOOKUP($D594,metadata!$B$2:$Z$450,20,FALSE)</f>
        <v>0</v>
      </c>
      <c r="X594">
        <f>VLOOKUP($D594,metadata!$B$2:$Z$450,21,FALSE)</f>
        <v>0</v>
      </c>
      <c r="Y594">
        <f>VLOOKUP($D594,metadata!$B$2:$Z$450,22,FALSE)</f>
        <v>0</v>
      </c>
      <c r="Z594">
        <f>VLOOKUP($D594,metadata!$B$2:$Z$450,23,FALSE)</f>
        <v>0</v>
      </c>
      <c r="AA594">
        <f>VLOOKUP($D594,metadata!$B$2:$Z$450,24,FALSE)</f>
        <v>0</v>
      </c>
      <c r="AB594">
        <f>VLOOKUP($D594,metadata!$B$2:$Z$450,25,FALSE)</f>
        <v>0</v>
      </c>
    </row>
    <row r="595" spans="3:28" x14ac:dyDescent="0.3">
      <c r="C595">
        <v>594</v>
      </c>
      <c r="D595" s="11" t="str">
        <f t="shared" si="9"/>
        <v>7-</v>
      </c>
      <c r="E595" t="str">
        <f>VLOOKUP($D595,metadata!$B$2:$S$450,2,FALSE)</f>
        <v>Gomi, T</v>
      </c>
      <c r="F595" t="str">
        <f>VLOOKUP($D595,metadata!$B$2:$S$450,3,FALSE)</f>
        <v>Geographic variation in critical photoperiod for diapause induction and its temperature dependence in Hyphantria cunea Drury (Lepidoptera: Arctiidae)</v>
      </c>
      <c r="G595" t="str">
        <f>VLOOKUP($D595,metadata!$B$2:$S$450,4,FALSE)</f>
        <v>10.1007/s004420050220</v>
      </c>
      <c r="H595" t="str">
        <f>VLOOKUP($D595,metadata!$B$2:$S$450,5,FALSE)</f>
        <v>y-ask</v>
      </c>
      <c r="I595" t="str">
        <f>VLOOKUP($D595,metadata!$B$2:$S$450,6,FALSE)</f>
        <v>a</v>
      </c>
      <c r="J595" t="str">
        <f>VLOOKUP($D595,metadata!$B$2:$S$450,7,FALSE)</f>
        <v>i</v>
      </c>
      <c r="K595">
        <f>VLOOKUP($D595,metadata!$B$2:$S$450,8,FALSE)</f>
        <v>12</v>
      </c>
      <c r="L595">
        <f>VLOOKUP($D595,metadata!$B$2:$S$450,9,FALSE)</f>
        <v>0</v>
      </c>
      <c r="M595">
        <f>VLOOKUP($D595,metadata!$B$2:$S$450,10,FALSE)</f>
        <v>0</v>
      </c>
      <c r="N595">
        <f>VLOOKUP($D595,metadata!$B$2:$S$450,11,FALSE)</f>
        <v>0</v>
      </c>
      <c r="O595">
        <f>VLOOKUP($D595,metadata!$B$2:$S$450,12,FALSE)</f>
        <v>0</v>
      </c>
      <c r="P595">
        <f>VLOOKUP($D595,metadata!$B$2:$S$450,13,FALSE)</f>
        <v>0</v>
      </c>
      <c r="Q595">
        <f>VLOOKUP($D595,metadata!$B$2:$S$450,14,FALSE)</f>
        <v>0</v>
      </c>
      <c r="R595">
        <f>VLOOKUP($D595,metadata!$B$2:$S$450,15,FALSE)</f>
        <v>0</v>
      </c>
      <c r="S595">
        <f>VLOOKUP($D595,metadata!$B$2:$S$450,16,FALSE)</f>
        <v>0</v>
      </c>
      <c r="T595">
        <f>VLOOKUP($D595,metadata!$B$2:$S$450,17,FALSE)</f>
        <v>0</v>
      </c>
      <c r="U595">
        <f>VLOOKUP($D595,metadata!$B$2:$S$450,18,FALSE)</f>
        <v>0</v>
      </c>
      <c r="V595">
        <f>VLOOKUP($D595,metadata!$B$2:$Z$450,19,FALSE)</f>
        <v>0</v>
      </c>
      <c r="W595">
        <f>VLOOKUP($D595,metadata!$B$2:$Z$450,20,FALSE)</f>
        <v>0</v>
      </c>
      <c r="X595">
        <f>VLOOKUP($D595,metadata!$B$2:$Z$450,21,FALSE)</f>
        <v>0</v>
      </c>
      <c r="Y595">
        <f>VLOOKUP($D595,metadata!$B$2:$Z$450,22,FALSE)</f>
        <v>0</v>
      </c>
      <c r="Z595">
        <f>VLOOKUP($D595,metadata!$B$2:$Z$450,23,FALSE)</f>
        <v>0</v>
      </c>
      <c r="AA595">
        <f>VLOOKUP($D595,metadata!$B$2:$Z$450,24,FALSE)</f>
        <v>0</v>
      </c>
      <c r="AB595">
        <f>VLOOKUP($D595,metadata!$B$2:$Z$450,25,FALSE)</f>
        <v>0</v>
      </c>
    </row>
    <row r="596" spans="3:28" x14ac:dyDescent="0.3">
      <c r="C596">
        <v>595</v>
      </c>
      <c r="D596" s="11" t="str">
        <f t="shared" si="9"/>
        <v>7-</v>
      </c>
      <c r="E596" t="str">
        <f>VLOOKUP($D596,metadata!$B$2:$S$450,2,FALSE)</f>
        <v>Gomi, T</v>
      </c>
      <c r="F596" t="str">
        <f>VLOOKUP($D596,metadata!$B$2:$S$450,3,FALSE)</f>
        <v>Geographic variation in critical photoperiod for diapause induction and its temperature dependence in Hyphantria cunea Drury (Lepidoptera: Arctiidae)</v>
      </c>
      <c r="G596" t="str">
        <f>VLOOKUP($D596,metadata!$B$2:$S$450,4,FALSE)</f>
        <v>10.1007/s004420050220</v>
      </c>
      <c r="H596" t="str">
        <f>VLOOKUP($D596,metadata!$B$2:$S$450,5,FALSE)</f>
        <v>y-ask</v>
      </c>
      <c r="I596" t="str">
        <f>VLOOKUP($D596,metadata!$B$2:$S$450,6,FALSE)</f>
        <v>a</v>
      </c>
      <c r="J596" t="str">
        <f>VLOOKUP($D596,metadata!$B$2:$S$450,7,FALSE)</f>
        <v>i</v>
      </c>
      <c r="K596">
        <f>VLOOKUP($D596,metadata!$B$2:$S$450,8,FALSE)</f>
        <v>12</v>
      </c>
      <c r="L596">
        <f>VLOOKUP($D596,metadata!$B$2:$S$450,9,FALSE)</f>
        <v>0</v>
      </c>
      <c r="M596">
        <f>VLOOKUP($D596,metadata!$B$2:$S$450,10,FALSE)</f>
        <v>0</v>
      </c>
      <c r="N596">
        <f>VLOOKUP($D596,metadata!$B$2:$S$450,11,FALSE)</f>
        <v>0</v>
      </c>
      <c r="O596">
        <f>VLOOKUP($D596,metadata!$B$2:$S$450,12,FALSE)</f>
        <v>0</v>
      </c>
      <c r="P596">
        <f>VLOOKUP($D596,metadata!$B$2:$S$450,13,FALSE)</f>
        <v>0</v>
      </c>
      <c r="Q596">
        <f>VLOOKUP($D596,metadata!$B$2:$S$450,14,FALSE)</f>
        <v>0</v>
      </c>
      <c r="R596">
        <f>VLOOKUP($D596,metadata!$B$2:$S$450,15,FALSE)</f>
        <v>0</v>
      </c>
      <c r="S596">
        <f>VLOOKUP($D596,metadata!$B$2:$S$450,16,FALSE)</f>
        <v>0</v>
      </c>
      <c r="T596">
        <f>VLOOKUP($D596,metadata!$B$2:$S$450,17,FALSE)</f>
        <v>0</v>
      </c>
      <c r="U596">
        <f>VLOOKUP($D596,metadata!$B$2:$S$450,18,FALSE)</f>
        <v>0</v>
      </c>
      <c r="V596">
        <f>VLOOKUP($D596,metadata!$B$2:$Z$450,19,FALSE)</f>
        <v>0</v>
      </c>
      <c r="W596">
        <f>VLOOKUP($D596,metadata!$B$2:$Z$450,20,FALSE)</f>
        <v>0</v>
      </c>
      <c r="X596">
        <f>VLOOKUP($D596,metadata!$B$2:$Z$450,21,FALSE)</f>
        <v>0</v>
      </c>
      <c r="Y596">
        <f>VLOOKUP($D596,metadata!$B$2:$Z$450,22,FALSE)</f>
        <v>0</v>
      </c>
      <c r="Z596">
        <f>VLOOKUP($D596,metadata!$B$2:$Z$450,23,FALSE)</f>
        <v>0</v>
      </c>
      <c r="AA596">
        <f>VLOOKUP($D596,metadata!$B$2:$Z$450,24,FALSE)</f>
        <v>0</v>
      </c>
      <c r="AB596">
        <f>VLOOKUP($D596,metadata!$B$2:$Z$450,25,FALSE)</f>
        <v>0</v>
      </c>
    </row>
    <row r="597" spans="3:28" x14ac:dyDescent="0.3">
      <c r="C597">
        <v>596</v>
      </c>
      <c r="D597" s="11" t="str">
        <f t="shared" si="9"/>
        <v>7-</v>
      </c>
      <c r="E597" t="str">
        <f>VLOOKUP($D597,metadata!$B$2:$S$450,2,FALSE)</f>
        <v>Gomi, T</v>
      </c>
      <c r="F597" t="str">
        <f>VLOOKUP($D597,metadata!$B$2:$S$450,3,FALSE)</f>
        <v>Geographic variation in critical photoperiod for diapause induction and its temperature dependence in Hyphantria cunea Drury (Lepidoptera: Arctiidae)</v>
      </c>
      <c r="G597" t="str">
        <f>VLOOKUP($D597,metadata!$B$2:$S$450,4,FALSE)</f>
        <v>10.1007/s004420050220</v>
      </c>
      <c r="H597" t="str">
        <f>VLOOKUP($D597,metadata!$B$2:$S$450,5,FALSE)</f>
        <v>y-ask</v>
      </c>
      <c r="I597" t="str">
        <f>VLOOKUP($D597,metadata!$B$2:$S$450,6,FALSE)</f>
        <v>a</v>
      </c>
      <c r="J597" t="str">
        <f>VLOOKUP($D597,metadata!$B$2:$S$450,7,FALSE)</f>
        <v>i</v>
      </c>
      <c r="K597">
        <f>VLOOKUP($D597,metadata!$B$2:$S$450,8,FALSE)</f>
        <v>12</v>
      </c>
      <c r="L597">
        <f>VLOOKUP($D597,metadata!$B$2:$S$450,9,FALSE)</f>
        <v>0</v>
      </c>
      <c r="M597">
        <f>VLOOKUP($D597,metadata!$B$2:$S$450,10,FALSE)</f>
        <v>0</v>
      </c>
      <c r="N597">
        <f>VLOOKUP($D597,metadata!$B$2:$S$450,11,FALSE)</f>
        <v>0</v>
      </c>
      <c r="O597">
        <f>VLOOKUP($D597,metadata!$B$2:$S$450,12,FALSE)</f>
        <v>0</v>
      </c>
      <c r="P597">
        <f>VLOOKUP($D597,metadata!$B$2:$S$450,13,FALSE)</f>
        <v>0</v>
      </c>
      <c r="Q597">
        <f>VLOOKUP($D597,metadata!$B$2:$S$450,14,FALSE)</f>
        <v>0</v>
      </c>
      <c r="R597">
        <f>VLOOKUP($D597,metadata!$B$2:$S$450,15,FALSE)</f>
        <v>0</v>
      </c>
      <c r="S597">
        <f>VLOOKUP($D597,metadata!$B$2:$S$450,16,FALSE)</f>
        <v>0</v>
      </c>
      <c r="T597">
        <f>VLOOKUP($D597,metadata!$B$2:$S$450,17,FALSE)</f>
        <v>0</v>
      </c>
      <c r="U597">
        <f>VLOOKUP($D597,metadata!$B$2:$S$450,18,FALSE)</f>
        <v>0</v>
      </c>
      <c r="V597">
        <f>VLOOKUP($D597,metadata!$B$2:$Z$450,19,FALSE)</f>
        <v>0</v>
      </c>
      <c r="W597">
        <f>VLOOKUP($D597,metadata!$B$2:$Z$450,20,FALSE)</f>
        <v>0</v>
      </c>
      <c r="X597">
        <f>VLOOKUP($D597,metadata!$B$2:$Z$450,21,FALSE)</f>
        <v>0</v>
      </c>
      <c r="Y597">
        <f>VLOOKUP($D597,metadata!$B$2:$Z$450,22,FALSE)</f>
        <v>0</v>
      </c>
      <c r="Z597">
        <f>VLOOKUP($D597,metadata!$B$2:$Z$450,23,FALSE)</f>
        <v>0</v>
      </c>
      <c r="AA597">
        <f>VLOOKUP($D597,metadata!$B$2:$Z$450,24,FALSE)</f>
        <v>0</v>
      </c>
      <c r="AB597">
        <f>VLOOKUP($D597,metadata!$B$2:$Z$450,25,FALSE)</f>
        <v>0</v>
      </c>
    </row>
    <row r="598" spans="3:28" x14ac:dyDescent="0.3">
      <c r="C598">
        <v>597</v>
      </c>
      <c r="D598" s="11" t="str">
        <f t="shared" si="9"/>
        <v>7-</v>
      </c>
      <c r="E598" t="str">
        <f>VLOOKUP($D598,metadata!$B$2:$S$450,2,FALSE)</f>
        <v>Gomi, T</v>
      </c>
      <c r="F598" t="str">
        <f>VLOOKUP($D598,metadata!$B$2:$S$450,3,FALSE)</f>
        <v>Geographic variation in critical photoperiod for diapause induction and its temperature dependence in Hyphantria cunea Drury (Lepidoptera: Arctiidae)</v>
      </c>
      <c r="G598" t="str">
        <f>VLOOKUP($D598,metadata!$B$2:$S$450,4,FALSE)</f>
        <v>10.1007/s004420050220</v>
      </c>
      <c r="H598" t="str">
        <f>VLOOKUP($D598,metadata!$B$2:$S$450,5,FALSE)</f>
        <v>y-ask</v>
      </c>
      <c r="I598" t="str">
        <f>VLOOKUP($D598,metadata!$B$2:$S$450,6,FALSE)</f>
        <v>a</v>
      </c>
      <c r="J598" t="str">
        <f>VLOOKUP($D598,metadata!$B$2:$S$450,7,FALSE)</f>
        <v>i</v>
      </c>
      <c r="K598">
        <f>VLOOKUP($D598,metadata!$B$2:$S$450,8,FALSE)</f>
        <v>12</v>
      </c>
      <c r="L598">
        <f>VLOOKUP($D598,metadata!$B$2:$S$450,9,FALSE)</f>
        <v>0</v>
      </c>
      <c r="M598">
        <f>VLOOKUP($D598,metadata!$B$2:$S$450,10,FALSE)</f>
        <v>0</v>
      </c>
      <c r="N598">
        <f>VLOOKUP($D598,metadata!$B$2:$S$450,11,FALSE)</f>
        <v>0</v>
      </c>
      <c r="O598">
        <f>VLOOKUP($D598,metadata!$B$2:$S$450,12,FALSE)</f>
        <v>0</v>
      </c>
      <c r="P598">
        <f>VLOOKUP($D598,metadata!$B$2:$S$450,13,FALSE)</f>
        <v>0</v>
      </c>
      <c r="Q598">
        <f>VLOOKUP($D598,metadata!$B$2:$S$450,14,FALSE)</f>
        <v>0</v>
      </c>
      <c r="R598">
        <f>VLOOKUP($D598,metadata!$B$2:$S$450,15,FALSE)</f>
        <v>0</v>
      </c>
      <c r="S598">
        <f>VLOOKUP($D598,metadata!$B$2:$S$450,16,FALSE)</f>
        <v>0</v>
      </c>
      <c r="T598">
        <f>VLOOKUP($D598,metadata!$B$2:$S$450,17,FALSE)</f>
        <v>0</v>
      </c>
      <c r="U598">
        <f>VLOOKUP($D598,metadata!$B$2:$S$450,18,FALSE)</f>
        <v>0</v>
      </c>
      <c r="V598">
        <f>VLOOKUP($D598,metadata!$B$2:$Z$450,19,FALSE)</f>
        <v>0</v>
      </c>
      <c r="W598">
        <f>VLOOKUP($D598,metadata!$B$2:$Z$450,20,FALSE)</f>
        <v>0</v>
      </c>
      <c r="X598">
        <f>VLOOKUP($D598,metadata!$B$2:$Z$450,21,FALSE)</f>
        <v>0</v>
      </c>
      <c r="Y598">
        <f>VLOOKUP($D598,metadata!$B$2:$Z$450,22,FALSE)</f>
        <v>0</v>
      </c>
      <c r="Z598">
        <f>VLOOKUP($D598,metadata!$B$2:$Z$450,23,FALSE)</f>
        <v>0</v>
      </c>
      <c r="AA598">
        <f>VLOOKUP($D598,metadata!$B$2:$Z$450,24,FALSE)</f>
        <v>0</v>
      </c>
      <c r="AB598">
        <f>VLOOKUP($D598,metadata!$B$2:$Z$450,25,FALSE)</f>
        <v>0</v>
      </c>
    </row>
    <row r="599" spans="3:28" x14ac:dyDescent="0.3">
      <c r="C599">
        <v>598</v>
      </c>
      <c r="D599" s="11" t="str">
        <f t="shared" si="9"/>
        <v>7-</v>
      </c>
      <c r="E599" t="str">
        <f>VLOOKUP($D599,metadata!$B$2:$S$450,2,FALSE)</f>
        <v>Gomi, T</v>
      </c>
      <c r="F599" t="str">
        <f>VLOOKUP($D599,metadata!$B$2:$S$450,3,FALSE)</f>
        <v>Geographic variation in critical photoperiod for diapause induction and its temperature dependence in Hyphantria cunea Drury (Lepidoptera: Arctiidae)</v>
      </c>
      <c r="G599" t="str">
        <f>VLOOKUP($D599,metadata!$B$2:$S$450,4,FALSE)</f>
        <v>10.1007/s004420050220</v>
      </c>
      <c r="H599" t="str">
        <f>VLOOKUP($D599,metadata!$B$2:$S$450,5,FALSE)</f>
        <v>y-ask</v>
      </c>
      <c r="I599" t="str">
        <f>VLOOKUP($D599,metadata!$B$2:$S$450,6,FALSE)</f>
        <v>a</v>
      </c>
      <c r="J599" t="str">
        <f>VLOOKUP($D599,metadata!$B$2:$S$450,7,FALSE)</f>
        <v>i</v>
      </c>
      <c r="K599">
        <f>VLOOKUP($D599,metadata!$B$2:$S$450,8,FALSE)</f>
        <v>12</v>
      </c>
      <c r="L599">
        <f>VLOOKUP($D599,metadata!$B$2:$S$450,9,FALSE)</f>
        <v>0</v>
      </c>
      <c r="M599">
        <f>VLOOKUP($D599,metadata!$B$2:$S$450,10,FALSE)</f>
        <v>0</v>
      </c>
      <c r="N599">
        <f>VLOOKUP($D599,metadata!$B$2:$S$450,11,FALSE)</f>
        <v>0</v>
      </c>
      <c r="O599">
        <f>VLOOKUP($D599,metadata!$B$2:$S$450,12,FALSE)</f>
        <v>0</v>
      </c>
      <c r="P599">
        <f>VLOOKUP($D599,metadata!$B$2:$S$450,13,FALSE)</f>
        <v>0</v>
      </c>
      <c r="Q599">
        <f>VLOOKUP($D599,metadata!$B$2:$S$450,14,FALSE)</f>
        <v>0</v>
      </c>
      <c r="R599">
        <f>VLOOKUP($D599,metadata!$B$2:$S$450,15,FALSE)</f>
        <v>0</v>
      </c>
      <c r="S599">
        <f>VLOOKUP($D599,metadata!$B$2:$S$450,16,FALSE)</f>
        <v>0</v>
      </c>
      <c r="T599">
        <f>VLOOKUP($D599,metadata!$B$2:$S$450,17,FALSE)</f>
        <v>0</v>
      </c>
      <c r="U599">
        <f>VLOOKUP($D599,metadata!$B$2:$S$450,18,FALSE)</f>
        <v>0</v>
      </c>
      <c r="V599">
        <f>VLOOKUP($D599,metadata!$B$2:$Z$450,19,FALSE)</f>
        <v>0</v>
      </c>
      <c r="W599">
        <f>VLOOKUP($D599,metadata!$B$2:$Z$450,20,FALSE)</f>
        <v>0</v>
      </c>
      <c r="X599">
        <f>VLOOKUP($D599,metadata!$B$2:$Z$450,21,FALSE)</f>
        <v>0</v>
      </c>
      <c r="Y599">
        <f>VLOOKUP($D599,metadata!$B$2:$Z$450,22,FALSE)</f>
        <v>0</v>
      </c>
      <c r="Z599">
        <f>VLOOKUP($D599,metadata!$B$2:$Z$450,23,FALSE)</f>
        <v>0</v>
      </c>
      <c r="AA599">
        <f>VLOOKUP($D599,metadata!$B$2:$Z$450,24,FALSE)</f>
        <v>0</v>
      </c>
      <c r="AB599">
        <f>VLOOKUP($D599,metadata!$B$2:$Z$450,25,FALSE)</f>
        <v>0</v>
      </c>
    </row>
    <row r="600" spans="3:28" x14ac:dyDescent="0.3">
      <c r="C600">
        <v>599</v>
      </c>
      <c r="D600" s="11" t="str">
        <f t="shared" si="9"/>
        <v>7-</v>
      </c>
      <c r="E600" t="str">
        <f>VLOOKUP($D600,metadata!$B$2:$S$450,2,FALSE)</f>
        <v>Gomi, T</v>
      </c>
      <c r="F600" t="str">
        <f>VLOOKUP($D600,metadata!$B$2:$S$450,3,FALSE)</f>
        <v>Geographic variation in critical photoperiod for diapause induction and its temperature dependence in Hyphantria cunea Drury (Lepidoptera: Arctiidae)</v>
      </c>
      <c r="G600" t="str">
        <f>VLOOKUP($D600,metadata!$B$2:$S$450,4,FALSE)</f>
        <v>10.1007/s004420050220</v>
      </c>
      <c r="H600" t="str">
        <f>VLOOKUP($D600,metadata!$B$2:$S$450,5,FALSE)</f>
        <v>y-ask</v>
      </c>
      <c r="I600" t="str">
        <f>VLOOKUP($D600,metadata!$B$2:$S$450,6,FALSE)</f>
        <v>a</v>
      </c>
      <c r="J600" t="str">
        <f>VLOOKUP($D600,metadata!$B$2:$S$450,7,FALSE)</f>
        <v>i</v>
      </c>
      <c r="K600">
        <f>VLOOKUP($D600,metadata!$B$2:$S$450,8,FALSE)</f>
        <v>12</v>
      </c>
      <c r="L600">
        <f>VLOOKUP($D600,metadata!$B$2:$S$450,9,FALSE)</f>
        <v>0</v>
      </c>
      <c r="M600">
        <f>VLOOKUP($D600,metadata!$B$2:$S$450,10,FALSE)</f>
        <v>0</v>
      </c>
      <c r="N600">
        <f>VLOOKUP($D600,metadata!$B$2:$S$450,11,FALSE)</f>
        <v>0</v>
      </c>
      <c r="O600">
        <f>VLOOKUP($D600,metadata!$B$2:$S$450,12,FALSE)</f>
        <v>0</v>
      </c>
      <c r="P600">
        <f>VLOOKUP($D600,metadata!$B$2:$S$450,13,FALSE)</f>
        <v>0</v>
      </c>
      <c r="Q600">
        <f>VLOOKUP($D600,metadata!$B$2:$S$450,14,FALSE)</f>
        <v>0</v>
      </c>
      <c r="R600">
        <f>VLOOKUP($D600,metadata!$B$2:$S$450,15,FALSE)</f>
        <v>0</v>
      </c>
      <c r="S600">
        <f>VLOOKUP($D600,metadata!$B$2:$S$450,16,FALSE)</f>
        <v>0</v>
      </c>
      <c r="T600">
        <f>VLOOKUP($D600,metadata!$B$2:$S$450,17,FALSE)</f>
        <v>0</v>
      </c>
      <c r="U600">
        <f>VLOOKUP($D600,metadata!$B$2:$S$450,18,FALSE)</f>
        <v>0</v>
      </c>
      <c r="V600">
        <f>VLOOKUP($D600,metadata!$B$2:$Z$450,19,FALSE)</f>
        <v>0</v>
      </c>
      <c r="W600">
        <f>VLOOKUP($D600,metadata!$B$2:$Z$450,20,FALSE)</f>
        <v>0</v>
      </c>
      <c r="X600">
        <f>VLOOKUP($D600,metadata!$B$2:$Z$450,21,FALSE)</f>
        <v>0</v>
      </c>
      <c r="Y600">
        <f>VLOOKUP($D600,metadata!$B$2:$Z$450,22,FALSE)</f>
        <v>0</v>
      </c>
      <c r="Z600">
        <f>VLOOKUP($D600,metadata!$B$2:$Z$450,23,FALSE)</f>
        <v>0</v>
      </c>
      <c r="AA600">
        <f>VLOOKUP($D600,metadata!$B$2:$Z$450,24,FALSE)</f>
        <v>0</v>
      </c>
      <c r="AB600">
        <f>VLOOKUP($D600,metadata!$B$2:$Z$450,25,FALSE)</f>
        <v>0</v>
      </c>
    </row>
    <row r="601" spans="3:28" x14ac:dyDescent="0.3">
      <c r="C601">
        <v>600</v>
      </c>
      <c r="D601" s="11" t="str">
        <f t="shared" si="9"/>
        <v>7-</v>
      </c>
      <c r="E601" t="str">
        <f>VLOOKUP($D601,metadata!$B$2:$S$450,2,FALSE)</f>
        <v>Gomi, T</v>
      </c>
      <c r="F601" t="str">
        <f>VLOOKUP($D601,metadata!$B$2:$S$450,3,FALSE)</f>
        <v>Geographic variation in critical photoperiod for diapause induction and its temperature dependence in Hyphantria cunea Drury (Lepidoptera: Arctiidae)</v>
      </c>
      <c r="G601" t="str">
        <f>VLOOKUP($D601,metadata!$B$2:$S$450,4,FALSE)</f>
        <v>10.1007/s004420050220</v>
      </c>
      <c r="H601" t="str">
        <f>VLOOKUP($D601,metadata!$B$2:$S$450,5,FALSE)</f>
        <v>y-ask</v>
      </c>
      <c r="I601" t="str">
        <f>VLOOKUP($D601,metadata!$B$2:$S$450,6,FALSE)</f>
        <v>a</v>
      </c>
      <c r="J601" t="str">
        <f>VLOOKUP($D601,metadata!$B$2:$S$450,7,FALSE)</f>
        <v>i</v>
      </c>
      <c r="K601">
        <f>VLOOKUP($D601,metadata!$B$2:$S$450,8,FALSE)</f>
        <v>12</v>
      </c>
      <c r="L601">
        <f>VLOOKUP($D601,metadata!$B$2:$S$450,9,FALSE)</f>
        <v>0</v>
      </c>
      <c r="M601">
        <f>VLOOKUP($D601,metadata!$B$2:$S$450,10,FALSE)</f>
        <v>0</v>
      </c>
      <c r="N601">
        <f>VLOOKUP($D601,metadata!$B$2:$S$450,11,FALSE)</f>
        <v>0</v>
      </c>
      <c r="O601">
        <f>VLOOKUP($D601,metadata!$B$2:$S$450,12,FALSE)</f>
        <v>0</v>
      </c>
      <c r="P601">
        <f>VLOOKUP($D601,metadata!$B$2:$S$450,13,FALSE)</f>
        <v>0</v>
      </c>
      <c r="Q601">
        <f>VLOOKUP($D601,metadata!$B$2:$S$450,14,FALSE)</f>
        <v>0</v>
      </c>
      <c r="R601">
        <f>VLOOKUP($D601,metadata!$B$2:$S$450,15,FALSE)</f>
        <v>0</v>
      </c>
      <c r="S601">
        <f>VLOOKUP($D601,metadata!$B$2:$S$450,16,FALSE)</f>
        <v>0</v>
      </c>
      <c r="T601">
        <f>VLOOKUP($D601,metadata!$B$2:$S$450,17,FALSE)</f>
        <v>0</v>
      </c>
      <c r="U601">
        <f>VLOOKUP($D601,metadata!$B$2:$S$450,18,FALSE)</f>
        <v>0</v>
      </c>
      <c r="V601">
        <f>VLOOKUP($D601,metadata!$B$2:$Z$450,19,FALSE)</f>
        <v>0</v>
      </c>
      <c r="W601">
        <f>VLOOKUP($D601,metadata!$B$2:$Z$450,20,FALSE)</f>
        <v>0</v>
      </c>
      <c r="X601">
        <f>VLOOKUP($D601,metadata!$B$2:$Z$450,21,FALSE)</f>
        <v>0</v>
      </c>
      <c r="Y601">
        <f>VLOOKUP($D601,metadata!$B$2:$Z$450,22,FALSE)</f>
        <v>0</v>
      </c>
      <c r="Z601">
        <f>VLOOKUP($D601,metadata!$B$2:$Z$450,23,FALSE)</f>
        <v>0</v>
      </c>
      <c r="AA601">
        <f>VLOOKUP($D601,metadata!$B$2:$Z$450,24,FALSE)</f>
        <v>0</v>
      </c>
      <c r="AB601">
        <f>VLOOKUP($D601,metadata!$B$2:$Z$450,25,FALSE)</f>
        <v>0</v>
      </c>
    </row>
    <row r="602" spans="3:28" x14ac:dyDescent="0.3">
      <c r="C602">
        <v>601</v>
      </c>
      <c r="D602" s="11" t="str">
        <f t="shared" si="9"/>
        <v>8-takaoka</v>
      </c>
      <c r="E602" t="str">
        <f>VLOOKUP($D602,metadata!$B$2:$S$450,2,FALSE)</f>
        <v>Gomi, T; Adachi, K; Shimizu, A; Tanimoto, K; Kawabata, E; Takeda, M</v>
      </c>
      <c r="F602" t="str">
        <f>VLOOKUP($D602,metadata!$B$2:$S$450,3,FALSE)</f>
        <v>Northerly shift in voltinism watershed in Hyphantria cunea (Drury) (Lepidoptera: Arctiidae) along the Japan Sea coast: Evidence of global warming?</v>
      </c>
      <c r="G602" t="str">
        <f>VLOOKUP($D602,metadata!$B$2:$S$450,4,FALSE)</f>
        <v>10.1303/aez.2009.357</v>
      </c>
      <c r="H602" t="str">
        <f>VLOOKUP($D602,metadata!$B$2:$S$450,5,FALSE)</f>
        <v>y</v>
      </c>
      <c r="I602" t="str">
        <f>VLOOKUP($D602,metadata!$B$2:$S$450,6,FALSE)</f>
        <v>a</v>
      </c>
      <c r="J602" t="str">
        <f>VLOOKUP($D602,metadata!$B$2:$S$450,7,FALSE)</f>
        <v>i</v>
      </c>
      <c r="K602">
        <f>VLOOKUP($D602,metadata!$B$2:$S$450,8,FALSE)</f>
        <v>3</v>
      </c>
      <c r="L602">
        <f>VLOOKUP($D602,metadata!$B$2:$S$450,9,FALSE)</f>
        <v>5</v>
      </c>
      <c r="M602">
        <f>VLOOKUP($D602,metadata!$B$2:$S$450,10,FALSE)</f>
        <v>0</v>
      </c>
      <c r="N602" t="str">
        <f>VLOOKUP($D602,metadata!$B$2:$S$450,11,FALSE)</f>
        <v>Hyphantria cunea</v>
      </c>
      <c r="O602" t="str">
        <f>VLOOKUP($D602,metadata!$B$2:$S$450,12,FALSE)</f>
        <v>lepidoptera</v>
      </c>
      <c r="P602" t="str">
        <f>VLOOKUP($D602,metadata!$B$2:$S$450,13,FALSE)</f>
        <v>takaoka</v>
      </c>
      <c r="Q602">
        <f>VLOOKUP($D602,metadata!$B$2:$S$450,14,FALSE)</f>
        <v>36.75</v>
      </c>
      <c r="R602">
        <f>VLOOKUP($D602,metadata!$B$2:$S$450,15,FALSE)</f>
        <v>137.01666666666668</v>
      </c>
      <c r="S602">
        <f>VLOOKUP($D602,metadata!$B$2:$S$450,16,FALSE)</f>
        <v>0.01</v>
      </c>
      <c r="T602">
        <f>VLOOKUP($D602,metadata!$B$2:$S$450,17,FALSE)</f>
        <v>0</v>
      </c>
      <c r="U602">
        <f>VLOOKUP($D602,metadata!$B$2:$S$450,18,FALSE)</f>
        <v>0</v>
      </c>
      <c r="V602">
        <f>VLOOKUP($D602,metadata!$B$2:$Z$450,19,FALSE)</f>
        <v>298</v>
      </c>
      <c r="W602" t="str">
        <f>VLOOKUP($D602,metadata!$B$2:$Z$450,20,FALSE)</f>
        <v>pop average</v>
      </c>
      <c r="X602">
        <f>VLOOKUP($D602,metadata!$B$2:$Z$450,21,FALSE)</f>
        <v>0</v>
      </c>
      <c r="Y602">
        <f>VLOOKUP($D602,metadata!$B$2:$Z$450,22,FALSE)</f>
        <v>8</v>
      </c>
      <c r="Z602">
        <f>VLOOKUP($D602,metadata!$B$2:$Z$450,23,FALSE)</f>
        <v>0</v>
      </c>
      <c r="AA602" t="str">
        <f>VLOOKUP($D602,metadata!$B$2:$Z$450,24,FALSE)</f>
        <v>pupal</v>
      </c>
      <c r="AB602">
        <f>VLOOKUP($D602,metadata!$B$2:$Z$450,25,FALSE)</f>
        <v>0</v>
      </c>
    </row>
    <row r="603" spans="3:28" x14ac:dyDescent="0.3">
      <c r="C603">
        <v>602</v>
      </c>
      <c r="D603" s="11" t="str">
        <f t="shared" si="9"/>
        <v>8-takaoka</v>
      </c>
      <c r="E603" t="str">
        <f>VLOOKUP($D603,metadata!$B$2:$S$450,2,FALSE)</f>
        <v>Gomi, T; Adachi, K; Shimizu, A; Tanimoto, K; Kawabata, E; Takeda, M</v>
      </c>
      <c r="F603" t="str">
        <f>VLOOKUP($D603,metadata!$B$2:$S$450,3,FALSE)</f>
        <v>Northerly shift in voltinism watershed in Hyphantria cunea (Drury) (Lepidoptera: Arctiidae) along the Japan Sea coast: Evidence of global warming?</v>
      </c>
      <c r="G603" t="str">
        <f>VLOOKUP($D603,metadata!$B$2:$S$450,4,FALSE)</f>
        <v>10.1303/aez.2009.357</v>
      </c>
      <c r="H603" t="str">
        <f>VLOOKUP($D603,metadata!$B$2:$S$450,5,FALSE)</f>
        <v>y</v>
      </c>
      <c r="I603" t="str">
        <f>VLOOKUP($D603,metadata!$B$2:$S$450,6,FALSE)</f>
        <v>a</v>
      </c>
      <c r="J603" t="str">
        <f>VLOOKUP($D603,metadata!$B$2:$S$450,7,FALSE)</f>
        <v>i</v>
      </c>
      <c r="K603">
        <f>VLOOKUP($D603,metadata!$B$2:$S$450,8,FALSE)</f>
        <v>3</v>
      </c>
      <c r="L603">
        <f>VLOOKUP($D603,metadata!$B$2:$S$450,9,FALSE)</f>
        <v>5</v>
      </c>
      <c r="M603">
        <f>VLOOKUP($D603,metadata!$B$2:$S$450,10,FALSE)</f>
        <v>0</v>
      </c>
      <c r="N603" t="str">
        <f>VLOOKUP($D603,metadata!$B$2:$S$450,11,FALSE)</f>
        <v>Hyphantria cunea</v>
      </c>
      <c r="O603" t="str">
        <f>VLOOKUP($D603,metadata!$B$2:$S$450,12,FALSE)</f>
        <v>lepidoptera</v>
      </c>
      <c r="P603" t="str">
        <f>VLOOKUP($D603,metadata!$B$2:$S$450,13,FALSE)</f>
        <v>takaoka</v>
      </c>
      <c r="Q603">
        <f>VLOOKUP($D603,metadata!$B$2:$S$450,14,FALSE)</f>
        <v>36.75</v>
      </c>
      <c r="R603">
        <f>VLOOKUP($D603,metadata!$B$2:$S$450,15,FALSE)</f>
        <v>137.01666666666668</v>
      </c>
      <c r="S603">
        <f>VLOOKUP($D603,metadata!$B$2:$S$450,16,FALSE)</f>
        <v>0.01</v>
      </c>
      <c r="T603">
        <f>VLOOKUP($D603,metadata!$B$2:$S$450,17,FALSE)</f>
        <v>0</v>
      </c>
      <c r="U603">
        <f>VLOOKUP($D603,metadata!$B$2:$S$450,18,FALSE)</f>
        <v>0</v>
      </c>
      <c r="V603">
        <f>VLOOKUP($D603,metadata!$B$2:$Z$450,19,FALSE)</f>
        <v>298</v>
      </c>
      <c r="W603" t="str">
        <f>VLOOKUP($D603,metadata!$B$2:$Z$450,20,FALSE)</f>
        <v>pop average</v>
      </c>
      <c r="X603">
        <f>VLOOKUP($D603,metadata!$B$2:$Z$450,21,FALSE)</f>
        <v>0</v>
      </c>
      <c r="Y603">
        <f>VLOOKUP($D603,metadata!$B$2:$Z$450,22,FALSE)</f>
        <v>8</v>
      </c>
      <c r="Z603">
        <f>VLOOKUP($D603,metadata!$B$2:$Z$450,23,FALSE)</f>
        <v>0</v>
      </c>
      <c r="AA603" t="str">
        <f>VLOOKUP($D603,metadata!$B$2:$Z$450,24,FALSE)</f>
        <v>pupal</v>
      </c>
      <c r="AB603">
        <f>VLOOKUP($D603,metadata!$B$2:$Z$450,25,FALSE)</f>
        <v>0</v>
      </c>
    </row>
    <row r="604" spans="3:28" x14ac:dyDescent="0.3">
      <c r="C604">
        <v>603</v>
      </c>
      <c r="D604" s="11" t="str">
        <f t="shared" si="9"/>
        <v>8-takaoka</v>
      </c>
      <c r="E604" t="str">
        <f>VLOOKUP($D604,metadata!$B$2:$S$450,2,FALSE)</f>
        <v>Gomi, T; Adachi, K; Shimizu, A; Tanimoto, K; Kawabata, E; Takeda, M</v>
      </c>
      <c r="F604" t="str">
        <f>VLOOKUP($D604,metadata!$B$2:$S$450,3,FALSE)</f>
        <v>Northerly shift in voltinism watershed in Hyphantria cunea (Drury) (Lepidoptera: Arctiidae) along the Japan Sea coast: Evidence of global warming?</v>
      </c>
      <c r="G604" t="str">
        <f>VLOOKUP($D604,metadata!$B$2:$S$450,4,FALSE)</f>
        <v>10.1303/aez.2009.357</v>
      </c>
      <c r="H604" t="str">
        <f>VLOOKUP($D604,metadata!$B$2:$S$450,5,FALSE)</f>
        <v>y</v>
      </c>
      <c r="I604" t="str">
        <f>VLOOKUP($D604,metadata!$B$2:$S$450,6,FALSE)</f>
        <v>a</v>
      </c>
      <c r="J604" t="str">
        <f>VLOOKUP($D604,metadata!$B$2:$S$450,7,FALSE)</f>
        <v>i</v>
      </c>
      <c r="K604">
        <f>VLOOKUP($D604,metadata!$B$2:$S$450,8,FALSE)</f>
        <v>3</v>
      </c>
      <c r="L604">
        <f>VLOOKUP($D604,metadata!$B$2:$S$450,9,FALSE)</f>
        <v>5</v>
      </c>
      <c r="M604">
        <f>VLOOKUP($D604,metadata!$B$2:$S$450,10,FALSE)</f>
        <v>0</v>
      </c>
      <c r="N604" t="str">
        <f>VLOOKUP($D604,metadata!$B$2:$S$450,11,FALSE)</f>
        <v>Hyphantria cunea</v>
      </c>
      <c r="O604" t="str">
        <f>VLOOKUP($D604,metadata!$B$2:$S$450,12,FALSE)</f>
        <v>lepidoptera</v>
      </c>
      <c r="P604" t="str">
        <f>VLOOKUP($D604,metadata!$B$2:$S$450,13,FALSE)</f>
        <v>takaoka</v>
      </c>
      <c r="Q604">
        <f>VLOOKUP($D604,metadata!$B$2:$S$450,14,FALSE)</f>
        <v>36.75</v>
      </c>
      <c r="R604">
        <f>VLOOKUP($D604,metadata!$B$2:$S$450,15,FALSE)</f>
        <v>137.01666666666668</v>
      </c>
      <c r="S604">
        <f>VLOOKUP($D604,metadata!$B$2:$S$450,16,FALSE)</f>
        <v>0.01</v>
      </c>
      <c r="T604">
        <f>VLOOKUP($D604,metadata!$B$2:$S$450,17,FALSE)</f>
        <v>0</v>
      </c>
      <c r="U604">
        <f>VLOOKUP($D604,metadata!$B$2:$S$450,18,FALSE)</f>
        <v>0</v>
      </c>
      <c r="V604">
        <f>VLOOKUP($D604,metadata!$B$2:$Z$450,19,FALSE)</f>
        <v>298</v>
      </c>
      <c r="W604" t="str">
        <f>VLOOKUP($D604,metadata!$B$2:$Z$450,20,FALSE)</f>
        <v>pop average</v>
      </c>
      <c r="X604">
        <f>VLOOKUP($D604,metadata!$B$2:$Z$450,21,FALSE)</f>
        <v>0</v>
      </c>
      <c r="Y604">
        <f>VLOOKUP($D604,metadata!$B$2:$Z$450,22,FALSE)</f>
        <v>8</v>
      </c>
      <c r="Z604">
        <f>VLOOKUP($D604,metadata!$B$2:$Z$450,23,FALSE)</f>
        <v>0</v>
      </c>
      <c r="AA604" t="str">
        <f>VLOOKUP($D604,metadata!$B$2:$Z$450,24,FALSE)</f>
        <v>pupal</v>
      </c>
      <c r="AB604">
        <f>VLOOKUP($D604,metadata!$B$2:$Z$450,25,FALSE)</f>
        <v>0</v>
      </c>
    </row>
    <row r="605" spans="3:28" x14ac:dyDescent="0.3">
      <c r="C605">
        <v>604</v>
      </c>
      <c r="D605" s="11" t="str">
        <f t="shared" si="9"/>
        <v>8-kanazawa</v>
      </c>
      <c r="E605" t="str">
        <f>VLOOKUP($D605,metadata!$B$2:$S$450,2,FALSE)</f>
        <v>Gomi, T; Adachi, K; Shimizu, A; Tanimoto, K; Kawabata, E; Takeda, M</v>
      </c>
      <c r="F605" t="str">
        <f>VLOOKUP($D605,metadata!$B$2:$S$450,3,FALSE)</f>
        <v>Northerly shift in voltinism watershed in Hyphantria cunea (Drury) (Lepidoptera: Arctiidae) along the Japan Sea coast: Evidence of global warming?</v>
      </c>
      <c r="G605" t="str">
        <f>VLOOKUP($D605,metadata!$B$2:$S$450,4,FALSE)</f>
        <v>10.1303/aez.2009.357</v>
      </c>
      <c r="H605" t="str">
        <f>VLOOKUP($D605,metadata!$B$2:$S$450,5,FALSE)</f>
        <v>y</v>
      </c>
      <c r="I605" t="str">
        <f>VLOOKUP($D605,metadata!$B$2:$S$450,6,FALSE)</f>
        <v>a</v>
      </c>
      <c r="J605" t="str">
        <f>VLOOKUP($D605,metadata!$B$2:$S$450,7,FALSE)</f>
        <v>i</v>
      </c>
      <c r="K605">
        <f>VLOOKUP($D605,metadata!$B$2:$S$450,8,FALSE)</f>
        <v>3</v>
      </c>
      <c r="L605">
        <f>VLOOKUP($D605,metadata!$B$2:$S$450,9,FALSE)</f>
        <v>6</v>
      </c>
      <c r="M605">
        <f>VLOOKUP($D605,metadata!$B$2:$S$450,10,FALSE)</f>
        <v>0</v>
      </c>
      <c r="N605" t="str">
        <f>VLOOKUP($D605,metadata!$B$2:$S$450,11,FALSE)</f>
        <v>Hyphantria cunea</v>
      </c>
      <c r="O605" t="str">
        <f>VLOOKUP($D605,metadata!$B$2:$S$450,12,FALSE)</f>
        <v>lepidoptera</v>
      </c>
      <c r="P605" t="str">
        <f>VLOOKUP($D605,metadata!$B$2:$S$450,13,FALSE)</f>
        <v>kanazawa</v>
      </c>
      <c r="Q605">
        <f>VLOOKUP($D605,metadata!$B$2:$S$450,14,FALSE)</f>
        <v>36.56666666666667</v>
      </c>
      <c r="R605">
        <f>VLOOKUP($D605,metadata!$B$2:$S$450,15,FALSE)</f>
        <v>136.65</v>
      </c>
      <c r="S605">
        <f>VLOOKUP($D605,metadata!$B$2:$S$450,16,FALSE)</f>
        <v>0.01</v>
      </c>
      <c r="T605">
        <f>VLOOKUP($D605,metadata!$B$2:$S$450,17,FALSE)</f>
        <v>0</v>
      </c>
      <c r="U605">
        <f>VLOOKUP($D605,metadata!$B$2:$S$450,18,FALSE)</f>
        <v>0</v>
      </c>
      <c r="V605">
        <f>VLOOKUP($D605,metadata!$B$2:$Z$450,19,FALSE)</f>
        <v>312.60000000000002</v>
      </c>
      <c r="W605" t="str">
        <f>VLOOKUP($D605,metadata!$B$2:$Z$450,20,FALSE)</f>
        <v>pop average</v>
      </c>
      <c r="X605">
        <f>VLOOKUP($D605,metadata!$B$2:$Z$450,21,FALSE)</f>
        <v>0</v>
      </c>
      <c r="Y605">
        <f>VLOOKUP($D605,metadata!$B$2:$Z$450,22,FALSE)</f>
        <v>8</v>
      </c>
      <c r="Z605">
        <f>VLOOKUP($D605,metadata!$B$2:$Z$450,23,FALSE)</f>
        <v>0</v>
      </c>
      <c r="AA605" t="str">
        <f>VLOOKUP($D605,metadata!$B$2:$Z$450,24,FALSE)</f>
        <v>pupal</v>
      </c>
      <c r="AB605">
        <f>VLOOKUP($D605,metadata!$B$2:$Z$450,25,FALSE)</f>
        <v>0</v>
      </c>
    </row>
    <row r="606" spans="3:28" x14ac:dyDescent="0.3">
      <c r="C606">
        <v>605</v>
      </c>
      <c r="D606" s="11" t="str">
        <f t="shared" si="9"/>
        <v>8-kanazawa</v>
      </c>
      <c r="E606" t="str">
        <f>VLOOKUP($D606,metadata!$B$2:$S$450,2,FALSE)</f>
        <v>Gomi, T; Adachi, K; Shimizu, A; Tanimoto, K; Kawabata, E; Takeda, M</v>
      </c>
      <c r="F606" t="str">
        <f>VLOOKUP($D606,metadata!$B$2:$S$450,3,FALSE)</f>
        <v>Northerly shift in voltinism watershed in Hyphantria cunea (Drury) (Lepidoptera: Arctiidae) along the Japan Sea coast: Evidence of global warming?</v>
      </c>
      <c r="G606" t="str">
        <f>VLOOKUP($D606,metadata!$B$2:$S$450,4,FALSE)</f>
        <v>10.1303/aez.2009.357</v>
      </c>
      <c r="H606" t="str">
        <f>VLOOKUP($D606,metadata!$B$2:$S$450,5,FALSE)</f>
        <v>y</v>
      </c>
      <c r="I606" t="str">
        <f>VLOOKUP($D606,metadata!$B$2:$S$450,6,FALSE)</f>
        <v>a</v>
      </c>
      <c r="J606" t="str">
        <f>VLOOKUP($D606,metadata!$B$2:$S$450,7,FALSE)</f>
        <v>i</v>
      </c>
      <c r="K606">
        <f>VLOOKUP($D606,metadata!$B$2:$S$450,8,FALSE)</f>
        <v>3</v>
      </c>
      <c r="L606">
        <f>VLOOKUP($D606,metadata!$B$2:$S$450,9,FALSE)</f>
        <v>6</v>
      </c>
      <c r="M606">
        <f>VLOOKUP($D606,metadata!$B$2:$S$450,10,FALSE)</f>
        <v>0</v>
      </c>
      <c r="N606" t="str">
        <f>VLOOKUP($D606,metadata!$B$2:$S$450,11,FALSE)</f>
        <v>Hyphantria cunea</v>
      </c>
      <c r="O606" t="str">
        <f>VLOOKUP($D606,metadata!$B$2:$S$450,12,FALSE)</f>
        <v>lepidoptera</v>
      </c>
      <c r="P606" t="str">
        <f>VLOOKUP($D606,metadata!$B$2:$S$450,13,FALSE)</f>
        <v>kanazawa</v>
      </c>
      <c r="Q606">
        <f>VLOOKUP($D606,metadata!$B$2:$S$450,14,FALSE)</f>
        <v>36.56666666666667</v>
      </c>
      <c r="R606">
        <f>VLOOKUP($D606,metadata!$B$2:$S$450,15,FALSE)</f>
        <v>136.65</v>
      </c>
      <c r="S606">
        <f>VLOOKUP($D606,metadata!$B$2:$S$450,16,FALSE)</f>
        <v>0.01</v>
      </c>
      <c r="T606">
        <f>VLOOKUP($D606,metadata!$B$2:$S$450,17,FALSE)</f>
        <v>0</v>
      </c>
      <c r="U606">
        <f>VLOOKUP($D606,metadata!$B$2:$S$450,18,FALSE)</f>
        <v>0</v>
      </c>
      <c r="V606">
        <f>VLOOKUP($D606,metadata!$B$2:$Z$450,19,FALSE)</f>
        <v>312.60000000000002</v>
      </c>
      <c r="W606" t="str">
        <f>VLOOKUP($D606,metadata!$B$2:$Z$450,20,FALSE)</f>
        <v>pop average</v>
      </c>
      <c r="X606">
        <f>VLOOKUP($D606,metadata!$B$2:$Z$450,21,FALSE)</f>
        <v>0</v>
      </c>
      <c r="Y606">
        <f>VLOOKUP($D606,metadata!$B$2:$Z$450,22,FALSE)</f>
        <v>8</v>
      </c>
      <c r="Z606">
        <f>VLOOKUP($D606,metadata!$B$2:$Z$450,23,FALSE)</f>
        <v>0</v>
      </c>
      <c r="AA606" t="str">
        <f>VLOOKUP($D606,metadata!$B$2:$Z$450,24,FALSE)</f>
        <v>pupal</v>
      </c>
      <c r="AB606">
        <f>VLOOKUP($D606,metadata!$B$2:$Z$450,25,FALSE)</f>
        <v>0</v>
      </c>
    </row>
    <row r="607" spans="3:28" x14ac:dyDescent="0.3">
      <c r="C607">
        <v>606</v>
      </c>
      <c r="D607" s="11" t="str">
        <f t="shared" si="9"/>
        <v>8-kanazawa</v>
      </c>
      <c r="E607" t="str">
        <f>VLOOKUP($D607,metadata!$B$2:$S$450,2,FALSE)</f>
        <v>Gomi, T; Adachi, K; Shimizu, A; Tanimoto, K; Kawabata, E; Takeda, M</v>
      </c>
      <c r="F607" t="str">
        <f>VLOOKUP($D607,metadata!$B$2:$S$450,3,FALSE)</f>
        <v>Northerly shift in voltinism watershed in Hyphantria cunea (Drury) (Lepidoptera: Arctiidae) along the Japan Sea coast: Evidence of global warming?</v>
      </c>
      <c r="G607" t="str">
        <f>VLOOKUP($D607,metadata!$B$2:$S$450,4,FALSE)</f>
        <v>10.1303/aez.2009.357</v>
      </c>
      <c r="H607" t="str">
        <f>VLOOKUP($D607,metadata!$B$2:$S$450,5,FALSE)</f>
        <v>y</v>
      </c>
      <c r="I607" t="str">
        <f>VLOOKUP($D607,metadata!$B$2:$S$450,6,FALSE)</f>
        <v>a</v>
      </c>
      <c r="J607" t="str">
        <f>VLOOKUP($D607,metadata!$B$2:$S$450,7,FALSE)</f>
        <v>i</v>
      </c>
      <c r="K607">
        <f>VLOOKUP($D607,metadata!$B$2:$S$450,8,FALSE)</f>
        <v>3</v>
      </c>
      <c r="L607">
        <f>VLOOKUP($D607,metadata!$B$2:$S$450,9,FALSE)</f>
        <v>6</v>
      </c>
      <c r="M607">
        <f>VLOOKUP($D607,metadata!$B$2:$S$450,10,FALSE)</f>
        <v>0</v>
      </c>
      <c r="N607" t="str">
        <f>VLOOKUP($D607,metadata!$B$2:$S$450,11,FALSE)</f>
        <v>Hyphantria cunea</v>
      </c>
      <c r="O607" t="str">
        <f>VLOOKUP($D607,metadata!$B$2:$S$450,12,FALSE)</f>
        <v>lepidoptera</v>
      </c>
      <c r="P607" t="str">
        <f>VLOOKUP($D607,metadata!$B$2:$S$450,13,FALSE)</f>
        <v>kanazawa</v>
      </c>
      <c r="Q607">
        <f>VLOOKUP($D607,metadata!$B$2:$S$450,14,FALSE)</f>
        <v>36.56666666666667</v>
      </c>
      <c r="R607">
        <f>VLOOKUP($D607,metadata!$B$2:$S$450,15,FALSE)</f>
        <v>136.65</v>
      </c>
      <c r="S607">
        <f>VLOOKUP($D607,metadata!$B$2:$S$450,16,FALSE)</f>
        <v>0.01</v>
      </c>
      <c r="T607">
        <f>VLOOKUP($D607,metadata!$B$2:$S$450,17,FALSE)</f>
        <v>0</v>
      </c>
      <c r="U607">
        <f>VLOOKUP($D607,metadata!$B$2:$S$450,18,FALSE)</f>
        <v>0</v>
      </c>
      <c r="V607">
        <f>VLOOKUP($D607,metadata!$B$2:$Z$450,19,FALSE)</f>
        <v>312.60000000000002</v>
      </c>
      <c r="W607" t="str">
        <f>VLOOKUP($D607,metadata!$B$2:$Z$450,20,FALSE)</f>
        <v>pop average</v>
      </c>
      <c r="X607">
        <f>VLOOKUP($D607,metadata!$B$2:$Z$450,21,FALSE)</f>
        <v>0</v>
      </c>
      <c r="Y607">
        <f>VLOOKUP($D607,metadata!$B$2:$Z$450,22,FALSE)</f>
        <v>8</v>
      </c>
      <c r="Z607">
        <f>VLOOKUP($D607,metadata!$B$2:$Z$450,23,FALSE)</f>
        <v>0</v>
      </c>
      <c r="AA607" t="str">
        <f>VLOOKUP($D607,metadata!$B$2:$Z$450,24,FALSE)</f>
        <v>pupal</v>
      </c>
      <c r="AB607">
        <f>VLOOKUP($D607,metadata!$B$2:$Z$450,25,FALSE)</f>
        <v>0</v>
      </c>
    </row>
    <row r="608" spans="3:28" x14ac:dyDescent="0.3">
      <c r="C608">
        <v>607</v>
      </c>
      <c r="D608" s="11" t="str">
        <f t="shared" si="9"/>
        <v>8-fukui</v>
      </c>
      <c r="E608" t="str">
        <f>VLOOKUP($D608,metadata!$B$2:$S$450,2,FALSE)</f>
        <v>Gomi, T; Adachi, K; Shimizu, A; Tanimoto, K; Kawabata, E; Takeda, M</v>
      </c>
      <c r="F608" t="str">
        <f>VLOOKUP($D608,metadata!$B$2:$S$450,3,FALSE)</f>
        <v>Northerly shift in voltinism watershed in Hyphantria cunea (Drury) (Lepidoptera: Arctiidae) along the Japan Sea coast: Evidence of global warming?</v>
      </c>
      <c r="G608" t="str">
        <f>VLOOKUP($D608,metadata!$B$2:$S$450,4,FALSE)</f>
        <v>10.1303/aez.2009.357</v>
      </c>
      <c r="H608" t="str">
        <f>VLOOKUP($D608,metadata!$B$2:$S$450,5,FALSE)</f>
        <v>y</v>
      </c>
      <c r="I608" t="str">
        <f>VLOOKUP($D608,metadata!$B$2:$S$450,6,FALSE)</f>
        <v>a</v>
      </c>
      <c r="J608" t="str">
        <f>VLOOKUP($D608,metadata!$B$2:$S$450,7,FALSE)</f>
        <v>i</v>
      </c>
      <c r="K608">
        <f>VLOOKUP($D608,metadata!$B$2:$S$450,8,FALSE)</f>
        <v>3</v>
      </c>
      <c r="L608">
        <f>VLOOKUP($D608,metadata!$B$2:$S$450,9,FALSE)</f>
        <v>4</v>
      </c>
      <c r="M608">
        <f>VLOOKUP($D608,metadata!$B$2:$S$450,10,FALSE)</f>
        <v>0</v>
      </c>
      <c r="N608" t="str">
        <f>VLOOKUP($D608,metadata!$B$2:$S$450,11,FALSE)</f>
        <v>Hyphantria cunea</v>
      </c>
      <c r="O608" t="str">
        <f>VLOOKUP($D608,metadata!$B$2:$S$450,12,FALSE)</f>
        <v>lepidoptera</v>
      </c>
      <c r="P608" t="str">
        <f>VLOOKUP($D608,metadata!$B$2:$S$450,13,FALSE)</f>
        <v>fukui</v>
      </c>
      <c r="Q608">
        <f>VLOOKUP($D608,metadata!$B$2:$S$450,14,FALSE)</f>
        <v>36.06666666666667</v>
      </c>
      <c r="R608">
        <f>VLOOKUP($D608,metadata!$B$2:$S$450,15,FALSE)</f>
        <v>136.21666666666667</v>
      </c>
      <c r="S608">
        <f>VLOOKUP($D608,metadata!$B$2:$S$450,16,FALSE)</f>
        <v>0.01</v>
      </c>
      <c r="T608">
        <f>VLOOKUP($D608,metadata!$B$2:$S$450,17,FALSE)</f>
        <v>0</v>
      </c>
      <c r="U608">
        <f>VLOOKUP($D608,metadata!$B$2:$S$450,18,FALSE)</f>
        <v>0</v>
      </c>
      <c r="V608">
        <f>VLOOKUP($D608,metadata!$B$2:$Z$450,19,FALSE)</f>
        <v>296</v>
      </c>
      <c r="W608" t="str">
        <f>VLOOKUP($D608,metadata!$B$2:$Z$450,20,FALSE)</f>
        <v>pop average</v>
      </c>
      <c r="X608">
        <f>VLOOKUP($D608,metadata!$B$2:$Z$450,21,FALSE)</f>
        <v>0</v>
      </c>
      <c r="Y608">
        <f>VLOOKUP($D608,metadata!$B$2:$Z$450,22,FALSE)</f>
        <v>8</v>
      </c>
      <c r="Z608">
        <f>VLOOKUP($D608,metadata!$B$2:$Z$450,23,FALSE)</f>
        <v>0</v>
      </c>
      <c r="AA608" t="str">
        <f>VLOOKUP($D608,metadata!$B$2:$Z$450,24,FALSE)</f>
        <v>pupal</v>
      </c>
      <c r="AB608">
        <f>VLOOKUP($D608,metadata!$B$2:$Z$450,25,FALSE)</f>
        <v>0</v>
      </c>
    </row>
    <row r="609" spans="3:28" x14ac:dyDescent="0.3">
      <c r="C609">
        <v>608</v>
      </c>
      <c r="D609" s="11" t="str">
        <f t="shared" si="9"/>
        <v>8-fukui</v>
      </c>
      <c r="E609" t="str">
        <f>VLOOKUP($D609,metadata!$B$2:$S$450,2,FALSE)</f>
        <v>Gomi, T; Adachi, K; Shimizu, A; Tanimoto, K; Kawabata, E; Takeda, M</v>
      </c>
      <c r="F609" t="str">
        <f>VLOOKUP($D609,metadata!$B$2:$S$450,3,FALSE)</f>
        <v>Northerly shift in voltinism watershed in Hyphantria cunea (Drury) (Lepidoptera: Arctiidae) along the Japan Sea coast: Evidence of global warming?</v>
      </c>
      <c r="G609" t="str">
        <f>VLOOKUP($D609,metadata!$B$2:$S$450,4,FALSE)</f>
        <v>10.1303/aez.2009.357</v>
      </c>
      <c r="H609" t="str">
        <f>VLOOKUP($D609,metadata!$B$2:$S$450,5,FALSE)</f>
        <v>y</v>
      </c>
      <c r="I609" t="str">
        <f>VLOOKUP($D609,metadata!$B$2:$S$450,6,FALSE)</f>
        <v>a</v>
      </c>
      <c r="J609" t="str">
        <f>VLOOKUP($D609,metadata!$B$2:$S$450,7,FALSE)</f>
        <v>i</v>
      </c>
      <c r="K609">
        <f>VLOOKUP($D609,metadata!$B$2:$S$450,8,FALSE)</f>
        <v>3</v>
      </c>
      <c r="L609">
        <f>VLOOKUP($D609,metadata!$B$2:$S$450,9,FALSE)</f>
        <v>4</v>
      </c>
      <c r="M609">
        <f>VLOOKUP($D609,metadata!$B$2:$S$450,10,FALSE)</f>
        <v>0</v>
      </c>
      <c r="N609" t="str">
        <f>VLOOKUP($D609,metadata!$B$2:$S$450,11,FALSE)</f>
        <v>Hyphantria cunea</v>
      </c>
      <c r="O609" t="str">
        <f>VLOOKUP($D609,metadata!$B$2:$S$450,12,FALSE)</f>
        <v>lepidoptera</v>
      </c>
      <c r="P609" t="str">
        <f>VLOOKUP($D609,metadata!$B$2:$S$450,13,FALSE)</f>
        <v>fukui</v>
      </c>
      <c r="Q609">
        <f>VLOOKUP($D609,metadata!$B$2:$S$450,14,FALSE)</f>
        <v>36.06666666666667</v>
      </c>
      <c r="R609">
        <f>VLOOKUP($D609,metadata!$B$2:$S$450,15,FALSE)</f>
        <v>136.21666666666667</v>
      </c>
      <c r="S609">
        <f>VLOOKUP($D609,metadata!$B$2:$S$450,16,FALSE)</f>
        <v>0.01</v>
      </c>
      <c r="T609">
        <f>VLOOKUP($D609,metadata!$B$2:$S$450,17,FALSE)</f>
        <v>0</v>
      </c>
      <c r="U609">
        <f>VLOOKUP($D609,metadata!$B$2:$S$450,18,FALSE)</f>
        <v>0</v>
      </c>
      <c r="V609">
        <f>VLOOKUP($D609,metadata!$B$2:$Z$450,19,FALSE)</f>
        <v>296</v>
      </c>
      <c r="W609" t="str">
        <f>VLOOKUP($D609,metadata!$B$2:$Z$450,20,FALSE)</f>
        <v>pop average</v>
      </c>
      <c r="X609">
        <f>VLOOKUP($D609,metadata!$B$2:$Z$450,21,FALSE)</f>
        <v>0</v>
      </c>
      <c r="Y609">
        <f>VLOOKUP($D609,metadata!$B$2:$Z$450,22,FALSE)</f>
        <v>8</v>
      </c>
      <c r="Z609">
        <f>VLOOKUP($D609,metadata!$B$2:$Z$450,23,FALSE)</f>
        <v>0</v>
      </c>
      <c r="AA609" t="str">
        <f>VLOOKUP($D609,metadata!$B$2:$Z$450,24,FALSE)</f>
        <v>pupal</v>
      </c>
      <c r="AB609">
        <f>VLOOKUP($D609,metadata!$B$2:$Z$450,25,FALSE)</f>
        <v>0</v>
      </c>
    </row>
    <row r="610" spans="3:28" x14ac:dyDescent="0.3">
      <c r="C610">
        <v>609</v>
      </c>
      <c r="D610" s="11" t="str">
        <f t="shared" si="9"/>
        <v>8-fukui</v>
      </c>
      <c r="E610" t="str">
        <f>VLOOKUP($D610,metadata!$B$2:$S$450,2,FALSE)</f>
        <v>Gomi, T; Adachi, K; Shimizu, A; Tanimoto, K; Kawabata, E; Takeda, M</v>
      </c>
      <c r="F610" t="str">
        <f>VLOOKUP($D610,metadata!$B$2:$S$450,3,FALSE)</f>
        <v>Northerly shift in voltinism watershed in Hyphantria cunea (Drury) (Lepidoptera: Arctiidae) along the Japan Sea coast: Evidence of global warming?</v>
      </c>
      <c r="G610" t="str">
        <f>VLOOKUP($D610,metadata!$B$2:$S$450,4,FALSE)</f>
        <v>10.1303/aez.2009.357</v>
      </c>
      <c r="H610" t="str">
        <f>VLOOKUP($D610,metadata!$B$2:$S$450,5,FALSE)</f>
        <v>y</v>
      </c>
      <c r="I610" t="str">
        <f>VLOOKUP($D610,metadata!$B$2:$S$450,6,FALSE)</f>
        <v>a</v>
      </c>
      <c r="J610" t="str">
        <f>VLOOKUP($D610,metadata!$B$2:$S$450,7,FALSE)</f>
        <v>i</v>
      </c>
      <c r="K610">
        <f>VLOOKUP($D610,metadata!$B$2:$S$450,8,FALSE)</f>
        <v>3</v>
      </c>
      <c r="L610">
        <f>VLOOKUP($D610,metadata!$B$2:$S$450,9,FALSE)</f>
        <v>4</v>
      </c>
      <c r="M610">
        <f>VLOOKUP($D610,metadata!$B$2:$S$450,10,FALSE)</f>
        <v>0</v>
      </c>
      <c r="N610" t="str">
        <f>VLOOKUP($D610,metadata!$B$2:$S$450,11,FALSE)</f>
        <v>Hyphantria cunea</v>
      </c>
      <c r="O610" t="str">
        <f>VLOOKUP($D610,metadata!$B$2:$S$450,12,FALSE)</f>
        <v>lepidoptera</v>
      </c>
      <c r="P610" t="str">
        <f>VLOOKUP($D610,metadata!$B$2:$S$450,13,FALSE)</f>
        <v>fukui</v>
      </c>
      <c r="Q610">
        <f>VLOOKUP($D610,metadata!$B$2:$S$450,14,FALSE)</f>
        <v>36.06666666666667</v>
      </c>
      <c r="R610">
        <f>VLOOKUP($D610,metadata!$B$2:$S$450,15,FALSE)</f>
        <v>136.21666666666667</v>
      </c>
      <c r="S610">
        <f>VLOOKUP($D610,metadata!$B$2:$S$450,16,FALSE)</f>
        <v>0.01</v>
      </c>
      <c r="T610">
        <f>VLOOKUP($D610,metadata!$B$2:$S$450,17,FALSE)</f>
        <v>0</v>
      </c>
      <c r="U610">
        <f>VLOOKUP($D610,metadata!$B$2:$S$450,18,FALSE)</f>
        <v>0</v>
      </c>
      <c r="V610">
        <f>VLOOKUP($D610,metadata!$B$2:$Z$450,19,FALSE)</f>
        <v>296</v>
      </c>
      <c r="W610" t="str">
        <f>VLOOKUP($D610,metadata!$B$2:$Z$450,20,FALSE)</f>
        <v>pop average</v>
      </c>
      <c r="X610">
        <f>VLOOKUP($D610,metadata!$B$2:$Z$450,21,FALSE)</f>
        <v>0</v>
      </c>
      <c r="Y610">
        <f>VLOOKUP($D610,metadata!$B$2:$Z$450,22,FALSE)</f>
        <v>8</v>
      </c>
      <c r="Z610">
        <f>VLOOKUP($D610,metadata!$B$2:$Z$450,23,FALSE)</f>
        <v>0</v>
      </c>
      <c r="AA610" t="str">
        <f>VLOOKUP($D610,metadata!$B$2:$Z$450,24,FALSE)</f>
        <v>pupal</v>
      </c>
      <c r="AB610">
        <f>VLOOKUP($D610,metadata!$B$2:$Z$450,25,FALSE)</f>
        <v>0</v>
      </c>
    </row>
    <row r="611" spans="3:28" x14ac:dyDescent="0.3">
      <c r="C611">
        <v>610</v>
      </c>
      <c r="D611" s="11" t="str">
        <f t="shared" si="9"/>
        <v>9-AT</v>
      </c>
      <c r="E611" t="str">
        <f>VLOOKUP($D611,metadata!$B$2:$S$450,2,FALSE)</f>
        <v>Gomi, T; Takeda, M</v>
      </c>
      <c r="F611" t="str">
        <f>VLOOKUP($D611,metadata!$B$2:$S$450,3,FALSE)</f>
        <v>Changes in life-history traits in the Fall Webworm within half a century of introduction to Japan</v>
      </c>
      <c r="G611" t="str">
        <f>VLOOKUP($D611,metadata!$B$2:$S$450,4,FALSE)</f>
        <v>10.2307/2390287</v>
      </c>
      <c r="H611" t="str">
        <f>VLOOKUP($D611,metadata!$B$2:$S$450,5,FALSE)</f>
        <v>y</v>
      </c>
      <c r="I611" t="str">
        <f>VLOOKUP($D611,metadata!$B$2:$S$450,6,FALSE)</f>
        <v>a</v>
      </c>
      <c r="J611" t="str">
        <f>VLOOKUP($D611,metadata!$B$2:$S$450,7,FALSE)</f>
        <v>i</v>
      </c>
      <c r="K611">
        <f>VLOOKUP($D611,metadata!$B$2:$S$450,8,FALSE)</f>
        <v>7</v>
      </c>
      <c r="L611">
        <f>VLOOKUP($D611,metadata!$B$2:$S$450,9,FALSE)</f>
        <v>5</v>
      </c>
      <c r="M611">
        <f>VLOOKUP($D611,metadata!$B$2:$S$450,10,FALSE)</f>
        <v>0</v>
      </c>
      <c r="N611" t="str">
        <f>VLOOKUP($D611,metadata!$B$2:$S$450,11,FALSE)</f>
        <v>Hyphantria cunea</v>
      </c>
      <c r="O611" t="str">
        <f>VLOOKUP($D611,metadata!$B$2:$S$450,12,FALSE)</f>
        <v>lepidoptera</v>
      </c>
      <c r="P611" t="str">
        <f>VLOOKUP($D611,metadata!$B$2:$S$450,13,FALSE)</f>
        <v>AT</v>
      </c>
      <c r="Q611">
        <f>VLOOKUP($D611,metadata!$B$2:$S$450,14,FALSE)</f>
        <v>39.700000000000003</v>
      </c>
      <c r="R611">
        <f>VLOOKUP($D611,metadata!$B$2:$S$450,15,FALSE)</f>
        <v>140.1</v>
      </c>
      <c r="S611">
        <f>VLOOKUP($D611,metadata!$B$2:$S$450,16,FALSE)</f>
        <v>0.01</v>
      </c>
      <c r="T611">
        <f>VLOOKUP($D611,metadata!$B$2:$S$450,17,FALSE)</f>
        <v>9.4</v>
      </c>
      <c r="U611">
        <f>VLOOKUP($D611,metadata!$B$2:$S$450,18,FALSE)</f>
        <v>0</v>
      </c>
      <c r="V611">
        <f>VLOOKUP($D611,metadata!$B$2:$Z$450,19,FALSE)</f>
        <v>770</v>
      </c>
      <c r="W611" t="str">
        <f>VLOOKUP($D611,metadata!$B$2:$Z$450,20,FALSE)</f>
        <v>global average</v>
      </c>
      <c r="X611">
        <f>VLOOKUP($D611,metadata!$B$2:$Z$450,21,FALSE)</f>
        <v>0</v>
      </c>
      <c r="Y611">
        <f>VLOOKUP($D611,metadata!$B$2:$Z$450,22,FALSE)</f>
        <v>9</v>
      </c>
      <c r="Z611">
        <f>VLOOKUP($D611,metadata!$B$2:$Z$450,23,FALSE)</f>
        <v>0</v>
      </c>
      <c r="AA611" t="str">
        <f>VLOOKUP($D611,metadata!$B$2:$Z$450,24,FALSE)</f>
        <v>pupal</v>
      </c>
      <c r="AB611">
        <f>VLOOKUP($D611,metadata!$B$2:$Z$450,25,FALSE)</f>
        <v>0</v>
      </c>
    </row>
    <row r="612" spans="3:28" x14ac:dyDescent="0.3">
      <c r="C612">
        <v>611</v>
      </c>
      <c r="D612" s="11" t="str">
        <f t="shared" si="9"/>
        <v>9-AT</v>
      </c>
      <c r="E612" t="str">
        <f>VLOOKUP($D612,metadata!$B$2:$S$450,2,FALSE)</f>
        <v>Gomi, T; Takeda, M</v>
      </c>
      <c r="F612" t="str">
        <f>VLOOKUP($D612,metadata!$B$2:$S$450,3,FALSE)</f>
        <v>Changes in life-history traits in the Fall Webworm within half a century of introduction to Japan</v>
      </c>
      <c r="G612" t="str">
        <f>VLOOKUP($D612,metadata!$B$2:$S$450,4,FALSE)</f>
        <v>10.2307/2390287</v>
      </c>
      <c r="H612" t="str">
        <f>VLOOKUP($D612,metadata!$B$2:$S$450,5,FALSE)</f>
        <v>y</v>
      </c>
      <c r="I612" t="str">
        <f>VLOOKUP($D612,metadata!$B$2:$S$450,6,FALSE)</f>
        <v>a</v>
      </c>
      <c r="J612" t="str">
        <f>VLOOKUP($D612,metadata!$B$2:$S$450,7,FALSE)</f>
        <v>i</v>
      </c>
      <c r="K612">
        <f>VLOOKUP($D612,metadata!$B$2:$S$450,8,FALSE)</f>
        <v>7</v>
      </c>
      <c r="L612">
        <f>VLOOKUP($D612,metadata!$B$2:$S$450,9,FALSE)</f>
        <v>5</v>
      </c>
      <c r="M612">
        <f>VLOOKUP($D612,metadata!$B$2:$S$450,10,FALSE)</f>
        <v>0</v>
      </c>
      <c r="N612" t="str">
        <f>VLOOKUP($D612,metadata!$B$2:$S$450,11,FALSE)</f>
        <v>Hyphantria cunea</v>
      </c>
      <c r="O612" t="str">
        <f>VLOOKUP($D612,metadata!$B$2:$S$450,12,FALSE)</f>
        <v>lepidoptera</v>
      </c>
      <c r="P612" t="str">
        <f>VLOOKUP($D612,metadata!$B$2:$S$450,13,FALSE)</f>
        <v>AT</v>
      </c>
      <c r="Q612">
        <f>VLOOKUP($D612,metadata!$B$2:$S$450,14,FALSE)</f>
        <v>39.700000000000003</v>
      </c>
      <c r="R612">
        <f>VLOOKUP($D612,metadata!$B$2:$S$450,15,FALSE)</f>
        <v>140.1</v>
      </c>
      <c r="S612">
        <f>VLOOKUP($D612,metadata!$B$2:$S$450,16,FALSE)</f>
        <v>0.01</v>
      </c>
      <c r="T612">
        <f>VLOOKUP($D612,metadata!$B$2:$S$450,17,FALSE)</f>
        <v>9.4</v>
      </c>
      <c r="U612">
        <f>VLOOKUP($D612,metadata!$B$2:$S$450,18,FALSE)</f>
        <v>0</v>
      </c>
      <c r="V612">
        <f>VLOOKUP($D612,metadata!$B$2:$Z$450,19,FALSE)</f>
        <v>770</v>
      </c>
      <c r="W612" t="str">
        <f>VLOOKUP($D612,metadata!$B$2:$Z$450,20,FALSE)</f>
        <v>global average</v>
      </c>
      <c r="X612">
        <f>VLOOKUP($D612,metadata!$B$2:$Z$450,21,FALSE)</f>
        <v>0</v>
      </c>
      <c r="Y612">
        <f>VLOOKUP($D612,metadata!$B$2:$Z$450,22,FALSE)</f>
        <v>9</v>
      </c>
      <c r="Z612">
        <f>VLOOKUP($D612,metadata!$B$2:$Z$450,23,FALSE)</f>
        <v>0</v>
      </c>
      <c r="AA612" t="str">
        <f>VLOOKUP($D612,metadata!$B$2:$Z$450,24,FALSE)</f>
        <v>pupal</v>
      </c>
      <c r="AB612">
        <f>VLOOKUP($D612,metadata!$B$2:$Z$450,25,FALSE)</f>
        <v>0</v>
      </c>
    </row>
    <row r="613" spans="3:28" x14ac:dyDescent="0.3">
      <c r="C613">
        <v>612</v>
      </c>
      <c r="D613" s="11" t="str">
        <f t="shared" si="9"/>
        <v>9-AT</v>
      </c>
      <c r="E613" t="str">
        <f>VLOOKUP($D613,metadata!$B$2:$S$450,2,FALSE)</f>
        <v>Gomi, T; Takeda, M</v>
      </c>
      <c r="F613" t="str">
        <f>VLOOKUP($D613,metadata!$B$2:$S$450,3,FALSE)</f>
        <v>Changes in life-history traits in the Fall Webworm within half a century of introduction to Japan</v>
      </c>
      <c r="G613" t="str">
        <f>VLOOKUP($D613,metadata!$B$2:$S$450,4,FALSE)</f>
        <v>10.2307/2390287</v>
      </c>
      <c r="H613" t="str">
        <f>VLOOKUP($D613,metadata!$B$2:$S$450,5,FALSE)</f>
        <v>y</v>
      </c>
      <c r="I613" t="str">
        <f>VLOOKUP($D613,metadata!$B$2:$S$450,6,FALSE)</f>
        <v>a</v>
      </c>
      <c r="J613" t="str">
        <f>VLOOKUP($D613,metadata!$B$2:$S$450,7,FALSE)</f>
        <v>i</v>
      </c>
      <c r="K613">
        <f>VLOOKUP($D613,metadata!$B$2:$S$450,8,FALSE)</f>
        <v>7</v>
      </c>
      <c r="L613">
        <f>VLOOKUP($D613,metadata!$B$2:$S$450,9,FALSE)</f>
        <v>5</v>
      </c>
      <c r="M613">
        <f>VLOOKUP($D613,metadata!$B$2:$S$450,10,FALSE)</f>
        <v>0</v>
      </c>
      <c r="N613" t="str">
        <f>VLOOKUP($D613,metadata!$B$2:$S$450,11,FALSE)</f>
        <v>Hyphantria cunea</v>
      </c>
      <c r="O613" t="str">
        <f>VLOOKUP($D613,metadata!$B$2:$S$450,12,FALSE)</f>
        <v>lepidoptera</v>
      </c>
      <c r="P613" t="str">
        <f>VLOOKUP($D613,metadata!$B$2:$S$450,13,FALSE)</f>
        <v>AT</v>
      </c>
      <c r="Q613">
        <f>VLOOKUP($D613,metadata!$B$2:$S$450,14,FALSE)</f>
        <v>39.700000000000003</v>
      </c>
      <c r="R613">
        <f>VLOOKUP($D613,metadata!$B$2:$S$450,15,FALSE)</f>
        <v>140.1</v>
      </c>
      <c r="S613">
        <f>VLOOKUP($D613,metadata!$B$2:$S$450,16,FALSE)</f>
        <v>0.01</v>
      </c>
      <c r="T613">
        <f>VLOOKUP($D613,metadata!$B$2:$S$450,17,FALSE)</f>
        <v>9.4</v>
      </c>
      <c r="U613">
        <f>VLOOKUP($D613,metadata!$B$2:$S$450,18,FALSE)</f>
        <v>0</v>
      </c>
      <c r="V613">
        <f>VLOOKUP($D613,metadata!$B$2:$Z$450,19,FALSE)</f>
        <v>770</v>
      </c>
      <c r="W613" t="str">
        <f>VLOOKUP($D613,metadata!$B$2:$Z$450,20,FALSE)</f>
        <v>global average</v>
      </c>
      <c r="X613">
        <f>VLOOKUP($D613,metadata!$B$2:$Z$450,21,FALSE)</f>
        <v>0</v>
      </c>
      <c r="Y613">
        <f>VLOOKUP($D613,metadata!$B$2:$Z$450,22,FALSE)</f>
        <v>9</v>
      </c>
      <c r="Z613">
        <f>VLOOKUP($D613,metadata!$B$2:$Z$450,23,FALSE)</f>
        <v>0</v>
      </c>
      <c r="AA613" t="str">
        <f>VLOOKUP($D613,metadata!$B$2:$Z$450,24,FALSE)</f>
        <v>pupal</v>
      </c>
      <c r="AB613">
        <f>VLOOKUP($D613,metadata!$B$2:$Z$450,25,FALSE)</f>
        <v>0</v>
      </c>
    </row>
    <row r="614" spans="3:28" x14ac:dyDescent="0.3">
      <c r="C614">
        <v>613</v>
      </c>
      <c r="D614" s="11" t="str">
        <f t="shared" si="9"/>
        <v>9-AT</v>
      </c>
      <c r="E614" t="str">
        <f>VLOOKUP($D614,metadata!$B$2:$S$450,2,FALSE)</f>
        <v>Gomi, T; Takeda, M</v>
      </c>
      <c r="F614" t="str">
        <f>VLOOKUP($D614,metadata!$B$2:$S$450,3,FALSE)</f>
        <v>Changes in life-history traits in the Fall Webworm within half a century of introduction to Japan</v>
      </c>
      <c r="G614" t="str">
        <f>VLOOKUP($D614,metadata!$B$2:$S$450,4,FALSE)</f>
        <v>10.2307/2390287</v>
      </c>
      <c r="H614" t="str">
        <f>VLOOKUP($D614,metadata!$B$2:$S$450,5,FALSE)</f>
        <v>y</v>
      </c>
      <c r="I614" t="str">
        <f>VLOOKUP($D614,metadata!$B$2:$S$450,6,FALSE)</f>
        <v>a</v>
      </c>
      <c r="J614" t="str">
        <f>VLOOKUP($D614,metadata!$B$2:$S$450,7,FALSE)</f>
        <v>i</v>
      </c>
      <c r="K614">
        <f>VLOOKUP($D614,metadata!$B$2:$S$450,8,FALSE)</f>
        <v>7</v>
      </c>
      <c r="L614">
        <f>VLOOKUP($D614,metadata!$B$2:$S$450,9,FALSE)</f>
        <v>5</v>
      </c>
      <c r="M614">
        <f>VLOOKUP($D614,metadata!$B$2:$S$450,10,FALSE)</f>
        <v>0</v>
      </c>
      <c r="N614" t="str">
        <f>VLOOKUP($D614,metadata!$B$2:$S$450,11,FALSE)</f>
        <v>Hyphantria cunea</v>
      </c>
      <c r="O614" t="str">
        <f>VLOOKUP($D614,metadata!$B$2:$S$450,12,FALSE)</f>
        <v>lepidoptera</v>
      </c>
      <c r="P614" t="str">
        <f>VLOOKUP($D614,metadata!$B$2:$S$450,13,FALSE)</f>
        <v>AT</v>
      </c>
      <c r="Q614">
        <f>VLOOKUP($D614,metadata!$B$2:$S$450,14,FALSE)</f>
        <v>39.700000000000003</v>
      </c>
      <c r="R614">
        <f>VLOOKUP($D614,metadata!$B$2:$S$450,15,FALSE)</f>
        <v>140.1</v>
      </c>
      <c r="S614">
        <f>VLOOKUP($D614,metadata!$B$2:$S$450,16,FALSE)</f>
        <v>0.01</v>
      </c>
      <c r="T614">
        <f>VLOOKUP($D614,metadata!$B$2:$S$450,17,FALSE)</f>
        <v>9.4</v>
      </c>
      <c r="U614">
        <f>VLOOKUP($D614,metadata!$B$2:$S$450,18,FALSE)</f>
        <v>0</v>
      </c>
      <c r="V614">
        <f>VLOOKUP($D614,metadata!$B$2:$Z$450,19,FALSE)</f>
        <v>770</v>
      </c>
      <c r="W614" t="str">
        <f>VLOOKUP($D614,metadata!$B$2:$Z$450,20,FALSE)</f>
        <v>global average</v>
      </c>
      <c r="X614">
        <f>VLOOKUP($D614,metadata!$B$2:$Z$450,21,FALSE)</f>
        <v>0</v>
      </c>
      <c r="Y614">
        <f>VLOOKUP($D614,metadata!$B$2:$Z$450,22,FALSE)</f>
        <v>9</v>
      </c>
      <c r="Z614">
        <f>VLOOKUP($D614,metadata!$B$2:$Z$450,23,FALSE)</f>
        <v>0</v>
      </c>
      <c r="AA614" t="str">
        <f>VLOOKUP($D614,metadata!$B$2:$Z$450,24,FALSE)</f>
        <v>pupal</v>
      </c>
      <c r="AB614">
        <f>VLOOKUP($D614,metadata!$B$2:$Z$450,25,FALSE)</f>
        <v>0</v>
      </c>
    </row>
    <row r="615" spans="3:28" x14ac:dyDescent="0.3">
      <c r="C615">
        <v>614</v>
      </c>
      <c r="D615" s="11" t="str">
        <f t="shared" si="9"/>
        <v>9-AT</v>
      </c>
      <c r="E615" t="str">
        <f>VLOOKUP($D615,metadata!$B$2:$S$450,2,FALSE)</f>
        <v>Gomi, T; Takeda, M</v>
      </c>
      <c r="F615" t="str">
        <f>VLOOKUP($D615,metadata!$B$2:$S$450,3,FALSE)</f>
        <v>Changes in life-history traits in the Fall Webworm within half a century of introduction to Japan</v>
      </c>
      <c r="G615" t="str">
        <f>VLOOKUP($D615,metadata!$B$2:$S$450,4,FALSE)</f>
        <v>10.2307/2390287</v>
      </c>
      <c r="H615" t="str">
        <f>VLOOKUP($D615,metadata!$B$2:$S$450,5,FALSE)</f>
        <v>y</v>
      </c>
      <c r="I615" t="str">
        <f>VLOOKUP($D615,metadata!$B$2:$S$450,6,FALSE)</f>
        <v>a</v>
      </c>
      <c r="J615" t="str">
        <f>VLOOKUP($D615,metadata!$B$2:$S$450,7,FALSE)</f>
        <v>i</v>
      </c>
      <c r="K615">
        <f>VLOOKUP($D615,metadata!$B$2:$S$450,8,FALSE)</f>
        <v>7</v>
      </c>
      <c r="L615">
        <f>VLOOKUP($D615,metadata!$B$2:$S$450,9,FALSE)</f>
        <v>5</v>
      </c>
      <c r="M615">
        <f>VLOOKUP($D615,metadata!$B$2:$S$450,10,FALSE)</f>
        <v>0</v>
      </c>
      <c r="N615" t="str">
        <f>VLOOKUP($D615,metadata!$B$2:$S$450,11,FALSE)</f>
        <v>Hyphantria cunea</v>
      </c>
      <c r="O615" t="str">
        <f>VLOOKUP($D615,metadata!$B$2:$S$450,12,FALSE)</f>
        <v>lepidoptera</v>
      </c>
      <c r="P615" t="str">
        <f>VLOOKUP($D615,metadata!$B$2:$S$450,13,FALSE)</f>
        <v>AT</v>
      </c>
      <c r="Q615">
        <f>VLOOKUP($D615,metadata!$B$2:$S$450,14,FALSE)</f>
        <v>39.700000000000003</v>
      </c>
      <c r="R615">
        <f>VLOOKUP($D615,metadata!$B$2:$S$450,15,FALSE)</f>
        <v>140.1</v>
      </c>
      <c r="S615">
        <f>VLOOKUP($D615,metadata!$B$2:$S$450,16,FALSE)</f>
        <v>0.01</v>
      </c>
      <c r="T615">
        <f>VLOOKUP($D615,metadata!$B$2:$S$450,17,FALSE)</f>
        <v>9.4</v>
      </c>
      <c r="U615">
        <f>VLOOKUP($D615,metadata!$B$2:$S$450,18,FALSE)</f>
        <v>0</v>
      </c>
      <c r="V615">
        <f>VLOOKUP($D615,metadata!$B$2:$Z$450,19,FALSE)</f>
        <v>770</v>
      </c>
      <c r="W615" t="str">
        <f>VLOOKUP($D615,metadata!$B$2:$Z$450,20,FALSE)</f>
        <v>global average</v>
      </c>
      <c r="X615">
        <f>VLOOKUP($D615,metadata!$B$2:$Z$450,21,FALSE)</f>
        <v>0</v>
      </c>
      <c r="Y615">
        <f>VLOOKUP($D615,metadata!$B$2:$Z$450,22,FALSE)</f>
        <v>9</v>
      </c>
      <c r="Z615">
        <f>VLOOKUP($D615,metadata!$B$2:$Z$450,23,FALSE)</f>
        <v>0</v>
      </c>
      <c r="AA615" t="str">
        <f>VLOOKUP($D615,metadata!$B$2:$Z$450,24,FALSE)</f>
        <v>pupal</v>
      </c>
      <c r="AB615">
        <f>VLOOKUP($D615,metadata!$B$2:$Z$450,25,FALSE)</f>
        <v>0</v>
      </c>
    </row>
    <row r="616" spans="3:28" x14ac:dyDescent="0.3">
      <c r="C616">
        <v>615</v>
      </c>
      <c r="D616" s="11" t="str">
        <f t="shared" si="9"/>
        <v>9-UM</v>
      </c>
      <c r="E616" t="str">
        <f>VLOOKUP($D616,metadata!$B$2:$S$450,2,FALSE)</f>
        <v>Gomi, T; Takeda, M</v>
      </c>
      <c r="F616" t="str">
        <f>VLOOKUP($D616,metadata!$B$2:$S$450,3,FALSE)</f>
        <v>Changes in life-history traits in the Fall Webworm within half a century of introduction to Japan</v>
      </c>
      <c r="G616" t="str">
        <f>VLOOKUP($D616,metadata!$B$2:$S$450,4,FALSE)</f>
        <v>10.2307/2390287</v>
      </c>
      <c r="H616" t="str">
        <f>VLOOKUP($D616,metadata!$B$2:$S$450,5,FALSE)</f>
        <v>y</v>
      </c>
      <c r="I616" t="str">
        <f>VLOOKUP($D616,metadata!$B$2:$S$450,6,FALSE)</f>
        <v>a</v>
      </c>
      <c r="J616" t="str">
        <f>VLOOKUP($D616,metadata!$B$2:$S$450,7,FALSE)</f>
        <v>i</v>
      </c>
      <c r="K616">
        <f>VLOOKUP($D616,metadata!$B$2:$S$450,8,FALSE)</f>
        <v>7</v>
      </c>
      <c r="L616">
        <f>VLOOKUP($D616,metadata!$B$2:$S$450,9,FALSE)</f>
        <v>3</v>
      </c>
      <c r="M616">
        <f>VLOOKUP($D616,metadata!$B$2:$S$450,10,FALSE)</f>
        <v>0</v>
      </c>
      <c r="N616" t="str">
        <f>VLOOKUP($D616,metadata!$B$2:$S$450,11,FALSE)</f>
        <v>Hyphantria cunea</v>
      </c>
      <c r="O616" t="str">
        <f>VLOOKUP($D616,metadata!$B$2:$S$450,12,FALSE)</f>
        <v>lepidoptera</v>
      </c>
      <c r="P616" t="str">
        <f>VLOOKUP($D616,metadata!$B$2:$S$450,13,FALSE)</f>
        <v>UM</v>
      </c>
      <c r="Q616">
        <f>VLOOKUP($D616,metadata!$B$2:$S$450,14,FALSE)</f>
        <v>36.6</v>
      </c>
      <c r="R616">
        <f>VLOOKUP($D616,metadata!$B$2:$S$450,15,FALSE)</f>
        <v>139.9</v>
      </c>
      <c r="S616">
        <f>VLOOKUP($D616,metadata!$B$2:$S$450,16,FALSE)</f>
        <v>0.01</v>
      </c>
      <c r="T616">
        <f>VLOOKUP($D616,metadata!$B$2:$S$450,17,FALSE)</f>
        <v>118.9</v>
      </c>
      <c r="U616">
        <f>VLOOKUP($D616,metadata!$B$2:$S$450,18,FALSE)</f>
        <v>0</v>
      </c>
      <c r="V616">
        <f>VLOOKUP($D616,metadata!$B$2:$Z$450,19,FALSE)</f>
        <v>770</v>
      </c>
      <c r="W616" t="str">
        <f>VLOOKUP($D616,metadata!$B$2:$Z$450,20,FALSE)</f>
        <v>global average</v>
      </c>
      <c r="X616">
        <f>VLOOKUP($D616,metadata!$B$2:$Z$450,21,FALSE)</f>
        <v>0</v>
      </c>
      <c r="Y616">
        <f>VLOOKUP($D616,metadata!$B$2:$Z$450,22,FALSE)</f>
        <v>9</v>
      </c>
      <c r="Z616">
        <f>VLOOKUP($D616,metadata!$B$2:$Z$450,23,FALSE)</f>
        <v>0</v>
      </c>
      <c r="AA616" t="str">
        <f>VLOOKUP($D616,metadata!$B$2:$Z$450,24,FALSE)</f>
        <v>pupal</v>
      </c>
      <c r="AB616">
        <f>VLOOKUP($D616,metadata!$B$2:$Z$450,25,FALSE)</f>
        <v>0</v>
      </c>
    </row>
    <row r="617" spans="3:28" x14ac:dyDescent="0.3">
      <c r="C617">
        <v>616</v>
      </c>
      <c r="D617" s="11" t="str">
        <f t="shared" si="9"/>
        <v>9-UM</v>
      </c>
      <c r="E617" t="str">
        <f>VLOOKUP($D617,metadata!$B$2:$S$450,2,FALSE)</f>
        <v>Gomi, T; Takeda, M</v>
      </c>
      <c r="F617" t="str">
        <f>VLOOKUP($D617,metadata!$B$2:$S$450,3,FALSE)</f>
        <v>Changes in life-history traits in the Fall Webworm within half a century of introduction to Japan</v>
      </c>
      <c r="G617" t="str">
        <f>VLOOKUP($D617,metadata!$B$2:$S$450,4,FALSE)</f>
        <v>10.2307/2390287</v>
      </c>
      <c r="H617" t="str">
        <f>VLOOKUP($D617,metadata!$B$2:$S$450,5,FALSE)</f>
        <v>y</v>
      </c>
      <c r="I617" t="str">
        <f>VLOOKUP($D617,metadata!$B$2:$S$450,6,FALSE)</f>
        <v>a</v>
      </c>
      <c r="J617" t="str">
        <f>VLOOKUP($D617,metadata!$B$2:$S$450,7,FALSE)</f>
        <v>i</v>
      </c>
      <c r="K617">
        <f>VLOOKUP($D617,metadata!$B$2:$S$450,8,FALSE)</f>
        <v>7</v>
      </c>
      <c r="L617">
        <f>VLOOKUP($D617,metadata!$B$2:$S$450,9,FALSE)</f>
        <v>3</v>
      </c>
      <c r="M617">
        <f>VLOOKUP($D617,metadata!$B$2:$S$450,10,FALSE)</f>
        <v>0</v>
      </c>
      <c r="N617" t="str">
        <f>VLOOKUP($D617,metadata!$B$2:$S$450,11,FALSE)</f>
        <v>Hyphantria cunea</v>
      </c>
      <c r="O617" t="str">
        <f>VLOOKUP($D617,metadata!$B$2:$S$450,12,FALSE)</f>
        <v>lepidoptera</v>
      </c>
      <c r="P617" t="str">
        <f>VLOOKUP($D617,metadata!$B$2:$S$450,13,FALSE)</f>
        <v>UM</v>
      </c>
      <c r="Q617">
        <f>VLOOKUP($D617,metadata!$B$2:$S$450,14,FALSE)</f>
        <v>36.6</v>
      </c>
      <c r="R617">
        <f>VLOOKUP($D617,metadata!$B$2:$S$450,15,FALSE)</f>
        <v>139.9</v>
      </c>
      <c r="S617">
        <f>VLOOKUP($D617,metadata!$B$2:$S$450,16,FALSE)</f>
        <v>0.01</v>
      </c>
      <c r="T617">
        <f>VLOOKUP($D617,metadata!$B$2:$S$450,17,FALSE)</f>
        <v>118.9</v>
      </c>
      <c r="U617">
        <f>VLOOKUP($D617,metadata!$B$2:$S$450,18,FALSE)</f>
        <v>0</v>
      </c>
      <c r="V617">
        <f>VLOOKUP($D617,metadata!$B$2:$Z$450,19,FALSE)</f>
        <v>770</v>
      </c>
      <c r="W617" t="str">
        <f>VLOOKUP($D617,metadata!$B$2:$Z$450,20,FALSE)</f>
        <v>global average</v>
      </c>
      <c r="X617">
        <f>VLOOKUP($D617,metadata!$B$2:$Z$450,21,FALSE)</f>
        <v>0</v>
      </c>
      <c r="Y617">
        <f>VLOOKUP($D617,metadata!$B$2:$Z$450,22,FALSE)</f>
        <v>9</v>
      </c>
      <c r="Z617">
        <f>VLOOKUP($D617,metadata!$B$2:$Z$450,23,FALSE)</f>
        <v>0</v>
      </c>
      <c r="AA617" t="str">
        <f>VLOOKUP($D617,metadata!$B$2:$Z$450,24,FALSE)</f>
        <v>pupal</v>
      </c>
      <c r="AB617">
        <f>VLOOKUP($D617,metadata!$B$2:$Z$450,25,FALSE)</f>
        <v>0</v>
      </c>
    </row>
    <row r="618" spans="3:28" x14ac:dyDescent="0.3">
      <c r="C618">
        <v>617</v>
      </c>
      <c r="D618" s="11" t="str">
        <f t="shared" si="9"/>
        <v>9-UM</v>
      </c>
      <c r="E618" t="str">
        <f>VLOOKUP($D618,metadata!$B$2:$S$450,2,FALSE)</f>
        <v>Gomi, T; Takeda, M</v>
      </c>
      <c r="F618" t="str">
        <f>VLOOKUP($D618,metadata!$B$2:$S$450,3,FALSE)</f>
        <v>Changes in life-history traits in the Fall Webworm within half a century of introduction to Japan</v>
      </c>
      <c r="G618" t="str">
        <f>VLOOKUP($D618,metadata!$B$2:$S$450,4,FALSE)</f>
        <v>10.2307/2390287</v>
      </c>
      <c r="H618" t="str">
        <f>VLOOKUP($D618,metadata!$B$2:$S$450,5,FALSE)</f>
        <v>y</v>
      </c>
      <c r="I618" t="str">
        <f>VLOOKUP($D618,metadata!$B$2:$S$450,6,FALSE)</f>
        <v>a</v>
      </c>
      <c r="J618" t="str">
        <f>VLOOKUP($D618,metadata!$B$2:$S$450,7,FALSE)</f>
        <v>i</v>
      </c>
      <c r="K618">
        <f>VLOOKUP($D618,metadata!$B$2:$S$450,8,FALSE)</f>
        <v>7</v>
      </c>
      <c r="L618">
        <f>VLOOKUP($D618,metadata!$B$2:$S$450,9,FALSE)</f>
        <v>3</v>
      </c>
      <c r="M618">
        <f>VLOOKUP($D618,metadata!$B$2:$S$450,10,FALSE)</f>
        <v>0</v>
      </c>
      <c r="N618" t="str">
        <f>VLOOKUP($D618,metadata!$B$2:$S$450,11,FALSE)</f>
        <v>Hyphantria cunea</v>
      </c>
      <c r="O618" t="str">
        <f>VLOOKUP($D618,metadata!$B$2:$S$450,12,FALSE)</f>
        <v>lepidoptera</v>
      </c>
      <c r="P618" t="str">
        <f>VLOOKUP($D618,metadata!$B$2:$S$450,13,FALSE)</f>
        <v>UM</v>
      </c>
      <c r="Q618">
        <f>VLOOKUP($D618,metadata!$B$2:$S$450,14,FALSE)</f>
        <v>36.6</v>
      </c>
      <c r="R618">
        <f>VLOOKUP($D618,metadata!$B$2:$S$450,15,FALSE)</f>
        <v>139.9</v>
      </c>
      <c r="S618">
        <f>VLOOKUP($D618,metadata!$B$2:$S$450,16,FALSE)</f>
        <v>0.01</v>
      </c>
      <c r="T618">
        <f>VLOOKUP($D618,metadata!$B$2:$S$450,17,FALSE)</f>
        <v>118.9</v>
      </c>
      <c r="U618">
        <f>VLOOKUP($D618,metadata!$B$2:$S$450,18,FALSE)</f>
        <v>0</v>
      </c>
      <c r="V618">
        <f>VLOOKUP($D618,metadata!$B$2:$Z$450,19,FALSE)</f>
        <v>770</v>
      </c>
      <c r="W618" t="str">
        <f>VLOOKUP($D618,metadata!$B$2:$Z$450,20,FALSE)</f>
        <v>global average</v>
      </c>
      <c r="X618">
        <f>VLOOKUP($D618,metadata!$B$2:$Z$450,21,FALSE)</f>
        <v>0</v>
      </c>
      <c r="Y618">
        <f>VLOOKUP($D618,metadata!$B$2:$Z$450,22,FALSE)</f>
        <v>9</v>
      </c>
      <c r="Z618">
        <f>VLOOKUP($D618,metadata!$B$2:$Z$450,23,FALSE)</f>
        <v>0</v>
      </c>
      <c r="AA618" t="str">
        <f>VLOOKUP($D618,metadata!$B$2:$Z$450,24,FALSE)</f>
        <v>pupal</v>
      </c>
      <c r="AB618">
        <f>VLOOKUP($D618,metadata!$B$2:$Z$450,25,FALSE)</f>
        <v>0</v>
      </c>
    </row>
    <row r="619" spans="3:28" x14ac:dyDescent="0.3">
      <c r="C619">
        <v>618</v>
      </c>
      <c r="D619" s="11" t="str">
        <f t="shared" si="9"/>
        <v>9-MB</v>
      </c>
      <c r="E619" t="str">
        <f>VLOOKUP($D619,metadata!$B$2:$S$450,2,FALSE)</f>
        <v>Gomi, T; Takeda, M</v>
      </c>
      <c r="F619" t="str">
        <f>VLOOKUP($D619,metadata!$B$2:$S$450,3,FALSE)</f>
        <v>Changes in life-history traits in the Fall Webworm within half a century of introduction to Japan</v>
      </c>
      <c r="G619" t="str">
        <f>VLOOKUP($D619,metadata!$B$2:$S$450,4,FALSE)</f>
        <v>10.2307/2390287</v>
      </c>
      <c r="H619" t="str">
        <f>VLOOKUP($D619,metadata!$B$2:$S$450,5,FALSE)</f>
        <v>y</v>
      </c>
      <c r="I619" t="str">
        <f>VLOOKUP($D619,metadata!$B$2:$S$450,6,FALSE)</f>
        <v>a</v>
      </c>
      <c r="J619" t="str">
        <f>VLOOKUP($D619,metadata!$B$2:$S$450,7,FALSE)</f>
        <v>i</v>
      </c>
      <c r="K619">
        <f>VLOOKUP($D619,metadata!$B$2:$S$450,8,FALSE)</f>
        <v>7</v>
      </c>
      <c r="L619">
        <f>VLOOKUP($D619,metadata!$B$2:$S$450,9,FALSE)</f>
        <v>4</v>
      </c>
      <c r="M619">
        <f>VLOOKUP($D619,metadata!$B$2:$S$450,10,FALSE)</f>
        <v>0</v>
      </c>
      <c r="N619" t="str">
        <f>VLOOKUP($D619,metadata!$B$2:$S$450,11,FALSE)</f>
        <v>Hyphantria cunea</v>
      </c>
      <c r="O619" t="str">
        <f>VLOOKUP($D619,metadata!$B$2:$S$450,12,FALSE)</f>
        <v>lepidoptera</v>
      </c>
      <c r="P619" t="str">
        <f>VLOOKUP($D619,metadata!$B$2:$S$450,13,FALSE)</f>
        <v>MB</v>
      </c>
      <c r="Q619">
        <f>VLOOKUP($D619,metadata!$B$2:$S$450,14,FALSE)</f>
        <v>36.4</v>
      </c>
      <c r="R619">
        <f>VLOOKUP($D619,metadata!$B$2:$S$450,15,FALSE)</f>
        <v>139.1</v>
      </c>
      <c r="S619">
        <f>VLOOKUP($D619,metadata!$B$2:$S$450,16,FALSE)</f>
        <v>0.01</v>
      </c>
      <c r="T619">
        <f>VLOOKUP($D619,metadata!$B$2:$S$450,17,FALSE)</f>
        <v>112.2</v>
      </c>
      <c r="U619">
        <f>VLOOKUP($D619,metadata!$B$2:$S$450,18,FALSE)</f>
        <v>0</v>
      </c>
      <c r="V619">
        <f>VLOOKUP($D619,metadata!$B$2:$Z$450,19,FALSE)</f>
        <v>770</v>
      </c>
      <c r="W619" t="str">
        <f>VLOOKUP($D619,metadata!$B$2:$Z$450,20,FALSE)</f>
        <v>global average</v>
      </c>
      <c r="X619">
        <f>VLOOKUP($D619,metadata!$B$2:$Z$450,21,FALSE)</f>
        <v>0</v>
      </c>
      <c r="Y619">
        <f>VLOOKUP($D619,metadata!$B$2:$Z$450,22,FALSE)</f>
        <v>9</v>
      </c>
      <c r="Z619">
        <f>VLOOKUP($D619,metadata!$B$2:$Z$450,23,FALSE)</f>
        <v>0</v>
      </c>
      <c r="AA619" t="str">
        <f>VLOOKUP($D619,metadata!$B$2:$Z$450,24,FALSE)</f>
        <v>pupal</v>
      </c>
      <c r="AB619">
        <f>VLOOKUP($D619,metadata!$B$2:$Z$450,25,FALSE)</f>
        <v>0</v>
      </c>
    </row>
    <row r="620" spans="3:28" x14ac:dyDescent="0.3">
      <c r="C620">
        <v>619</v>
      </c>
      <c r="D620" s="11" t="str">
        <f t="shared" si="9"/>
        <v>9-MB</v>
      </c>
      <c r="E620" t="str">
        <f>VLOOKUP($D620,metadata!$B$2:$S$450,2,FALSE)</f>
        <v>Gomi, T; Takeda, M</v>
      </c>
      <c r="F620" t="str">
        <f>VLOOKUP($D620,metadata!$B$2:$S$450,3,FALSE)</f>
        <v>Changes in life-history traits in the Fall Webworm within half a century of introduction to Japan</v>
      </c>
      <c r="G620" t="str">
        <f>VLOOKUP($D620,metadata!$B$2:$S$450,4,FALSE)</f>
        <v>10.2307/2390287</v>
      </c>
      <c r="H620" t="str">
        <f>VLOOKUP($D620,metadata!$B$2:$S$450,5,FALSE)</f>
        <v>y</v>
      </c>
      <c r="I620" t="str">
        <f>VLOOKUP($D620,metadata!$B$2:$S$450,6,FALSE)</f>
        <v>a</v>
      </c>
      <c r="J620" t="str">
        <f>VLOOKUP($D620,metadata!$B$2:$S$450,7,FALSE)</f>
        <v>i</v>
      </c>
      <c r="K620">
        <f>VLOOKUP($D620,metadata!$B$2:$S$450,8,FALSE)</f>
        <v>7</v>
      </c>
      <c r="L620">
        <f>VLOOKUP($D620,metadata!$B$2:$S$450,9,FALSE)</f>
        <v>4</v>
      </c>
      <c r="M620">
        <f>VLOOKUP($D620,metadata!$B$2:$S$450,10,FALSE)</f>
        <v>0</v>
      </c>
      <c r="N620" t="str">
        <f>VLOOKUP($D620,metadata!$B$2:$S$450,11,FALSE)</f>
        <v>Hyphantria cunea</v>
      </c>
      <c r="O620" t="str">
        <f>VLOOKUP($D620,metadata!$B$2:$S$450,12,FALSE)</f>
        <v>lepidoptera</v>
      </c>
      <c r="P620" t="str">
        <f>VLOOKUP($D620,metadata!$B$2:$S$450,13,FALSE)</f>
        <v>MB</v>
      </c>
      <c r="Q620">
        <f>VLOOKUP($D620,metadata!$B$2:$S$450,14,FALSE)</f>
        <v>36.4</v>
      </c>
      <c r="R620">
        <f>VLOOKUP($D620,metadata!$B$2:$S$450,15,FALSE)</f>
        <v>139.1</v>
      </c>
      <c r="S620">
        <f>VLOOKUP($D620,metadata!$B$2:$S$450,16,FALSE)</f>
        <v>0.01</v>
      </c>
      <c r="T620">
        <f>VLOOKUP($D620,metadata!$B$2:$S$450,17,FALSE)</f>
        <v>112.2</v>
      </c>
      <c r="U620">
        <f>VLOOKUP($D620,metadata!$B$2:$S$450,18,FALSE)</f>
        <v>0</v>
      </c>
      <c r="V620">
        <f>VLOOKUP($D620,metadata!$B$2:$Z$450,19,FALSE)</f>
        <v>770</v>
      </c>
      <c r="W620" t="str">
        <f>VLOOKUP($D620,metadata!$B$2:$Z$450,20,FALSE)</f>
        <v>global average</v>
      </c>
      <c r="X620">
        <f>VLOOKUP($D620,metadata!$B$2:$Z$450,21,FALSE)</f>
        <v>0</v>
      </c>
      <c r="Y620">
        <f>VLOOKUP($D620,metadata!$B$2:$Z$450,22,FALSE)</f>
        <v>9</v>
      </c>
      <c r="Z620">
        <f>VLOOKUP($D620,metadata!$B$2:$Z$450,23,FALSE)</f>
        <v>0</v>
      </c>
      <c r="AA620" t="str">
        <f>VLOOKUP($D620,metadata!$B$2:$Z$450,24,FALSE)</f>
        <v>pupal</v>
      </c>
      <c r="AB620">
        <f>VLOOKUP($D620,metadata!$B$2:$Z$450,25,FALSE)</f>
        <v>0</v>
      </c>
    </row>
    <row r="621" spans="3:28" x14ac:dyDescent="0.3">
      <c r="C621">
        <v>620</v>
      </c>
      <c r="D621" s="11" t="str">
        <f t="shared" si="9"/>
        <v>9-MB</v>
      </c>
      <c r="E621" t="str">
        <f>VLOOKUP($D621,metadata!$B$2:$S$450,2,FALSE)</f>
        <v>Gomi, T; Takeda, M</v>
      </c>
      <c r="F621" t="str">
        <f>VLOOKUP($D621,metadata!$B$2:$S$450,3,FALSE)</f>
        <v>Changes in life-history traits in the Fall Webworm within half a century of introduction to Japan</v>
      </c>
      <c r="G621" t="str">
        <f>VLOOKUP($D621,metadata!$B$2:$S$450,4,FALSE)</f>
        <v>10.2307/2390287</v>
      </c>
      <c r="H621" t="str">
        <f>VLOOKUP($D621,metadata!$B$2:$S$450,5,FALSE)</f>
        <v>y</v>
      </c>
      <c r="I621" t="str">
        <f>VLOOKUP($D621,metadata!$B$2:$S$450,6,FALSE)</f>
        <v>a</v>
      </c>
      <c r="J621" t="str">
        <f>VLOOKUP($D621,metadata!$B$2:$S$450,7,FALSE)</f>
        <v>i</v>
      </c>
      <c r="K621">
        <f>VLOOKUP($D621,metadata!$B$2:$S$450,8,FALSE)</f>
        <v>7</v>
      </c>
      <c r="L621">
        <f>VLOOKUP($D621,metadata!$B$2:$S$450,9,FALSE)</f>
        <v>4</v>
      </c>
      <c r="M621">
        <f>VLOOKUP($D621,metadata!$B$2:$S$450,10,FALSE)</f>
        <v>0</v>
      </c>
      <c r="N621" t="str">
        <f>VLOOKUP($D621,metadata!$B$2:$S$450,11,FALSE)</f>
        <v>Hyphantria cunea</v>
      </c>
      <c r="O621" t="str">
        <f>VLOOKUP($D621,metadata!$B$2:$S$450,12,FALSE)</f>
        <v>lepidoptera</v>
      </c>
      <c r="P621" t="str">
        <f>VLOOKUP($D621,metadata!$B$2:$S$450,13,FALSE)</f>
        <v>MB</v>
      </c>
      <c r="Q621">
        <f>VLOOKUP($D621,metadata!$B$2:$S$450,14,FALSE)</f>
        <v>36.4</v>
      </c>
      <c r="R621">
        <f>VLOOKUP($D621,metadata!$B$2:$S$450,15,FALSE)</f>
        <v>139.1</v>
      </c>
      <c r="S621">
        <f>VLOOKUP($D621,metadata!$B$2:$S$450,16,FALSE)</f>
        <v>0.01</v>
      </c>
      <c r="T621">
        <f>VLOOKUP($D621,metadata!$B$2:$S$450,17,FALSE)</f>
        <v>112.2</v>
      </c>
      <c r="U621">
        <f>VLOOKUP($D621,metadata!$B$2:$S$450,18,FALSE)</f>
        <v>0</v>
      </c>
      <c r="V621">
        <f>VLOOKUP($D621,metadata!$B$2:$Z$450,19,FALSE)</f>
        <v>770</v>
      </c>
      <c r="W621" t="str">
        <f>VLOOKUP($D621,metadata!$B$2:$Z$450,20,FALSE)</f>
        <v>global average</v>
      </c>
      <c r="X621">
        <f>VLOOKUP($D621,metadata!$B$2:$Z$450,21,FALSE)</f>
        <v>0</v>
      </c>
      <c r="Y621">
        <f>VLOOKUP($D621,metadata!$B$2:$Z$450,22,FALSE)</f>
        <v>9</v>
      </c>
      <c r="Z621">
        <f>VLOOKUP($D621,metadata!$B$2:$Z$450,23,FALSE)</f>
        <v>0</v>
      </c>
      <c r="AA621" t="str">
        <f>VLOOKUP($D621,metadata!$B$2:$Z$450,24,FALSE)</f>
        <v>pupal</v>
      </c>
      <c r="AB621">
        <f>VLOOKUP($D621,metadata!$B$2:$Z$450,25,FALSE)</f>
        <v>0</v>
      </c>
    </row>
    <row r="622" spans="3:28" x14ac:dyDescent="0.3">
      <c r="C622">
        <v>621</v>
      </c>
      <c r="D622" s="11" t="str">
        <f t="shared" si="9"/>
        <v>9-MB</v>
      </c>
      <c r="E622" t="str">
        <f>VLOOKUP($D622,metadata!$B$2:$S$450,2,FALSE)</f>
        <v>Gomi, T; Takeda, M</v>
      </c>
      <c r="F622" t="str">
        <f>VLOOKUP($D622,metadata!$B$2:$S$450,3,FALSE)</f>
        <v>Changes in life-history traits in the Fall Webworm within half a century of introduction to Japan</v>
      </c>
      <c r="G622" t="str">
        <f>VLOOKUP($D622,metadata!$B$2:$S$450,4,FALSE)</f>
        <v>10.2307/2390287</v>
      </c>
      <c r="H622" t="str">
        <f>VLOOKUP($D622,metadata!$B$2:$S$450,5,FALSE)</f>
        <v>y</v>
      </c>
      <c r="I622" t="str">
        <f>VLOOKUP($D622,metadata!$B$2:$S$450,6,FALSE)</f>
        <v>a</v>
      </c>
      <c r="J622" t="str">
        <f>VLOOKUP($D622,metadata!$B$2:$S$450,7,FALSE)</f>
        <v>i</v>
      </c>
      <c r="K622">
        <f>VLOOKUP($D622,metadata!$B$2:$S$450,8,FALSE)</f>
        <v>7</v>
      </c>
      <c r="L622">
        <f>VLOOKUP($D622,metadata!$B$2:$S$450,9,FALSE)</f>
        <v>4</v>
      </c>
      <c r="M622">
        <f>VLOOKUP($D622,metadata!$B$2:$S$450,10,FALSE)</f>
        <v>0</v>
      </c>
      <c r="N622" t="str">
        <f>VLOOKUP($D622,metadata!$B$2:$S$450,11,FALSE)</f>
        <v>Hyphantria cunea</v>
      </c>
      <c r="O622" t="str">
        <f>VLOOKUP($D622,metadata!$B$2:$S$450,12,FALSE)</f>
        <v>lepidoptera</v>
      </c>
      <c r="P622" t="str">
        <f>VLOOKUP($D622,metadata!$B$2:$S$450,13,FALSE)</f>
        <v>MB</v>
      </c>
      <c r="Q622">
        <f>VLOOKUP($D622,metadata!$B$2:$S$450,14,FALSE)</f>
        <v>36.4</v>
      </c>
      <c r="R622">
        <f>VLOOKUP($D622,metadata!$B$2:$S$450,15,FALSE)</f>
        <v>139.1</v>
      </c>
      <c r="S622">
        <f>VLOOKUP($D622,metadata!$B$2:$S$450,16,FALSE)</f>
        <v>0.01</v>
      </c>
      <c r="T622">
        <f>VLOOKUP($D622,metadata!$B$2:$S$450,17,FALSE)</f>
        <v>112.2</v>
      </c>
      <c r="U622">
        <f>VLOOKUP($D622,metadata!$B$2:$S$450,18,FALSE)</f>
        <v>0</v>
      </c>
      <c r="V622">
        <f>VLOOKUP($D622,metadata!$B$2:$Z$450,19,FALSE)</f>
        <v>770</v>
      </c>
      <c r="W622" t="str">
        <f>VLOOKUP($D622,metadata!$B$2:$Z$450,20,FALSE)</f>
        <v>global average</v>
      </c>
      <c r="X622">
        <f>VLOOKUP($D622,metadata!$B$2:$Z$450,21,FALSE)</f>
        <v>0</v>
      </c>
      <c r="Y622">
        <f>VLOOKUP($D622,metadata!$B$2:$Z$450,22,FALSE)</f>
        <v>9</v>
      </c>
      <c r="Z622">
        <f>VLOOKUP($D622,metadata!$B$2:$Z$450,23,FALSE)</f>
        <v>0</v>
      </c>
      <c r="AA622" t="str">
        <f>VLOOKUP($D622,metadata!$B$2:$Z$450,24,FALSE)</f>
        <v>pupal</v>
      </c>
      <c r="AB622">
        <f>VLOOKUP($D622,metadata!$B$2:$Z$450,25,FALSE)</f>
        <v>0</v>
      </c>
    </row>
    <row r="623" spans="3:28" x14ac:dyDescent="0.3">
      <c r="C623">
        <v>622</v>
      </c>
      <c r="D623" s="11" t="str">
        <f t="shared" si="9"/>
        <v>9-MB</v>
      </c>
      <c r="E623" t="str">
        <f>VLOOKUP($D623,metadata!$B$2:$S$450,2,FALSE)</f>
        <v>Gomi, T; Takeda, M</v>
      </c>
      <c r="F623" t="str">
        <f>VLOOKUP($D623,metadata!$B$2:$S$450,3,FALSE)</f>
        <v>Changes in life-history traits in the Fall Webworm within half a century of introduction to Japan</v>
      </c>
      <c r="G623" t="str">
        <f>VLOOKUP($D623,metadata!$B$2:$S$450,4,FALSE)</f>
        <v>10.2307/2390287</v>
      </c>
      <c r="H623" t="str">
        <f>VLOOKUP($D623,metadata!$B$2:$S$450,5,FALSE)</f>
        <v>y</v>
      </c>
      <c r="I623" t="str">
        <f>VLOOKUP($D623,metadata!$B$2:$S$450,6,FALSE)</f>
        <v>a</v>
      </c>
      <c r="J623" t="str">
        <f>VLOOKUP($D623,metadata!$B$2:$S$450,7,FALSE)</f>
        <v>i</v>
      </c>
      <c r="K623">
        <f>VLOOKUP($D623,metadata!$B$2:$S$450,8,FALSE)</f>
        <v>7</v>
      </c>
      <c r="L623">
        <f>VLOOKUP($D623,metadata!$B$2:$S$450,9,FALSE)</f>
        <v>4</v>
      </c>
      <c r="M623">
        <f>VLOOKUP($D623,metadata!$B$2:$S$450,10,FALSE)</f>
        <v>0</v>
      </c>
      <c r="N623" t="str">
        <f>VLOOKUP($D623,metadata!$B$2:$S$450,11,FALSE)</f>
        <v>Hyphantria cunea</v>
      </c>
      <c r="O623" t="str">
        <f>VLOOKUP($D623,metadata!$B$2:$S$450,12,FALSE)</f>
        <v>lepidoptera</v>
      </c>
      <c r="P623" t="str">
        <f>VLOOKUP($D623,metadata!$B$2:$S$450,13,FALSE)</f>
        <v>MB</v>
      </c>
      <c r="Q623">
        <f>VLOOKUP($D623,metadata!$B$2:$S$450,14,FALSE)</f>
        <v>36.4</v>
      </c>
      <c r="R623">
        <f>VLOOKUP($D623,metadata!$B$2:$S$450,15,FALSE)</f>
        <v>139.1</v>
      </c>
      <c r="S623">
        <f>VLOOKUP($D623,metadata!$B$2:$S$450,16,FALSE)</f>
        <v>0.01</v>
      </c>
      <c r="T623">
        <f>VLOOKUP($D623,metadata!$B$2:$S$450,17,FALSE)</f>
        <v>112.2</v>
      </c>
      <c r="U623">
        <f>VLOOKUP($D623,metadata!$B$2:$S$450,18,FALSE)</f>
        <v>0</v>
      </c>
      <c r="V623">
        <f>VLOOKUP($D623,metadata!$B$2:$Z$450,19,FALSE)</f>
        <v>770</v>
      </c>
      <c r="W623" t="str">
        <f>VLOOKUP($D623,metadata!$B$2:$Z$450,20,FALSE)</f>
        <v>global average</v>
      </c>
      <c r="X623">
        <f>VLOOKUP($D623,metadata!$B$2:$Z$450,21,FALSE)</f>
        <v>0</v>
      </c>
      <c r="Y623">
        <f>VLOOKUP($D623,metadata!$B$2:$Z$450,22,FALSE)</f>
        <v>9</v>
      </c>
      <c r="Z623">
        <f>VLOOKUP($D623,metadata!$B$2:$Z$450,23,FALSE)</f>
        <v>0</v>
      </c>
      <c r="AA623" t="str">
        <f>VLOOKUP($D623,metadata!$B$2:$Z$450,24,FALSE)</f>
        <v>pupal</v>
      </c>
      <c r="AB623">
        <f>VLOOKUP($D623,metadata!$B$2:$Z$450,25,FALSE)</f>
        <v>0</v>
      </c>
    </row>
    <row r="624" spans="3:28" x14ac:dyDescent="0.3">
      <c r="C624">
        <v>623</v>
      </c>
      <c r="D624" s="11" t="str">
        <f t="shared" si="9"/>
        <v>9-MB</v>
      </c>
      <c r="E624" t="str">
        <f>VLOOKUP($D624,metadata!$B$2:$S$450,2,FALSE)</f>
        <v>Gomi, T; Takeda, M</v>
      </c>
      <c r="F624" t="str">
        <f>VLOOKUP($D624,metadata!$B$2:$S$450,3,FALSE)</f>
        <v>Changes in life-history traits in the Fall Webworm within half a century of introduction to Japan</v>
      </c>
      <c r="G624" t="str">
        <f>VLOOKUP($D624,metadata!$B$2:$S$450,4,FALSE)</f>
        <v>10.2307/2390287</v>
      </c>
      <c r="H624" t="str">
        <f>VLOOKUP($D624,metadata!$B$2:$S$450,5,FALSE)</f>
        <v>y</v>
      </c>
      <c r="I624" t="str">
        <f>VLOOKUP($D624,metadata!$B$2:$S$450,6,FALSE)</f>
        <v>a</v>
      </c>
      <c r="J624" t="str">
        <f>VLOOKUP($D624,metadata!$B$2:$S$450,7,FALSE)</f>
        <v>i</v>
      </c>
      <c r="K624">
        <f>VLOOKUP($D624,metadata!$B$2:$S$450,8,FALSE)</f>
        <v>7</v>
      </c>
      <c r="L624">
        <f>VLOOKUP($D624,metadata!$B$2:$S$450,9,FALSE)</f>
        <v>4</v>
      </c>
      <c r="M624">
        <f>VLOOKUP($D624,metadata!$B$2:$S$450,10,FALSE)</f>
        <v>0</v>
      </c>
      <c r="N624" t="str">
        <f>VLOOKUP($D624,metadata!$B$2:$S$450,11,FALSE)</f>
        <v>Hyphantria cunea</v>
      </c>
      <c r="O624" t="str">
        <f>VLOOKUP($D624,metadata!$B$2:$S$450,12,FALSE)</f>
        <v>lepidoptera</v>
      </c>
      <c r="P624" t="str">
        <f>VLOOKUP($D624,metadata!$B$2:$S$450,13,FALSE)</f>
        <v>MB</v>
      </c>
      <c r="Q624">
        <f>VLOOKUP($D624,metadata!$B$2:$S$450,14,FALSE)</f>
        <v>36.4</v>
      </c>
      <c r="R624">
        <f>VLOOKUP($D624,metadata!$B$2:$S$450,15,FALSE)</f>
        <v>139.1</v>
      </c>
      <c r="S624">
        <f>VLOOKUP($D624,metadata!$B$2:$S$450,16,FALSE)</f>
        <v>0.01</v>
      </c>
      <c r="T624">
        <f>VLOOKUP($D624,metadata!$B$2:$S$450,17,FALSE)</f>
        <v>112.2</v>
      </c>
      <c r="U624">
        <f>VLOOKUP($D624,metadata!$B$2:$S$450,18,FALSE)</f>
        <v>0</v>
      </c>
      <c r="V624">
        <f>VLOOKUP($D624,metadata!$B$2:$Z$450,19,FALSE)</f>
        <v>770</v>
      </c>
      <c r="W624" t="str">
        <f>VLOOKUP($D624,metadata!$B$2:$Z$450,20,FALSE)</f>
        <v>global average</v>
      </c>
      <c r="X624">
        <f>VLOOKUP($D624,metadata!$B$2:$Z$450,21,FALSE)</f>
        <v>0</v>
      </c>
      <c r="Y624">
        <f>VLOOKUP($D624,metadata!$B$2:$Z$450,22,FALSE)</f>
        <v>9</v>
      </c>
      <c r="Z624">
        <f>VLOOKUP($D624,metadata!$B$2:$Z$450,23,FALSE)</f>
        <v>0</v>
      </c>
      <c r="AA624" t="str">
        <f>VLOOKUP($D624,metadata!$B$2:$Z$450,24,FALSE)</f>
        <v>pupal</v>
      </c>
      <c r="AB624">
        <f>VLOOKUP($D624,metadata!$B$2:$Z$450,25,FALSE)</f>
        <v>0</v>
      </c>
    </row>
    <row r="625" spans="3:28" x14ac:dyDescent="0.3">
      <c r="C625">
        <v>624</v>
      </c>
      <c r="D625" s="11" t="str">
        <f t="shared" si="9"/>
        <v>9-MB</v>
      </c>
      <c r="E625" t="str">
        <f>VLOOKUP($D625,metadata!$B$2:$S$450,2,FALSE)</f>
        <v>Gomi, T; Takeda, M</v>
      </c>
      <c r="F625" t="str">
        <f>VLOOKUP($D625,metadata!$B$2:$S$450,3,FALSE)</f>
        <v>Changes in life-history traits in the Fall Webworm within half a century of introduction to Japan</v>
      </c>
      <c r="G625" t="str">
        <f>VLOOKUP($D625,metadata!$B$2:$S$450,4,FALSE)</f>
        <v>10.2307/2390287</v>
      </c>
      <c r="H625" t="str">
        <f>VLOOKUP($D625,metadata!$B$2:$S$450,5,FALSE)</f>
        <v>y</v>
      </c>
      <c r="I625" t="str">
        <f>VLOOKUP($D625,metadata!$B$2:$S$450,6,FALSE)</f>
        <v>a</v>
      </c>
      <c r="J625" t="str">
        <f>VLOOKUP($D625,metadata!$B$2:$S$450,7,FALSE)</f>
        <v>i</v>
      </c>
      <c r="K625">
        <f>VLOOKUP($D625,metadata!$B$2:$S$450,8,FALSE)</f>
        <v>7</v>
      </c>
      <c r="L625">
        <f>VLOOKUP($D625,metadata!$B$2:$S$450,9,FALSE)</f>
        <v>4</v>
      </c>
      <c r="M625">
        <f>VLOOKUP($D625,metadata!$B$2:$S$450,10,FALSE)</f>
        <v>0</v>
      </c>
      <c r="N625" t="str">
        <f>VLOOKUP($D625,metadata!$B$2:$S$450,11,FALSE)</f>
        <v>Hyphantria cunea</v>
      </c>
      <c r="O625" t="str">
        <f>VLOOKUP($D625,metadata!$B$2:$S$450,12,FALSE)</f>
        <v>lepidoptera</v>
      </c>
      <c r="P625" t="str">
        <f>VLOOKUP($D625,metadata!$B$2:$S$450,13,FALSE)</f>
        <v>MB</v>
      </c>
      <c r="Q625">
        <f>VLOOKUP($D625,metadata!$B$2:$S$450,14,FALSE)</f>
        <v>36.4</v>
      </c>
      <c r="R625">
        <f>VLOOKUP($D625,metadata!$B$2:$S$450,15,FALSE)</f>
        <v>139.1</v>
      </c>
      <c r="S625">
        <f>VLOOKUP($D625,metadata!$B$2:$S$450,16,FALSE)</f>
        <v>0.01</v>
      </c>
      <c r="T625">
        <f>VLOOKUP($D625,metadata!$B$2:$S$450,17,FALSE)</f>
        <v>112.2</v>
      </c>
      <c r="U625">
        <f>VLOOKUP($D625,metadata!$B$2:$S$450,18,FALSE)</f>
        <v>0</v>
      </c>
      <c r="V625">
        <f>VLOOKUP($D625,metadata!$B$2:$Z$450,19,FALSE)</f>
        <v>770</v>
      </c>
      <c r="W625" t="str">
        <f>VLOOKUP($D625,metadata!$B$2:$Z$450,20,FALSE)</f>
        <v>global average</v>
      </c>
      <c r="X625">
        <f>VLOOKUP($D625,metadata!$B$2:$Z$450,21,FALSE)</f>
        <v>0</v>
      </c>
      <c r="Y625">
        <f>VLOOKUP($D625,metadata!$B$2:$Z$450,22,FALSE)</f>
        <v>9</v>
      </c>
      <c r="Z625">
        <f>VLOOKUP($D625,metadata!$B$2:$Z$450,23,FALSE)</f>
        <v>0</v>
      </c>
      <c r="AA625" t="str">
        <f>VLOOKUP($D625,metadata!$B$2:$Z$450,24,FALSE)</f>
        <v>pupal</v>
      </c>
      <c r="AB625">
        <f>VLOOKUP($D625,metadata!$B$2:$Z$450,25,FALSE)</f>
        <v>0</v>
      </c>
    </row>
    <row r="626" spans="3:28" x14ac:dyDescent="0.3">
      <c r="C626">
        <v>625</v>
      </c>
      <c r="D626" s="11" t="str">
        <f t="shared" si="9"/>
        <v>9-MB</v>
      </c>
      <c r="E626" t="str">
        <f>VLOOKUP($D626,metadata!$B$2:$S$450,2,FALSE)</f>
        <v>Gomi, T; Takeda, M</v>
      </c>
      <c r="F626" t="str">
        <f>VLOOKUP($D626,metadata!$B$2:$S$450,3,FALSE)</f>
        <v>Changes in life-history traits in the Fall Webworm within half a century of introduction to Japan</v>
      </c>
      <c r="G626" t="str">
        <f>VLOOKUP($D626,metadata!$B$2:$S$450,4,FALSE)</f>
        <v>10.2307/2390287</v>
      </c>
      <c r="H626" t="str">
        <f>VLOOKUP($D626,metadata!$B$2:$S$450,5,FALSE)</f>
        <v>y</v>
      </c>
      <c r="I626" t="str">
        <f>VLOOKUP($D626,metadata!$B$2:$S$450,6,FALSE)</f>
        <v>a</v>
      </c>
      <c r="J626" t="str">
        <f>VLOOKUP($D626,metadata!$B$2:$S$450,7,FALSE)</f>
        <v>i</v>
      </c>
      <c r="K626">
        <f>VLOOKUP($D626,metadata!$B$2:$S$450,8,FALSE)</f>
        <v>7</v>
      </c>
      <c r="L626">
        <f>VLOOKUP($D626,metadata!$B$2:$S$450,9,FALSE)</f>
        <v>4</v>
      </c>
      <c r="M626">
        <f>VLOOKUP($D626,metadata!$B$2:$S$450,10,FALSE)</f>
        <v>0</v>
      </c>
      <c r="N626" t="str">
        <f>VLOOKUP($D626,metadata!$B$2:$S$450,11,FALSE)</f>
        <v>Hyphantria cunea</v>
      </c>
      <c r="O626" t="str">
        <f>VLOOKUP($D626,metadata!$B$2:$S$450,12,FALSE)</f>
        <v>lepidoptera</v>
      </c>
      <c r="P626" t="str">
        <f>VLOOKUP($D626,metadata!$B$2:$S$450,13,FALSE)</f>
        <v>MB</v>
      </c>
      <c r="Q626">
        <f>VLOOKUP($D626,metadata!$B$2:$S$450,14,FALSE)</f>
        <v>36.4</v>
      </c>
      <c r="R626">
        <f>VLOOKUP($D626,metadata!$B$2:$S$450,15,FALSE)</f>
        <v>139.1</v>
      </c>
      <c r="S626">
        <f>VLOOKUP($D626,metadata!$B$2:$S$450,16,FALSE)</f>
        <v>0.01</v>
      </c>
      <c r="T626">
        <f>VLOOKUP($D626,metadata!$B$2:$S$450,17,FALSE)</f>
        <v>112.2</v>
      </c>
      <c r="U626">
        <f>VLOOKUP($D626,metadata!$B$2:$S$450,18,FALSE)</f>
        <v>0</v>
      </c>
      <c r="V626">
        <f>VLOOKUP($D626,metadata!$B$2:$Z$450,19,FALSE)</f>
        <v>770</v>
      </c>
      <c r="W626" t="str">
        <f>VLOOKUP($D626,metadata!$B$2:$Z$450,20,FALSE)</f>
        <v>global average</v>
      </c>
      <c r="X626">
        <f>VLOOKUP($D626,metadata!$B$2:$Z$450,21,FALSE)</f>
        <v>0</v>
      </c>
      <c r="Y626">
        <f>VLOOKUP($D626,metadata!$B$2:$Z$450,22,FALSE)</f>
        <v>9</v>
      </c>
      <c r="Z626">
        <f>VLOOKUP($D626,metadata!$B$2:$Z$450,23,FALSE)</f>
        <v>0</v>
      </c>
      <c r="AA626" t="str">
        <f>VLOOKUP($D626,metadata!$B$2:$Z$450,24,FALSE)</f>
        <v>pupal</v>
      </c>
      <c r="AB626">
        <f>VLOOKUP($D626,metadata!$B$2:$Z$450,25,FALSE)</f>
        <v>0</v>
      </c>
    </row>
    <row r="627" spans="3:28" x14ac:dyDescent="0.3">
      <c r="C627">
        <v>626</v>
      </c>
      <c r="D627" s="11" t="str">
        <f t="shared" si="9"/>
        <v>9-FI</v>
      </c>
      <c r="E627" t="str">
        <f>VLOOKUP($D627,metadata!$B$2:$S$450,2,FALSE)</f>
        <v>Gomi, T; Takeda, M</v>
      </c>
      <c r="F627" t="str">
        <f>VLOOKUP($D627,metadata!$B$2:$S$450,3,FALSE)</f>
        <v>Changes in life-history traits in the Fall Webworm within half a century of introduction to Japan</v>
      </c>
      <c r="G627" t="str">
        <f>VLOOKUP($D627,metadata!$B$2:$S$450,4,FALSE)</f>
        <v>10.2307/2390287</v>
      </c>
      <c r="H627" t="str">
        <f>VLOOKUP($D627,metadata!$B$2:$S$450,5,FALSE)</f>
        <v>y</v>
      </c>
      <c r="I627" t="str">
        <f>VLOOKUP($D627,metadata!$B$2:$S$450,6,FALSE)</f>
        <v>a</v>
      </c>
      <c r="J627" t="str">
        <f>VLOOKUP($D627,metadata!$B$2:$S$450,7,FALSE)</f>
        <v>i</v>
      </c>
      <c r="K627">
        <f>VLOOKUP($D627,metadata!$B$2:$S$450,8,FALSE)</f>
        <v>7</v>
      </c>
      <c r="L627">
        <f>VLOOKUP($D627,metadata!$B$2:$S$450,9,FALSE)</f>
        <v>4</v>
      </c>
      <c r="M627">
        <f>VLOOKUP($D627,metadata!$B$2:$S$450,10,FALSE)</f>
        <v>0</v>
      </c>
      <c r="N627" t="str">
        <f>VLOOKUP($D627,metadata!$B$2:$S$450,11,FALSE)</f>
        <v>Hyphantria cunea</v>
      </c>
      <c r="O627" t="str">
        <f>VLOOKUP($D627,metadata!$B$2:$S$450,12,FALSE)</f>
        <v>lepidoptera</v>
      </c>
      <c r="P627" t="str">
        <f>VLOOKUP($D627,metadata!$B$2:$S$450,13,FALSE)</f>
        <v>FI</v>
      </c>
      <c r="Q627">
        <f>VLOOKUP($D627,metadata!$B$2:$S$450,14,FALSE)</f>
        <v>36.1</v>
      </c>
      <c r="R627">
        <f>VLOOKUP($D627,metadata!$B$2:$S$450,15,FALSE)</f>
        <v>136.19999999999999</v>
      </c>
      <c r="S627">
        <f>VLOOKUP($D627,metadata!$B$2:$S$450,16,FALSE)</f>
        <v>0.01</v>
      </c>
      <c r="T627">
        <f>VLOOKUP($D627,metadata!$B$2:$S$450,17,FALSE)</f>
        <v>9.1</v>
      </c>
      <c r="U627">
        <f>VLOOKUP($D627,metadata!$B$2:$S$450,18,FALSE)</f>
        <v>0</v>
      </c>
      <c r="V627">
        <f>VLOOKUP($D627,metadata!$B$2:$Z$450,19,FALSE)</f>
        <v>770</v>
      </c>
      <c r="W627" t="str">
        <f>VLOOKUP($D627,metadata!$B$2:$Z$450,20,FALSE)</f>
        <v>global average</v>
      </c>
      <c r="X627">
        <f>VLOOKUP($D627,metadata!$B$2:$Z$450,21,FALSE)</f>
        <v>0</v>
      </c>
      <c r="Y627">
        <f>VLOOKUP($D627,metadata!$B$2:$Z$450,22,FALSE)</f>
        <v>9</v>
      </c>
      <c r="Z627">
        <f>VLOOKUP($D627,metadata!$B$2:$Z$450,23,FALSE)</f>
        <v>0</v>
      </c>
      <c r="AA627" t="str">
        <f>VLOOKUP($D627,metadata!$B$2:$Z$450,24,FALSE)</f>
        <v>pupal</v>
      </c>
      <c r="AB627">
        <f>VLOOKUP($D627,metadata!$B$2:$Z$450,25,FALSE)</f>
        <v>0</v>
      </c>
    </row>
    <row r="628" spans="3:28" x14ac:dyDescent="0.3">
      <c r="C628">
        <v>627</v>
      </c>
      <c r="D628" s="11" t="str">
        <f t="shared" si="9"/>
        <v>9-FI</v>
      </c>
      <c r="E628" t="str">
        <f>VLOOKUP($D628,metadata!$B$2:$S$450,2,FALSE)</f>
        <v>Gomi, T; Takeda, M</v>
      </c>
      <c r="F628" t="str">
        <f>VLOOKUP($D628,metadata!$B$2:$S$450,3,FALSE)</f>
        <v>Changes in life-history traits in the Fall Webworm within half a century of introduction to Japan</v>
      </c>
      <c r="G628" t="str">
        <f>VLOOKUP($D628,metadata!$B$2:$S$450,4,FALSE)</f>
        <v>10.2307/2390287</v>
      </c>
      <c r="H628" t="str">
        <f>VLOOKUP($D628,metadata!$B$2:$S$450,5,FALSE)</f>
        <v>y</v>
      </c>
      <c r="I628" t="str">
        <f>VLOOKUP($D628,metadata!$B$2:$S$450,6,FALSE)</f>
        <v>a</v>
      </c>
      <c r="J628" t="str">
        <f>VLOOKUP($D628,metadata!$B$2:$S$450,7,FALSE)</f>
        <v>i</v>
      </c>
      <c r="K628">
        <f>VLOOKUP($D628,metadata!$B$2:$S$450,8,FALSE)</f>
        <v>7</v>
      </c>
      <c r="L628">
        <f>VLOOKUP($D628,metadata!$B$2:$S$450,9,FALSE)</f>
        <v>4</v>
      </c>
      <c r="M628">
        <f>VLOOKUP($D628,metadata!$B$2:$S$450,10,FALSE)</f>
        <v>0</v>
      </c>
      <c r="N628" t="str">
        <f>VLOOKUP($D628,metadata!$B$2:$S$450,11,FALSE)</f>
        <v>Hyphantria cunea</v>
      </c>
      <c r="O628" t="str">
        <f>VLOOKUP($D628,metadata!$B$2:$S$450,12,FALSE)</f>
        <v>lepidoptera</v>
      </c>
      <c r="P628" t="str">
        <f>VLOOKUP($D628,metadata!$B$2:$S$450,13,FALSE)</f>
        <v>FI</v>
      </c>
      <c r="Q628">
        <f>VLOOKUP($D628,metadata!$B$2:$S$450,14,FALSE)</f>
        <v>36.1</v>
      </c>
      <c r="R628">
        <f>VLOOKUP($D628,metadata!$B$2:$S$450,15,FALSE)</f>
        <v>136.19999999999999</v>
      </c>
      <c r="S628">
        <f>VLOOKUP($D628,metadata!$B$2:$S$450,16,FALSE)</f>
        <v>0.01</v>
      </c>
      <c r="T628">
        <f>VLOOKUP($D628,metadata!$B$2:$S$450,17,FALSE)</f>
        <v>9.1</v>
      </c>
      <c r="U628">
        <f>VLOOKUP($D628,metadata!$B$2:$S$450,18,FALSE)</f>
        <v>0</v>
      </c>
      <c r="V628">
        <f>VLOOKUP($D628,metadata!$B$2:$Z$450,19,FALSE)</f>
        <v>770</v>
      </c>
      <c r="W628" t="str">
        <f>VLOOKUP($D628,metadata!$B$2:$Z$450,20,FALSE)</f>
        <v>global average</v>
      </c>
      <c r="X628">
        <f>VLOOKUP($D628,metadata!$B$2:$Z$450,21,FALSE)</f>
        <v>0</v>
      </c>
      <c r="Y628">
        <f>VLOOKUP($D628,metadata!$B$2:$Z$450,22,FALSE)</f>
        <v>9</v>
      </c>
      <c r="Z628">
        <f>VLOOKUP($D628,metadata!$B$2:$Z$450,23,FALSE)</f>
        <v>0</v>
      </c>
      <c r="AA628" t="str">
        <f>VLOOKUP($D628,metadata!$B$2:$Z$450,24,FALSE)</f>
        <v>pupal</v>
      </c>
      <c r="AB628">
        <f>VLOOKUP($D628,metadata!$B$2:$Z$450,25,FALSE)</f>
        <v>0</v>
      </c>
    </row>
    <row r="629" spans="3:28" x14ac:dyDescent="0.3">
      <c r="C629">
        <v>628</v>
      </c>
      <c r="D629" s="11" t="str">
        <f t="shared" si="9"/>
        <v>9-FI</v>
      </c>
      <c r="E629" t="str">
        <f>VLOOKUP($D629,metadata!$B$2:$S$450,2,FALSE)</f>
        <v>Gomi, T; Takeda, M</v>
      </c>
      <c r="F629" t="str">
        <f>VLOOKUP($D629,metadata!$B$2:$S$450,3,FALSE)</f>
        <v>Changes in life-history traits in the Fall Webworm within half a century of introduction to Japan</v>
      </c>
      <c r="G629" t="str">
        <f>VLOOKUP($D629,metadata!$B$2:$S$450,4,FALSE)</f>
        <v>10.2307/2390287</v>
      </c>
      <c r="H629" t="str">
        <f>VLOOKUP($D629,metadata!$B$2:$S$450,5,FALSE)</f>
        <v>y</v>
      </c>
      <c r="I629" t="str">
        <f>VLOOKUP($D629,metadata!$B$2:$S$450,6,FALSE)</f>
        <v>a</v>
      </c>
      <c r="J629" t="str">
        <f>VLOOKUP($D629,metadata!$B$2:$S$450,7,FALSE)</f>
        <v>i</v>
      </c>
      <c r="K629">
        <f>VLOOKUP($D629,metadata!$B$2:$S$450,8,FALSE)</f>
        <v>7</v>
      </c>
      <c r="L629">
        <f>VLOOKUP($D629,metadata!$B$2:$S$450,9,FALSE)</f>
        <v>4</v>
      </c>
      <c r="M629">
        <f>VLOOKUP($D629,metadata!$B$2:$S$450,10,FALSE)</f>
        <v>0</v>
      </c>
      <c r="N629" t="str">
        <f>VLOOKUP($D629,metadata!$B$2:$S$450,11,FALSE)</f>
        <v>Hyphantria cunea</v>
      </c>
      <c r="O629" t="str">
        <f>VLOOKUP($D629,metadata!$B$2:$S$450,12,FALSE)</f>
        <v>lepidoptera</v>
      </c>
      <c r="P629" t="str">
        <f>VLOOKUP($D629,metadata!$B$2:$S$450,13,FALSE)</f>
        <v>FI</v>
      </c>
      <c r="Q629">
        <f>VLOOKUP($D629,metadata!$B$2:$S$450,14,FALSE)</f>
        <v>36.1</v>
      </c>
      <c r="R629">
        <f>VLOOKUP($D629,metadata!$B$2:$S$450,15,FALSE)</f>
        <v>136.19999999999999</v>
      </c>
      <c r="S629">
        <f>VLOOKUP($D629,metadata!$B$2:$S$450,16,FALSE)</f>
        <v>0.01</v>
      </c>
      <c r="T629">
        <f>VLOOKUP($D629,metadata!$B$2:$S$450,17,FALSE)</f>
        <v>9.1</v>
      </c>
      <c r="U629">
        <f>VLOOKUP($D629,metadata!$B$2:$S$450,18,FALSE)</f>
        <v>0</v>
      </c>
      <c r="V629">
        <f>VLOOKUP($D629,metadata!$B$2:$Z$450,19,FALSE)</f>
        <v>770</v>
      </c>
      <c r="W629" t="str">
        <f>VLOOKUP($D629,metadata!$B$2:$Z$450,20,FALSE)</f>
        <v>global average</v>
      </c>
      <c r="X629">
        <f>VLOOKUP($D629,metadata!$B$2:$Z$450,21,FALSE)</f>
        <v>0</v>
      </c>
      <c r="Y629">
        <f>VLOOKUP($D629,metadata!$B$2:$Z$450,22,FALSE)</f>
        <v>9</v>
      </c>
      <c r="Z629">
        <f>VLOOKUP($D629,metadata!$B$2:$Z$450,23,FALSE)</f>
        <v>0</v>
      </c>
      <c r="AA629" t="str">
        <f>VLOOKUP($D629,metadata!$B$2:$Z$450,24,FALSE)</f>
        <v>pupal</v>
      </c>
      <c r="AB629">
        <f>VLOOKUP($D629,metadata!$B$2:$Z$450,25,FALSE)</f>
        <v>0</v>
      </c>
    </row>
    <row r="630" spans="3:28" x14ac:dyDescent="0.3">
      <c r="C630">
        <v>629</v>
      </c>
      <c r="D630" s="11" t="str">
        <f t="shared" si="9"/>
        <v>9-FI</v>
      </c>
      <c r="E630" t="str">
        <f>VLOOKUP($D630,metadata!$B$2:$S$450,2,FALSE)</f>
        <v>Gomi, T; Takeda, M</v>
      </c>
      <c r="F630" t="str">
        <f>VLOOKUP($D630,metadata!$B$2:$S$450,3,FALSE)</f>
        <v>Changes in life-history traits in the Fall Webworm within half a century of introduction to Japan</v>
      </c>
      <c r="G630" t="str">
        <f>VLOOKUP($D630,metadata!$B$2:$S$450,4,FALSE)</f>
        <v>10.2307/2390287</v>
      </c>
      <c r="H630" t="str">
        <f>VLOOKUP($D630,metadata!$B$2:$S$450,5,FALSE)</f>
        <v>y</v>
      </c>
      <c r="I630" t="str">
        <f>VLOOKUP($D630,metadata!$B$2:$S$450,6,FALSE)</f>
        <v>a</v>
      </c>
      <c r="J630" t="str">
        <f>VLOOKUP($D630,metadata!$B$2:$S$450,7,FALSE)</f>
        <v>i</v>
      </c>
      <c r="K630">
        <f>VLOOKUP($D630,metadata!$B$2:$S$450,8,FALSE)</f>
        <v>7</v>
      </c>
      <c r="L630">
        <f>VLOOKUP($D630,metadata!$B$2:$S$450,9,FALSE)</f>
        <v>4</v>
      </c>
      <c r="M630">
        <f>VLOOKUP($D630,metadata!$B$2:$S$450,10,FALSE)</f>
        <v>0</v>
      </c>
      <c r="N630" t="str">
        <f>VLOOKUP($D630,metadata!$B$2:$S$450,11,FALSE)</f>
        <v>Hyphantria cunea</v>
      </c>
      <c r="O630" t="str">
        <f>VLOOKUP($D630,metadata!$B$2:$S$450,12,FALSE)</f>
        <v>lepidoptera</v>
      </c>
      <c r="P630" t="str">
        <f>VLOOKUP($D630,metadata!$B$2:$S$450,13,FALSE)</f>
        <v>FI</v>
      </c>
      <c r="Q630">
        <f>VLOOKUP($D630,metadata!$B$2:$S$450,14,FALSE)</f>
        <v>36.1</v>
      </c>
      <c r="R630">
        <f>VLOOKUP($D630,metadata!$B$2:$S$450,15,FALSE)</f>
        <v>136.19999999999999</v>
      </c>
      <c r="S630">
        <f>VLOOKUP($D630,metadata!$B$2:$S$450,16,FALSE)</f>
        <v>0.01</v>
      </c>
      <c r="T630">
        <f>VLOOKUP($D630,metadata!$B$2:$S$450,17,FALSE)</f>
        <v>9.1</v>
      </c>
      <c r="U630">
        <f>VLOOKUP($D630,metadata!$B$2:$S$450,18,FALSE)</f>
        <v>0</v>
      </c>
      <c r="V630">
        <f>VLOOKUP($D630,metadata!$B$2:$Z$450,19,FALSE)</f>
        <v>770</v>
      </c>
      <c r="W630" t="str">
        <f>VLOOKUP($D630,metadata!$B$2:$Z$450,20,FALSE)</f>
        <v>global average</v>
      </c>
      <c r="X630">
        <f>VLOOKUP($D630,metadata!$B$2:$Z$450,21,FALSE)</f>
        <v>0</v>
      </c>
      <c r="Y630">
        <f>VLOOKUP($D630,metadata!$B$2:$Z$450,22,FALSE)</f>
        <v>9</v>
      </c>
      <c r="Z630">
        <f>VLOOKUP($D630,metadata!$B$2:$Z$450,23,FALSE)</f>
        <v>0</v>
      </c>
      <c r="AA630" t="str">
        <f>VLOOKUP($D630,metadata!$B$2:$Z$450,24,FALSE)</f>
        <v>pupal</v>
      </c>
      <c r="AB630">
        <f>VLOOKUP($D630,metadata!$B$2:$Z$450,25,FALSE)</f>
        <v>0</v>
      </c>
    </row>
    <row r="631" spans="3:28" x14ac:dyDescent="0.3">
      <c r="C631">
        <v>630</v>
      </c>
      <c r="D631" s="11" t="str">
        <f t="shared" si="9"/>
        <v>9-FI</v>
      </c>
      <c r="E631" t="str">
        <f>VLOOKUP($D631,metadata!$B$2:$S$450,2,FALSE)</f>
        <v>Gomi, T; Takeda, M</v>
      </c>
      <c r="F631" t="str">
        <f>VLOOKUP($D631,metadata!$B$2:$S$450,3,FALSE)</f>
        <v>Changes in life-history traits in the Fall Webworm within half a century of introduction to Japan</v>
      </c>
      <c r="G631" t="str">
        <f>VLOOKUP($D631,metadata!$B$2:$S$450,4,FALSE)</f>
        <v>10.2307/2390287</v>
      </c>
      <c r="H631" t="str">
        <f>VLOOKUP($D631,metadata!$B$2:$S$450,5,FALSE)</f>
        <v>y</v>
      </c>
      <c r="I631" t="str">
        <f>VLOOKUP($D631,metadata!$B$2:$S$450,6,FALSE)</f>
        <v>a</v>
      </c>
      <c r="J631" t="str">
        <f>VLOOKUP($D631,metadata!$B$2:$S$450,7,FALSE)</f>
        <v>i</v>
      </c>
      <c r="K631">
        <f>VLOOKUP($D631,metadata!$B$2:$S$450,8,FALSE)</f>
        <v>7</v>
      </c>
      <c r="L631">
        <f>VLOOKUP($D631,metadata!$B$2:$S$450,9,FALSE)</f>
        <v>4</v>
      </c>
      <c r="M631">
        <f>VLOOKUP($D631,metadata!$B$2:$S$450,10,FALSE)</f>
        <v>0</v>
      </c>
      <c r="N631" t="str">
        <f>VLOOKUP($D631,metadata!$B$2:$S$450,11,FALSE)</f>
        <v>Hyphantria cunea</v>
      </c>
      <c r="O631" t="str">
        <f>VLOOKUP($D631,metadata!$B$2:$S$450,12,FALSE)</f>
        <v>lepidoptera</v>
      </c>
      <c r="P631" t="str">
        <f>VLOOKUP($D631,metadata!$B$2:$S$450,13,FALSE)</f>
        <v>FI</v>
      </c>
      <c r="Q631">
        <f>VLOOKUP($D631,metadata!$B$2:$S$450,14,FALSE)</f>
        <v>36.1</v>
      </c>
      <c r="R631">
        <f>VLOOKUP($D631,metadata!$B$2:$S$450,15,FALSE)</f>
        <v>136.19999999999999</v>
      </c>
      <c r="S631">
        <f>VLOOKUP($D631,metadata!$B$2:$S$450,16,FALSE)</f>
        <v>0.01</v>
      </c>
      <c r="T631">
        <f>VLOOKUP($D631,metadata!$B$2:$S$450,17,FALSE)</f>
        <v>9.1</v>
      </c>
      <c r="U631">
        <f>VLOOKUP($D631,metadata!$B$2:$S$450,18,FALSE)</f>
        <v>0</v>
      </c>
      <c r="V631">
        <f>VLOOKUP($D631,metadata!$B$2:$Z$450,19,FALSE)</f>
        <v>770</v>
      </c>
      <c r="W631" t="str">
        <f>VLOOKUP($D631,metadata!$B$2:$Z$450,20,FALSE)</f>
        <v>global average</v>
      </c>
      <c r="X631">
        <f>VLOOKUP($D631,metadata!$B$2:$Z$450,21,FALSE)</f>
        <v>0</v>
      </c>
      <c r="Y631">
        <f>VLOOKUP($D631,metadata!$B$2:$Z$450,22,FALSE)</f>
        <v>9</v>
      </c>
      <c r="Z631">
        <f>VLOOKUP($D631,metadata!$B$2:$Z$450,23,FALSE)</f>
        <v>0</v>
      </c>
      <c r="AA631" t="str">
        <f>VLOOKUP($D631,metadata!$B$2:$Z$450,24,FALSE)</f>
        <v>pupal</v>
      </c>
      <c r="AB631">
        <f>VLOOKUP($D631,metadata!$B$2:$Z$450,25,FALSE)</f>
        <v>0</v>
      </c>
    </row>
    <row r="632" spans="3:28" x14ac:dyDescent="0.3">
      <c r="C632">
        <v>631</v>
      </c>
      <c r="D632" s="11" t="str">
        <f t="shared" si="9"/>
        <v>9-UW</v>
      </c>
      <c r="E632" t="str">
        <f>VLOOKUP($D632,metadata!$B$2:$S$450,2,FALSE)</f>
        <v>Gomi, T; Takeda, M</v>
      </c>
      <c r="F632" t="str">
        <f>VLOOKUP($D632,metadata!$B$2:$S$450,3,FALSE)</f>
        <v>Changes in life-history traits in the Fall Webworm within half a century of introduction to Japan</v>
      </c>
      <c r="G632" t="str">
        <f>VLOOKUP($D632,metadata!$B$2:$S$450,4,FALSE)</f>
        <v>10.2307/2390287</v>
      </c>
      <c r="H632" t="str">
        <f>VLOOKUP($D632,metadata!$B$2:$S$450,5,FALSE)</f>
        <v>y</v>
      </c>
      <c r="I632" t="str">
        <f>VLOOKUP($D632,metadata!$B$2:$S$450,6,FALSE)</f>
        <v>a</v>
      </c>
      <c r="J632" t="str">
        <f>VLOOKUP($D632,metadata!$B$2:$S$450,7,FALSE)</f>
        <v>i</v>
      </c>
      <c r="K632">
        <f>VLOOKUP($D632,metadata!$B$2:$S$450,8,FALSE)</f>
        <v>7</v>
      </c>
      <c r="L632">
        <f>VLOOKUP($D632,metadata!$B$2:$S$450,9,FALSE)</f>
        <v>4</v>
      </c>
      <c r="M632">
        <f>VLOOKUP($D632,metadata!$B$2:$S$450,10,FALSE)</f>
        <v>0</v>
      </c>
      <c r="N632" t="str">
        <f>VLOOKUP($D632,metadata!$B$2:$S$450,11,FALSE)</f>
        <v>Hyphantria cunea</v>
      </c>
      <c r="O632" t="str">
        <f>VLOOKUP($D632,metadata!$B$2:$S$450,12,FALSE)</f>
        <v>lepidoptera</v>
      </c>
      <c r="P632" t="str">
        <f>VLOOKUP($D632,metadata!$B$2:$S$450,13,FALSE)</f>
        <v>UW</v>
      </c>
      <c r="Q632">
        <f>VLOOKUP($D632,metadata!$B$2:$S$450,14,FALSE)</f>
        <v>35.9</v>
      </c>
      <c r="R632">
        <f>VLOOKUP($D632,metadata!$B$2:$S$450,15,FALSE)</f>
        <v>139.69999999999999</v>
      </c>
      <c r="S632">
        <f>VLOOKUP($D632,metadata!$B$2:$S$450,16,FALSE)</f>
        <v>0.01</v>
      </c>
      <c r="T632">
        <f>VLOOKUP($D632,metadata!$B$2:$S$450,17,FALSE)</f>
        <v>8</v>
      </c>
      <c r="U632">
        <f>VLOOKUP($D632,metadata!$B$2:$S$450,18,FALSE)</f>
        <v>0</v>
      </c>
      <c r="V632">
        <f>VLOOKUP($D632,metadata!$B$2:$Z$450,19,FALSE)</f>
        <v>770</v>
      </c>
      <c r="W632" t="str">
        <f>VLOOKUP($D632,metadata!$B$2:$Z$450,20,FALSE)</f>
        <v>global average</v>
      </c>
      <c r="X632">
        <f>VLOOKUP($D632,metadata!$B$2:$Z$450,21,FALSE)</f>
        <v>0</v>
      </c>
      <c r="Y632">
        <f>VLOOKUP($D632,metadata!$B$2:$Z$450,22,FALSE)</f>
        <v>9</v>
      </c>
      <c r="Z632">
        <f>VLOOKUP($D632,metadata!$B$2:$Z$450,23,FALSE)</f>
        <v>0</v>
      </c>
      <c r="AA632" t="str">
        <f>VLOOKUP($D632,metadata!$B$2:$Z$450,24,FALSE)</f>
        <v>pupal</v>
      </c>
      <c r="AB632">
        <f>VLOOKUP($D632,metadata!$B$2:$Z$450,25,FALSE)</f>
        <v>0</v>
      </c>
    </row>
    <row r="633" spans="3:28" x14ac:dyDescent="0.3">
      <c r="C633">
        <v>632</v>
      </c>
      <c r="D633" s="11" t="str">
        <f t="shared" si="9"/>
        <v>9-UW</v>
      </c>
      <c r="E633" t="str">
        <f>VLOOKUP($D633,metadata!$B$2:$S$450,2,FALSE)</f>
        <v>Gomi, T; Takeda, M</v>
      </c>
      <c r="F633" t="str">
        <f>VLOOKUP($D633,metadata!$B$2:$S$450,3,FALSE)</f>
        <v>Changes in life-history traits in the Fall Webworm within half a century of introduction to Japan</v>
      </c>
      <c r="G633" t="str">
        <f>VLOOKUP($D633,metadata!$B$2:$S$450,4,FALSE)</f>
        <v>10.2307/2390287</v>
      </c>
      <c r="H633" t="str">
        <f>VLOOKUP($D633,metadata!$B$2:$S$450,5,FALSE)</f>
        <v>y</v>
      </c>
      <c r="I633" t="str">
        <f>VLOOKUP($D633,metadata!$B$2:$S$450,6,FALSE)</f>
        <v>a</v>
      </c>
      <c r="J633" t="str">
        <f>VLOOKUP($D633,metadata!$B$2:$S$450,7,FALSE)</f>
        <v>i</v>
      </c>
      <c r="K633">
        <f>VLOOKUP($D633,metadata!$B$2:$S$450,8,FALSE)</f>
        <v>7</v>
      </c>
      <c r="L633">
        <f>VLOOKUP($D633,metadata!$B$2:$S$450,9,FALSE)</f>
        <v>4</v>
      </c>
      <c r="M633">
        <f>VLOOKUP($D633,metadata!$B$2:$S$450,10,FALSE)</f>
        <v>0</v>
      </c>
      <c r="N633" t="str">
        <f>VLOOKUP($D633,metadata!$B$2:$S$450,11,FALSE)</f>
        <v>Hyphantria cunea</v>
      </c>
      <c r="O633" t="str">
        <f>VLOOKUP($D633,metadata!$B$2:$S$450,12,FALSE)</f>
        <v>lepidoptera</v>
      </c>
      <c r="P633" t="str">
        <f>VLOOKUP($D633,metadata!$B$2:$S$450,13,FALSE)</f>
        <v>UW</v>
      </c>
      <c r="Q633">
        <f>VLOOKUP($D633,metadata!$B$2:$S$450,14,FALSE)</f>
        <v>35.9</v>
      </c>
      <c r="R633">
        <f>VLOOKUP($D633,metadata!$B$2:$S$450,15,FALSE)</f>
        <v>139.69999999999999</v>
      </c>
      <c r="S633">
        <f>VLOOKUP($D633,metadata!$B$2:$S$450,16,FALSE)</f>
        <v>0.01</v>
      </c>
      <c r="T633">
        <f>VLOOKUP($D633,metadata!$B$2:$S$450,17,FALSE)</f>
        <v>8</v>
      </c>
      <c r="U633">
        <f>VLOOKUP($D633,metadata!$B$2:$S$450,18,FALSE)</f>
        <v>0</v>
      </c>
      <c r="V633">
        <f>VLOOKUP($D633,metadata!$B$2:$Z$450,19,FALSE)</f>
        <v>770</v>
      </c>
      <c r="W633" t="str">
        <f>VLOOKUP($D633,metadata!$B$2:$Z$450,20,FALSE)</f>
        <v>global average</v>
      </c>
      <c r="X633">
        <f>VLOOKUP($D633,metadata!$B$2:$Z$450,21,FALSE)</f>
        <v>0</v>
      </c>
      <c r="Y633">
        <f>VLOOKUP($D633,metadata!$B$2:$Z$450,22,FALSE)</f>
        <v>9</v>
      </c>
      <c r="Z633">
        <f>VLOOKUP($D633,metadata!$B$2:$Z$450,23,FALSE)</f>
        <v>0</v>
      </c>
      <c r="AA633" t="str">
        <f>VLOOKUP($D633,metadata!$B$2:$Z$450,24,FALSE)</f>
        <v>pupal</v>
      </c>
      <c r="AB633">
        <f>VLOOKUP($D633,metadata!$B$2:$Z$450,25,FALSE)</f>
        <v>0</v>
      </c>
    </row>
    <row r="634" spans="3:28" x14ac:dyDescent="0.3">
      <c r="C634">
        <v>633</v>
      </c>
      <c r="D634" s="11" t="str">
        <f t="shared" si="9"/>
        <v>9-UW</v>
      </c>
      <c r="E634" t="str">
        <f>VLOOKUP($D634,metadata!$B$2:$S$450,2,FALSE)</f>
        <v>Gomi, T; Takeda, M</v>
      </c>
      <c r="F634" t="str">
        <f>VLOOKUP($D634,metadata!$B$2:$S$450,3,FALSE)</f>
        <v>Changes in life-history traits in the Fall Webworm within half a century of introduction to Japan</v>
      </c>
      <c r="G634" t="str">
        <f>VLOOKUP($D634,metadata!$B$2:$S$450,4,FALSE)</f>
        <v>10.2307/2390287</v>
      </c>
      <c r="H634" t="str">
        <f>VLOOKUP($D634,metadata!$B$2:$S$450,5,FALSE)</f>
        <v>y</v>
      </c>
      <c r="I634" t="str">
        <f>VLOOKUP($D634,metadata!$B$2:$S$450,6,FALSE)</f>
        <v>a</v>
      </c>
      <c r="J634" t="str">
        <f>VLOOKUP($D634,metadata!$B$2:$S$450,7,FALSE)</f>
        <v>i</v>
      </c>
      <c r="K634">
        <f>VLOOKUP($D634,metadata!$B$2:$S$450,8,FALSE)</f>
        <v>7</v>
      </c>
      <c r="L634">
        <f>VLOOKUP($D634,metadata!$B$2:$S$450,9,FALSE)</f>
        <v>4</v>
      </c>
      <c r="M634">
        <f>VLOOKUP($D634,metadata!$B$2:$S$450,10,FALSE)</f>
        <v>0</v>
      </c>
      <c r="N634" t="str">
        <f>VLOOKUP($D634,metadata!$B$2:$S$450,11,FALSE)</f>
        <v>Hyphantria cunea</v>
      </c>
      <c r="O634" t="str">
        <f>VLOOKUP($D634,metadata!$B$2:$S$450,12,FALSE)</f>
        <v>lepidoptera</v>
      </c>
      <c r="P634" t="str">
        <f>VLOOKUP($D634,metadata!$B$2:$S$450,13,FALSE)</f>
        <v>UW</v>
      </c>
      <c r="Q634">
        <f>VLOOKUP($D634,metadata!$B$2:$S$450,14,FALSE)</f>
        <v>35.9</v>
      </c>
      <c r="R634">
        <f>VLOOKUP($D634,metadata!$B$2:$S$450,15,FALSE)</f>
        <v>139.69999999999999</v>
      </c>
      <c r="S634">
        <f>VLOOKUP($D634,metadata!$B$2:$S$450,16,FALSE)</f>
        <v>0.01</v>
      </c>
      <c r="T634">
        <f>VLOOKUP($D634,metadata!$B$2:$S$450,17,FALSE)</f>
        <v>8</v>
      </c>
      <c r="U634">
        <f>VLOOKUP($D634,metadata!$B$2:$S$450,18,FALSE)</f>
        <v>0</v>
      </c>
      <c r="V634">
        <f>VLOOKUP($D634,metadata!$B$2:$Z$450,19,FALSE)</f>
        <v>770</v>
      </c>
      <c r="W634" t="str">
        <f>VLOOKUP($D634,metadata!$B$2:$Z$450,20,FALSE)</f>
        <v>global average</v>
      </c>
      <c r="X634">
        <f>VLOOKUP($D634,metadata!$B$2:$Z$450,21,FALSE)</f>
        <v>0</v>
      </c>
      <c r="Y634">
        <f>VLOOKUP($D634,metadata!$B$2:$Z$450,22,FALSE)</f>
        <v>9</v>
      </c>
      <c r="Z634">
        <f>VLOOKUP($D634,metadata!$B$2:$Z$450,23,FALSE)</f>
        <v>0</v>
      </c>
      <c r="AA634" t="str">
        <f>VLOOKUP($D634,metadata!$B$2:$Z$450,24,FALSE)</f>
        <v>pupal</v>
      </c>
      <c r="AB634">
        <f>VLOOKUP($D634,metadata!$B$2:$Z$450,25,FALSE)</f>
        <v>0</v>
      </c>
    </row>
    <row r="635" spans="3:28" x14ac:dyDescent="0.3">
      <c r="C635">
        <v>634</v>
      </c>
      <c r="D635" s="11" t="str">
        <f t="shared" si="9"/>
        <v>9-UW</v>
      </c>
      <c r="E635" t="str">
        <f>VLOOKUP($D635,metadata!$B$2:$S$450,2,FALSE)</f>
        <v>Gomi, T; Takeda, M</v>
      </c>
      <c r="F635" t="str">
        <f>VLOOKUP($D635,metadata!$B$2:$S$450,3,FALSE)</f>
        <v>Changes in life-history traits in the Fall Webworm within half a century of introduction to Japan</v>
      </c>
      <c r="G635" t="str">
        <f>VLOOKUP($D635,metadata!$B$2:$S$450,4,FALSE)</f>
        <v>10.2307/2390287</v>
      </c>
      <c r="H635" t="str">
        <f>VLOOKUP($D635,metadata!$B$2:$S$450,5,FALSE)</f>
        <v>y</v>
      </c>
      <c r="I635" t="str">
        <f>VLOOKUP($D635,metadata!$B$2:$S$450,6,FALSE)</f>
        <v>a</v>
      </c>
      <c r="J635" t="str">
        <f>VLOOKUP($D635,metadata!$B$2:$S$450,7,FALSE)</f>
        <v>i</v>
      </c>
      <c r="K635">
        <f>VLOOKUP($D635,metadata!$B$2:$S$450,8,FALSE)</f>
        <v>7</v>
      </c>
      <c r="L635">
        <f>VLOOKUP($D635,metadata!$B$2:$S$450,9,FALSE)</f>
        <v>4</v>
      </c>
      <c r="M635">
        <f>VLOOKUP($D635,metadata!$B$2:$S$450,10,FALSE)</f>
        <v>0</v>
      </c>
      <c r="N635" t="str">
        <f>VLOOKUP($D635,metadata!$B$2:$S$450,11,FALSE)</f>
        <v>Hyphantria cunea</v>
      </c>
      <c r="O635" t="str">
        <f>VLOOKUP($D635,metadata!$B$2:$S$450,12,FALSE)</f>
        <v>lepidoptera</v>
      </c>
      <c r="P635" t="str">
        <f>VLOOKUP($D635,metadata!$B$2:$S$450,13,FALSE)</f>
        <v>UW</v>
      </c>
      <c r="Q635">
        <f>VLOOKUP($D635,metadata!$B$2:$S$450,14,FALSE)</f>
        <v>35.9</v>
      </c>
      <c r="R635">
        <f>VLOOKUP($D635,metadata!$B$2:$S$450,15,FALSE)</f>
        <v>139.69999999999999</v>
      </c>
      <c r="S635">
        <f>VLOOKUP($D635,metadata!$B$2:$S$450,16,FALSE)</f>
        <v>0.01</v>
      </c>
      <c r="T635">
        <f>VLOOKUP($D635,metadata!$B$2:$S$450,17,FALSE)</f>
        <v>8</v>
      </c>
      <c r="U635">
        <f>VLOOKUP($D635,metadata!$B$2:$S$450,18,FALSE)</f>
        <v>0</v>
      </c>
      <c r="V635">
        <f>VLOOKUP($D635,metadata!$B$2:$Z$450,19,FALSE)</f>
        <v>770</v>
      </c>
      <c r="W635" t="str">
        <f>VLOOKUP($D635,metadata!$B$2:$Z$450,20,FALSE)</f>
        <v>global average</v>
      </c>
      <c r="X635">
        <f>VLOOKUP($D635,metadata!$B$2:$Z$450,21,FALSE)</f>
        <v>0</v>
      </c>
      <c r="Y635">
        <f>VLOOKUP($D635,metadata!$B$2:$Z$450,22,FALSE)</f>
        <v>9</v>
      </c>
      <c r="Z635">
        <f>VLOOKUP($D635,metadata!$B$2:$Z$450,23,FALSE)</f>
        <v>0</v>
      </c>
      <c r="AA635" t="str">
        <f>VLOOKUP($D635,metadata!$B$2:$Z$450,24,FALSE)</f>
        <v>pupal</v>
      </c>
      <c r="AB635">
        <f>VLOOKUP($D635,metadata!$B$2:$Z$450,25,FALSE)</f>
        <v>0</v>
      </c>
    </row>
    <row r="636" spans="3:28" x14ac:dyDescent="0.3">
      <c r="C636">
        <v>635</v>
      </c>
      <c r="D636" s="11" t="str">
        <f t="shared" si="9"/>
        <v>9-UW</v>
      </c>
      <c r="E636" t="str">
        <f>VLOOKUP($D636,metadata!$B$2:$S$450,2,FALSE)</f>
        <v>Gomi, T; Takeda, M</v>
      </c>
      <c r="F636" t="str">
        <f>VLOOKUP($D636,metadata!$B$2:$S$450,3,FALSE)</f>
        <v>Changes in life-history traits in the Fall Webworm within half a century of introduction to Japan</v>
      </c>
      <c r="G636" t="str">
        <f>VLOOKUP($D636,metadata!$B$2:$S$450,4,FALSE)</f>
        <v>10.2307/2390287</v>
      </c>
      <c r="H636" t="str">
        <f>VLOOKUP($D636,metadata!$B$2:$S$450,5,FALSE)</f>
        <v>y</v>
      </c>
      <c r="I636" t="str">
        <f>VLOOKUP($D636,metadata!$B$2:$S$450,6,FALSE)</f>
        <v>a</v>
      </c>
      <c r="J636" t="str">
        <f>VLOOKUP($D636,metadata!$B$2:$S$450,7,FALSE)</f>
        <v>i</v>
      </c>
      <c r="K636">
        <f>VLOOKUP($D636,metadata!$B$2:$S$450,8,FALSE)</f>
        <v>7</v>
      </c>
      <c r="L636">
        <f>VLOOKUP($D636,metadata!$B$2:$S$450,9,FALSE)</f>
        <v>4</v>
      </c>
      <c r="M636">
        <f>VLOOKUP($D636,metadata!$B$2:$S$450,10,FALSE)</f>
        <v>0</v>
      </c>
      <c r="N636" t="str">
        <f>VLOOKUP($D636,metadata!$B$2:$S$450,11,FALSE)</f>
        <v>Hyphantria cunea</v>
      </c>
      <c r="O636" t="str">
        <f>VLOOKUP($D636,metadata!$B$2:$S$450,12,FALSE)</f>
        <v>lepidoptera</v>
      </c>
      <c r="P636" t="str">
        <f>VLOOKUP($D636,metadata!$B$2:$S$450,13,FALSE)</f>
        <v>UW</v>
      </c>
      <c r="Q636">
        <f>VLOOKUP($D636,metadata!$B$2:$S$450,14,FALSE)</f>
        <v>35.9</v>
      </c>
      <c r="R636">
        <f>VLOOKUP($D636,metadata!$B$2:$S$450,15,FALSE)</f>
        <v>139.69999999999999</v>
      </c>
      <c r="S636">
        <f>VLOOKUP($D636,metadata!$B$2:$S$450,16,FALSE)</f>
        <v>0.01</v>
      </c>
      <c r="T636">
        <f>VLOOKUP($D636,metadata!$B$2:$S$450,17,FALSE)</f>
        <v>8</v>
      </c>
      <c r="U636">
        <f>VLOOKUP($D636,metadata!$B$2:$S$450,18,FALSE)</f>
        <v>0</v>
      </c>
      <c r="V636">
        <f>VLOOKUP($D636,metadata!$B$2:$Z$450,19,FALSE)</f>
        <v>770</v>
      </c>
      <c r="W636" t="str">
        <f>VLOOKUP($D636,metadata!$B$2:$Z$450,20,FALSE)</f>
        <v>global average</v>
      </c>
      <c r="X636">
        <f>VLOOKUP($D636,metadata!$B$2:$Z$450,21,FALSE)</f>
        <v>0</v>
      </c>
      <c r="Y636">
        <f>VLOOKUP($D636,metadata!$B$2:$Z$450,22,FALSE)</f>
        <v>9</v>
      </c>
      <c r="Z636">
        <f>VLOOKUP($D636,metadata!$B$2:$Z$450,23,FALSE)</f>
        <v>0</v>
      </c>
      <c r="AA636" t="str">
        <f>VLOOKUP($D636,metadata!$B$2:$Z$450,24,FALSE)</f>
        <v>pupal</v>
      </c>
      <c r="AB636">
        <f>VLOOKUP($D636,metadata!$B$2:$Z$450,25,FALSE)</f>
        <v>0</v>
      </c>
    </row>
    <row r="637" spans="3:28" x14ac:dyDescent="0.3">
      <c r="C637">
        <v>636</v>
      </c>
      <c r="D637" s="11" t="str">
        <f t="shared" si="9"/>
        <v>9-KT</v>
      </c>
      <c r="E637" t="str">
        <f>VLOOKUP($D637,metadata!$B$2:$S$450,2,FALSE)</f>
        <v>Gomi, T; Takeda, M</v>
      </c>
      <c r="F637" t="str">
        <f>VLOOKUP($D637,metadata!$B$2:$S$450,3,FALSE)</f>
        <v>Changes in life-history traits in the Fall Webworm within half a century of introduction to Japan</v>
      </c>
      <c r="G637" t="str">
        <f>VLOOKUP($D637,metadata!$B$2:$S$450,4,FALSE)</f>
        <v>10.2307/2390287</v>
      </c>
      <c r="H637" t="str">
        <f>VLOOKUP($D637,metadata!$B$2:$S$450,5,FALSE)</f>
        <v>y</v>
      </c>
      <c r="I637" t="str">
        <f>VLOOKUP($D637,metadata!$B$2:$S$450,6,FALSE)</f>
        <v>a</v>
      </c>
      <c r="J637" t="str">
        <f>VLOOKUP($D637,metadata!$B$2:$S$450,7,FALSE)</f>
        <v>i</v>
      </c>
      <c r="K637">
        <f>VLOOKUP($D637,metadata!$B$2:$S$450,8,FALSE)</f>
        <v>7</v>
      </c>
      <c r="L637">
        <f>VLOOKUP($D637,metadata!$B$2:$S$450,9,FALSE)</f>
        <v>3</v>
      </c>
      <c r="M637">
        <f>VLOOKUP($D637,metadata!$B$2:$S$450,10,FALSE)</f>
        <v>0</v>
      </c>
      <c r="N637" t="str">
        <f>VLOOKUP($D637,metadata!$B$2:$S$450,11,FALSE)</f>
        <v>Hyphantria cunea</v>
      </c>
      <c r="O637" t="str">
        <f>VLOOKUP($D637,metadata!$B$2:$S$450,12,FALSE)</f>
        <v>lepidoptera</v>
      </c>
      <c r="P637" t="str">
        <f>VLOOKUP($D637,metadata!$B$2:$S$450,13,FALSE)</f>
        <v>KT</v>
      </c>
      <c r="Q637">
        <f>VLOOKUP($D637,metadata!$B$2:$S$450,14,FALSE)</f>
        <v>35</v>
      </c>
      <c r="R637">
        <f>VLOOKUP($D637,metadata!$B$2:$S$450,15,FALSE)</f>
        <v>135.80000000000001</v>
      </c>
      <c r="S637">
        <f>VLOOKUP($D637,metadata!$B$2:$S$450,16,FALSE)</f>
        <v>0.01</v>
      </c>
      <c r="T637">
        <f>VLOOKUP($D637,metadata!$B$2:$S$450,17,FALSE)</f>
        <v>41.4</v>
      </c>
      <c r="U637">
        <f>VLOOKUP($D637,metadata!$B$2:$S$450,18,FALSE)</f>
        <v>0</v>
      </c>
      <c r="V637">
        <f>VLOOKUP($D637,metadata!$B$2:$Z$450,19,FALSE)</f>
        <v>770</v>
      </c>
      <c r="W637" t="str">
        <f>VLOOKUP($D637,metadata!$B$2:$Z$450,20,FALSE)</f>
        <v>global average</v>
      </c>
      <c r="X637">
        <f>VLOOKUP($D637,metadata!$B$2:$Z$450,21,FALSE)</f>
        <v>0</v>
      </c>
      <c r="Y637">
        <f>VLOOKUP($D637,metadata!$B$2:$Z$450,22,FALSE)</f>
        <v>9</v>
      </c>
      <c r="Z637">
        <f>VLOOKUP($D637,metadata!$B$2:$Z$450,23,FALSE)</f>
        <v>0</v>
      </c>
      <c r="AA637" t="str">
        <f>VLOOKUP($D637,metadata!$B$2:$Z$450,24,FALSE)</f>
        <v>pupal</v>
      </c>
      <c r="AB637">
        <f>VLOOKUP($D637,metadata!$B$2:$Z$450,25,FALSE)</f>
        <v>0</v>
      </c>
    </row>
    <row r="638" spans="3:28" x14ac:dyDescent="0.3">
      <c r="C638">
        <v>637</v>
      </c>
      <c r="D638" s="11" t="str">
        <f t="shared" si="9"/>
        <v>9-KT</v>
      </c>
      <c r="E638" t="str">
        <f>VLOOKUP($D638,metadata!$B$2:$S$450,2,FALSE)</f>
        <v>Gomi, T; Takeda, M</v>
      </c>
      <c r="F638" t="str">
        <f>VLOOKUP($D638,metadata!$B$2:$S$450,3,FALSE)</f>
        <v>Changes in life-history traits in the Fall Webworm within half a century of introduction to Japan</v>
      </c>
      <c r="G638" t="str">
        <f>VLOOKUP($D638,metadata!$B$2:$S$450,4,FALSE)</f>
        <v>10.2307/2390287</v>
      </c>
      <c r="H638" t="str">
        <f>VLOOKUP($D638,metadata!$B$2:$S$450,5,FALSE)</f>
        <v>y</v>
      </c>
      <c r="I638" t="str">
        <f>VLOOKUP($D638,metadata!$B$2:$S$450,6,FALSE)</f>
        <v>a</v>
      </c>
      <c r="J638" t="str">
        <f>VLOOKUP($D638,metadata!$B$2:$S$450,7,FALSE)</f>
        <v>i</v>
      </c>
      <c r="K638">
        <f>VLOOKUP($D638,metadata!$B$2:$S$450,8,FALSE)</f>
        <v>7</v>
      </c>
      <c r="L638">
        <f>VLOOKUP($D638,metadata!$B$2:$S$450,9,FALSE)</f>
        <v>3</v>
      </c>
      <c r="M638">
        <f>VLOOKUP($D638,metadata!$B$2:$S$450,10,FALSE)</f>
        <v>0</v>
      </c>
      <c r="N638" t="str">
        <f>VLOOKUP($D638,metadata!$B$2:$S$450,11,FALSE)</f>
        <v>Hyphantria cunea</v>
      </c>
      <c r="O638" t="str">
        <f>VLOOKUP($D638,metadata!$B$2:$S$450,12,FALSE)</f>
        <v>lepidoptera</v>
      </c>
      <c r="P638" t="str">
        <f>VLOOKUP($D638,metadata!$B$2:$S$450,13,FALSE)</f>
        <v>KT</v>
      </c>
      <c r="Q638">
        <f>VLOOKUP($D638,metadata!$B$2:$S$450,14,FALSE)</f>
        <v>35</v>
      </c>
      <c r="R638">
        <f>VLOOKUP($D638,metadata!$B$2:$S$450,15,FALSE)</f>
        <v>135.80000000000001</v>
      </c>
      <c r="S638">
        <f>VLOOKUP($D638,metadata!$B$2:$S$450,16,FALSE)</f>
        <v>0.01</v>
      </c>
      <c r="T638">
        <f>VLOOKUP($D638,metadata!$B$2:$S$450,17,FALSE)</f>
        <v>41.4</v>
      </c>
      <c r="U638">
        <f>VLOOKUP($D638,metadata!$B$2:$S$450,18,FALSE)</f>
        <v>0</v>
      </c>
      <c r="V638">
        <f>VLOOKUP($D638,metadata!$B$2:$Z$450,19,FALSE)</f>
        <v>770</v>
      </c>
      <c r="W638" t="str">
        <f>VLOOKUP($D638,metadata!$B$2:$Z$450,20,FALSE)</f>
        <v>global average</v>
      </c>
      <c r="X638">
        <f>VLOOKUP($D638,metadata!$B$2:$Z$450,21,FALSE)</f>
        <v>0</v>
      </c>
      <c r="Y638">
        <f>VLOOKUP($D638,metadata!$B$2:$Z$450,22,FALSE)</f>
        <v>9</v>
      </c>
      <c r="Z638">
        <f>VLOOKUP($D638,metadata!$B$2:$Z$450,23,FALSE)</f>
        <v>0</v>
      </c>
      <c r="AA638" t="str">
        <f>VLOOKUP($D638,metadata!$B$2:$Z$450,24,FALSE)</f>
        <v>pupal</v>
      </c>
      <c r="AB638">
        <f>VLOOKUP($D638,metadata!$B$2:$Z$450,25,FALSE)</f>
        <v>0</v>
      </c>
    </row>
    <row r="639" spans="3:28" x14ac:dyDescent="0.3">
      <c r="C639">
        <v>638</v>
      </c>
      <c r="D639" s="11" t="str">
        <f t="shared" si="9"/>
        <v>9-KT</v>
      </c>
      <c r="E639" t="str">
        <f>VLOOKUP($D639,metadata!$B$2:$S$450,2,FALSE)</f>
        <v>Gomi, T; Takeda, M</v>
      </c>
      <c r="F639" t="str">
        <f>VLOOKUP($D639,metadata!$B$2:$S$450,3,FALSE)</f>
        <v>Changes in life-history traits in the Fall Webworm within half a century of introduction to Japan</v>
      </c>
      <c r="G639" t="str">
        <f>VLOOKUP($D639,metadata!$B$2:$S$450,4,FALSE)</f>
        <v>10.2307/2390287</v>
      </c>
      <c r="H639" t="str">
        <f>VLOOKUP($D639,metadata!$B$2:$S$450,5,FALSE)</f>
        <v>y</v>
      </c>
      <c r="I639" t="str">
        <f>VLOOKUP($D639,metadata!$B$2:$S$450,6,FALSE)</f>
        <v>a</v>
      </c>
      <c r="J639" t="str">
        <f>VLOOKUP($D639,metadata!$B$2:$S$450,7,FALSE)</f>
        <v>i</v>
      </c>
      <c r="K639">
        <f>VLOOKUP($D639,metadata!$B$2:$S$450,8,FALSE)</f>
        <v>7</v>
      </c>
      <c r="L639">
        <f>VLOOKUP($D639,metadata!$B$2:$S$450,9,FALSE)</f>
        <v>3</v>
      </c>
      <c r="M639">
        <f>VLOOKUP($D639,metadata!$B$2:$S$450,10,FALSE)</f>
        <v>0</v>
      </c>
      <c r="N639" t="str">
        <f>VLOOKUP($D639,metadata!$B$2:$S$450,11,FALSE)</f>
        <v>Hyphantria cunea</v>
      </c>
      <c r="O639" t="str">
        <f>VLOOKUP($D639,metadata!$B$2:$S$450,12,FALSE)</f>
        <v>lepidoptera</v>
      </c>
      <c r="P639" t="str">
        <f>VLOOKUP($D639,metadata!$B$2:$S$450,13,FALSE)</f>
        <v>KT</v>
      </c>
      <c r="Q639">
        <f>VLOOKUP($D639,metadata!$B$2:$S$450,14,FALSE)</f>
        <v>35</v>
      </c>
      <c r="R639">
        <f>VLOOKUP($D639,metadata!$B$2:$S$450,15,FALSE)</f>
        <v>135.80000000000001</v>
      </c>
      <c r="S639">
        <f>VLOOKUP($D639,metadata!$B$2:$S$450,16,FALSE)</f>
        <v>0.01</v>
      </c>
      <c r="T639">
        <f>VLOOKUP($D639,metadata!$B$2:$S$450,17,FALSE)</f>
        <v>41.4</v>
      </c>
      <c r="U639">
        <f>VLOOKUP($D639,metadata!$B$2:$S$450,18,FALSE)</f>
        <v>0</v>
      </c>
      <c r="V639">
        <f>VLOOKUP($D639,metadata!$B$2:$Z$450,19,FALSE)</f>
        <v>770</v>
      </c>
      <c r="W639" t="str">
        <f>VLOOKUP($D639,metadata!$B$2:$Z$450,20,FALSE)</f>
        <v>global average</v>
      </c>
      <c r="X639">
        <f>VLOOKUP($D639,metadata!$B$2:$Z$450,21,FALSE)</f>
        <v>0</v>
      </c>
      <c r="Y639">
        <f>VLOOKUP($D639,metadata!$B$2:$Z$450,22,FALSE)</f>
        <v>9</v>
      </c>
      <c r="Z639">
        <f>VLOOKUP($D639,metadata!$B$2:$Z$450,23,FALSE)</f>
        <v>0</v>
      </c>
      <c r="AA639" t="str">
        <f>VLOOKUP($D639,metadata!$B$2:$Z$450,24,FALSE)</f>
        <v>pupal</v>
      </c>
      <c r="AB639">
        <f>VLOOKUP($D639,metadata!$B$2:$Z$450,25,FALSE)</f>
        <v>0</v>
      </c>
    </row>
    <row r="640" spans="3:28" x14ac:dyDescent="0.3">
      <c r="C640">
        <v>639</v>
      </c>
      <c r="D640" s="11" t="str">
        <f t="shared" si="9"/>
        <v>9-KT</v>
      </c>
      <c r="E640" t="str">
        <f>VLOOKUP($D640,metadata!$B$2:$S$450,2,FALSE)</f>
        <v>Gomi, T; Takeda, M</v>
      </c>
      <c r="F640" t="str">
        <f>VLOOKUP($D640,metadata!$B$2:$S$450,3,FALSE)</f>
        <v>Changes in life-history traits in the Fall Webworm within half a century of introduction to Japan</v>
      </c>
      <c r="G640" t="str">
        <f>VLOOKUP($D640,metadata!$B$2:$S$450,4,FALSE)</f>
        <v>10.2307/2390287</v>
      </c>
      <c r="H640" t="str">
        <f>VLOOKUP($D640,metadata!$B$2:$S$450,5,FALSE)</f>
        <v>y</v>
      </c>
      <c r="I640" t="str">
        <f>VLOOKUP($D640,metadata!$B$2:$S$450,6,FALSE)</f>
        <v>a</v>
      </c>
      <c r="J640" t="str">
        <f>VLOOKUP($D640,metadata!$B$2:$S$450,7,FALSE)</f>
        <v>i</v>
      </c>
      <c r="K640">
        <f>VLOOKUP($D640,metadata!$B$2:$S$450,8,FALSE)</f>
        <v>7</v>
      </c>
      <c r="L640">
        <f>VLOOKUP($D640,metadata!$B$2:$S$450,9,FALSE)</f>
        <v>3</v>
      </c>
      <c r="M640">
        <f>VLOOKUP($D640,metadata!$B$2:$S$450,10,FALSE)</f>
        <v>0</v>
      </c>
      <c r="N640" t="str">
        <f>VLOOKUP($D640,metadata!$B$2:$S$450,11,FALSE)</f>
        <v>Hyphantria cunea</v>
      </c>
      <c r="O640" t="str">
        <f>VLOOKUP($D640,metadata!$B$2:$S$450,12,FALSE)</f>
        <v>lepidoptera</v>
      </c>
      <c r="P640" t="str">
        <f>VLOOKUP($D640,metadata!$B$2:$S$450,13,FALSE)</f>
        <v>KT</v>
      </c>
      <c r="Q640">
        <f>VLOOKUP($D640,metadata!$B$2:$S$450,14,FALSE)</f>
        <v>35</v>
      </c>
      <c r="R640">
        <f>VLOOKUP($D640,metadata!$B$2:$S$450,15,FALSE)</f>
        <v>135.80000000000001</v>
      </c>
      <c r="S640">
        <f>VLOOKUP($D640,metadata!$B$2:$S$450,16,FALSE)</f>
        <v>0.01</v>
      </c>
      <c r="T640">
        <f>VLOOKUP($D640,metadata!$B$2:$S$450,17,FALSE)</f>
        <v>41.4</v>
      </c>
      <c r="U640">
        <f>VLOOKUP($D640,metadata!$B$2:$S$450,18,FALSE)</f>
        <v>0</v>
      </c>
      <c r="V640">
        <f>VLOOKUP($D640,metadata!$B$2:$Z$450,19,FALSE)</f>
        <v>770</v>
      </c>
      <c r="W640" t="str">
        <f>VLOOKUP($D640,metadata!$B$2:$Z$450,20,FALSE)</f>
        <v>global average</v>
      </c>
      <c r="X640">
        <f>VLOOKUP($D640,metadata!$B$2:$Z$450,21,FALSE)</f>
        <v>0</v>
      </c>
      <c r="Y640">
        <f>VLOOKUP($D640,metadata!$B$2:$Z$450,22,FALSE)</f>
        <v>9</v>
      </c>
      <c r="Z640">
        <f>VLOOKUP($D640,metadata!$B$2:$Z$450,23,FALSE)</f>
        <v>0</v>
      </c>
      <c r="AA640" t="str">
        <f>VLOOKUP($D640,metadata!$B$2:$Z$450,24,FALSE)</f>
        <v>pupal</v>
      </c>
      <c r="AB640">
        <f>VLOOKUP($D640,metadata!$B$2:$Z$450,25,FALSE)</f>
        <v>0</v>
      </c>
    </row>
    <row r="641" spans="3:28" x14ac:dyDescent="0.3">
      <c r="C641">
        <v>640</v>
      </c>
      <c r="D641" s="11" t="str">
        <f t="shared" si="9"/>
        <v>9-KT</v>
      </c>
      <c r="E641" t="str">
        <f>VLOOKUP($D641,metadata!$B$2:$S$450,2,FALSE)</f>
        <v>Gomi, T; Takeda, M</v>
      </c>
      <c r="F641" t="str">
        <f>VLOOKUP($D641,metadata!$B$2:$S$450,3,FALSE)</f>
        <v>Changes in life-history traits in the Fall Webworm within half a century of introduction to Japan</v>
      </c>
      <c r="G641" t="str">
        <f>VLOOKUP($D641,metadata!$B$2:$S$450,4,FALSE)</f>
        <v>10.2307/2390287</v>
      </c>
      <c r="H641" t="str">
        <f>VLOOKUP($D641,metadata!$B$2:$S$450,5,FALSE)</f>
        <v>y</v>
      </c>
      <c r="I641" t="str">
        <f>VLOOKUP($D641,metadata!$B$2:$S$450,6,FALSE)</f>
        <v>a</v>
      </c>
      <c r="J641" t="str">
        <f>VLOOKUP($D641,metadata!$B$2:$S$450,7,FALSE)</f>
        <v>i</v>
      </c>
      <c r="K641">
        <f>VLOOKUP($D641,metadata!$B$2:$S$450,8,FALSE)</f>
        <v>7</v>
      </c>
      <c r="L641">
        <f>VLOOKUP($D641,metadata!$B$2:$S$450,9,FALSE)</f>
        <v>3</v>
      </c>
      <c r="M641">
        <f>VLOOKUP($D641,metadata!$B$2:$S$450,10,FALSE)</f>
        <v>0</v>
      </c>
      <c r="N641" t="str">
        <f>VLOOKUP($D641,metadata!$B$2:$S$450,11,FALSE)</f>
        <v>Hyphantria cunea</v>
      </c>
      <c r="O641" t="str">
        <f>VLOOKUP($D641,metadata!$B$2:$S$450,12,FALSE)</f>
        <v>lepidoptera</v>
      </c>
      <c r="P641" t="str">
        <f>VLOOKUP($D641,metadata!$B$2:$S$450,13,FALSE)</f>
        <v>KT</v>
      </c>
      <c r="Q641">
        <f>VLOOKUP($D641,metadata!$B$2:$S$450,14,FALSE)</f>
        <v>35</v>
      </c>
      <c r="R641">
        <f>VLOOKUP($D641,metadata!$B$2:$S$450,15,FALSE)</f>
        <v>135.80000000000001</v>
      </c>
      <c r="S641">
        <f>VLOOKUP($D641,metadata!$B$2:$S$450,16,FALSE)</f>
        <v>0.01</v>
      </c>
      <c r="T641">
        <f>VLOOKUP($D641,metadata!$B$2:$S$450,17,FALSE)</f>
        <v>41.4</v>
      </c>
      <c r="U641">
        <f>VLOOKUP($D641,metadata!$B$2:$S$450,18,FALSE)</f>
        <v>0</v>
      </c>
      <c r="V641">
        <f>VLOOKUP($D641,metadata!$B$2:$Z$450,19,FALSE)</f>
        <v>770</v>
      </c>
      <c r="W641" t="str">
        <f>VLOOKUP($D641,metadata!$B$2:$Z$450,20,FALSE)</f>
        <v>global average</v>
      </c>
      <c r="X641">
        <f>VLOOKUP($D641,metadata!$B$2:$Z$450,21,FALSE)</f>
        <v>0</v>
      </c>
      <c r="Y641">
        <f>VLOOKUP($D641,metadata!$B$2:$Z$450,22,FALSE)</f>
        <v>9</v>
      </c>
      <c r="Z641">
        <f>VLOOKUP($D641,metadata!$B$2:$Z$450,23,FALSE)</f>
        <v>0</v>
      </c>
      <c r="AA641" t="str">
        <f>VLOOKUP($D641,metadata!$B$2:$Z$450,24,FALSE)</f>
        <v>pupal</v>
      </c>
      <c r="AB641">
        <f>VLOOKUP($D641,metadata!$B$2:$Z$450,25,FALSE)</f>
        <v>0</v>
      </c>
    </row>
    <row r="642" spans="3:28" x14ac:dyDescent="0.3">
      <c r="C642">
        <v>641</v>
      </c>
      <c r="D642" s="11" t="str">
        <f t="shared" si="9"/>
        <v>9-SO</v>
      </c>
      <c r="E642" t="str">
        <f>VLOOKUP($D642,metadata!$B$2:$S$450,2,FALSE)</f>
        <v>Gomi, T; Takeda, M</v>
      </c>
      <c r="F642" t="str">
        <f>VLOOKUP($D642,metadata!$B$2:$S$450,3,FALSE)</f>
        <v>Changes in life-history traits in the Fall Webworm within half a century of introduction to Japan</v>
      </c>
      <c r="G642" t="str">
        <f>VLOOKUP($D642,metadata!$B$2:$S$450,4,FALSE)</f>
        <v>10.2307/2390287</v>
      </c>
      <c r="H642" t="str">
        <f>VLOOKUP($D642,metadata!$B$2:$S$450,5,FALSE)</f>
        <v>y</v>
      </c>
      <c r="I642" t="str">
        <f>VLOOKUP($D642,metadata!$B$2:$S$450,6,FALSE)</f>
        <v>a</v>
      </c>
      <c r="J642" t="str">
        <f>VLOOKUP($D642,metadata!$B$2:$S$450,7,FALSE)</f>
        <v>i</v>
      </c>
      <c r="K642">
        <f>VLOOKUP($D642,metadata!$B$2:$S$450,8,FALSE)</f>
        <v>7</v>
      </c>
      <c r="L642">
        <f>VLOOKUP($D642,metadata!$B$2:$S$450,9,FALSE)</f>
        <v>3</v>
      </c>
      <c r="M642">
        <f>VLOOKUP($D642,metadata!$B$2:$S$450,10,FALSE)</f>
        <v>0</v>
      </c>
      <c r="N642" t="str">
        <f>VLOOKUP($D642,metadata!$B$2:$S$450,11,FALSE)</f>
        <v>Hyphantria cunea</v>
      </c>
      <c r="O642" t="str">
        <f>VLOOKUP($D642,metadata!$B$2:$S$450,12,FALSE)</f>
        <v>lepidoptera</v>
      </c>
      <c r="P642" t="str">
        <f>VLOOKUP($D642,metadata!$B$2:$S$450,13,FALSE)</f>
        <v>SO</v>
      </c>
      <c r="Q642">
        <f>VLOOKUP($D642,metadata!$B$2:$S$450,14,FALSE)</f>
        <v>35</v>
      </c>
      <c r="R642">
        <f>VLOOKUP($D642,metadata!$B$2:$S$450,15,FALSE)</f>
        <v>138.4</v>
      </c>
      <c r="S642">
        <f>VLOOKUP($D642,metadata!$B$2:$S$450,16,FALSE)</f>
        <v>0.01</v>
      </c>
      <c r="T642">
        <f>VLOOKUP($D642,metadata!$B$2:$S$450,17,FALSE)</f>
        <v>14.1</v>
      </c>
      <c r="U642">
        <f>VLOOKUP($D642,metadata!$B$2:$S$450,18,FALSE)</f>
        <v>0</v>
      </c>
      <c r="V642">
        <f>VLOOKUP($D642,metadata!$B$2:$Z$450,19,FALSE)</f>
        <v>770</v>
      </c>
      <c r="W642" t="str">
        <f>VLOOKUP($D642,metadata!$B$2:$Z$450,20,FALSE)</f>
        <v>global average</v>
      </c>
      <c r="X642">
        <f>VLOOKUP($D642,metadata!$B$2:$Z$450,21,FALSE)</f>
        <v>0</v>
      </c>
      <c r="Y642">
        <f>VLOOKUP($D642,metadata!$B$2:$Z$450,22,FALSE)</f>
        <v>9</v>
      </c>
      <c r="Z642">
        <f>VLOOKUP($D642,metadata!$B$2:$Z$450,23,FALSE)</f>
        <v>0</v>
      </c>
      <c r="AA642" t="str">
        <f>VLOOKUP($D642,metadata!$B$2:$Z$450,24,FALSE)</f>
        <v>pupal</v>
      </c>
      <c r="AB642">
        <f>VLOOKUP($D642,metadata!$B$2:$Z$450,25,FALSE)</f>
        <v>0</v>
      </c>
    </row>
    <row r="643" spans="3:28" x14ac:dyDescent="0.3">
      <c r="C643">
        <v>642</v>
      </c>
      <c r="D643" s="11" t="str">
        <f t="shared" ref="D643:D706" si="10">VLOOKUP(C643,$A$1:$B$451,2)</f>
        <v>9-SO</v>
      </c>
      <c r="E643" t="str">
        <f>VLOOKUP($D643,metadata!$B$2:$S$450,2,FALSE)</f>
        <v>Gomi, T; Takeda, M</v>
      </c>
      <c r="F643" t="str">
        <f>VLOOKUP($D643,metadata!$B$2:$S$450,3,FALSE)</f>
        <v>Changes in life-history traits in the Fall Webworm within half a century of introduction to Japan</v>
      </c>
      <c r="G643" t="str">
        <f>VLOOKUP($D643,metadata!$B$2:$S$450,4,FALSE)</f>
        <v>10.2307/2390287</v>
      </c>
      <c r="H643" t="str">
        <f>VLOOKUP($D643,metadata!$B$2:$S$450,5,FALSE)</f>
        <v>y</v>
      </c>
      <c r="I643" t="str">
        <f>VLOOKUP($D643,metadata!$B$2:$S$450,6,FALSE)</f>
        <v>a</v>
      </c>
      <c r="J643" t="str">
        <f>VLOOKUP($D643,metadata!$B$2:$S$450,7,FALSE)</f>
        <v>i</v>
      </c>
      <c r="K643">
        <f>VLOOKUP($D643,metadata!$B$2:$S$450,8,FALSE)</f>
        <v>7</v>
      </c>
      <c r="L643">
        <f>VLOOKUP($D643,metadata!$B$2:$S$450,9,FALSE)</f>
        <v>3</v>
      </c>
      <c r="M643">
        <f>VLOOKUP($D643,metadata!$B$2:$S$450,10,FALSE)</f>
        <v>0</v>
      </c>
      <c r="N643" t="str">
        <f>VLOOKUP($D643,metadata!$B$2:$S$450,11,FALSE)</f>
        <v>Hyphantria cunea</v>
      </c>
      <c r="O643" t="str">
        <f>VLOOKUP($D643,metadata!$B$2:$S$450,12,FALSE)</f>
        <v>lepidoptera</v>
      </c>
      <c r="P643" t="str">
        <f>VLOOKUP($D643,metadata!$B$2:$S$450,13,FALSE)</f>
        <v>SO</v>
      </c>
      <c r="Q643">
        <f>VLOOKUP($D643,metadata!$B$2:$S$450,14,FALSE)</f>
        <v>35</v>
      </c>
      <c r="R643">
        <f>VLOOKUP($D643,metadata!$B$2:$S$450,15,FALSE)</f>
        <v>138.4</v>
      </c>
      <c r="S643">
        <f>VLOOKUP($D643,metadata!$B$2:$S$450,16,FALSE)</f>
        <v>0.01</v>
      </c>
      <c r="T643">
        <f>VLOOKUP($D643,metadata!$B$2:$S$450,17,FALSE)</f>
        <v>14.1</v>
      </c>
      <c r="U643">
        <f>VLOOKUP($D643,metadata!$B$2:$S$450,18,FALSE)</f>
        <v>0</v>
      </c>
      <c r="V643">
        <f>VLOOKUP($D643,metadata!$B$2:$Z$450,19,FALSE)</f>
        <v>770</v>
      </c>
      <c r="W643" t="str">
        <f>VLOOKUP($D643,metadata!$B$2:$Z$450,20,FALSE)</f>
        <v>global average</v>
      </c>
      <c r="X643">
        <f>VLOOKUP($D643,metadata!$B$2:$Z$450,21,FALSE)</f>
        <v>0</v>
      </c>
      <c r="Y643">
        <f>VLOOKUP($D643,metadata!$B$2:$Z$450,22,FALSE)</f>
        <v>9</v>
      </c>
      <c r="Z643">
        <f>VLOOKUP($D643,metadata!$B$2:$Z$450,23,FALSE)</f>
        <v>0</v>
      </c>
      <c r="AA643" t="str">
        <f>VLOOKUP($D643,metadata!$B$2:$Z$450,24,FALSE)</f>
        <v>pupal</v>
      </c>
      <c r="AB643">
        <f>VLOOKUP($D643,metadata!$B$2:$Z$450,25,FALSE)</f>
        <v>0</v>
      </c>
    </row>
    <row r="644" spans="3:28" x14ac:dyDescent="0.3">
      <c r="C644">
        <v>643</v>
      </c>
      <c r="D644" s="11" t="str">
        <f t="shared" si="10"/>
        <v>9-SO</v>
      </c>
      <c r="E644" t="str">
        <f>VLOOKUP($D644,metadata!$B$2:$S$450,2,FALSE)</f>
        <v>Gomi, T; Takeda, M</v>
      </c>
      <c r="F644" t="str">
        <f>VLOOKUP($D644,metadata!$B$2:$S$450,3,FALSE)</f>
        <v>Changes in life-history traits in the Fall Webworm within half a century of introduction to Japan</v>
      </c>
      <c r="G644" t="str">
        <f>VLOOKUP($D644,metadata!$B$2:$S$450,4,FALSE)</f>
        <v>10.2307/2390287</v>
      </c>
      <c r="H644" t="str">
        <f>VLOOKUP($D644,metadata!$B$2:$S$450,5,FALSE)</f>
        <v>y</v>
      </c>
      <c r="I644" t="str">
        <f>VLOOKUP($D644,metadata!$B$2:$S$450,6,FALSE)</f>
        <v>a</v>
      </c>
      <c r="J644" t="str">
        <f>VLOOKUP($D644,metadata!$B$2:$S$450,7,FALSE)</f>
        <v>i</v>
      </c>
      <c r="K644">
        <f>VLOOKUP($D644,metadata!$B$2:$S$450,8,FALSE)</f>
        <v>7</v>
      </c>
      <c r="L644">
        <f>VLOOKUP($D644,metadata!$B$2:$S$450,9,FALSE)</f>
        <v>3</v>
      </c>
      <c r="M644">
        <f>VLOOKUP($D644,metadata!$B$2:$S$450,10,FALSE)</f>
        <v>0</v>
      </c>
      <c r="N644" t="str">
        <f>VLOOKUP($D644,metadata!$B$2:$S$450,11,FALSE)</f>
        <v>Hyphantria cunea</v>
      </c>
      <c r="O644" t="str">
        <f>VLOOKUP($D644,metadata!$B$2:$S$450,12,FALSE)</f>
        <v>lepidoptera</v>
      </c>
      <c r="P644" t="str">
        <f>VLOOKUP($D644,metadata!$B$2:$S$450,13,FALSE)</f>
        <v>SO</v>
      </c>
      <c r="Q644">
        <f>VLOOKUP($D644,metadata!$B$2:$S$450,14,FALSE)</f>
        <v>35</v>
      </c>
      <c r="R644">
        <f>VLOOKUP($D644,metadata!$B$2:$S$450,15,FALSE)</f>
        <v>138.4</v>
      </c>
      <c r="S644">
        <f>VLOOKUP($D644,metadata!$B$2:$S$450,16,FALSE)</f>
        <v>0.01</v>
      </c>
      <c r="T644">
        <f>VLOOKUP($D644,metadata!$B$2:$S$450,17,FALSE)</f>
        <v>14.1</v>
      </c>
      <c r="U644">
        <f>VLOOKUP($D644,metadata!$B$2:$S$450,18,FALSE)</f>
        <v>0</v>
      </c>
      <c r="V644">
        <f>VLOOKUP($D644,metadata!$B$2:$Z$450,19,FALSE)</f>
        <v>770</v>
      </c>
      <c r="W644" t="str">
        <f>VLOOKUP($D644,metadata!$B$2:$Z$450,20,FALSE)</f>
        <v>global average</v>
      </c>
      <c r="X644">
        <f>VLOOKUP($D644,metadata!$B$2:$Z$450,21,FALSE)</f>
        <v>0</v>
      </c>
      <c r="Y644">
        <f>VLOOKUP($D644,metadata!$B$2:$Z$450,22,FALSE)</f>
        <v>9</v>
      </c>
      <c r="Z644">
        <f>VLOOKUP($D644,metadata!$B$2:$Z$450,23,FALSE)</f>
        <v>0</v>
      </c>
      <c r="AA644" t="str">
        <f>VLOOKUP($D644,metadata!$B$2:$Z$450,24,FALSE)</f>
        <v>pupal</v>
      </c>
      <c r="AB644">
        <f>VLOOKUP($D644,metadata!$B$2:$Z$450,25,FALSE)</f>
        <v>0</v>
      </c>
    </row>
    <row r="645" spans="3:28" x14ac:dyDescent="0.3">
      <c r="C645">
        <v>644</v>
      </c>
      <c r="D645" s="11" t="str">
        <f t="shared" si="10"/>
        <v>9-SO</v>
      </c>
      <c r="E645" t="str">
        <f>VLOOKUP($D645,metadata!$B$2:$S$450,2,FALSE)</f>
        <v>Gomi, T; Takeda, M</v>
      </c>
      <c r="F645" t="str">
        <f>VLOOKUP($D645,metadata!$B$2:$S$450,3,FALSE)</f>
        <v>Changes in life-history traits in the Fall Webworm within half a century of introduction to Japan</v>
      </c>
      <c r="G645" t="str">
        <f>VLOOKUP($D645,metadata!$B$2:$S$450,4,FALSE)</f>
        <v>10.2307/2390287</v>
      </c>
      <c r="H645" t="str">
        <f>VLOOKUP($D645,metadata!$B$2:$S$450,5,FALSE)</f>
        <v>y</v>
      </c>
      <c r="I645" t="str">
        <f>VLOOKUP($D645,metadata!$B$2:$S$450,6,FALSE)</f>
        <v>a</v>
      </c>
      <c r="J645" t="str">
        <f>VLOOKUP($D645,metadata!$B$2:$S$450,7,FALSE)</f>
        <v>i</v>
      </c>
      <c r="K645">
        <f>VLOOKUP($D645,metadata!$B$2:$S$450,8,FALSE)</f>
        <v>7</v>
      </c>
      <c r="L645">
        <f>VLOOKUP($D645,metadata!$B$2:$S$450,9,FALSE)</f>
        <v>3</v>
      </c>
      <c r="M645">
        <f>VLOOKUP($D645,metadata!$B$2:$S$450,10,FALSE)</f>
        <v>0</v>
      </c>
      <c r="N645" t="str">
        <f>VLOOKUP($D645,metadata!$B$2:$S$450,11,FALSE)</f>
        <v>Hyphantria cunea</v>
      </c>
      <c r="O645" t="str">
        <f>VLOOKUP($D645,metadata!$B$2:$S$450,12,FALSE)</f>
        <v>lepidoptera</v>
      </c>
      <c r="P645" t="str">
        <f>VLOOKUP($D645,metadata!$B$2:$S$450,13,FALSE)</f>
        <v>SO</v>
      </c>
      <c r="Q645">
        <f>VLOOKUP($D645,metadata!$B$2:$S$450,14,FALSE)</f>
        <v>35</v>
      </c>
      <c r="R645">
        <f>VLOOKUP($D645,metadata!$B$2:$S$450,15,FALSE)</f>
        <v>138.4</v>
      </c>
      <c r="S645">
        <f>VLOOKUP($D645,metadata!$B$2:$S$450,16,FALSE)</f>
        <v>0.01</v>
      </c>
      <c r="T645">
        <f>VLOOKUP($D645,metadata!$B$2:$S$450,17,FALSE)</f>
        <v>14.1</v>
      </c>
      <c r="U645">
        <f>VLOOKUP($D645,metadata!$B$2:$S$450,18,FALSE)</f>
        <v>0</v>
      </c>
      <c r="V645">
        <f>VLOOKUP($D645,metadata!$B$2:$Z$450,19,FALSE)</f>
        <v>770</v>
      </c>
      <c r="W645" t="str">
        <f>VLOOKUP($D645,metadata!$B$2:$Z$450,20,FALSE)</f>
        <v>global average</v>
      </c>
      <c r="X645">
        <f>VLOOKUP($D645,metadata!$B$2:$Z$450,21,FALSE)</f>
        <v>0</v>
      </c>
      <c r="Y645">
        <f>VLOOKUP($D645,metadata!$B$2:$Z$450,22,FALSE)</f>
        <v>9</v>
      </c>
      <c r="Z645">
        <f>VLOOKUP($D645,metadata!$B$2:$Z$450,23,FALSE)</f>
        <v>0</v>
      </c>
      <c r="AA645" t="str">
        <f>VLOOKUP($D645,metadata!$B$2:$Z$450,24,FALSE)</f>
        <v>pupal</v>
      </c>
      <c r="AB645">
        <f>VLOOKUP($D645,metadata!$B$2:$Z$450,25,FALSE)</f>
        <v>0</v>
      </c>
    </row>
    <row r="646" spans="3:28" x14ac:dyDescent="0.3">
      <c r="C646">
        <v>645</v>
      </c>
      <c r="D646" s="11" t="str">
        <f t="shared" si="10"/>
        <v>9-SO</v>
      </c>
      <c r="E646" t="str">
        <f>VLOOKUP($D646,metadata!$B$2:$S$450,2,FALSE)</f>
        <v>Gomi, T; Takeda, M</v>
      </c>
      <c r="F646" t="str">
        <f>VLOOKUP($D646,metadata!$B$2:$S$450,3,FALSE)</f>
        <v>Changes in life-history traits in the Fall Webworm within half a century of introduction to Japan</v>
      </c>
      <c r="G646" t="str">
        <f>VLOOKUP($D646,metadata!$B$2:$S$450,4,FALSE)</f>
        <v>10.2307/2390287</v>
      </c>
      <c r="H646" t="str">
        <f>VLOOKUP($D646,metadata!$B$2:$S$450,5,FALSE)</f>
        <v>y</v>
      </c>
      <c r="I646" t="str">
        <f>VLOOKUP($D646,metadata!$B$2:$S$450,6,FALSE)</f>
        <v>a</v>
      </c>
      <c r="J646" t="str">
        <f>VLOOKUP($D646,metadata!$B$2:$S$450,7,FALSE)</f>
        <v>i</v>
      </c>
      <c r="K646">
        <f>VLOOKUP($D646,metadata!$B$2:$S$450,8,FALSE)</f>
        <v>7</v>
      </c>
      <c r="L646">
        <f>VLOOKUP($D646,metadata!$B$2:$S$450,9,FALSE)</f>
        <v>3</v>
      </c>
      <c r="M646">
        <f>VLOOKUP($D646,metadata!$B$2:$S$450,10,FALSE)</f>
        <v>0</v>
      </c>
      <c r="N646" t="str">
        <f>VLOOKUP($D646,metadata!$B$2:$S$450,11,FALSE)</f>
        <v>Hyphantria cunea</v>
      </c>
      <c r="O646" t="str">
        <f>VLOOKUP($D646,metadata!$B$2:$S$450,12,FALSE)</f>
        <v>lepidoptera</v>
      </c>
      <c r="P646" t="str">
        <f>VLOOKUP($D646,metadata!$B$2:$S$450,13,FALSE)</f>
        <v>SO</v>
      </c>
      <c r="Q646">
        <f>VLOOKUP($D646,metadata!$B$2:$S$450,14,FALSE)</f>
        <v>35</v>
      </c>
      <c r="R646">
        <f>VLOOKUP($D646,metadata!$B$2:$S$450,15,FALSE)</f>
        <v>138.4</v>
      </c>
      <c r="S646">
        <f>VLOOKUP($D646,metadata!$B$2:$S$450,16,FALSE)</f>
        <v>0.01</v>
      </c>
      <c r="T646">
        <f>VLOOKUP($D646,metadata!$B$2:$S$450,17,FALSE)</f>
        <v>14.1</v>
      </c>
      <c r="U646">
        <f>VLOOKUP($D646,metadata!$B$2:$S$450,18,FALSE)</f>
        <v>0</v>
      </c>
      <c r="V646">
        <f>VLOOKUP($D646,metadata!$B$2:$Z$450,19,FALSE)</f>
        <v>770</v>
      </c>
      <c r="W646" t="str">
        <f>VLOOKUP($D646,metadata!$B$2:$Z$450,20,FALSE)</f>
        <v>global average</v>
      </c>
      <c r="X646">
        <f>VLOOKUP($D646,metadata!$B$2:$Z$450,21,FALSE)</f>
        <v>0</v>
      </c>
      <c r="Y646">
        <f>VLOOKUP($D646,metadata!$B$2:$Z$450,22,FALSE)</f>
        <v>9</v>
      </c>
      <c r="Z646">
        <f>VLOOKUP($D646,metadata!$B$2:$Z$450,23,FALSE)</f>
        <v>0</v>
      </c>
      <c r="AA646" t="str">
        <f>VLOOKUP($D646,metadata!$B$2:$Z$450,24,FALSE)</f>
        <v>pupal</v>
      </c>
      <c r="AB646">
        <f>VLOOKUP($D646,metadata!$B$2:$Z$450,25,FALSE)</f>
        <v>0</v>
      </c>
    </row>
    <row r="647" spans="3:28" x14ac:dyDescent="0.3">
      <c r="C647">
        <v>646</v>
      </c>
      <c r="D647" s="11" t="str">
        <f t="shared" si="10"/>
        <v>9-SO</v>
      </c>
      <c r="E647" t="str">
        <f>VLOOKUP($D647,metadata!$B$2:$S$450,2,FALSE)</f>
        <v>Gomi, T; Takeda, M</v>
      </c>
      <c r="F647" t="str">
        <f>VLOOKUP($D647,metadata!$B$2:$S$450,3,FALSE)</f>
        <v>Changes in life-history traits in the Fall Webworm within half a century of introduction to Japan</v>
      </c>
      <c r="G647" t="str">
        <f>VLOOKUP($D647,metadata!$B$2:$S$450,4,FALSE)</f>
        <v>10.2307/2390287</v>
      </c>
      <c r="H647" t="str">
        <f>VLOOKUP($D647,metadata!$B$2:$S$450,5,FALSE)</f>
        <v>y</v>
      </c>
      <c r="I647" t="str">
        <f>VLOOKUP($D647,metadata!$B$2:$S$450,6,FALSE)</f>
        <v>a</v>
      </c>
      <c r="J647" t="str">
        <f>VLOOKUP($D647,metadata!$B$2:$S$450,7,FALSE)</f>
        <v>i</v>
      </c>
      <c r="K647">
        <f>VLOOKUP($D647,metadata!$B$2:$S$450,8,FALSE)</f>
        <v>7</v>
      </c>
      <c r="L647">
        <f>VLOOKUP($D647,metadata!$B$2:$S$450,9,FALSE)</f>
        <v>3</v>
      </c>
      <c r="M647">
        <f>VLOOKUP($D647,metadata!$B$2:$S$450,10,FALSE)</f>
        <v>0</v>
      </c>
      <c r="N647" t="str">
        <f>VLOOKUP($D647,metadata!$B$2:$S$450,11,FALSE)</f>
        <v>Hyphantria cunea</v>
      </c>
      <c r="O647" t="str">
        <f>VLOOKUP($D647,metadata!$B$2:$S$450,12,FALSE)</f>
        <v>lepidoptera</v>
      </c>
      <c r="P647" t="str">
        <f>VLOOKUP($D647,metadata!$B$2:$S$450,13,FALSE)</f>
        <v>SO</v>
      </c>
      <c r="Q647">
        <f>VLOOKUP($D647,metadata!$B$2:$S$450,14,FALSE)</f>
        <v>35</v>
      </c>
      <c r="R647">
        <f>VLOOKUP($D647,metadata!$B$2:$S$450,15,FALSE)</f>
        <v>138.4</v>
      </c>
      <c r="S647">
        <f>VLOOKUP($D647,metadata!$B$2:$S$450,16,FALSE)</f>
        <v>0.01</v>
      </c>
      <c r="T647">
        <f>VLOOKUP($D647,metadata!$B$2:$S$450,17,FALSE)</f>
        <v>14.1</v>
      </c>
      <c r="U647">
        <f>VLOOKUP($D647,metadata!$B$2:$S$450,18,FALSE)</f>
        <v>0</v>
      </c>
      <c r="V647">
        <f>VLOOKUP($D647,metadata!$B$2:$Z$450,19,FALSE)</f>
        <v>770</v>
      </c>
      <c r="W647" t="str">
        <f>VLOOKUP($D647,metadata!$B$2:$Z$450,20,FALSE)</f>
        <v>global average</v>
      </c>
      <c r="X647">
        <f>VLOOKUP($D647,metadata!$B$2:$Z$450,21,FALSE)</f>
        <v>0</v>
      </c>
      <c r="Y647">
        <f>VLOOKUP($D647,metadata!$B$2:$Z$450,22,FALSE)</f>
        <v>9</v>
      </c>
      <c r="Z647">
        <f>VLOOKUP($D647,metadata!$B$2:$Z$450,23,FALSE)</f>
        <v>0</v>
      </c>
      <c r="AA647" t="str">
        <f>VLOOKUP($D647,metadata!$B$2:$Z$450,24,FALSE)</f>
        <v>pupal</v>
      </c>
      <c r="AB647">
        <f>VLOOKUP($D647,metadata!$B$2:$Z$450,25,FALSE)</f>
        <v>0</v>
      </c>
    </row>
    <row r="648" spans="3:28" x14ac:dyDescent="0.3">
      <c r="C648">
        <v>647</v>
      </c>
      <c r="D648" s="11" t="str">
        <f t="shared" si="10"/>
        <v>10-SD</v>
      </c>
      <c r="E648" t="str">
        <f>VLOOKUP($D648,metadata!$B$2:$S$450,2,FALSE)</f>
        <v>GOMI, T; TAKEDA, M</v>
      </c>
      <c r="F648" t="str">
        <f>VLOOKUP($D648,metadata!$B$2:$S$450,3,FALSE)</f>
        <v>GEOGRAPHIC-VARIATION IN PHOTOPERIODIC RESPONSES IN AN INTRODUCED INSECT, HYPHANTRIA-CUNEA DRURY (LEPIDOPTERA, ARCTIIDAE) IN JAPAN</v>
      </c>
      <c r="G648" t="str">
        <f>VLOOKUP($D648,metadata!$B$2:$S$450,4,FALSE)</f>
        <v>10.1303/aez.26.357</v>
      </c>
      <c r="H648" t="str">
        <f>VLOOKUP($D648,metadata!$B$2:$S$450,5,FALSE)</f>
        <v>y</v>
      </c>
      <c r="I648" t="str">
        <f>VLOOKUP($D648,metadata!$B$2:$S$450,6,FALSE)</f>
        <v>a</v>
      </c>
      <c r="J648" t="str">
        <f>VLOOKUP($D648,metadata!$B$2:$S$450,7,FALSE)</f>
        <v>i</v>
      </c>
      <c r="K648">
        <f>VLOOKUP($D648,metadata!$B$2:$S$450,8,FALSE)</f>
        <v>6</v>
      </c>
      <c r="L648">
        <f>VLOOKUP($D648,metadata!$B$2:$S$450,9,FALSE)</f>
        <v>3</v>
      </c>
      <c r="M648">
        <f>VLOOKUP($D648,metadata!$B$2:$S$450,10,FALSE)</f>
        <v>0</v>
      </c>
      <c r="N648" t="str">
        <f>VLOOKUP($D648,metadata!$B$2:$S$450,11,FALSE)</f>
        <v>Hyphantria cunea</v>
      </c>
      <c r="O648" t="str">
        <f>VLOOKUP($D648,metadata!$B$2:$S$450,12,FALSE)</f>
        <v>lepidoptera</v>
      </c>
      <c r="P648" t="str">
        <f>VLOOKUP($D648,metadata!$B$2:$S$450,13,FALSE)</f>
        <v>SD</v>
      </c>
      <c r="Q648">
        <f>VLOOKUP($D648,metadata!$B$2:$S$450,14,FALSE)</f>
        <v>38.266666666666666</v>
      </c>
      <c r="R648">
        <f>VLOOKUP($D648,metadata!$B$2:$S$450,15,FALSE)</f>
        <v>140.9</v>
      </c>
      <c r="S648">
        <f>VLOOKUP($D648,metadata!$B$2:$S$450,16,FALSE)</f>
        <v>0.01</v>
      </c>
      <c r="T648">
        <f>VLOOKUP($D648,metadata!$B$2:$S$450,17,FALSE)</f>
        <v>38.9</v>
      </c>
      <c r="U648">
        <f>VLOOKUP($D648,metadata!$B$2:$S$450,18,FALSE)</f>
        <v>0</v>
      </c>
      <c r="V648">
        <f>VLOOKUP($D648,metadata!$B$2:$Z$450,19,FALSE)</f>
        <v>179.5</v>
      </c>
      <c r="W648" t="str">
        <f>VLOOKUP($D648,metadata!$B$2:$Z$450,20,FALSE)</f>
        <v>acc</v>
      </c>
      <c r="X648">
        <f>VLOOKUP($D648,metadata!$B$2:$Z$450,21,FALSE)</f>
        <v>0</v>
      </c>
      <c r="Y648">
        <f>VLOOKUP($D648,metadata!$B$2:$Z$450,22,FALSE)</f>
        <v>10</v>
      </c>
      <c r="Z648">
        <f>VLOOKUP($D648,metadata!$B$2:$Z$450,23,FALSE)</f>
        <v>0</v>
      </c>
      <c r="AA648" t="str">
        <f>VLOOKUP($D648,metadata!$B$2:$Z$450,24,FALSE)</f>
        <v>pupal</v>
      </c>
      <c r="AB648">
        <f>VLOOKUP($D648,metadata!$B$2:$Z$450,25,FALSE)</f>
        <v>0</v>
      </c>
    </row>
    <row r="649" spans="3:28" x14ac:dyDescent="0.3">
      <c r="C649">
        <v>648</v>
      </c>
      <c r="D649" s="11" t="str">
        <f t="shared" si="10"/>
        <v>10-SD</v>
      </c>
      <c r="E649" t="str">
        <f>VLOOKUP($D649,metadata!$B$2:$S$450,2,FALSE)</f>
        <v>GOMI, T; TAKEDA, M</v>
      </c>
      <c r="F649" t="str">
        <f>VLOOKUP($D649,metadata!$B$2:$S$450,3,FALSE)</f>
        <v>GEOGRAPHIC-VARIATION IN PHOTOPERIODIC RESPONSES IN AN INTRODUCED INSECT, HYPHANTRIA-CUNEA DRURY (LEPIDOPTERA, ARCTIIDAE) IN JAPAN</v>
      </c>
      <c r="G649" t="str">
        <f>VLOOKUP($D649,metadata!$B$2:$S$450,4,FALSE)</f>
        <v>10.1303/aez.26.357</v>
      </c>
      <c r="H649" t="str">
        <f>VLOOKUP($D649,metadata!$B$2:$S$450,5,FALSE)</f>
        <v>y</v>
      </c>
      <c r="I649" t="str">
        <f>VLOOKUP($D649,metadata!$B$2:$S$450,6,FALSE)</f>
        <v>a</v>
      </c>
      <c r="J649" t="str">
        <f>VLOOKUP($D649,metadata!$B$2:$S$450,7,FALSE)</f>
        <v>i</v>
      </c>
      <c r="K649">
        <f>VLOOKUP($D649,metadata!$B$2:$S$450,8,FALSE)</f>
        <v>6</v>
      </c>
      <c r="L649">
        <f>VLOOKUP($D649,metadata!$B$2:$S$450,9,FALSE)</f>
        <v>3</v>
      </c>
      <c r="M649">
        <f>VLOOKUP($D649,metadata!$B$2:$S$450,10,FALSE)</f>
        <v>0</v>
      </c>
      <c r="N649" t="str">
        <f>VLOOKUP($D649,metadata!$B$2:$S$450,11,FALSE)</f>
        <v>Hyphantria cunea</v>
      </c>
      <c r="O649" t="str">
        <f>VLOOKUP($D649,metadata!$B$2:$S$450,12,FALSE)</f>
        <v>lepidoptera</v>
      </c>
      <c r="P649" t="str">
        <f>VLOOKUP($D649,metadata!$B$2:$S$450,13,FALSE)</f>
        <v>SD</v>
      </c>
      <c r="Q649">
        <f>VLOOKUP($D649,metadata!$B$2:$S$450,14,FALSE)</f>
        <v>38.266666666666666</v>
      </c>
      <c r="R649">
        <f>VLOOKUP($D649,metadata!$B$2:$S$450,15,FALSE)</f>
        <v>140.9</v>
      </c>
      <c r="S649">
        <f>VLOOKUP($D649,metadata!$B$2:$S$450,16,FALSE)</f>
        <v>0.01</v>
      </c>
      <c r="T649">
        <f>VLOOKUP($D649,metadata!$B$2:$S$450,17,FALSE)</f>
        <v>38.9</v>
      </c>
      <c r="U649">
        <f>VLOOKUP($D649,metadata!$B$2:$S$450,18,FALSE)</f>
        <v>0</v>
      </c>
      <c r="V649">
        <f>VLOOKUP($D649,metadata!$B$2:$Z$450,19,FALSE)</f>
        <v>179.5</v>
      </c>
      <c r="W649" t="str">
        <f>VLOOKUP($D649,metadata!$B$2:$Z$450,20,FALSE)</f>
        <v>acc</v>
      </c>
      <c r="X649">
        <f>VLOOKUP($D649,metadata!$B$2:$Z$450,21,FALSE)</f>
        <v>0</v>
      </c>
      <c r="Y649">
        <f>VLOOKUP($D649,metadata!$B$2:$Z$450,22,FALSE)</f>
        <v>10</v>
      </c>
      <c r="Z649">
        <f>VLOOKUP($D649,metadata!$B$2:$Z$450,23,FALSE)</f>
        <v>0</v>
      </c>
      <c r="AA649" t="str">
        <f>VLOOKUP($D649,metadata!$B$2:$Z$450,24,FALSE)</f>
        <v>pupal</v>
      </c>
      <c r="AB649">
        <f>VLOOKUP($D649,metadata!$B$2:$Z$450,25,FALSE)</f>
        <v>0</v>
      </c>
    </row>
    <row r="650" spans="3:28" x14ac:dyDescent="0.3">
      <c r="C650">
        <v>649</v>
      </c>
      <c r="D650" s="11" t="str">
        <f t="shared" si="10"/>
        <v>10-SD</v>
      </c>
      <c r="E650" t="str">
        <f>VLOOKUP($D650,metadata!$B$2:$S$450,2,FALSE)</f>
        <v>GOMI, T; TAKEDA, M</v>
      </c>
      <c r="F650" t="str">
        <f>VLOOKUP($D650,metadata!$B$2:$S$450,3,FALSE)</f>
        <v>GEOGRAPHIC-VARIATION IN PHOTOPERIODIC RESPONSES IN AN INTRODUCED INSECT, HYPHANTRIA-CUNEA DRURY (LEPIDOPTERA, ARCTIIDAE) IN JAPAN</v>
      </c>
      <c r="G650" t="str">
        <f>VLOOKUP($D650,metadata!$B$2:$S$450,4,FALSE)</f>
        <v>10.1303/aez.26.357</v>
      </c>
      <c r="H650" t="str">
        <f>VLOOKUP($D650,metadata!$B$2:$S$450,5,FALSE)</f>
        <v>y</v>
      </c>
      <c r="I650" t="str">
        <f>VLOOKUP($D650,metadata!$B$2:$S$450,6,FALSE)</f>
        <v>a</v>
      </c>
      <c r="J650" t="str">
        <f>VLOOKUP($D650,metadata!$B$2:$S$450,7,FALSE)</f>
        <v>i</v>
      </c>
      <c r="K650">
        <f>VLOOKUP($D650,metadata!$B$2:$S$450,8,FALSE)</f>
        <v>6</v>
      </c>
      <c r="L650">
        <f>VLOOKUP($D650,metadata!$B$2:$S$450,9,FALSE)</f>
        <v>3</v>
      </c>
      <c r="M650">
        <f>VLOOKUP($D650,metadata!$B$2:$S$450,10,FALSE)</f>
        <v>0</v>
      </c>
      <c r="N650" t="str">
        <f>VLOOKUP($D650,metadata!$B$2:$S$450,11,FALSE)</f>
        <v>Hyphantria cunea</v>
      </c>
      <c r="O650" t="str">
        <f>VLOOKUP($D650,metadata!$B$2:$S$450,12,FALSE)</f>
        <v>lepidoptera</v>
      </c>
      <c r="P650" t="str">
        <f>VLOOKUP($D650,metadata!$B$2:$S$450,13,FALSE)</f>
        <v>SD</v>
      </c>
      <c r="Q650">
        <f>VLOOKUP($D650,metadata!$B$2:$S$450,14,FALSE)</f>
        <v>38.266666666666666</v>
      </c>
      <c r="R650">
        <f>VLOOKUP($D650,metadata!$B$2:$S$450,15,FALSE)</f>
        <v>140.9</v>
      </c>
      <c r="S650">
        <f>VLOOKUP($D650,metadata!$B$2:$S$450,16,FALSE)</f>
        <v>0.01</v>
      </c>
      <c r="T650">
        <f>VLOOKUP($D650,metadata!$B$2:$S$450,17,FALSE)</f>
        <v>38.9</v>
      </c>
      <c r="U650">
        <f>VLOOKUP($D650,metadata!$B$2:$S$450,18,FALSE)</f>
        <v>0</v>
      </c>
      <c r="V650">
        <f>VLOOKUP($D650,metadata!$B$2:$Z$450,19,FALSE)</f>
        <v>179.5</v>
      </c>
      <c r="W650" t="str">
        <f>VLOOKUP($D650,metadata!$B$2:$Z$450,20,FALSE)</f>
        <v>acc</v>
      </c>
      <c r="X650">
        <f>VLOOKUP($D650,metadata!$B$2:$Z$450,21,FALSE)</f>
        <v>0</v>
      </c>
      <c r="Y650">
        <f>VLOOKUP($D650,metadata!$B$2:$Z$450,22,FALSE)</f>
        <v>10</v>
      </c>
      <c r="Z650">
        <f>VLOOKUP($D650,metadata!$B$2:$Z$450,23,FALSE)</f>
        <v>0</v>
      </c>
      <c r="AA650" t="str">
        <f>VLOOKUP($D650,metadata!$B$2:$Z$450,24,FALSE)</f>
        <v>pupal</v>
      </c>
      <c r="AB650">
        <f>VLOOKUP($D650,metadata!$B$2:$Z$450,25,FALSE)</f>
        <v>0</v>
      </c>
    </row>
    <row r="651" spans="3:28" x14ac:dyDescent="0.3">
      <c r="C651">
        <v>650</v>
      </c>
      <c r="D651" s="11" t="str">
        <f t="shared" si="10"/>
        <v>10-SD</v>
      </c>
      <c r="E651" t="str">
        <f>VLOOKUP($D651,metadata!$B$2:$S$450,2,FALSE)</f>
        <v>GOMI, T; TAKEDA, M</v>
      </c>
      <c r="F651" t="str">
        <f>VLOOKUP($D651,metadata!$B$2:$S$450,3,FALSE)</f>
        <v>GEOGRAPHIC-VARIATION IN PHOTOPERIODIC RESPONSES IN AN INTRODUCED INSECT, HYPHANTRIA-CUNEA DRURY (LEPIDOPTERA, ARCTIIDAE) IN JAPAN</v>
      </c>
      <c r="G651" t="str">
        <f>VLOOKUP($D651,metadata!$B$2:$S$450,4,FALSE)</f>
        <v>10.1303/aez.26.357</v>
      </c>
      <c r="H651" t="str">
        <f>VLOOKUP($D651,metadata!$B$2:$S$450,5,FALSE)</f>
        <v>y</v>
      </c>
      <c r="I651" t="str">
        <f>VLOOKUP($D651,metadata!$B$2:$S$450,6,FALSE)</f>
        <v>a</v>
      </c>
      <c r="J651" t="str">
        <f>VLOOKUP($D651,metadata!$B$2:$S$450,7,FALSE)</f>
        <v>i</v>
      </c>
      <c r="K651">
        <f>VLOOKUP($D651,metadata!$B$2:$S$450,8,FALSE)</f>
        <v>6</v>
      </c>
      <c r="L651">
        <f>VLOOKUP($D651,metadata!$B$2:$S$450,9,FALSE)</f>
        <v>3</v>
      </c>
      <c r="M651">
        <f>VLOOKUP($D651,metadata!$B$2:$S$450,10,FALSE)</f>
        <v>0</v>
      </c>
      <c r="N651" t="str">
        <f>VLOOKUP($D651,metadata!$B$2:$S$450,11,FALSE)</f>
        <v>Hyphantria cunea</v>
      </c>
      <c r="O651" t="str">
        <f>VLOOKUP($D651,metadata!$B$2:$S$450,12,FALSE)</f>
        <v>lepidoptera</v>
      </c>
      <c r="P651" t="str">
        <f>VLOOKUP($D651,metadata!$B$2:$S$450,13,FALSE)</f>
        <v>SD</v>
      </c>
      <c r="Q651">
        <f>VLOOKUP($D651,metadata!$B$2:$S$450,14,FALSE)</f>
        <v>38.266666666666666</v>
      </c>
      <c r="R651">
        <f>VLOOKUP($D651,metadata!$B$2:$S$450,15,FALSE)</f>
        <v>140.9</v>
      </c>
      <c r="S651">
        <f>VLOOKUP($D651,metadata!$B$2:$S$450,16,FALSE)</f>
        <v>0.01</v>
      </c>
      <c r="T651">
        <f>VLOOKUP($D651,metadata!$B$2:$S$450,17,FALSE)</f>
        <v>38.9</v>
      </c>
      <c r="U651">
        <f>VLOOKUP($D651,metadata!$B$2:$S$450,18,FALSE)</f>
        <v>0</v>
      </c>
      <c r="V651">
        <f>VLOOKUP($D651,metadata!$B$2:$Z$450,19,FALSE)</f>
        <v>179.5</v>
      </c>
      <c r="W651" t="str">
        <f>VLOOKUP($D651,metadata!$B$2:$Z$450,20,FALSE)</f>
        <v>acc</v>
      </c>
      <c r="X651">
        <f>VLOOKUP($D651,metadata!$B$2:$Z$450,21,FALSE)</f>
        <v>0</v>
      </c>
      <c r="Y651">
        <f>VLOOKUP($D651,metadata!$B$2:$Z$450,22,FALSE)</f>
        <v>10</v>
      </c>
      <c r="Z651">
        <f>VLOOKUP($D651,metadata!$B$2:$Z$450,23,FALSE)</f>
        <v>0</v>
      </c>
      <c r="AA651" t="str">
        <f>VLOOKUP($D651,metadata!$B$2:$Z$450,24,FALSE)</f>
        <v>pupal</v>
      </c>
      <c r="AB651">
        <f>VLOOKUP($D651,metadata!$B$2:$Z$450,25,FALSE)</f>
        <v>0</v>
      </c>
    </row>
    <row r="652" spans="3:28" x14ac:dyDescent="0.3">
      <c r="C652">
        <v>651</v>
      </c>
      <c r="D652" s="11" t="str">
        <f t="shared" si="10"/>
        <v>10-SD</v>
      </c>
      <c r="E652" t="str">
        <f>VLOOKUP($D652,metadata!$B$2:$S$450,2,FALSE)</f>
        <v>GOMI, T; TAKEDA, M</v>
      </c>
      <c r="F652" t="str">
        <f>VLOOKUP($D652,metadata!$B$2:$S$450,3,FALSE)</f>
        <v>GEOGRAPHIC-VARIATION IN PHOTOPERIODIC RESPONSES IN AN INTRODUCED INSECT, HYPHANTRIA-CUNEA DRURY (LEPIDOPTERA, ARCTIIDAE) IN JAPAN</v>
      </c>
      <c r="G652" t="str">
        <f>VLOOKUP($D652,metadata!$B$2:$S$450,4,FALSE)</f>
        <v>10.1303/aez.26.357</v>
      </c>
      <c r="H652" t="str">
        <f>VLOOKUP($D652,metadata!$B$2:$S$450,5,FALSE)</f>
        <v>y</v>
      </c>
      <c r="I652" t="str">
        <f>VLOOKUP($D652,metadata!$B$2:$S$450,6,FALSE)</f>
        <v>a</v>
      </c>
      <c r="J652" t="str">
        <f>VLOOKUP($D652,metadata!$B$2:$S$450,7,FALSE)</f>
        <v>i</v>
      </c>
      <c r="K652">
        <f>VLOOKUP($D652,metadata!$B$2:$S$450,8,FALSE)</f>
        <v>6</v>
      </c>
      <c r="L652">
        <f>VLOOKUP($D652,metadata!$B$2:$S$450,9,FALSE)</f>
        <v>3</v>
      </c>
      <c r="M652">
        <f>VLOOKUP($D652,metadata!$B$2:$S$450,10,FALSE)</f>
        <v>0</v>
      </c>
      <c r="N652" t="str">
        <f>VLOOKUP($D652,metadata!$B$2:$S$450,11,FALSE)</f>
        <v>Hyphantria cunea</v>
      </c>
      <c r="O652" t="str">
        <f>VLOOKUP($D652,metadata!$B$2:$S$450,12,FALSE)</f>
        <v>lepidoptera</v>
      </c>
      <c r="P652" t="str">
        <f>VLOOKUP($D652,metadata!$B$2:$S$450,13,FALSE)</f>
        <v>SD</v>
      </c>
      <c r="Q652">
        <f>VLOOKUP($D652,metadata!$B$2:$S$450,14,FALSE)</f>
        <v>38.266666666666666</v>
      </c>
      <c r="R652">
        <f>VLOOKUP($D652,metadata!$B$2:$S$450,15,FALSE)</f>
        <v>140.9</v>
      </c>
      <c r="S652">
        <f>VLOOKUP($D652,metadata!$B$2:$S$450,16,FALSE)</f>
        <v>0.01</v>
      </c>
      <c r="T652">
        <f>VLOOKUP($D652,metadata!$B$2:$S$450,17,FALSE)</f>
        <v>38.9</v>
      </c>
      <c r="U652">
        <f>VLOOKUP($D652,metadata!$B$2:$S$450,18,FALSE)</f>
        <v>0</v>
      </c>
      <c r="V652">
        <f>VLOOKUP($D652,metadata!$B$2:$Z$450,19,FALSE)</f>
        <v>179.5</v>
      </c>
      <c r="W652" t="str">
        <f>VLOOKUP($D652,metadata!$B$2:$Z$450,20,FALSE)</f>
        <v>acc</v>
      </c>
      <c r="X652">
        <f>VLOOKUP($D652,metadata!$B$2:$Z$450,21,FALSE)</f>
        <v>0</v>
      </c>
      <c r="Y652">
        <f>VLOOKUP($D652,metadata!$B$2:$Z$450,22,FALSE)</f>
        <v>10</v>
      </c>
      <c r="Z652">
        <f>VLOOKUP($D652,metadata!$B$2:$Z$450,23,FALSE)</f>
        <v>0</v>
      </c>
      <c r="AA652" t="str">
        <f>VLOOKUP($D652,metadata!$B$2:$Z$450,24,FALSE)</f>
        <v>pupal</v>
      </c>
      <c r="AB652">
        <f>VLOOKUP($D652,metadata!$B$2:$Z$450,25,FALSE)</f>
        <v>0</v>
      </c>
    </row>
    <row r="653" spans="3:28" x14ac:dyDescent="0.3">
      <c r="C653">
        <v>652</v>
      </c>
      <c r="D653" s="11" t="str">
        <f t="shared" si="10"/>
        <v>10-SD</v>
      </c>
      <c r="E653" t="str">
        <f>VLOOKUP($D653,metadata!$B$2:$S$450,2,FALSE)</f>
        <v>GOMI, T; TAKEDA, M</v>
      </c>
      <c r="F653" t="str">
        <f>VLOOKUP($D653,metadata!$B$2:$S$450,3,FALSE)</f>
        <v>GEOGRAPHIC-VARIATION IN PHOTOPERIODIC RESPONSES IN AN INTRODUCED INSECT, HYPHANTRIA-CUNEA DRURY (LEPIDOPTERA, ARCTIIDAE) IN JAPAN</v>
      </c>
      <c r="G653" t="str">
        <f>VLOOKUP($D653,metadata!$B$2:$S$450,4,FALSE)</f>
        <v>10.1303/aez.26.357</v>
      </c>
      <c r="H653" t="str">
        <f>VLOOKUP($D653,metadata!$B$2:$S$450,5,FALSE)</f>
        <v>y</v>
      </c>
      <c r="I653" t="str">
        <f>VLOOKUP($D653,metadata!$B$2:$S$450,6,FALSE)</f>
        <v>a</v>
      </c>
      <c r="J653" t="str">
        <f>VLOOKUP($D653,metadata!$B$2:$S$450,7,FALSE)</f>
        <v>i</v>
      </c>
      <c r="K653">
        <f>VLOOKUP($D653,metadata!$B$2:$S$450,8,FALSE)</f>
        <v>6</v>
      </c>
      <c r="L653">
        <f>VLOOKUP($D653,metadata!$B$2:$S$450,9,FALSE)</f>
        <v>3</v>
      </c>
      <c r="M653">
        <f>VLOOKUP($D653,metadata!$B$2:$S$450,10,FALSE)</f>
        <v>0</v>
      </c>
      <c r="N653" t="str">
        <f>VLOOKUP($D653,metadata!$B$2:$S$450,11,FALSE)</f>
        <v>Hyphantria cunea</v>
      </c>
      <c r="O653" t="str">
        <f>VLOOKUP($D653,metadata!$B$2:$S$450,12,FALSE)</f>
        <v>lepidoptera</v>
      </c>
      <c r="P653" t="str">
        <f>VLOOKUP($D653,metadata!$B$2:$S$450,13,FALSE)</f>
        <v>SD</v>
      </c>
      <c r="Q653">
        <f>VLOOKUP($D653,metadata!$B$2:$S$450,14,FALSE)</f>
        <v>38.266666666666666</v>
      </c>
      <c r="R653">
        <f>VLOOKUP($D653,metadata!$B$2:$S$450,15,FALSE)</f>
        <v>140.9</v>
      </c>
      <c r="S653">
        <f>VLOOKUP($D653,metadata!$B$2:$S$450,16,FALSE)</f>
        <v>0.01</v>
      </c>
      <c r="T653">
        <f>VLOOKUP($D653,metadata!$B$2:$S$450,17,FALSE)</f>
        <v>38.9</v>
      </c>
      <c r="U653">
        <f>VLOOKUP($D653,metadata!$B$2:$S$450,18,FALSE)</f>
        <v>0</v>
      </c>
      <c r="V653">
        <f>VLOOKUP($D653,metadata!$B$2:$Z$450,19,FALSE)</f>
        <v>179.5</v>
      </c>
      <c r="W653" t="str">
        <f>VLOOKUP($D653,metadata!$B$2:$Z$450,20,FALSE)</f>
        <v>acc</v>
      </c>
      <c r="X653">
        <f>VLOOKUP($D653,metadata!$B$2:$Z$450,21,FALSE)</f>
        <v>0</v>
      </c>
      <c r="Y653">
        <f>VLOOKUP($D653,metadata!$B$2:$Z$450,22,FALSE)</f>
        <v>10</v>
      </c>
      <c r="Z653">
        <f>VLOOKUP($D653,metadata!$B$2:$Z$450,23,FALSE)</f>
        <v>0</v>
      </c>
      <c r="AA653" t="str">
        <f>VLOOKUP($D653,metadata!$B$2:$Z$450,24,FALSE)</f>
        <v>pupal</v>
      </c>
      <c r="AB653">
        <f>VLOOKUP($D653,metadata!$B$2:$Z$450,25,FALSE)</f>
        <v>0</v>
      </c>
    </row>
    <row r="654" spans="3:28" x14ac:dyDescent="0.3">
      <c r="C654">
        <v>653</v>
      </c>
      <c r="D654" s="11" t="str">
        <f t="shared" si="10"/>
        <v>10-NG</v>
      </c>
      <c r="E654" t="str">
        <f>VLOOKUP($D654,metadata!$B$2:$S$450,2,FALSE)</f>
        <v>GOMI, T; TAKEDA, M</v>
      </c>
      <c r="F654" t="str">
        <f>VLOOKUP($D654,metadata!$B$2:$S$450,3,FALSE)</f>
        <v>GEOGRAPHIC-VARIATION IN PHOTOPERIODIC RESPONSES IN AN INTRODUCED INSECT, HYPHANTRIA-CUNEA DRURY (LEPIDOPTERA, ARCTIIDAE) IN JAPAN</v>
      </c>
      <c r="G654" t="str">
        <f>VLOOKUP($D654,metadata!$B$2:$S$450,4,FALSE)</f>
        <v>10.1303/aez.26.357</v>
      </c>
      <c r="H654" t="str">
        <f>VLOOKUP($D654,metadata!$B$2:$S$450,5,FALSE)</f>
        <v>y</v>
      </c>
      <c r="I654" t="str">
        <f>VLOOKUP($D654,metadata!$B$2:$S$450,6,FALSE)</f>
        <v>a</v>
      </c>
      <c r="J654" t="str">
        <f>VLOOKUP($D654,metadata!$B$2:$S$450,7,FALSE)</f>
        <v>i</v>
      </c>
      <c r="K654">
        <f>VLOOKUP($D654,metadata!$B$2:$S$450,8,FALSE)</f>
        <v>6</v>
      </c>
      <c r="L654">
        <f>VLOOKUP($D654,metadata!$B$2:$S$450,9,FALSE)</f>
        <v>3</v>
      </c>
      <c r="M654">
        <f>VLOOKUP($D654,metadata!$B$2:$S$450,10,FALSE)</f>
        <v>0</v>
      </c>
      <c r="N654" t="str">
        <f>VLOOKUP($D654,metadata!$B$2:$S$450,11,FALSE)</f>
        <v>Hyphantria cunea</v>
      </c>
      <c r="O654" t="str">
        <f>VLOOKUP($D654,metadata!$B$2:$S$450,12,FALSE)</f>
        <v>lepidoptera</v>
      </c>
      <c r="P654" t="str">
        <f>VLOOKUP($D654,metadata!$B$2:$S$450,13,FALSE)</f>
        <v>NG</v>
      </c>
      <c r="Q654">
        <f>VLOOKUP($D654,metadata!$B$2:$S$450,14,FALSE)</f>
        <v>37.916666666666664</v>
      </c>
      <c r="R654">
        <f>VLOOKUP($D654,metadata!$B$2:$S$450,15,FALSE)</f>
        <v>139.05000000000001</v>
      </c>
      <c r="S654">
        <f>VLOOKUP($D654,metadata!$B$2:$S$450,16,FALSE)</f>
        <v>0.01</v>
      </c>
      <c r="T654">
        <f>VLOOKUP($D654,metadata!$B$2:$S$450,17,FALSE)</f>
        <v>1.9</v>
      </c>
      <c r="U654">
        <f>VLOOKUP($D654,metadata!$B$2:$S$450,18,FALSE)</f>
        <v>0</v>
      </c>
      <c r="V654">
        <f>VLOOKUP($D654,metadata!$B$2:$Z$450,19,FALSE)</f>
        <v>289</v>
      </c>
      <c r="W654" t="str">
        <f>VLOOKUP($D654,metadata!$B$2:$Z$450,20,FALSE)</f>
        <v>acc</v>
      </c>
      <c r="X654">
        <f>VLOOKUP($D654,metadata!$B$2:$Z$450,21,FALSE)</f>
        <v>0</v>
      </c>
      <c r="Y654">
        <f>VLOOKUP($D654,metadata!$B$2:$Z$450,22,FALSE)</f>
        <v>10</v>
      </c>
      <c r="Z654">
        <f>VLOOKUP($D654,metadata!$B$2:$Z$450,23,FALSE)</f>
        <v>0</v>
      </c>
      <c r="AA654" t="str">
        <f>VLOOKUP($D654,metadata!$B$2:$Z$450,24,FALSE)</f>
        <v>pupal</v>
      </c>
      <c r="AB654">
        <f>VLOOKUP($D654,metadata!$B$2:$Z$450,25,FALSE)</f>
        <v>0</v>
      </c>
    </row>
    <row r="655" spans="3:28" x14ac:dyDescent="0.3">
      <c r="C655">
        <v>654</v>
      </c>
      <c r="D655" s="11" t="str">
        <f t="shared" si="10"/>
        <v>10-NG</v>
      </c>
      <c r="E655" t="str">
        <f>VLOOKUP($D655,metadata!$B$2:$S$450,2,FALSE)</f>
        <v>GOMI, T; TAKEDA, M</v>
      </c>
      <c r="F655" t="str">
        <f>VLOOKUP($D655,metadata!$B$2:$S$450,3,FALSE)</f>
        <v>GEOGRAPHIC-VARIATION IN PHOTOPERIODIC RESPONSES IN AN INTRODUCED INSECT, HYPHANTRIA-CUNEA DRURY (LEPIDOPTERA, ARCTIIDAE) IN JAPAN</v>
      </c>
      <c r="G655" t="str">
        <f>VLOOKUP($D655,metadata!$B$2:$S$450,4,FALSE)</f>
        <v>10.1303/aez.26.357</v>
      </c>
      <c r="H655" t="str">
        <f>VLOOKUP($D655,metadata!$B$2:$S$450,5,FALSE)</f>
        <v>y</v>
      </c>
      <c r="I655" t="str">
        <f>VLOOKUP($D655,metadata!$B$2:$S$450,6,FALSE)</f>
        <v>a</v>
      </c>
      <c r="J655" t="str">
        <f>VLOOKUP($D655,metadata!$B$2:$S$450,7,FALSE)</f>
        <v>i</v>
      </c>
      <c r="K655">
        <f>VLOOKUP($D655,metadata!$B$2:$S$450,8,FALSE)</f>
        <v>6</v>
      </c>
      <c r="L655">
        <f>VLOOKUP($D655,metadata!$B$2:$S$450,9,FALSE)</f>
        <v>3</v>
      </c>
      <c r="M655">
        <f>VLOOKUP($D655,metadata!$B$2:$S$450,10,FALSE)</f>
        <v>0</v>
      </c>
      <c r="N655" t="str">
        <f>VLOOKUP($D655,metadata!$B$2:$S$450,11,FALSE)</f>
        <v>Hyphantria cunea</v>
      </c>
      <c r="O655" t="str">
        <f>VLOOKUP($D655,metadata!$B$2:$S$450,12,FALSE)</f>
        <v>lepidoptera</v>
      </c>
      <c r="P655" t="str">
        <f>VLOOKUP($D655,metadata!$B$2:$S$450,13,FALSE)</f>
        <v>NG</v>
      </c>
      <c r="Q655">
        <f>VLOOKUP($D655,metadata!$B$2:$S$450,14,FALSE)</f>
        <v>37.916666666666664</v>
      </c>
      <c r="R655">
        <f>VLOOKUP($D655,metadata!$B$2:$S$450,15,FALSE)</f>
        <v>139.05000000000001</v>
      </c>
      <c r="S655">
        <f>VLOOKUP($D655,metadata!$B$2:$S$450,16,FALSE)</f>
        <v>0.01</v>
      </c>
      <c r="T655">
        <f>VLOOKUP($D655,metadata!$B$2:$S$450,17,FALSE)</f>
        <v>1.9</v>
      </c>
      <c r="U655">
        <f>VLOOKUP($D655,metadata!$B$2:$S$450,18,FALSE)</f>
        <v>0</v>
      </c>
      <c r="V655">
        <f>VLOOKUP($D655,metadata!$B$2:$Z$450,19,FALSE)</f>
        <v>289</v>
      </c>
      <c r="W655" t="str">
        <f>VLOOKUP($D655,metadata!$B$2:$Z$450,20,FALSE)</f>
        <v>acc</v>
      </c>
      <c r="X655">
        <f>VLOOKUP($D655,metadata!$B$2:$Z$450,21,FALSE)</f>
        <v>0</v>
      </c>
      <c r="Y655">
        <f>VLOOKUP($D655,metadata!$B$2:$Z$450,22,FALSE)</f>
        <v>10</v>
      </c>
      <c r="Z655">
        <f>VLOOKUP($D655,metadata!$B$2:$Z$450,23,FALSE)</f>
        <v>0</v>
      </c>
      <c r="AA655" t="str">
        <f>VLOOKUP($D655,metadata!$B$2:$Z$450,24,FALSE)</f>
        <v>pupal</v>
      </c>
      <c r="AB655">
        <f>VLOOKUP($D655,metadata!$B$2:$Z$450,25,FALSE)</f>
        <v>0</v>
      </c>
    </row>
    <row r="656" spans="3:28" x14ac:dyDescent="0.3">
      <c r="C656">
        <v>655</v>
      </c>
      <c r="D656" s="11" t="str">
        <f t="shared" si="10"/>
        <v>10-NG</v>
      </c>
      <c r="E656" t="str">
        <f>VLOOKUP($D656,metadata!$B$2:$S$450,2,FALSE)</f>
        <v>GOMI, T; TAKEDA, M</v>
      </c>
      <c r="F656" t="str">
        <f>VLOOKUP($D656,metadata!$B$2:$S$450,3,FALSE)</f>
        <v>GEOGRAPHIC-VARIATION IN PHOTOPERIODIC RESPONSES IN AN INTRODUCED INSECT, HYPHANTRIA-CUNEA DRURY (LEPIDOPTERA, ARCTIIDAE) IN JAPAN</v>
      </c>
      <c r="G656" t="str">
        <f>VLOOKUP($D656,metadata!$B$2:$S$450,4,FALSE)</f>
        <v>10.1303/aez.26.357</v>
      </c>
      <c r="H656" t="str">
        <f>VLOOKUP($D656,metadata!$B$2:$S$450,5,FALSE)</f>
        <v>y</v>
      </c>
      <c r="I656" t="str">
        <f>VLOOKUP($D656,metadata!$B$2:$S$450,6,FALSE)</f>
        <v>a</v>
      </c>
      <c r="J656" t="str">
        <f>VLOOKUP($D656,metadata!$B$2:$S$450,7,FALSE)</f>
        <v>i</v>
      </c>
      <c r="K656">
        <f>VLOOKUP($D656,metadata!$B$2:$S$450,8,FALSE)</f>
        <v>6</v>
      </c>
      <c r="L656">
        <f>VLOOKUP($D656,metadata!$B$2:$S$450,9,FALSE)</f>
        <v>3</v>
      </c>
      <c r="M656">
        <f>VLOOKUP($D656,metadata!$B$2:$S$450,10,FALSE)</f>
        <v>0</v>
      </c>
      <c r="N656" t="str">
        <f>VLOOKUP($D656,metadata!$B$2:$S$450,11,FALSE)</f>
        <v>Hyphantria cunea</v>
      </c>
      <c r="O656" t="str">
        <f>VLOOKUP($D656,metadata!$B$2:$S$450,12,FALSE)</f>
        <v>lepidoptera</v>
      </c>
      <c r="P656" t="str">
        <f>VLOOKUP($D656,metadata!$B$2:$S$450,13,FALSE)</f>
        <v>NG</v>
      </c>
      <c r="Q656">
        <f>VLOOKUP($D656,metadata!$B$2:$S$450,14,FALSE)</f>
        <v>37.916666666666664</v>
      </c>
      <c r="R656">
        <f>VLOOKUP($D656,metadata!$B$2:$S$450,15,FALSE)</f>
        <v>139.05000000000001</v>
      </c>
      <c r="S656">
        <f>VLOOKUP($D656,metadata!$B$2:$S$450,16,FALSE)</f>
        <v>0.01</v>
      </c>
      <c r="T656">
        <f>VLOOKUP($D656,metadata!$B$2:$S$450,17,FALSE)</f>
        <v>1.9</v>
      </c>
      <c r="U656">
        <f>VLOOKUP($D656,metadata!$B$2:$S$450,18,FALSE)</f>
        <v>0</v>
      </c>
      <c r="V656">
        <f>VLOOKUP($D656,metadata!$B$2:$Z$450,19,FALSE)</f>
        <v>289</v>
      </c>
      <c r="W656" t="str">
        <f>VLOOKUP($D656,metadata!$B$2:$Z$450,20,FALSE)</f>
        <v>acc</v>
      </c>
      <c r="X656">
        <f>VLOOKUP($D656,metadata!$B$2:$Z$450,21,FALSE)</f>
        <v>0</v>
      </c>
      <c r="Y656">
        <f>VLOOKUP($D656,metadata!$B$2:$Z$450,22,FALSE)</f>
        <v>10</v>
      </c>
      <c r="Z656">
        <f>VLOOKUP($D656,metadata!$B$2:$Z$450,23,FALSE)</f>
        <v>0</v>
      </c>
      <c r="AA656" t="str">
        <f>VLOOKUP($D656,metadata!$B$2:$Z$450,24,FALSE)</f>
        <v>pupal</v>
      </c>
      <c r="AB656">
        <f>VLOOKUP($D656,metadata!$B$2:$Z$450,25,FALSE)</f>
        <v>0</v>
      </c>
    </row>
    <row r="657" spans="3:28" x14ac:dyDescent="0.3">
      <c r="C657">
        <v>656</v>
      </c>
      <c r="D657" s="11" t="str">
        <f t="shared" si="10"/>
        <v>10-NG</v>
      </c>
      <c r="E657" t="str">
        <f>VLOOKUP($D657,metadata!$B$2:$S$450,2,FALSE)</f>
        <v>GOMI, T; TAKEDA, M</v>
      </c>
      <c r="F657" t="str">
        <f>VLOOKUP($D657,metadata!$B$2:$S$450,3,FALSE)</f>
        <v>GEOGRAPHIC-VARIATION IN PHOTOPERIODIC RESPONSES IN AN INTRODUCED INSECT, HYPHANTRIA-CUNEA DRURY (LEPIDOPTERA, ARCTIIDAE) IN JAPAN</v>
      </c>
      <c r="G657" t="str">
        <f>VLOOKUP($D657,metadata!$B$2:$S$450,4,FALSE)</f>
        <v>10.1303/aez.26.357</v>
      </c>
      <c r="H657" t="str">
        <f>VLOOKUP($D657,metadata!$B$2:$S$450,5,FALSE)</f>
        <v>y</v>
      </c>
      <c r="I657" t="str">
        <f>VLOOKUP($D657,metadata!$B$2:$S$450,6,FALSE)</f>
        <v>a</v>
      </c>
      <c r="J657" t="str">
        <f>VLOOKUP($D657,metadata!$B$2:$S$450,7,FALSE)</f>
        <v>i</v>
      </c>
      <c r="K657">
        <f>VLOOKUP($D657,metadata!$B$2:$S$450,8,FALSE)</f>
        <v>6</v>
      </c>
      <c r="L657">
        <f>VLOOKUP($D657,metadata!$B$2:$S$450,9,FALSE)</f>
        <v>3</v>
      </c>
      <c r="M657">
        <f>VLOOKUP($D657,metadata!$B$2:$S$450,10,FALSE)</f>
        <v>0</v>
      </c>
      <c r="N657" t="str">
        <f>VLOOKUP($D657,metadata!$B$2:$S$450,11,FALSE)</f>
        <v>Hyphantria cunea</v>
      </c>
      <c r="O657" t="str">
        <f>VLOOKUP($D657,metadata!$B$2:$S$450,12,FALSE)</f>
        <v>lepidoptera</v>
      </c>
      <c r="P657" t="str">
        <f>VLOOKUP($D657,metadata!$B$2:$S$450,13,FALSE)</f>
        <v>NG</v>
      </c>
      <c r="Q657">
        <f>VLOOKUP($D657,metadata!$B$2:$S$450,14,FALSE)</f>
        <v>37.916666666666664</v>
      </c>
      <c r="R657">
        <f>VLOOKUP($D657,metadata!$B$2:$S$450,15,FALSE)</f>
        <v>139.05000000000001</v>
      </c>
      <c r="S657">
        <f>VLOOKUP($D657,metadata!$B$2:$S$450,16,FALSE)</f>
        <v>0.01</v>
      </c>
      <c r="T657">
        <f>VLOOKUP($D657,metadata!$B$2:$S$450,17,FALSE)</f>
        <v>1.9</v>
      </c>
      <c r="U657">
        <f>VLOOKUP($D657,metadata!$B$2:$S$450,18,FALSE)</f>
        <v>0</v>
      </c>
      <c r="V657">
        <f>VLOOKUP($D657,metadata!$B$2:$Z$450,19,FALSE)</f>
        <v>289</v>
      </c>
      <c r="W657" t="str">
        <f>VLOOKUP($D657,metadata!$B$2:$Z$450,20,FALSE)</f>
        <v>acc</v>
      </c>
      <c r="X657">
        <f>VLOOKUP($D657,metadata!$B$2:$Z$450,21,FALSE)</f>
        <v>0</v>
      </c>
      <c r="Y657">
        <f>VLOOKUP($D657,metadata!$B$2:$Z$450,22,FALSE)</f>
        <v>10</v>
      </c>
      <c r="Z657">
        <f>VLOOKUP($D657,metadata!$B$2:$Z$450,23,FALSE)</f>
        <v>0</v>
      </c>
      <c r="AA657" t="str">
        <f>VLOOKUP($D657,metadata!$B$2:$Z$450,24,FALSE)</f>
        <v>pupal</v>
      </c>
      <c r="AB657">
        <f>VLOOKUP($D657,metadata!$B$2:$Z$450,25,FALSE)</f>
        <v>0</v>
      </c>
    </row>
    <row r="658" spans="3:28" x14ac:dyDescent="0.3">
      <c r="C658">
        <v>657</v>
      </c>
      <c r="D658" s="11" t="str">
        <f t="shared" si="10"/>
        <v>10-NG</v>
      </c>
      <c r="E658" t="str">
        <f>VLOOKUP($D658,metadata!$B$2:$S$450,2,FALSE)</f>
        <v>GOMI, T; TAKEDA, M</v>
      </c>
      <c r="F658" t="str">
        <f>VLOOKUP($D658,metadata!$B$2:$S$450,3,FALSE)</f>
        <v>GEOGRAPHIC-VARIATION IN PHOTOPERIODIC RESPONSES IN AN INTRODUCED INSECT, HYPHANTRIA-CUNEA DRURY (LEPIDOPTERA, ARCTIIDAE) IN JAPAN</v>
      </c>
      <c r="G658" t="str">
        <f>VLOOKUP($D658,metadata!$B$2:$S$450,4,FALSE)</f>
        <v>10.1303/aez.26.357</v>
      </c>
      <c r="H658" t="str">
        <f>VLOOKUP($D658,metadata!$B$2:$S$450,5,FALSE)</f>
        <v>y</v>
      </c>
      <c r="I658" t="str">
        <f>VLOOKUP($D658,metadata!$B$2:$S$450,6,FALSE)</f>
        <v>a</v>
      </c>
      <c r="J658" t="str">
        <f>VLOOKUP($D658,metadata!$B$2:$S$450,7,FALSE)</f>
        <v>i</v>
      </c>
      <c r="K658">
        <f>VLOOKUP($D658,metadata!$B$2:$S$450,8,FALSE)</f>
        <v>6</v>
      </c>
      <c r="L658">
        <f>VLOOKUP($D658,metadata!$B$2:$S$450,9,FALSE)</f>
        <v>3</v>
      </c>
      <c r="M658">
        <f>VLOOKUP($D658,metadata!$B$2:$S$450,10,FALSE)</f>
        <v>0</v>
      </c>
      <c r="N658" t="str">
        <f>VLOOKUP($D658,metadata!$B$2:$S$450,11,FALSE)</f>
        <v>Hyphantria cunea</v>
      </c>
      <c r="O658" t="str">
        <f>VLOOKUP($D658,metadata!$B$2:$S$450,12,FALSE)</f>
        <v>lepidoptera</v>
      </c>
      <c r="P658" t="str">
        <f>VLOOKUP($D658,metadata!$B$2:$S$450,13,FALSE)</f>
        <v>NG</v>
      </c>
      <c r="Q658">
        <f>VLOOKUP($D658,metadata!$B$2:$S$450,14,FALSE)</f>
        <v>37.916666666666664</v>
      </c>
      <c r="R658">
        <f>VLOOKUP($D658,metadata!$B$2:$S$450,15,FALSE)</f>
        <v>139.05000000000001</v>
      </c>
      <c r="S658">
        <f>VLOOKUP($D658,metadata!$B$2:$S$450,16,FALSE)</f>
        <v>0.01</v>
      </c>
      <c r="T658">
        <f>VLOOKUP($D658,metadata!$B$2:$S$450,17,FALSE)</f>
        <v>1.9</v>
      </c>
      <c r="U658">
        <f>VLOOKUP($D658,metadata!$B$2:$S$450,18,FALSE)</f>
        <v>0</v>
      </c>
      <c r="V658">
        <f>VLOOKUP($D658,metadata!$B$2:$Z$450,19,FALSE)</f>
        <v>289</v>
      </c>
      <c r="W658" t="str">
        <f>VLOOKUP($D658,metadata!$B$2:$Z$450,20,FALSE)</f>
        <v>acc</v>
      </c>
      <c r="X658">
        <f>VLOOKUP($D658,metadata!$B$2:$Z$450,21,FALSE)</f>
        <v>0</v>
      </c>
      <c r="Y658">
        <f>VLOOKUP($D658,metadata!$B$2:$Z$450,22,FALSE)</f>
        <v>10</v>
      </c>
      <c r="Z658">
        <f>VLOOKUP($D658,metadata!$B$2:$Z$450,23,FALSE)</f>
        <v>0</v>
      </c>
      <c r="AA658" t="str">
        <f>VLOOKUP($D658,metadata!$B$2:$Z$450,24,FALSE)</f>
        <v>pupal</v>
      </c>
      <c r="AB658">
        <f>VLOOKUP($D658,metadata!$B$2:$Z$450,25,FALSE)</f>
        <v>0</v>
      </c>
    </row>
    <row r="659" spans="3:28" x14ac:dyDescent="0.3">
      <c r="C659">
        <v>658</v>
      </c>
      <c r="D659" s="11" t="str">
        <f t="shared" si="10"/>
        <v>11-Iwamizawa</v>
      </c>
      <c r="E659" t="str">
        <f>VLOOKUP($D659,metadata!$B$2:$S$450,2,FALSE)</f>
        <v>Hashimoto, K; Iijima, K; Ogawa, K</v>
      </c>
      <c r="F659" t="str">
        <f>VLOOKUP($D659,metadata!$B$2:$S$450,3,FALSE)</f>
        <v>Geographic Variation in Photoperiodic Response for the Induction of Pupal Diapause in the White Cabbage Butterfly, Pieris rapae crucivora Boisuduval (Lepidoptera: Pieridae)</v>
      </c>
      <c r="G659" t="str">
        <f>VLOOKUP($D659,metadata!$B$2:$S$450,4,FALSE)</f>
        <v>10.1303/jjaez.2008.201</v>
      </c>
      <c r="H659" t="str">
        <f>VLOOKUP($D659,metadata!$B$2:$S$450,5,FALSE)</f>
        <v>y</v>
      </c>
      <c r="I659" t="str">
        <f>VLOOKUP($D659,metadata!$B$2:$S$450,6,FALSE)</f>
        <v>a</v>
      </c>
      <c r="J659" t="str">
        <f>VLOOKUP($D659,metadata!$B$2:$S$450,7,FALSE)</f>
        <v>i</v>
      </c>
      <c r="K659">
        <f>VLOOKUP($D659,metadata!$B$2:$S$450,8,FALSE)</f>
        <v>7</v>
      </c>
      <c r="L659">
        <f>VLOOKUP($D659,metadata!$B$2:$S$450,9,FALSE)</f>
        <v>8</v>
      </c>
      <c r="M659">
        <f>VLOOKUP($D659,metadata!$B$2:$S$450,10,FALSE)</f>
        <v>0</v>
      </c>
      <c r="N659" t="str">
        <f>VLOOKUP($D659,metadata!$B$2:$S$450,11,FALSE)</f>
        <v>Pieris rapae</v>
      </c>
      <c r="O659" t="str">
        <f>VLOOKUP($D659,metadata!$B$2:$S$450,12,FALSE)</f>
        <v>lepidoptera</v>
      </c>
      <c r="P659" t="str">
        <f>VLOOKUP($D659,metadata!$B$2:$S$450,13,FALSE)</f>
        <v>Iwamizawa</v>
      </c>
      <c r="Q659">
        <f>VLOOKUP($D659,metadata!$B$2:$S$450,14,FALSE)</f>
        <v>43.166666666666664</v>
      </c>
      <c r="R659">
        <f>VLOOKUP($D659,metadata!$B$2:$S$450,15,FALSE)</f>
        <v>141.77574999999999</v>
      </c>
      <c r="S659">
        <f>VLOOKUP($D659,metadata!$B$2:$S$450,16,FALSE)</f>
        <v>0.05</v>
      </c>
      <c r="T659">
        <f>VLOOKUP($D659,metadata!$B$2:$S$450,17,FALSE)</f>
        <v>0</v>
      </c>
      <c r="U659">
        <f>VLOOKUP($D659,metadata!$B$2:$S$450,18,FALSE)</f>
        <v>0</v>
      </c>
      <c r="V659">
        <f>VLOOKUP($D659,metadata!$B$2:$Z$450,19,FALSE)</f>
        <v>37.5</v>
      </c>
      <c r="W659" t="str">
        <f>VLOOKUP($D659,metadata!$B$2:$Z$450,20,FALSE)</f>
        <v>global average</v>
      </c>
      <c r="X659">
        <f>VLOOKUP($D659,metadata!$B$2:$Z$450,21,FALSE)</f>
        <v>0</v>
      </c>
      <c r="Y659" t="str">
        <f>VLOOKUP($D659,metadata!$B$2:$Z$450,22,FALSE)</f>
        <v>11_1</v>
      </c>
      <c r="Z659">
        <f>VLOOKUP($D659,metadata!$B$2:$Z$450,23,FALSE)</f>
        <v>0</v>
      </c>
      <c r="AA659">
        <f>VLOOKUP($D659,metadata!$B$2:$Z$450,24,FALSE)</f>
        <v>0</v>
      </c>
      <c r="AB659">
        <f>VLOOKUP($D659,metadata!$B$2:$Z$450,25,FALSE)</f>
        <v>0</v>
      </c>
    </row>
    <row r="660" spans="3:28" x14ac:dyDescent="0.3">
      <c r="C660">
        <v>659</v>
      </c>
      <c r="D660" s="11" t="str">
        <f t="shared" si="10"/>
        <v>11-Iwamizawa</v>
      </c>
      <c r="E660" t="str">
        <f>VLOOKUP($D660,metadata!$B$2:$S$450,2,FALSE)</f>
        <v>Hashimoto, K; Iijima, K; Ogawa, K</v>
      </c>
      <c r="F660" t="str">
        <f>VLOOKUP($D660,metadata!$B$2:$S$450,3,FALSE)</f>
        <v>Geographic Variation in Photoperiodic Response for the Induction of Pupal Diapause in the White Cabbage Butterfly, Pieris rapae crucivora Boisuduval (Lepidoptera: Pieridae)</v>
      </c>
      <c r="G660" t="str">
        <f>VLOOKUP($D660,metadata!$B$2:$S$450,4,FALSE)</f>
        <v>10.1303/jjaez.2008.201</v>
      </c>
      <c r="H660" t="str">
        <f>VLOOKUP($D660,metadata!$B$2:$S$450,5,FALSE)</f>
        <v>y</v>
      </c>
      <c r="I660" t="str">
        <f>VLOOKUP($D660,metadata!$B$2:$S$450,6,FALSE)</f>
        <v>a</v>
      </c>
      <c r="J660" t="str">
        <f>VLOOKUP($D660,metadata!$B$2:$S$450,7,FALSE)</f>
        <v>i</v>
      </c>
      <c r="K660">
        <f>VLOOKUP($D660,metadata!$B$2:$S$450,8,FALSE)</f>
        <v>7</v>
      </c>
      <c r="L660">
        <f>VLOOKUP($D660,metadata!$B$2:$S$450,9,FALSE)</f>
        <v>8</v>
      </c>
      <c r="M660">
        <f>VLOOKUP($D660,metadata!$B$2:$S$450,10,FALSE)</f>
        <v>0</v>
      </c>
      <c r="N660" t="str">
        <f>VLOOKUP($D660,metadata!$B$2:$S$450,11,FALSE)</f>
        <v>Pieris rapae</v>
      </c>
      <c r="O660" t="str">
        <f>VLOOKUP($D660,metadata!$B$2:$S$450,12,FALSE)</f>
        <v>lepidoptera</v>
      </c>
      <c r="P660" t="str">
        <f>VLOOKUP($D660,metadata!$B$2:$S$450,13,FALSE)</f>
        <v>Iwamizawa</v>
      </c>
      <c r="Q660">
        <f>VLOOKUP($D660,metadata!$B$2:$S$450,14,FALSE)</f>
        <v>43.166666666666664</v>
      </c>
      <c r="R660">
        <f>VLOOKUP($D660,metadata!$B$2:$S$450,15,FALSE)</f>
        <v>141.77574999999999</v>
      </c>
      <c r="S660">
        <f>VLOOKUP($D660,metadata!$B$2:$S$450,16,FALSE)</f>
        <v>0.05</v>
      </c>
      <c r="T660">
        <f>VLOOKUP($D660,metadata!$B$2:$S$450,17,FALSE)</f>
        <v>0</v>
      </c>
      <c r="U660">
        <f>VLOOKUP($D660,metadata!$B$2:$S$450,18,FALSE)</f>
        <v>0</v>
      </c>
      <c r="V660">
        <f>VLOOKUP($D660,metadata!$B$2:$Z$450,19,FALSE)</f>
        <v>37.5</v>
      </c>
      <c r="W660" t="str">
        <f>VLOOKUP($D660,metadata!$B$2:$Z$450,20,FALSE)</f>
        <v>global average</v>
      </c>
      <c r="X660">
        <f>VLOOKUP($D660,metadata!$B$2:$Z$450,21,FALSE)</f>
        <v>0</v>
      </c>
      <c r="Y660" t="str">
        <f>VLOOKUP($D660,metadata!$B$2:$Z$450,22,FALSE)</f>
        <v>11_1</v>
      </c>
      <c r="Z660">
        <f>VLOOKUP($D660,metadata!$B$2:$Z$450,23,FALSE)</f>
        <v>0</v>
      </c>
      <c r="AA660">
        <f>VLOOKUP($D660,metadata!$B$2:$Z$450,24,FALSE)</f>
        <v>0</v>
      </c>
      <c r="AB660">
        <f>VLOOKUP($D660,metadata!$B$2:$Z$450,25,FALSE)</f>
        <v>0</v>
      </c>
    </row>
    <row r="661" spans="3:28" x14ac:dyDescent="0.3">
      <c r="C661">
        <v>660</v>
      </c>
      <c r="D661" s="11" t="str">
        <f t="shared" si="10"/>
        <v>11-Iwamizawa</v>
      </c>
      <c r="E661" t="str">
        <f>VLOOKUP($D661,metadata!$B$2:$S$450,2,FALSE)</f>
        <v>Hashimoto, K; Iijima, K; Ogawa, K</v>
      </c>
      <c r="F661" t="str">
        <f>VLOOKUP($D661,metadata!$B$2:$S$450,3,FALSE)</f>
        <v>Geographic Variation in Photoperiodic Response for the Induction of Pupal Diapause in the White Cabbage Butterfly, Pieris rapae crucivora Boisuduval (Lepidoptera: Pieridae)</v>
      </c>
      <c r="G661" t="str">
        <f>VLOOKUP($D661,metadata!$B$2:$S$450,4,FALSE)</f>
        <v>10.1303/jjaez.2008.201</v>
      </c>
      <c r="H661" t="str">
        <f>VLOOKUP($D661,metadata!$B$2:$S$450,5,FALSE)</f>
        <v>y</v>
      </c>
      <c r="I661" t="str">
        <f>VLOOKUP($D661,metadata!$B$2:$S$450,6,FALSE)</f>
        <v>a</v>
      </c>
      <c r="J661" t="str">
        <f>VLOOKUP($D661,metadata!$B$2:$S$450,7,FALSE)</f>
        <v>i</v>
      </c>
      <c r="K661">
        <f>VLOOKUP($D661,metadata!$B$2:$S$450,8,FALSE)</f>
        <v>7</v>
      </c>
      <c r="L661">
        <f>VLOOKUP($D661,metadata!$B$2:$S$450,9,FALSE)</f>
        <v>8</v>
      </c>
      <c r="M661">
        <f>VLOOKUP($D661,metadata!$B$2:$S$450,10,FALSE)</f>
        <v>0</v>
      </c>
      <c r="N661" t="str">
        <f>VLOOKUP($D661,metadata!$B$2:$S$450,11,FALSE)</f>
        <v>Pieris rapae</v>
      </c>
      <c r="O661" t="str">
        <f>VLOOKUP($D661,metadata!$B$2:$S$450,12,FALSE)</f>
        <v>lepidoptera</v>
      </c>
      <c r="P661" t="str">
        <f>VLOOKUP($D661,metadata!$B$2:$S$450,13,FALSE)</f>
        <v>Iwamizawa</v>
      </c>
      <c r="Q661">
        <f>VLOOKUP($D661,metadata!$B$2:$S$450,14,FALSE)</f>
        <v>43.166666666666664</v>
      </c>
      <c r="R661">
        <f>VLOOKUP($D661,metadata!$B$2:$S$450,15,FALSE)</f>
        <v>141.77574999999999</v>
      </c>
      <c r="S661">
        <f>VLOOKUP($D661,metadata!$B$2:$S$450,16,FALSE)</f>
        <v>0.05</v>
      </c>
      <c r="T661">
        <f>VLOOKUP($D661,metadata!$B$2:$S$450,17,FALSE)</f>
        <v>0</v>
      </c>
      <c r="U661">
        <f>VLOOKUP($D661,metadata!$B$2:$S$450,18,FALSE)</f>
        <v>0</v>
      </c>
      <c r="V661">
        <f>VLOOKUP($D661,metadata!$B$2:$Z$450,19,FALSE)</f>
        <v>37.5</v>
      </c>
      <c r="W661" t="str">
        <f>VLOOKUP($D661,metadata!$B$2:$Z$450,20,FALSE)</f>
        <v>global average</v>
      </c>
      <c r="X661">
        <f>VLOOKUP($D661,metadata!$B$2:$Z$450,21,FALSE)</f>
        <v>0</v>
      </c>
      <c r="Y661" t="str">
        <f>VLOOKUP($D661,metadata!$B$2:$Z$450,22,FALSE)</f>
        <v>11_1</v>
      </c>
      <c r="Z661">
        <f>VLOOKUP($D661,metadata!$B$2:$Z$450,23,FALSE)</f>
        <v>0</v>
      </c>
      <c r="AA661">
        <f>VLOOKUP($D661,metadata!$B$2:$Z$450,24,FALSE)</f>
        <v>0</v>
      </c>
      <c r="AB661">
        <f>VLOOKUP($D661,metadata!$B$2:$Z$450,25,FALSE)</f>
        <v>0</v>
      </c>
    </row>
    <row r="662" spans="3:28" x14ac:dyDescent="0.3">
      <c r="C662">
        <v>661</v>
      </c>
      <c r="D662" s="11" t="str">
        <f t="shared" si="10"/>
        <v>11-Iwamizawa</v>
      </c>
      <c r="E662" t="str">
        <f>VLOOKUP($D662,metadata!$B$2:$S$450,2,FALSE)</f>
        <v>Hashimoto, K; Iijima, K; Ogawa, K</v>
      </c>
      <c r="F662" t="str">
        <f>VLOOKUP($D662,metadata!$B$2:$S$450,3,FALSE)</f>
        <v>Geographic Variation in Photoperiodic Response for the Induction of Pupal Diapause in the White Cabbage Butterfly, Pieris rapae crucivora Boisuduval (Lepidoptera: Pieridae)</v>
      </c>
      <c r="G662" t="str">
        <f>VLOOKUP($D662,metadata!$B$2:$S$450,4,FALSE)</f>
        <v>10.1303/jjaez.2008.201</v>
      </c>
      <c r="H662" t="str">
        <f>VLOOKUP($D662,metadata!$B$2:$S$450,5,FALSE)</f>
        <v>y</v>
      </c>
      <c r="I662" t="str">
        <f>VLOOKUP($D662,metadata!$B$2:$S$450,6,FALSE)</f>
        <v>a</v>
      </c>
      <c r="J662" t="str">
        <f>VLOOKUP($D662,metadata!$B$2:$S$450,7,FALSE)</f>
        <v>i</v>
      </c>
      <c r="K662">
        <f>VLOOKUP($D662,metadata!$B$2:$S$450,8,FALSE)</f>
        <v>7</v>
      </c>
      <c r="L662">
        <f>VLOOKUP($D662,metadata!$B$2:$S$450,9,FALSE)</f>
        <v>8</v>
      </c>
      <c r="M662">
        <f>VLOOKUP($D662,metadata!$B$2:$S$450,10,FALSE)</f>
        <v>0</v>
      </c>
      <c r="N662" t="str">
        <f>VLOOKUP($D662,metadata!$B$2:$S$450,11,FALSE)</f>
        <v>Pieris rapae</v>
      </c>
      <c r="O662" t="str">
        <f>VLOOKUP($D662,metadata!$B$2:$S$450,12,FALSE)</f>
        <v>lepidoptera</v>
      </c>
      <c r="P662" t="str">
        <f>VLOOKUP($D662,metadata!$B$2:$S$450,13,FALSE)</f>
        <v>Iwamizawa</v>
      </c>
      <c r="Q662">
        <f>VLOOKUP($D662,metadata!$B$2:$S$450,14,FALSE)</f>
        <v>43.166666666666664</v>
      </c>
      <c r="R662">
        <f>VLOOKUP($D662,metadata!$B$2:$S$450,15,FALSE)</f>
        <v>141.77574999999999</v>
      </c>
      <c r="S662">
        <f>VLOOKUP($D662,metadata!$B$2:$S$450,16,FALSE)</f>
        <v>0.05</v>
      </c>
      <c r="T662">
        <f>VLOOKUP($D662,metadata!$B$2:$S$450,17,FALSE)</f>
        <v>0</v>
      </c>
      <c r="U662">
        <f>VLOOKUP($D662,metadata!$B$2:$S$450,18,FALSE)</f>
        <v>0</v>
      </c>
      <c r="V662">
        <f>VLOOKUP($D662,metadata!$B$2:$Z$450,19,FALSE)</f>
        <v>37.5</v>
      </c>
      <c r="W662" t="str">
        <f>VLOOKUP($D662,metadata!$B$2:$Z$450,20,FALSE)</f>
        <v>global average</v>
      </c>
      <c r="X662">
        <f>VLOOKUP($D662,metadata!$B$2:$Z$450,21,FALSE)</f>
        <v>0</v>
      </c>
      <c r="Y662" t="str">
        <f>VLOOKUP($D662,metadata!$B$2:$Z$450,22,FALSE)</f>
        <v>11_1</v>
      </c>
      <c r="Z662">
        <f>VLOOKUP($D662,metadata!$B$2:$Z$450,23,FALSE)</f>
        <v>0</v>
      </c>
      <c r="AA662">
        <f>VLOOKUP($D662,metadata!$B$2:$Z$450,24,FALSE)</f>
        <v>0</v>
      </c>
      <c r="AB662">
        <f>VLOOKUP($D662,metadata!$B$2:$Z$450,25,FALSE)</f>
        <v>0</v>
      </c>
    </row>
    <row r="663" spans="3:28" x14ac:dyDescent="0.3">
      <c r="C663">
        <v>662</v>
      </c>
      <c r="D663" s="11" t="str">
        <f t="shared" si="10"/>
        <v>11-Sendai</v>
      </c>
      <c r="E663" t="str">
        <f>VLOOKUP($D663,metadata!$B$2:$S$450,2,FALSE)</f>
        <v>Hashimoto, K; Iijima, K; Ogawa, K</v>
      </c>
      <c r="F663" t="str">
        <f>VLOOKUP($D663,metadata!$B$2:$S$450,3,FALSE)</f>
        <v>Geographic Variation in Photoperiodic Response for the Induction of Pupal Diapause in the White Cabbage Butterfly, Pieris rapae crucivora Boisuduval (Lepidoptera: Pieridae)</v>
      </c>
      <c r="G663" t="str">
        <f>VLOOKUP($D663,metadata!$B$2:$S$450,4,FALSE)</f>
        <v>10.1303/jjaez.2008.202</v>
      </c>
      <c r="H663" t="str">
        <f>VLOOKUP($D663,metadata!$B$2:$S$450,5,FALSE)</f>
        <v>y</v>
      </c>
      <c r="I663" t="str">
        <f>VLOOKUP($D663,metadata!$B$2:$S$450,6,FALSE)</f>
        <v>a</v>
      </c>
      <c r="J663" t="str">
        <f>VLOOKUP($D663,metadata!$B$2:$S$450,7,FALSE)</f>
        <v>i</v>
      </c>
      <c r="K663">
        <f>VLOOKUP($D663,metadata!$B$2:$S$450,8,FALSE)</f>
        <v>7</v>
      </c>
      <c r="L663">
        <f>VLOOKUP($D663,metadata!$B$2:$S$450,9,FALSE)</f>
        <v>5</v>
      </c>
      <c r="M663">
        <f>VLOOKUP($D663,metadata!$B$2:$S$450,10,FALSE)</f>
        <v>0</v>
      </c>
      <c r="N663" t="str">
        <f>VLOOKUP($D663,metadata!$B$2:$S$450,11,FALSE)</f>
        <v>Pieris rapae</v>
      </c>
      <c r="O663" t="str">
        <f>VLOOKUP($D663,metadata!$B$2:$S$450,12,FALSE)</f>
        <v>lepidoptera</v>
      </c>
      <c r="P663" t="str">
        <f>VLOOKUP($D663,metadata!$B$2:$S$450,13,FALSE)</f>
        <v>Sendai</v>
      </c>
      <c r="Q663">
        <f>VLOOKUP($D663,metadata!$B$2:$S$450,14,FALSE)</f>
        <v>38.25</v>
      </c>
      <c r="R663">
        <f>VLOOKUP($D663,metadata!$B$2:$S$450,15,FALSE)</f>
        <v>140.86944399999999</v>
      </c>
      <c r="S663">
        <f>VLOOKUP($D663,metadata!$B$2:$S$450,16,FALSE)</f>
        <v>0.05</v>
      </c>
      <c r="T663">
        <f>VLOOKUP($D663,metadata!$B$2:$S$450,17,FALSE)</f>
        <v>0</v>
      </c>
      <c r="U663">
        <f>VLOOKUP($D663,metadata!$B$2:$S$450,18,FALSE)</f>
        <v>0</v>
      </c>
      <c r="V663">
        <f>VLOOKUP($D663,metadata!$B$2:$Z$450,19,FALSE)</f>
        <v>37.5</v>
      </c>
      <c r="W663" t="str">
        <f>VLOOKUP($D663,metadata!$B$2:$Z$450,20,FALSE)</f>
        <v>global average</v>
      </c>
      <c r="X663">
        <f>VLOOKUP($D663,metadata!$B$2:$Z$450,21,FALSE)</f>
        <v>0</v>
      </c>
      <c r="Y663" t="str">
        <f>VLOOKUP($D663,metadata!$B$2:$Z$450,22,FALSE)</f>
        <v>11_2</v>
      </c>
      <c r="Z663">
        <f>VLOOKUP($D663,metadata!$B$2:$Z$450,23,FALSE)</f>
        <v>0</v>
      </c>
      <c r="AA663">
        <f>VLOOKUP($D663,metadata!$B$2:$Z$450,24,FALSE)</f>
        <v>0</v>
      </c>
      <c r="AB663">
        <f>VLOOKUP($D663,metadata!$B$2:$Z$450,25,FALSE)</f>
        <v>0</v>
      </c>
    </row>
    <row r="664" spans="3:28" x14ac:dyDescent="0.3">
      <c r="C664">
        <v>663</v>
      </c>
      <c r="D664" s="11" t="str">
        <f t="shared" si="10"/>
        <v>11-Sendai</v>
      </c>
      <c r="E664" t="str">
        <f>VLOOKUP($D664,metadata!$B$2:$S$450,2,FALSE)</f>
        <v>Hashimoto, K; Iijima, K; Ogawa, K</v>
      </c>
      <c r="F664" t="str">
        <f>VLOOKUP($D664,metadata!$B$2:$S$450,3,FALSE)</f>
        <v>Geographic Variation in Photoperiodic Response for the Induction of Pupal Diapause in the White Cabbage Butterfly, Pieris rapae crucivora Boisuduval (Lepidoptera: Pieridae)</v>
      </c>
      <c r="G664" t="str">
        <f>VLOOKUP($D664,metadata!$B$2:$S$450,4,FALSE)</f>
        <v>10.1303/jjaez.2008.202</v>
      </c>
      <c r="H664" t="str">
        <f>VLOOKUP($D664,metadata!$B$2:$S$450,5,FALSE)</f>
        <v>y</v>
      </c>
      <c r="I664" t="str">
        <f>VLOOKUP($D664,metadata!$B$2:$S$450,6,FALSE)</f>
        <v>a</v>
      </c>
      <c r="J664" t="str">
        <f>VLOOKUP($D664,metadata!$B$2:$S$450,7,FALSE)</f>
        <v>i</v>
      </c>
      <c r="K664">
        <f>VLOOKUP($D664,metadata!$B$2:$S$450,8,FALSE)</f>
        <v>7</v>
      </c>
      <c r="L664">
        <f>VLOOKUP($D664,metadata!$B$2:$S$450,9,FALSE)</f>
        <v>5</v>
      </c>
      <c r="M664">
        <f>VLOOKUP($D664,metadata!$B$2:$S$450,10,FALSE)</f>
        <v>0</v>
      </c>
      <c r="N664" t="str">
        <f>VLOOKUP($D664,metadata!$B$2:$S$450,11,FALSE)</f>
        <v>Pieris rapae</v>
      </c>
      <c r="O664" t="str">
        <f>VLOOKUP($D664,metadata!$B$2:$S$450,12,FALSE)</f>
        <v>lepidoptera</v>
      </c>
      <c r="P664" t="str">
        <f>VLOOKUP($D664,metadata!$B$2:$S$450,13,FALSE)</f>
        <v>Sendai</v>
      </c>
      <c r="Q664">
        <f>VLOOKUP($D664,metadata!$B$2:$S$450,14,FALSE)</f>
        <v>38.25</v>
      </c>
      <c r="R664">
        <f>VLOOKUP($D664,metadata!$B$2:$S$450,15,FALSE)</f>
        <v>140.86944399999999</v>
      </c>
      <c r="S664">
        <f>VLOOKUP($D664,metadata!$B$2:$S$450,16,FALSE)</f>
        <v>0.05</v>
      </c>
      <c r="T664">
        <f>VLOOKUP($D664,metadata!$B$2:$S$450,17,FALSE)</f>
        <v>0</v>
      </c>
      <c r="U664">
        <f>VLOOKUP($D664,metadata!$B$2:$S$450,18,FALSE)</f>
        <v>0</v>
      </c>
      <c r="V664">
        <f>VLOOKUP($D664,metadata!$B$2:$Z$450,19,FALSE)</f>
        <v>37.5</v>
      </c>
      <c r="W664" t="str">
        <f>VLOOKUP($D664,metadata!$B$2:$Z$450,20,FALSE)</f>
        <v>global average</v>
      </c>
      <c r="X664">
        <f>VLOOKUP($D664,metadata!$B$2:$Z$450,21,FALSE)</f>
        <v>0</v>
      </c>
      <c r="Y664" t="str">
        <f>VLOOKUP($D664,metadata!$B$2:$Z$450,22,FALSE)</f>
        <v>11_2</v>
      </c>
      <c r="Z664">
        <f>VLOOKUP($D664,metadata!$B$2:$Z$450,23,FALSE)</f>
        <v>0</v>
      </c>
      <c r="AA664">
        <f>VLOOKUP($D664,metadata!$B$2:$Z$450,24,FALSE)</f>
        <v>0</v>
      </c>
      <c r="AB664">
        <f>VLOOKUP($D664,metadata!$B$2:$Z$450,25,FALSE)</f>
        <v>0</v>
      </c>
    </row>
    <row r="665" spans="3:28" x14ac:dyDescent="0.3">
      <c r="C665">
        <v>664</v>
      </c>
      <c r="D665" s="11" t="str">
        <f t="shared" si="10"/>
        <v>11-Sendai</v>
      </c>
      <c r="E665" t="str">
        <f>VLOOKUP($D665,metadata!$B$2:$S$450,2,FALSE)</f>
        <v>Hashimoto, K; Iijima, K; Ogawa, K</v>
      </c>
      <c r="F665" t="str">
        <f>VLOOKUP($D665,metadata!$B$2:$S$450,3,FALSE)</f>
        <v>Geographic Variation in Photoperiodic Response for the Induction of Pupal Diapause in the White Cabbage Butterfly, Pieris rapae crucivora Boisuduval (Lepidoptera: Pieridae)</v>
      </c>
      <c r="G665" t="str">
        <f>VLOOKUP($D665,metadata!$B$2:$S$450,4,FALSE)</f>
        <v>10.1303/jjaez.2008.202</v>
      </c>
      <c r="H665" t="str">
        <f>VLOOKUP($D665,metadata!$B$2:$S$450,5,FALSE)</f>
        <v>y</v>
      </c>
      <c r="I665" t="str">
        <f>VLOOKUP($D665,metadata!$B$2:$S$450,6,FALSE)</f>
        <v>a</v>
      </c>
      <c r="J665" t="str">
        <f>VLOOKUP($D665,metadata!$B$2:$S$450,7,FALSE)</f>
        <v>i</v>
      </c>
      <c r="K665">
        <f>VLOOKUP($D665,metadata!$B$2:$S$450,8,FALSE)</f>
        <v>7</v>
      </c>
      <c r="L665">
        <f>VLOOKUP($D665,metadata!$B$2:$S$450,9,FALSE)</f>
        <v>5</v>
      </c>
      <c r="M665">
        <f>VLOOKUP($D665,metadata!$B$2:$S$450,10,FALSE)</f>
        <v>0</v>
      </c>
      <c r="N665" t="str">
        <f>VLOOKUP($D665,metadata!$B$2:$S$450,11,FALSE)</f>
        <v>Pieris rapae</v>
      </c>
      <c r="O665" t="str">
        <f>VLOOKUP($D665,metadata!$B$2:$S$450,12,FALSE)</f>
        <v>lepidoptera</v>
      </c>
      <c r="P665" t="str">
        <f>VLOOKUP($D665,metadata!$B$2:$S$450,13,FALSE)</f>
        <v>Sendai</v>
      </c>
      <c r="Q665">
        <f>VLOOKUP($D665,metadata!$B$2:$S$450,14,FALSE)</f>
        <v>38.25</v>
      </c>
      <c r="R665">
        <f>VLOOKUP($D665,metadata!$B$2:$S$450,15,FALSE)</f>
        <v>140.86944399999999</v>
      </c>
      <c r="S665">
        <f>VLOOKUP($D665,metadata!$B$2:$S$450,16,FALSE)</f>
        <v>0.05</v>
      </c>
      <c r="T665">
        <f>VLOOKUP($D665,metadata!$B$2:$S$450,17,FALSE)</f>
        <v>0</v>
      </c>
      <c r="U665">
        <f>VLOOKUP($D665,metadata!$B$2:$S$450,18,FALSE)</f>
        <v>0</v>
      </c>
      <c r="V665">
        <f>VLOOKUP($D665,metadata!$B$2:$Z$450,19,FALSE)</f>
        <v>37.5</v>
      </c>
      <c r="W665" t="str">
        <f>VLOOKUP($D665,metadata!$B$2:$Z$450,20,FALSE)</f>
        <v>global average</v>
      </c>
      <c r="X665">
        <f>VLOOKUP($D665,metadata!$B$2:$Z$450,21,FALSE)</f>
        <v>0</v>
      </c>
      <c r="Y665" t="str">
        <f>VLOOKUP($D665,metadata!$B$2:$Z$450,22,FALSE)</f>
        <v>11_2</v>
      </c>
      <c r="Z665">
        <f>VLOOKUP($D665,metadata!$B$2:$Z$450,23,FALSE)</f>
        <v>0</v>
      </c>
      <c r="AA665">
        <f>VLOOKUP($D665,metadata!$B$2:$Z$450,24,FALSE)</f>
        <v>0</v>
      </c>
      <c r="AB665">
        <f>VLOOKUP($D665,metadata!$B$2:$Z$450,25,FALSE)</f>
        <v>0</v>
      </c>
    </row>
    <row r="666" spans="3:28" x14ac:dyDescent="0.3">
      <c r="C666">
        <v>665</v>
      </c>
      <c r="D666" s="11" t="str">
        <f t="shared" si="10"/>
        <v>11-Sendai</v>
      </c>
      <c r="E666" t="str">
        <f>VLOOKUP($D666,metadata!$B$2:$S$450,2,FALSE)</f>
        <v>Hashimoto, K; Iijima, K; Ogawa, K</v>
      </c>
      <c r="F666" t="str">
        <f>VLOOKUP($D666,metadata!$B$2:$S$450,3,FALSE)</f>
        <v>Geographic Variation in Photoperiodic Response for the Induction of Pupal Diapause in the White Cabbage Butterfly, Pieris rapae crucivora Boisuduval (Lepidoptera: Pieridae)</v>
      </c>
      <c r="G666" t="str">
        <f>VLOOKUP($D666,metadata!$B$2:$S$450,4,FALSE)</f>
        <v>10.1303/jjaez.2008.202</v>
      </c>
      <c r="H666" t="str">
        <f>VLOOKUP($D666,metadata!$B$2:$S$450,5,FALSE)</f>
        <v>y</v>
      </c>
      <c r="I666" t="str">
        <f>VLOOKUP($D666,metadata!$B$2:$S$450,6,FALSE)</f>
        <v>a</v>
      </c>
      <c r="J666" t="str">
        <f>VLOOKUP($D666,metadata!$B$2:$S$450,7,FALSE)</f>
        <v>i</v>
      </c>
      <c r="K666">
        <f>VLOOKUP($D666,metadata!$B$2:$S$450,8,FALSE)</f>
        <v>7</v>
      </c>
      <c r="L666">
        <f>VLOOKUP($D666,metadata!$B$2:$S$450,9,FALSE)</f>
        <v>5</v>
      </c>
      <c r="M666">
        <f>VLOOKUP($D666,metadata!$B$2:$S$450,10,FALSE)</f>
        <v>0</v>
      </c>
      <c r="N666" t="str">
        <f>VLOOKUP($D666,metadata!$B$2:$S$450,11,FALSE)</f>
        <v>Pieris rapae</v>
      </c>
      <c r="O666" t="str">
        <f>VLOOKUP($D666,metadata!$B$2:$S$450,12,FALSE)</f>
        <v>lepidoptera</v>
      </c>
      <c r="P666" t="str">
        <f>VLOOKUP($D666,metadata!$B$2:$S$450,13,FALSE)</f>
        <v>Sendai</v>
      </c>
      <c r="Q666">
        <f>VLOOKUP($D666,metadata!$B$2:$S$450,14,FALSE)</f>
        <v>38.25</v>
      </c>
      <c r="R666">
        <f>VLOOKUP($D666,metadata!$B$2:$S$450,15,FALSE)</f>
        <v>140.86944399999999</v>
      </c>
      <c r="S666">
        <f>VLOOKUP($D666,metadata!$B$2:$S$450,16,FALSE)</f>
        <v>0.05</v>
      </c>
      <c r="T666">
        <f>VLOOKUP($D666,metadata!$B$2:$S$450,17,FALSE)</f>
        <v>0</v>
      </c>
      <c r="U666">
        <f>VLOOKUP($D666,metadata!$B$2:$S$450,18,FALSE)</f>
        <v>0</v>
      </c>
      <c r="V666">
        <f>VLOOKUP($D666,metadata!$B$2:$Z$450,19,FALSE)</f>
        <v>37.5</v>
      </c>
      <c r="W666" t="str">
        <f>VLOOKUP($D666,metadata!$B$2:$Z$450,20,FALSE)</f>
        <v>global average</v>
      </c>
      <c r="X666">
        <f>VLOOKUP($D666,metadata!$B$2:$Z$450,21,FALSE)</f>
        <v>0</v>
      </c>
      <c r="Y666" t="str">
        <f>VLOOKUP($D666,metadata!$B$2:$Z$450,22,FALSE)</f>
        <v>11_2</v>
      </c>
      <c r="Z666">
        <f>VLOOKUP($D666,metadata!$B$2:$Z$450,23,FALSE)</f>
        <v>0</v>
      </c>
      <c r="AA666">
        <f>VLOOKUP($D666,metadata!$B$2:$Z$450,24,FALSE)</f>
        <v>0</v>
      </c>
      <c r="AB666">
        <f>VLOOKUP($D666,metadata!$B$2:$Z$450,25,FALSE)</f>
        <v>0</v>
      </c>
    </row>
    <row r="667" spans="3:28" x14ac:dyDescent="0.3">
      <c r="C667">
        <v>666</v>
      </c>
      <c r="D667" s="11" t="str">
        <f t="shared" si="10"/>
        <v>11-Nagaoka</v>
      </c>
      <c r="E667" t="str">
        <f>VLOOKUP($D667,metadata!$B$2:$S$450,2,FALSE)</f>
        <v>Hashimoto, K; Iijima, K; Ogawa, K</v>
      </c>
      <c r="F667" t="str">
        <f>VLOOKUP($D667,metadata!$B$2:$S$450,3,FALSE)</f>
        <v>Geographic Variation in Photoperiodic Response for the Induction of Pupal Diapause in the White Cabbage Butterfly, Pieris rapae crucivora Boisuduval (Lepidoptera: Pieridae)</v>
      </c>
      <c r="G667" t="str">
        <f>VLOOKUP($D667,metadata!$B$2:$S$450,4,FALSE)</f>
        <v>10.1303/jjaez.2008.203</v>
      </c>
      <c r="H667" t="str">
        <f>VLOOKUP($D667,metadata!$B$2:$S$450,5,FALSE)</f>
        <v>y</v>
      </c>
      <c r="I667" t="str">
        <f>VLOOKUP($D667,metadata!$B$2:$S$450,6,FALSE)</f>
        <v>a</v>
      </c>
      <c r="J667" t="str">
        <f>VLOOKUP($D667,metadata!$B$2:$S$450,7,FALSE)</f>
        <v>i</v>
      </c>
      <c r="K667">
        <f>VLOOKUP($D667,metadata!$B$2:$S$450,8,FALSE)</f>
        <v>7</v>
      </c>
      <c r="L667">
        <f>VLOOKUP($D667,metadata!$B$2:$S$450,9,FALSE)</f>
        <v>5</v>
      </c>
      <c r="M667">
        <f>VLOOKUP($D667,metadata!$B$2:$S$450,10,FALSE)</f>
        <v>0</v>
      </c>
      <c r="N667" t="str">
        <f>VLOOKUP($D667,metadata!$B$2:$S$450,11,FALSE)</f>
        <v>Pieris rapae</v>
      </c>
      <c r="O667" t="str">
        <f>VLOOKUP($D667,metadata!$B$2:$S$450,12,FALSE)</f>
        <v>lepidoptera</v>
      </c>
      <c r="P667" t="str">
        <f>VLOOKUP($D667,metadata!$B$2:$S$450,13,FALSE)</f>
        <v>Nagaoka</v>
      </c>
      <c r="Q667">
        <f>VLOOKUP($D667,metadata!$B$2:$S$450,14,FALSE)</f>
        <v>37.383333333333333</v>
      </c>
      <c r="R667">
        <f>VLOOKUP($D667,metadata!$B$2:$S$450,15,FALSE)</f>
        <v>138.83888899999999</v>
      </c>
      <c r="S667">
        <f>VLOOKUP($D667,metadata!$B$2:$S$450,16,FALSE)</f>
        <v>0.05</v>
      </c>
      <c r="T667">
        <f>VLOOKUP($D667,metadata!$B$2:$S$450,17,FALSE)</f>
        <v>0</v>
      </c>
      <c r="U667">
        <f>VLOOKUP($D667,metadata!$B$2:$S$450,18,FALSE)</f>
        <v>0</v>
      </c>
      <c r="V667">
        <f>VLOOKUP($D667,metadata!$B$2:$Z$450,19,FALSE)</f>
        <v>37.5</v>
      </c>
      <c r="W667" t="str">
        <f>VLOOKUP($D667,metadata!$B$2:$Z$450,20,FALSE)</f>
        <v>global average</v>
      </c>
      <c r="X667">
        <f>VLOOKUP($D667,metadata!$B$2:$Z$450,21,FALSE)</f>
        <v>0</v>
      </c>
      <c r="Y667" t="str">
        <f>VLOOKUP($D667,metadata!$B$2:$Z$450,22,FALSE)</f>
        <v>11_3</v>
      </c>
      <c r="Z667">
        <f>VLOOKUP($D667,metadata!$B$2:$Z$450,23,FALSE)</f>
        <v>0</v>
      </c>
      <c r="AA667">
        <f>VLOOKUP($D667,metadata!$B$2:$Z$450,24,FALSE)</f>
        <v>0</v>
      </c>
      <c r="AB667">
        <f>VLOOKUP($D667,metadata!$B$2:$Z$450,25,FALSE)</f>
        <v>0</v>
      </c>
    </row>
    <row r="668" spans="3:28" x14ac:dyDescent="0.3">
      <c r="C668">
        <v>667</v>
      </c>
      <c r="D668" s="11" t="str">
        <f t="shared" si="10"/>
        <v>11-Nagaoka</v>
      </c>
      <c r="E668" t="str">
        <f>VLOOKUP($D668,metadata!$B$2:$S$450,2,FALSE)</f>
        <v>Hashimoto, K; Iijima, K; Ogawa, K</v>
      </c>
      <c r="F668" t="str">
        <f>VLOOKUP($D668,metadata!$B$2:$S$450,3,FALSE)</f>
        <v>Geographic Variation in Photoperiodic Response for the Induction of Pupal Diapause in the White Cabbage Butterfly, Pieris rapae crucivora Boisuduval (Lepidoptera: Pieridae)</v>
      </c>
      <c r="G668" t="str">
        <f>VLOOKUP($D668,metadata!$B$2:$S$450,4,FALSE)</f>
        <v>10.1303/jjaez.2008.203</v>
      </c>
      <c r="H668" t="str">
        <f>VLOOKUP($D668,metadata!$B$2:$S$450,5,FALSE)</f>
        <v>y</v>
      </c>
      <c r="I668" t="str">
        <f>VLOOKUP($D668,metadata!$B$2:$S$450,6,FALSE)</f>
        <v>a</v>
      </c>
      <c r="J668" t="str">
        <f>VLOOKUP($D668,metadata!$B$2:$S$450,7,FALSE)</f>
        <v>i</v>
      </c>
      <c r="K668">
        <f>VLOOKUP($D668,metadata!$B$2:$S$450,8,FALSE)</f>
        <v>7</v>
      </c>
      <c r="L668">
        <f>VLOOKUP($D668,metadata!$B$2:$S$450,9,FALSE)</f>
        <v>5</v>
      </c>
      <c r="M668">
        <f>VLOOKUP($D668,metadata!$B$2:$S$450,10,FALSE)</f>
        <v>0</v>
      </c>
      <c r="N668" t="str">
        <f>VLOOKUP($D668,metadata!$B$2:$S$450,11,FALSE)</f>
        <v>Pieris rapae</v>
      </c>
      <c r="O668" t="str">
        <f>VLOOKUP($D668,metadata!$B$2:$S$450,12,FALSE)</f>
        <v>lepidoptera</v>
      </c>
      <c r="P668" t="str">
        <f>VLOOKUP($D668,metadata!$B$2:$S$450,13,FALSE)</f>
        <v>Nagaoka</v>
      </c>
      <c r="Q668">
        <f>VLOOKUP($D668,metadata!$B$2:$S$450,14,FALSE)</f>
        <v>37.383333333333333</v>
      </c>
      <c r="R668">
        <f>VLOOKUP($D668,metadata!$B$2:$S$450,15,FALSE)</f>
        <v>138.83888899999999</v>
      </c>
      <c r="S668">
        <f>VLOOKUP($D668,metadata!$B$2:$S$450,16,FALSE)</f>
        <v>0.05</v>
      </c>
      <c r="T668">
        <f>VLOOKUP($D668,metadata!$B$2:$S$450,17,FALSE)</f>
        <v>0</v>
      </c>
      <c r="U668">
        <f>VLOOKUP($D668,metadata!$B$2:$S$450,18,FALSE)</f>
        <v>0</v>
      </c>
      <c r="V668">
        <f>VLOOKUP($D668,metadata!$B$2:$Z$450,19,FALSE)</f>
        <v>37.5</v>
      </c>
      <c r="W668" t="str">
        <f>VLOOKUP($D668,metadata!$B$2:$Z$450,20,FALSE)</f>
        <v>global average</v>
      </c>
      <c r="X668">
        <f>VLOOKUP($D668,metadata!$B$2:$Z$450,21,FALSE)</f>
        <v>0</v>
      </c>
      <c r="Y668" t="str">
        <f>VLOOKUP($D668,metadata!$B$2:$Z$450,22,FALSE)</f>
        <v>11_3</v>
      </c>
      <c r="Z668">
        <f>VLOOKUP($D668,metadata!$B$2:$Z$450,23,FALSE)</f>
        <v>0</v>
      </c>
      <c r="AA668">
        <f>VLOOKUP($D668,metadata!$B$2:$Z$450,24,FALSE)</f>
        <v>0</v>
      </c>
      <c r="AB668">
        <f>VLOOKUP($D668,metadata!$B$2:$Z$450,25,FALSE)</f>
        <v>0</v>
      </c>
    </row>
    <row r="669" spans="3:28" x14ac:dyDescent="0.3">
      <c r="C669">
        <v>668</v>
      </c>
      <c r="D669" s="11" t="str">
        <f t="shared" si="10"/>
        <v>11-Nagaoka</v>
      </c>
      <c r="E669" t="str">
        <f>VLOOKUP($D669,metadata!$B$2:$S$450,2,FALSE)</f>
        <v>Hashimoto, K; Iijima, K; Ogawa, K</v>
      </c>
      <c r="F669" t="str">
        <f>VLOOKUP($D669,metadata!$B$2:$S$450,3,FALSE)</f>
        <v>Geographic Variation in Photoperiodic Response for the Induction of Pupal Diapause in the White Cabbage Butterfly, Pieris rapae crucivora Boisuduval (Lepidoptera: Pieridae)</v>
      </c>
      <c r="G669" t="str">
        <f>VLOOKUP($D669,metadata!$B$2:$S$450,4,FALSE)</f>
        <v>10.1303/jjaez.2008.203</v>
      </c>
      <c r="H669" t="str">
        <f>VLOOKUP($D669,metadata!$B$2:$S$450,5,FALSE)</f>
        <v>y</v>
      </c>
      <c r="I669" t="str">
        <f>VLOOKUP($D669,metadata!$B$2:$S$450,6,FALSE)</f>
        <v>a</v>
      </c>
      <c r="J669" t="str">
        <f>VLOOKUP($D669,metadata!$B$2:$S$450,7,FALSE)</f>
        <v>i</v>
      </c>
      <c r="K669">
        <f>VLOOKUP($D669,metadata!$B$2:$S$450,8,FALSE)</f>
        <v>7</v>
      </c>
      <c r="L669">
        <f>VLOOKUP($D669,metadata!$B$2:$S$450,9,FALSE)</f>
        <v>5</v>
      </c>
      <c r="M669">
        <f>VLOOKUP($D669,metadata!$B$2:$S$450,10,FALSE)</f>
        <v>0</v>
      </c>
      <c r="N669" t="str">
        <f>VLOOKUP($D669,metadata!$B$2:$S$450,11,FALSE)</f>
        <v>Pieris rapae</v>
      </c>
      <c r="O669" t="str">
        <f>VLOOKUP($D669,metadata!$B$2:$S$450,12,FALSE)</f>
        <v>lepidoptera</v>
      </c>
      <c r="P669" t="str">
        <f>VLOOKUP($D669,metadata!$B$2:$S$450,13,FALSE)</f>
        <v>Nagaoka</v>
      </c>
      <c r="Q669">
        <f>VLOOKUP($D669,metadata!$B$2:$S$450,14,FALSE)</f>
        <v>37.383333333333333</v>
      </c>
      <c r="R669">
        <f>VLOOKUP($D669,metadata!$B$2:$S$450,15,FALSE)</f>
        <v>138.83888899999999</v>
      </c>
      <c r="S669">
        <f>VLOOKUP($D669,metadata!$B$2:$S$450,16,FALSE)</f>
        <v>0.05</v>
      </c>
      <c r="T669">
        <f>VLOOKUP($D669,metadata!$B$2:$S$450,17,FALSE)</f>
        <v>0</v>
      </c>
      <c r="U669">
        <f>VLOOKUP($D669,metadata!$B$2:$S$450,18,FALSE)</f>
        <v>0</v>
      </c>
      <c r="V669">
        <f>VLOOKUP($D669,metadata!$B$2:$Z$450,19,FALSE)</f>
        <v>37.5</v>
      </c>
      <c r="W669" t="str">
        <f>VLOOKUP($D669,metadata!$B$2:$Z$450,20,FALSE)</f>
        <v>global average</v>
      </c>
      <c r="X669">
        <f>VLOOKUP($D669,metadata!$B$2:$Z$450,21,FALSE)</f>
        <v>0</v>
      </c>
      <c r="Y669" t="str">
        <f>VLOOKUP($D669,metadata!$B$2:$Z$450,22,FALSE)</f>
        <v>11_3</v>
      </c>
      <c r="Z669">
        <f>VLOOKUP($D669,metadata!$B$2:$Z$450,23,FALSE)</f>
        <v>0</v>
      </c>
      <c r="AA669">
        <f>VLOOKUP($D669,metadata!$B$2:$Z$450,24,FALSE)</f>
        <v>0</v>
      </c>
      <c r="AB669">
        <f>VLOOKUP($D669,metadata!$B$2:$Z$450,25,FALSE)</f>
        <v>0</v>
      </c>
    </row>
    <row r="670" spans="3:28" x14ac:dyDescent="0.3">
      <c r="C670">
        <v>669</v>
      </c>
      <c r="D670" s="11" t="str">
        <f t="shared" si="10"/>
        <v>11-Nagaoka</v>
      </c>
      <c r="E670" t="str">
        <f>VLOOKUP($D670,metadata!$B$2:$S$450,2,FALSE)</f>
        <v>Hashimoto, K; Iijima, K; Ogawa, K</v>
      </c>
      <c r="F670" t="str">
        <f>VLOOKUP($D670,metadata!$B$2:$S$450,3,FALSE)</f>
        <v>Geographic Variation in Photoperiodic Response for the Induction of Pupal Diapause in the White Cabbage Butterfly, Pieris rapae crucivora Boisuduval (Lepidoptera: Pieridae)</v>
      </c>
      <c r="G670" t="str">
        <f>VLOOKUP($D670,metadata!$B$2:$S$450,4,FALSE)</f>
        <v>10.1303/jjaez.2008.203</v>
      </c>
      <c r="H670" t="str">
        <f>VLOOKUP($D670,metadata!$B$2:$S$450,5,FALSE)</f>
        <v>y</v>
      </c>
      <c r="I670" t="str">
        <f>VLOOKUP($D670,metadata!$B$2:$S$450,6,FALSE)</f>
        <v>a</v>
      </c>
      <c r="J670" t="str">
        <f>VLOOKUP($D670,metadata!$B$2:$S$450,7,FALSE)</f>
        <v>i</v>
      </c>
      <c r="K670">
        <f>VLOOKUP($D670,metadata!$B$2:$S$450,8,FALSE)</f>
        <v>7</v>
      </c>
      <c r="L670">
        <f>VLOOKUP($D670,metadata!$B$2:$S$450,9,FALSE)</f>
        <v>5</v>
      </c>
      <c r="M670">
        <f>VLOOKUP($D670,metadata!$B$2:$S$450,10,FALSE)</f>
        <v>0</v>
      </c>
      <c r="N670" t="str">
        <f>VLOOKUP($D670,metadata!$B$2:$S$450,11,FALSE)</f>
        <v>Pieris rapae</v>
      </c>
      <c r="O670" t="str">
        <f>VLOOKUP($D670,metadata!$B$2:$S$450,12,FALSE)</f>
        <v>lepidoptera</v>
      </c>
      <c r="P670" t="str">
        <f>VLOOKUP($D670,metadata!$B$2:$S$450,13,FALSE)</f>
        <v>Nagaoka</v>
      </c>
      <c r="Q670">
        <f>VLOOKUP($D670,metadata!$B$2:$S$450,14,FALSE)</f>
        <v>37.383333333333333</v>
      </c>
      <c r="R670">
        <f>VLOOKUP($D670,metadata!$B$2:$S$450,15,FALSE)</f>
        <v>138.83888899999999</v>
      </c>
      <c r="S670">
        <f>VLOOKUP($D670,metadata!$B$2:$S$450,16,FALSE)</f>
        <v>0.05</v>
      </c>
      <c r="T670">
        <f>VLOOKUP($D670,metadata!$B$2:$S$450,17,FALSE)</f>
        <v>0</v>
      </c>
      <c r="U670">
        <f>VLOOKUP($D670,metadata!$B$2:$S$450,18,FALSE)</f>
        <v>0</v>
      </c>
      <c r="V670">
        <f>VLOOKUP($D670,metadata!$B$2:$Z$450,19,FALSE)</f>
        <v>37.5</v>
      </c>
      <c r="W670" t="str">
        <f>VLOOKUP($D670,metadata!$B$2:$Z$450,20,FALSE)</f>
        <v>global average</v>
      </c>
      <c r="X670">
        <f>VLOOKUP($D670,metadata!$B$2:$Z$450,21,FALSE)</f>
        <v>0</v>
      </c>
      <c r="Y670" t="str">
        <f>VLOOKUP($D670,metadata!$B$2:$Z$450,22,FALSE)</f>
        <v>11_3</v>
      </c>
      <c r="Z670">
        <f>VLOOKUP($D670,metadata!$B$2:$Z$450,23,FALSE)</f>
        <v>0</v>
      </c>
      <c r="AA670">
        <f>VLOOKUP($D670,metadata!$B$2:$Z$450,24,FALSE)</f>
        <v>0</v>
      </c>
      <c r="AB670">
        <f>VLOOKUP($D670,metadata!$B$2:$Z$450,25,FALSE)</f>
        <v>0</v>
      </c>
    </row>
    <row r="671" spans="3:28" x14ac:dyDescent="0.3">
      <c r="C671">
        <v>670</v>
      </c>
      <c r="D671" s="11" t="str">
        <f t="shared" si="10"/>
        <v>11-Okayama</v>
      </c>
      <c r="E671" t="str">
        <f>VLOOKUP($D671,metadata!$B$2:$S$450,2,FALSE)</f>
        <v>Hashimoto, K; Iijima, K; Ogawa, K</v>
      </c>
      <c r="F671" t="str">
        <f>VLOOKUP($D671,metadata!$B$2:$S$450,3,FALSE)</f>
        <v>Geographic Variation in Photoperiodic Response for the Induction of Pupal Diapause in the White Cabbage Butterfly, Pieris rapae crucivora Boisuduval (Lepidoptera: Pieridae)</v>
      </c>
      <c r="G671" t="str">
        <f>VLOOKUP($D671,metadata!$B$2:$S$450,4,FALSE)</f>
        <v>10.1303/jjaez.2008.204</v>
      </c>
      <c r="H671" t="str">
        <f>VLOOKUP($D671,metadata!$B$2:$S$450,5,FALSE)</f>
        <v>y</v>
      </c>
      <c r="I671" t="str">
        <f>VLOOKUP($D671,metadata!$B$2:$S$450,6,FALSE)</f>
        <v>a</v>
      </c>
      <c r="J671" t="str">
        <f>VLOOKUP($D671,metadata!$B$2:$S$450,7,FALSE)</f>
        <v>i</v>
      </c>
      <c r="K671">
        <f>VLOOKUP($D671,metadata!$B$2:$S$450,8,FALSE)</f>
        <v>7</v>
      </c>
      <c r="L671">
        <f>VLOOKUP($D671,metadata!$B$2:$S$450,9,FALSE)</f>
        <v>5</v>
      </c>
      <c r="M671">
        <f>VLOOKUP($D671,metadata!$B$2:$S$450,10,FALSE)</f>
        <v>0</v>
      </c>
      <c r="N671" t="str">
        <f>VLOOKUP($D671,metadata!$B$2:$S$450,11,FALSE)</f>
        <v>Pieris rapae</v>
      </c>
      <c r="O671" t="str">
        <f>VLOOKUP($D671,metadata!$B$2:$S$450,12,FALSE)</f>
        <v>lepidoptera</v>
      </c>
      <c r="P671" t="str">
        <f>VLOOKUP($D671,metadata!$B$2:$S$450,13,FALSE)</f>
        <v>Okayama</v>
      </c>
      <c r="Q671">
        <f>VLOOKUP($D671,metadata!$B$2:$S$450,14,FALSE)</f>
        <v>34.655278000000003</v>
      </c>
      <c r="R671">
        <f>VLOOKUP($D671,metadata!$B$2:$S$450,15,FALSE)</f>
        <v>133.919444</v>
      </c>
      <c r="S671">
        <f>VLOOKUP($D671,metadata!$B$2:$S$450,16,FALSE)</f>
        <v>0.05</v>
      </c>
      <c r="T671">
        <f>VLOOKUP($D671,metadata!$B$2:$S$450,17,FALSE)</f>
        <v>0</v>
      </c>
      <c r="U671">
        <f>VLOOKUP($D671,metadata!$B$2:$S$450,18,FALSE)</f>
        <v>0</v>
      </c>
      <c r="V671">
        <f>VLOOKUP($D671,metadata!$B$2:$Z$450,19,FALSE)</f>
        <v>37.5</v>
      </c>
      <c r="W671" t="str">
        <f>VLOOKUP($D671,metadata!$B$2:$Z$450,20,FALSE)</f>
        <v>global average</v>
      </c>
      <c r="X671">
        <f>VLOOKUP($D671,metadata!$B$2:$Z$450,21,FALSE)</f>
        <v>0</v>
      </c>
      <c r="Y671" t="str">
        <f>VLOOKUP($D671,metadata!$B$2:$Z$450,22,FALSE)</f>
        <v>11_3</v>
      </c>
      <c r="Z671">
        <f>VLOOKUP($D671,metadata!$B$2:$Z$450,23,FALSE)</f>
        <v>0</v>
      </c>
      <c r="AA671">
        <f>VLOOKUP($D671,metadata!$B$2:$Z$450,24,FALSE)</f>
        <v>0</v>
      </c>
      <c r="AB671">
        <f>VLOOKUP($D671,metadata!$B$2:$Z$450,25,FALSE)</f>
        <v>0</v>
      </c>
    </row>
    <row r="672" spans="3:28" x14ac:dyDescent="0.3">
      <c r="C672">
        <v>671</v>
      </c>
      <c r="D672" s="11" t="str">
        <f t="shared" si="10"/>
        <v>11-Okayama</v>
      </c>
      <c r="E672" t="str">
        <f>VLOOKUP($D672,metadata!$B$2:$S$450,2,FALSE)</f>
        <v>Hashimoto, K; Iijima, K; Ogawa, K</v>
      </c>
      <c r="F672" t="str">
        <f>VLOOKUP($D672,metadata!$B$2:$S$450,3,FALSE)</f>
        <v>Geographic Variation in Photoperiodic Response for the Induction of Pupal Diapause in the White Cabbage Butterfly, Pieris rapae crucivora Boisuduval (Lepidoptera: Pieridae)</v>
      </c>
      <c r="G672" t="str">
        <f>VLOOKUP($D672,metadata!$B$2:$S$450,4,FALSE)</f>
        <v>10.1303/jjaez.2008.204</v>
      </c>
      <c r="H672" t="str">
        <f>VLOOKUP($D672,metadata!$B$2:$S$450,5,FALSE)</f>
        <v>y</v>
      </c>
      <c r="I672" t="str">
        <f>VLOOKUP($D672,metadata!$B$2:$S$450,6,FALSE)</f>
        <v>a</v>
      </c>
      <c r="J672" t="str">
        <f>VLOOKUP($D672,metadata!$B$2:$S$450,7,FALSE)</f>
        <v>i</v>
      </c>
      <c r="K672">
        <f>VLOOKUP($D672,metadata!$B$2:$S$450,8,FALSE)</f>
        <v>7</v>
      </c>
      <c r="L672">
        <f>VLOOKUP($D672,metadata!$B$2:$S$450,9,FALSE)</f>
        <v>5</v>
      </c>
      <c r="M672">
        <f>VLOOKUP($D672,metadata!$B$2:$S$450,10,FALSE)</f>
        <v>0</v>
      </c>
      <c r="N672" t="str">
        <f>VLOOKUP($D672,metadata!$B$2:$S$450,11,FALSE)</f>
        <v>Pieris rapae</v>
      </c>
      <c r="O672" t="str">
        <f>VLOOKUP($D672,metadata!$B$2:$S$450,12,FALSE)</f>
        <v>lepidoptera</v>
      </c>
      <c r="P672" t="str">
        <f>VLOOKUP($D672,metadata!$B$2:$S$450,13,FALSE)</f>
        <v>Okayama</v>
      </c>
      <c r="Q672">
        <f>VLOOKUP($D672,metadata!$B$2:$S$450,14,FALSE)</f>
        <v>34.655278000000003</v>
      </c>
      <c r="R672">
        <f>VLOOKUP($D672,metadata!$B$2:$S$450,15,FALSE)</f>
        <v>133.919444</v>
      </c>
      <c r="S672">
        <f>VLOOKUP($D672,metadata!$B$2:$S$450,16,FALSE)</f>
        <v>0.05</v>
      </c>
      <c r="T672">
        <f>VLOOKUP($D672,metadata!$B$2:$S$450,17,FALSE)</f>
        <v>0</v>
      </c>
      <c r="U672">
        <f>VLOOKUP($D672,metadata!$B$2:$S$450,18,FALSE)</f>
        <v>0</v>
      </c>
      <c r="V672">
        <f>VLOOKUP($D672,metadata!$B$2:$Z$450,19,FALSE)</f>
        <v>37.5</v>
      </c>
      <c r="W672" t="str">
        <f>VLOOKUP($D672,metadata!$B$2:$Z$450,20,FALSE)</f>
        <v>global average</v>
      </c>
      <c r="X672">
        <f>VLOOKUP($D672,metadata!$B$2:$Z$450,21,FALSE)</f>
        <v>0</v>
      </c>
      <c r="Y672" t="str">
        <f>VLOOKUP($D672,metadata!$B$2:$Z$450,22,FALSE)</f>
        <v>11_3</v>
      </c>
      <c r="Z672">
        <f>VLOOKUP($D672,metadata!$B$2:$Z$450,23,FALSE)</f>
        <v>0</v>
      </c>
      <c r="AA672">
        <f>VLOOKUP($D672,metadata!$B$2:$Z$450,24,FALSE)</f>
        <v>0</v>
      </c>
      <c r="AB672">
        <f>VLOOKUP($D672,metadata!$B$2:$Z$450,25,FALSE)</f>
        <v>0</v>
      </c>
    </row>
    <row r="673" spans="3:28" x14ac:dyDescent="0.3">
      <c r="C673">
        <v>672</v>
      </c>
      <c r="D673" s="11" t="str">
        <f t="shared" si="10"/>
        <v>11-Okayama</v>
      </c>
      <c r="E673" t="str">
        <f>VLOOKUP($D673,metadata!$B$2:$S$450,2,FALSE)</f>
        <v>Hashimoto, K; Iijima, K; Ogawa, K</v>
      </c>
      <c r="F673" t="str">
        <f>VLOOKUP($D673,metadata!$B$2:$S$450,3,FALSE)</f>
        <v>Geographic Variation in Photoperiodic Response for the Induction of Pupal Diapause in the White Cabbage Butterfly, Pieris rapae crucivora Boisuduval (Lepidoptera: Pieridae)</v>
      </c>
      <c r="G673" t="str">
        <f>VLOOKUP($D673,metadata!$B$2:$S$450,4,FALSE)</f>
        <v>10.1303/jjaez.2008.204</v>
      </c>
      <c r="H673" t="str">
        <f>VLOOKUP($D673,metadata!$B$2:$S$450,5,FALSE)</f>
        <v>y</v>
      </c>
      <c r="I673" t="str">
        <f>VLOOKUP($D673,metadata!$B$2:$S$450,6,FALSE)</f>
        <v>a</v>
      </c>
      <c r="J673" t="str">
        <f>VLOOKUP($D673,metadata!$B$2:$S$450,7,FALSE)</f>
        <v>i</v>
      </c>
      <c r="K673">
        <f>VLOOKUP($D673,metadata!$B$2:$S$450,8,FALSE)</f>
        <v>7</v>
      </c>
      <c r="L673">
        <f>VLOOKUP($D673,metadata!$B$2:$S$450,9,FALSE)</f>
        <v>5</v>
      </c>
      <c r="M673">
        <f>VLOOKUP($D673,metadata!$B$2:$S$450,10,FALSE)</f>
        <v>0</v>
      </c>
      <c r="N673" t="str">
        <f>VLOOKUP($D673,metadata!$B$2:$S$450,11,FALSE)</f>
        <v>Pieris rapae</v>
      </c>
      <c r="O673" t="str">
        <f>VLOOKUP($D673,metadata!$B$2:$S$450,12,FALSE)</f>
        <v>lepidoptera</v>
      </c>
      <c r="P673" t="str">
        <f>VLOOKUP($D673,metadata!$B$2:$S$450,13,FALSE)</f>
        <v>Okayama</v>
      </c>
      <c r="Q673">
        <f>VLOOKUP($D673,metadata!$B$2:$S$450,14,FALSE)</f>
        <v>34.655278000000003</v>
      </c>
      <c r="R673">
        <f>VLOOKUP($D673,metadata!$B$2:$S$450,15,FALSE)</f>
        <v>133.919444</v>
      </c>
      <c r="S673">
        <f>VLOOKUP($D673,metadata!$B$2:$S$450,16,FALSE)</f>
        <v>0.05</v>
      </c>
      <c r="T673">
        <f>VLOOKUP($D673,metadata!$B$2:$S$450,17,FALSE)</f>
        <v>0</v>
      </c>
      <c r="U673">
        <f>VLOOKUP($D673,metadata!$B$2:$S$450,18,FALSE)</f>
        <v>0</v>
      </c>
      <c r="V673">
        <f>VLOOKUP($D673,metadata!$B$2:$Z$450,19,FALSE)</f>
        <v>37.5</v>
      </c>
      <c r="W673" t="str">
        <f>VLOOKUP($D673,metadata!$B$2:$Z$450,20,FALSE)</f>
        <v>global average</v>
      </c>
      <c r="X673">
        <f>VLOOKUP($D673,metadata!$B$2:$Z$450,21,FALSE)</f>
        <v>0</v>
      </c>
      <c r="Y673" t="str">
        <f>VLOOKUP($D673,metadata!$B$2:$Z$450,22,FALSE)</f>
        <v>11_3</v>
      </c>
      <c r="Z673">
        <f>VLOOKUP($D673,metadata!$B$2:$Z$450,23,FALSE)</f>
        <v>0</v>
      </c>
      <c r="AA673">
        <f>VLOOKUP($D673,metadata!$B$2:$Z$450,24,FALSE)</f>
        <v>0</v>
      </c>
      <c r="AB673">
        <f>VLOOKUP($D673,metadata!$B$2:$Z$450,25,FALSE)</f>
        <v>0</v>
      </c>
    </row>
    <row r="674" spans="3:28" x14ac:dyDescent="0.3">
      <c r="C674">
        <v>673</v>
      </c>
      <c r="D674" s="11" t="str">
        <f t="shared" si="10"/>
        <v>11-Okayama</v>
      </c>
      <c r="E674" t="str">
        <f>VLOOKUP($D674,metadata!$B$2:$S$450,2,FALSE)</f>
        <v>Hashimoto, K; Iijima, K; Ogawa, K</v>
      </c>
      <c r="F674" t="str">
        <f>VLOOKUP($D674,metadata!$B$2:$S$450,3,FALSE)</f>
        <v>Geographic Variation in Photoperiodic Response for the Induction of Pupal Diapause in the White Cabbage Butterfly, Pieris rapae crucivora Boisuduval (Lepidoptera: Pieridae)</v>
      </c>
      <c r="G674" t="str">
        <f>VLOOKUP($D674,metadata!$B$2:$S$450,4,FALSE)</f>
        <v>10.1303/jjaez.2008.204</v>
      </c>
      <c r="H674" t="str">
        <f>VLOOKUP($D674,metadata!$B$2:$S$450,5,FALSE)</f>
        <v>y</v>
      </c>
      <c r="I674" t="str">
        <f>VLOOKUP($D674,metadata!$B$2:$S$450,6,FALSE)</f>
        <v>a</v>
      </c>
      <c r="J674" t="str">
        <f>VLOOKUP($D674,metadata!$B$2:$S$450,7,FALSE)</f>
        <v>i</v>
      </c>
      <c r="K674">
        <f>VLOOKUP($D674,metadata!$B$2:$S$450,8,FALSE)</f>
        <v>7</v>
      </c>
      <c r="L674">
        <f>VLOOKUP($D674,metadata!$B$2:$S$450,9,FALSE)</f>
        <v>5</v>
      </c>
      <c r="M674">
        <f>VLOOKUP($D674,metadata!$B$2:$S$450,10,FALSE)</f>
        <v>0</v>
      </c>
      <c r="N674" t="str">
        <f>VLOOKUP($D674,metadata!$B$2:$S$450,11,FALSE)</f>
        <v>Pieris rapae</v>
      </c>
      <c r="O674" t="str">
        <f>VLOOKUP($D674,metadata!$B$2:$S$450,12,FALSE)</f>
        <v>lepidoptera</v>
      </c>
      <c r="P674" t="str">
        <f>VLOOKUP($D674,metadata!$B$2:$S$450,13,FALSE)</f>
        <v>Okayama</v>
      </c>
      <c r="Q674">
        <f>VLOOKUP($D674,metadata!$B$2:$S$450,14,FALSE)</f>
        <v>34.655278000000003</v>
      </c>
      <c r="R674">
        <f>VLOOKUP($D674,metadata!$B$2:$S$450,15,FALSE)</f>
        <v>133.919444</v>
      </c>
      <c r="S674">
        <f>VLOOKUP($D674,metadata!$B$2:$S$450,16,FALSE)</f>
        <v>0.05</v>
      </c>
      <c r="T674">
        <f>VLOOKUP($D674,metadata!$B$2:$S$450,17,FALSE)</f>
        <v>0</v>
      </c>
      <c r="U674">
        <f>VLOOKUP($D674,metadata!$B$2:$S$450,18,FALSE)</f>
        <v>0</v>
      </c>
      <c r="V674">
        <f>VLOOKUP($D674,metadata!$B$2:$Z$450,19,FALSE)</f>
        <v>37.5</v>
      </c>
      <c r="W674" t="str">
        <f>VLOOKUP($D674,metadata!$B$2:$Z$450,20,FALSE)</f>
        <v>global average</v>
      </c>
      <c r="X674">
        <f>VLOOKUP($D674,metadata!$B$2:$Z$450,21,FALSE)</f>
        <v>0</v>
      </c>
      <c r="Y674" t="str">
        <f>VLOOKUP($D674,metadata!$B$2:$Z$450,22,FALSE)</f>
        <v>11_3</v>
      </c>
      <c r="Z674">
        <f>VLOOKUP($D674,metadata!$B$2:$Z$450,23,FALSE)</f>
        <v>0</v>
      </c>
      <c r="AA674">
        <f>VLOOKUP($D674,metadata!$B$2:$Z$450,24,FALSE)</f>
        <v>0</v>
      </c>
      <c r="AB674">
        <f>VLOOKUP($D674,metadata!$B$2:$Z$450,25,FALSE)</f>
        <v>0</v>
      </c>
    </row>
    <row r="675" spans="3:28" x14ac:dyDescent="0.3">
      <c r="C675">
        <v>674</v>
      </c>
      <c r="D675" s="11" t="str">
        <f t="shared" si="10"/>
        <v>11-Matsuyama</v>
      </c>
      <c r="E675" t="str">
        <f>VLOOKUP($D675,metadata!$B$2:$S$450,2,FALSE)</f>
        <v>Hashimoto, K; Iijima, K; Ogawa, K</v>
      </c>
      <c r="F675" t="str">
        <f>VLOOKUP($D675,metadata!$B$2:$S$450,3,FALSE)</f>
        <v>Geographic Variation in Photoperiodic Response for the Induction of Pupal Diapause in the White Cabbage Butterfly, Pieris rapae crucivora Boisuduval (Lepidoptera: Pieridae)</v>
      </c>
      <c r="G675" t="str">
        <f>VLOOKUP($D675,metadata!$B$2:$S$450,4,FALSE)</f>
        <v>10.1303/jjaez.2008.205</v>
      </c>
      <c r="H675" t="str">
        <f>VLOOKUP($D675,metadata!$B$2:$S$450,5,FALSE)</f>
        <v>y</v>
      </c>
      <c r="I675" t="str">
        <f>VLOOKUP($D675,metadata!$B$2:$S$450,6,FALSE)</f>
        <v>a</v>
      </c>
      <c r="J675" t="str">
        <f>VLOOKUP($D675,metadata!$B$2:$S$450,7,FALSE)</f>
        <v>i</v>
      </c>
      <c r="K675">
        <f>VLOOKUP($D675,metadata!$B$2:$S$450,8,FALSE)</f>
        <v>7</v>
      </c>
      <c r="L675">
        <f>VLOOKUP($D675,metadata!$B$2:$S$450,9,FALSE)</f>
        <v>6</v>
      </c>
      <c r="M675">
        <f>VLOOKUP($D675,metadata!$B$2:$S$450,10,FALSE)</f>
        <v>0</v>
      </c>
      <c r="N675" t="str">
        <f>VLOOKUP($D675,metadata!$B$2:$S$450,11,FALSE)</f>
        <v>Pieris rapae</v>
      </c>
      <c r="O675" t="str">
        <f>VLOOKUP($D675,metadata!$B$2:$S$450,12,FALSE)</f>
        <v>lepidoptera</v>
      </c>
      <c r="P675" t="str">
        <f>VLOOKUP($D675,metadata!$B$2:$S$450,13,FALSE)</f>
        <v>Matsuyama</v>
      </c>
      <c r="Q675">
        <f>VLOOKUP($D675,metadata!$B$2:$S$450,14,FALSE)</f>
        <v>33.839167000000003</v>
      </c>
      <c r="R675">
        <f>VLOOKUP($D675,metadata!$B$2:$S$450,15,FALSE)</f>
        <v>132.765556</v>
      </c>
      <c r="S675">
        <f>VLOOKUP($D675,metadata!$B$2:$S$450,16,FALSE)</f>
        <v>0.05</v>
      </c>
      <c r="T675">
        <f>VLOOKUP($D675,metadata!$B$2:$S$450,17,FALSE)</f>
        <v>0</v>
      </c>
      <c r="U675">
        <f>VLOOKUP($D675,metadata!$B$2:$S$450,18,FALSE)</f>
        <v>0</v>
      </c>
      <c r="V675">
        <f>VLOOKUP($D675,metadata!$B$2:$Z$450,19,FALSE)</f>
        <v>37.5</v>
      </c>
      <c r="W675" t="str">
        <f>VLOOKUP($D675,metadata!$B$2:$Z$450,20,FALSE)</f>
        <v>global average</v>
      </c>
      <c r="X675">
        <f>VLOOKUP($D675,metadata!$B$2:$Z$450,21,FALSE)</f>
        <v>0</v>
      </c>
      <c r="Y675" t="str">
        <f>VLOOKUP($D675,metadata!$B$2:$Z$450,22,FALSE)</f>
        <v>11_1</v>
      </c>
      <c r="Z675">
        <f>VLOOKUP($D675,metadata!$B$2:$Z$450,23,FALSE)</f>
        <v>0</v>
      </c>
      <c r="AA675">
        <f>VLOOKUP($D675,metadata!$B$2:$Z$450,24,FALSE)</f>
        <v>0</v>
      </c>
      <c r="AB675">
        <f>VLOOKUP($D675,metadata!$B$2:$Z$450,25,FALSE)</f>
        <v>0</v>
      </c>
    </row>
    <row r="676" spans="3:28" x14ac:dyDescent="0.3">
      <c r="C676">
        <v>675</v>
      </c>
      <c r="D676" s="11" t="str">
        <f t="shared" si="10"/>
        <v>11-Matsuyama</v>
      </c>
      <c r="E676" t="str">
        <f>VLOOKUP($D676,metadata!$B$2:$S$450,2,FALSE)</f>
        <v>Hashimoto, K; Iijima, K; Ogawa, K</v>
      </c>
      <c r="F676" t="str">
        <f>VLOOKUP($D676,metadata!$B$2:$S$450,3,FALSE)</f>
        <v>Geographic Variation in Photoperiodic Response for the Induction of Pupal Diapause in the White Cabbage Butterfly, Pieris rapae crucivora Boisuduval (Lepidoptera: Pieridae)</v>
      </c>
      <c r="G676" t="str">
        <f>VLOOKUP($D676,metadata!$B$2:$S$450,4,FALSE)</f>
        <v>10.1303/jjaez.2008.205</v>
      </c>
      <c r="H676" t="str">
        <f>VLOOKUP($D676,metadata!$B$2:$S$450,5,FALSE)</f>
        <v>y</v>
      </c>
      <c r="I676" t="str">
        <f>VLOOKUP($D676,metadata!$B$2:$S$450,6,FALSE)</f>
        <v>a</v>
      </c>
      <c r="J676" t="str">
        <f>VLOOKUP($D676,metadata!$B$2:$S$450,7,FALSE)</f>
        <v>i</v>
      </c>
      <c r="K676">
        <f>VLOOKUP($D676,metadata!$B$2:$S$450,8,FALSE)</f>
        <v>7</v>
      </c>
      <c r="L676">
        <f>VLOOKUP($D676,metadata!$B$2:$S$450,9,FALSE)</f>
        <v>6</v>
      </c>
      <c r="M676">
        <f>VLOOKUP($D676,metadata!$B$2:$S$450,10,FALSE)</f>
        <v>0</v>
      </c>
      <c r="N676" t="str">
        <f>VLOOKUP($D676,metadata!$B$2:$S$450,11,FALSE)</f>
        <v>Pieris rapae</v>
      </c>
      <c r="O676" t="str">
        <f>VLOOKUP($D676,metadata!$B$2:$S$450,12,FALSE)</f>
        <v>lepidoptera</v>
      </c>
      <c r="P676" t="str">
        <f>VLOOKUP($D676,metadata!$B$2:$S$450,13,FALSE)</f>
        <v>Matsuyama</v>
      </c>
      <c r="Q676">
        <f>VLOOKUP($D676,metadata!$B$2:$S$450,14,FALSE)</f>
        <v>33.839167000000003</v>
      </c>
      <c r="R676">
        <f>VLOOKUP($D676,metadata!$B$2:$S$450,15,FALSE)</f>
        <v>132.765556</v>
      </c>
      <c r="S676">
        <f>VLOOKUP($D676,metadata!$B$2:$S$450,16,FALSE)</f>
        <v>0.05</v>
      </c>
      <c r="T676">
        <f>VLOOKUP($D676,metadata!$B$2:$S$450,17,FALSE)</f>
        <v>0</v>
      </c>
      <c r="U676">
        <f>VLOOKUP($D676,metadata!$B$2:$S$450,18,FALSE)</f>
        <v>0</v>
      </c>
      <c r="V676">
        <f>VLOOKUP($D676,metadata!$B$2:$Z$450,19,FALSE)</f>
        <v>37.5</v>
      </c>
      <c r="W676" t="str">
        <f>VLOOKUP($D676,metadata!$B$2:$Z$450,20,FALSE)</f>
        <v>global average</v>
      </c>
      <c r="X676">
        <f>VLOOKUP($D676,metadata!$B$2:$Z$450,21,FALSE)</f>
        <v>0</v>
      </c>
      <c r="Y676" t="str">
        <f>VLOOKUP($D676,metadata!$B$2:$Z$450,22,FALSE)</f>
        <v>11_1</v>
      </c>
      <c r="Z676">
        <f>VLOOKUP($D676,metadata!$B$2:$Z$450,23,FALSE)</f>
        <v>0</v>
      </c>
      <c r="AA676">
        <f>VLOOKUP($D676,metadata!$B$2:$Z$450,24,FALSE)</f>
        <v>0</v>
      </c>
      <c r="AB676">
        <f>VLOOKUP($D676,metadata!$B$2:$Z$450,25,FALSE)</f>
        <v>0</v>
      </c>
    </row>
    <row r="677" spans="3:28" x14ac:dyDescent="0.3">
      <c r="C677">
        <v>676</v>
      </c>
      <c r="D677" s="11" t="str">
        <f t="shared" si="10"/>
        <v>11-Matsuyama</v>
      </c>
      <c r="E677" t="str">
        <f>VLOOKUP($D677,metadata!$B$2:$S$450,2,FALSE)</f>
        <v>Hashimoto, K; Iijima, K; Ogawa, K</v>
      </c>
      <c r="F677" t="str">
        <f>VLOOKUP($D677,metadata!$B$2:$S$450,3,FALSE)</f>
        <v>Geographic Variation in Photoperiodic Response for the Induction of Pupal Diapause in the White Cabbage Butterfly, Pieris rapae crucivora Boisuduval (Lepidoptera: Pieridae)</v>
      </c>
      <c r="G677" t="str">
        <f>VLOOKUP($D677,metadata!$B$2:$S$450,4,FALSE)</f>
        <v>10.1303/jjaez.2008.205</v>
      </c>
      <c r="H677" t="str">
        <f>VLOOKUP($D677,metadata!$B$2:$S$450,5,FALSE)</f>
        <v>y</v>
      </c>
      <c r="I677" t="str">
        <f>VLOOKUP($D677,metadata!$B$2:$S$450,6,FALSE)</f>
        <v>a</v>
      </c>
      <c r="J677" t="str">
        <f>VLOOKUP($D677,metadata!$B$2:$S$450,7,FALSE)</f>
        <v>i</v>
      </c>
      <c r="K677">
        <f>VLOOKUP($D677,metadata!$B$2:$S$450,8,FALSE)</f>
        <v>7</v>
      </c>
      <c r="L677">
        <f>VLOOKUP($D677,metadata!$B$2:$S$450,9,FALSE)</f>
        <v>6</v>
      </c>
      <c r="M677">
        <f>VLOOKUP($D677,metadata!$B$2:$S$450,10,FALSE)</f>
        <v>0</v>
      </c>
      <c r="N677" t="str">
        <f>VLOOKUP($D677,metadata!$B$2:$S$450,11,FALSE)</f>
        <v>Pieris rapae</v>
      </c>
      <c r="O677" t="str">
        <f>VLOOKUP($D677,metadata!$B$2:$S$450,12,FALSE)</f>
        <v>lepidoptera</v>
      </c>
      <c r="P677" t="str">
        <f>VLOOKUP($D677,metadata!$B$2:$S$450,13,FALSE)</f>
        <v>Matsuyama</v>
      </c>
      <c r="Q677">
        <f>VLOOKUP($D677,metadata!$B$2:$S$450,14,FALSE)</f>
        <v>33.839167000000003</v>
      </c>
      <c r="R677">
        <f>VLOOKUP($D677,metadata!$B$2:$S$450,15,FALSE)</f>
        <v>132.765556</v>
      </c>
      <c r="S677">
        <f>VLOOKUP($D677,metadata!$B$2:$S$450,16,FALSE)</f>
        <v>0.05</v>
      </c>
      <c r="T677">
        <f>VLOOKUP($D677,metadata!$B$2:$S$450,17,FALSE)</f>
        <v>0</v>
      </c>
      <c r="U677">
        <f>VLOOKUP($D677,metadata!$B$2:$S$450,18,FALSE)</f>
        <v>0</v>
      </c>
      <c r="V677">
        <f>VLOOKUP($D677,metadata!$B$2:$Z$450,19,FALSE)</f>
        <v>37.5</v>
      </c>
      <c r="W677" t="str">
        <f>VLOOKUP($D677,metadata!$B$2:$Z$450,20,FALSE)</f>
        <v>global average</v>
      </c>
      <c r="X677">
        <f>VLOOKUP($D677,metadata!$B$2:$Z$450,21,FALSE)</f>
        <v>0</v>
      </c>
      <c r="Y677" t="str">
        <f>VLOOKUP($D677,metadata!$B$2:$Z$450,22,FALSE)</f>
        <v>11_1</v>
      </c>
      <c r="Z677">
        <f>VLOOKUP($D677,metadata!$B$2:$Z$450,23,FALSE)</f>
        <v>0</v>
      </c>
      <c r="AA677">
        <f>VLOOKUP($D677,metadata!$B$2:$Z$450,24,FALSE)</f>
        <v>0</v>
      </c>
      <c r="AB677">
        <f>VLOOKUP($D677,metadata!$B$2:$Z$450,25,FALSE)</f>
        <v>0</v>
      </c>
    </row>
    <row r="678" spans="3:28" x14ac:dyDescent="0.3">
      <c r="C678">
        <v>677</v>
      </c>
      <c r="D678" s="11" t="str">
        <f t="shared" si="10"/>
        <v>11-Matsuyama</v>
      </c>
      <c r="E678" t="str">
        <f>VLOOKUP($D678,metadata!$B$2:$S$450,2,FALSE)</f>
        <v>Hashimoto, K; Iijima, K; Ogawa, K</v>
      </c>
      <c r="F678" t="str">
        <f>VLOOKUP($D678,metadata!$B$2:$S$450,3,FALSE)</f>
        <v>Geographic Variation in Photoperiodic Response for the Induction of Pupal Diapause in the White Cabbage Butterfly, Pieris rapae crucivora Boisuduval (Lepidoptera: Pieridae)</v>
      </c>
      <c r="G678" t="str">
        <f>VLOOKUP($D678,metadata!$B$2:$S$450,4,FALSE)</f>
        <v>10.1303/jjaez.2008.205</v>
      </c>
      <c r="H678" t="str">
        <f>VLOOKUP($D678,metadata!$B$2:$S$450,5,FALSE)</f>
        <v>y</v>
      </c>
      <c r="I678" t="str">
        <f>VLOOKUP($D678,metadata!$B$2:$S$450,6,FALSE)</f>
        <v>a</v>
      </c>
      <c r="J678" t="str">
        <f>VLOOKUP($D678,metadata!$B$2:$S$450,7,FALSE)</f>
        <v>i</v>
      </c>
      <c r="K678">
        <f>VLOOKUP($D678,metadata!$B$2:$S$450,8,FALSE)</f>
        <v>7</v>
      </c>
      <c r="L678">
        <f>VLOOKUP($D678,metadata!$B$2:$S$450,9,FALSE)</f>
        <v>6</v>
      </c>
      <c r="M678">
        <f>VLOOKUP($D678,metadata!$B$2:$S$450,10,FALSE)</f>
        <v>0</v>
      </c>
      <c r="N678" t="str">
        <f>VLOOKUP($D678,metadata!$B$2:$S$450,11,FALSE)</f>
        <v>Pieris rapae</v>
      </c>
      <c r="O678" t="str">
        <f>VLOOKUP($D678,metadata!$B$2:$S$450,12,FALSE)</f>
        <v>lepidoptera</v>
      </c>
      <c r="P678" t="str">
        <f>VLOOKUP($D678,metadata!$B$2:$S$450,13,FALSE)</f>
        <v>Matsuyama</v>
      </c>
      <c r="Q678">
        <f>VLOOKUP($D678,metadata!$B$2:$S$450,14,FALSE)</f>
        <v>33.839167000000003</v>
      </c>
      <c r="R678">
        <f>VLOOKUP($D678,metadata!$B$2:$S$450,15,FALSE)</f>
        <v>132.765556</v>
      </c>
      <c r="S678">
        <f>VLOOKUP($D678,metadata!$B$2:$S$450,16,FALSE)</f>
        <v>0.05</v>
      </c>
      <c r="T678">
        <f>VLOOKUP($D678,metadata!$B$2:$S$450,17,FALSE)</f>
        <v>0</v>
      </c>
      <c r="U678">
        <f>VLOOKUP($D678,metadata!$B$2:$S$450,18,FALSE)</f>
        <v>0</v>
      </c>
      <c r="V678">
        <f>VLOOKUP($D678,metadata!$B$2:$Z$450,19,FALSE)</f>
        <v>37.5</v>
      </c>
      <c r="W678" t="str">
        <f>VLOOKUP($D678,metadata!$B$2:$Z$450,20,FALSE)</f>
        <v>global average</v>
      </c>
      <c r="X678">
        <f>VLOOKUP($D678,metadata!$B$2:$Z$450,21,FALSE)</f>
        <v>0</v>
      </c>
      <c r="Y678" t="str">
        <f>VLOOKUP($D678,metadata!$B$2:$Z$450,22,FALSE)</f>
        <v>11_1</v>
      </c>
      <c r="Z678">
        <f>VLOOKUP($D678,metadata!$B$2:$Z$450,23,FALSE)</f>
        <v>0</v>
      </c>
      <c r="AA678">
        <f>VLOOKUP($D678,metadata!$B$2:$Z$450,24,FALSE)</f>
        <v>0</v>
      </c>
      <c r="AB678">
        <f>VLOOKUP($D678,metadata!$B$2:$Z$450,25,FALSE)</f>
        <v>0</v>
      </c>
    </row>
    <row r="679" spans="3:28" x14ac:dyDescent="0.3">
      <c r="C679">
        <v>678</v>
      </c>
      <c r="D679" s="11" t="str">
        <f t="shared" si="10"/>
        <v>11-Kagoshima</v>
      </c>
      <c r="E679" t="str">
        <f>VLOOKUP($D679,metadata!$B$2:$S$450,2,FALSE)</f>
        <v>Hashimoto, K; Iijima, K; Ogawa, K</v>
      </c>
      <c r="F679" t="str">
        <f>VLOOKUP($D679,metadata!$B$2:$S$450,3,FALSE)</f>
        <v>Geographic Variation in Photoperiodic Response for the Induction of Pupal Diapause in the White Cabbage Butterfly, Pieris rapae crucivora Boisuduval (Lepidoptera: Pieridae)</v>
      </c>
      <c r="G679" t="str">
        <f>VLOOKUP($D679,metadata!$B$2:$S$450,4,FALSE)</f>
        <v>10.1303/jjaez.2008.206</v>
      </c>
      <c r="H679" t="str">
        <f>VLOOKUP($D679,metadata!$B$2:$S$450,5,FALSE)</f>
        <v>y</v>
      </c>
      <c r="I679" t="str">
        <f>VLOOKUP($D679,metadata!$B$2:$S$450,6,FALSE)</f>
        <v>a</v>
      </c>
      <c r="J679" t="str">
        <f>VLOOKUP($D679,metadata!$B$2:$S$450,7,FALSE)</f>
        <v>i</v>
      </c>
      <c r="K679">
        <f>VLOOKUP($D679,metadata!$B$2:$S$450,8,FALSE)</f>
        <v>7</v>
      </c>
      <c r="L679">
        <f>VLOOKUP($D679,metadata!$B$2:$S$450,9,FALSE)</f>
        <v>6</v>
      </c>
      <c r="M679">
        <f>VLOOKUP($D679,metadata!$B$2:$S$450,10,FALSE)</f>
        <v>0</v>
      </c>
      <c r="N679" t="str">
        <f>VLOOKUP($D679,metadata!$B$2:$S$450,11,FALSE)</f>
        <v>Pieris rapae</v>
      </c>
      <c r="O679" t="str">
        <f>VLOOKUP($D679,metadata!$B$2:$S$450,12,FALSE)</f>
        <v>lepidoptera</v>
      </c>
      <c r="P679" t="str">
        <f>VLOOKUP($D679,metadata!$B$2:$S$450,13,FALSE)</f>
        <v>Kagoshima</v>
      </c>
      <c r="Q679">
        <f>VLOOKUP($D679,metadata!$B$2:$S$450,14,FALSE)</f>
        <v>31.596536</v>
      </c>
      <c r="R679">
        <f>VLOOKUP($D679,metadata!$B$2:$S$450,15,FALSE)</f>
        <v>130.55711700000001</v>
      </c>
      <c r="S679">
        <f>VLOOKUP($D679,metadata!$B$2:$S$450,16,FALSE)</f>
        <v>0.05</v>
      </c>
      <c r="T679">
        <f>VLOOKUP($D679,metadata!$B$2:$S$450,17,FALSE)</f>
        <v>0</v>
      </c>
      <c r="U679">
        <f>VLOOKUP($D679,metadata!$B$2:$S$450,18,FALSE)</f>
        <v>0</v>
      </c>
      <c r="V679">
        <f>VLOOKUP($D679,metadata!$B$2:$Z$450,19,FALSE)</f>
        <v>37.5</v>
      </c>
      <c r="W679" t="str">
        <f>VLOOKUP($D679,metadata!$B$2:$Z$450,20,FALSE)</f>
        <v>global average</v>
      </c>
      <c r="X679">
        <f>VLOOKUP($D679,metadata!$B$2:$Z$450,21,FALSE)</f>
        <v>0</v>
      </c>
      <c r="Y679" t="str">
        <f>VLOOKUP($D679,metadata!$B$2:$Z$450,22,FALSE)</f>
        <v>11_2</v>
      </c>
      <c r="Z679">
        <f>VLOOKUP($D679,metadata!$B$2:$Z$450,23,FALSE)</f>
        <v>0</v>
      </c>
      <c r="AA679">
        <f>VLOOKUP($D679,metadata!$B$2:$Z$450,24,FALSE)</f>
        <v>0</v>
      </c>
      <c r="AB679">
        <f>VLOOKUP($D679,metadata!$B$2:$Z$450,25,FALSE)</f>
        <v>0</v>
      </c>
    </row>
    <row r="680" spans="3:28" x14ac:dyDescent="0.3">
      <c r="C680">
        <v>679</v>
      </c>
      <c r="D680" s="11" t="str">
        <f t="shared" si="10"/>
        <v>11-Kagoshima</v>
      </c>
      <c r="E680" t="str">
        <f>VLOOKUP($D680,metadata!$B$2:$S$450,2,FALSE)</f>
        <v>Hashimoto, K; Iijima, K; Ogawa, K</v>
      </c>
      <c r="F680" t="str">
        <f>VLOOKUP($D680,metadata!$B$2:$S$450,3,FALSE)</f>
        <v>Geographic Variation in Photoperiodic Response for the Induction of Pupal Diapause in the White Cabbage Butterfly, Pieris rapae crucivora Boisuduval (Lepidoptera: Pieridae)</v>
      </c>
      <c r="G680" t="str">
        <f>VLOOKUP($D680,metadata!$B$2:$S$450,4,FALSE)</f>
        <v>10.1303/jjaez.2008.206</v>
      </c>
      <c r="H680" t="str">
        <f>VLOOKUP($D680,metadata!$B$2:$S$450,5,FALSE)</f>
        <v>y</v>
      </c>
      <c r="I680" t="str">
        <f>VLOOKUP($D680,metadata!$B$2:$S$450,6,FALSE)</f>
        <v>a</v>
      </c>
      <c r="J680" t="str">
        <f>VLOOKUP($D680,metadata!$B$2:$S$450,7,FALSE)</f>
        <v>i</v>
      </c>
      <c r="K680">
        <f>VLOOKUP($D680,metadata!$B$2:$S$450,8,FALSE)</f>
        <v>7</v>
      </c>
      <c r="L680">
        <f>VLOOKUP($D680,metadata!$B$2:$S$450,9,FALSE)</f>
        <v>6</v>
      </c>
      <c r="M680">
        <f>VLOOKUP($D680,metadata!$B$2:$S$450,10,FALSE)</f>
        <v>0</v>
      </c>
      <c r="N680" t="str">
        <f>VLOOKUP($D680,metadata!$B$2:$S$450,11,FALSE)</f>
        <v>Pieris rapae</v>
      </c>
      <c r="O680" t="str">
        <f>VLOOKUP($D680,metadata!$B$2:$S$450,12,FALSE)</f>
        <v>lepidoptera</v>
      </c>
      <c r="P680" t="str">
        <f>VLOOKUP($D680,metadata!$B$2:$S$450,13,FALSE)</f>
        <v>Kagoshima</v>
      </c>
      <c r="Q680">
        <f>VLOOKUP($D680,metadata!$B$2:$S$450,14,FALSE)</f>
        <v>31.596536</v>
      </c>
      <c r="R680">
        <f>VLOOKUP($D680,metadata!$B$2:$S$450,15,FALSE)</f>
        <v>130.55711700000001</v>
      </c>
      <c r="S680">
        <f>VLOOKUP($D680,metadata!$B$2:$S$450,16,FALSE)</f>
        <v>0.05</v>
      </c>
      <c r="T680">
        <f>VLOOKUP($D680,metadata!$B$2:$S$450,17,FALSE)</f>
        <v>0</v>
      </c>
      <c r="U680">
        <f>VLOOKUP($D680,metadata!$B$2:$S$450,18,FALSE)</f>
        <v>0</v>
      </c>
      <c r="V680">
        <f>VLOOKUP($D680,metadata!$B$2:$Z$450,19,FALSE)</f>
        <v>37.5</v>
      </c>
      <c r="W680" t="str">
        <f>VLOOKUP($D680,metadata!$B$2:$Z$450,20,FALSE)</f>
        <v>global average</v>
      </c>
      <c r="X680">
        <f>VLOOKUP($D680,metadata!$B$2:$Z$450,21,FALSE)</f>
        <v>0</v>
      </c>
      <c r="Y680" t="str">
        <f>VLOOKUP($D680,metadata!$B$2:$Z$450,22,FALSE)</f>
        <v>11_2</v>
      </c>
      <c r="Z680">
        <f>VLOOKUP($D680,metadata!$B$2:$Z$450,23,FALSE)</f>
        <v>0</v>
      </c>
      <c r="AA680">
        <f>VLOOKUP($D680,metadata!$B$2:$Z$450,24,FALSE)</f>
        <v>0</v>
      </c>
      <c r="AB680">
        <f>VLOOKUP($D680,metadata!$B$2:$Z$450,25,FALSE)</f>
        <v>0</v>
      </c>
    </row>
    <row r="681" spans="3:28" x14ac:dyDescent="0.3">
      <c r="C681">
        <v>680</v>
      </c>
      <c r="D681" s="11" t="str">
        <f t="shared" si="10"/>
        <v>11-Kagoshima</v>
      </c>
      <c r="E681" t="str">
        <f>VLOOKUP($D681,metadata!$B$2:$S$450,2,FALSE)</f>
        <v>Hashimoto, K; Iijima, K; Ogawa, K</v>
      </c>
      <c r="F681" t="str">
        <f>VLOOKUP($D681,metadata!$B$2:$S$450,3,FALSE)</f>
        <v>Geographic Variation in Photoperiodic Response for the Induction of Pupal Diapause in the White Cabbage Butterfly, Pieris rapae crucivora Boisuduval (Lepidoptera: Pieridae)</v>
      </c>
      <c r="G681" t="str">
        <f>VLOOKUP($D681,metadata!$B$2:$S$450,4,FALSE)</f>
        <v>10.1303/jjaez.2008.206</v>
      </c>
      <c r="H681" t="str">
        <f>VLOOKUP($D681,metadata!$B$2:$S$450,5,FALSE)</f>
        <v>y</v>
      </c>
      <c r="I681" t="str">
        <f>VLOOKUP($D681,metadata!$B$2:$S$450,6,FALSE)</f>
        <v>a</v>
      </c>
      <c r="J681" t="str">
        <f>VLOOKUP($D681,metadata!$B$2:$S$450,7,FALSE)</f>
        <v>i</v>
      </c>
      <c r="K681">
        <f>VLOOKUP($D681,metadata!$B$2:$S$450,8,FALSE)</f>
        <v>7</v>
      </c>
      <c r="L681">
        <f>VLOOKUP($D681,metadata!$B$2:$S$450,9,FALSE)</f>
        <v>6</v>
      </c>
      <c r="M681">
        <f>VLOOKUP($D681,metadata!$B$2:$S$450,10,FALSE)</f>
        <v>0</v>
      </c>
      <c r="N681" t="str">
        <f>VLOOKUP($D681,metadata!$B$2:$S$450,11,FALSE)</f>
        <v>Pieris rapae</v>
      </c>
      <c r="O681" t="str">
        <f>VLOOKUP($D681,metadata!$B$2:$S$450,12,FALSE)</f>
        <v>lepidoptera</v>
      </c>
      <c r="P681" t="str">
        <f>VLOOKUP($D681,metadata!$B$2:$S$450,13,FALSE)</f>
        <v>Kagoshima</v>
      </c>
      <c r="Q681">
        <f>VLOOKUP($D681,metadata!$B$2:$S$450,14,FALSE)</f>
        <v>31.596536</v>
      </c>
      <c r="R681">
        <f>VLOOKUP($D681,metadata!$B$2:$S$450,15,FALSE)</f>
        <v>130.55711700000001</v>
      </c>
      <c r="S681">
        <f>VLOOKUP($D681,metadata!$B$2:$S$450,16,FALSE)</f>
        <v>0.05</v>
      </c>
      <c r="T681">
        <f>VLOOKUP($D681,metadata!$B$2:$S$450,17,FALSE)</f>
        <v>0</v>
      </c>
      <c r="U681">
        <f>VLOOKUP($D681,metadata!$B$2:$S$450,18,FALSE)</f>
        <v>0</v>
      </c>
      <c r="V681">
        <f>VLOOKUP($D681,metadata!$B$2:$Z$450,19,FALSE)</f>
        <v>37.5</v>
      </c>
      <c r="W681" t="str">
        <f>VLOOKUP($D681,metadata!$B$2:$Z$450,20,FALSE)</f>
        <v>global average</v>
      </c>
      <c r="X681">
        <f>VLOOKUP($D681,metadata!$B$2:$Z$450,21,FALSE)</f>
        <v>0</v>
      </c>
      <c r="Y681" t="str">
        <f>VLOOKUP($D681,metadata!$B$2:$Z$450,22,FALSE)</f>
        <v>11_2</v>
      </c>
      <c r="Z681">
        <f>VLOOKUP($D681,metadata!$B$2:$Z$450,23,FALSE)</f>
        <v>0</v>
      </c>
      <c r="AA681">
        <f>VLOOKUP($D681,metadata!$B$2:$Z$450,24,FALSE)</f>
        <v>0</v>
      </c>
      <c r="AB681">
        <f>VLOOKUP($D681,metadata!$B$2:$Z$450,25,FALSE)</f>
        <v>0</v>
      </c>
    </row>
    <row r="682" spans="3:28" x14ac:dyDescent="0.3">
      <c r="C682">
        <v>681</v>
      </c>
      <c r="D682" s="11" t="str">
        <f t="shared" si="10"/>
        <v>11-Kagoshima</v>
      </c>
      <c r="E682" t="str">
        <f>VLOOKUP($D682,metadata!$B$2:$S$450,2,FALSE)</f>
        <v>Hashimoto, K; Iijima, K; Ogawa, K</v>
      </c>
      <c r="F682" t="str">
        <f>VLOOKUP($D682,metadata!$B$2:$S$450,3,FALSE)</f>
        <v>Geographic Variation in Photoperiodic Response for the Induction of Pupal Diapause in the White Cabbage Butterfly, Pieris rapae crucivora Boisuduval (Lepidoptera: Pieridae)</v>
      </c>
      <c r="G682" t="str">
        <f>VLOOKUP($D682,metadata!$B$2:$S$450,4,FALSE)</f>
        <v>10.1303/jjaez.2008.206</v>
      </c>
      <c r="H682" t="str">
        <f>VLOOKUP($D682,metadata!$B$2:$S$450,5,FALSE)</f>
        <v>y</v>
      </c>
      <c r="I682" t="str">
        <f>VLOOKUP($D682,metadata!$B$2:$S$450,6,FALSE)</f>
        <v>a</v>
      </c>
      <c r="J682" t="str">
        <f>VLOOKUP($D682,metadata!$B$2:$S$450,7,FALSE)</f>
        <v>i</v>
      </c>
      <c r="K682">
        <f>VLOOKUP($D682,metadata!$B$2:$S$450,8,FALSE)</f>
        <v>7</v>
      </c>
      <c r="L682">
        <f>VLOOKUP($D682,metadata!$B$2:$S$450,9,FALSE)</f>
        <v>6</v>
      </c>
      <c r="M682">
        <f>VLOOKUP($D682,metadata!$B$2:$S$450,10,FALSE)</f>
        <v>0</v>
      </c>
      <c r="N682" t="str">
        <f>VLOOKUP($D682,metadata!$B$2:$S$450,11,FALSE)</f>
        <v>Pieris rapae</v>
      </c>
      <c r="O682" t="str">
        <f>VLOOKUP($D682,metadata!$B$2:$S$450,12,FALSE)</f>
        <v>lepidoptera</v>
      </c>
      <c r="P682" t="str">
        <f>VLOOKUP($D682,metadata!$B$2:$S$450,13,FALSE)</f>
        <v>Kagoshima</v>
      </c>
      <c r="Q682">
        <f>VLOOKUP($D682,metadata!$B$2:$S$450,14,FALSE)</f>
        <v>31.596536</v>
      </c>
      <c r="R682">
        <f>VLOOKUP($D682,metadata!$B$2:$S$450,15,FALSE)</f>
        <v>130.55711700000001</v>
      </c>
      <c r="S682">
        <f>VLOOKUP($D682,metadata!$B$2:$S$450,16,FALSE)</f>
        <v>0.05</v>
      </c>
      <c r="T682">
        <f>VLOOKUP($D682,metadata!$B$2:$S$450,17,FALSE)</f>
        <v>0</v>
      </c>
      <c r="U682">
        <f>VLOOKUP($D682,metadata!$B$2:$S$450,18,FALSE)</f>
        <v>0</v>
      </c>
      <c r="V682">
        <f>VLOOKUP($D682,metadata!$B$2:$Z$450,19,FALSE)</f>
        <v>37.5</v>
      </c>
      <c r="W682" t="str">
        <f>VLOOKUP($D682,metadata!$B$2:$Z$450,20,FALSE)</f>
        <v>global average</v>
      </c>
      <c r="X682">
        <f>VLOOKUP($D682,metadata!$B$2:$Z$450,21,FALSE)</f>
        <v>0</v>
      </c>
      <c r="Y682" t="str">
        <f>VLOOKUP($D682,metadata!$B$2:$Z$450,22,FALSE)</f>
        <v>11_2</v>
      </c>
      <c r="Z682">
        <f>VLOOKUP($D682,metadata!$B$2:$Z$450,23,FALSE)</f>
        <v>0</v>
      </c>
      <c r="AA682">
        <f>VLOOKUP($D682,metadata!$B$2:$Z$450,24,FALSE)</f>
        <v>0</v>
      </c>
      <c r="AB682">
        <f>VLOOKUP($D682,metadata!$B$2:$Z$450,25,FALSE)</f>
        <v>0</v>
      </c>
    </row>
    <row r="683" spans="3:28" x14ac:dyDescent="0.3">
      <c r="C683">
        <v>682</v>
      </c>
      <c r="D683" s="11" t="str">
        <f t="shared" si="10"/>
        <v>11-Naze</v>
      </c>
      <c r="E683" t="str">
        <f>VLOOKUP($D683,metadata!$B$2:$S$450,2,FALSE)</f>
        <v>Hashimoto, K; Iijima, K; Ogawa, K</v>
      </c>
      <c r="F683" t="str">
        <f>VLOOKUP($D683,metadata!$B$2:$S$450,3,FALSE)</f>
        <v>Geographic Variation in Photoperiodic Response for the Induction of Pupal Diapause in the White Cabbage Butterfly, Pieris rapae crucivora Boisuduval (Lepidoptera: Pieridae)</v>
      </c>
      <c r="G683" t="str">
        <f>VLOOKUP($D683,metadata!$B$2:$S$450,4,FALSE)</f>
        <v>10.1303/jjaez.2008.207</v>
      </c>
      <c r="H683" t="str">
        <f>VLOOKUP($D683,metadata!$B$2:$S$450,5,FALSE)</f>
        <v>y</v>
      </c>
      <c r="I683" t="str">
        <f>VLOOKUP($D683,metadata!$B$2:$S$450,6,FALSE)</f>
        <v>a</v>
      </c>
      <c r="J683" t="str">
        <f>VLOOKUP($D683,metadata!$B$2:$S$450,7,FALSE)</f>
        <v>i</v>
      </c>
      <c r="K683">
        <f>VLOOKUP($D683,metadata!$B$2:$S$450,8,FALSE)</f>
        <v>7</v>
      </c>
      <c r="L683">
        <f>VLOOKUP($D683,metadata!$B$2:$S$450,9,FALSE)</f>
        <v>5</v>
      </c>
      <c r="M683">
        <f>VLOOKUP($D683,metadata!$B$2:$S$450,10,FALSE)</f>
        <v>0</v>
      </c>
      <c r="N683" t="str">
        <f>VLOOKUP($D683,metadata!$B$2:$S$450,11,FALSE)</f>
        <v>Pieris rapae</v>
      </c>
      <c r="O683" t="str">
        <f>VLOOKUP($D683,metadata!$B$2:$S$450,12,FALSE)</f>
        <v>lepidoptera</v>
      </c>
      <c r="P683" t="str">
        <f>VLOOKUP($D683,metadata!$B$2:$S$450,13,FALSE)</f>
        <v>Naze</v>
      </c>
      <c r="Q683">
        <f>VLOOKUP($D683,metadata!$B$2:$S$450,14,FALSE)</f>
        <v>28.377247000000001</v>
      </c>
      <c r="R683">
        <f>VLOOKUP($D683,metadata!$B$2:$S$450,15,FALSE)</f>
        <v>129.493742</v>
      </c>
      <c r="S683">
        <f>VLOOKUP($D683,metadata!$B$2:$S$450,16,FALSE)</f>
        <v>0.05</v>
      </c>
      <c r="T683">
        <f>VLOOKUP($D683,metadata!$B$2:$S$450,17,FALSE)</f>
        <v>0</v>
      </c>
      <c r="U683">
        <f>VLOOKUP($D683,metadata!$B$2:$S$450,18,FALSE)</f>
        <v>0</v>
      </c>
      <c r="V683">
        <f>VLOOKUP($D683,metadata!$B$2:$Z$450,19,FALSE)</f>
        <v>37.5</v>
      </c>
      <c r="W683" t="str">
        <f>VLOOKUP($D683,metadata!$B$2:$Z$450,20,FALSE)</f>
        <v>global average</v>
      </c>
      <c r="X683">
        <f>VLOOKUP($D683,metadata!$B$2:$Z$450,21,FALSE)</f>
        <v>0</v>
      </c>
      <c r="Y683" t="str">
        <f>VLOOKUP($D683,metadata!$B$2:$Z$450,22,FALSE)</f>
        <v>11_3</v>
      </c>
      <c r="Z683">
        <f>VLOOKUP($D683,metadata!$B$2:$Z$450,23,FALSE)</f>
        <v>0</v>
      </c>
      <c r="AA683">
        <f>VLOOKUP($D683,metadata!$B$2:$Z$450,24,FALSE)</f>
        <v>0</v>
      </c>
      <c r="AB683">
        <f>VLOOKUP($D683,metadata!$B$2:$Z$450,25,FALSE)</f>
        <v>0</v>
      </c>
    </row>
    <row r="684" spans="3:28" x14ac:dyDescent="0.3">
      <c r="C684">
        <v>683</v>
      </c>
      <c r="D684" s="11" t="str">
        <f t="shared" si="10"/>
        <v>11-Naze</v>
      </c>
      <c r="E684" t="str">
        <f>VLOOKUP($D684,metadata!$B$2:$S$450,2,FALSE)</f>
        <v>Hashimoto, K; Iijima, K; Ogawa, K</v>
      </c>
      <c r="F684" t="str">
        <f>VLOOKUP($D684,metadata!$B$2:$S$450,3,FALSE)</f>
        <v>Geographic Variation in Photoperiodic Response for the Induction of Pupal Diapause in the White Cabbage Butterfly, Pieris rapae crucivora Boisuduval (Lepidoptera: Pieridae)</v>
      </c>
      <c r="G684" t="str">
        <f>VLOOKUP($D684,metadata!$B$2:$S$450,4,FALSE)</f>
        <v>10.1303/jjaez.2008.207</v>
      </c>
      <c r="H684" t="str">
        <f>VLOOKUP($D684,metadata!$B$2:$S$450,5,FALSE)</f>
        <v>y</v>
      </c>
      <c r="I684" t="str">
        <f>VLOOKUP($D684,metadata!$B$2:$S$450,6,FALSE)</f>
        <v>a</v>
      </c>
      <c r="J684" t="str">
        <f>VLOOKUP($D684,metadata!$B$2:$S$450,7,FALSE)</f>
        <v>i</v>
      </c>
      <c r="K684">
        <f>VLOOKUP($D684,metadata!$B$2:$S$450,8,FALSE)</f>
        <v>7</v>
      </c>
      <c r="L684">
        <f>VLOOKUP($D684,metadata!$B$2:$S$450,9,FALSE)</f>
        <v>5</v>
      </c>
      <c r="M684">
        <f>VLOOKUP($D684,metadata!$B$2:$S$450,10,FALSE)</f>
        <v>0</v>
      </c>
      <c r="N684" t="str">
        <f>VLOOKUP($D684,metadata!$B$2:$S$450,11,FALSE)</f>
        <v>Pieris rapae</v>
      </c>
      <c r="O684" t="str">
        <f>VLOOKUP($D684,metadata!$B$2:$S$450,12,FALSE)</f>
        <v>lepidoptera</v>
      </c>
      <c r="P684" t="str">
        <f>VLOOKUP($D684,metadata!$B$2:$S$450,13,FALSE)</f>
        <v>Naze</v>
      </c>
      <c r="Q684">
        <f>VLOOKUP($D684,metadata!$B$2:$S$450,14,FALSE)</f>
        <v>28.377247000000001</v>
      </c>
      <c r="R684">
        <f>VLOOKUP($D684,metadata!$B$2:$S$450,15,FALSE)</f>
        <v>129.493742</v>
      </c>
      <c r="S684">
        <f>VLOOKUP($D684,metadata!$B$2:$S$450,16,FALSE)</f>
        <v>0.05</v>
      </c>
      <c r="T684">
        <f>VLOOKUP($D684,metadata!$B$2:$S$450,17,FALSE)</f>
        <v>0</v>
      </c>
      <c r="U684">
        <f>VLOOKUP($D684,metadata!$B$2:$S$450,18,FALSE)</f>
        <v>0</v>
      </c>
      <c r="V684">
        <f>VLOOKUP($D684,metadata!$B$2:$Z$450,19,FALSE)</f>
        <v>37.5</v>
      </c>
      <c r="W684" t="str">
        <f>VLOOKUP($D684,metadata!$B$2:$Z$450,20,FALSE)</f>
        <v>global average</v>
      </c>
      <c r="X684">
        <f>VLOOKUP($D684,metadata!$B$2:$Z$450,21,FALSE)</f>
        <v>0</v>
      </c>
      <c r="Y684" t="str">
        <f>VLOOKUP($D684,metadata!$B$2:$Z$450,22,FALSE)</f>
        <v>11_3</v>
      </c>
      <c r="Z684">
        <f>VLOOKUP($D684,metadata!$B$2:$Z$450,23,FALSE)</f>
        <v>0</v>
      </c>
      <c r="AA684">
        <f>VLOOKUP($D684,metadata!$B$2:$Z$450,24,FALSE)</f>
        <v>0</v>
      </c>
      <c r="AB684">
        <f>VLOOKUP($D684,metadata!$B$2:$Z$450,25,FALSE)</f>
        <v>0</v>
      </c>
    </row>
    <row r="685" spans="3:28" x14ac:dyDescent="0.3">
      <c r="C685">
        <v>684</v>
      </c>
      <c r="D685" s="11" t="str">
        <f t="shared" si="10"/>
        <v>11-Naze</v>
      </c>
      <c r="E685" t="str">
        <f>VLOOKUP($D685,metadata!$B$2:$S$450,2,FALSE)</f>
        <v>Hashimoto, K; Iijima, K; Ogawa, K</v>
      </c>
      <c r="F685" t="str">
        <f>VLOOKUP($D685,metadata!$B$2:$S$450,3,FALSE)</f>
        <v>Geographic Variation in Photoperiodic Response for the Induction of Pupal Diapause in the White Cabbage Butterfly, Pieris rapae crucivora Boisuduval (Lepidoptera: Pieridae)</v>
      </c>
      <c r="G685" t="str">
        <f>VLOOKUP($D685,metadata!$B$2:$S$450,4,FALSE)</f>
        <v>10.1303/jjaez.2008.207</v>
      </c>
      <c r="H685" t="str">
        <f>VLOOKUP($D685,metadata!$B$2:$S$450,5,FALSE)</f>
        <v>y</v>
      </c>
      <c r="I685" t="str">
        <f>VLOOKUP($D685,metadata!$B$2:$S$450,6,FALSE)</f>
        <v>a</v>
      </c>
      <c r="J685" t="str">
        <f>VLOOKUP($D685,metadata!$B$2:$S$450,7,FALSE)</f>
        <v>i</v>
      </c>
      <c r="K685">
        <f>VLOOKUP($D685,metadata!$B$2:$S$450,8,FALSE)</f>
        <v>7</v>
      </c>
      <c r="L685">
        <f>VLOOKUP($D685,metadata!$B$2:$S$450,9,FALSE)</f>
        <v>5</v>
      </c>
      <c r="M685">
        <f>VLOOKUP($D685,metadata!$B$2:$S$450,10,FALSE)</f>
        <v>0</v>
      </c>
      <c r="N685" t="str">
        <f>VLOOKUP($D685,metadata!$B$2:$S$450,11,FALSE)</f>
        <v>Pieris rapae</v>
      </c>
      <c r="O685" t="str">
        <f>VLOOKUP($D685,metadata!$B$2:$S$450,12,FALSE)</f>
        <v>lepidoptera</v>
      </c>
      <c r="P685" t="str">
        <f>VLOOKUP($D685,metadata!$B$2:$S$450,13,FALSE)</f>
        <v>Naze</v>
      </c>
      <c r="Q685">
        <f>VLOOKUP($D685,metadata!$B$2:$S$450,14,FALSE)</f>
        <v>28.377247000000001</v>
      </c>
      <c r="R685">
        <f>VLOOKUP($D685,metadata!$B$2:$S$450,15,FALSE)</f>
        <v>129.493742</v>
      </c>
      <c r="S685">
        <f>VLOOKUP($D685,metadata!$B$2:$S$450,16,FALSE)</f>
        <v>0.05</v>
      </c>
      <c r="T685">
        <f>VLOOKUP($D685,metadata!$B$2:$S$450,17,FALSE)</f>
        <v>0</v>
      </c>
      <c r="U685">
        <f>VLOOKUP($D685,metadata!$B$2:$S$450,18,FALSE)</f>
        <v>0</v>
      </c>
      <c r="V685">
        <f>VLOOKUP($D685,metadata!$B$2:$Z$450,19,FALSE)</f>
        <v>37.5</v>
      </c>
      <c r="W685" t="str">
        <f>VLOOKUP($D685,metadata!$B$2:$Z$450,20,FALSE)</f>
        <v>global average</v>
      </c>
      <c r="X685">
        <f>VLOOKUP($D685,metadata!$B$2:$Z$450,21,FALSE)</f>
        <v>0</v>
      </c>
      <c r="Y685" t="str">
        <f>VLOOKUP($D685,metadata!$B$2:$Z$450,22,FALSE)</f>
        <v>11_3</v>
      </c>
      <c r="Z685">
        <f>VLOOKUP($D685,metadata!$B$2:$Z$450,23,FALSE)</f>
        <v>0</v>
      </c>
      <c r="AA685">
        <f>VLOOKUP($D685,metadata!$B$2:$Z$450,24,FALSE)</f>
        <v>0</v>
      </c>
      <c r="AB685">
        <f>VLOOKUP($D685,metadata!$B$2:$Z$450,25,FALSE)</f>
        <v>0</v>
      </c>
    </row>
    <row r="686" spans="3:28" x14ac:dyDescent="0.3">
      <c r="C686">
        <v>685</v>
      </c>
      <c r="D686" s="11" t="str">
        <f t="shared" si="10"/>
        <v>11-Naze</v>
      </c>
      <c r="E686" t="str">
        <f>VLOOKUP($D686,metadata!$B$2:$S$450,2,FALSE)</f>
        <v>Hashimoto, K; Iijima, K; Ogawa, K</v>
      </c>
      <c r="F686" t="str">
        <f>VLOOKUP($D686,metadata!$B$2:$S$450,3,FALSE)</f>
        <v>Geographic Variation in Photoperiodic Response for the Induction of Pupal Diapause in the White Cabbage Butterfly, Pieris rapae crucivora Boisuduval (Lepidoptera: Pieridae)</v>
      </c>
      <c r="G686" t="str">
        <f>VLOOKUP($D686,metadata!$B$2:$S$450,4,FALSE)</f>
        <v>10.1303/jjaez.2008.207</v>
      </c>
      <c r="H686" t="str">
        <f>VLOOKUP($D686,metadata!$B$2:$S$450,5,FALSE)</f>
        <v>y</v>
      </c>
      <c r="I686" t="str">
        <f>VLOOKUP($D686,metadata!$B$2:$S$450,6,FALSE)</f>
        <v>a</v>
      </c>
      <c r="J686" t="str">
        <f>VLOOKUP($D686,metadata!$B$2:$S$450,7,FALSE)</f>
        <v>i</v>
      </c>
      <c r="K686">
        <f>VLOOKUP($D686,metadata!$B$2:$S$450,8,FALSE)</f>
        <v>7</v>
      </c>
      <c r="L686">
        <f>VLOOKUP($D686,metadata!$B$2:$S$450,9,FALSE)</f>
        <v>5</v>
      </c>
      <c r="M686">
        <f>VLOOKUP($D686,metadata!$B$2:$S$450,10,FALSE)</f>
        <v>0</v>
      </c>
      <c r="N686" t="str">
        <f>VLOOKUP($D686,metadata!$B$2:$S$450,11,FALSE)</f>
        <v>Pieris rapae</v>
      </c>
      <c r="O686" t="str">
        <f>VLOOKUP($D686,metadata!$B$2:$S$450,12,FALSE)</f>
        <v>lepidoptera</v>
      </c>
      <c r="P686" t="str">
        <f>VLOOKUP($D686,metadata!$B$2:$S$450,13,FALSE)</f>
        <v>Naze</v>
      </c>
      <c r="Q686">
        <f>VLOOKUP($D686,metadata!$B$2:$S$450,14,FALSE)</f>
        <v>28.377247000000001</v>
      </c>
      <c r="R686">
        <f>VLOOKUP($D686,metadata!$B$2:$S$450,15,FALSE)</f>
        <v>129.493742</v>
      </c>
      <c r="S686">
        <f>VLOOKUP($D686,metadata!$B$2:$S$450,16,FALSE)</f>
        <v>0.05</v>
      </c>
      <c r="T686">
        <f>VLOOKUP($D686,metadata!$B$2:$S$450,17,FALSE)</f>
        <v>0</v>
      </c>
      <c r="U686">
        <f>VLOOKUP($D686,metadata!$B$2:$S$450,18,FALSE)</f>
        <v>0</v>
      </c>
      <c r="V686">
        <f>VLOOKUP($D686,metadata!$B$2:$Z$450,19,FALSE)</f>
        <v>37.5</v>
      </c>
      <c r="W686" t="str">
        <f>VLOOKUP($D686,metadata!$B$2:$Z$450,20,FALSE)</f>
        <v>global average</v>
      </c>
      <c r="X686">
        <f>VLOOKUP($D686,metadata!$B$2:$Z$450,21,FALSE)</f>
        <v>0</v>
      </c>
      <c r="Y686" t="str">
        <f>VLOOKUP($D686,metadata!$B$2:$Z$450,22,FALSE)</f>
        <v>11_3</v>
      </c>
      <c r="Z686">
        <f>VLOOKUP($D686,metadata!$B$2:$Z$450,23,FALSE)</f>
        <v>0</v>
      </c>
      <c r="AA686">
        <f>VLOOKUP($D686,metadata!$B$2:$Z$450,24,FALSE)</f>
        <v>0</v>
      </c>
      <c r="AB686">
        <f>VLOOKUP($D686,metadata!$B$2:$Z$450,25,FALSE)</f>
        <v>0</v>
      </c>
    </row>
    <row r="687" spans="3:28" x14ac:dyDescent="0.3">
      <c r="C687">
        <v>686</v>
      </c>
      <c r="D687" s="11" t="str">
        <f t="shared" si="10"/>
        <v>12-</v>
      </c>
      <c r="E687" t="str">
        <f>VLOOKUP($D687,metadata!$B$2:$S$450,2,FALSE)</f>
        <v>He, ZQ; Wang, XY; Liu, YQ; Li, K</v>
      </c>
      <c r="F687" t="str">
        <f>VLOOKUP($D687,metadata!$B$2:$S$450,3,FALSE)</f>
        <v>Seasonal and geographical adaption of two field crickets in China ( Orthoptera: Grylloidea: Gryllidae: Gryllinae: Teleogryllus)</v>
      </c>
      <c r="G687" t="str">
        <f>VLOOKUP($D687,metadata!$B$2:$S$450,4,FALSE)</f>
        <v>10.11646/zootaxa.4338.2.11</v>
      </c>
      <c r="H687" t="str">
        <f>VLOOKUP($D687,metadata!$B$2:$S$450,5,FALSE)</f>
        <v>y?</v>
      </c>
      <c r="I687" t="str">
        <f>VLOOKUP($D687,metadata!$B$2:$S$450,6,FALSE)</f>
        <v>a</v>
      </c>
      <c r="J687" t="str">
        <f>VLOOKUP($D687,metadata!$B$2:$S$450,7,FALSE)</f>
        <v>i</v>
      </c>
      <c r="K687">
        <f>VLOOKUP($D687,metadata!$B$2:$S$450,8,FALSE)</f>
        <v>0</v>
      </c>
      <c r="L687">
        <f>VLOOKUP($D687,metadata!$B$2:$S$450,9,FALSE)</f>
        <v>0</v>
      </c>
      <c r="M687" t="str">
        <f>VLOOKUP($D687,metadata!$B$2:$S$450,10,FALSE)</f>
        <v>req</v>
      </c>
      <c r="N687">
        <f>VLOOKUP($D687,metadata!$B$2:$S$450,11,FALSE)</f>
        <v>0</v>
      </c>
      <c r="O687">
        <f>VLOOKUP($D687,metadata!$B$2:$S$450,12,FALSE)</f>
        <v>0</v>
      </c>
      <c r="P687">
        <f>VLOOKUP($D687,metadata!$B$2:$S$450,13,FALSE)</f>
        <v>0</v>
      </c>
      <c r="Q687">
        <f>VLOOKUP($D687,metadata!$B$2:$S$450,14,FALSE)</f>
        <v>0</v>
      </c>
      <c r="R687">
        <f>VLOOKUP($D687,metadata!$B$2:$S$450,15,FALSE)</f>
        <v>0</v>
      </c>
      <c r="S687">
        <f>VLOOKUP($D687,metadata!$B$2:$S$450,16,FALSE)</f>
        <v>0</v>
      </c>
      <c r="T687">
        <f>VLOOKUP($D687,metadata!$B$2:$S$450,17,FALSE)</f>
        <v>0</v>
      </c>
      <c r="U687">
        <f>VLOOKUP($D687,metadata!$B$2:$S$450,18,FALSE)</f>
        <v>0</v>
      </c>
      <c r="V687">
        <f>VLOOKUP($D687,metadata!$B$2:$Z$450,19,FALSE)</f>
        <v>0</v>
      </c>
      <c r="W687">
        <f>VLOOKUP($D687,metadata!$B$2:$Z$450,20,FALSE)</f>
        <v>0</v>
      </c>
      <c r="X687">
        <f>VLOOKUP($D687,metadata!$B$2:$Z$450,21,FALSE)</f>
        <v>0</v>
      </c>
      <c r="Y687">
        <f>VLOOKUP($D687,metadata!$B$2:$Z$450,22,FALSE)</f>
        <v>0</v>
      </c>
      <c r="Z687">
        <f>VLOOKUP($D687,metadata!$B$2:$Z$450,23,FALSE)</f>
        <v>0</v>
      </c>
      <c r="AA687">
        <f>VLOOKUP($D687,metadata!$B$2:$Z$450,24,FALSE)</f>
        <v>0</v>
      </c>
      <c r="AB687">
        <f>VLOOKUP($D687,metadata!$B$2:$Z$450,25,FALSE)</f>
        <v>0</v>
      </c>
    </row>
    <row r="688" spans="3:28" x14ac:dyDescent="0.3">
      <c r="C688">
        <v>687</v>
      </c>
      <c r="D688" s="11" t="str">
        <f t="shared" si="10"/>
        <v>12-</v>
      </c>
      <c r="E688" t="str">
        <f>VLOOKUP($D688,metadata!$B$2:$S$450,2,FALSE)</f>
        <v>He, ZQ; Wang, XY; Liu, YQ; Li, K</v>
      </c>
      <c r="F688" t="str">
        <f>VLOOKUP($D688,metadata!$B$2:$S$450,3,FALSE)</f>
        <v>Seasonal and geographical adaption of two field crickets in China ( Orthoptera: Grylloidea: Gryllidae: Gryllinae: Teleogryllus)</v>
      </c>
      <c r="G688" t="str">
        <f>VLOOKUP($D688,metadata!$B$2:$S$450,4,FALSE)</f>
        <v>10.11646/zootaxa.4338.2.11</v>
      </c>
      <c r="H688" t="str">
        <f>VLOOKUP($D688,metadata!$B$2:$S$450,5,FALSE)</f>
        <v>y?</v>
      </c>
      <c r="I688" t="str">
        <f>VLOOKUP($D688,metadata!$B$2:$S$450,6,FALSE)</f>
        <v>a</v>
      </c>
      <c r="J688" t="str">
        <f>VLOOKUP($D688,metadata!$B$2:$S$450,7,FALSE)</f>
        <v>i</v>
      </c>
      <c r="K688">
        <f>VLOOKUP($D688,metadata!$B$2:$S$450,8,FALSE)</f>
        <v>0</v>
      </c>
      <c r="L688">
        <f>VLOOKUP($D688,metadata!$B$2:$S$450,9,FALSE)</f>
        <v>0</v>
      </c>
      <c r="M688" t="str">
        <f>VLOOKUP($D688,metadata!$B$2:$S$450,10,FALSE)</f>
        <v>req</v>
      </c>
      <c r="N688">
        <f>VLOOKUP($D688,metadata!$B$2:$S$450,11,FALSE)</f>
        <v>0</v>
      </c>
      <c r="O688">
        <f>VLOOKUP($D688,metadata!$B$2:$S$450,12,FALSE)</f>
        <v>0</v>
      </c>
      <c r="P688">
        <f>VLOOKUP($D688,metadata!$B$2:$S$450,13,FALSE)</f>
        <v>0</v>
      </c>
      <c r="Q688">
        <f>VLOOKUP($D688,metadata!$B$2:$S$450,14,FALSE)</f>
        <v>0</v>
      </c>
      <c r="R688">
        <f>VLOOKUP($D688,metadata!$B$2:$S$450,15,FALSE)</f>
        <v>0</v>
      </c>
      <c r="S688">
        <f>VLOOKUP($D688,metadata!$B$2:$S$450,16,FALSE)</f>
        <v>0</v>
      </c>
      <c r="T688">
        <f>VLOOKUP($D688,metadata!$B$2:$S$450,17,FALSE)</f>
        <v>0</v>
      </c>
      <c r="U688">
        <f>VLOOKUP($D688,metadata!$B$2:$S$450,18,FALSE)</f>
        <v>0</v>
      </c>
      <c r="V688">
        <f>VLOOKUP($D688,metadata!$B$2:$Z$450,19,FALSE)</f>
        <v>0</v>
      </c>
      <c r="W688">
        <f>VLOOKUP($D688,metadata!$B$2:$Z$450,20,FALSE)</f>
        <v>0</v>
      </c>
      <c r="X688">
        <f>VLOOKUP($D688,metadata!$B$2:$Z$450,21,FALSE)</f>
        <v>0</v>
      </c>
      <c r="Y688">
        <f>VLOOKUP($D688,metadata!$B$2:$Z$450,22,FALSE)</f>
        <v>0</v>
      </c>
      <c r="Z688">
        <f>VLOOKUP($D688,metadata!$B$2:$Z$450,23,FALSE)</f>
        <v>0</v>
      </c>
      <c r="AA688">
        <f>VLOOKUP($D688,metadata!$B$2:$Z$450,24,FALSE)</f>
        <v>0</v>
      </c>
      <c r="AB688">
        <f>VLOOKUP($D688,metadata!$B$2:$Z$450,25,FALSE)</f>
        <v>0</v>
      </c>
    </row>
    <row r="689" spans="3:28" x14ac:dyDescent="0.3">
      <c r="C689">
        <v>688</v>
      </c>
      <c r="D689" s="11" t="str">
        <f t="shared" si="10"/>
        <v>12-</v>
      </c>
      <c r="E689" t="str">
        <f>VLOOKUP($D689,metadata!$B$2:$S$450,2,FALSE)</f>
        <v>He, ZQ; Wang, XY; Liu, YQ; Li, K</v>
      </c>
      <c r="F689" t="str">
        <f>VLOOKUP($D689,metadata!$B$2:$S$450,3,FALSE)</f>
        <v>Seasonal and geographical adaption of two field crickets in China ( Orthoptera: Grylloidea: Gryllidae: Gryllinae: Teleogryllus)</v>
      </c>
      <c r="G689" t="str">
        <f>VLOOKUP($D689,metadata!$B$2:$S$450,4,FALSE)</f>
        <v>10.11646/zootaxa.4338.2.11</v>
      </c>
      <c r="H689" t="str">
        <f>VLOOKUP($D689,metadata!$B$2:$S$450,5,FALSE)</f>
        <v>y?</v>
      </c>
      <c r="I689" t="str">
        <f>VLOOKUP($D689,metadata!$B$2:$S$450,6,FALSE)</f>
        <v>a</v>
      </c>
      <c r="J689" t="str">
        <f>VLOOKUP($D689,metadata!$B$2:$S$450,7,FALSE)</f>
        <v>i</v>
      </c>
      <c r="K689">
        <f>VLOOKUP($D689,metadata!$B$2:$S$450,8,FALSE)</f>
        <v>0</v>
      </c>
      <c r="L689">
        <f>VLOOKUP($D689,metadata!$B$2:$S$450,9,FALSE)</f>
        <v>0</v>
      </c>
      <c r="M689" t="str">
        <f>VLOOKUP($D689,metadata!$B$2:$S$450,10,FALSE)</f>
        <v>req</v>
      </c>
      <c r="N689">
        <f>VLOOKUP($D689,metadata!$B$2:$S$450,11,FALSE)</f>
        <v>0</v>
      </c>
      <c r="O689">
        <f>VLOOKUP($D689,metadata!$B$2:$S$450,12,FALSE)</f>
        <v>0</v>
      </c>
      <c r="P689">
        <f>VLOOKUP($D689,metadata!$B$2:$S$450,13,FALSE)</f>
        <v>0</v>
      </c>
      <c r="Q689">
        <f>VLOOKUP($D689,metadata!$B$2:$S$450,14,FALSE)</f>
        <v>0</v>
      </c>
      <c r="R689">
        <f>VLOOKUP($D689,metadata!$B$2:$S$450,15,FALSE)</f>
        <v>0</v>
      </c>
      <c r="S689">
        <f>VLOOKUP($D689,metadata!$B$2:$S$450,16,FALSE)</f>
        <v>0</v>
      </c>
      <c r="T689">
        <f>VLOOKUP($D689,metadata!$B$2:$S$450,17,FALSE)</f>
        <v>0</v>
      </c>
      <c r="U689">
        <f>VLOOKUP($D689,metadata!$B$2:$S$450,18,FALSE)</f>
        <v>0</v>
      </c>
      <c r="V689">
        <f>VLOOKUP($D689,metadata!$B$2:$Z$450,19,FALSE)</f>
        <v>0</v>
      </c>
      <c r="W689">
        <f>VLOOKUP($D689,metadata!$B$2:$Z$450,20,FALSE)</f>
        <v>0</v>
      </c>
      <c r="X689">
        <f>VLOOKUP($D689,metadata!$B$2:$Z$450,21,FALSE)</f>
        <v>0</v>
      </c>
      <c r="Y689">
        <f>VLOOKUP($D689,metadata!$B$2:$Z$450,22,FALSE)</f>
        <v>0</v>
      </c>
      <c r="Z689">
        <f>VLOOKUP($D689,metadata!$B$2:$Z$450,23,FALSE)</f>
        <v>0</v>
      </c>
      <c r="AA689">
        <f>VLOOKUP($D689,metadata!$B$2:$Z$450,24,FALSE)</f>
        <v>0</v>
      </c>
      <c r="AB689">
        <f>VLOOKUP($D689,metadata!$B$2:$Z$450,25,FALSE)</f>
        <v>0</v>
      </c>
    </row>
    <row r="690" spans="3:28" x14ac:dyDescent="0.3">
      <c r="C690">
        <v>689</v>
      </c>
      <c r="D690" s="11" t="str">
        <f t="shared" si="10"/>
        <v>12-</v>
      </c>
      <c r="E690" t="str">
        <f>VLOOKUP($D690,metadata!$B$2:$S$450,2,FALSE)</f>
        <v>He, ZQ; Wang, XY; Liu, YQ; Li, K</v>
      </c>
      <c r="F690" t="str">
        <f>VLOOKUP($D690,metadata!$B$2:$S$450,3,FALSE)</f>
        <v>Seasonal and geographical adaption of two field crickets in China ( Orthoptera: Grylloidea: Gryllidae: Gryllinae: Teleogryllus)</v>
      </c>
      <c r="G690" t="str">
        <f>VLOOKUP($D690,metadata!$B$2:$S$450,4,FALSE)</f>
        <v>10.11646/zootaxa.4338.2.11</v>
      </c>
      <c r="H690" t="str">
        <f>VLOOKUP($D690,metadata!$B$2:$S$450,5,FALSE)</f>
        <v>y?</v>
      </c>
      <c r="I690" t="str">
        <f>VLOOKUP($D690,metadata!$B$2:$S$450,6,FALSE)</f>
        <v>a</v>
      </c>
      <c r="J690" t="str">
        <f>VLOOKUP($D690,metadata!$B$2:$S$450,7,FALSE)</f>
        <v>i</v>
      </c>
      <c r="K690">
        <f>VLOOKUP($D690,metadata!$B$2:$S$450,8,FALSE)</f>
        <v>0</v>
      </c>
      <c r="L690">
        <f>VLOOKUP($D690,metadata!$B$2:$S$450,9,FALSE)</f>
        <v>0</v>
      </c>
      <c r="M690" t="str">
        <f>VLOOKUP($D690,metadata!$B$2:$S$450,10,FALSE)</f>
        <v>req</v>
      </c>
      <c r="N690">
        <f>VLOOKUP($D690,metadata!$B$2:$S$450,11,FALSE)</f>
        <v>0</v>
      </c>
      <c r="O690">
        <f>VLOOKUP($D690,metadata!$B$2:$S$450,12,FALSE)</f>
        <v>0</v>
      </c>
      <c r="P690">
        <f>VLOOKUP($D690,metadata!$B$2:$S$450,13,FALSE)</f>
        <v>0</v>
      </c>
      <c r="Q690">
        <f>VLOOKUP($D690,metadata!$B$2:$S$450,14,FALSE)</f>
        <v>0</v>
      </c>
      <c r="R690">
        <f>VLOOKUP($D690,metadata!$B$2:$S$450,15,FALSE)</f>
        <v>0</v>
      </c>
      <c r="S690">
        <f>VLOOKUP($D690,metadata!$B$2:$S$450,16,FALSE)</f>
        <v>0</v>
      </c>
      <c r="T690">
        <f>VLOOKUP($D690,metadata!$B$2:$S$450,17,FALSE)</f>
        <v>0</v>
      </c>
      <c r="U690">
        <f>VLOOKUP($D690,metadata!$B$2:$S$450,18,FALSE)</f>
        <v>0</v>
      </c>
      <c r="V690">
        <f>VLOOKUP($D690,metadata!$B$2:$Z$450,19,FALSE)</f>
        <v>0</v>
      </c>
      <c r="W690">
        <f>VLOOKUP($D690,metadata!$B$2:$Z$450,20,FALSE)</f>
        <v>0</v>
      </c>
      <c r="X690">
        <f>VLOOKUP($D690,metadata!$B$2:$Z$450,21,FALSE)</f>
        <v>0</v>
      </c>
      <c r="Y690">
        <f>VLOOKUP($D690,metadata!$B$2:$Z$450,22,FALSE)</f>
        <v>0</v>
      </c>
      <c r="Z690">
        <f>VLOOKUP($D690,metadata!$B$2:$Z$450,23,FALSE)</f>
        <v>0</v>
      </c>
      <c r="AA690">
        <f>VLOOKUP($D690,metadata!$B$2:$Z$450,24,FALSE)</f>
        <v>0</v>
      </c>
      <c r="AB690">
        <f>VLOOKUP($D690,metadata!$B$2:$Z$450,25,FALSE)</f>
        <v>0</v>
      </c>
    </row>
    <row r="691" spans="3:28" x14ac:dyDescent="0.3">
      <c r="C691">
        <v>690</v>
      </c>
      <c r="D691" s="11" t="str">
        <f t="shared" si="10"/>
        <v>13-</v>
      </c>
      <c r="E691" t="str">
        <f>VLOOKUP($D691,metadata!$B$2:$S$450,2,FALSE)</f>
        <v>HEGDEKAR, BM</v>
      </c>
      <c r="F691" t="str">
        <f>VLOOKUP($D691,metadata!$B$2:$S$450,3,FALSE)</f>
        <v>EFFECT OF LATITUDE ON THE CRITICAL PHOTOPERIOD FOR DIAPAUSE INDUCTION IN THE BERTHA ARMYWORM, MAMESTRA-CONFIGURATA (LEPIDOPTERA, NOCTUIDAE)</v>
      </c>
      <c r="G691" t="str">
        <f>VLOOKUP($D691,metadata!$B$2:$S$450,4,FALSE)</f>
        <v>10.4039/Ent1151039-8</v>
      </c>
      <c r="H691" t="str">
        <f>VLOOKUP($D691,metadata!$B$2:$S$450,5,FALSE)</f>
        <v>y-no_acc</v>
      </c>
      <c r="I691" t="str">
        <f>VLOOKUP($D691,metadata!$B$2:$S$450,6,FALSE)</f>
        <v>a</v>
      </c>
      <c r="J691" t="str">
        <f>VLOOKUP($D691,metadata!$B$2:$S$450,7,FALSE)</f>
        <v>i</v>
      </c>
      <c r="K691">
        <f>VLOOKUP($D691,metadata!$B$2:$S$450,8,FALSE)</f>
        <v>3</v>
      </c>
      <c r="L691">
        <f>VLOOKUP($D691,metadata!$B$2:$S$450,9,FALSE)</f>
        <v>0</v>
      </c>
      <c r="M691" t="str">
        <f>VLOOKUP($D691,metadata!$B$2:$S$450,10,FALSE)</f>
        <v>n</v>
      </c>
      <c r="N691">
        <f>VLOOKUP($D691,metadata!$B$2:$S$450,11,FALSE)</f>
        <v>0</v>
      </c>
      <c r="O691">
        <f>VLOOKUP($D691,metadata!$B$2:$S$450,12,FALSE)</f>
        <v>0</v>
      </c>
      <c r="P691">
        <f>VLOOKUP($D691,metadata!$B$2:$S$450,13,FALSE)</f>
        <v>0</v>
      </c>
      <c r="Q691">
        <f>VLOOKUP($D691,metadata!$B$2:$S$450,14,FALSE)</f>
        <v>0</v>
      </c>
      <c r="R691">
        <f>VLOOKUP($D691,metadata!$B$2:$S$450,15,FALSE)</f>
        <v>0</v>
      </c>
      <c r="S691">
        <f>VLOOKUP($D691,metadata!$B$2:$S$450,16,FALSE)</f>
        <v>0</v>
      </c>
      <c r="T691">
        <f>VLOOKUP($D691,metadata!$B$2:$S$450,17,FALSE)</f>
        <v>0</v>
      </c>
      <c r="U691">
        <f>VLOOKUP($D691,metadata!$B$2:$S$450,18,FALSE)</f>
        <v>0</v>
      </c>
      <c r="V691">
        <f>VLOOKUP($D691,metadata!$B$2:$Z$450,19,FALSE)</f>
        <v>0</v>
      </c>
      <c r="W691">
        <f>VLOOKUP($D691,metadata!$B$2:$Z$450,20,FALSE)</f>
        <v>0</v>
      </c>
      <c r="X691">
        <f>VLOOKUP($D691,metadata!$B$2:$Z$450,21,FALSE)</f>
        <v>0</v>
      </c>
      <c r="Y691">
        <f>VLOOKUP($D691,metadata!$B$2:$Z$450,22,FALSE)</f>
        <v>0</v>
      </c>
      <c r="Z691">
        <f>VLOOKUP($D691,metadata!$B$2:$Z$450,23,FALSE)</f>
        <v>0</v>
      </c>
      <c r="AA691">
        <f>VLOOKUP($D691,metadata!$B$2:$Z$450,24,FALSE)</f>
        <v>0</v>
      </c>
      <c r="AB691">
        <f>VLOOKUP($D691,metadata!$B$2:$Z$450,25,FALSE)</f>
        <v>0</v>
      </c>
    </row>
    <row r="692" spans="3:28" x14ac:dyDescent="0.3">
      <c r="C692">
        <v>691</v>
      </c>
      <c r="D692" s="11" t="str">
        <f t="shared" si="10"/>
        <v>13-</v>
      </c>
      <c r="E692" t="str">
        <f>VLOOKUP($D692,metadata!$B$2:$S$450,2,FALSE)</f>
        <v>HEGDEKAR, BM</v>
      </c>
      <c r="F692" t="str">
        <f>VLOOKUP($D692,metadata!$B$2:$S$450,3,FALSE)</f>
        <v>EFFECT OF LATITUDE ON THE CRITICAL PHOTOPERIOD FOR DIAPAUSE INDUCTION IN THE BERTHA ARMYWORM, MAMESTRA-CONFIGURATA (LEPIDOPTERA, NOCTUIDAE)</v>
      </c>
      <c r="G692" t="str">
        <f>VLOOKUP($D692,metadata!$B$2:$S$450,4,FALSE)</f>
        <v>10.4039/Ent1151039-8</v>
      </c>
      <c r="H692" t="str">
        <f>VLOOKUP($D692,metadata!$B$2:$S$450,5,FALSE)</f>
        <v>y-no_acc</v>
      </c>
      <c r="I692" t="str">
        <f>VLOOKUP($D692,metadata!$B$2:$S$450,6,FALSE)</f>
        <v>a</v>
      </c>
      <c r="J692" t="str">
        <f>VLOOKUP($D692,metadata!$B$2:$S$450,7,FALSE)</f>
        <v>i</v>
      </c>
      <c r="K692">
        <f>VLOOKUP($D692,metadata!$B$2:$S$450,8,FALSE)</f>
        <v>3</v>
      </c>
      <c r="L692">
        <f>VLOOKUP($D692,metadata!$B$2:$S$450,9,FALSE)</f>
        <v>0</v>
      </c>
      <c r="M692" t="str">
        <f>VLOOKUP($D692,metadata!$B$2:$S$450,10,FALSE)</f>
        <v>n</v>
      </c>
      <c r="N692">
        <f>VLOOKUP($D692,metadata!$B$2:$S$450,11,FALSE)</f>
        <v>0</v>
      </c>
      <c r="O692">
        <f>VLOOKUP($D692,metadata!$B$2:$S$450,12,FALSE)</f>
        <v>0</v>
      </c>
      <c r="P692">
        <f>VLOOKUP($D692,metadata!$B$2:$S$450,13,FALSE)</f>
        <v>0</v>
      </c>
      <c r="Q692">
        <f>VLOOKUP($D692,metadata!$B$2:$S$450,14,FALSE)</f>
        <v>0</v>
      </c>
      <c r="R692">
        <f>VLOOKUP($D692,metadata!$B$2:$S$450,15,FALSE)</f>
        <v>0</v>
      </c>
      <c r="S692">
        <f>VLOOKUP($D692,metadata!$B$2:$S$450,16,FALSE)</f>
        <v>0</v>
      </c>
      <c r="T692">
        <f>VLOOKUP($D692,metadata!$B$2:$S$450,17,FALSE)</f>
        <v>0</v>
      </c>
      <c r="U692">
        <f>VLOOKUP($D692,metadata!$B$2:$S$450,18,FALSE)</f>
        <v>0</v>
      </c>
      <c r="V692">
        <f>VLOOKUP($D692,metadata!$B$2:$Z$450,19,FALSE)</f>
        <v>0</v>
      </c>
      <c r="W692">
        <f>VLOOKUP($D692,metadata!$B$2:$Z$450,20,FALSE)</f>
        <v>0</v>
      </c>
      <c r="X692">
        <f>VLOOKUP($D692,metadata!$B$2:$Z$450,21,FALSE)</f>
        <v>0</v>
      </c>
      <c r="Y692">
        <f>VLOOKUP($D692,metadata!$B$2:$Z$450,22,FALSE)</f>
        <v>0</v>
      </c>
      <c r="Z692">
        <f>VLOOKUP($D692,metadata!$B$2:$Z$450,23,FALSE)</f>
        <v>0</v>
      </c>
      <c r="AA692">
        <f>VLOOKUP($D692,metadata!$B$2:$Z$450,24,FALSE)</f>
        <v>0</v>
      </c>
      <c r="AB692">
        <f>VLOOKUP($D692,metadata!$B$2:$Z$450,25,FALSE)</f>
        <v>0</v>
      </c>
    </row>
    <row r="693" spans="3:28" x14ac:dyDescent="0.3">
      <c r="C693">
        <v>692</v>
      </c>
      <c r="D693" s="11" t="str">
        <f t="shared" si="10"/>
        <v>13-</v>
      </c>
      <c r="E693" t="str">
        <f>VLOOKUP($D693,metadata!$B$2:$S$450,2,FALSE)</f>
        <v>HEGDEKAR, BM</v>
      </c>
      <c r="F693" t="str">
        <f>VLOOKUP($D693,metadata!$B$2:$S$450,3,FALSE)</f>
        <v>EFFECT OF LATITUDE ON THE CRITICAL PHOTOPERIOD FOR DIAPAUSE INDUCTION IN THE BERTHA ARMYWORM, MAMESTRA-CONFIGURATA (LEPIDOPTERA, NOCTUIDAE)</v>
      </c>
      <c r="G693" t="str">
        <f>VLOOKUP($D693,metadata!$B$2:$S$450,4,FALSE)</f>
        <v>10.4039/Ent1151039-8</v>
      </c>
      <c r="H693" t="str">
        <f>VLOOKUP($D693,metadata!$B$2:$S$450,5,FALSE)</f>
        <v>y-no_acc</v>
      </c>
      <c r="I693" t="str">
        <f>VLOOKUP($D693,metadata!$B$2:$S$450,6,FALSE)</f>
        <v>a</v>
      </c>
      <c r="J693" t="str">
        <f>VLOOKUP($D693,metadata!$B$2:$S$450,7,FALSE)</f>
        <v>i</v>
      </c>
      <c r="K693">
        <f>VLOOKUP($D693,metadata!$B$2:$S$450,8,FALSE)</f>
        <v>3</v>
      </c>
      <c r="L693">
        <f>VLOOKUP($D693,metadata!$B$2:$S$450,9,FALSE)</f>
        <v>0</v>
      </c>
      <c r="M693" t="str">
        <f>VLOOKUP($D693,metadata!$B$2:$S$450,10,FALSE)</f>
        <v>n</v>
      </c>
      <c r="N693">
        <f>VLOOKUP($D693,metadata!$B$2:$S$450,11,FALSE)</f>
        <v>0</v>
      </c>
      <c r="O693">
        <f>VLOOKUP($D693,metadata!$B$2:$S$450,12,FALSE)</f>
        <v>0</v>
      </c>
      <c r="P693">
        <f>VLOOKUP($D693,metadata!$B$2:$S$450,13,FALSE)</f>
        <v>0</v>
      </c>
      <c r="Q693">
        <f>VLOOKUP($D693,metadata!$B$2:$S$450,14,FALSE)</f>
        <v>0</v>
      </c>
      <c r="R693">
        <f>VLOOKUP($D693,metadata!$B$2:$S$450,15,FALSE)</f>
        <v>0</v>
      </c>
      <c r="S693">
        <f>VLOOKUP($D693,metadata!$B$2:$S$450,16,FALSE)</f>
        <v>0</v>
      </c>
      <c r="T693">
        <f>VLOOKUP($D693,metadata!$B$2:$S$450,17,FALSE)</f>
        <v>0</v>
      </c>
      <c r="U693">
        <f>VLOOKUP($D693,metadata!$B$2:$S$450,18,FALSE)</f>
        <v>0</v>
      </c>
      <c r="V693">
        <f>VLOOKUP($D693,metadata!$B$2:$Z$450,19,FALSE)</f>
        <v>0</v>
      </c>
      <c r="W693">
        <f>VLOOKUP($D693,metadata!$B$2:$Z$450,20,FALSE)</f>
        <v>0</v>
      </c>
      <c r="X693">
        <f>VLOOKUP($D693,metadata!$B$2:$Z$450,21,FALSE)</f>
        <v>0</v>
      </c>
      <c r="Y693">
        <f>VLOOKUP($D693,metadata!$B$2:$Z$450,22,FALSE)</f>
        <v>0</v>
      </c>
      <c r="Z693">
        <f>VLOOKUP($D693,metadata!$B$2:$Z$450,23,FALSE)</f>
        <v>0</v>
      </c>
      <c r="AA693">
        <f>VLOOKUP($D693,metadata!$B$2:$Z$450,24,FALSE)</f>
        <v>0</v>
      </c>
      <c r="AB693">
        <f>VLOOKUP($D693,metadata!$B$2:$Z$450,25,FALSE)</f>
        <v>0</v>
      </c>
    </row>
    <row r="694" spans="3:28" x14ac:dyDescent="0.3">
      <c r="C694">
        <v>693</v>
      </c>
      <c r="D694" s="11" t="str">
        <f t="shared" si="10"/>
        <v>13-</v>
      </c>
      <c r="E694" t="str">
        <f>VLOOKUP($D694,metadata!$B$2:$S$450,2,FALSE)</f>
        <v>HEGDEKAR, BM</v>
      </c>
      <c r="F694" t="str">
        <f>VLOOKUP($D694,metadata!$B$2:$S$450,3,FALSE)</f>
        <v>EFFECT OF LATITUDE ON THE CRITICAL PHOTOPERIOD FOR DIAPAUSE INDUCTION IN THE BERTHA ARMYWORM, MAMESTRA-CONFIGURATA (LEPIDOPTERA, NOCTUIDAE)</v>
      </c>
      <c r="G694" t="str">
        <f>VLOOKUP($D694,metadata!$B$2:$S$450,4,FALSE)</f>
        <v>10.4039/Ent1151039-8</v>
      </c>
      <c r="H694" t="str">
        <f>VLOOKUP($D694,metadata!$B$2:$S$450,5,FALSE)</f>
        <v>y-no_acc</v>
      </c>
      <c r="I694" t="str">
        <f>VLOOKUP($D694,metadata!$B$2:$S$450,6,FALSE)</f>
        <v>a</v>
      </c>
      <c r="J694" t="str">
        <f>VLOOKUP($D694,metadata!$B$2:$S$450,7,FALSE)</f>
        <v>i</v>
      </c>
      <c r="K694">
        <f>VLOOKUP($D694,metadata!$B$2:$S$450,8,FALSE)</f>
        <v>3</v>
      </c>
      <c r="L694">
        <f>VLOOKUP($D694,metadata!$B$2:$S$450,9,FALSE)</f>
        <v>0</v>
      </c>
      <c r="M694" t="str">
        <f>VLOOKUP($D694,metadata!$B$2:$S$450,10,FALSE)</f>
        <v>n</v>
      </c>
      <c r="N694">
        <f>VLOOKUP($D694,metadata!$B$2:$S$450,11,FALSE)</f>
        <v>0</v>
      </c>
      <c r="O694">
        <f>VLOOKUP($D694,metadata!$B$2:$S$450,12,FALSE)</f>
        <v>0</v>
      </c>
      <c r="P694">
        <f>VLOOKUP($D694,metadata!$B$2:$S$450,13,FALSE)</f>
        <v>0</v>
      </c>
      <c r="Q694">
        <f>VLOOKUP($D694,metadata!$B$2:$S$450,14,FALSE)</f>
        <v>0</v>
      </c>
      <c r="R694">
        <f>VLOOKUP($D694,metadata!$B$2:$S$450,15,FALSE)</f>
        <v>0</v>
      </c>
      <c r="S694">
        <f>VLOOKUP($D694,metadata!$B$2:$S$450,16,FALSE)</f>
        <v>0</v>
      </c>
      <c r="T694">
        <f>VLOOKUP($D694,metadata!$B$2:$S$450,17,FALSE)</f>
        <v>0</v>
      </c>
      <c r="U694">
        <f>VLOOKUP($D694,metadata!$B$2:$S$450,18,FALSE)</f>
        <v>0</v>
      </c>
      <c r="V694">
        <f>VLOOKUP($D694,metadata!$B$2:$Z$450,19,FALSE)</f>
        <v>0</v>
      </c>
      <c r="W694">
        <f>VLOOKUP($D694,metadata!$B$2:$Z$450,20,FALSE)</f>
        <v>0</v>
      </c>
      <c r="X694">
        <f>VLOOKUP($D694,metadata!$B$2:$Z$450,21,FALSE)</f>
        <v>0</v>
      </c>
      <c r="Y694">
        <f>VLOOKUP($D694,metadata!$B$2:$Z$450,22,FALSE)</f>
        <v>0</v>
      </c>
      <c r="Z694">
        <f>VLOOKUP($D694,metadata!$B$2:$Z$450,23,FALSE)</f>
        <v>0</v>
      </c>
      <c r="AA694">
        <f>VLOOKUP($D694,metadata!$B$2:$Z$450,24,FALSE)</f>
        <v>0</v>
      </c>
      <c r="AB694">
        <f>VLOOKUP($D694,metadata!$B$2:$Z$450,25,FALSE)</f>
        <v>0</v>
      </c>
    </row>
    <row r="695" spans="3:28" x14ac:dyDescent="0.3">
      <c r="C695">
        <v>694</v>
      </c>
      <c r="D695" s="11" t="str">
        <f t="shared" si="10"/>
        <v>13-</v>
      </c>
      <c r="E695" t="str">
        <f>VLOOKUP($D695,metadata!$B$2:$S$450,2,FALSE)</f>
        <v>HEGDEKAR, BM</v>
      </c>
      <c r="F695" t="str">
        <f>VLOOKUP($D695,metadata!$B$2:$S$450,3,FALSE)</f>
        <v>EFFECT OF LATITUDE ON THE CRITICAL PHOTOPERIOD FOR DIAPAUSE INDUCTION IN THE BERTHA ARMYWORM, MAMESTRA-CONFIGURATA (LEPIDOPTERA, NOCTUIDAE)</v>
      </c>
      <c r="G695" t="str">
        <f>VLOOKUP($D695,metadata!$B$2:$S$450,4,FALSE)</f>
        <v>10.4039/Ent1151039-8</v>
      </c>
      <c r="H695" t="str">
        <f>VLOOKUP($D695,metadata!$B$2:$S$450,5,FALSE)</f>
        <v>y-no_acc</v>
      </c>
      <c r="I695" t="str">
        <f>VLOOKUP($D695,metadata!$B$2:$S$450,6,FALSE)</f>
        <v>a</v>
      </c>
      <c r="J695" t="str">
        <f>VLOOKUP($D695,metadata!$B$2:$S$450,7,FALSE)</f>
        <v>i</v>
      </c>
      <c r="K695">
        <f>VLOOKUP($D695,metadata!$B$2:$S$450,8,FALSE)</f>
        <v>3</v>
      </c>
      <c r="L695">
        <f>VLOOKUP($D695,metadata!$B$2:$S$450,9,FALSE)</f>
        <v>0</v>
      </c>
      <c r="M695" t="str">
        <f>VLOOKUP($D695,metadata!$B$2:$S$450,10,FALSE)</f>
        <v>n</v>
      </c>
      <c r="N695">
        <f>VLOOKUP($D695,metadata!$B$2:$S$450,11,FALSE)</f>
        <v>0</v>
      </c>
      <c r="O695">
        <f>VLOOKUP($D695,metadata!$B$2:$S$450,12,FALSE)</f>
        <v>0</v>
      </c>
      <c r="P695">
        <f>VLOOKUP($D695,metadata!$B$2:$S$450,13,FALSE)</f>
        <v>0</v>
      </c>
      <c r="Q695">
        <f>VLOOKUP($D695,metadata!$B$2:$S$450,14,FALSE)</f>
        <v>0</v>
      </c>
      <c r="R695">
        <f>VLOOKUP($D695,metadata!$B$2:$S$450,15,FALSE)</f>
        <v>0</v>
      </c>
      <c r="S695">
        <f>VLOOKUP($D695,metadata!$B$2:$S$450,16,FALSE)</f>
        <v>0</v>
      </c>
      <c r="T695">
        <f>VLOOKUP($D695,metadata!$B$2:$S$450,17,FALSE)</f>
        <v>0</v>
      </c>
      <c r="U695">
        <f>VLOOKUP($D695,metadata!$B$2:$S$450,18,FALSE)</f>
        <v>0</v>
      </c>
      <c r="V695">
        <f>VLOOKUP($D695,metadata!$B$2:$Z$450,19,FALSE)</f>
        <v>0</v>
      </c>
      <c r="W695">
        <f>VLOOKUP($D695,metadata!$B$2:$Z$450,20,FALSE)</f>
        <v>0</v>
      </c>
      <c r="X695">
        <f>VLOOKUP($D695,metadata!$B$2:$Z$450,21,FALSE)</f>
        <v>0</v>
      </c>
      <c r="Y695">
        <f>VLOOKUP($D695,metadata!$B$2:$Z$450,22,FALSE)</f>
        <v>0</v>
      </c>
      <c r="Z695">
        <f>VLOOKUP($D695,metadata!$B$2:$Z$450,23,FALSE)</f>
        <v>0</v>
      </c>
      <c r="AA695">
        <f>VLOOKUP($D695,metadata!$B$2:$Z$450,24,FALSE)</f>
        <v>0</v>
      </c>
      <c r="AB695">
        <f>VLOOKUP($D695,metadata!$B$2:$Z$450,25,FALSE)</f>
        <v>0</v>
      </c>
    </row>
    <row r="696" spans="3:28" x14ac:dyDescent="0.3">
      <c r="C696">
        <v>695</v>
      </c>
      <c r="D696" s="11" t="str">
        <f t="shared" si="10"/>
        <v>13-</v>
      </c>
      <c r="E696" t="str">
        <f>VLOOKUP($D696,metadata!$B$2:$S$450,2,FALSE)</f>
        <v>HEGDEKAR, BM</v>
      </c>
      <c r="F696" t="str">
        <f>VLOOKUP($D696,metadata!$B$2:$S$450,3,FALSE)</f>
        <v>EFFECT OF LATITUDE ON THE CRITICAL PHOTOPERIOD FOR DIAPAUSE INDUCTION IN THE BERTHA ARMYWORM, MAMESTRA-CONFIGURATA (LEPIDOPTERA, NOCTUIDAE)</v>
      </c>
      <c r="G696" t="str">
        <f>VLOOKUP($D696,metadata!$B$2:$S$450,4,FALSE)</f>
        <v>10.4039/Ent1151039-8</v>
      </c>
      <c r="H696" t="str">
        <f>VLOOKUP($D696,metadata!$B$2:$S$450,5,FALSE)</f>
        <v>y-no_acc</v>
      </c>
      <c r="I696" t="str">
        <f>VLOOKUP($D696,metadata!$B$2:$S$450,6,FALSE)</f>
        <v>a</v>
      </c>
      <c r="J696" t="str">
        <f>VLOOKUP($D696,metadata!$B$2:$S$450,7,FALSE)</f>
        <v>i</v>
      </c>
      <c r="K696">
        <f>VLOOKUP($D696,metadata!$B$2:$S$450,8,FALSE)</f>
        <v>3</v>
      </c>
      <c r="L696">
        <f>VLOOKUP($D696,metadata!$B$2:$S$450,9,FALSE)</f>
        <v>0</v>
      </c>
      <c r="M696" t="str">
        <f>VLOOKUP($D696,metadata!$B$2:$S$450,10,FALSE)</f>
        <v>n</v>
      </c>
      <c r="N696">
        <f>VLOOKUP($D696,metadata!$B$2:$S$450,11,FALSE)</f>
        <v>0</v>
      </c>
      <c r="O696">
        <f>VLOOKUP($D696,metadata!$B$2:$S$450,12,FALSE)</f>
        <v>0</v>
      </c>
      <c r="P696">
        <f>VLOOKUP($D696,metadata!$B$2:$S$450,13,FALSE)</f>
        <v>0</v>
      </c>
      <c r="Q696">
        <f>VLOOKUP($D696,metadata!$B$2:$S$450,14,FALSE)</f>
        <v>0</v>
      </c>
      <c r="R696">
        <f>VLOOKUP($D696,metadata!$B$2:$S$450,15,FALSE)</f>
        <v>0</v>
      </c>
      <c r="S696">
        <f>VLOOKUP($D696,metadata!$B$2:$S$450,16,FALSE)</f>
        <v>0</v>
      </c>
      <c r="T696">
        <f>VLOOKUP($D696,metadata!$B$2:$S$450,17,FALSE)</f>
        <v>0</v>
      </c>
      <c r="U696">
        <f>VLOOKUP($D696,metadata!$B$2:$S$450,18,FALSE)</f>
        <v>0</v>
      </c>
      <c r="V696">
        <f>VLOOKUP($D696,metadata!$B$2:$Z$450,19,FALSE)</f>
        <v>0</v>
      </c>
      <c r="W696">
        <f>VLOOKUP($D696,metadata!$B$2:$Z$450,20,FALSE)</f>
        <v>0</v>
      </c>
      <c r="X696">
        <f>VLOOKUP($D696,metadata!$B$2:$Z$450,21,FALSE)</f>
        <v>0</v>
      </c>
      <c r="Y696">
        <f>VLOOKUP($D696,metadata!$B$2:$Z$450,22,FALSE)</f>
        <v>0</v>
      </c>
      <c r="Z696">
        <f>VLOOKUP($D696,metadata!$B$2:$Z$450,23,FALSE)</f>
        <v>0</v>
      </c>
      <c r="AA696">
        <f>VLOOKUP($D696,metadata!$B$2:$Z$450,24,FALSE)</f>
        <v>0</v>
      </c>
      <c r="AB696">
        <f>VLOOKUP($D696,metadata!$B$2:$Z$450,25,FALSE)</f>
        <v>0</v>
      </c>
    </row>
    <row r="697" spans="3:28" x14ac:dyDescent="0.3">
      <c r="C697">
        <v>696</v>
      </c>
      <c r="D697" s="11" t="str">
        <f t="shared" si="10"/>
        <v>13-</v>
      </c>
      <c r="E697" t="str">
        <f>VLOOKUP($D697,metadata!$B$2:$S$450,2,FALSE)</f>
        <v>HEGDEKAR, BM</v>
      </c>
      <c r="F697" t="str">
        <f>VLOOKUP($D697,metadata!$B$2:$S$450,3,FALSE)</f>
        <v>EFFECT OF LATITUDE ON THE CRITICAL PHOTOPERIOD FOR DIAPAUSE INDUCTION IN THE BERTHA ARMYWORM, MAMESTRA-CONFIGURATA (LEPIDOPTERA, NOCTUIDAE)</v>
      </c>
      <c r="G697" t="str">
        <f>VLOOKUP($D697,metadata!$B$2:$S$450,4,FALSE)</f>
        <v>10.4039/Ent1151039-8</v>
      </c>
      <c r="H697" t="str">
        <f>VLOOKUP($D697,metadata!$B$2:$S$450,5,FALSE)</f>
        <v>y-no_acc</v>
      </c>
      <c r="I697" t="str">
        <f>VLOOKUP($D697,metadata!$B$2:$S$450,6,FALSE)</f>
        <v>a</v>
      </c>
      <c r="J697" t="str">
        <f>VLOOKUP($D697,metadata!$B$2:$S$450,7,FALSE)</f>
        <v>i</v>
      </c>
      <c r="K697">
        <f>VLOOKUP($D697,metadata!$B$2:$S$450,8,FALSE)</f>
        <v>3</v>
      </c>
      <c r="L697">
        <f>VLOOKUP($D697,metadata!$B$2:$S$450,9,FALSE)</f>
        <v>0</v>
      </c>
      <c r="M697" t="str">
        <f>VLOOKUP($D697,metadata!$B$2:$S$450,10,FALSE)</f>
        <v>n</v>
      </c>
      <c r="N697">
        <f>VLOOKUP($D697,metadata!$B$2:$S$450,11,FALSE)</f>
        <v>0</v>
      </c>
      <c r="O697">
        <f>VLOOKUP($D697,metadata!$B$2:$S$450,12,FALSE)</f>
        <v>0</v>
      </c>
      <c r="P697">
        <f>VLOOKUP($D697,metadata!$B$2:$S$450,13,FALSE)</f>
        <v>0</v>
      </c>
      <c r="Q697">
        <f>VLOOKUP($D697,metadata!$B$2:$S$450,14,FALSE)</f>
        <v>0</v>
      </c>
      <c r="R697">
        <f>VLOOKUP($D697,metadata!$B$2:$S$450,15,FALSE)</f>
        <v>0</v>
      </c>
      <c r="S697">
        <f>VLOOKUP($D697,metadata!$B$2:$S$450,16,FALSE)</f>
        <v>0</v>
      </c>
      <c r="T697">
        <f>VLOOKUP($D697,metadata!$B$2:$S$450,17,FALSE)</f>
        <v>0</v>
      </c>
      <c r="U697">
        <f>VLOOKUP($D697,metadata!$B$2:$S$450,18,FALSE)</f>
        <v>0</v>
      </c>
      <c r="V697">
        <f>VLOOKUP($D697,metadata!$B$2:$Z$450,19,FALSE)</f>
        <v>0</v>
      </c>
      <c r="W697">
        <f>VLOOKUP($D697,metadata!$B$2:$Z$450,20,FALSE)</f>
        <v>0</v>
      </c>
      <c r="X697">
        <f>VLOOKUP($D697,metadata!$B$2:$Z$450,21,FALSE)</f>
        <v>0</v>
      </c>
      <c r="Y697">
        <f>VLOOKUP($D697,metadata!$B$2:$Z$450,22,FALSE)</f>
        <v>0</v>
      </c>
      <c r="Z697">
        <f>VLOOKUP($D697,metadata!$B$2:$Z$450,23,FALSE)</f>
        <v>0</v>
      </c>
      <c r="AA697">
        <f>VLOOKUP($D697,metadata!$B$2:$Z$450,24,FALSE)</f>
        <v>0</v>
      </c>
      <c r="AB697">
        <f>VLOOKUP($D697,metadata!$B$2:$Z$450,25,FALSE)</f>
        <v>0</v>
      </c>
    </row>
    <row r="698" spans="3:28" x14ac:dyDescent="0.3">
      <c r="C698">
        <v>697</v>
      </c>
      <c r="D698" s="11" t="str">
        <f t="shared" si="10"/>
        <v>13-</v>
      </c>
      <c r="E698" t="str">
        <f>VLOOKUP($D698,metadata!$B$2:$S$450,2,FALSE)</f>
        <v>HEGDEKAR, BM</v>
      </c>
      <c r="F698" t="str">
        <f>VLOOKUP($D698,metadata!$B$2:$S$450,3,FALSE)</f>
        <v>EFFECT OF LATITUDE ON THE CRITICAL PHOTOPERIOD FOR DIAPAUSE INDUCTION IN THE BERTHA ARMYWORM, MAMESTRA-CONFIGURATA (LEPIDOPTERA, NOCTUIDAE)</v>
      </c>
      <c r="G698" t="str">
        <f>VLOOKUP($D698,metadata!$B$2:$S$450,4,FALSE)</f>
        <v>10.4039/Ent1151039-8</v>
      </c>
      <c r="H698" t="str">
        <f>VLOOKUP($D698,metadata!$B$2:$S$450,5,FALSE)</f>
        <v>y-no_acc</v>
      </c>
      <c r="I698" t="str">
        <f>VLOOKUP($D698,metadata!$B$2:$S$450,6,FALSE)</f>
        <v>a</v>
      </c>
      <c r="J698" t="str">
        <f>VLOOKUP($D698,metadata!$B$2:$S$450,7,FALSE)</f>
        <v>i</v>
      </c>
      <c r="K698">
        <f>VLOOKUP($D698,metadata!$B$2:$S$450,8,FALSE)</f>
        <v>3</v>
      </c>
      <c r="L698">
        <f>VLOOKUP($D698,metadata!$B$2:$S$450,9,FALSE)</f>
        <v>0</v>
      </c>
      <c r="M698" t="str">
        <f>VLOOKUP($D698,metadata!$B$2:$S$450,10,FALSE)</f>
        <v>n</v>
      </c>
      <c r="N698">
        <f>VLOOKUP($D698,metadata!$B$2:$S$450,11,FALSE)</f>
        <v>0</v>
      </c>
      <c r="O698">
        <f>VLOOKUP($D698,metadata!$B$2:$S$450,12,FALSE)</f>
        <v>0</v>
      </c>
      <c r="P698">
        <f>VLOOKUP($D698,metadata!$B$2:$S$450,13,FALSE)</f>
        <v>0</v>
      </c>
      <c r="Q698">
        <f>VLOOKUP($D698,metadata!$B$2:$S$450,14,FALSE)</f>
        <v>0</v>
      </c>
      <c r="R698">
        <f>VLOOKUP($D698,metadata!$B$2:$S$450,15,FALSE)</f>
        <v>0</v>
      </c>
      <c r="S698">
        <f>VLOOKUP($D698,metadata!$B$2:$S$450,16,FALSE)</f>
        <v>0</v>
      </c>
      <c r="T698">
        <f>VLOOKUP($D698,metadata!$B$2:$S$450,17,FALSE)</f>
        <v>0</v>
      </c>
      <c r="U698">
        <f>VLOOKUP($D698,metadata!$B$2:$S$450,18,FALSE)</f>
        <v>0</v>
      </c>
      <c r="V698">
        <f>VLOOKUP($D698,metadata!$B$2:$Z$450,19,FALSE)</f>
        <v>0</v>
      </c>
      <c r="W698">
        <f>VLOOKUP($D698,metadata!$B$2:$Z$450,20,FALSE)</f>
        <v>0</v>
      </c>
      <c r="X698">
        <f>VLOOKUP($D698,metadata!$B$2:$Z$450,21,FALSE)</f>
        <v>0</v>
      </c>
      <c r="Y698">
        <f>VLOOKUP($D698,metadata!$B$2:$Z$450,22,FALSE)</f>
        <v>0</v>
      </c>
      <c r="Z698">
        <f>VLOOKUP($D698,metadata!$B$2:$Z$450,23,FALSE)</f>
        <v>0</v>
      </c>
      <c r="AA698">
        <f>VLOOKUP($D698,metadata!$B$2:$Z$450,24,FALSE)</f>
        <v>0</v>
      </c>
      <c r="AB698">
        <f>VLOOKUP($D698,metadata!$B$2:$Z$450,25,FALSE)</f>
        <v>0</v>
      </c>
    </row>
    <row r="699" spans="3:28" x14ac:dyDescent="0.3">
      <c r="C699">
        <v>698</v>
      </c>
      <c r="D699" s="11" t="str">
        <f t="shared" si="10"/>
        <v>13-</v>
      </c>
      <c r="E699" t="str">
        <f>VLOOKUP($D699,metadata!$B$2:$S$450,2,FALSE)</f>
        <v>HEGDEKAR, BM</v>
      </c>
      <c r="F699" t="str">
        <f>VLOOKUP($D699,metadata!$B$2:$S$450,3,FALSE)</f>
        <v>EFFECT OF LATITUDE ON THE CRITICAL PHOTOPERIOD FOR DIAPAUSE INDUCTION IN THE BERTHA ARMYWORM, MAMESTRA-CONFIGURATA (LEPIDOPTERA, NOCTUIDAE)</v>
      </c>
      <c r="G699" t="str">
        <f>VLOOKUP($D699,metadata!$B$2:$S$450,4,FALSE)</f>
        <v>10.4039/Ent1151039-8</v>
      </c>
      <c r="H699" t="str">
        <f>VLOOKUP($D699,metadata!$B$2:$S$450,5,FALSE)</f>
        <v>y-no_acc</v>
      </c>
      <c r="I699" t="str">
        <f>VLOOKUP($D699,metadata!$B$2:$S$450,6,FALSE)</f>
        <v>a</v>
      </c>
      <c r="J699" t="str">
        <f>VLOOKUP($D699,metadata!$B$2:$S$450,7,FALSE)</f>
        <v>i</v>
      </c>
      <c r="K699">
        <f>VLOOKUP($D699,metadata!$B$2:$S$450,8,FALSE)</f>
        <v>3</v>
      </c>
      <c r="L699">
        <f>VLOOKUP($D699,metadata!$B$2:$S$450,9,FALSE)</f>
        <v>0</v>
      </c>
      <c r="M699" t="str">
        <f>VLOOKUP($D699,metadata!$B$2:$S$450,10,FALSE)</f>
        <v>n</v>
      </c>
      <c r="N699">
        <f>VLOOKUP($D699,metadata!$B$2:$S$450,11,FALSE)</f>
        <v>0</v>
      </c>
      <c r="O699">
        <f>VLOOKUP($D699,metadata!$B$2:$S$450,12,FALSE)</f>
        <v>0</v>
      </c>
      <c r="P699">
        <f>VLOOKUP($D699,metadata!$B$2:$S$450,13,FALSE)</f>
        <v>0</v>
      </c>
      <c r="Q699">
        <f>VLOOKUP($D699,metadata!$B$2:$S$450,14,FALSE)</f>
        <v>0</v>
      </c>
      <c r="R699">
        <f>VLOOKUP($D699,metadata!$B$2:$S$450,15,FALSE)</f>
        <v>0</v>
      </c>
      <c r="S699">
        <f>VLOOKUP($D699,metadata!$B$2:$S$450,16,FALSE)</f>
        <v>0</v>
      </c>
      <c r="T699">
        <f>VLOOKUP($D699,metadata!$B$2:$S$450,17,FALSE)</f>
        <v>0</v>
      </c>
      <c r="U699">
        <f>VLOOKUP($D699,metadata!$B$2:$S$450,18,FALSE)</f>
        <v>0</v>
      </c>
      <c r="V699">
        <f>VLOOKUP($D699,metadata!$B$2:$Z$450,19,FALSE)</f>
        <v>0</v>
      </c>
      <c r="W699">
        <f>VLOOKUP($D699,metadata!$B$2:$Z$450,20,FALSE)</f>
        <v>0</v>
      </c>
      <c r="X699">
        <f>VLOOKUP($D699,metadata!$B$2:$Z$450,21,FALSE)</f>
        <v>0</v>
      </c>
      <c r="Y699">
        <f>VLOOKUP($D699,metadata!$B$2:$Z$450,22,FALSE)</f>
        <v>0</v>
      </c>
      <c r="Z699">
        <f>VLOOKUP($D699,metadata!$B$2:$Z$450,23,FALSE)</f>
        <v>0</v>
      </c>
      <c r="AA699">
        <f>VLOOKUP($D699,metadata!$B$2:$Z$450,24,FALSE)</f>
        <v>0</v>
      </c>
      <c r="AB699">
        <f>VLOOKUP($D699,metadata!$B$2:$Z$450,25,FALSE)</f>
        <v>0</v>
      </c>
    </row>
    <row r="700" spans="3:28" x14ac:dyDescent="0.3">
      <c r="C700">
        <v>699</v>
      </c>
      <c r="D700" s="11" t="str">
        <f t="shared" si="10"/>
        <v>14-AH</v>
      </c>
      <c r="E700" t="str">
        <f>VLOOKUP($D700,metadata!$B$2:$S$450,2,FALSE)</f>
        <v>Zeng, Y; Zhu, DH</v>
      </c>
      <c r="F700" t="str">
        <f>VLOOKUP($D700,metadata!$B$2:$S$450,3,FALSE)</f>
        <v>Geographical Variation in Body Size, Development Time, and Wing Dimorphism in the Cricket Velarifictorus micado (Orthoptera: Gryllidae)</v>
      </c>
      <c r="G700" t="str">
        <f>VLOOKUP($D700,metadata!$B$2:$S$450,4,FALSE)</f>
        <v>10.1603/AN14040</v>
      </c>
      <c r="H700" t="str">
        <f>VLOOKUP($D700,metadata!$B$2:$S$450,5,FALSE)</f>
        <v>y-askcoordinates</v>
      </c>
      <c r="I700" t="str">
        <f>VLOOKUP($D700,metadata!$B$2:$S$450,6,FALSE)</f>
        <v>a</v>
      </c>
      <c r="J700" t="str">
        <f>VLOOKUP($D700,metadata!$B$2:$S$450,7,FALSE)</f>
        <v>i</v>
      </c>
      <c r="K700">
        <f>VLOOKUP($D700,metadata!$B$2:$S$450,8,FALSE)</f>
        <v>5</v>
      </c>
      <c r="L700">
        <f>VLOOKUP($D700,metadata!$B$2:$S$450,9,FALSE)</f>
        <v>4</v>
      </c>
      <c r="M700" t="str">
        <f>VLOOKUP($D700,metadata!$B$2:$S$450,10,FALSE)</f>
        <v>n</v>
      </c>
      <c r="N700" t="str">
        <f>VLOOKUP($D700,metadata!$B$2:$S$450,11,FALSE)</f>
        <v>Velarifictorus micado</v>
      </c>
      <c r="O700" t="str">
        <f>VLOOKUP($D700,metadata!$B$2:$S$450,12,FALSE)</f>
        <v>orthoptera</v>
      </c>
      <c r="P700" t="str">
        <f>VLOOKUP($D700,metadata!$B$2:$S$450,13,FALSE)</f>
        <v>AH</v>
      </c>
      <c r="Q700">
        <f>VLOOKUP($D700,metadata!$B$2:$S$450,14,FALSE)</f>
        <v>0</v>
      </c>
      <c r="R700">
        <f>VLOOKUP($D700,metadata!$B$2:$S$450,15,FALSE)</f>
        <v>0</v>
      </c>
      <c r="S700">
        <f>VLOOKUP($D700,metadata!$B$2:$S$450,16,FALSE)</f>
        <v>0</v>
      </c>
      <c r="T700">
        <f>VLOOKUP($D700,metadata!$B$2:$S$450,17,FALSE)</f>
        <v>0</v>
      </c>
      <c r="U700">
        <f>VLOOKUP($D700,metadata!$B$2:$S$450,18,FALSE)</f>
        <v>0</v>
      </c>
      <c r="V700">
        <f>VLOOKUP($D700,metadata!$B$2:$Z$450,19,FALSE)</f>
        <v>85.5</v>
      </c>
      <c r="W700" t="str">
        <f>VLOOKUP($D700,metadata!$B$2:$Z$450,20,FALSE)</f>
        <v>global average</v>
      </c>
      <c r="X700">
        <f>VLOOKUP($D700,metadata!$B$2:$Z$450,21,FALSE)</f>
        <v>0</v>
      </c>
      <c r="Y700">
        <f>VLOOKUP($D700,metadata!$B$2:$Z$450,22,FALSE)</f>
        <v>14</v>
      </c>
      <c r="Z700">
        <f>VLOOKUP($D700,metadata!$B$2:$Z$450,23,FALSE)</f>
        <v>0</v>
      </c>
      <c r="AA700" t="str">
        <f>VLOOKUP($D700,metadata!$B$2:$Z$450,24,FALSE)</f>
        <v>macroptery</v>
      </c>
      <c r="AB700">
        <f>VLOOKUP($D700,metadata!$B$2:$Z$450,25,FALSE)</f>
        <v>0</v>
      </c>
    </row>
    <row r="701" spans="3:28" x14ac:dyDescent="0.3">
      <c r="C701">
        <v>700</v>
      </c>
      <c r="D701" s="11" t="str">
        <f t="shared" si="10"/>
        <v>14-AH</v>
      </c>
      <c r="E701" t="str">
        <f>VLOOKUP($D701,metadata!$B$2:$S$450,2,FALSE)</f>
        <v>Zeng, Y; Zhu, DH</v>
      </c>
      <c r="F701" t="str">
        <f>VLOOKUP($D701,metadata!$B$2:$S$450,3,FALSE)</f>
        <v>Geographical Variation in Body Size, Development Time, and Wing Dimorphism in the Cricket Velarifictorus micado (Orthoptera: Gryllidae)</v>
      </c>
      <c r="G701" t="str">
        <f>VLOOKUP($D701,metadata!$B$2:$S$450,4,FALSE)</f>
        <v>10.1603/AN14040</v>
      </c>
      <c r="H701" t="str">
        <f>VLOOKUP($D701,metadata!$B$2:$S$450,5,FALSE)</f>
        <v>y-askcoordinates</v>
      </c>
      <c r="I701" t="str">
        <f>VLOOKUP($D701,metadata!$B$2:$S$450,6,FALSE)</f>
        <v>a</v>
      </c>
      <c r="J701" t="str">
        <f>VLOOKUP($D701,metadata!$B$2:$S$450,7,FALSE)</f>
        <v>i</v>
      </c>
      <c r="K701">
        <f>VLOOKUP($D701,metadata!$B$2:$S$450,8,FALSE)</f>
        <v>5</v>
      </c>
      <c r="L701">
        <f>VLOOKUP($D701,metadata!$B$2:$S$450,9,FALSE)</f>
        <v>4</v>
      </c>
      <c r="M701" t="str">
        <f>VLOOKUP($D701,metadata!$B$2:$S$450,10,FALSE)</f>
        <v>n</v>
      </c>
      <c r="N701" t="str">
        <f>VLOOKUP($D701,metadata!$B$2:$S$450,11,FALSE)</f>
        <v>Velarifictorus micado</v>
      </c>
      <c r="O701" t="str">
        <f>VLOOKUP($D701,metadata!$B$2:$S$450,12,FALSE)</f>
        <v>orthoptera</v>
      </c>
      <c r="P701" t="str">
        <f>VLOOKUP($D701,metadata!$B$2:$S$450,13,FALSE)</f>
        <v>AH</v>
      </c>
      <c r="Q701">
        <f>VLOOKUP($D701,metadata!$B$2:$S$450,14,FALSE)</f>
        <v>0</v>
      </c>
      <c r="R701">
        <f>VLOOKUP($D701,metadata!$B$2:$S$450,15,FALSE)</f>
        <v>0</v>
      </c>
      <c r="S701">
        <f>VLOOKUP($D701,metadata!$B$2:$S$450,16,FALSE)</f>
        <v>0</v>
      </c>
      <c r="T701">
        <f>VLOOKUP($D701,metadata!$B$2:$S$450,17,FALSE)</f>
        <v>0</v>
      </c>
      <c r="U701">
        <f>VLOOKUP($D701,metadata!$B$2:$S$450,18,FALSE)</f>
        <v>0</v>
      </c>
      <c r="V701">
        <f>VLOOKUP($D701,metadata!$B$2:$Z$450,19,FALSE)</f>
        <v>85.5</v>
      </c>
      <c r="W701" t="str">
        <f>VLOOKUP($D701,metadata!$B$2:$Z$450,20,FALSE)</f>
        <v>global average</v>
      </c>
      <c r="X701">
        <f>VLOOKUP($D701,metadata!$B$2:$Z$450,21,FALSE)</f>
        <v>0</v>
      </c>
      <c r="Y701">
        <f>VLOOKUP($D701,metadata!$B$2:$Z$450,22,FALSE)</f>
        <v>14</v>
      </c>
      <c r="Z701">
        <f>VLOOKUP($D701,metadata!$B$2:$Z$450,23,FALSE)</f>
        <v>0</v>
      </c>
      <c r="AA701" t="str">
        <f>VLOOKUP($D701,metadata!$B$2:$Z$450,24,FALSE)</f>
        <v>macroptery</v>
      </c>
      <c r="AB701">
        <f>VLOOKUP($D701,metadata!$B$2:$Z$450,25,FALSE)</f>
        <v>0</v>
      </c>
    </row>
    <row r="702" spans="3:28" x14ac:dyDescent="0.3">
      <c r="C702">
        <v>701</v>
      </c>
      <c r="D702" s="11" t="str">
        <f t="shared" si="10"/>
        <v>14-AH</v>
      </c>
      <c r="E702" t="str">
        <f>VLOOKUP($D702,metadata!$B$2:$S$450,2,FALSE)</f>
        <v>Zeng, Y; Zhu, DH</v>
      </c>
      <c r="F702" t="str">
        <f>VLOOKUP($D702,metadata!$B$2:$S$450,3,FALSE)</f>
        <v>Geographical Variation in Body Size, Development Time, and Wing Dimorphism in the Cricket Velarifictorus micado (Orthoptera: Gryllidae)</v>
      </c>
      <c r="G702" t="str">
        <f>VLOOKUP($D702,metadata!$B$2:$S$450,4,FALSE)</f>
        <v>10.1603/AN14040</v>
      </c>
      <c r="H702" t="str">
        <f>VLOOKUP($D702,metadata!$B$2:$S$450,5,FALSE)</f>
        <v>y-askcoordinates</v>
      </c>
      <c r="I702" t="str">
        <f>VLOOKUP($D702,metadata!$B$2:$S$450,6,FALSE)</f>
        <v>a</v>
      </c>
      <c r="J702" t="str">
        <f>VLOOKUP($D702,metadata!$B$2:$S$450,7,FALSE)</f>
        <v>i</v>
      </c>
      <c r="K702">
        <f>VLOOKUP($D702,metadata!$B$2:$S$450,8,FALSE)</f>
        <v>5</v>
      </c>
      <c r="L702">
        <f>VLOOKUP($D702,metadata!$B$2:$S$450,9,FALSE)</f>
        <v>4</v>
      </c>
      <c r="M702" t="str">
        <f>VLOOKUP($D702,metadata!$B$2:$S$450,10,FALSE)</f>
        <v>n</v>
      </c>
      <c r="N702" t="str">
        <f>VLOOKUP($D702,metadata!$B$2:$S$450,11,FALSE)</f>
        <v>Velarifictorus micado</v>
      </c>
      <c r="O702" t="str">
        <f>VLOOKUP($D702,metadata!$B$2:$S$450,12,FALSE)</f>
        <v>orthoptera</v>
      </c>
      <c r="P702" t="str">
        <f>VLOOKUP($D702,metadata!$B$2:$S$450,13,FALSE)</f>
        <v>AH</v>
      </c>
      <c r="Q702">
        <f>VLOOKUP($D702,metadata!$B$2:$S$450,14,FALSE)</f>
        <v>0</v>
      </c>
      <c r="R702">
        <f>VLOOKUP($D702,metadata!$B$2:$S$450,15,FALSE)</f>
        <v>0</v>
      </c>
      <c r="S702">
        <f>VLOOKUP($D702,metadata!$B$2:$S$450,16,FALSE)</f>
        <v>0</v>
      </c>
      <c r="T702">
        <f>VLOOKUP($D702,metadata!$B$2:$S$450,17,FALSE)</f>
        <v>0</v>
      </c>
      <c r="U702">
        <f>VLOOKUP($D702,metadata!$B$2:$S$450,18,FALSE)</f>
        <v>0</v>
      </c>
      <c r="V702">
        <f>VLOOKUP($D702,metadata!$B$2:$Z$450,19,FALSE)</f>
        <v>85.5</v>
      </c>
      <c r="W702" t="str">
        <f>VLOOKUP($D702,metadata!$B$2:$Z$450,20,FALSE)</f>
        <v>global average</v>
      </c>
      <c r="X702">
        <f>VLOOKUP($D702,metadata!$B$2:$Z$450,21,FALSE)</f>
        <v>0</v>
      </c>
      <c r="Y702">
        <f>VLOOKUP($D702,metadata!$B$2:$Z$450,22,FALSE)</f>
        <v>14</v>
      </c>
      <c r="Z702">
        <f>VLOOKUP($D702,metadata!$B$2:$Z$450,23,FALSE)</f>
        <v>0</v>
      </c>
      <c r="AA702" t="str">
        <f>VLOOKUP($D702,metadata!$B$2:$Z$450,24,FALSE)</f>
        <v>macroptery</v>
      </c>
      <c r="AB702">
        <f>VLOOKUP($D702,metadata!$B$2:$Z$450,25,FALSE)</f>
        <v>0</v>
      </c>
    </row>
    <row r="703" spans="3:28" x14ac:dyDescent="0.3">
      <c r="C703">
        <v>702</v>
      </c>
      <c r="D703" s="11" t="str">
        <f t="shared" si="10"/>
        <v>14-SD</v>
      </c>
      <c r="E703" t="str">
        <f>VLOOKUP($D703,metadata!$B$2:$S$450,2,FALSE)</f>
        <v>Zeng, Y; Zhu, DH</v>
      </c>
      <c r="F703" t="str">
        <f>VLOOKUP($D703,metadata!$B$2:$S$450,3,FALSE)</f>
        <v>Geographical Variation in Body Size, Development Time, and Wing Dimorphism in the Cricket Velarifictorus micado (Orthoptera: Gryllidae)</v>
      </c>
      <c r="G703" t="str">
        <f>VLOOKUP($D703,metadata!$B$2:$S$450,4,FALSE)</f>
        <v>10.1603/AN14040</v>
      </c>
      <c r="H703" t="str">
        <f>VLOOKUP($D703,metadata!$B$2:$S$450,5,FALSE)</f>
        <v>y-askcoordinates</v>
      </c>
      <c r="I703" t="str">
        <f>VLOOKUP($D703,metadata!$B$2:$S$450,6,FALSE)</f>
        <v>a</v>
      </c>
      <c r="J703" t="str">
        <f>VLOOKUP($D703,metadata!$B$2:$S$450,7,FALSE)</f>
        <v>i</v>
      </c>
      <c r="K703">
        <f>VLOOKUP($D703,metadata!$B$2:$S$450,8,FALSE)</f>
        <v>5</v>
      </c>
      <c r="L703">
        <f>VLOOKUP($D703,metadata!$B$2:$S$450,9,FALSE)</f>
        <v>4</v>
      </c>
      <c r="M703" t="str">
        <f>VLOOKUP($D703,metadata!$B$2:$S$450,10,FALSE)</f>
        <v>n</v>
      </c>
      <c r="N703" t="str">
        <f>VLOOKUP($D703,metadata!$B$2:$S$450,11,FALSE)</f>
        <v>Velarifictorus micado</v>
      </c>
      <c r="O703" t="str">
        <f>VLOOKUP($D703,metadata!$B$2:$S$450,12,FALSE)</f>
        <v>orthoptera</v>
      </c>
      <c r="P703" t="str">
        <f>VLOOKUP($D703,metadata!$B$2:$S$450,13,FALSE)</f>
        <v>SD</v>
      </c>
      <c r="Q703">
        <f>VLOOKUP($D703,metadata!$B$2:$S$450,14,FALSE)</f>
        <v>0</v>
      </c>
      <c r="R703">
        <f>VLOOKUP($D703,metadata!$B$2:$S$450,15,FALSE)</f>
        <v>0</v>
      </c>
      <c r="S703">
        <f>VLOOKUP($D703,metadata!$B$2:$S$450,16,FALSE)</f>
        <v>0</v>
      </c>
      <c r="T703">
        <f>VLOOKUP($D703,metadata!$B$2:$S$450,17,FALSE)</f>
        <v>0</v>
      </c>
      <c r="U703">
        <f>VLOOKUP($D703,metadata!$B$2:$S$450,18,FALSE)</f>
        <v>0</v>
      </c>
      <c r="V703">
        <f>VLOOKUP($D703,metadata!$B$2:$Z$450,19,FALSE)</f>
        <v>85.5</v>
      </c>
      <c r="W703" t="str">
        <f>VLOOKUP($D703,metadata!$B$2:$Z$450,20,FALSE)</f>
        <v>global average</v>
      </c>
      <c r="X703">
        <f>VLOOKUP($D703,metadata!$B$2:$Z$450,21,FALSE)</f>
        <v>0</v>
      </c>
      <c r="Y703">
        <f>VLOOKUP($D703,metadata!$B$2:$Z$450,22,FALSE)</f>
        <v>14</v>
      </c>
      <c r="Z703">
        <f>VLOOKUP($D703,metadata!$B$2:$Z$450,23,FALSE)</f>
        <v>0</v>
      </c>
      <c r="AA703" t="str">
        <f>VLOOKUP($D703,metadata!$B$2:$Z$450,24,FALSE)</f>
        <v>macroptery</v>
      </c>
      <c r="AB703">
        <f>VLOOKUP($D703,metadata!$B$2:$Z$450,25,FALSE)</f>
        <v>0</v>
      </c>
    </row>
    <row r="704" spans="3:28" x14ac:dyDescent="0.3">
      <c r="C704">
        <v>703</v>
      </c>
      <c r="D704" s="11" t="str">
        <f t="shared" si="10"/>
        <v>14-SD</v>
      </c>
      <c r="E704" t="str">
        <f>VLOOKUP($D704,metadata!$B$2:$S$450,2,FALSE)</f>
        <v>Zeng, Y; Zhu, DH</v>
      </c>
      <c r="F704" t="str">
        <f>VLOOKUP($D704,metadata!$B$2:$S$450,3,FALSE)</f>
        <v>Geographical Variation in Body Size, Development Time, and Wing Dimorphism in the Cricket Velarifictorus micado (Orthoptera: Gryllidae)</v>
      </c>
      <c r="G704" t="str">
        <f>VLOOKUP($D704,metadata!$B$2:$S$450,4,FALSE)</f>
        <v>10.1603/AN14040</v>
      </c>
      <c r="H704" t="str">
        <f>VLOOKUP($D704,metadata!$B$2:$S$450,5,FALSE)</f>
        <v>y-askcoordinates</v>
      </c>
      <c r="I704" t="str">
        <f>VLOOKUP($D704,metadata!$B$2:$S$450,6,FALSE)</f>
        <v>a</v>
      </c>
      <c r="J704" t="str">
        <f>VLOOKUP($D704,metadata!$B$2:$S$450,7,FALSE)</f>
        <v>i</v>
      </c>
      <c r="K704">
        <f>VLOOKUP($D704,metadata!$B$2:$S$450,8,FALSE)</f>
        <v>5</v>
      </c>
      <c r="L704">
        <f>VLOOKUP($D704,metadata!$B$2:$S$450,9,FALSE)</f>
        <v>4</v>
      </c>
      <c r="M704" t="str">
        <f>VLOOKUP($D704,metadata!$B$2:$S$450,10,FALSE)</f>
        <v>n</v>
      </c>
      <c r="N704" t="str">
        <f>VLOOKUP($D704,metadata!$B$2:$S$450,11,FALSE)</f>
        <v>Velarifictorus micado</v>
      </c>
      <c r="O704" t="str">
        <f>VLOOKUP($D704,metadata!$B$2:$S$450,12,FALSE)</f>
        <v>orthoptera</v>
      </c>
      <c r="P704" t="str">
        <f>VLOOKUP($D704,metadata!$B$2:$S$450,13,FALSE)</f>
        <v>SD</v>
      </c>
      <c r="Q704">
        <f>VLOOKUP($D704,metadata!$B$2:$S$450,14,FALSE)</f>
        <v>0</v>
      </c>
      <c r="R704">
        <f>VLOOKUP($D704,metadata!$B$2:$S$450,15,FALSE)</f>
        <v>0</v>
      </c>
      <c r="S704">
        <f>VLOOKUP($D704,metadata!$B$2:$S$450,16,FALSE)</f>
        <v>0</v>
      </c>
      <c r="T704">
        <f>VLOOKUP($D704,metadata!$B$2:$S$450,17,FALSE)</f>
        <v>0</v>
      </c>
      <c r="U704">
        <f>VLOOKUP($D704,metadata!$B$2:$S$450,18,FALSE)</f>
        <v>0</v>
      </c>
      <c r="V704">
        <f>VLOOKUP($D704,metadata!$B$2:$Z$450,19,FALSE)</f>
        <v>85.5</v>
      </c>
      <c r="W704" t="str">
        <f>VLOOKUP($D704,metadata!$B$2:$Z$450,20,FALSE)</f>
        <v>global average</v>
      </c>
      <c r="X704">
        <f>VLOOKUP($D704,metadata!$B$2:$Z$450,21,FALSE)</f>
        <v>0</v>
      </c>
      <c r="Y704">
        <f>VLOOKUP($D704,metadata!$B$2:$Z$450,22,FALSE)</f>
        <v>14</v>
      </c>
      <c r="Z704">
        <f>VLOOKUP($D704,metadata!$B$2:$Z$450,23,FALSE)</f>
        <v>0</v>
      </c>
      <c r="AA704" t="str">
        <f>VLOOKUP($D704,metadata!$B$2:$Z$450,24,FALSE)</f>
        <v>macroptery</v>
      </c>
      <c r="AB704">
        <f>VLOOKUP($D704,metadata!$B$2:$Z$450,25,FALSE)</f>
        <v>0</v>
      </c>
    </row>
    <row r="705" spans="3:28" x14ac:dyDescent="0.3">
      <c r="C705">
        <v>704</v>
      </c>
      <c r="D705" s="11" t="str">
        <f t="shared" si="10"/>
        <v>14-SD</v>
      </c>
      <c r="E705" t="str">
        <f>VLOOKUP($D705,metadata!$B$2:$S$450,2,FALSE)</f>
        <v>Zeng, Y; Zhu, DH</v>
      </c>
      <c r="F705" t="str">
        <f>VLOOKUP($D705,metadata!$B$2:$S$450,3,FALSE)</f>
        <v>Geographical Variation in Body Size, Development Time, and Wing Dimorphism in the Cricket Velarifictorus micado (Orthoptera: Gryllidae)</v>
      </c>
      <c r="G705" t="str">
        <f>VLOOKUP($D705,metadata!$B$2:$S$450,4,FALSE)</f>
        <v>10.1603/AN14040</v>
      </c>
      <c r="H705" t="str">
        <f>VLOOKUP($D705,metadata!$B$2:$S$450,5,FALSE)</f>
        <v>y-askcoordinates</v>
      </c>
      <c r="I705" t="str">
        <f>VLOOKUP($D705,metadata!$B$2:$S$450,6,FALSE)</f>
        <v>a</v>
      </c>
      <c r="J705" t="str">
        <f>VLOOKUP($D705,metadata!$B$2:$S$450,7,FALSE)</f>
        <v>i</v>
      </c>
      <c r="K705">
        <f>VLOOKUP($D705,metadata!$B$2:$S$450,8,FALSE)</f>
        <v>5</v>
      </c>
      <c r="L705">
        <f>VLOOKUP($D705,metadata!$B$2:$S$450,9,FALSE)</f>
        <v>4</v>
      </c>
      <c r="M705" t="str">
        <f>VLOOKUP($D705,metadata!$B$2:$S$450,10,FALSE)</f>
        <v>n</v>
      </c>
      <c r="N705" t="str">
        <f>VLOOKUP($D705,metadata!$B$2:$S$450,11,FALSE)</f>
        <v>Velarifictorus micado</v>
      </c>
      <c r="O705" t="str">
        <f>VLOOKUP($D705,metadata!$B$2:$S$450,12,FALSE)</f>
        <v>orthoptera</v>
      </c>
      <c r="P705" t="str">
        <f>VLOOKUP($D705,metadata!$B$2:$S$450,13,FALSE)</f>
        <v>SD</v>
      </c>
      <c r="Q705">
        <f>VLOOKUP($D705,metadata!$B$2:$S$450,14,FALSE)</f>
        <v>0</v>
      </c>
      <c r="R705">
        <f>VLOOKUP($D705,metadata!$B$2:$S$450,15,FALSE)</f>
        <v>0</v>
      </c>
      <c r="S705">
        <f>VLOOKUP($D705,metadata!$B$2:$S$450,16,FALSE)</f>
        <v>0</v>
      </c>
      <c r="T705">
        <f>VLOOKUP($D705,metadata!$B$2:$S$450,17,FALSE)</f>
        <v>0</v>
      </c>
      <c r="U705">
        <f>VLOOKUP($D705,metadata!$B$2:$S$450,18,FALSE)</f>
        <v>0</v>
      </c>
      <c r="V705">
        <f>VLOOKUP($D705,metadata!$B$2:$Z$450,19,FALSE)</f>
        <v>85.5</v>
      </c>
      <c r="W705" t="str">
        <f>VLOOKUP($D705,metadata!$B$2:$Z$450,20,FALSE)</f>
        <v>global average</v>
      </c>
      <c r="X705">
        <f>VLOOKUP($D705,metadata!$B$2:$Z$450,21,FALSE)</f>
        <v>0</v>
      </c>
      <c r="Y705">
        <f>VLOOKUP($D705,metadata!$B$2:$Z$450,22,FALSE)</f>
        <v>14</v>
      </c>
      <c r="Z705">
        <f>VLOOKUP($D705,metadata!$B$2:$Z$450,23,FALSE)</f>
        <v>0</v>
      </c>
      <c r="AA705" t="str">
        <f>VLOOKUP($D705,metadata!$B$2:$Z$450,24,FALSE)</f>
        <v>macroptery</v>
      </c>
      <c r="AB705">
        <f>VLOOKUP($D705,metadata!$B$2:$Z$450,25,FALSE)</f>
        <v>0</v>
      </c>
    </row>
    <row r="706" spans="3:28" x14ac:dyDescent="0.3">
      <c r="C706">
        <v>705</v>
      </c>
      <c r="D706" s="11" t="str">
        <f t="shared" si="10"/>
        <v>14-SD</v>
      </c>
      <c r="E706" t="str">
        <f>VLOOKUP($D706,metadata!$B$2:$S$450,2,FALSE)</f>
        <v>Zeng, Y; Zhu, DH</v>
      </c>
      <c r="F706" t="str">
        <f>VLOOKUP($D706,metadata!$B$2:$S$450,3,FALSE)</f>
        <v>Geographical Variation in Body Size, Development Time, and Wing Dimorphism in the Cricket Velarifictorus micado (Orthoptera: Gryllidae)</v>
      </c>
      <c r="G706" t="str">
        <f>VLOOKUP($D706,metadata!$B$2:$S$450,4,FALSE)</f>
        <v>10.1603/AN14040</v>
      </c>
      <c r="H706" t="str">
        <f>VLOOKUP($D706,metadata!$B$2:$S$450,5,FALSE)</f>
        <v>y-askcoordinates</v>
      </c>
      <c r="I706" t="str">
        <f>VLOOKUP($D706,metadata!$B$2:$S$450,6,FALSE)</f>
        <v>a</v>
      </c>
      <c r="J706" t="str">
        <f>VLOOKUP($D706,metadata!$B$2:$S$450,7,FALSE)</f>
        <v>i</v>
      </c>
      <c r="K706">
        <f>VLOOKUP($D706,metadata!$B$2:$S$450,8,FALSE)</f>
        <v>5</v>
      </c>
      <c r="L706">
        <f>VLOOKUP($D706,metadata!$B$2:$S$450,9,FALSE)</f>
        <v>4</v>
      </c>
      <c r="M706" t="str">
        <f>VLOOKUP($D706,metadata!$B$2:$S$450,10,FALSE)</f>
        <v>n</v>
      </c>
      <c r="N706" t="str">
        <f>VLOOKUP($D706,metadata!$B$2:$S$450,11,FALSE)</f>
        <v>Velarifictorus micado</v>
      </c>
      <c r="O706" t="str">
        <f>VLOOKUP($D706,metadata!$B$2:$S$450,12,FALSE)</f>
        <v>orthoptera</v>
      </c>
      <c r="P706" t="str">
        <f>VLOOKUP($D706,metadata!$B$2:$S$450,13,FALSE)</f>
        <v>SD</v>
      </c>
      <c r="Q706">
        <f>VLOOKUP($D706,metadata!$B$2:$S$450,14,FALSE)</f>
        <v>0</v>
      </c>
      <c r="R706">
        <f>VLOOKUP($D706,metadata!$B$2:$S$450,15,FALSE)</f>
        <v>0</v>
      </c>
      <c r="S706">
        <f>VLOOKUP($D706,metadata!$B$2:$S$450,16,FALSE)</f>
        <v>0</v>
      </c>
      <c r="T706">
        <f>VLOOKUP($D706,metadata!$B$2:$S$450,17,FALSE)</f>
        <v>0</v>
      </c>
      <c r="U706">
        <f>VLOOKUP($D706,metadata!$B$2:$S$450,18,FALSE)</f>
        <v>0</v>
      </c>
      <c r="V706">
        <f>VLOOKUP($D706,metadata!$B$2:$Z$450,19,FALSE)</f>
        <v>85.5</v>
      </c>
      <c r="W706" t="str">
        <f>VLOOKUP($D706,metadata!$B$2:$Z$450,20,FALSE)</f>
        <v>global average</v>
      </c>
      <c r="X706">
        <f>VLOOKUP($D706,metadata!$B$2:$Z$450,21,FALSE)</f>
        <v>0</v>
      </c>
      <c r="Y706">
        <f>VLOOKUP($D706,metadata!$B$2:$Z$450,22,FALSE)</f>
        <v>14</v>
      </c>
      <c r="Z706">
        <f>VLOOKUP($D706,metadata!$B$2:$Z$450,23,FALSE)</f>
        <v>0</v>
      </c>
      <c r="AA706" t="str">
        <f>VLOOKUP($D706,metadata!$B$2:$Z$450,24,FALSE)</f>
        <v>macroptery</v>
      </c>
      <c r="AB706">
        <f>VLOOKUP($D706,metadata!$B$2:$Z$450,25,FALSE)</f>
        <v>0</v>
      </c>
    </row>
    <row r="707" spans="3:28" x14ac:dyDescent="0.3">
      <c r="C707">
        <v>706</v>
      </c>
      <c r="D707" s="11" t="str">
        <f t="shared" ref="D707:D770" si="11">VLOOKUP(C707,$A$1:$B$451,2)</f>
        <v>14-SD</v>
      </c>
      <c r="E707" t="str">
        <f>VLOOKUP($D707,metadata!$B$2:$S$450,2,FALSE)</f>
        <v>Zeng, Y; Zhu, DH</v>
      </c>
      <c r="F707" t="str">
        <f>VLOOKUP($D707,metadata!$B$2:$S$450,3,FALSE)</f>
        <v>Geographical Variation in Body Size, Development Time, and Wing Dimorphism in the Cricket Velarifictorus micado (Orthoptera: Gryllidae)</v>
      </c>
      <c r="G707" t="str">
        <f>VLOOKUP($D707,metadata!$B$2:$S$450,4,FALSE)</f>
        <v>10.1603/AN14040</v>
      </c>
      <c r="H707" t="str">
        <f>VLOOKUP($D707,metadata!$B$2:$S$450,5,FALSE)</f>
        <v>y-askcoordinates</v>
      </c>
      <c r="I707" t="str">
        <f>VLOOKUP($D707,metadata!$B$2:$S$450,6,FALSE)</f>
        <v>a</v>
      </c>
      <c r="J707" t="str">
        <f>VLOOKUP($D707,metadata!$B$2:$S$450,7,FALSE)</f>
        <v>i</v>
      </c>
      <c r="K707">
        <f>VLOOKUP($D707,metadata!$B$2:$S$450,8,FALSE)</f>
        <v>5</v>
      </c>
      <c r="L707">
        <f>VLOOKUP($D707,metadata!$B$2:$S$450,9,FALSE)</f>
        <v>4</v>
      </c>
      <c r="M707" t="str">
        <f>VLOOKUP($D707,metadata!$B$2:$S$450,10,FALSE)</f>
        <v>n</v>
      </c>
      <c r="N707" t="str">
        <f>VLOOKUP($D707,metadata!$B$2:$S$450,11,FALSE)</f>
        <v>Velarifictorus micado</v>
      </c>
      <c r="O707" t="str">
        <f>VLOOKUP($D707,metadata!$B$2:$S$450,12,FALSE)</f>
        <v>orthoptera</v>
      </c>
      <c r="P707" t="str">
        <f>VLOOKUP($D707,metadata!$B$2:$S$450,13,FALSE)</f>
        <v>SD</v>
      </c>
      <c r="Q707">
        <f>VLOOKUP($D707,metadata!$B$2:$S$450,14,FALSE)</f>
        <v>0</v>
      </c>
      <c r="R707">
        <f>VLOOKUP($D707,metadata!$B$2:$S$450,15,FALSE)</f>
        <v>0</v>
      </c>
      <c r="S707">
        <f>VLOOKUP($D707,metadata!$B$2:$S$450,16,FALSE)</f>
        <v>0</v>
      </c>
      <c r="T707">
        <f>VLOOKUP($D707,metadata!$B$2:$S$450,17,FALSE)</f>
        <v>0</v>
      </c>
      <c r="U707">
        <f>VLOOKUP($D707,metadata!$B$2:$S$450,18,FALSE)</f>
        <v>0</v>
      </c>
      <c r="V707">
        <f>VLOOKUP($D707,metadata!$B$2:$Z$450,19,FALSE)</f>
        <v>85.5</v>
      </c>
      <c r="W707" t="str">
        <f>VLOOKUP($D707,metadata!$B$2:$Z$450,20,FALSE)</f>
        <v>global average</v>
      </c>
      <c r="X707">
        <f>VLOOKUP($D707,metadata!$B$2:$Z$450,21,FALSE)</f>
        <v>0</v>
      </c>
      <c r="Y707">
        <f>VLOOKUP($D707,metadata!$B$2:$Z$450,22,FALSE)</f>
        <v>14</v>
      </c>
      <c r="Z707">
        <f>VLOOKUP($D707,metadata!$B$2:$Z$450,23,FALSE)</f>
        <v>0</v>
      </c>
      <c r="AA707" t="str">
        <f>VLOOKUP($D707,metadata!$B$2:$Z$450,24,FALSE)</f>
        <v>macroptery</v>
      </c>
      <c r="AB707">
        <f>VLOOKUP($D707,metadata!$B$2:$Z$450,25,FALSE)</f>
        <v>0</v>
      </c>
    </row>
    <row r="708" spans="3:28" x14ac:dyDescent="0.3">
      <c r="C708">
        <v>707</v>
      </c>
      <c r="D708" s="11" t="str">
        <f t="shared" si="11"/>
        <v>14-SD</v>
      </c>
      <c r="E708" t="str">
        <f>VLOOKUP($D708,metadata!$B$2:$S$450,2,FALSE)</f>
        <v>Zeng, Y; Zhu, DH</v>
      </c>
      <c r="F708" t="str">
        <f>VLOOKUP($D708,metadata!$B$2:$S$450,3,FALSE)</f>
        <v>Geographical Variation in Body Size, Development Time, and Wing Dimorphism in the Cricket Velarifictorus micado (Orthoptera: Gryllidae)</v>
      </c>
      <c r="G708" t="str">
        <f>VLOOKUP($D708,metadata!$B$2:$S$450,4,FALSE)</f>
        <v>10.1603/AN14040</v>
      </c>
      <c r="H708" t="str">
        <f>VLOOKUP($D708,metadata!$B$2:$S$450,5,FALSE)</f>
        <v>y-askcoordinates</v>
      </c>
      <c r="I708" t="str">
        <f>VLOOKUP($D708,metadata!$B$2:$S$450,6,FALSE)</f>
        <v>a</v>
      </c>
      <c r="J708" t="str">
        <f>VLOOKUP($D708,metadata!$B$2:$S$450,7,FALSE)</f>
        <v>i</v>
      </c>
      <c r="K708">
        <f>VLOOKUP($D708,metadata!$B$2:$S$450,8,FALSE)</f>
        <v>5</v>
      </c>
      <c r="L708">
        <f>VLOOKUP($D708,metadata!$B$2:$S$450,9,FALSE)</f>
        <v>4</v>
      </c>
      <c r="M708" t="str">
        <f>VLOOKUP($D708,metadata!$B$2:$S$450,10,FALSE)</f>
        <v>n</v>
      </c>
      <c r="N708" t="str">
        <f>VLOOKUP($D708,metadata!$B$2:$S$450,11,FALSE)</f>
        <v>Velarifictorus micado</v>
      </c>
      <c r="O708" t="str">
        <f>VLOOKUP($D708,metadata!$B$2:$S$450,12,FALSE)</f>
        <v>orthoptera</v>
      </c>
      <c r="P708" t="str">
        <f>VLOOKUP($D708,metadata!$B$2:$S$450,13,FALSE)</f>
        <v>SD</v>
      </c>
      <c r="Q708">
        <f>VLOOKUP($D708,metadata!$B$2:$S$450,14,FALSE)</f>
        <v>0</v>
      </c>
      <c r="R708">
        <f>VLOOKUP($D708,metadata!$B$2:$S$450,15,FALSE)</f>
        <v>0</v>
      </c>
      <c r="S708">
        <f>VLOOKUP($D708,metadata!$B$2:$S$450,16,FALSE)</f>
        <v>0</v>
      </c>
      <c r="T708">
        <f>VLOOKUP($D708,metadata!$B$2:$S$450,17,FALSE)</f>
        <v>0</v>
      </c>
      <c r="U708">
        <f>VLOOKUP($D708,metadata!$B$2:$S$450,18,FALSE)</f>
        <v>0</v>
      </c>
      <c r="V708">
        <f>VLOOKUP($D708,metadata!$B$2:$Z$450,19,FALSE)</f>
        <v>85.5</v>
      </c>
      <c r="W708" t="str">
        <f>VLOOKUP($D708,metadata!$B$2:$Z$450,20,FALSE)</f>
        <v>global average</v>
      </c>
      <c r="X708">
        <f>VLOOKUP($D708,metadata!$B$2:$Z$450,21,FALSE)</f>
        <v>0</v>
      </c>
      <c r="Y708">
        <f>VLOOKUP($D708,metadata!$B$2:$Z$450,22,FALSE)</f>
        <v>14</v>
      </c>
      <c r="Z708">
        <f>VLOOKUP($D708,metadata!$B$2:$Z$450,23,FALSE)</f>
        <v>0</v>
      </c>
      <c r="AA708" t="str">
        <f>VLOOKUP($D708,metadata!$B$2:$Z$450,24,FALSE)</f>
        <v>macroptery</v>
      </c>
      <c r="AB708">
        <f>VLOOKUP($D708,metadata!$B$2:$Z$450,25,FALSE)</f>
        <v>0</v>
      </c>
    </row>
    <row r="709" spans="3:28" x14ac:dyDescent="0.3">
      <c r="C709">
        <v>708</v>
      </c>
      <c r="D709" s="11" t="str">
        <f t="shared" si="11"/>
        <v>14-SD</v>
      </c>
      <c r="E709" t="str">
        <f>VLOOKUP($D709,metadata!$B$2:$S$450,2,FALSE)</f>
        <v>Zeng, Y; Zhu, DH</v>
      </c>
      <c r="F709" t="str">
        <f>VLOOKUP($D709,metadata!$B$2:$S$450,3,FALSE)</f>
        <v>Geographical Variation in Body Size, Development Time, and Wing Dimorphism in the Cricket Velarifictorus micado (Orthoptera: Gryllidae)</v>
      </c>
      <c r="G709" t="str">
        <f>VLOOKUP($D709,metadata!$B$2:$S$450,4,FALSE)</f>
        <v>10.1603/AN14040</v>
      </c>
      <c r="H709" t="str">
        <f>VLOOKUP($D709,metadata!$B$2:$S$450,5,FALSE)</f>
        <v>y-askcoordinates</v>
      </c>
      <c r="I709" t="str">
        <f>VLOOKUP($D709,metadata!$B$2:$S$450,6,FALSE)</f>
        <v>a</v>
      </c>
      <c r="J709" t="str">
        <f>VLOOKUP($D709,metadata!$B$2:$S$450,7,FALSE)</f>
        <v>i</v>
      </c>
      <c r="K709">
        <f>VLOOKUP($D709,metadata!$B$2:$S$450,8,FALSE)</f>
        <v>5</v>
      </c>
      <c r="L709">
        <f>VLOOKUP($D709,metadata!$B$2:$S$450,9,FALSE)</f>
        <v>4</v>
      </c>
      <c r="M709" t="str">
        <f>VLOOKUP($D709,metadata!$B$2:$S$450,10,FALSE)</f>
        <v>n</v>
      </c>
      <c r="N709" t="str">
        <f>VLOOKUP($D709,metadata!$B$2:$S$450,11,FALSE)</f>
        <v>Velarifictorus micado</v>
      </c>
      <c r="O709" t="str">
        <f>VLOOKUP($D709,metadata!$B$2:$S$450,12,FALSE)</f>
        <v>orthoptera</v>
      </c>
      <c r="P709" t="str">
        <f>VLOOKUP($D709,metadata!$B$2:$S$450,13,FALSE)</f>
        <v>SD</v>
      </c>
      <c r="Q709">
        <f>VLOOKUP($D709,metadata!$B$2:$S$450,14,FALSE)</f>
        <v>0</v>
      </c>
      <c r="R709">
        <f>VLOOKUP($D709,metadata!$B$2:$S$450,15,FALSE)</f>
        <v>0</v>
      </c>
      <c r="S709">
        <f>VLOOKUP($D709,metadata!$B$2:$S$450,16,FALSE)</f>
        <v>0</v>
      </c>
      <c r="T709">
        <f>VLOOKUP($D709,metadata!$B$2:$S$450,17,FALSE)</f>
        <v>0</v>
      </c>
      <c r="U709">
        <f>VLOOKUP($D709,metadata!$B$2:$S$450,18,FALSE)</f>
        <v>0</v>
      </c>
      <c r="V709">
        <f>VLOOKUP($D709,metadata!$B$2:$Z$450,19,FALSE)</f>
        <v>85.5</v>
      </c>
      <c r="W709" t="str">
        <f>VLOOKUP($D709,metadata!$B$2:$Z$450,20,FALSE)</f>
        <v>global average</v>
      </c>
      <c r="X709">
        <f>VLOOKUP($D709,metadata!$B$2:$Z$450,21,FALSE)</f>
        <v>0</v>
      </c>
      <c r="Y709">
        <f>VLOOKUP($D709,metadata!$B$2:$Z$450,22,FALSE)</f>
        <v>14</v>
      </c>
      <c r="Z709">
        <f>VLOOKUP($D709,metadata!$B$2:$Z$450,23,FALSE)</f>
        <v>0</v>
      </c>
      <c r="AA709" t="str">
        <f>VLOOKUP($D709,metadata!$B$2:$Z$450,24,FALSE)</f>
        <v>macroptery</v>
      </c>
      <c r="AB709">
        <f>VLOOKUP($D709,metadata!$B$2:$Z$450,25,FALSE)</f>
        <v>0</v>
      </c>
    </row>
    <row r="710" spans="3:28" x14ac:dyDescent="0.3">
      <c r="C710">
        <v>709</v>
      </c>
      <c r="D710" s="11" t="str">
        <f t="shared" si="11"/>
        <v>14-SD</v>
      </c>
      <c r="E710" t="str">
        <f>VLOOKUP($D710,metadata!$B$2:$S$450,2,FALSE)</f>
        <v>Zeng, Y; Zhu, DH</v>
      </c>
      <c r="F710" t="str">
        <f>VLOOKUP($D710,metadata!$B$2:$S$450,3,FALSE)</f>
        <v>Geographical Variation in Body Size, Development Time, and Wing Dimorphism in the Cricket Velarifictorus micado (Orthoptera: Gryllidae)</v>
      </c>
      <c r="G710" t="str">
        <f>VLOOKUP($D710,metadata!$B$2:$S$450,4,FALSE)</f>
        <v>10.1603/AN14040</v>
      </c>
      <c r="H710" t="str">
        <f>VLOOKUP($D710,metadata!$B$2:$S$450,5,FALSE)</f>
        <v>y-askcoordinates</v>
      </c>
      <c r="I710" t="str">
        <f>VLOOKUP($D710,metadata!$B$2:$S$450,6,FALSE)</f>
        <v>a</v>
      </c>
      <c r="J710" t="str">
        <f>VLOOKUP($D710,metadata!$B$2:$S$450,7,FALSE)</f>
        <v>i</v>
      </c>
      <c r="K710">
        <f>VLOOKUP($D710,metadata!$B$2:$S$450,8,FALSE)</f>
        <v>5</v>
      </c>
      <c r="L710">
        <f>VLOOKUP($D710,metadata!$B$2:$S$450,9,FALSE)</f>
        <v>4</v>
      </c>
      <c r="M710" t="str">
        <f>VLOOKUP($D710,metadata!$B$2:$S$450,10,FALSE)</f>
        <v>n</v>
      </c>
      <c r="N710" t="str">
        <f>VLOOKUP($D710,metadata!$B$2:$S$450,11,FALSE)</f>
        <v>Velarifictorus micado</v>
      </c>
      <c r="O710" t="str">
        <f>VLOOKUP($D710,metadata!$B$2:$S$450,12,FALSE)</f>
        <v>orthoptera</v>
      </c>
      <c r="P710" t="str">
        <f>VLOOKUP($D710,metadata!$B$2:$S$450,13,FALSE)</f>
        <v>SD</v>
      </c>
      <c r="Q710">
        <f>VLOOKUP($D710,metadata!$B$2:$S$450,14,FALSE)</f>
        <v>0</v>
      </c>
      <c r="R710">
        <f>VLOOKUP($D710,metadata!$B$2:$S$450,15,FALSE)</f>
        <v>0</v>
      </c>
      <c r="S710">
        <f>VLOOKUP($D710,metadata!$B$2:$S$450,16,FALSE)</f>
        <v>0</v>
      </c>
      <c r="T710">
        <f>VLOOKUP($D710,metadata!$B$2:$S$450,17,FALSE)</f>
        <v>0</v>
      </c>
      <c r="U710">
        <f>VLOOKUP($D710,metadata!$B$2:$S$450,18,FALSE)</f>
        <v>0</v>
      </c>
      <c r="V710">
        <f>VLOOKUP($D710,metadata!$B$2:$Z$450,19,FALSE)</f>
        <v>85.5</v>
      </c>
      <c r="W710" t="str">
        <f>VLOOKUP($D710,metadata!$B$2:$Z$450,20,FALSE)</f>
        <v>global average</v>
      </c>
      <c r="X710">
        <f>VLOOKUP($D710,metadata!$B$2:$Z$450,21,FALSE)</f>
        <v>0</v>
      </c>
      <c r="Y710">
        <f>VLOOKUP($D710,metadata!$B$2:$Z$450,22,FALSE)</f>
        <v>14</v>
      </c>
      <c r="Z710">
        <f>VLOOKUP($D710,metadata!$B$2:$Z$450,23,FALSE)</f>
        <v>0</v>
      </c>
      <c r="AA710" t="str">
        <f>VLOOKUP($D710,metadata!$B$2:$Z$450,24,FALSE)</f>
        <v>macroptery</v>
      </c>
      <c r="AB710">
        <f>VLOOKUP($D710,metadata!$B$2:$Z$450,25,FALSE)</f>
        <v>0</v>
      </c>
    </row>
    <row r="711" spans="3:28" x14ac:dyDescent="0.3">
      <c r="C711">
        <v>710</v>
      </c>
      <c r="D711" s="11" t="str">
        <f t="shared" si="11"/>
        <v>14-HB</v>
      </c>
      <c r="E711" t="str">
        <f>VLOOKUP($D711,metadata!$B$2:$S$450,2,FALSE)</f>
        <v>Zeng, Y; Zhu, DH</v>
      </c>
      <c r="F711" t="str">
        <f>VLOOKUP($D711,metadata!$B$2:$S$450,3,FALSE)</f>
        <v>Geographical Variation in Body Size, Development Time, and Wing Dimorphism in the Cricket Velarifictorus micado (Orthoptera: Gryllidae)</v>
      </c>
      <c r="G711" t="str">
        <f>VLOOKUP($D711,metadata!$B$2:$S$450,4,FALSE)</f>
        <v>10.1603/AN14040</v>
      </c>
      <c r="H711" t="str">
        <f>VLOOKUP($D711,metadata!$B$2:$S$450,5,FALSE)</f>
        <v>y-askcoordinates</v>
      </c>
      <c r="I711" t="str">
        <f>VLOOKUP($D711,metadata!$B$2:$S$450,6,FALSE)</f>
        <v>a</v>
      </c>
      <c r="J711" t="str">
        <f>VLOOKUP($D711,metadata!$B$2:$S$450,7,FALSE)</f>
        <v>i</v>
      </c>
      <c r="K711">
        <f>VLOOKUP($D711,metadata!$B$2:$S$450,8,FALSE)</f>
        <v>5</v>
      </c>
      <c r="L711">
        <f>VLOOKUP($D711,metadata!$B$2:$S$450,9,FALSE)</f>
        <v>4</v>
      </c>
      <c r="M711" t="str">
        <f>VLOOKUP($D711,metadata!$B$2:$S$450,10,FALSE)</f>
        <v>n</v>
      </c>
      <c r="N711" t="str">
        <f>VLOOKUP($D711,metadata!$B$2:$S$450,11,FALSE)</f>
        <v>Velarifictorus micado</v>
      </c>
      <c r="O711" t="str">
        <f>VLOOKUP($D711,metadata!$B$2:$S$450,12,FALSE)</f>
        <v>orthoptera</v>
      </c>
      <c r="P711" t="str">
        <f>VLOOKUP($D711,metadata!$B$2:$S$450,13,FALSE)</f>
        <v>HB</v>
      </c>
      <c r="Q711">
        <f>VLOOKUP($D711,metadata!$B$2:$S$450,14,FALSE)</f>
        <v>0</v>
      </c>
      <c r="R711">
        <f>VLOOKUP($D711,metadata!$B$2:$S$450,15,FALSE)</f>
        <v>0</v>
      </c>
      <c r="S711">
        <f>VLOOKUP($D711,metadata!$B$2:$S$450,16,FALSE)</f>
        <v>0</v>
      </c>
      <c r="T711">
        <f>VLOOKUP($D711,metadata!$B$2:$S$450,17,FALSE)</f>
        <v>0</v>
      </c>
      <c r="U711">
        <f>VLOOKUP($D711,metadata!$B$2:$S$450,18,FALSE)</f>
        <v>0</v>
      </c>
      <c r="V711">
        <f>VLOOKUP($D711,metadata!$B$2:$Z$450,19,FALSE)</f>
        <v>85.5</v>
      </c>
      <c r="W711" t="str">
        <f>VLOOKUP($D711,metadata!$B$2:$Z$450,20,FALSE)</f>
        <v>global average</v>
      </c>
      <c r="X711">
        <f>VLOOKUP($D711,metadata!$B$2:$Z$450,21,FALSE)</f>
        <v>0</v>
      </c>
      <c r="Y711">
        <f>VLOOKUP($D711,metadata!$B$2:$Z$450,22,FALSE)</f>
        <v>14</v>
      </c>
      <c r="Z711">
        <f>VLOOKUP($D711,metadata!$B$2:$Z$450,23,FALSE)</f>
        <v>0</v>
      </c>
      <c r="AA711" t="str">
        <f>VLOOKUP($D711,metadata!$B$2:$Z$450,24,FALSE)</f>
        <v>macroptery</v>
      </c>
      <c r="AB711">
        <f>VLOOKUP($D711,metadata!$B$2:$Z$450,25,FALSE)</f>
        <v>0</v>
      </c>
    </row>
    <row r="712" spans="3:28" x14ac:dyDescent="0.3">
      <c r="C712">
        <v>711</v>
      </c>
      <c r="D712" s="11" t="str">
        <f t="shared" si="11"/>
        <v>14-HB</v>
      </c>
      <c r="E712" t="str">
        <f>VLOOKUP($D712,metadata!$B$2:$S$450,2,FALSE)</f>
        <v>Zeng, Y; Zhu, DH</v>
      </c>
      <c r="F712" t="str">
        <f>VLOOKUP($D712,metadata!$B$2:$S$450,3,FALSE)</f>
        <v>Geographical Variation in Body Size, Development Time, and Wing Dimorphism in the Cricket Velarifictorus micado (Orthoptera: Gryllidae)</v>
      </c>
      <c r="G712" t="str">
        <f>VLOOKUP($D712,metadata!$B$2:$S$450,4,FALSE)</f>
        <v>10.1603/AN14040</v>
      </c>
      <c r="H712" t="str">
        <f>VLOOKUP($D712,metadata!$B$2:$S$450,5,FALSE)</f>
        <v>y-askcoordinates</v>
      </c>
      <c r="I712" t="str">
        <f>VLOOKUP($D712,metadata!$B$2:$S$450,6,FALSE)</f>
        <v>a</v>
      </c>
      <c r="J712" t="str">
        <f>VLOOKUP($D712,metadata!$B$2:$S$450,7,FALSE)</f>
        <v>i</v>
      </c>
      <c r="K712">
        <f>VLOOKUP($D712,metadata!$B$2:$S$450,8,FALSE)</f>
        <v>5</v>
      </c>
      <c r="L712">
        <f>VLOOKUP($D712,metadata!$B$2:$S$450,9,FALSE)</f>
        <v>4</v>
      </c>
      <c r="M712" t="str">
        <f>VLOOKUP($D712,metadata!$B$2:$S$450,10,FALSE)</f>
        <v>n</v>
      </c>
      <c r="N712" t="str">
        <f>VLOOKUP($D712,metadata!$B$2:$S$450,11,FALSE)</f>
        <v>Velarifictorus micado</v>
      </c>
      <c r="O712" t="str">
        <f>VLOOKUP($D712,metadata!$B$2:$S$450,12,FALSE)</f>
        <v>orthoptera</v>
      </c>
      <c r="P712" t="str">
        <f>VLOOKUP($D712,metadata!$B$2:$S$450,13,FALSE)</f>
        <v>HB</v>
      </c>
      <c r="Q712">
        <f>VLOOKUP($D712,metadata!$B$2:$S$450,14,FALSE)</f>
        <v>0</v>
      </c>
      <c r="R712">
        <f>VLOOKUP($D712,metadata!$B$2:$S$450,15,FALSE)</f>
        <v>0</v>
      </c>
      <c r="S712">
        <f>VLOOKUP($D712,metadata!$B$2:$S$450,16,FALSE)</f>
        <v>0</v>
      </c>
      <c r="T712">
        <f>VLOOKUP($D712,metadata!$B$2:$S$450,17,FALSE)</f>
        <v>0</v>
      </c>
      <c r="U712">
        <f>VLOOKUP($D712,metadata!$B$2:$S$450,18,FALSE)</f>
        <v>0</v>
      </c>
      <c r="V712">
        <f>VLOOKUP($D712,metadata!$B$2:$Z$450,19,FALSE)</f>
        <v>85.5</v>
      </c>
      <c r="W712" t="str">
        <f>VLOOKUP($D712,metadata!$B$2:$Z$450,20,FALSE)</f>
        <v>global average</v>
      </c>
      <c r="X712">
        <f>VLOOKUP($D712,metadata!$B$2:$Z$450,21,FALSE)</f>
        <v>0</v>
      </c>
      <c r="Y712">
        <f>VLOOKUP($D712,metadata!$B$2:$Z$450,22,FALSE)</f>
        <v>14</v>
      </c>
      <c r="Z712">
        <f>VLOOKUP($D712,metadata!$B$2:$Z$450,23,FALSE)</f>
        <v>0</v>
      </c>
      <c r="AA712" t="str">
        <f>VLOOKUP($D712,metadata!$B$2:$Z$450,24,FALSE)</f>
        <v>macroptery</v>
      </c>
      <c r="AB712">
        <f>VLOOKUP($D712,metadata!$B$2:$Z$450,25,FALSE)</f>
        <v>0</v>
      </c>
    </row>
    <row r="713" spans="3:28" x14ac:dyDescent="0.3">
      <c r="C713">
        <v>712</v>
      </c>
      <c r="D713" s="11" t="str">
        <f t="shared" si="11"/>
        <v>14-HB</v>
      </c>
      <c r="E713" t="str">
        <f>VLOOKUP($D713,metadata!$B$2:$S$450,2,FALSE)</f>
        <v>Zeng, Y; Zhu, DH</v>
      </c>
      <c r="F713" t="str">
        <f>VLOOKUP($D713,metadata!$B$2:$S$450,3,FALSE)</f>
        <v>Geographical Variation in Body Size, Development Time, and Wing Dimorphism in the Cricket Velarifictorus micado (Orthoptera: Gryllidae)</v>
      </c>
      <c r="G713" t="str">
        <f>VLOOKUP($D713,metadata!$B$2:$S$450,4,FALSE)</f>
        <v>10.1603/AN14040</v>
      </c>
      <c r="H713" t="str">
        <f>VLOOKUP($D713,metadata!$B$2:$S$450,5,FALSE)</f>
        <v>y-askcoordinates</v>
      </c>
      <c r="I713" t="str">
        <f>VLOOKUP($D713,metadata!$B$2:$S$450,6,FALSE)</f>
        <v>a</v>
      </c>
      <c r="J713" t="str">
        <f>VLOOKUP($D713,metadata!$B$2:$S$450,7,FALSE)</f>
        <v>i</v>
      </c>
      <c r="K713">
        <f>VLOOKUP($D713,metadata!$B$2:$S$450,8,FALSE)</f>
        <v>5</v>
      </c>
      <c r="L713">
        <f>VLOOKUP($D713,metadata!$B$2:$S$450,9,FALSE)</f>
        <v>4</v>
      </c>
      <c r="M713" t="str">
        <f>VLOOKUP($D713,metadata!$B$2:$S$450,10,FALSE)</f>
        <v>n</v>
      </c>
      <c r="N713" t="str">
        <f>VLOOKUP($D713,metadata!$B$2:$S$450,11,FALSE)</f>
        <v>Velarifictorus micado</v>
      </c>
      <c r="O713" t="str">
        <f>VLOOKUP($D713,metadata!$B$2:$S$450,12,FALSE)</f>
        <v>orthoptera</v>
      </c>
      <c r="P713" t="str">
        <f>VLOOKUP($D713,metadata!$B$2:$S$450,13,FALSE)</f>
        <v>HB</v>
      </c>
      <c r="Q713">
        <f>VLOOKUP($D713,metadata!$B$2:$S$450,14,FALSE)</f>
        <v>0</v>
      </c>
      <c r="R713">
        <f>VLOOKUP($D713,metadata!$B$2:$S$450,15,FALSE)</f>
        <v>0</v>
      </c>
      <c r="S713">
        <f>VLOOKUP($D713,metadata!$B$2:$S$450,16,FALSE)</f>
        <v>0</v>
      </c>
      <c r="T713">
        <f>VLOOKUP($D713,metadata!$B$2:$S$450,17,FALSE)</f>
        <v>0</v>
      </c>
      <c r="U713">
        <f>VLOOKUP($D713,metadata!$B$2:$S$450,18,FALSE)</f>
        <v>0</v>
      </c>
      <c r="V713">
        <f>VLOOKUP($D713,metadata!$B$2:$Z$450,19,FALSE)</f>
        <v>85.5</v>
      </c>
      <c r="W713" t="str">
        <f>VLOOKUP($D713,metadata!$B$2:$Z$450,20,FALSE)</f>
        <v>global average</v>
      </c>
      <c r="X713">
        <f>VLOOKUP($D713,metadata!$B$2:$Z$450,21,FALSE)</f>
        <v>0</v>
      </c>
      <c r="Y713">
        <f>VLOOKUP($D713,metadata!$B$2:$Z$450,22,FALSE)</f>
        <v>14</v>
      </c>
      <c r="Z713">
        <f>VLOOKUP($D713,metadata!$B$2:$Z$450,23,FALSE)</f>
        <v>0</v>
      </c>
      <c r="AA713" t="str">
        <f>VLOOKUP($D713,metadata!$B$2:$Z$450,24,FALSE)</f>
        <v>macroptery</v>
      </c>
      <c r="AB713">
        <f>VLOOKUP($D713,metadata!$B$2:$Z$450,25,FALSE)</f>
        <v>0</v>
      </c>
    </row>
    <row r="714" spans="3:28" x14ac:dyDescent="0.3">
      <c r="C714">
        <v>713</v>
      </c>
      <c r="D714" s="11" t="str">
        <f t="shared" si="11"/>
        <v>14-HB</v>
      </c>
      <c r="E714" t="str">
        <f>VLOOKUP($D714,metadata!$B$2:$S$450,2,FALSE)</f>
        <v>Zeng, Y; Zhu, DH</v>
      </c>
      <c r="F714" t="str">
        <f>VLOOKUP($D714,metadata!$B$2:$S$450,3,FALSE)</f>
        <v>Geographical Variation in Body Size, Development Time, and Wing Dimorphism in the Cricket Velarifictorus micado (Orthoptera: Gryllidae)</v>
      </c>
      <c r="G714" t="str">
        <f>VLOOKUP($D714,metadata!$B$2:$S$450,4,FALSE)</f>
        <v>10.1603/AN14040</v>
      </c>
      <c r="H714" t="str">
        <f>VLOOKUP($D714,metadata!$B$2:$S$450,5,FALSE)</f>
        <v>y-askcoordinates</v>
      </c>
      <c r="I714" t="str">
        <f>VLOOKUP($D714,metadata!$B$2:$S$450,6,FALSE)</f>
        <v>a</v>
      </c>
      <c r="J714" t="str">
        <f>VLOOKUP($D714,metadata!$B$2:$S$450,7,FALSE)</f>
        <v>i</v>
      </c>
      <c r="K714">
        <f>VLOOKUP($D714,metadata!$B$2:$S$450,8,FALSE)</f>
        <v>5</v>
      </c>
      <c r="L714">
        <f>VLOOKUP($D714,metadata!$B$2:$S$450,9,FALSE)</f>
        <v>4</v>
      </c>
      <c r="M714" t="str">
        <f>VLOOKUP($D714,metadata!$B$2:$S$450,10,FALSE)</f>
        <v>n</v>
      </c>
      <c r="N714" t="str">
        <f>VLOOKUP($D714,metadata!$B$2:$S$450,11,FALSE)</f>
        <v>Velarifictorus micado</v>
      </c>
      <c r="O714" t="str">
        <f>VLOOKUP($D714,metadata!$B$2:$S$450,12,FALSE)</f>
        <v>orthoptera</v>
      </c>
      <c r="P714" t="str">
        <f>VLOOKUP($D714,metadata!$B$2:$S$450,13,FALSE)</f>
        <v>HB</v>
      </c>
      <c r="Q714">
        <f>VLOOKUP($D714,metadata!$B$2:$S$450,14,FALSE)</f>
        <v>0</v>
      </c>
      <c r="R714">
        <f>VLOOKUP($D714,metadata!$B$2:$S$450,15,FALSE)</f>
        <v>0</v>
      </c>
      <c r="S714">
        <f>VLOOKUP($D714,metadata!$B$2:$S$450,16,FALSE)</f>
        <v>0</v>
      </c>
      <c r="T714">
        <f>VLOOKUP($D714,metadata!$B$2:$S$450,17,FALSE)</f>
        <v>0</v>
      </c>
      <c r="U714">
        <f>VLOOKUP($D714,metadata!$B$2:$S$450,18,FALSE)</f>
        <v>0</v>
      </c>
      <c r="V714">
        <f>VLOOKUP($D714,metadata!$B$2:$Z$450,19,FALSE)</f>
        <v>85.5</v>
      </c>
      <c r="W714" t="str">
        <f>VLOOKUP($D714,metadata!$B$2:$Z$450,20,FALSE)</f>
        <v>global average</v>
      </c>
      <c r="X714">
        <f>VLOOKUP($D714,metadata!$B$2:$Z$450,21,FALSE)</f>
        <v>0</v>
      </c>
      <c r="Y714">
        <f>VLOOKUP($D714,metadata!$B$2:$Z$450,22,FALSE)</f>
        <v>14</v>
      </c>
      <c r="Z714">
        <f>VLOOKUP($D714,metadata!$B$2:$Z$450,23,FALSE)</f>
        <v>0</v>
      </c>
      <c r="AA714" t="str">
        <f>VLOOKUP($D714,metadata!$B$2:$Z$450,24,FALSE)</f>
        <v>macroptery</v>
      </c>
      <c r="AB714">
        <f>VLOOKUP($D714,metadata!$B$2:$Z$450,25,FALSE)</f>
        <v>0</v>
      </c>
    </row>
    <row r="715" spans="3:28" x14ac:dyDescent="0.3">
      <c r="C715">
        <v>714</v>
      </c>
      <c r="D715" s="11" t="str">
        <f t="shared" si="11"/>
        <v>14-HB</v>
      </c>
      <c r="E715" t="str">
        <f>VLOOKUP($D715,metadata!$B$2:$S$450,2,FALSE)</f>
        <v>Zeng, Y; Zhu, DH</v>
      </c>
      <c r="F715" t="str">
        <f>VLOOKUP($D715,metadata!$B$2:$S$450,3,FALSE)</f>
        <v>Geographical Variation in Body Size, Development Time, and Wing Dimorphism in the Cricket Velarifictorus micado (Orthoptera: Gryllidae)</v>
      </c>
      <c r="G715" t="str">
        <f>VLOOKUP($D715,metadata!$B$2:$S$450,4,FALSE)</f>
        <v>10.1603/AN14040</v>
      </c>
      <c r="H715" t="str">
        <f>VLOOKUP($D715,metadata!$B$2:$S$450,5,FALSE)</f>
        <v>y-askcoordinates</v>
      </c>
      <c r="I715" t="str">
        <f>VLOOKUP($D715,metadata!$B$2:$S$450,6,FALSE)</f>
        <v>a</v>
      </c>
      <c r="J715" t="str">
        <f>VLOOKUP($D715,metadata!$B$2:$S$450,7,FALSE)</f>
        <v>i</v>
      </c>
      <c r="K715">
        <f>VLOOKUP($D715,metadata!$B$2:$S$450,8,FALSE)</f>
        <v>5</v>
      </c>
      <c r="L715">
        <f>VLOOKUP($D715,metadata!$B$2:$S$450,9,FALSE)</f>
        <v>4</v>
      </c>
      <c r="M715" t="str">
        <f>VLOOKUP($D715,metadata!$B$2:$S$450,10,FALSE)</f>
        <v>n</v>
      </c>
      <c r="N715" t="str">
        <f>VLOOKUP($D715,metadata!$B$2:$S$450,11,FALSE)</f>
        <v>Velarifictorus micado</v>
      </c>
      <c r="O715" t="str">
        <f>VLOOKUP($D715,metadata!$B$2:$S$450,12,FALSE)</f>
        <v>orthoptera</v>
      </c>
      <c r="P715" t="str">
        <f>VLOOKUP($D715,metadata!$B$2:$S$450,13,FALSE)</f>
        <v>HB</v>
      </c>
      <c r="Q715">
        <f>VLOOKUP($D715,metadata!$B$2:$S$450,14,FALSE)</f>
        <v>0</v>
      </c>
      <c r="R715">
        <f>VLOOKUP($D715,metadata!$B$2:$S$450,15,FALSE)</f>
        <v>0</v>
      </c>
      <c r="S715">
        <f>VLOOKUP($D715,metadata!$B$2:$S$450,16,FALSE)</f>
        <v>0</v>
      </c>
      <c r="T715">
        <f>VLOOKUP($D715,metadata!$B$2:$S$450,17,FALSE)</f>
        <v>0</v>
      </c>
      <c r="U715">
        <f>VLOOKUP($D715,metadata!$B$2:$S$450,18,FALSE)</f>
        <v>0</v>
      </c>
      <c r="V715">
        <f>VLOOKUP($D715,metadata!$B$2:$Z$450,19,FALSE)</f>
        <v>85.5</v>
      </c>
      <c r="W715" t="str">
        <f>VLOOKUP($D715,metadata!$B$2:$Z$450,20,FALSE)</f>
        <v>global average</v>
      </c>
      <c r="X715">
        <f>VLOOKUP($D715,metadata!$B$2:$Z$450,21,FALSE)</f>
        <v>0</v>
      </c>
      <c r="Y715">
        <f>VLOOKUP($D715,metadata!$B$2:$Z$450,22,FALSE)</f>
        <v>14</v>
      </c>
      <c r="Z715">
        <f>VLOOKUP($D715,metadata!$B$2:$Z$450,23,FALSE)</f>
        <v>0</v>
      </c>
      <c r="AA715" t="str">
        <f>VLOOKUP($D715,metadata!$B$2:$Z$450,24,FALSE)</f>
        <v>macroptery</v>
      </c>
      <c r="AB715">
        <f>VLOOKUP($D715,metadata!$B$2:$Z$450,25,FALSE)</f>
        <v>0</v>
      </c>
    </row>
    <row r="716" spans="3:28" x14ac:dyDescent="0.3">
      <c r="C716">
        <v>715</v>
      </c>
      <c r="D716" s="11" t="str">
        <f t="shared" si="11"/>
        <v>14-HB</v>
      </c>
      <c r="E716" t="str">
        <f>VLOOKUP($D716,metadata!$B$2:$S$450,2,FALSE)</f>
        <v>Zeng, Y; Zhu, DH</v>
      </c>
      <c r="F716" t="str">
        <f>VLOOKUP($D716,metadata!$B$2:$S$450,3,FALSE)</f>
        <v>Geographical Variation in Body Size, Development Time, and Wing Dimorphism in the Cricket Velarifictorus micado (Orthoptera: Gryllidae)</v>
      </c>
      <c r="G716" t="str">
        <f>VLOOKUP($D716,metadata!$B$2:$S$450,4,FALSE)</f>
        <v>10.1603/AN14040</v>
      </c>
      <c r="H716" t="str">
        <f>VLOOKUP($D716,metadata!$B$2:$S$450,5,FALSE)</f>
        <v>y-askcoordinates</v>
      </c>
      <c r="I716" t="str">
        <f>VLOOKUP($D716,metadata!$B$2:$S$450,6,FALSE)</f>
        <v>a</v>
      </c>
      <c r="J716" t="str">
        <f>VLOOKUP($D716,metadata!$B$2:$S$450,7,FALSE)</f>
        <v>i</v>
      </c>
      <c r="K716">
        <f>VLOOKUP($D716,metadata!$B$2:$S$450,8,FALSE)</f>
        <v>5</v>
      </c>
      <c r="L716">
        <f>VLOOKUP($D716,metadata!$B$2:$S$450,9,FALSE)</f>
        <v>4</v>
      </c>
      <c r="M716" t="str">
        <f>VLOOKUP($D716,metadata!$B$2:$S$450,10,FALSE)</f>
        <v>n</v>
      </c>
      <c r="N716" t="str">
        <f>VLOOKUP($D716,metadata!$B$2:$S$450,11,FALSE)</f>
        <v>Velarifictorus micado</v>
      </c>
      <c r="O716" t="str">
        <f>VLOOKUP($D716,metadata!$B$2:$S$450,12,FALSE)</f>
        <v>orthoptera</v>
      </c>
      <c r="P716" t="str">
        <f>VLOOKUP($D716,metadata!$B$2:$S$450,13,FALSE)</f>
        <v>HB</v>
      </c>
      <c r="Q716">
        <f>VLOOKUP($D716,metadata!$B$2:$S$450,14,FALSE)</f>
        <v>0</v>
      </c>
      <c r="R716">
        <f>VLOOKUP($D716,metadata!$B$2:$S$450,15,FALSE)</f>
        <v>0</v>
      </c>
      <c r="S716">
        <f>VLOOKUP($D716,metadata!$B$2:$S$450,16,FALSE)</f>
        <v>0</v>
      </c>
      <c r="T716">
        <f>VLOOKUP($D716,metadata!$B$2:$S$450,17,FALSE)</f>
        <v>0</v>
      </c>
      <c r="U716">
        <f>VLOOKUP($D716,metadata!$B$2:$S$450,18,FALSE)</f>
        <v>0</v>
      </c>
      <c r="V716">
        <f>VLOOKUP($D716,metadata!$B$2:$Z$450,19,FALSE)</f>
        <v>85.5</v>
      </c>
      <c r="W716" t="str">
        <f>VLOOKUP($D716,metadata!$B$2:$Z$450,20,FALSE)</f>
        <v>global average</v>
      </c>
      <c r="X716">
        <f>VLOOKUP($D716,metadata!$B$2:$Z$450,21,FALSE)</f>
        <v>0</v>
      </c>
      <c r="Y716">
        <f>VLOOKUP($D716,metadata!$B$2:$Z$450,22,FALSE)</f>
        <v>14</v>
      </c>
      <c r="Z716">
        <f>VLOOKUP($D716,metadata!$B$2:$Z$450,23,FALSE)</f>
        <v>0</v>
      </c>
      <c r="AA716" t="str">
        <f>VLOOKUP($D716,metadata!$B$2:$Z$450,24,FALSE)</f>
        <v>macroptery</v>
      </c>
      <c r="AB716">
        <f>VLOOKUP($D716,metadata!$B$2:$Z$450,25,FALSE)</f>
        <v>0</v>
      </c>
    </row>
    <row r="717" spans="3:28" x14ac:dyDescent="0.3">
      <c r="C717">
        <v>716</v>
      </c>
      <c r="D717" s="11" t="str">
        <f t="shared" si="11"/>
        <v>14-LN</v>
      </c>
      <c r="E717" t="str">
        <f>VLOOKUP($D717,metadata!$B$2:$S$450,2,FALSE)</f>
        <v>Zeng, Y; Zhu, DH</v>
      </c>
      <c r="F717" t="str">
        <f>VLOOKUP($D717,metadata!$B$2:$S$450,3,FALSE)</f>
        <v>Geographical Variation in Body Size, Development Time, and Wing Dimorphism in the Cricket Velarifictorus micado (Orthoptera: Gryllidae)</v>
      </c>
      <c r="G717" t="str">
        <f>VLOOKUP($D717,metadata!$B$2:$S$450,4,FALSE)</f>
        <v>10.1603/AN14040</v>
      </c>
      <c r="H717" t="str">
        <f>VLOOKUP($D717,metadata!$B$2:$S$450,5,FALSE)</f>
        <v>y-askcoordinates</v>
      </c>
      <c r="I717" t="str">
        <f>VLOOKUP($D717,metadata!$B$2:$S$450,6,FALSE)</f>
        <v>a</v>
      </c>
      <c r="J717" t="str">
        <f>VLOOKUP($D717,metadata!$B$2:$S$450,7,FALSE)</f>
        <v>i</v>
      </c>
      <c r="K717">
        <f>VLOOKUP($D717,metadata!$B$2:$S$450,8,FALSE)</f>
        <v>5</v>
      </c>
      <c r="L717">
        <f>VLOOKUP($D717,metadata!$B$2:$S$450,9,FALSE)</f>
        <v>4</v>
      </c>
      <c r="M717" t="str">
        <f>VLOOKUP($D717,metadata!$B$2:$S$450,10,FALSE)</f>
        <v>n</v>
      </c>
      <c r="N717" t="str">
        <f>VLOOKUP($D717,metadata!$B$2:$S$450,11,FALSE)</f>
        <v>Velarifictorus micado</v>
      </c>
      <c r="O717" t="str">
        <f>VLOOKUP($D717,metadata!$B$2:$S$450,12,FALSE)</f>
        <v>orthoptera</v>
      </c>
      <c r="P717" t="str">
        <f>VLOOKUP($D717,metadata!$B$2:$S$450,13,FALSE)</f>
        <v>LN</v>
      </c>
      <c r="Q717">
        <f>VLOOKUP($D717,metadata!$B$2:$S$450,14,FALSE)</f>
        <v>0</v>
      </c>
      <c r="R717">
        <f>VLOOKUP($D717,metadata!$B$2:$S$450,15,FALSE)</f>
        <v>0</v>
      </c>
      <c r="S717">
        <f>VLOOKUP($D717,metadata!$B$2:$S$450,16,FALSE)</f>
        <v>0</v>
      </c>
      <c r="T717">
        <f>VLOOKUP($D717,metadata!$B$2:$S$450,17,FALSE)</f>
        <v>0</v>
      </c>
      <c r="U717">
        <f>VLOOKUP($D717,metadata!$B$2:$S$450,18,FALSE)</f>
        <v>0</v>
      </c>
      <c r="V717">
        <f>VLOOKUP($D717,metadata!$B$2:$Z$450,19,FALSE)</f>
        <v>85.5</v>
      </c>
      <c r="W717" t="str">
        <f>VLOOKUP($D717,metadata!$B$2:$Z$450,20,FALSE)</f>
        <v>global average</v>
      </c>
      <c r="X717">
        <f>VLOOKUP($D717,metadata!$B$2:$Z$450,21,FALSE)</f>
        <v>0</v>
      </c>
      <c r="Y717">
        <f>VLOOKUP($D717,metadata!$B$2:$Z$450,22,FALSE)</f>
        <v>14</v>
      </c>
      <c r="Z717">
        <f>VLOOKUP($D717,metadata!$B$2:$Z$450,23,FALSE)</f>
        <v>0</v>
      </c>
      <c r="AA717" t="str">
        <f>VLOOKUP($D717,metadata!$B$2:$Z$450,24,FALSE)</f>
        <v>macroptery</v>
      </c>
      <c r="AB717">
        <f>VLOOKUP($D717,metadata!$B$2:$Z$450,25,FALSE)</f>
        <v>0</v>
      </c>
    </row>
    <row r="718" spans="3:28" x14ac:dyDescent="0.3">
      <c r="C718">
        <v>717</v>
      </c>
      <c r="D718" s="11" t="str">
        <f t="shared" si="11"/>
        <v>14-LN</v>
      </c>
      <c r="E718" t="str">
        <f>VLOOKUP($D718,metadata!$B$2:$S$450,2,FALSE)</f>
        <v>Zeng, Y; Zhu, DH</v>
      </c>
      <c r="F718" t="str">
        <f>VLOOKUP($D718,metadata!$B$2:$S$450,3,FALSE)</f>
        <v>Geographical Variation in Body Size, Development Time, and Wing Dimorphism in the Cricket Velarifictorus micado (Orthoptera: Gryllidae)</v>
      </c>
      <c r="G718" t="str">
        <f>VLOOKUP($D718,metadata!$B$2:$S$450,4,FALSE)</f>
        <v>10.1603/AN14040</v>
      </c>
      <c r="H718" t="str">
        <f>VLOOKUP($D718,metadata!$B$2:$S$450,5,FALSE)</f>
        <v>y-askcoordinates</v>
      </c>
      <c r="I718" t="str">
        <f>VLOOKUP($D718,metadata!$B$2:$S$450,6,FALSE)</f>
        <v>a</v>
      </c>
      <c r="J718" t="str">
        <f>VLOOKUP($D718,metadata!$B$2:$S$450,7,FALSE)</f>
        <v>i</v>
      </c>
      <c r="K718">
        <f>VLOOKUP($D718,metadata!$B$2:$S$450,8,FALSE)</f>
        <v>5</v>
      </c>
      <c r="L718">
        <f>VLOOKUP($D718,metadata!$B$2:$S$450,9,FALSE)</f>
        <v>4</v>
      </c>
      <c r="M718" t="str">
        <f>VLOOKUP($D718,metadata!$B$2:$S$450,10,FALSE)</f>
        <v>n</v>
      </c>
      <c r="N718" t="str">
        <f>VLOOKUP($D718,metadata!$B$2:$S$450,11,FALSE)</f>
        <v>Velarifictorus micado</v>
      </c>
      <c r="O718" t="str">
        <f>VLOOKUP($D718,metadata!$B$2:$S$450,12,FALSE)</f>
        <v>orthoptera</v>
      </c>
      <c r="P718" t="str">
        <f>VLOOKUP($D718,metadata!$B$2:$S$450,13,FALSE)</f>
        <v>LN</v>
      </c>
      <c r="Q718">
        <f>VLOOKUP($D718,metadata!$B$2:$S$450,14,FALSE)</f>
        <v>0</v>
      </c>
      <c r="R718">
        <f>VLOOKUP($D718,metadata!$B$2:$S$450,15,FALSE)</f>
        <v>0</v>
      </c>
      <c r="S718">
        <f>VLOOKUP($D718,metadata!$B$2:$S$450,16,FALSE)</f>
        <v>0</v>
      </c>
      <c r="T718">
        <f>VLOOKUP($D718,metadata!$B$2:$S$450,17,FALSE)</f>
        <v>0</v>
      </c>
      <c r="U718">
        <f>VLOOKUP($D718,metadata!$B$2:$S$450,18,FALSE)</f>
        <v>0</v>
      </c>
      <c r="V718">
        <f>VLOOKUP($D718,metadata!$B$2:$Z$450,19,FALSE)</f>
        <v>85.5</v>
      </c>
      <c r="W718" t="str">
        <f>VLOOKUP($D718,metadata!$B$2:$Z$450,20,FALSE)</f>
        <v>global average</v>
      </c>
      <c r="X718">
        <f>VLOOKUP($D718,metadata!$B$2:$Z$450,21,FALSE)</f>
        <v>0</v>
      </c>
      <c r="Y718">
        <f>VLOOKUP($D718,metadata!$B$2:$Z$450,22,FALSE)</f>
        <v>14</v>
      </c>
      <c r="Z718">
        <f>VLOOKUP($D718,metadata!$B$2:$Z$450,23,FALSE)</f>
        <v>0</v>
      </c>
      <c r="AA718" t="str">
        <f>VLOOKUP($D718,metadata!$B$2:$Z$450,24,FALSE)</f>
        <v>macroptery</v>
      </c>
      <c r="AB718">
        <f>VLOOKUP($D718,metadata!$B$2:$Z$450,25,FALSE)</f>
        <v>0</v>
      </c>
    </row>
    <row r="719" spans="3:28" x14ac:dyDescent="0.3">
      <c r="C719">
        <v>718</v>
      </c>
      <c r="D719" s="11" t="str">
        <f t="shared" si="11"/>
        <v>14-LN</v>
      </c>
      <c r="E719" t="str">
        <f>VLOOKUP($D719,metadata!$B$2:$S$450,2,FALSE)</f>
        <v>Zeng, Y; Zhu, DH</v>
      </c>
      <c r="F719" t="str">
        <f>VLOOKUP($D719,metadata!$B$2:$S$450,3,FALSE)</f>
        <v>Geographical Variation in Body Size, Development Time, and Wing Dimorphism in the Cricket Velarifictorus micado (Orthoptera: Gryllidae)</v>
      </c>
      <c r="G719" t="str">
        <f>VLOOKUP($D719,metadata!$B$2:$S$450,4,FALSE)</f>
        <v>10.1603/AN14040</v>
      </c>
      <c r="H719" t="str">
        <f>VLOOKUP($D719,metadata!$B$2:$S$450,5,FALSE)</f>
        <v>y-askcoordinates</v>
      </c>
      <c r="I719" t="str">
        <f>VLOOKUP($D719,metadata!$B$2:$S$450,6,FALSE)</f>
        <v>a</v>
      </c>
      <c r="J719" t="str">
        <f>VLOOKUP($D719,metadata!$B$2:$S$450,7,FALSE)</f>
        <v>i</v>
      </c>
      <c r="K719">
        <f>VLOOKUP($D719,metadata!$B$2:$S$450,8,FALSE)</f>
        <v>5</v>
      </c>
      <c r="L719">
        <f>VLOOKUP($D719,metadata!$B$2:$S$450,9,FALSE)</f>
        <v>4</v>
      </c>
      <c r="M719" t="str">
        <f>VLOOKUP($D719,metadata!$B$2:$S$450,10,FALSE)</f>
        <v>n</v>
      </c>
      <c r="N719" t="str">
        <f>VLOOKUP($D719,metadata!$B$2:$S$450,11,FALSE)</f>
        <v>Velarifictorus micado</v>
      </c>
      <c r="O719" t="str">
        <f>VLOOKUP($D719,metadata!$B$2:$S$450,12,FALSE)</f>
        <v>orthoptera</v>
      </c>
      <c r="P719" t="str">
        <f>VLOOKUP($D719,metadata!$B$2:$S$450,13,FALSE)</f>
        <v>LN</v>
      </c>
      <c r="Q719">
        <f>VLOOKUP($D719,metadata!$B$2:$S$450,14,FALSE)</f>
        <v>0</v>
      </c>
      <c r="R719">
        <f>VLOOKUP($D719,metadata!$B$2:$S$450,15,FALSE)</f>
        <v>0</v>
      </c>
      <c r="S719">
        <f>VLOOKUP($D719,metadata!$B$2:$S$450,16,FALSE)</f>
        <v>0</v>
      </c>
      <c r="T719">
        <f>VLOOKUP($D719,metadata!$B$2:$S$450,17,FALSE)</f>
        <v>0</v>
      </c>
      <c r="U719">
        <f>VLOOKUP($D719,metadata!$B$2:$S$450,18,FALSE)</f>
        <v>0</v>
      </c>
      <c r="V719">
        <f>VLOOKUP($D719,metadata!$B$2:$Z$450,19,FALSE)</f>
        <v>85.5</v>
      </c>
      <c r="W719" t="str">
        <f>VLOOKUP($D719,metadata!$B$2:$Z$450,20,FALSE)</f>
        <v>global average</v>
      </c>
      <c r="X719">
        <f>VLOOKUP($D719,metadata!$B$2:$Z$450,21,FALSE)</f>
        <v>0</v>
      </c>
      <c r="Y719">
        <f>VLOOKUP($D719,metadata!$B$2:$Z$450,22,FALSE)</f>
        <v>14</v>
      </c>
      <c r="Z719">
        <f>VLOOKUP($D719,metadata!$B$2:$Z$450,23,FALSE)</f>
        <v>0</v>
      </c>
      <c r="AA719" t="str">
        <f>VLOOKUP($D719,metadata!$B$2:$Z$450,24,FALSE)</f>
        <v>macroptery</v>
      </c>
      <c r="AB719">
        <f>VLOOKUP($D719,metadata!$B$2:$Z$450,25,FALSE)</f>
        <v>0</v>
      </c>
    </row>
    <row r="720" spans="3:28" x14ac:dyDescent="0.3">
      <c r="C720">
        <v>719</v>
      </c>
      <c r="D720" s="11" t="str">
        <f t="shared" si="11"/>
        <v>14-LN</v>
      </c>
      <c r="E720" t="str">
        <f>VLOOKUP($D720,metadata!$B$2:$S$450,2,FALSE)</f>
        <v>Zeng, Y; Zhu, DH</v>
      </c>
      <c r="F720" t="str">
        <f>VLOOKUP($D720,metadata!$B$2:$S$450,3,FALSE)</f>
        <v>Geographical Variation in Body Size, Development Time, and Wing Dimorphism in the Cricket Velarifictorus micado (Orthoptera: Gryllidae)</v>
      </c>
      <c r="G720" t="str">
        <f>VLOOKUP($D720,metadata!$B$2:$S$450,4,FALSE)</f>
        <v>10.1603/AN14040</v>
      </c>
      <c r="H720" t="str">
        <f>VLOOKUP($D720,metadata!$B$2:$S$450,5,FALSE)</f>
        <v>y-askcoordinates</v>
      </c>
      <c r="I720" t="str">
        <f>VLOOKUP($D720,metadata!$B$2:$S$450,6,FALSE)</f>
        <v>a</v>
      </c>
      <c r="J720" t="str">
        <f>VLOOKUP($D720,metadata!$B$2:$S$450,7,FALSE)</f>
        <v>i</v>
      </c>
      <c r="K720">
        <f>VLOOKUP($D720,metadata!$B$2:$S$450,8,FALSE)</f>
        <v>5</v>
      </c>
      <c r="L720">
        <f>VLOOKUP($D720,metadata!$B$2:$S$450,9,FALSE)</f>
        <v>4</v>
      </c>
      <c r="M720" t="str">
        <f>VLOOKUP($D720,metadata!$B$2:$S$450,10,FALSE)</f>
        <v>n</v>
      </c>
      <c r="N720" t="str">
        <f>VLOOKUP($D720,metadata!$B$2:$S$450,11,FALSE)</f>
        <v>Velarifictorus micado</v>
      </c>
      <c r="O720" t="str">
        <f>VLOOKUP($D720,metadata!$B$2:$S$450,12,FALSE)</f>
        <v>orthoptera</v>
      </c>
      <c r="P720" t="str">
        <f>VLOOKUP($D720,metadata!$B$2:$S$450,13,FALSE)</f>
        <v>LN</v>
      </c>
      <c r="Q720">
        <f>VLOOKUP($D720,metadata!$B$2:$S$450,14,FALSE)</f>
        <v>0</v>
      </c>
      <c r="R720">
        <f>VLOOKUP($D720,metadata!$B$2:$S$450,15,FALSE)</f>
        <v>0</v>
      </c>
      <c r="S720">
        <f>VLOOKUP($D720,metadata!$B$2:$S$450,16,FALSE)</f>
        <v>0</v>
      </c>
      <c r="T720">
        <f>VLOOKUP($D720,metadata!$B$2:$S$450,17,FALSE)</f>
        <v>0</v>
      </c>
      <c r="U720">
        <f>VLOOKUP($D720,metadata!$B$2:$S$450,18,FALSE)</f>
        <v>0</v>
      </c>
      <c r="V720">
        <f>VLOOKUP($D720,metadata!$B$2:$Z$450,19,FALSE)</f>
        <v>85.5</v>
      </c>
      <c r="W720" t="str">
        <f>VLOOKUP($D720,metadata!$B$2:$Z$450,20,FALSE)</f>
        <v>global average</v>
      </c>
      <c r="X720">
        <f>VLOOKUP($D720,metadata!$B$2:$Z$450,21,FALSE)</f>
        <v>0</v>
      </c>
      <c r="Y720">
        <f>VLOOKUP($D720,metadata!$B$2:$Z$450,22,FALSE)</f>
        <v>14</v>
      </c>
      <c r="Z720">
        <f>VLOOKUP($D720,metadata!$B$2:$Z$450,23,FALSE)</f>
        <v>0</v>
      </c>
      <c r="AA720" t="str">
        <f>VLOOKUP($D720,metadata!$B$2:$Z$450,24,FALSE)</f>
        <v>macroptery</v>
      </c>
      <c r="AB720">
        <f>VLOOKUP($D720,metadata!$B$2:$Z$450,25,FALSE)</f>
        <v>0</v>
      </c>
    </row>
    <row r="721" spans="3:28" x14ac:dyDescent="0.3">
      <c r="C721">
        <v>720</v>
      </c>
      <c r="D721" s="11" t="str">
        <f t="shared" si="11"/>
        <v>14-LN</v>
      </c>
      <c r="E721" t="str">
        <f>VLOOKUP($D721,metadata!$B$2:$S$450,2,FALSE)</f>
        <v>Zeng, Y; Zhu, DH</v>
      </c>
      <c r="F721" t="str">
        <f>VLOOKUP($D721,metadata!$B$2:$S$450,3,FALSE)</f>
        <v>Geographical Variation in Body Size, Development Time, and Wing Dimorphism in the Cricket Velarifictorus micado (Orthoptera: Gryllidae)</v>
      </c>
      <c r="G721" t="str">
        <f>VLOOKUP($D721,metadata!$B$2:$S$450,4,FALSE)</f>
        <v>10.1603/AN14040</v>
      </c>
      <c r="H721" t="str">
        <f>VLOOKUP($D721,metadata!$B$2:$S$450,5,FALSE)</f>
        <v>y-askcoordinates</v>
      </c>
      <c r="I721" t="str">
        <f>VLOOKUP($D721,metadata!$B$2:$S$450,6,FALSE)</f>
        <v>a</v>
      </c>
      <c r="J721" t="str">
        <f>VLOOKUP($D721,metadata!$B$2:$S$450,7,FALSE)</f>
        <v>i</v>
      </c>
      <c r="K721">
        <f>VLOOKUP($D721,metadata!$B$2:$S$450,8,FALSE)</f>
        <v>5</v>
      </c>
      <c r="L721">
        <f>VLOOKUP($D721,metadata!$B$2:$S$450,9,FALSE)</f>
        <v>4</v>
      </c>
      <c r="M721" t="str">
        <f>VLOOKUP($D721,metadata!$B$2:$S$450,10,FALSE)</f>
        <v>n</v>
      </c>
      <c r="N721" t="str">
        <f>VLOOKUP($D721,metadata!$B$2:$S$450,11,FALSE)</f>
        <v>Velarifictorus micado</v>
      </c>
      <c r="O721" t="str">
        <f>VLOOKUP($D721,metadata!$B$2:$S$450,12,FALSE)</f>
        <v>orthoptera</v>
      </c>
      <c r="P721" t="str">
        <f>VLOOKUP($D721,metadata!$B$2:$S$450,13,FALSE)</f>
        <v>LN</v>
      </c>
      <c r="Q721">
        <f>VLOOKUP($D721,metadata!$B$2:$S$450,14,FALSE)</f>
        <v>0</v>
      </c>
      <c r="R721">
        <f>VLOOKUP($D721,metadata!$B$2:$S$450,15,FALSE)</f>
        <v>0</v>
      </c>
      <c r="S721">
        <f>VLOOKUP($D721,metadata!$B$2:$S$450,16,FALSE)</f>
        <v>0</v>
      </c>
      <c r="T721">
        <f>VLOOKUP($D721,metadata!$B$2:$S$450,17,FALSE)</f>
        <v>0</v>
      </c>
      <c r="U721">
        <f>VLOOKUP($D721,metadata!$B$2:$S$450,18,FALSE)</f>
        <v>0</v>
      </c>
      <c r="V721">
        <f>VLOOKUP($D721,metadata!$B$2:$Z$450,19,FALSE)</f>
        <v>85.5</v>
      </c>
      <c r="W721" t="str">
        <f>VLOOKUP($D721,metadata!$B$2:$Z$450,20,FALSE)</f>
        <v>global average</v>
      </c>
      <c r="X721">
        <f>VLOOKUP($D721,metadata!$B$2:$Z$450,21,FALSE)</f>
        <v>0</v>
      </c>
      <c r="Y721">
        <f>VLOOKUP($D721,metadata!$B$2:$Z$450,22,FALSE)</f>
        <v>14</v>
      </c>
      <c r="Z721">
        <f>VLOOKUP($D721,metadata!$B$2:$Z$450,23,FALSE)</f>
        <v>0</v>
      </c>
      <c r="AA721" t="str">
        <f>VLOOKUP($D721,metadata!$B$2:$Z$450,24,FALSE)</f>
        <v>macroptery</v>
      </c>
      <c r="AB721">
        <f>VLOOKUP($D721,metadata!$B$2:$Z$450,25,FALSE)</f>
        <v>0</v>
      </c>
    </row>
    <row r="722" spans="3:28" x14ac:dyDescent="0.3">
      <c r="C722">
        <v>721</v>
      </c>
      <c r="D722" s="11" t="str">
        <f t="shared" si="11"/>
        <v>14-LN</v>
      </c>
      <c r="E722" t="str">
        <f>VLOOKUP($D722,metadata!$B$2:$S$450,2,FALSE)</f>
        <v>Zeng, Y; Zhu, DH</v>
      </c>
      <c r="F722" t="str">
        <f>VLOOKUP($D722,metadata!$B$2:$S$450,3,FALSE)</f>
        <v>Geographical Variation in Body Size, Development Time, and Wing Dimorphism in the Cricket Velarifictorus micado (Orthoptera: Gryllidae)</v>
      </c>
      <c r="G722" t="str">
        <f>VLOOKUP($D722,metadata!$B$2:$S$450,4,FALSE)</f>
        <v>10.1603/AN14040</v>
      </c>
      <c r="H722" t="str">
        <f>VLOOKUP($D722,metadata!$B$2:$S$450,5,FALSE)</f>
        <v>y-askcoordinates</v>
      </c>
      <c r="I722" t="str">
        <f>VLOOKUP($D722,metadata!$B$2:$S$450,6,FALSE)</f>
        <v>a</v>
      </c>
      <c r="J722" t="str">
        <f>VLOOKUP($D722,metadata!$B$2:$S$450,7,FALSE)</f>
        <v>i</v>
      </c>
      <c r="K722">
        <f>VLOOKUP($D722,metadata!$B$2:$S$450,8,FALSE)</f>
        <v>5</v>
      </c>
      <c r="L722">
        <f>VLOOKUP($D722,metadata!$B$2:$S$450,9,FALSE)</f>
        <v>4</v>
      </c>
      <c r="M722" t="str">
        <f>VLOOKUP($D722,metadata!$B$2:$S$450,10,FALSE)</f>
        <v>n</v>
      </c>
      <c r="N722" t="str">
        <f>VLOOKUP($D722,metadata!$B$2:$S$450,11,FALSE)</f>
        <v>Velarifictorus micado</v>
      </c>
      <c r="O722" t="str">
        <f>VLOOKUP($D722,metadata!$B$2:$S$450,12,FALSE)</f>
        <v>orthoptera</v>
      </c>
      <c r="P722" t="str">
        <f>VLOOKUP($D722,metadata!$B$2:$S$450,13,FALSE)</f>
        <v>LN</v>
      </c>
      <c r="Q722">
        <f>VLOOKUP($D722,metadata!$B$2:$S$450,14,FALSE)</f>
        <v>0</v>
      </c>
      <c r="R722">
        <f>VLOOKUP($D722,metadata!$B$2:$S$450,15,FALSE)</f>
        <v>0</v>
      </c>
      <c r="S722">
        <f>VLOOKUP($D722,metadata!$B$2:$S$450,16,FALSE)</f>
        <v>0</v>
      </c>
      <c r="T722">
        <f>VLOOKUP($D722,metadata!$B$2:$S$450,17,FALSE)</f>
        <v>0</v>
      </c>
      <c r="U722">
        <f>VLOOKUP($D722,metadata!$B$2:$S$450,18,FALSE)</f>
        <v>0</v>
      </c>
      <c r="V722">
        <f>VLOOKUP($D722,metadata!$B$2:$Z$450,19,FALSE)</f>
        <v>85.5</v>
      </c>
      <c r="W722" t="str">
        <f>VLOOKUP($D722,metadata!$B$2:$Z$450,20,FALSE)</f>
        <v>global average</v>
      </c>
      <c r="X722">
        <f>VLOOKUP($D722,metadata!$B$2:$Z$450,21,FALSE)</f>
        <v>0</v>
      </c>
      <c r="Y722">
        <f>VLOOKUP($D722,metadata!$B$2:$Z$450,22,FALSE)</f>
        <v>14</v>
      </c>
      <c r="Z722">
        <f>VLOOKUP($D722,metadata!$B$2:$Z$450,23,FALSE)</f>
        <v>0</v>
      </c>
      <c r="AA722" t="str">
        <f>VLOOKUP($D722,metadata!$B$2:$Z$450,24,FALSE)</f>
        <v>macroptery</v>
      </c>
      <c r="AB722">
        <f>VLOOKUP($D722,metadata!$B$2:$Z$450,25,FALSE)</f>
        <v>0</v>
      </c>
    </row>
    <row r="723" spans="3:28" x14ac:dyDescent="0.3">
      <c r="C723">
        <v>722</v>
      </c>
      <c r="D723" s="11" t="str">
        <f t="shared" si="11"/>
        <v>14-JL</v>
      </c>
      <c r="E723" t="str">
        <f>VLOOKUP($D723,metadata!$B$2:$S$450,2,FALSE)</f>
        <v>Zeng, Y; Zhu, DH</v>
      </c>
      <c r="F723" t="str">
        <f>VLOOKUP($D723,metadata!$B$2:$S$450,3,FALSE)</f>
        <v>Geographical Variation in Body Size, Development Time, and Wing Dimorphism in the Cricket Velarifictorus micado (Orthoptera: Gryllidae)</v>
      </c>
      <c r="G723" t="str">
        <f>VLOOKUP($D723,metadata!$B$2:$S$450,4,FALSE)</f>
        <v>10.1603/AN14040</v>
      </c>
      <c r="H723" t="str">
        <f>VLOOKUP($D723,metadata!$B$2:$S$450,5,FALSE)</f>
        <v>y-askcoordinates</v>
      </c>
      <c r="I723" t="str">
        <f>VLOOKUP($D723,metadata!$B$2:$S$450,6,FALSE)</f>
        <v>a</v>
      </c>
      <c r="J723" t="str">
        <f>VLOOKUP($D723,metadata!$B$2:$S$450,7,FALSE)</f>
        <v>i</v>
      </c>
      <c r="K723">
        <f>VLOOKUP($D723,metadata!$B$2:$S$450,8,FALSE)</f>
        <v>5</v>
      </c>
      <c r="L723">
        <f>VLOOKUP($D723,metadata!$B$2:$S$450,9,FALSE)</f>
        <v>4</v>
      </c>
      <c r="M723" t="str">
        <f>VLOOKUP($D723,metadata!$B$2:$S$450,10,FALSE)</f>
        <v>n</v>
      </c>
      <c r="N723" t="str">
        <f>VLOOKUP($D723,metadata!$B$2:$S$450,11,FALSE)</f>
        <v>Velarifictorus micado</v>
      </c>
      <c r="O723" t="str">
        <f>VLOOKUP($D723,metadata!$B$2:$S$450,12,FALSE)</f>
        <v>orthoptera</v>
      </c>
      <c r="P723" t="str">
        <f>VLOOKUP($D723,metadata!$B$2:$S$450,13,FALSE)</f>
        <v>JL</v>
      </c>
      <c r="Q723" t="str">
        <f>VLOOKUP($D723,metadata!$B$2:$S$450,14,FALSE)</f>
        <v>"43°88' "</v>
      </c>
      <c r="R723">
        <f>VLOOKUP($D723,metadata!$B$2:$S$450,15,FALSE)</f>
        <v>0</v>
      </c>
      <c r="S723">
        <f>VLOOKUP($D723,metadata!$B$2:$S$450,16,FALSE)</f>
        <v>0</v>
      </c>
      <c r="T723">
        <f>VLOOKUP($D723,metadata!$B$2:$S$450,17,FALSE)</f>
        <v>0</v>
      </c>
      <c r="U723">
        <f>VLOOKUP($D723,metadata!$B$2:$S$450,18,FALSE)</f>
        <v>0</v>
      </c>
      <c r="V723">
        <f>VLOOKUP($D723,metadata!$B$2:$Z$450,19,FALSE)</f>
        <v>85.5</v>
      </c>
      <c r="W723" t="str">
        <f>VLOOKUP($D723,metadata!$B$2:$Z$450,20,FALSE)</f>
        <v>global average</v>
      </c>
      <c r="X723">
        <f>VLOOKUP($D723,metadata!$B$2:$Z$450,21,FALSE)</f>
        <v>0</v>
      </c>
      <c r="Y723">
        <f>VLOOKUP($D723,metadata!$B$2:$Z$450,22,FALSE)</f>
        <v>14</v>
      </c>
      <c r="Z723">
        <f>VLOOKUP($D723,metadata!$B$2:$Z$450,23,FALSE)</f>
        <v>0</v>
      </c>
      <c r="AA723" t="str">
        <f>VLOOKUP($D723,metadata!$B$2:$Z$450,24,FALSE)</f>
        <v>macroptery</v>
      </c>
      <c r="AB723">
        <f>VLOOKUP($D723,metadata!$B$2:$Z$450,25,FALSE)</f>
        <v>0</v>
      </c>
    </row>
    <row r="724" spans="3:28" x14ac:dyDescent="0.3">
      <c r="C724">
        <v>723</v>
      </c>
      <c r="D724" s="11" t="str">
        <f t="shared" si="11"/>
        <v>14-JL</v>
      </c>
      <c r="E724" t="str">
        <f>VLOOKUP($D724,metadata!$B$2:$S$450,2,FALSE)</f>
        <v>Zeng, Y; Zhu, DH</v>
      </c>
      <c r="F724" t="str">
        <f>VLOOKUP($D724,metadata!$B$2:$S$450,3,FALSE)</f>
        <v>Geographical Variation in Body Size, Development Time, and Wing Dimorphism in the Cricket Velarifictorus micado (Orthoptera: Gryllidae)</v>
      </c>
      <c r="G724" t="str">
        <f>VLOOKUP($D724,metadata!$B$2:$S$450,4,FALSE)</f>
        <v>10.1603/AN14040</v>
      </c>
      <c r="H724" t="str">
        <f>VLOOKUP($D724,metadata!$B$2:$S$450,5,FALSE)</f>
        <v>y-askcoordinates</v>
      </c>
      <c r="I724" t="str">
        <f>VLOOKUP($D724,metadata!$B$2:$S$450,6,FALSE)</f>
        <v>a</v>
      </c>
      <c r="J724" t="str">
        <f>VLOOKUP($D724,metadata!$B$2:$S$450,7,FALSE)</f>
        <v>i</v>
      </c>
      <c r="K724">
        <f>VLOOKUP($D724,metadata!$B$2:$S$450,8,FALSE)</f>
        <v>5</v>
      </c>
      <c r="L724">
        <f>VLOOKUP($D724,metadata!$B$2:$S$450,9,FALSE)</f>
        <v>4</v>
      </c>
      <c r="M724" t="str">
        <f>VLOOKUP($D724,metadata!$B$2:$S$450,10,FALSE)</f>
        <v>n</v>
      </c>
      <c r="N724" t="str">
        <f>VLOOKUP($D724,metadata!$B$2:$S$450,11,FALSE)</f>
        <v>Velarifictorus micado</v>
      </c>
      <c r="O724" t="str">
        <f>VLOOKUP($D724,metadata!$B$2:$S$450,12,FALSE)</f>
        <v>orthoptera</v>
      </c>
      <c r="P724" t="str">
        <f>VLOOKUP($D724,metadata!$B$2:$S$450,13,FALSE)</f>
        <v>JL</v>
      </c>
      <c r="Q724" t="str">
        <f>VLOOKUP($D724,metadata!$B$2:$S$450,14,FALSE)</f>
        <v>"43°88' "</v>
      </c>
      <c r="R724">
        <f>VLOOKUP($D724,metadata!$B$2:$S$450,15,FALSE)</f>
        <v>0</v>
      </c>
      <c r="S724">
        <f>VLOOKUP($D724,metadata!$B$2:$S$450,16,FALSE)</f>
        <v>0</v>
      </c>
      <c r="T724">
        <f>VLOOKUP($D724,metadata!$B$2:$S$450,17,FALSE)</f>
        <v>0</v>
      </c>
      <c r="U724">
        <f>VLOOKUP($D724,metadata!$B$2:$S$450,18,FALSE)</f>
        <v>0</v>
      </c>
      <c r="V724">
        <f>VLOOKUP($D724,metadata!$B$2:$Z$450,19,FALSE)</f>
        <v>85.5</v>
      </c>
      <c r="W724" t="str">
        <f>VLOOKUP($D724,metadata!$B$2:$Z$450,20,FALSE)</f>
        <v>global average</v>
      </c>
      <c r="X724">
        <f>VLOOKUP($D724,metadata!$B$2:$Z$450,21,FALSE)</f>
        <v>0</v>
      </c>
      <c r="Y724">
        <f>VLOOKUP($D724,metadata!$B$2:$Z$450,22,FALSE)</f>
        <v>14</v>
      </c>
      <c r="Z724">
        <f>VLOOKUP($D724,metadata!$B$2:$Z$450,23,FALSE)</f>
        <v>0</v>
      </c>
      <c r="AA724" t="str">
        <f>VLOOKUP($D724,metadata!$B$2:$Z$450,24,FALSE)</f>
        <v>macroptery</v>
      </c>
      <c r="AB724">
        <f>VLOOKUP($D724,metadata!$B$2:$Z$450,25,FALSE)</f>
        <v>0</v>
      </c>
    </row>
    <row r="725" spans="3:28" x14ac:dyDescent="0.3">
      <c r="C725">
        <v>724</v>
      </c>
      <c r="D725" s="11" t="str">
        <f t="shared" si="11"/>
        <v>14-JL</v>
      </c>
      <c r="E725" t="str">
        <f>VLOOKUP($D725,metadata!$B$2:$S$450,2,FALSE)</f>
        <v>Zeng, Y; Zhu, DH</v>
      </c>
      <c r="F725" t="str">
        <f>VLOOKUP($D725,metadata!$B$2:$S$450,3,FALSE)</f>
        <v>Geographical Variation in Body Size, Development Time, and Wing Dimorphism in the Cricket Velarifictorus micado (Orthoptera: Gryllidae)</v>
      </c>
      <c r="G725" t="str">
        <f>VLOOKUP($D725,metadata!$B$2:$S$450,4,FALSE)</f>
        <v>10.1603/AN14040</v>
      </c>
      <c r="H725" t="str">
        <f>VLOOKUP($D725,metadata!$B$2:$S$450,5,FALSE)</f>
        <v>y-askcoordinates</v>
      </c>
      <c r="I725" t="str">
        <f>VLOOKUP($D725,metadata!$B$2:$S$450,6,FALSE)</f>
        <v>a</v>
      </c>
      <c r="J725" t="str">
        <f>VLOOKUP($D725,metadata!$B$2:$S$450,7,FALSE)</f>
        <v>i</v>
      </c>
      <c r="K725">
        <f>VLOOKUP($D725,metadata!$B$2:$S$450,8,FALSE)</f>
        <v>5</v>
      </c>
      <c r="L725">
        <f>VLOOKUP($D725,metadata!$B$2:$S$450,9,FALSE)</f>
        <v>4</v>
      </c>
      <c r="M725" t="str">
        <f>VLOOKUP($D725,metadata!$B$2:$S$450,10,FALSE)</f>
        <v>n</v>
      </c>
      <c r="N725" t="str">
        <f>VLOOKUP($D725,metadata!$B$2:$S$450,11,FALSE)</f>
        <v>Velarifictorus micado</v>
      </c>
      <c r="O725" t="str">
        <f>VLOOKUP($D725,metadata!$B$2:$S$450,12,FALSE)</f>
        <v>orthoptera</v>
      </c>
      <c r="P725" t="str">
        <f>VLOOKUP($D725,metadata!$B$2:$S$450,13,FALSE)</f>
        <v>JL</v>
      </c>
      <c r="Q725" t="str">
        <f>VLOOKUP($D725,metadata!$B$2:$S$450,14,FALSE)</f>
        <v>"43°88' "</v>
      </c>
      <c r="R725">
        <f>VLOOKUP($D725,metadata!$B$2:$S$450,15,FALSE)</f>
        <v>0</v>
      </c>
      <c r="S725">
        <f>VLOOKUP($D725,metadata!$B$2:$S$450,16,FALSE)</f>
        <v>0</v>
      </c>
      <c r="T725">
        <f>VLOOKUP($D725,metadata!$B$2:$S$450,17,FALSE)</f>
        <v>0</v>
      </c>
      <c r="U725">
        <f>VLOOKUP($D725,metadata!$B$2:$S$450,18,FALSE)</f>
        <v>0</v>
      </c>
      <c r="V725">
        <f>VLOOKUP($D725,metadata!$B$2:$Z$450,19,FALSE)</f>
        <v>85.5</v>
      </c>
      <c r="W725" t="str">
        <f>VLOOKUP($D725,metadata!$B$2:$Z$450,20,FALSE)</f>
        <v>global average</v>
      </c>
      <c r="X725">
        <f>VLOOKUP($D725,metadata!$B$2:$Z$450,21,FALSE)</f>
        <v>0</v>
      </c>
      <c r="Y725">
        <f>VLOOKUP($D725,metadata!$B$2:$Z$450,22,FALSE)</f>
        <v>14</v>
      </c>
      <c r="Z725">
        <f>VLOOKUP($D725,metadata!$B$2:$Z$450,23,FALSE)</f>
        <v>0</v>
      </c>
      <c r="AA725" t="str">
        <f>VLOOKUP($D725,metadata!$B$2:$Z$450,24,FALSE)</f>
        <v>macroptery</v>
      </c>
      <c r="AB725">
        <f>VLOOKUP($D725,metadata!$B$2:$Z$450,25,FALSE)</f>
        <v>0</v>
      </c>
    </row>
    <row r="726" spans="3:28" x14ac:dyDescent="0.3">
      <c r="C726">
        <v>725</v>
      </c>
      <c r="D726" s="11" t="str">
        <f t="shared" si="11"/>
        <v>14-JL</v>
      </c>
      <c r="E726" t="str">
        <f>VLOOKUP($D726,metadata!$B$2:$S$450,2,FALSE)</f>
        <v>Zeng, Y; Zhu, DH</v>
      </c>
      <c r="F726" t="str">
        <f>VLOOKUP($D726,metadata!$B$2:$S$450,3,FALSE)</f>
        <v>Geographical Variation in Body Size, Development Time, and Wing Dimorphism in the Cricket Velarifictorus micado (Orthoptera: Gryllidae)</v>
      </c>
      <c r="G726" t="str">
        <f>VLOOKUP($D726,metadata!$B$2:$S$450,4,FALSE)</f>
        <v>10.1603/AN14040</v>
      </c>
      <c r="H726" t="str">
        <f>VLOOKUP($D726,metadata!$B$2:$S$450,5,FALSE)</f>
        <v>y-askcoordinates</v>
      </c>
      <c r="I726" t="str">
        <f>VLOOKUP($D726,metadata!$B$2:$S$450,6,FALSE)</f>
        <v>a</v>
      </c>
      <c r="J726" t="str">
        <f>VLOOKUP($D726,metadata!$B$2:$S$450,7,FALSE)</f>
        <v>i</v>
      </c>
      <c r="K726">
        <f>VLOOKUP($D726,metadata!$B$2:$S$450,8,FALSE)</f>
        <v>5</v>
      </c>
      <c r="L726">
        <f>VLOOKUP($D726,metadata!$B$2:$S$450,9,FALSE)</f>
        <v>4</v>
      </c>
      <c r="M726" t="str">
        <f>VLOOKUP($D726,metadata!$B$2:$S$450,10,FALSE)</f>
        <v>n</v>
      </c>
      <c r="N726" t="str">
        <f>VLOOKUP($D726,metadata!$B$2:$S$450,11,FALSE)</f>
        <v>Velarifictorus micado</v>
      </c>
      <c r="O726" t="str">
        <f>VLOOKUP($D726,metadata!$B$2:$S$450,12,FALSE)</f>
        <v>orthoptera</v>
      </c>
      <c r="P726" t="str">
        <f>VLOOKUP($D726,metadata!$B$2:$S$450,13,FALSE)</f>
        <v>JL</v>
      </c>
      <c r="Q726" t="str">
        <f>VLOOKUP($D726,metadata!$B$2:$S$450,14,FALSE)</f>
        <v>"43°88' "</v>
      </c>
      <c r="R726">
        <f>VLOOKUP($D726,metadata!$B$2:$S$450,15,FALSE)</f>
        <v>0</v>
      </c>
      <c r="S726">
        <f>VLOOKUP($D726,metadata!$B$2:$S$450,16,FALSE)</f>
        <v>0</v>
      </c>
      <c r="T726">
        <f>VLOOKUP($D726,metadata!$B$2:$S$450,17,FALSE)</f>
        <v>0</v>
      </c>
      <c r="U726">
        <f>VLOOKUP($D726,metadata!$B$2:$S$450,18,FALSE)</f>
        <v>0</v>
      </c>
      <c r="V726">
        <f>VLOOKUP($D726,metadata!$B$2:$Z$450,19,FALSE)</f>
        <v>85.5</v>
      </c>
      <c r="W726" t="str">
        <f>VLOOKUP($D726,metadata!$B$2:$Z$450,20,FALSE)</f>
        <v>global average</v>
      </c>
      <c r="X726">
        <f>VLOOKUP($D726,metadata!$B$2:$Z$450,21,FALSE)</f>
        <v>0</v>
      </c>
      <c r="Y726">
        <f>VLOOKUP($D726,metadata!$B$2:$Z$450,22,FALSE)</f>
        <v>14</v>
      </c>
      <c r="Z726">
        <f>VLOOKUP($D726,metadata!$B$2:$Z$450,23,FALSE)</f>
        <v>0</v>
      </c>
      <c r="AA726" t="str">
        <f>VLOOKUP($D726,metadata!$B$2:$Z$450,24,FALSE)</f>
        <v>macroptery</v>
      </c>
      <c r="AB726">
        <f>VLOOKUP($D726,metadata!$B$2:$Z$450,25,FALSE)</f>
        <v>0</v>
      </c>
    </row>
    <row r="727" spans="3:28" x14ac:dyDescent="0.3">
      <c r="C727">
        <v>726</v>
      </c>
      <c r="D727" s="11" t="str">
        <f t="shared" si="11"/>
        <v>14-JL</v>
      </c>
      <c r="E727" t="str">
        <f>VLOOKUP($D727,metadata!$B$2:$S$450,2,FALSE)</f>
        <v>Zeng, Y; Zhu, DH</v>
      </c>
      <c r="F727" t="str">
        <f>VLOOKUP($D727,metadata!$B$2:$S$450,3,FALSE)</f>
        <v>Geographical Variation in Body Size, Development Time, and Wing Dimorphism in the Cricket Velarifictorus micado (Orthoptera: Gryllidae)</v>
      </c>
      <c r="G727" t="str">
        <f>VLOOKUP($D727,metadata!$B$2:$S$450,4,FALSE)</f>
        <v>10.1603/AN14040</v>
      </c>
      <c r="H727" t="str">
        <f>VLOOKUP($D727,metadata!$B$2:$S$450,5,FALSE)</f>
        <v>y-askcoordinates</v>
      </c>
      <c r="I727" t="str">
        <f>VLOOKUP($D727,metadata!$B$2:$S$450,6,FALSE)</f>
        <v>a</v>
      </c>
      <c r="J727" t="str">
        <f>VLOOKUP($D727,metadata!$B$2:$S$450,7,FALSE)</f>
        <v>i</v>
      </c>
      <c r="K727">
        <f>VLOOKUP($D727,metadata!$B$2:$S$450,8,FALSE)</f>
        <v>5</v>
      </c>
      <c r="L727">
        <f>VLOOKUP($D727,metadata!$B$2:$S$450,9,FALSE)</f>
        <v>4</v>
      </c>
      <c r="M727" t="str">
        <f>VLOOKUP($D727,metadata!$B$2:$S$450,10,FALSE)</f>
        <v>n</v>
      </c>
      <c r="N727" t="str">
        <f>VLOOKUP($D727,metadata!$B$2:$S$450,11,FALSE)</f>
        <v>Velarifictorus micado</v>
      </c>
      <c r="O727" t="str">
        <f>VLOOKUP($D727,metadata!$B$2:$S$450,12,FALSE)</f>
        <v>orthoptera</v>
      </c>
      <c r="P727" t="str">
        <f>VLOOKUP($D727,metadata!$B$2:$S$450,13,FALSE)</f>
        <v>JL</v>
      </c>
      <c r="Q727" t="str">
        <f>VLOOKUP($D727,metadata!$B$2:$S$450,14,FALSE)</f>
        <v>"43°88' "</v>
      </c>
      <c r="R727">
        <f>VLOOKUP($D727,metadata!$B$2:$S$450,15,FALSE)</f>
        <v>0</v>
      </c>
      <c r="S727">
        <f>VLOOKUP($D727,metadata!$B$2:$S$450,16,FALSE)</f>
        <v>0</v>
      </c>
      <c r="T727">
        <f>VLOOKUP($D727,metadata!$B$2:$S$450,17,FALSE)</f>
        <v>0</v>
      </c>
      <c r="U727">
        <f>VLOOKUP($D727,metadata!$B$2:$S$450,18,FALSE)</f>
        <v>0</v>
      </c>
      <c r="V727">
        <f>VLOOKUP($D727,metadata!$B$2:$Z$450,19,FALSE)</f>
        <v>85.5</v>
      </c>
      <c r="W727" t="str">
        <f>VLOOKUP($D727,metadata!$B$2:$Z$450,20,FALSE)</f>
        <v>global average</v>
      </c>
      <c r="X727">
        <f>VLOOKUP($D727,metadata!$B$2:$Z$450,21,FALSE)</f>
        <v>0</v>
      </c>
      <c r="Y727">
        <f>VLOOKUP($D727,metadata!$B$2:$Z$450,22,FALSE)</f>
        <v>14</v>
      </c>
      <c r="Z727">
        <f>VLOOKUP($D727,metadata!$B$2:$Z$450,23,FALSE)</f>
        <v>0</v>
      </c>
      <c r="AA727" t="str">
        <f>VLOOKUP($D727,metadata!$B$2:$Z$450,24,FALSE)</f>
        <v>macroptery</v>
      </c>
      <c r="AB727">
        <f>VLOOKUP($D727,metadata!$B$2:$Z$450,25,FALSE)</f>
        <v>0</v>
      </c>
    </row>
    <row r="728" spans="3:28" x14ac:dyDescent="0.3">
      <c r="C728">
        <v>727</v>
      </c>
      <c r="D728" s="11" t="str">
        <f t="shared" si="11"/>
        <v>14-JL</v>
      </c>
      <c r="E728" t="str">
        <f>VLOOKUP($D728,metadata!$B$2:$S$450,2,FALSE)</f>
        <v>Zeng, Y; Zhu, DH</v>
      </c>
      <c r="F728" t="str">
        <f>VLOOKUP($D728,metadata!$B$2:$S$450,3,FALSE)</f>
        <v>Geographical Variation in Body Size, Development Time, and Wing Dimorphism in the Cricket Velarifictorus micado (Orthoptera: Gryllidae)</v>
      </c>
      <c r="G728" t="str">
        <f>VLOOKUP($D728,metadata!$B$2:$S$450,4,FALSE)</f>
        <v>10.1603/AN14040</v>
      </c>
      <c r="H728" t="str">
        <f>VLOOKUP($D728,metadata!$B$2:$S$450,5,FALSE)</f>
        <v>y-askcoordinates</v>
      </c>
      <c r="I728" t="str">
        <f>VLOOKUP($D728,metadata!$B$2:$S$450,6,FALSE)</f>
        <v>a</v>
      </c>
      <c r="J728" t="str">
        <f>VLOOKUP($D728,metadata!$B$2:$S$450,7,FALSE)</f>
        <v>i</v>
      </c>
      <c r="K728">
        <f>VLOOKUP($D728,metadata!$B$2:$S$450,8,FALSE)</f>
        <v>5</v>
      </c>
      <c r="L728">
        <f>VLOOKUP($D728,metadata!$B$2:$S$450,9,FALSE)</f>
        <v>4</v>
      </c>
      <c r="M728" t="str">
        <f>VLOOKUP($D728,metadata!$B$2:$S$450,10,FALSE)</f>
        <v>n</v>
      </c>
      <c r="N728" t="str">
        <f>VLOOKUP($D728,metadata!$B$2:$S$450,11,FALSE)</f>
        <v>Velarifictorus micado</v>
      </c>
      <c r="O728" t="str">
        <f>VLOOKUP($D728,metadata!$B$2:$S$450,12,FALSE)</f>
        <v>orthoptera</v>
      </c>
      <c r="P728" t="str">
        <f>VLOOKUP($D728,metadata!$B$2:$S$450,13,FALSE)</f>
        <v>JL</v>
      </c>
      <c r="Q728" t="str">
        <f>VLOOKUP($D728,metadata!$B$2:$S$450,14,FALSE)</f>
        <v>"43°88' "</v>
      </c>
      <c r="R728">
        <f>VLOOKUP($D728,metadata!$B$2:$S$450,15,FALSE)</f>
        <v>0</v>
      </c>
      <c r="S728">
        <f>VLOOKUP($D728,metadata!$B$2:$S$450,16,FALSE)</f>
        <v>0</v>
      </c>
      <c r="T728">
        <f>VLOOKUP($D728,metadata!$B$2:$S$450,17,FALSE)</f>
        <v>0</v>
      </c>
      <c r="U728">
        <f>VLOOKUP($D728,metadata!$B$2:$S$450,18,FALSE)</f>
        <v>0</v>
      </c>
      <c r="V728">
        <f>VLOOKUP($D728,metadata!$B$2:$Z$450,19,FALSE)</f>
        <v>85.5</v>
      </c>
      <c r="W728" t="str">
        <f>VLOOKUP($D728,metadata!$B$2:$Z$450,20,FALSE)</f>
        <v>global average</v>
      </c>
      <c r="X728">
        <f>VLOOKUP($D728,metadata!$B$2:$Z$450,21,FALSE)</f>
        <v>0</v>
      </c>
      <c r="Y728">
        <f>VLOOKUP($D728,metadata!$B$2:$Z$450,22,FALSE)</f>
        <v>14</v>
      </c>
      <c r="Z728">
        <f>VLOOKUP($D728,metadata!$B$2:$Z$450,23,FALSE)</f>
        <v>0</v>
      </c>
      <c r="AA728" t="str">
        <f>VLOOKUP($D728,metadata!$B$2:$Z$450,24,FALSE)</f>
        <v>macroptery</v>
      </c>
      <c r="AB728">
        <f>VLOOKUP($D728,metadata!$B$2:$Z$450,25,FALSE)</f>
        <v>0</v>
      </c>
    </row>
    <row r="729" spans="3:28" x14ac:dyDescent="0.3">
      <c r="C729">
        <v>728</v>
      </c>
      <c r="D729" s="11" t="str">
        <f t="shared" si="11"/>
        <v>14-JL</v>
      </c>
      <c r="E729" t="str">
        <f>VLOOKUP($D729,metadata!$B$2:$S$450,2,FALSE)</f>
        <v>Zeng, Y; Zhu, DH</v>
      </c>
      <c r="F729" t="str">
        <f>VLOOKUP($D729,metadata!$B$2:$S$450,3,FALSE)</f>
        <v>Geographical Variation in Body Size, Development Time, and Wing Dimorphism in the Cricket Velarifictorus micado (Orthoptera: Gryllidae)</v>
      </c>
      <c r="G729" t="str">
        <f>VLOOKUP($D729,metadata!$B$2:$S$450,4,FALSE)</f>
        <v>10.1603/AN14040</v>
      </c>
      <c r="H729" t="str">
        <f>VLOOKUP($D729,metadata!$B$2:$S$450,5,FALSE)</f>
        <v>y-askcoordinates</v>
      </c>
      <c r="I729" t="str">
        <f>VLOOKUP($D729,metadata!$B$2:$S$450,6,FALSE)</f>
        <v>a</v>
      </c>
      <c r="J729" t="str">
        <f>VLOOKUP($D729,metadata!$B$2:$S$450,7,FALSE)</f>
        <v>i</v>
      </c>
      <c r="K729">
        <f>VLOOKUP($D729,metadata!$B$2:$S$450,8,FALSE)</f>
        <v>5</v>
      </c>
      <c r="L729">
        <f>VLOOKUP($D729,metadata!$B$2:$S$450,9,FALSE)</f>
        <v>4</v>
      </c>
      <c r="M729" t="str">
        <f>VLOOKUP($D729,metadata!$B$2:$S$450,10,FALSE)</f>
        <v>n</v>
      </c>
      <c r="N729" t="str">
        <f>VLOOKUP($D729,metadata!$B$2:$S$450,11,FALSE)</f>
        <v>Velarifictorus micado</v>
      </c>
      <c r="O729" t="str">
        <f>VLOOKUP($D729,metadata!$B$2:$S$450,12,FALSE)</f>
        <v>orthoptera</v>
      </c>
      <c r="P729" t="str">
        <f>VLOOKUP($D729,metadata!$B$2:$S$450,13,FALSE)</f>
        <v>JL</v>
      </c>
      <c r="Q729" t="str">
        <f>VLOOKUP($D729,metadata!$B$2:$S$450,14,FALSE)</f>
        <v>"43°88' "</v>
      </c>
      <c r="R729">
        <f>VLOOKUP($D729,metadata!$B$2:$S$450,15,FALSE)</f>
        <v>0</v>
      </c>
      <c r="S729">
        <f>VLOOKUP($D729,metadata!$B$2:$S$450,16,FALSE)</f>
        <v>0</v>
      </c>
      <c r="T729">
        <f>VLOOKUP($D729,metadata!$B$2:$S$450,17,FALSE)</f>
        <v>0</v>
      </c>
      <c r="U729">
        <f>VLOOKUP($D729,metadata!$B$2:$S$450,18,FALSE)</f>
        <v>0</v>
      </c>
      <c r="V729">
        <f>VLOOKUP($D729,metadata!$B$2:$Z$450,19,FALSE)</f>
        <v>85.5</v>
      </c>
      <c r="W729" t="str">
        <f>VLOOKUP($D729,metadata!$B$2:$Z$450,20,FALSE)</f>
        <v>global average</v>
      </c>
      <c r="X729">
        <f>VLOOKUP($D729,metadata!$B$2:$Z$450,21,FALSE)</f>
        <v>0</v>
      </c>
      <c r="Y729">
        <f>VLOOKUP($D729,metadata!$B$2:$Z$450,22,FALSE)</f>
        <v>14</v>
      </c>
      <c r="Z729">
        <f>VLOOKUP($D729,metadata!$B$2:$Z$450,23,FALSE)</f>
        <v>0</v>
      </c>
      <c r="AA729" t="str">
        <f>VLOOKUP($D729,metadata!$B$2:$Z$450,24,FALSE)</f>
        <v>macroptery</v>
      </c>
      <c r="AB729">
        <f>VLOOKUP($D729,metadata!$B$2:$Z$450,25,FALSE)</f>
        <v>0</v>
      </c>
    </row>
    <row r="730" spans="3:28" x14ac:dyDescent="0.3">
      <c r="C730">
        <v>729</v>
      </c>
      <c r="D730" s="11" t="str">
        <f t="shared" si="11"/>
        <v>15-HN</v>
      </c>
      <c r="E730" t="str">
        <f>VLOOKUP($D730,metadata!$B$2:$S$450,2,FALSE)</f>
        <v>Hou, YY; Xu, LZ; Wu, Y; Wang, P; Shi, JJ; Zhai, BP</v>
      </c>
      <c r="F730" t="str">
        <f>VLOOKUP($D730,metadata!$B$2:$S$450,3,FALSE)</f>
        <v>Geographic Variation of Diapause and Sensitive Stages of Photoperiodic Response in Laodelphax striatellus Fallen (Hemiptera: Delphacidae)</v>
      </c>
      <c r="G730" t="str">
        <f>VLOOKUP($D730,metadata!$B$2:$S$450,4,FALSE)</f>
        <v>10.1093/jisesa/iev161</v>
      </c>
      <c r="H730" t="str">
        <f>VLOOKUP($D730,metadata!$B$2:$S$450,5,FALSE)</f>
        <v>y</v>
      </c>
      <c r="I730" t="str">
        <f>VLOOKUP($D730,metadata!$B$2:$S$450,6,FALSE)</f>
        <v>a</v>
      </c>
      <c r="J730" t="str">
        <f>VLOOKUP($D730,metadata!$B$2:$S$450,7,FALSE)</f>
        <v>i</v>
      </c>
      <c r="K730">
        <f>VLOOKUP($D730,metadata!$B$2:$S$450,8,FALSE)</f>
        <v>3</v>
      </c>
      <c r="L730">
        <f>VLOOKUP($D730,metadata!$B$2:$S$450,9,FALSE)</f>
        <v>4</v>
      </c>
      <c r="M730">
        <f>VLOOKUP($D730,metadata!$B$2:$S$450,10,FALSE)</f>
        <v>0</v>
      </c>
      <c r="N730" t="str">
        <f>VLOOKUP($D730,metadata!$B$2:$S$450,11,FALSE)</f>
        <v>Laodelphax striatellus</v>
      </c>
      <c r="O730" t="str">
        <f>VLOOKUP($D730,metadata!$B$2:$S$450,12,FALSE)</f>
        <v>hemiptera</v>
      </c>
      <c r="P730" t="str">
        <f>VLOOKUP($D730,metadata!$B$2:$S$450,13,FALSE)</f>
        <v>HN</v>
      </c>
      <c r="Q730">
        <f>VLOOKUP($D730,metadata!$B$2:$S$450,14,FALSE)</f>
        <v>21.02</v>
      </c>
      <c r="R730">
        <f>VLOOKUP($D730,metadata!$B$2:$S$450,15,FALSE)</f>
        <v>105.85</v>
      </c>
      <c r="S730">
        <f>VLOOKUP($D730,metadata!$B$2:$S$450,16,FALSE)</f>
        <v>0.01</v>
      </c>
      <c r="T730">
        <f>VLOOKUP($D730,metadata!$B$2:$S$450,17,FALSE)</f>
        <v>10</v>
      </c>
      <c r="U730">
        <f>VLOOKUP($D730,metadata!$B$2:$S$450,18,FALSE)</f>
        <v>0</v>
      </c>
      <c r="V730">
        <f>VLOOKUP($D730,metadata!$B$2:$Z$450,19,FALSE)</f>
        <v>244.5</v>
      </c>
      <c r="W730" t="str">
        <f>VLOOKUP($D730,metadata!$B$2:$Z$450,20,FALSE)</f>
        <v>global average</v>
      </c>
      <c r="X730">
        <f>VLOOKUP($D730,metadata!$B$2:$Z$450,21,FALSE)</f>
        <v>0</v>
      </c>
      <c r="Y730">
        <f>VLOOKUP($D730,metadata!$B$2:$Z$450,22,FALSE)</f>
        <v>15</v>
      </c>
      <c r="Z730">
        <f>VLOOKUP($D730,metadata!$B$2:$Z$450,23,FALSE)</f>
        <v>0</v>
      </c>
      <c r="AA730" t="str">
        <f>VLOOKUP($D730,metadata!$B$2:$Z$450,24,FALSE)</f>
        <v>nymph</v>
      </c>
      <c r="AB730">
        <f>VLOOKUP($D730,metadata!$B$2:$Z$450,25,FALSE)</f>
        <v>0</v>
      </c>
    </row>
    <row r="731" spans="3:28" x14ac:dyDescent="0.3">
      <c r="C731">
        <v>730</v>
      </c>
      <c r="D731" s="11" t="str">
        <f t="shared" si="11"/>
        <v>15-HN</v>
      </c>
      <c r="E731" t="str">
        <f>VLOOKUP($D731,metadata!$B$2:$S$450,2,FALSE)</f>
        <v>Hou, YY; Xu, LZ; Wu, Y; Wang, P; Shi, JJ; Zhai, BP</v>
      </c>
      <c r="F731" t="str">
        <f>VLOOKUP($D731,metadata!$B$2:$S$450,3,FALSE)</f>
        <v>Geographic Variation of Diapause and Sensitive Stages of Photoperiodic Response in Laodelphax striatellus Fallen (Hemiptera: Delphacidae)</v>
      </c>
      <c r="G731" t="str">
        <f>VLOOKUP($D731,metadata!$B$2:$S$450,4,FALSE)</f>
        <v>10.1093/jisesa/iev161</v>
      </c>
      <c r="H731" t="str">
        <f>VLOOKUP($D731,metadata!$B$2:$S$450,5,FALSE)</f>
        <v>y</v>
      </c>
      <c r="I731" t="str">
        <f>VLOOKUP($D731,metadata!$B$2:$S$450,6,FALSE)</f>
        <v>a</v>
      </c>
      <c r="J731" t="str">
        <f>VLOOKUP($D731,metadata!$B$2:$S$450,7,FALSE)</f>
        <v>i</v>
      </c>
      <c r="K731">
        <f>VLOOKUP($D731,metadata!$B$2:$S$450,8,FALSE)</f>
        <v>3</v>
      </c>
      <c r="L731">
        <f>VLOOKUP($D731,metadata!$B$2:$S$450,9,FALSE)</f>
        <v>4</v>
      </c>
      <c r="M731">
        <f>VLOOKUP($D731,metadata!$B$2:$S$450,10,FALSE)</f>
        <v>0</v>
      </c>
      <c r="N731" t="str">
        <f>VLOOKUP($D731,metadata!$B$2:$S$450,11,FALSE)</f>
        <v>Laodelphax striatellus</v>
      </c>
      <c r="O731" t="str">
        <f>VLOOKUP($D731,metadata!$B$2:$S$450,12,FALSE)</f>
        <v>hemiptera</v>
      </c>
      <c r="P731" t="str">
        <f>VLOOKUP($D731,metadata!$B$2:$S$450,13,FALSE)</f>
        <v>HN</v>
      </c>
      <c r="Q731">
        <f>VLOOKUP($D731,metadata!$B$2:$S$450,14,FALSE)</f>
        <v>21.02</v>
      </c>
      <c r="R731">
        <f>VLOOKUP($D731,metadata!$B$2:$S$450,15,FALSE)</f>
        <v>105.85</v>
      </c>
      <c r="S731">
        <f>VLOOKUP($D731,metadata!$B$2:$S$450,16,FALSE)</f>
        <v>0.01</v>
      </c>
      <c r="T731">
        <f>VLOOKUP($D731,metadata!$B$2:$S$450,17,FALSE)</f>
        <v>10</v>
      </c>
      <c r="U731">
        <f>VLOOKUP($D731,metadata!$B$2:$S$450,18,FALSE)</f>
        <v>0</v>
      </c>
      <c r="V731">
        <f>VLOOKUP($D731,metadata!$B$2:$Z$450,19,FALSE)</f>
        <v>244.5</v>
      </c>
      <c r="W731" t="str">
        <f>VLOOKUP($D731,metadata!$B$2:$Z$450,20,FALSE)</f>
        <v>global average</v>
      </c>
      <c r="X731">
        <f>VLOOKUP($D731,metadata!$B$2:$Z$450,21,FALSE)</f>
        <v>0</v>
      </c>
      <c r="Y731">
        <f>VLOOKUP($D731,metadata!$B$2:$Z$450,22,FALSE)</f>
        <v>15</v>
      </c>
      <c r="Z731">
        <f>VLOOKUP($D731,metadata!$B$2:$Z$450,23,FALSE)</f>
        <v>0</v>
      </c>
      <c r="AA731" t="str">
        <f>VLOOKUP($D731,metadata!$B$2:$Z$450,24,FALSE)</f>
        <v>nymph</v>
      </c>
      <c r="AB731">
        <f>VLOOKUP($D731,metadata!$B$2:$Z$450,25,FALSE)</f>
        <v>0</v>
      </c>
    </row>
    <row r="732" spans="3:28" x14ac:dyDescent="0.3">
      <c r="C732">
        <v>731</v>
      </c>
      <c r="D732" s="11" t="str">
        <f t="shared" si="11"/>
        <v>15-HN</v>
      </c>
      <c r="E732" t="str">
        <f>VLOOKUP($D732,metadata!$B$2:$S$450,2,FALSE)</f>
        <v>Hou, YY; Xu, LZ; Wu, Y; Wang, P; Shi, JJ; Zhai, BP</v>
      </c>
      <c r="F732" t="str">
        <f>VLOOKUP($D732,metadata!$B$2:$S$450,3,FALSE)</f>
        <v>Geographic Variation of Diapause and Sensitive Stages of Photoperiodic Response in Laodelphax striatellus Fallen (Hemiptera: Delphacidae)</v>
      </c>
      <c r="G732" t="str">
        <f>VLOOKUP($D732,metadata!$B$2:$S$450,4,FALSE)</f>
        <v>10.1093/jisesa/iev161</v>
      </c>
      <c r="H732" t="str">
        <f>VLOOKUP($D732,metadata!$B$2:$S$450,5,FALSE)</f>
        <v>y</v>
      </c>
      <c r="I732" t="str">
        <f>VLOOKUP($D732,metadata!$B$2:$S$450,6,FALSE)</f>
        <v>a</v>
      </c>
      <c r="J732" t="str">
        <f>VLOOKUP($D732,metadata!$B$2:$S$450,7,FALSE)</f>
        <v>i</v>
      </c>
      <c r="K732">
        <f>VLOOKUP($D732,metadata!$B$2:$S$450,8,FALSE)</f>
        <v>3</v>
      </c>
      <c r="L732">
        <f>VLOOKUP($D732,metadata!$B$2:$S$450,9,FALSE)</f>
        <v>4</v>
      </c>
      <c r="M732">
        <f>VLOOKUP($D732,metadata!$B$2:$S$450,10,FALSE)</f>
        <v>0</v>
      </c>
      <c r="N732" t="str">
        <f>VLOOKUP($D732,metadata!$B$2:$S$450,11,FALSE)</f>
        <v>Laodelphax striatellus</v>
      </c>
      <c r="O732" t="str">
        <f>VLOOKUP($D732,metadata!$B$2:$S$450,12,FALSE)</f>
        <v>hemiptera</v>
      </c>
      <c r="P732" t="str">
        <f>VLOOKUP($D732,metadata!$B$2:$S$450,13,FALSE)</f>
        <v>HN</v>
      </c>
      <c r="Q732">
        <f>VLOOKUP($D732,metadata!$B$2:$S$450,14,FALSE)</f>
        <v>21.02</v>
      </c>
      <c r="R732">
        <f>VLOOKUP($D732,metadata!$B$2:$S$450,15,FALSE)</f>
        <v>105.85</v>
      </c>
      <c r="S732">
        <f>VLOOKUP($D732,metadata!$B$2:$S$450,16,FALSE)</f>
        <v>0.01</v>
      </c>
      <c r="T732">
        <f>VLOOKUP($D732,metadata!$B$2:$S$450,17,FALSE)</f>
        <v>10</v>
      </c>
      <c r="U732">
        <f>VLOOKUP($D732,metadata!$B$2:$S$450,18,FALSE)</f>
        <v>0</v>
      </c>
      <c r="V732">
        <f>VLOOKUP($D732,metadata!$B$2:$Z$450,19,FALSE)</f>
        <v>244.5</v>
      </c>
      <c r="W732" t="str">
        <f>VLOOKUP($D732,metadata!$B$2:$Z$450,20,FALSE)</f>
        <v>global average</v>
      </c>
      <c r="X732">
        <f>VLOOKUP($D732,metadata!$B$2:$Z$450,21,FALSE)</f>
        <v>0</v>
      </c>
      <c r="Y732">
        <f>VLOOKUP($D732,metadata!$B$2:$Z$450,22,FALSE)</f>
        <v>15</v>
      </c>
      <c r="Z732">
        <f>VLOOKUP($D732,metadata!$B$2:$Z$450,23,FALSE)</f>
        <v>0</v>
      </c>
      <c r="AA732" t="str">
        <f>VLOOKUP($D732,metadata!$B$2:$Z$450,24,FALSE)</f>
        <v>nymph</v>
      </c>
      <c r="AB732">
        <f>VLOOKUP($D732,metadata!$B$2:$Z$450,25,FALSE)</f>
        <v>0</v>
      </c>
    </row>
    <row r="733" spans="3:28" x14ac:dyDescent="0.3">
      <c r="C733">
        <v>732</v>
      </c>
      <c r="D733" s="11" t="str">
        <f t="shared" si="11"/>
        <v>15-HN</v>
      </c>
      <c r="E733" t="str">
        <f>VLOOKUP($D733,metadata!$B$2:$S$450,2,FALSE)</f>
        <v>Hou, YY; Xu, LZ; Wu, Y; Wang, P; Shi, JJ; Zhai, BP</v>
      </c>
      <c r="F733" t="str">
        <f>VLOOKUP($D733,metadata!$B$2:$S$450,3,FALSE)</f>
        <v>Geographic Variation of Diapause and Sensitive Stages of Photoperiodic Response in Laodelphax striatellus Fallen (Hemiptera: Delphacidae)</v>
      </c>
      <c r="G733" t="str">
        <f>VLOOKUP($D733,metadata!$B$2:$S$450,4,FALSE)</f>
        <v>10.1093/jisesa/iev161</v>
      </c>
      <c r="H733" t="str">
        <f>VLOOKUP($D733,metadata!$B$2:$S$450,5,FALSE)</f>
        <v>y</v>
      </c>
      <c r="I733" t="str">
        <f>VLOOKUP($D733,metadata!$B$2:$S$450,6,FALSE)</f>
        <v>a</v>
      </c>
      <c r="J733" t="str">
        <f>VLOOKUP($D733,metadata!$B$2:$S$450,7,FALSE)</f>
        <v>i</v>
      </c>
      <c r="K733">
        <f>VLOOKUP($D733,metadata!$B$2:$S$450,8,FALSE)</f>
        <v>3</v>
      </c>
      <c r="L733">
        <f>VLOOKUP($D733,metadata!$B$2:$S$450,9,FALSE)</f>
        <v>4</v>
      </c>
      <c r="M733">
        <f>VLOOKUP($D733,metadata!$B$2:$S$450,10,FALSE)</f>
        <v>0</v>
      </c>
      <c r="N733" t="str">
        <f>VLOOKUP($D733,metadata!$B$2:$S$450,11,FALSE)</f>
        <v>Laodelphax striatellus</v>
      </c>
      <c r="O733" t="str">
        <f>VLOOKUP($D733,metadata!$B$2:$S$450,12,FALSE)</f>
        <v>hemiptera</v>
      </c>
      <c r="P733" t="str">
        <f>VLOOKUP($D733,metadata!$B$2:$S$450,13,FALSE)</f>
        <v>HN</v>
      </c>
      <c r="Q733">
        <f>VLOOKUP($D733,metadata!$B$2:$S$450,14,FALSE)</f>
        <v>21.02</v>
      </c>
      <c r="R733">
        <f>VLOOKUP($D733,metadata!$B$2:$S$450,15,FALSE)</f>
        <v>105.85</v>
      </c>
      <c r="S733">
        <f>VLOOKUP($D733,metadata!$B$2:$S$450,16,FALSE)</f>
        <v>0.01</v>
      </c>
      <c r="T733">
        <f>VLOOKUP($D733,metadata!$B$2:$S$450,17,FALSE)</f>
        <v>10</v>
      </c>
      <c r="U733">
        <f>VLOOKUP($D733,metadata!$B$2:$S$450,18,FALSE)</f>
        <v>0</v>
      </c>
      <c r="V733">
        <f>VLOOKUP($D733,metadata!$B$2:$Z$450,19,FALSE)</f>
        <v>244.5</v>
      </c>
      <c r="W733" t="str">
        <f>VLOOKUP($D733,metadata!$B$2:$Z$450,20,FALSE)</f>
        <v>global average</v>
      </c>
      <c r="X733">
        <f>VLOOKUP($D733,metadata!$B$2:$Z$450,21,FALSE)</f>
        <v>0</v>
      </c>
      <c r="Y733">
        <f>VLOOKUP($D733,metadata!$B$2:$Z$450,22,FALSE)</f>
        <v>15</v>
      </c>
      <c r="Z733">
        <f>VLOOKUP($D733,metadata!$B$2:$Z$450,23,FALSE)</f>
        <v>0</v>
      </c>
      <c r="AA733" t="str">
        <f>VLOOKUP($D733,metadata!$B$2:$Z$450,24,FALSE)</f>
        <v>nymph</v>
      </c>
      <c r="AB733">
        <f>VLOOKUP($D733,metadata!$B$2:$Z$450,25,FALSE)</f>
        <v>0</v>
      </c>
    </row>
    <row r="734" spans="3:28" x14ac:dyDescent="0.3">
      <c r="C734">
        <v>733</v>
      </c>
      <c r="D734" s="11" t="str">
        <f t="shared" si="11"/>
        <v>15-HN</v>
      </c>
      <c r="E734" t="str">
        <f>VLOOKUP($D734,metadata!$B$2:$S$450,2,FALSE)</f>
        <v>Hou, YY; Xu, LZ; Wu, Y; Wang, P; Shi, JJ; Zhai, BP</v>
      </c>
      <c r="F734" t="str">
        <f>VLOOKUP($D734,metadata!$B$2:$S$450,3,FALSE)</f>
        <v>Geographic Variation of Diapause and Sensitive Stages of Photoperiodic Response in Laodelphax striatellus Fallen (Hemiptera: Delphacidae)</v>
      </c>
      <c r="G734" t="str">
        <f>VLOOKUP($D734,metadata!$B$2:$S$450,4,FALSE)</f>
        <v>10.1093/jisesa/iev161</v>
      </c>
      <c r="H734" t="str">
        <f>VLOOKUP($D734,metadata!$B$2:$S$450,5,FALSE)</f>
        <v>y</v>
      </c>
      <c r="I734" t="str">
        <f>VLOOKUP($D734,metadata!$B$2:$S$450,6,FALSE)</f>
        <v>a</v>
      </c>
      <c r="J734" t="str">
        <f>VLOOKUP($D734,metadata!$B$2:$S$450,7,FALSE)</f>
        <v>i</v>
      </c>
      <c r="K734">
        <f>VLOOKUP($D734,metadata!$B$2:$S$450,8,FALSE)</f>
        <v>3</v>
      </c>
      <c r="L734">
        <f>VLOOKUP($D734,metadata!$B$2:$S$450,9,FALSE)</f>
        <v>4</v>
      </c>
      <c r="M734">
        <f>VLOOKUP($D734,metadata!$B$2:$S$450,10,FALSE)</f>
        <v>0</v>
      </c>
      <c r="N734" t="str">
        <f>VLOOKUP($D734,metadata!$B$2:$S$450,11,FALSE)</f>
        <v>Laodelphax striatellus</v>
      </c>
      <c r="O734" t="str">
        <f>VLOOKUP($D734,metadata!$B$2:$S$450,12,FALSE)</f>
        <v>hemiptera</v>
      </c>
      <c r="P734" t="str">
        <f>VLOOKUP($D734,metadata!$B$2:$S$450,13,FALSE)</f>
        <v>HN</v>
      </c>
      <c r="Q734">
        <f>VLOOKUP($D734,metadata!$B$2:$S$450,14,FALSE)</f>
        <v>21.02</v>
      </c>
      <c r="R734">
        <f>VLOOKUP($D734,metadata!$B$2:$S$450,15,FALSE)</f>
        <v>105.85</v>
      </c>
      <c r="S734">
        <f>VLOOKUP($D734,metadata!$B$2:$S$450,16,FALSE)</f>
        <v>0.01</v>
      </c>
      <c r="T734">
        <f>VLOOKUP($D734,metadata!$B$2:$S$450,17,FALSE)</f>
        <v>10</v>
      </c>
      <c r="U734">
        <f>VLOOKUP($D734,metadata!$B$2:$S$450,18,FALSE)</f>
        <v>0</v>
      </c>
      <c r="V734">
        <f>VLOOKUP($D734,metadata!$B$2:$Z$450,19,FALSE)</f>
        <v>244.5</v>
      </c>
      <c r="W734" t="str">
        <f>VLOOKUP($D734,metadata!$B$2:$Z$450,20,FALSE)</f>
        <v>global average</v>
      </c>
      <c r="X734">
        <f>VLOOKUP($D734,metadata!$B$2:$Z$450,21,FALSE)</f>
        <v>0</v>
      </c>
      <c r="Y734">
        <f>VLOOKUP($D734,metadata!$B$2:$Z$450,22,FALSE)</f>
        <v>15</v>
      </c>
      <c r="Z734">
        <f>VLOOKUP($D734,metadata!$B$2:$Z$450,23,FALSE)</f>
        <v>0</v>
      </c>
      <c r="AA734" t="str">
        <f>VLOOKUP($D734,metadata!$B$2:$Z$450,24,FALSE)</f>
        <v>nymph</v>
      </c>
      <c r="AB734">
        <f>VLOOKUP($D734,metadata!$B$2:$Z$450,25,FALSE)</f>
        <v>0</v>
      </c>
    </row>
    <row r="735" spans="3:28" x14ac:dyDescent="0.3">
      <c r="C735">
        <v>734</v>
      </c>
      <c r="D735" s="11" t="str">
        <f t="shared" si="11"/>
        <v>15-HN</v>
      </c>
      <c r="E735" t="str">
        <f>VLOOKUP($D735,metadata!$B$2:$S$450,2,FALSE)</f>
        <v>Hou, YY; Xu, LZ; Wu, Y; Wang, P; Shi, JJ; Zhai, BP</v>
      </c>
      <c r="F735" t="str">
        <f>VLOOKUP($D735,metadata!$B$2:$S$450,3,FALSE)</f>
        <v>Geographic Variation of Diapause and Sensitive Stages of Photoperiodic Response in Laodelphax striatellus Fallen (Hemiptera: Delphacidae)</v>
      </c>
      <c r="G735" t="str">
        <f>VLOOKUP($D735,metadata!$B$2:$S$450,4,FALSE)</f>
        <v>10.1093/jisesa/iev161</v>
      </c>
      <c r="H735" t="str">
        <f>VLOOKUP($D735,metadata!$B$2:$S$450,5,FALSE)</f>
        <v>y</v>
      </c>
      <c r="I735" t="str">
        <f>VLOOKUP($D735,metadata!$B$2:$S$450,6,FALSE)</f>
        <v>a</v>
      </c>
      <c r="J735" t="str">
        <f>VLOOKUP($D735,metadata!$B$2:$S$450,7,FALSE)</f>
        <v>i</v>
      </c>
      <c r="K735">
        <f>VLOOKUP($D735,metadata!$B$2:$S$450,8,FALSE)</f>
        <v>3</v>
      </c>
      <c r="L735">
        <f>VLOOKUP($D735,metadata!$B$2:$S$450,9,FALSE)</f>
        <v>4</v>
      </c>
      <c r="M735">
        <f>VLOOKUP($D735,metadata!$B$2:$S$450,10,FALSE)</f>
        <v>0</v>
      </c>
      <c r="N735" t="str">
        <f>VLOOKUP($D735,metadata!$B$2:$S$450,11,FALSE)</f>
        <v>Laodelphax striatellus</v>
      </c>
      <c r="O735" t="str">
        <f>VLOOKUP($D735,metadata!$B$2:$S$450,12,FALSE)</f>
        <v>hemiptera</v>
      </c>
      <c r="P735" t="str">
        <f>VLOOKUP($D735,metadata!$B$2:$S$450,13,FALSE)</f>
        <v>HN</v>
      </c>
      <c r="Q735">
        <f>VLOOKUP($D735,metadata!$B$2:$S$450,14,FALSE)</f>
        <v>21.02</v>
      </c>
      <c r="R735">
        <f>VLOOKUP($D735,metadata!$B$2:$S$450,15,FALSE)</f>
        <v>105.85</v>
      </c>
      <c r="S735">
        <f>VLOOKUP($D735,metadata!$B$2:$S$450,16,FALSE)</f>
        <v>0.01</v>
      </c>
      <c r="T735">
        <f>VLOOKUP($D735,metadata!$B$2:$S$450,17,FALSE)</f>
        <v>10</v>
      </c>
      <c r="U735">
        <f>VLOOKUP($D735,metadata!$B$2:$S$450,18,FALSE)</f>
        <v>0</v>
      </c>
      <c r="V735">
        <f>VLOOKUP($D735,metadata!$B$2:$Z$450,19,FALSE)</f>
        <v>244.5</v>
      </c>
      <c r="W735" t="str">
        <f>VLOOKUP($D735,metadata!$B$2:$Z$450,20,FALSE)</f>
        <v>global average</v>
      </c>
      <c r="X735">
        <f>VLOOKUP($D735,metadata!$B$2:$Z$450,21,FALSE)</f>
        <v>0</v>
      </c>
      <c r="Y735">
        <f>VLOOKUP($D735,metadata!$B$2:$Z$450,22,FALSE)</f>
        <v>15</v>
      </c>
      <c r="Z735">
        <f>VLOOKUP($D735,metadata!$B$2:$Z$450,23,FALSE)</f>
        <v>0</v>
      </c>
      <c r="AA735" t="str">
        <f>VLOOKUP($D735,metadata!$B$2:$Z$450,24,FALSE)</f>
        <v>nymph</v>
      </c>
      <c r="AB735">
        <f>VLOOKUP($D735,metadata!$B$2:$Z$450,25,FALSE)</f>
        <v>0</v>
      </c>
    </row>
    <row r="736" spans="3:28" x14ac:dyDescent="0.3">
      <c r="C736">
        <v>735</v>
      </c>
      <c r="D736" s="11" t="str">
        <f t="shared" si="11"/>
        <v>15-JY</v>
      </c>
      <c r="E736" t="str">
        <f>VLOOKUP($D736,metadata!$B$2:$S$450,2,FALSE)</f>
        <v>Hou, YY; Xu, LZ; Wu, Y; Wang, P; Shi, JJ; Zhai, BP</v>
      </c>
      <c r="F736" t="str">
        <f>VLOOKUP($D736,metadata!$B$2:$S$450,3,FALSE)</f>
        <v>Geographic Variation of Diapause and Sensitive Stages of Photoperiodic Response in Laodelphax striatellus Fallen (Hemiptera: Delphacidae)</v>
      </c>
      <c r="G736" t="str">
        <f>VLOOKUP($D736,metadata!$B$2:$S$450,4,FALSE)</f>
        <v>10.1093/jisesa/iev161</v>
      </c>
      <c r="H736" t="str">
        <f>VLOOKUP($D736,metadata!$B$2:$S$450,5,FALSE)</f>
        <v>y</v>
      </c>
      <c r="I736" t="str">
        <f>VLOOKUP($D736,metadata!$B$2:$S$450,6,FALSE)</f>
        <v>a</v>
      </c>
      <c r="J736" t="str">
        <f>VLOOKUP($D736,metadata!$B$2:$S$450,7,FALSE)</f>
        <v>i</v>
      </c>
      <c r="K736">
        <f>VLOOKUP($D736,metadata!$B$2:$S$450,8,FALSE)</f>
        <v>3</v>
      </c>
      <c r="L736">
        <f>VLOOKUP($D736,metadata!$B$2:$S$450,9,FALSE)</f>
        <v>4</v>
      </c>
      <c r="M736">
        <f>VLOOKUP($D736,metadata!$B$2:$S$450,10,FALSE)</f>
        <v>0</v>
      </c>
      <c r="N736" t="str">
        <f>VLOOKUP($D736,metadata!$B$2:$S$450,11,FALSE)</f>
        <v>Laodelphax striatellus</v>
      </c>
      <c r="O736" t="str">
        <f>VLOOKUP($D736,metadata!$B$2:$S$450,12,FALSE)</f>
        <v>hemiptera</v>
      </c>
      <c r="P736" t="str">
        <f>VLOOKUP($D736,metadata!$B$2:$S$450,13,FALSE)</f>
        <v>JY</v>
      </c>
      <c r="Q736">
        <f>VLOOKUP($D736,metadata!$B$2:$S$450,14,FALSE)</f>
        <v>32.51</v>
      </c>
      <c r="R736">
        <f>VLOOKUP($D736,metadata!$B$2:$S$450,15,FALSE)</f>
        <v>120.15</v>
      </c>
      <c r="S736">
        <f>VLOOKUP($D736,metadata!$B$2:$S$450,16,FALSE)</f>
        <v>0.01</v>
      </c>
      <c r="T736">
        <f>VLOOKUP($D736,metadata!$B$2:$S$450,17,FALSE)</f>
        <v>3</v>
      </c>
      <c r="U736">
        <f>VLOOKUP($D736,metadata!$B$2:$S$450,18,FALSE)</f>
        <v>0</v>
      </c>
      <c r="V736">
        <f>VLOOKUP($D736,metadata!$B$2:$Z$450,19,FALSE)</f>
        <v>244.5</v>
      </c>
      <c r="W736" t="str">
        <f>VLOOKUP($D736,metadata!$B$2:$Z$450,20,FALSE)</f>
        <v>global average</v>
      </c>
      <c r="X736">
        <f>VLOOKUP($D736,metadata!$B$2:$Z$450,21,FALSE)</f>
        <v>0</v>
      </c>
      <c r="Y736">
        <f>VLOOKUP($D736,metadata!$B$2:$Z$450,22,FALSE)</f>
        <v>15</v>
      </c>
      <c r="Z736">
        <f>VLOOKUP($D736,metadata!$B$2:$Z$450,23,FALSE)</f>
        <v>0</v>
      </c>
      <c r="AA736" t="str">
        <f>VLOOKUP($D736,metadata!$B$2:$Z$450,24,FALSE)</f>
        <v>nymph</v>
      </c>
      <c r="AB736">
        <f>VLOOKUP($D736,metadata!$B$2:$Z$450,25,FALSE)</f>
        <v>0</v>
      </c>
    </row>
    <row r="737" spans="3:28" x14ac:dyDescent="0.3">
      <c r="C737">
        <v>736</v>
      </c>
      <c r="D737" s="11" t="str">
        <f t="shared" si="11"/>
        <v>15-JY</v>
      </c>
      <c r="E737" t="str">
        <f>VLOOKUP($D737,metadata!$B$2:$S$450,2,FALSE)</f>
        <v>Hou, YY; Xu, LZ; Wu, Y; Wang, P; Shi, JJ; Zhai, BP</v>
      </c>
      <c r="F737" t="str">
        <f>VLOOKUP($D737,metadata!$B$2:$S$450,3,FALSE)</f>
        <v>Geographic Variation of Diapause and Sensitive Stages of Photoperiodic Response in Laodelphax striatellus Fallen (Hemiptera: Delphacidae)</v>
      </c>
      <c r="G737" t="str">
        <f>VLOOKUP($D737,metadata!$B$2:$S$450,4,FALSE)</f>
        <v>10.1093/jisesa/iev161</v>
      </c>
      <c r="H737" t="str">
        <f>VLOOKUP($D737,metadata!$B$2:$S$450,5,FALSE)</f>
        <v>y</v>
      </c>
      <c r="I737" t="str">
        <f>VLOOKUP($D737,metadata!$B$2:$S$450,6,FALSE)</f>
        <v>a</v>
      </c>
      <c r="J737" t="str">
        <f>VLOOKUP($D737,metadata!$B$2:$S$450,7,FALSE)</f>
        <v>i</v>
      </c>
      <c r="K737">
        <f>VLOOKUP($D737,metadata!$B$2:$S$450,8,FALSE)</f>
        <v>3</v>
      </c>
      <c r="L737">
        <f>VLOOKUP($D737,metadata!$B$2:$S$450,9,FALSE)</f>
        <v>4</v>
      </c>
      <c r="M737">
        <f>VLOOKUP($D737,metadata!$B$2:$S$450,10,FALSE)</f>
        <v>0</v>
      </c>
      <c r="N737" t="str">
        <f>VLOOKUP($D737,metadata!$B$2:$S$450,11,FALSE)</f>
        <v>Laodelphax striatellus</v>
      </c>
      <c r="O737" t="str">
        <f>VLOOKUP($D737,metadata!$B$2:$S$450,12,FALSE)</f>
        <v>hemiptera</v>
      </c>
      <c r="P737" t="str">
        <f>VLOOKUP($D737,metadata!$B$2:$S$450,13,FALSE)</f>
        <v>JY</v>
      </c>
      <c r="Q737">
        <f>VLOOKUP($D737,metadata!$B$2:$S$450,14,FALSE)</f>
        <v>32.51</v>
      </c>
      <c r="R737">
        <f>VLOOKUP($D737,metadata!$B$2:$S$450,15,FALSE)</f>
        <v>120.15</v>
      </c>
      <c r="S737">
        <f>VLOOKUP($D737,metadata!$B$2:$S$450,16,FALSE)</f>
        <v>0.01</v>
      </c>
      <c r="T737">
        <f>VLOOKUP($D737,metadata!$B$2:$S$450,17,FALSE)</f>
        <v>3</v>
      </c>
      <c r="U737">
        <f>VLOOKUP($D737,metadata!$B$2:$S$450,18,FALSE)</f>
        <v>0</v>
      </c>
      <c r="V737">
        <f>VLOOKUP($D737,metadata!$B$2:$Z$450,19,FALSE)</f>
        <v>244.5</v>
      </c>
      <c r="W737" t="str">
        <f>VLOOKUP($D737,metadata!$B$2:$Z$450,20,FALSE)</f>
        <v>global average</v>
      </c>
      <c r="X737">
        <f>VLOOKUP($D737,metadata!$B$2:$Z$450,21,FALSE)</f>
        <v>0</v>
      </c>
      <c r="Y737">
        <f>VLOOKUP($D737,metadata!$B$2:$Z$450,22,FALSE)</f>
        <v>15</v>
      </c>
      <c r="Z737">
        <f>VLOOKUP($D737,metadata!$B$2:$Z$450,23,FALSE)</f>
        <v>0</v>
      </c>
      <c r="AA737" t="str">
        <f>VLOOKUP($D737,metadata!$B$2:$Z$450,24,FALSE)</f>
        <v>nymph</v>
      </c>
      <c r="AB737">
        <f>VLOOKUP($D737,metadata!$B$2:$Z$450,25,FALSE)</f>
        <v>0</v>
      </c>
    </row>
    <row r="738" spans="3:28" x14ac:dyDescent="0.3">
      <c r="C738">
        <v>737</v>
      </c>
      <c r="D738" s="11" t="str">
        <f t="shared" si="11"/>
        <v>15-JY</v>
      </c>
      <c r="E738" t="str">
        <f>VLOOKUP($D738,metadata!$B$2:$S$450,2,FALSE)</f>
        <v>Hou, YY; Xu, LZ; Wu, Y; Wang, P; Shi, JJ; Zhai, BP</v>
      </c>
      <c r="F738" t="str">
        <f>VLOOKUP($D738,metadata!$B$2:$S$450,3,FALSE)</f>
        <v>Geographic Variation of Diapause and Sensitive Stages of Photoperiodic Response in Laodelphax striatellus Fallen (Hemiptera: Delphacidae)</v>
      </c>
      <c r="G738" t="str">
        <f>VLOOKUP($D738,metadata!$B$2:$S$450,4,FALSE)</f>
        <v>10.1093/jisesa/iev161</v>
      </c>
      <c r="H738" t="str">
        <f>VLOOKUP($D738,metadata!$B$2:$S$450,5,FALSE)</f>
        <v>y</v>
      </c>
      <c r="I738" t="str">
        <f>VLOOKUP($D738,metadata!$B$2:$S$450,6,FALSE)</f>
        <v>a</v>
      </c>
      <c r="J738" t="str">
        <f>VLOOKUP($D738,metadata!$B$2:$S$450,7,FALSE)</f>
        <v>i</v>
      </c>
      <c r="K738">
        <f>VLOOKUP($D738,metadata!$B$2:$S$450,8,FALSE)</f>
        <v>3</v>
      </c>
      <c r="L738">
        <f>VLOOKUP($D738,metadata!$B$2:$S$450,9,FALSE)</f>
        <v>4</v>
      </c>
      <c r="M738">
        <f>VLOOKUP($D738,metadata!$B$2:$S$450,10,FALSE)</f>
        <v>0</v>
      </c>
      <c r="N738" t="str">
        <f>VLOOKUP($D738,metadata!$B$2:$S$450,11,FALSE)</f>
        <v>Laodelphax striatellus</v>
      </c>
      <c r="O738" t="str">
        <f>VLOOKUP($D738,metadata!$B$2:$S$450,12,FALSE)</f>
        <v>hemiptera</v>
      </c>
      <c r="P738" t="str">
        <f>VLOOKUP($D738,metadata!$B$2:$S$450,13,FALSE)</f>
        <v>JY</v>
      </c>
      <c r="Q738">
        <f>VLOOKUP($D738,metadata!$B$2:$S$450,14,FALSE)</f>
        <v>32.51</v>
      </c>
      <c r="R738">
        <f>VLOOKUP($D738,metadata!$B$2:$S$450,15,FALSE)</f>
        <v>120.15</v>
      </c>
      <c r="S738">
        <f>VLOOKUP($D738,metadata!$B$2:$S$450,16,FALSE)</f>
        <v>0.01</v>
      </c>
      <c r="T738">
        <f>VLOOKUP($D738,metadata!$B$2:$S$450,17,FALSE)</f>
        <v>3</v>
      </c>
      <c r="U738">
        <f>VLOOKUP($D738,metadata!$B$2:$S$450,18,FALSE)</f>
        <v>0</v>
      </c>
      <c r="V738">
        <f>VLOOKUP($D738,metadata!$B$2:$Z$450,19,FALSE)</f>
        <v>244.5</v>
      </c>
      <c r="W738" t="str">
        <f>VLOOKUP($D738,metadata!$B$2:$Z$450,20,FALSE)</f>
        <v>global average</v>
      </c>
      <c r="X738">
        <f>VLOOKUP($D738,metadata!$B$2:$Z$450,21,FALSE)</f>
        <v>0</v>
      </c>
      <c r="Y738">
        <f>VLOOKUP($D738,metadata!$B$2:$Z$450,22,FALSE)</f>
        <v>15</v>
      </c>
      <c r="Z738">
        <f>VLOOKUP($D738,metadata!$B$2:$Z$450,23,FALSE)</f>
        <v>0</v>
      </c>
      <c r="AA738" t="str">
        <f>VLOOKUP($D738,metadata!$B$2:$Z$450,24,FALSE)</f>
        <v>nymph</v>
      </c>
      <c r="AB738">
        <f>VLOOKUP($D738,metadata!$B$2:$Z$450,25,FALSE)</f>
        <v>0</v>
      </c>
    </row>
    <row r="739" spans="3:28" x14ac:dyDescent="0.3">
      <c r="C739">
        <v>738</v>
      </c>
      <c r="D739" s="11" t="str">
        <f t="shared" si="11"/>
        <v>15-JY</v>
      </c>
      <c r="E739" t="str">
        <f>VLOOKUP($D739,metadata!$B$2:$S$450,2,FALSE)</f>
        <v>Hou, YY; Xu, LZ; Wu, Y; Wang, P; Shi, JJ; Zhai, BP</v>
      </c>
      <c r="F739" t="str">
        <f>VLOOKUP($D739,metadata!$B$2:$S$450,3,FALSE)</f>
        <v>Geographic Variation of Diapause and Sensitive Stages of Photoperiodic Response in Laodelphax striatellus Fallen (Hemiptera: Delphacidae)</v>
      </c>
      <c r="G739" t="str">
        <f>VLOOKUP($D739,metadata!$B$2:$S$450,4,FALSE)</f>
        <v>10.1093/jisesa/iev161</v>
      </c>
      <c r="H739" t="str">
        <f>VLOOKUP($D739,metadata!$B$2:$S$450,5,FALSE)</f>
        <v>y</v>
      </c>
      <c r="I739" t="str">
        <f>VLOOKUP($D739,metadata!$B$2:$S$450,6,FALSE)</f>
        <v>a</v>
      </c>
      <c r="J739" t="str">
        <f>VLOOKUP($D739,metadata!$B$2:$S$450,7,FALSE)</f>
        <v>i</v>
      </c>
      <c r="K739">
        <f>VLOOKUP($D739,metadata!$B$2:$S$450,8,FALSE)</f>
        <v>3</v>
      </c>
      <c r="L739">
        <f>VLOOKUP($D739,metadata!$B$2:$S$450,9,FALSE)</f>
        <v>4</v>
      </c>
      <c r="M739">
        <f>VLOOKUP($D739,metadata!$B$2:$S$450,10,FALSE)</f>
        <v>0</v>
      </c>
      <c r="N739" t="str">
        <f>VLOOKUP($D739,metadata!$B$2:$S$450,11,FALSE)</f>
        <v>Laodelphax striatellus</v>
      </c>
      <c r="O739" t="str">
        <f>VLOOKUP($D739,metadata!$B$2:$S$450,12,FALSE)</f>
        <v>hemiptera</v>
      </c>
      <c r="P739" t="str">
        <f>VLOOKUP($D739,metadata!$B$2:$S$450,13,FALSE)</f>
        <v>JY</v>
      </c>
      <c r="Q739">
        <f>VLOOKUP($D739,metadata!$B$2:$S$450,14,FALSE)</f>
        <v>32.51</v>
      </c>
      <c r="R739">
        <f>VLOOKUP($D739,metadata!$B$2:$S$450,15,FALSE)</f>
        <v>120.15</v>
      </c>
      <c r="S739">
        <f>VLOOKUP($D739,metadata!$B$2:$S$450,16,FALSE)</f>
        <v>0.01</v>
      </c>
      <c r="T739">
        <f>VLOOKUP($D739,metadata!$B$2:$S$450,17,FALSE)</f>
        <v>3</v>
      </c>
      <c r="U739">
        <f>VLOOKUP($D739,metadata!$B$2:$S$450,18,FALSE)</f>
        <v>0</v>
      </c>
      <c r="V739">
        <f>VLOOKUP($D739,metadata!$B$2:$Z$450,19,FALSE)</f>
        <v>244.5</v>
      </c>
      <c r="W739" t="str">
        <f>VLOOKUP($D739,metadata!$B$2:$Z$450,20,FALSE)</f>
        <v>global average</v>
      </c>
      <c r="X739">
        <f>VLOOKUP($D739,metadata!$B$2:$Z$450,21,FALSE)</f>
        <v>0</v>
      </c>
      <c r="Y739">
        <f>VLOOKUP($D739,metadata!$B$2:$Z$450,22,FALSE)</f>
        <v>15</v>
      </c>
      <c r="Z739">
        <f>VLOOKUP($D739,metadata!$B$2:$Z$450,23,FALSE)</f>
        <v>0</v>
      </c>
      <c r="AA739" t="str">
        <f>VLOOKUP($D739,metadata!$B$2:$Z$450,24,FALSE)</f>
        <v>nymph</v>
      </c>
      <c r="AB739">
        <f>VLOOKUP($D739,metadata!$B$2:$Z$450,25,FALSE)</f>
        <v>0</v>
      </c>
    </row>
    <row r="740" spans="3:28" x14ac:dyDescent="0.3">
      <c r="C740">
        <v>739</v>
      </c>
      <c r="D740" s="11" t="str">
        <f t="shared" si="11"/>
        <v>15-JY</v>
      </c>
      <c r="E740" t="str">
        <f>VLOOKUP($D740,metadata!$B$2:$S$450,2,FALSE)</f>
        <v>Hou, YY; Xu, LZ; Wu, Y; Wang, P; Shi, JJ; Zhai, BP</v>
      </c>
      <c r="F740" t="str">
        <f>VLOOKUP($D740,metadata!$B$2:$S$450,3,FALSE)</f>
        <v>Geographic Variation of Diapause and Sensitive Stages of Photoperiodic Response in Laodelphax striatellus Fallen (Hemiptera: Delphacidae)</v>
      </c>
      <c r="G740" t="str">
        <f>VLOOKUP($D740,metadata!$B$2:$S$450,4,FALSE)</f>
        <v>10.1093/jisesa/iev161</v>
      </c>
      <c r="H740" t="str">
        <f>VLOOKUP($D740,metadata!$B$2:$S$450,5,FALSE)</f>
        <v>y</v>
      </c>
      <c r="I740" t="str">
        <f>VLOOKUP($D740,metadata!$B$2:$S$450,6,FALSE)</f>
        <v>a</v>
      </c>
      <c r="J740" t="str">
        <f>VLOOKUP($D740,metadata!$B$2:$S$450,7,FALSE)</f>
        <v>i</v>
      </c>
      <c r="K740">
        <f>VLOOKUP($D740,metadata!$B$2:$S$450,8,FALSE)</f>
        <v>3</v>
      </c>
      <c r="L740">
        <f>VLOOKUP($D740,metadata!$B$2:$S$450,9,FALSE)</f>
        <v>4</v>
      </c>
      <c r="M740">
        <f>VLOOKUP($D740,metadata!$B$2:$S$450,10,FALSE)</f>
        <v>0</v>
      </c>
      <c r="N740" t="str">
        <f>VLOOKUP($D740,metadata!$B$2:$S$450,11,FALSE)</f>
        <v>Laodelphax striatellus</v>
      </c>
      <c r="O740" t="str">
        <f>VLOOKUP($D740,metadata!$B$2:$S$450,12,FALSE)</f>
        <v>hemiptera</v>
      </c>
      <c r="P740" t="str">
        <f>VLOOKUP($D740,metadata!$B$2:$S$450,13,FALSE)</f>
        <v>JY</v>
      </c>
      <c r="Q740">
        <f>VLOOKUP($D740,metadata!$B$2:$S$450,14,FALSE)</f>
        <v>32.51</v>
      </c>
      <c r="R740">
        <f>VLOOKUP($D740,metadata!$B$2:$S$450,15,FALSE)</f>
        <v>120.15</v>
      </c>
      <c r="S740">
        <f>VLOOKUP($D740,metadata!$B$2:$S$450,16,FALSE)</f>
        <v>0.01</v>
      </c>
      <c r="T740">
        <f>VLOOKUP($D740,metadata!$B$2:$S$450,17,FALSE)</f>
        <v>3</v>
      </c>
      <c r="U740">
        <f>VLOOKUP($D740,metadata!$B$2:$S$450,18,FALSE)</f>
        <v>0</v>
      </c>
      <c r="V740">
        <f>VLOOKUP($D740,metadata!$B$2:$Z$450,19,FALSE)</f>
        <v>244.5</v>
      </c>
      <c r="W740" t="str">
        <f>VLOOKUP($D740,metadata!$B$2:$Z$450,20,FALSE)</f>
        <v>global average</v>
      </c>
      <c r="X740">
        <f>VLOOKUP($D740,metadata!$B$2:$Z$450,21,FALSE)</f>
        <v>0</v>
      </c>
      <c r="Y740">
        <f>VLOOKUP($D740,metadata!$B$2:$Z$450,22,FALSE)</f>
        <v>15</v>
      </c>
      <c r="Z740">
        <f>VLOOKUP($D740,metadata!$B$2:$Z$450,23,FALSE)</f>
        <v>0</v>
      </c>
      <c r="AA740" t="str">
        <f>VLOOKUP($D740,metadata!$B$2:$Z$450,24,FALSE)</f>
        <v>nymph</v>
      </c>
      <c r="AB740">
        <f>VLOOKUP($D740,metadata!$B$2:$Z$450,25,FALSE)</f>
        <v>0</v>
      </c>
    </row>
    <row r="741" spans="3:28" x14ac:dyDescent="0.3">
      <c r="C741">
        <v>740</v>
      </c>
      <c r="D741" s="11" t="str">
        <f t="shared" si="11"/>
        <v>15-JY</v>
      </c>
      <c r="E741" t="str">
        <f>VLOOKUP($D741,metadata!$B$2:$S$450,2,FALSE)</f>
        <v>Hou, YY; Xu, LZ; Wu, Y; Wang, P; Shi, JJ; Zhai, BP</v>
      </c>
      <c r="F741" t="str">
        <f>VLOOKUP($D741,metadata!$B$2:$S$450,3,FALSE)</f>
        <v>Geographic Variation of Diapause and Sensitive Stages of Photoperiodic Response in Laodelphax striatellus Fallen (Hemiptera: Delphacidae)</v>
      </c>
      <c r="G741" t="str">
        <f>VLOOKUP($D741,metadata!$B$2:$S$450,4,FALSE)</f>
        <v>10.1093/jisesa/iev161</v>
      </c>
      <c r="H741" t="str">
        <f>VLOOKUP($D741,metadata!$B$2:$S$450,5,FALSE)</f>
        <v>y</v>
      </c>
      <c r="I741" t="str">
        <f>VLOOKUP($D741,metadata!$B$2:$S$450,6,FALSE)</f>
        <v>a</v>
      </c>
      <c r="J741" t="str">
        <f>VLOOKUP($D741,metadata!$B$2:$S$450,7,FALSE)</f>
        <v>i</v>
      </c>
      <c r="K741">
        <f>VLOOKUP($D741,metadata!$B$2:$S$450,8,FALSE)</f>
        <v>3</v>
      </c>
      <c r="L741">
        <f>VLOOKUP($D741,metadata!$B$2:$S$450,9,FALSE)</f>
        <v>4</v>
      </c>
      <c r="M741">
        <f>VLOOKUP($D741,metadata!$B$2:$S$450,10,FALSE)</f>
        <v>0</v>
      </c>
      <c r="N741" t="str">
        <f>VLOOKUP($D741,metadata!$B$2:$S$450,11,FALSE)</f>
        <v>Laodelphax striatellus</v>
      </c>
      <c r="O741" t="str">
        <f>VLOOKUP($D741,metadata!$B$2:$S$450,12,FALSE)</f>
        <v>hemiptera</v>
      </c>
      <c r="P741" t="str">
        <f>VLOOKUP($D741,metadata!$B$2:$S$450,13,FALSE)</f>
        <v>JY</v>
      </c>
      <c r="Q741">
        <f>VLOOKUP($D741,metadata!$B$2:$S$450,14,FALSE)</f>
        <v>32.51</v>
      </c>
      <c r="R741">
        <f>VLOOKUP($D741,metadata!$B$2:$S$450,15,FALSE)</f>
        <v>120.15</v>
      </c>
      <c r="S741">
        <f>VLOOKUP($D741,metadata!$B$2:$S$450,16,FALSE)</f>
        <v>0.01</v>
      </c>
      <c r="T741">
        <f>VLOOKUP($D741,metadata!$B$2:$S$450,17,FALSE)</f>
        <v>3</v>
      </c>
      <c r="U741">
        <f>VLOOKUP($D741,metadata!$B$2:$S$450,18,FALSE)</f>
        <v>0</v>
      </c>
      <c r="V741">
        <f>VLOOKUP($D741,metadata!$B$2:$Z$450,19,FALSE)</f>
        <v>244.5</v>
      </c>
      <c r="W741" t="str">
        <f>VLOOKUP($D741,metadata!$B$2:$Z$450,20,FALSE)</f>
        <v>global average</v>
      </c>
      <c r="X741">
        <f>VLOOKUP($D741,metadata!$B$2:$Z$450,21,FALSE)</f>
        <v>0</v>
      </c>
      <c r="Y741">
        <f>VLOOKUP($D741,metadata!$B$2:$Z$450,22,FALSE)</f>
        <v>15</v>
      </c>
      <c r="Z741">
        <f>VLOOKUP($D741,metadata!$B$2:$Z$450,23,FALSE)</f>
        <v>0</v>
      </c>
      <c r="AA741" t="str">
        <f>VLOOKUP($D741,metadata!$B$2:$Z$450,24,FALSE)</f>
        <v>nymph</v>
      </c>
      <c r="AB741">
        <f>VLOOKUP($D741,metadata!$B$2:$Z$450,25,FALSE)</f>
        <v>0</v>
      </c>
    </row>
    <row r="742" spans="3:28" x14ac:dyDescent="0.3">
      <c r="C742">
        <v>741</v>
      </c>
      <c r="D742" s="11" t="str">
        <f t="shared" si="11"/>
        <v>15-CC</v>
      </c>
      <c r="E742" t="str">
        <f>VLOOKUP($D742,metadata!$B$2:$S$450,2,FALSE)</f>
        <v>Hou, YY; Xu, LZ; Wu, Y; Wang, P; Shi, JJ; Zhai, BP</v>
      </c>
      <c r="F742" t="str">
        <f>VLOOKUP($D742,metadata!$B$2:$S$450,3,FALSE)</f>
        <v>Geographic Variation of Diapause and Sensitive Stages of Photoperiodic Response in Laodelphax striatellus Fallen (Hemiptera: Delphacidae)</v>
      </c>
      <c r="G742" t="str">
        <f>VLOOKUP($D742,metadata!$B$2:$S$450,4,FALSE)</f>
        <v>10.1093/jisesa/iev161</v>
      </c>
      <c r="H742" t="str">
        <f>VLOOKUP($D742,metadata!$B$2:$S$450,5,FALSE)</f>
        <v>y</v>
      </c>
      <c r="I742" t="str">
        <f>VLOOKUP($D742,metadata!$B$2:$S$450,6,FALSE)</f>
        <v>a</v>
      </c>
      <c r="J742" t="str">
        <f>VLOOKUP($D742,metadata!$B$2:$S$450,7,FALSE)</f>
        <v>i</v>
      </c>
      <c r="K742">
        <f>VLOOKUP($D742,metadata!$B$2:$S$450,8,FALSE)</f>
        <v>3</v>
      </c>
      <c r="L742">
        <f>VLOOKUP($D742,metadata!$B$2:$S$450,9,FALSE)</f>
        <v>4</v>
      </c>
      <c r="M742">
        <f>VLOOKUP($D742,metadata!$B$2:$S$450,10,FALSE)</f>
        <v>0</v>
      </c>
      <c r="N742" t="str">
        <f>VLOOKUP($D742,metadata!$B$2:$S$450,11,FALSE)</f>
        <v>Laodelphax striatellus</v>
      </c>
      <c r="O742" t="str">
        <f>VLOOKUP($D742,metadata!$B$2:$S$450,12,FALSE)</f>
        <v>hemiptera</v>
      </c>
      <c r="P742" t="str">
        <f>VLOOKUP($D742,metadata!$B$2:$S$450,13,FALSE)</f>
        <v>CC</v>
      </c>
      <c r="Q742">
        <f>VLOOKUP($D742,metadata!$B$2:$S$450,14,FALSE)</f>
        <v>43.89</v>
      </c>
      <c r="R742">
        <f>VLOOKUP($D742,metadata!$B$2:$S$450,15,FALSE)</f>
        <v>125.32</v>
      </c>
      <c r="S742">
        <f>VLOOKUP($D742,metadata!$B$2:$S$450,16,FALSE)</f>
        <v>0.01</v>
      </c>
      <c r="T742">
        <f>VLOOKUP($D742,metadata!$B$2:$S$450,17,FALSE)</f>
        <v>236</v>
      </c>
      <c r="U742">
        <f>VLOOKUP($D742,metadata!$B$2:$S$450,18,FALSE)</f>
        <v>0</v>
      </c>
      <c r="V742">
        <f>VLOOKUP($D742,metadata!$B$2:$Z$450,19,FALSE)</f>
        <v>244.5</v>
      </c>
      <c r="W742" t="str">
        <f>VLOOKUP($D742,metadata!$B$2:$Z$450,20,FALSE)</f>
        <v>global average</v>
      </c>
      <c r="X742">
        <f>VLOOKUP($D742,metadata!$B$2:$Z$450,21,FALSE)</f>
        <v>0</v>
      </c>
      <c r="Y742">
        <f>VLOOKUP($D742,metadata!$B$2:$Z$450,22,FALSE)</f>
        <v>15</v>
      </c>
      <c r="Z742">
        <f>VLOOKUP($D742,metadata!$B$2:$Z$450,23,FALSE)</f>
        <v>0</v>
      </c>
      <c r="AA742" t="str">
        <f>VLOOKUP($D742,metadata!$B$2:$Z$450,24,FALSE)</f>
        <v>nymph</v>
      </c>
      <c r="AB742">
        <f>VLOOKUP($D742,metadata!$B$2:$Z$450,25,FALSE)</f>
        <v>0</v>
      </c>
    </row>
    <row r="743" spans="3:28" x14ac:dyDescent="0.3">
      <c r="C743">
        <v>742</v>
      </c>
      <c r="D743" s="11" t="str">
        <f t="shared" si="11"/>
        <v>15-CC</v>
      </c>
      <c r="E743" t="str">
        <f>VLOOKUP($D743,metadata!$B$2:$S$450,2,FALSE)</f>
        <v>Hou, YY; Xu, LZ; Wu, Y; Wang, P; Shi, JJ; Zhai, BP</v>
      </c>
      <c r="F743" t="str">
        <f>VLOOKUP($D743,metadata!$B$2:$S$450,3,FALSE)</f>
        <v>Geographic Variation of Diapause and Sensitive Stages of Photoperiodic Response in Laodelphax striatellus Fallen (Hemiptera: Delphacidae)</v>
      </c>
      <c r="G743" t="str">
        <f>VLOOKUP($D743,metadata!$B$2:$S$450,4,FALSE)</f>
        <v>10.1093/jisesa/iev161</v>
      </c>
      <c r="H743" t="str">
        <f>VLOOKUP($D743,metadata!$B$2:$S$450,5,FALSE)</f>
        <v>y</v>
      </c>
      <c r="I743" t="str">
        <f>VLOOKUP($D743,metadata!$B$2:$S$450,6,FALSE)</f>
        <v>a</v>
      </c>
      <c r="J743" t="str">
        <f>VLOOKUP($D743,metadata!$B$2:$S$450,7,FALSE)</f>
        <v>i</v>
      </c>
      <c r="K743">
        <f>VLOOKUP($D743,metadata!$B$2:$S$450,8,FALSE)</f>
        <v>3</v>
      </c>
      <c r="L743">
        <f>VLOOKUP($D743,metadata!$B$2:$S$450,9,FALSE)</f>
        <v>4</v>
      </c>
      <c r="M743">
        <f>VLOOKUP($D743,metadata!$B$2:$S$450,10,FALSE)</f>
        <v>0</v>
      </c>
      <c r="N743" t="str">
        <f>VLOOKUP($D743,metadata!$B$2:$S$450,11,FALSE)</f>
        <v>Laodelphax striatellus</v>
      </c>
      <c r="O743" t="str">
        <f>VLOOKUP($D743,metadata!$B$2:$S$450,12,FALSE)</f>
        <v>hemiptera</v>
      </c>
      <c r="P743" t="str">
        <f>VLOOKUP($D743,metadata!$B$2:$S$450,13,FALSE)</f>
        <v>CC</v>
      </c>
      <c r="Q743">
        <f>VLOOKUP($D743,metadata!$B$2:$S$450,14,FALSE)</f>
        <v>43.89</v>
      </c>
      <c r="R743">
        <f>VLOOKUP($D743,metadata!$B$2:$S$450,15,FALSE)</f>
        <v>125.32</v>
      </c>
      <c r="S743">
        <f>VLOOKUP($D743,metadata!$B$2:$S$450,16,FALSE)</f>
        <v>0.01</v>
      </c>
      <c r="T743">
        <f>VLOOKUP($D743,metadata!$B$2:$S$450,17,FALSE)</f>
        <v>236</v>
      </c>
      <c r="U743">
        <f>VLOOKUP($D743,metadata!$B$2:$S$450,18,FALSE)</f>
        <v>0</v>
      </c>
      <c r="V743">
        <f>VLOOKUP($D743,metadata!$B$2:$Z$450,19,FALSE)</f>
        <v>244.5</v>
      </c>
      <c r="W743" t="str">
        <f>VLOOKUP($D743,metadata!$B$2:$Z$450,20,FALSE)</f>
        <v>global average</v>
      </c>
      <c r="X743">
        <f>VLOOKUP($D743,metadata!$B$2:$Z$450,21,FALSE)</f>
        <v>0</v>
      </c>
      <c r="Y743">
        <f>VLOOKUP($D743,metadata!$B$2:$Z$450,22,FALSE)</f>
        <v>15</v>
      </c>
      <c r="Z743">
        <f>VLOOKUP($D743,metadata!$B$2:$Z$450,23,FALSE)</f>
        <v>0</v>
      </c>
      <c r="AA743" t="str">
        <f>VLOOKUP($D743,metadata!$B$2:$Z$450,24,FALSE)</f>
        <v>nymph</v>
      </c>
      <c r="AB743">
        <f>VLOOKUP($D743,metadata!$B$2:$Z$450,25,FALSE)</f>
        <v>0</v>
      </c>
    </row>
    <row r="744" spans="3:28" x14ac:dyDescent="0.3">
      <c r="C744">
        <v>743</v>
      </c>
      <c r="D744" s="11" t="str">
        <f t="shared" si="11"/>
        <v>15-CC</v>
      </c>
      <c r="E744" t="str">
        <f>VLOOKUP($D744,metadata!$B$2:$S$450,2,FALSE)</f>
        <v>Hou, YY; Xu, LZ; Wu, Y; Wang, P; Shi, JJ; Zhai, BP</v>
      </c>
      <c r="F744" t="str">
        <f>VLOOKUP($D744,metadata!$B$2:$S$450,3,FALSE)</f>
        <v>Geographic Variation of Diapause and Sensitive Stages of Photoperiodic Response in Laodelphax striatellus Fallen (Hemiptera: Delphacidae)</v>
      </c>
      <c r="G744" t="str">
        <f>VLOOKUP($D744,metadata!$B$2:$S$450,4,FALSE)</f>
        <v>10.1093/jisesa/iev161</v>
      </c>
      <c r="H744" t="str">
        <f>VLOOKUP($D744,metadata!$B$2:$S$450,5,FALSE)</f>
        <v>y</v>
      </c>
      <c r="I744" t="str">
        <f>VLOOKUP($D744,metadata!$B$2:$S$450,6,FALSE)</f>
        <v>a</v>
      </c>
      <c r="J744" t="str">
        <f>VLOOKUP($D744,metadata!$B$2:$S$450,7,FALSE)</f>
        <v>i</v>
      </c>
      <c r="K744">
        <f>VLOOKUP($D744,metadata!$B$2:$S$450,8,FALSE)</f>
        <v>3</v>
      </c>
      <c r="L744">
        <f>VLOOKUP($D744,metadata!$B$2:$S$450,9,FALSE)</f>
        <v>4</v>
      </c>
      <c r="M744">
        <f>VLOOKUP($D744,metadata!$B$2:$S$450,10,FALSE)</f>
        <v>0</v>
      </c>
      <c r="N744" t="str">
        <f>VLOOKUP($D744,metadata!$B$2:$S$450,11,FALSE)</f>
        <v>Laodelphax striatellus</v>
      </c>
      <c r="O744" t="str">
        <f>VLOOKUP($D744,metadata!$B$2:$S$450,12,FALSE)</f>
        <v>hemiptera</v>
      </c>
      <c r="P744" t="str">
        <f>VLOOKUP($D744,metadata!$B$2:$S$450,13,FALSE)</f>
        <v>CC</v>
      </c>
      <c r="Q744">
        <f>VLOOKUP($D744,metadata!$B$2:$S$450,14,FALSE)</f>
        <v>43.89</v>
      </c>
      <c r="R744">
        <f>VLOOKUP($D744,metadata!$B$2:$S$450,15,FALSE)</f>
        <v>125.32</v>
      </c>
      <c r="S744">
        <f>VLOOKUP($D744,metadata!$B$2:$S$450,16,FALSE)</f>
        <v>0.01</v>
      </c>
      <c r="T744">
        <f>VLOOKUP($D744,metadata!$B$2:$S$450,17,FALSE)</f>
        <v>236</v>
      </c>
      <c r="U744">
        <f>VLOOKUP($D744,metadata!$B$2:$S$450,18,FALSE)</f>
        <v>0</v>
      </c>
      <c r="V744">
        <f>VLOOKUP($D744,metadata!$B$2:$Z$450,19,FALSE)</f>
        <v>244.5</v>
      </c>
      <c r="W744" t="str">
        <f>VLOOKUP($D744,metadata!$B$2:$Z$450,20,FALSE)</f>
        <v>global average</v>
      </c>
      <c r="X744">
        <f>VLOOKUP($D744,metadata!$B$2:$Z$450,21,FALSE)</f>
        <v>0</v>
      </c>
      <c r="Y744">
        <f>VLOOKUP($D744,metadata!$B$2:$Z$450,22,FALSE)</f>
        <v>15</v>
      </c>
      <c r="Z744">
        <f>VLOOKUP($D744,metadata!$B$2:$Z$450,23,FALSE)</f>
        <v>0</v>
      </c>
      <c r="AA744" t="str">
        <f>VLOOKUP($D744,metadata!$B$2:$Z$450,24,FALSE)</f>
        <v>nymph</v>
      </c>
      <c r="AB744">
        <f>VLOOKUP($D744,metadata!$B$2:$Z$450,25,FALSE)</f>
        <v>0</v>
      </c>
    </row>
    <row r="745" spans="3:28" x14ac:dyDescent="0.3">
      <c r="C745">
        <v>744</v>
      </c>
      <c r="D745" s="11" t="str">
        <f t="shared" si="11"/>
        <v>15-CC</v>
      </c>
      <c r="E745" t="str">
        <f>VLOOKUP($D745,metadata!$B$2:$S$450,2,FALSE)</f>
        <v>Hou, YY; Xu, LZ; Wu, Y; Wang, P; Shi, JJ; Zhai, BP</v>
      </c>
      <c r="F745" t="str">
        <f>VLOOKUP($D745,metadata!$B$2:$S$450,3,FALSE)</f>
        <v>Geographic Variation of Diapause and Sensitive Stages of Photoperiodic Response in Laodelphax striatellus Fallen (Hemiptera: Delphacidae)</v>
      </c>
      <c r="G745" t="str">
        <f>VLOOKUP($D745,metadata!$B$2:$S$450,4,FALSE)</f>
        <v>10.1093/jisesa/iev161</v>
      </c>
      <c r="H745" t="str">
        <f>VLOOKUP($D745,metadata!$B$2:$S$450,5,FALSE)</f>
        <v>y</v>
      </c>
      <c r="I745" t="str">
        <f>VLOOKUP($D745,metadata!$B$2:$S$450,6,FALSE)</f>
        <v>a</v>
      </c>
      <c r="J745" t="str">
        <f>VLOOKUP($D745,metadata!$B$2:$S$450,7,FALSE)</f>
        <v>i</v>
      </c>
      <c r="K745">
        <f>VLOOKUP($D745,metadata!$B$2:$S$450,8,FALSE)</f>
        <v>3</v>
      </c>
      <c r="L745">
        <f>VLOOKUP($D745,metadata!$B$2:$S$450,9,FALSE)</f>
        <v>4</v>
      </c>
      <c r="M745">
        <f>VLOOKUP($D745,metadata!$B$2:$S$450,10,FALSE)</f>
        <v>0</v>
      </c>
      <c r="N745" t="str">
        <f>VLOOKUP($D745,metadata!$B$2:$S$450,11,FALSE)</f>
        <v>Laodelphax striatellus</v>
      </c>
      <c r="O745" t="str">
        <f>VLOOKUP($D745,metadata!$B$2:$S$450,12,FALSE)</f>
        <v>hemiptera</v>
      </c>
      <c r="P745" t="str">
        <f>VLOOKUP($D745,metadata!$B$2:$S$450,13,FALSE)</f>
        <v>CC</v>
      </c>
      <c r="Q745">
        <f>VLOOKUP($D745,metadata!$B$2:$S$450,14,FALSE)</f>
        <v>43.89</v>
      </c>
      <c r="R745">
        <f>VLOOKUP($D745,metadata!$B$2:$S$450,15,FALSE)</f>
        <v>125.32</v>
      </c>
      <c r="S745">
        <f>VLOOKUP($D745,metadata!$B$2:$S$450,16,FALSE)</f>
        <v>0.01</v>
      </c>
      <c r="T745">
        <f>VLOOKUP($D745,metadata!$B$2:$S$450,17,FALSE)</f>
        <v>236</v>
      </c>
      <c r="U745">
        <f>VLOOKUP($D745,metadata!$B$2:$S$450,18,FALSE)</f>
        <v>0</v>
      </c>
      <c r="V745">
        <f>VLOOKUP($D745,metadata!$B$2:$Z$450,19,FALSE)</f>
        <v>244.5</v>
      </c>
      <c r="W745" t="str">
        <f>VLOOKUP($D745,metadata!$B$2:$Z$450,20,FALSE)</f>
        <v>global average</v>
      </c>
      <c r="X745">
        <f>VLOOKUP($D745,metadata!$B$2:$Z$450,21,FALSE)</f>
        <v>0</v>
      </c>
      <c r="Y745">
        <f>VLOOKUP($D745,metadata!$B$2:$Z$450,22,FALSE)</f>
        <v>15</v>
      </c>
      <c r="Z745">
        <f>VLOOKUP($D745,metadata!$B$2:$Z$450,23,FALSE)</f>
        <v>0</v>
      </c>
      <c r="AA745" t="str">
        <f>VLOOKUP($D745,metadata!$B$2:$Z$450,24,FALSE)</f>
        <v>nymph</v>
      </c>
      <c r="AB745">
        <f>VLOOKUP($D745,metadata!$B$2:$Z$450,25,FALSE)</f>
        <v>0</v>
      </c>
    </row>
    <row r="746" spans="3:28" x14ac:dyDescent="0.3">
      <c r="C746">
        <v>745</v>
      </c>
      <c r="D746" s="11" t="str">
        <f t="shared" si="11"/>
        <v>15-CC</v>
      </c>
      <c r="E746" t="str">
        <f>VLOOKUP($D746,metadata!$B$2:$S$450,2,FALSE)</f>
        <v>Hou, YY; Xu, LZ; Wu, Y; Wang, P; Shi, JJ; Zhai, BP</v>
      </c>
      <c r="F746" t="str">
        <f>VLOOKUP($D746,metadata!$B$2:$S$450,3,FALSE)</f>
        <v>Geographic Variation of Diapause and Sensitive Stages of Photoperiodic Response in Laodelphax striatellus Fallen (Hemiptera: Delphacidae)</v>
      </c>
      <c r="G746" t="str">
        <f>VLOOKUP($D746,metadata!$B$2:$S$450,4,FALSE)</f>
        <v>10.1093/jisesa/iev161</v>
      </c>
      <c r="H746" t="str">
        <f>VLOOKUP($D746,metadata!$B$2:$S$450,5,FALSE)</f>
        <v>y</v>
      </c>
      <c r="I746" t="str">
        <f>VLOOKUP($D746,metadata!$B$2:$S$450,6,FALSE)</f>
        <v>a</v>
      </c>
      <c r="J746" t="str">
        <f>VLOOKUP($D746,metadata!$B$2:$S$450,7,FALSE)</f>
        <v>i</v>
      </c>
      <c r="K746">
        <f>VLOOKUP($D746,metadata!$B$2:$S$450,8,FALSE)</f>
        <v>3</v>
      </c>
      <c r="L746">
        <f>VLOOKUP($D746,metadata!$B$2:$S$450,9,FALSE)</f>
        <v>4</v>
      </c>
      <c r="M746">
        <f>VLOOKUP($D746,metadata!$B$2:$S$450,10,FALSE)</f>
        <v>0</v>
      </c>
      <c r="N746" t="str">
        <f>VLOOKUP($D746,metadata!$B$2:$S$450,11,FALSE)</f>
        <v>Laodelphax striatellus</v>
      </c>
      <c r="O746" t="str">
        <f>VLOOKUP($D746,metadata!$B$2:$S$450,12,FALSE)</f>
        <v>hemiptera</v>
      </c>
      <c r="P746" t="str">
        <f>VLOOKUP($D746,metadata!$B$2:$S$450,13,FALSE)</f>
        <v>CC</v>
      </c>
      <c r="Q746">
        <f>VLOOKUP($D746,metadata!$B$2:$S$450,14,FALSE)</f>
        <v>43.89</v>
      </c>
      <c r="R746">
        <f>VLOOKUP($D746,metadata!$B$2:$S$450,15,FALSE)</f>
        <v>125.32</v>
      </c>
      <c r="S746">
        <f>VLOOKUP($D746,metadata!$B$2:$S$450,16,FALSE)</f>
        <v>0.01</v>
      </c>
      <c r="T746">
        <f>VLOOKUP($D746,metadata!$B$2:$S$450,17,FALSE)</f>
        <v>236</v>
      </c>
      <c r="U746">
        <f>VLOOKUP($D746,metadata!$B$2:$S$450,18,FALSE)</f>
        <v>0</v>
      </c>
      <c r="V746">
        <f>VLOOKUP($D746,metadata!$B$2:$Z$450,19,FALSE)</f>
        <v>244.5</v>
      </c>
      <c r="W746" t="str">
        <f>VLOOKUP($D746,metadata!$B$2:$Z$450,20,FALSE)</f>
        <v>global average</v>
      </c>
      <c r="X746">
        <f>VLOOKUP($D746,metadata!$B$2:$Z$450,21,FALSE)</f>
        <v>0</v>
      </c>
      <c r="Y746">
        <f>VLOOKUP($D746,metadata!$B$2:$Z$450,22,FALSE)</f>
        <v>15</v>
      </c>
      <c r="Z746">
        <f>VLOOKUP($D746,metadata!$B$2:$Z$450,23,FALSE)</f>
        <v>0</v>
      </c>
      <c r="AA746" t="str">
        <f>VLOOKUP($D746,metadata!$B$2:$Z$450,24,FALSE)</f>
        <v>nymph</v>
      </c>
      <c r="AB746">
        <f>VLOOKUP($D746,metadata!$B$2:$Z$450,25,FALSE)</f>
        <v>0</v>
      </c>
    </row>
    <row r="747" spans="3:28" x14ac:dyDescent="0.3">
      <c r="C747">
        <v>746</v>
      </c>
      <c r="D747" s="11" t="str">
        <f t="shared" si="11"/>
        <v>15-CC</v>
      </c>
      <c r="E747" t="str">
        <f>VLOOKUP($D747,metadata!$B$2:$S$450,2,FALSE)</f>
        <v>Hou, YY; Xu, LZ; Wu, Y; Wang, P; Shi, JJ; Zhai, BP</v>
      </c>
      <c r="F747" t="str">
        <f>VLOOKUP($D747,metadata!$B$2:$S$450,3,FALSE)</f>
        <v>Geographic Variation of Diapause and Sensitive Stages of Photoperiodic Response in Laodelphax striatellus Fallen (Hemiptera: Delphacidae)</v>
      </c>
      <c r="G747" t="str">
        <f>VLOOKUP($D747,metadata!$B$2:$S$450,4,FALSE)</f>
        <v>10.1093/jisesa/iev161</v>
      </c>
      <c r="H747" t="str">
        <f>VLOOKUP($D747,metadata!$B$2:$S$450,5,FALSE)</f>
        <v>y</v>
      </c>
      <c r="I747" t="str">
        <f>VLOOKUP($D747,metadata!$B$2:$S$450,6,FALSE)</f>
        <v>a</v>
      </c>
      <c r="J747" t="str">
        <f>VLOOKUP($D747,metadata!$B$2:$S$450,7,FALSE)</f>
        <v>i</v>
      </c>
      <c r="K747">
        <f>VLOOKUP($D747,metadata!$B$2:$S$450,8,FALSE)</f>
        <v>3</v>
      </c>
      <c r="L747">
        <f>VLOOKUP($D747,metadata!$B$2:$S$450,9,FALSE)</f>
        <v>4</v>
      </c>
      <c r="M747">
        <f>VLOOKUP($D747,metadata!$B$2:$S$450,10,FALSE)</f>
        <v>0</v>
      </c>
      <c r="N747" t="str">
        <f>VLOOKUP($D747,metadata!$B$2:$S$450,11,FALSE)</f>
        <v>Laodelphax striatellus</v>
      </c>
      <c r="O747" t="str">
        <f>VLOOKUP($D747,metadata!$B$2:$S$450,12,FALSE)</f>
        <v>hemiptera</v>
      </c>
      <c r="P747" t="str">
        <f>VLOOKUP($D747,metadata!$B$2:$S$450,13,FALSE)</f>
        <v>CC</v>
      </c>
      <c r="Q747">
        <f>VLOOKUP($D747,metadata!$B$2:$S$450,14,FALSE)</f>
        <v>43.89</v>
      </c>
      <c r="R747">
        <f>VLOOKUP($D747,metadata!$B$2:$S$450,15,FALSE)</f>
        <v>125.32</v>
      </c>
      <c r="S747">
        <f>VLOOKUP($D747,metadata!$B$2:$S$450,16,FALSE)</f>
        <v>0.01</v>
      </c>
      <c r="T747">
        <f>VLOOKUP($D747,metadata!$B$2:$S$450,17,FALSE)</f>
        <v>236</v>
      </c>
      <c r="U747">
        <f>VLOOKUP($D747,metadata!$B$2:$S$450,18,FALSE)</f>
        <v>0</v>
      </c>
      <c r="V747">
        <f>VLOOKUP($D747,metadata!$B$2:$Z$450,19,FALSE)</f>
        <v>244.5</v>
      </c>
      <c r="W747" t="str">
        <f>VLOOKUP($D747,metadata!$B$2:$Z$450,20,FALSE)</f>
        <v>global average</v>
      </c>
      <c r="X747">
        <f>VLOOKUP($D747,metadata!$B$2:$Z$450,21,FALSE)</f>
        <v>0</v>
      </c>
      <c r="Y747">
        <f>VLOOKUP($D747,metadata!$B$2:$Z$450,22,FALSE)</f>
        <v>15</v>
      </c>
      <c r="Z747">
        <f>VLOOKUP($D747,metadata!$B$2:$Z$450,23,FALSE)</f>
        <v>0</v>
      </c>
      <c r="AA747" t="str">
        <f>VLOOKUP($D747,metadata!$B$2:$Z$450,24,FALSE)</f>
        <v>nymph</v>
      </c>
      <c r="AB747">
        <f>VLOOKUP($D747,metadata!$B$2:$Z$450,25,FALSE)</f>
        <v>0</v>
      </c>
    </row>
    <row r="748" spans="3:28" x14ac:dyDescent="0.3">
      <c r="C748">
        <v>747</v>
      </c>
      <c r="D748" s="11" t="str">
        <f t="shared" si="11"/>
        <v>15-CC</v>
      </c>
      <c r="E748" t="str">
        <f>VLOOKUP($D748,metadata!$B$2:$S$450,2,FALSE)</f>
        <v>Hou, YY; Xu, LZ; Wu, Y; Wang, P; Shi, JJ; Zhai, BP</v>
      </c>
      <c r="F748" t="str">
        <f>VLOOKUP($D748,metadata!$B$2:$S$450,3,FALSE)</f>
        <v>Geographic Variation of Diapause and Sensitive Stages of Photoperiodic Response in Laodelphax striatellus Fallen (Hemiptera: Delphacidae)</v>
      </c>
      <c r="G748" t="str">
        <f>VLOOKUP($D748,metadata!$B$2:$S$450,4,FALSE)</f>
        <v>10.1093/jisesa/iev161</v>
      </c>
      <c r="H748" t="str">
        <f>VLOOKUP($D748,metadata!$B$2:$S$450,5,FALSE)</f>
        <v>y</v>
      </c>
      <c r="I748" t="str">
        <f>VLOOKUP($D748,metadata!$B$2:$S$450,6,FALSE)</f>
        <v>a</v>
      </c>
      <c r="J748" t="str">
        <f>VLOOKUP($D748,metadata!$B$2:$S$450,7,FALSE)</f>
        <v>i</v>
      </c>
      <c r="K748">
        <f>VLOOKUP($D748,metadata!$B$2:$S$450,8,FALSE)</f>
        <v>3</v>
      </c>
      <c r="L748">
        <f>VLOOKUP($D748,metadata!$B$2:$S$450,9,FALSE)</f>
        <v>4</v>
      </c>
      <c r="M748">
        <f>VLOOKUP($D748,metadata!$B$2:$S$450,10,FALSE)</f>
        <v>0</v>
      </c>
      <c r="N748" t="str">
        <f>VLOOKUP($D748,metadata!$B$2:$S$450,11,FALSE)</f>
        <v>Laodelphax striatellus</v>
      </c>
      <c r="O748" t="str">
        <f>VLOOKUP($D748,metadata!$B$2:$S$450,12,FALSE)</f>
        <v>hemiptera</v>
      </c>
      <c r="P748" t="str">
        <f>VLOOKUP($D748,metadata!$B$2:$S$450,13,FALSE)</f>
        <v>CC</v>
      </c>
      <c r="Q748">
        <f>VLOOKUP($D748,metadata!$B$2:$S$450,14,FALSE)</f>
        <v>43.89</v>
      </c>
      <c r="R748">
        <f>VLOOKUP($D748,metadata!$B$2:$S$450,15,FALSE)</f>
        <v>125.32</v>
      </c>
      <c r="S748">
        <f>VLOOKUP($D748,metadata!$B$2:$S$450,16,FALSE)</f>
        <v>0.01</v>
      </c>
      <c r="T748">
        <f>VLOOKUP($D748,metadata!$B$2:$S$450,17,FALSE)</f>
        <v>236</v>
      </c>
      <c r="U748">
        <f>VLOOKUP($D748,metadata!$B$2:$S$450,18,FALSE)</f>
        <v>0</v>
      </c>
      <c r="V748">
        <f>VLOOKUP($D748,metadata!$B$2:$Z$450,19,FALSE)</f>
        <v>244.5</v>
      </c>
      <c r="W748" t="str">
        <f>VLOOKUP($D748,metadata!$B$2:$Z$450,20,FALSE)</f>
        <v>global average</v>
      </c>
      <c r="X748">
        <f>VLOOKUP($D748,metadata!$B$2:$Z$450,21,FALSE)</f>
        <v>0</v>
      </c>
      <c r="Y748">
        <f>VLOOKUP($D748,metadata!$B$2:$Z$450,22,FALSE)</f>
        <v>15</v>
      </c>
      <c r="Z748">
        <f>VLOOKUP($D748,metadata!$B$2:$Z$450,23,FALSE)</f>
        <v>0</v>
      </c>
      <c r="AA748" t="str">
        <f>VLOOKUP($D748,metadata!$B$2:$Z$450,24,FALSE)</f>
        <v>nymph</v>
      </c>
      <c r="AB748">
        <f>VLOOKUP($D748,metadata!$B$2:$Z$450,25,FALSE)</f>
        <v>0</v>
      </c>
    </row>
    <row r="749" spans="3:28" x14ac:dyDescent="0.3">
      <c r="C749">
        <v>748</v>
      </c>
      <c r="D749" s="11" t="str">
        <f t="shared" si="11"/>
        <v>16-Aomori</v>
      </c>
      <c r="E749" t="str">
        <f>VLOOKUP($D749,metadata!$B$2:$S$450,2,FALSE)</f>
        <v>Ishihara, M; Shimada, M</v>
      </c>
      <c r="F749" t="str">
        <f>VLOOKUP($D749,metadata!$B$2:$S$450,3,FALSE)</f>
        <v>Geographical variation in photoperiodic response for diapause induction between univoltine and multivoltine populations of Kytorhinus sharpianus (Coleoptera : Bruchidae)</v>
      </c>
      <c r="G749" t="str">
        <f>VLOOKUP($D749,metadata!$B$2:$S$450,4,FALSE)</f>
        <v>10.1093/ee/28.2.195</v>
      </c>
      <c r="H749" t="str">
        <f>VLOOKUP($D749,metadata!$B$2:$S$450,5,FALSE)</f>
        <v>y</v>
      </c>
      <c r="I749" t="str">
        <f>VLOOKUP($D749,metadata!$B$2:$S$450,6,FALSE)</f>
        <v>a</v>
      </c>
      <c r="J749" t="str">
        <f>VLOOKUP($D749,metadata!$B$2:$S$450,7,FALSE)</f>
        <v>i</v>
      </c>
      <c r="K749">
        <f>VLOOKUP($D749,metadata!$B$2:$S$450,8,FALSE)</f>
        <v>4</v>
      </c>
      <c r="L749">
        <f>VLOOKUP($D749,metadata!$B$2:$S$450,9,FALSE)</f>
        <v>3</v>
      </c>
      <c r="M749" t="str">
        <f>VLOOKUP($D749,metadata!$B$2:$S$450,10,FALSE)</f>
        <v>n</v>
      </c>
      <c r="N749" t="str">
        <f>VLOOKUP($D749,metadata!$B$2:$S$450,11,FALSE)</f>
        <v>Kytorhinus sharpianus</v>
      </c>
      <c r="O749" t="str">
        <f>VLOOKUP($D749,metadata!$B$2:$S$450,12,FALSE)</f>
        <v>coleoptera</v>
      </c>
      <c r="P749" t="str">
        <f>VLOOKUP($D749,metadata!$B$2:$S$450,13,FALSE)</f>
        <v>Aomori</v>
      </c>
      <c r="Q749">
        <f>VLOOKUP($D749,metadata!$B$2:$S$450,14,FALSE)</f>
        <v>40.822228000000003</v>
      </c>
      <c r="R749">
        <f>VLOOKUP($D749,metadata!$B$2:$S$450,15,FALSE)</f>
        <v>140.74742499999999</v>
      </c>
      <c r="S749">
        <f>VLOOKUP($D749,metadata!$B$2:$S$450,16,FALSE)</f>
        <v>0.05</v>
      </c>
      <c r="T749">
        <f>VLOOKUP($D749,metadata!$B$2:$S$450,17,FALSE)</f>
        <v>0</v>
      </c>
      <c r="U749">
        <f>VLOOKUP($D749,metadata!$B$2:$S$450,18,FALSE)</f>
        <v>0</v>
      </c>
      <c r="V749">
        <f>VLOOKUP($D749,metadata!$B$2:$Z$450,19,FALSE)</f>
        <v>84</v>
      </c>
      <c r="W749" t="str">
        <f>VLOOKUP($D749,metadata!$B$2:$Z$450,20,FALSE)</f>
        <v>global average</v>
      </c>
      <c r="X749">
        <f>VLOOKUP($D749,metadata!$B$2:$Z$450,21,FALSE)</f>
        <v>0</v>
      </c>
      <c r="Y749">
        <f>VLOOKUP($D749,metadata!$B$2:$Z$450,22,FALSE)</f>
        <v>16</v>
      </c>
      <c r="Z749">
        <f>VLOOKUP($D749,metadata!$B$2:$Z$450,23,FALSE)</f>
        <v>0</v>
      </c>
      <c r="AA749" t="str">
        <f>VLOOKUP($D749,metadata!$B$2:$Z$450,24,FALSE)</f>
        <v>larval</v>
      </c>
      <c r="AB749">
        <f>VLOOKUP($D749,metadata!$B$2:$Z$450,25,FALSE)</f>
        <v>0</v>
      </c>
    </row>
    <row r="750" spans="3:28" x14ac:dyDescent="0.3">
      <c r="C750">
        <v>749</v>
      </c>
      <c r="D750" s="11" t="str">
        <f t="shared" si="11"/>
        <v>16-Aomori</v>
      </c>
      <c r="E750" t="str">
        <f>VLOOKUP($D750,metadata!$B$2:$S$450,2,FALSE)</f>
        <v>Ishihara, M; Shimada, M</v>
      </c>
      <c r="F750" t="str">
        <f>VLOOKUP($D750,metadata!$B$2:$S$450,3,FALSE)</f>
        <v>Geographical variation in photoperiodic response for diapause induction between univoltine and multivoltine populations of Kytorhinus sharpianus (Coleoptera : Bruchidae)</v>
      </c>
      <c r="G750" t="str">
        <f>VLOOKUP($D750,metadata!$B$2:$S$450,4,FALSE)</f>
        <v>10.1093/ee/28.2.195</v>
      </c>
      <c r="H750" t="str">
        <f>VLOOKUP($D750,metadata!$B$2:$S$450,5,FALSE)</f>
        <v>y</v>
      </c>
      <c r="I750" t="str">
        <f>VLOOKUP($D750,metadata!$B$2:$S$450,6,FALSE)</f>
        <v>a</v>
      </c>
      <c r="J750" t="str">
        <f>VLOOKUP($D750,metadata!$B$2:$S$450,7,FALSE)</f>
        <v>i</v>
      </c>
      <c r="K750">
        <f>VLOOKUP($D750,metadata!$B$2:$S$450,8,FALSE)</f>
        <v>4</v>
      </c>
      <c r="L750">
        <f>VLOOKUP($D750,metadata!$B$2:$S$450,9,FALSE)</f>
        <v>3</v>
      </c>
      <c r="M750" t="str">
        <f>VLOOKUP($D750,metadata!$B$2:$S$450,10,FALSE)</f>
        <v>n</v>
      </c>
      <c r="N750" t="str">
        <f>VLOOKUP($D750,metadata!$B$2:$S$450,11,FALSE)</f>
        <v>Kytorhinus sharpianus</v>
      </c>
      <c r="O750" t="str">
        <f>VLOOKUP($D750,metadata!$B$2:$S$450,12,FALSE)</f>
        <v>coleoptera</v>
      </c>
      <c r="P750" t="str">
        <f>VLOOKUP($D750,metadata!$B$2:$S$450,13,FALSE)</f>
        <v>Aomori</v>
      </c>
      <c r="Q750">
        <f>VLOOKUP($D750,metadata!$B$2:$S$450,14,FALSE)</f>
        <v>40.822228000000003</v>
      </c>
      <c r="R750">
        <f>VLOOKUP($D750,metadata!$B$2:$S$450,15,FALSE)</f>
        <v>140.74742499999999</v>
      </c>
      <c r="S750">
        <f>VLOOKUP($D750,metadata!$B$2:$S$450,16,FALSE)</f>
        <v>0.05</v>
      </c>
      <c r="T750">
        <f>VLOOKUP($D750,metadata!$B$2:$S$450,17,FALSE)</f>
        <v>0</v>
      </c>
      <c r="U750">
        <f>VLOOKUP($D750,metadata!$B$2:$S$450,18,FALSE)</f>
        <v>0</v>
      </c>
      <c r="V750">
        <f>VLOOKUP($D750,metadata!$B$2:$Z$450,19,FALSE)</f>
        <v>84</v>
      </c>
      <c r="W750" t="str">
        <f>VLOOKUP($D750,metadata!$B$2:$Z$450,20,FALSE)</f>
        <v>global average</v>
      </c>
      <c r="X750">
        <f>VLOOKUP($D750,metadata!$B$2:$Z$450,21,FALSE)</f>
        <v>0</v>
      </c>
      <c r="Y750">
        <f>VLOOKUP($D750,metadata!$B$2:$Z$450,22,FALSE)</f>
        <v>16</v>
      </c>
      <c r="Z750">
        <f>VLOOKUP($D750,metadata!$B$2:$Z$450,23,FALSE)</f>
        <v>0</v>
      </c>
      <c r="AA750" t="str">
        <f>VLOOKUP($D750,metadata!$B$2:$Z$450,24,FALSE)</f>
        <v>larval</v>
      </c>
      <c r="AB750">
        <f>VLOOKUP($D750,metadata!$B$2:$Z$450,25,FALSE)</f>
        <v>0</v>
      </c>
    </row>
    <row r="751" spans="3:28" x14ac:dyDescent="0.3">
      <c r="C751">
        <v>750</v>
      </c>
      <c r="D751" s="11" t="str">
        <f t="shared" si="11"/>
        <v>16-Aomori</v>
      </c>
      <c r="E751" t="str">
        <f>VLOOKUP($D751,metadata!$B$2:$S$450,2,FALSE)</f>
        <v>Ishihara, M; Shimada, M</v>
      </c>
      <c r="F751" t="str">
        <f>VLOOKUP($D751,metadata!$B$2:$S$450,3,FALSE)</f>
        <v>Geographical variation in photoperiodic response for diapause induction between univoltine and multivoltine populations of Kytorhinus sharpianus (Coleoptera : Bruchidae)</v>
      </c>
      <c r="G751" t="str">
        <f>VLOOKUP($D751,metadata!$B$2:$S$450,4,FALSE)</f>
        <v>10.1093/ee/28.2.195</v>
      </c>
      <c r="H751" t="str">
        <f>VLOOKUP($D751,metadata!$B$2:$S$450,5,FALSE)</f>
        <v>y</v>
      </c>
      <c r="I751" t="str">
        <f>VLOOKUP($D751,metadata!$B$2:$S$450,6,FALSE)</f>
        <v>a</v>
      </c>
      <c r="J751" t="str">
        <f>VLOOKUP($D751,metadata!$B$2:$S$450,7,FALSE)</f>
        <v>i</v>
      </c>
      <c r="K751">
        <f>VLOOKUP($D751,metadata!$B$2:$S$450,8,FALSE)</f>
        <v>4</v>
      </c>
      <c r="L751">
        <f>VLOOKUP($D751,metadata!$B$2:$S$450,9,FALSE)</f>
        <v>3</v>
      </c>
      <c r="M751" t="str">
        <f>VLOOKUP($D751,metadata!$B$2:$S$450,10,FALSE)</f>
        <v>n</v>
      </c>
      <c r="N751" t="str">
        <f>VLOOKUP($D751,metadata!$B$2:$S$450,11,FALSE)</f>
        <v>Kytorhinus sharpianus</v>
      </c>
      <c r="O751" t="str">
        <f>VLOOKUP($D751,metadata!$B$2:$S$450,12,FALSE)</f>
        <v>coleoptera</v>
      </c>
      <c r="P751" t="str">
        <f>VLOOKUP($D751,metadata!$B$2:$S$450,13,FALSE)</f>
        <v>Aomori</v>
      </c>
      <c r="Q751">
        <f>VLOOKUP($D751,metadata!$B$2:$S$450,14,FALSE)</f>
        <v>40.822228000000003</v>
      </c>
      <c r="R751">
        <f>VLOOKUP($D751,metadata!$B$2:$S$450,15,FALSE)</f>
        <v>140.74742499999999</v>
      </c>
      <c r="S751">
        <f>VLOOKUP($D751,metadata!$B$2:$S$450,16,FALSE)</f>
        <v>0.05</v>
      </c>
      <c r="T751">
        <f>VLOOKUP($D751,metadata!$B$2:$S$450,17,FALSE)</f>
        <v>0</v>
      </c>
      <c r="U751">
        <f>VLOOKUP($D751,metadata!$B$2:$S$450,18,FALSE)</f>
        <v>0</v>
      </c>
      <c r="V751">
        <f>VLOOKUP($D751,metadata!$B$2:$Z$450,19,FALSE)</f>
        <v>84</v>
      </c>
      <c r="W751" t="str">
        <f>VLOOKUP($D751,metadata!$B$2:$Z$450,20,FALSE)</f>
        <v>global average</v>
      </c>
      <c r="X751">
        <f>VLOOKUP($D751,metadata!$B$2:$Z$450,21,FALSE)</f>
        <v>0</v>
      </c>
      <c r="Y751">
        <f>VLOOKUP($D751,metadata!$B$2:$Z$450,22,FALSE)</f>
        <v>16</v>
      </c>
      <c r="Z751">
        <f>VLOOKUP($D751,metadata!$B$2:$Z$450,23,FALSE)</f>
        <v>0</v>
      </c>
      <c r="AA751" t="str">
        <f>VLOOKUP($D751,metadata!$B$2:$Z$450,24,FALSE)</f>
        <v>larval</v>
      </c>
      <c r="AB751">
        <f>VLOOKUP($D751,metadata!$B$2:$Z$450,25,FALSE)</f>
        <v>0</v>
      </c>
    </row>
    <row r="752" spans="3:28" x14ac:dyDescent="0.3">
      <c r="C752">
        <v>751</v>
      </c>
      <c r="D752" s="11" t="str">
        <f t="shared" si="11"/>
        <v>16-Aomori</v>
      </c>
      <c r="E752" t="str">
        <f>VLOOKUP($D752,metadata!$B$2:$S$450,2,FALSE)</f>
        <v>Ishihara, M; Shimada, M</v>
      </c>
      <c r="F752" t="str">
        <f>VLOOKUP($D752,metadata!$B$2:$S$450,3,FALSE)</f>
        <v>Geographical variation in photoperiodic response for diapause induction between univoltine and multivoltine populations of Kytorhinus sharpianus (Coleoptera : Bruchidae)</v>
      </c>
      <c r="G752" t="str">
        <f>VLOOKUP($D752,metadata!$B$2:$S$450,4,FALSE)</f>
        <v>10.1093/ee/28.2.195</v>
      </c>
      <c r="H752" t="str">
        <f>VLOOKUP($D752,metadata!$B$2:$S$450,5,FALSE)</f>
        <v>y</v>
      </c>
      <c r="I752" t="str">
        <f>VLOOKUP($D752,metadata!$B$2:$S$450,6,FALSE)</f>
        <v>a</v>
      </c>
      <c r="J752" t="str">
        <f>VLOOKUP($D752,metadata!$B$2:$S$450,7,FALSE)</f>
        <v>i</v>
      </c>
      <c r="K752">
        <f>VLOOKUP($D752,metadata!$B$2:$S$450,8,FALSE)</f>
        <v>4</v>
      </c>
      <c r="L752">
        <f>VLOOKUP($D752,metadata!$B$2:$S$450,9,FALSE)</f>
        <v>3</v>
      </c>
      <c r="M752" t="str">
        <f>VLOOKUP($D752,metadata!$B$2:$S$450,10,FALSE)</f>
        <v>n</v>
      </c>
      <c r="N752" t="str">
        <f>VLOOKUP($D752,metadata!$B$2:$S$450,11,FALSE)</f>
        <v>Kytorhinus sharpianus</v>
      </c>
      <c r="O752" t="str">
        <f>VLOOKUP($D752,metadata!$B$2:$S$450,12,FALSE)</f>
        <v>coleoptera</v>
      </c>
      <c r="P752" t="str">
        <f>VLOOKUP($D752,metadata!$B$2:$S$450,13,FALSE)</f>
        <v>Aomori</v>
      </c>
      <c r="Q752">
        <f>VLOOKUP($D752,metadata!$B$2:$S$450,14,FALSE)</f>
        <v>40.822228000000003</v>
      </c>
      <c r="R752">
        <f>VLOOKUP($D752,metadata!$B$2:$S$450,15,FALSE)</f>
        <v>140.74742499999999</v>
      </c>
      <c r="S752">
        <f>VLOOKUP($D752,metadata!$B$2:$S$450,16,FALSE)</f>
        <v>0.05</v>
      </c>
      <c r="T752">
        <f>VLOOKUP($D752,metadata!$B$2:$S$450,17,FALSE)</f>
        <v>0</v>
      </c>
      <c r="U752">
        <f>VLOOKUP($D752,metadata!$B$2:$S$450,18,FALSE)</f>
        <v>0</v>
      </c>
      <c r="V752">
        <f>VLOOKUP($D752,metadata!$B$2:$Z$450,19,FALSE)</f>
        <v>84</v>
      </c>
      <c r="W752" t="str">
        <f>VLOOKUP($D752,metadata!$B$2:$Z$450,20,FALSE)</f>
        <v>global average</v>
      </c>
      <c r="X752">
        <f>VLOOKUP($D752,metadata!$B$2:$Z$450,21,FALSE)</f>
        <v>0</v>
      </c>
      <c r="Y752">
        <f>VLOOKUP($D752,metadata!$B$2:$Z$450,22,FALSE)</f>
        <v>16</v>
      </c>
      <c r="Z752">
        <f>VLOOKUP($D752,metadata!$B$2:$Z$450,23,FALSE)</f>
        <v>0</v>
      </c>
      <c r="AA752" t="str">
        <f>VLOOKUP($D752,metadata!$B$2:$Z$450,24,FALSE)</f>
        <v>larval</v>
      </c>
      <c r="AB752">
        <f>VLOOKUP($D752,metadata!$B$2:$Z$450,25,FALSE)</f>
        <v>0</v>
      </c>
    </row>
    <row r="753" spans="3:28" x14ac:dyDescent="0.3">
      <c r="C753">
        <v>752</v>
      </c>
      <c r="D753" s="11" t="str">
        <f t="shared" si="11"/>
        <v>16-Aomori</v>
      </c>
      <c r="E753" t="str">
        <f>VLOOKUP($D753,metadata!$B$2:$S$450,2,FALSE)</f>
        <v>Ishihara, M; Shimada, M</v>
      </c>
      <c r="F753" t="str">
        <f>VLOOKUP($D753,metadata!$B$2:$S$450,3,FALSE)</f>
        <v>Geographical variation in photoperiodic response for diapause induction between univoltine and multivoltine populations of Kytorhinus sharpianus (Coleoptera : Bruchidae)</v>
      </c>
      <c r="G753" t="str">
        <f>VLOOKUP($D753,metadata!$B$2:$S$450,4,FALSE)</f>
        <v>10.1093/ee/28.2.195</v>
      </c>
      <c r="H753" t="str">
        <f>VLOOKUP($D753,metadata!$B$2:$S$450,5,FALSE)</f>
        <v>y</v>
      </c>
      <c r="I753" t="str">
        <f>VLOOKUP($D753,metadata!$B$2:$S$450,6,FALSE)</f>
        <v>a</v>
      </c>
      <c r="J753" t="str">
        <f>VLOOKUP($D753,metadata!$B$2:$S$450,7,FALSE)</f>
        <v>i</v>
      </c>
      <c r="K753">
        <f>VLOOKUP($D753,metadata!$B$2:$S$450,8,FALSE)</f>
        <v>4</v>
      </c>
      <c r="L753">
        <f>VLOOKUP($D753,metadata!$B$2:$S$450,9,FALSE)</f>
        <v>3</v>
      </c>
      <c r="M753" t="str">
        <f>VLOOKUP($D753,metadata!$B$2:$S$450,10,FALSE)</f>
        <v>n</v>
      </c>
      <c r="N753" t="str">
        <f>VLOOKUP($D753,metadata!$B$2:$S$450,11,FALSE)</f>
        <v>Kytorhinus sharpianus</v>
      </c>
      <c r="O753" t="str">
        <f>VLOOKUP($D753,metadata!$B$2:$S$450,12,FALSE)</f>
        <v>coleoptera</v>
      </c>
      <c r="P753" t="str">
        <f>VLOOKUP($D753,metadata!$B$2:$S$450,13,FALSE)</f>
        <v>Aomori</v>
      </c>
      <c r="Q753">
        <f>VLOOKUP($D753,metadata!$B$2:$S$450,14,FALSE)</f>
        <v>40.822228000000003</v>
      </c>
      <c r="R753">
        <f>VLOOKUP($D753,metadata!$B$2:$S$450,15,FALSE)</f>
        <v>140.74742499999999</v>
      </c>
      <c r="S753">
        <f>VLOOKUP($D753,metadata!$B$2:$S$450,16,FALSE)</f>
        <v>0.05</v>
      </c>
      <c r="T753">
        <f>VLOOKUP($D753,metadata!$B$2:$S$450,17,FALSE)</f>
        <v>0</v>
      </c>
      <c r="U753">
        <f>VLOOKUP($D753,metadata!$B$2:$S$450,18,FALSE)</f>
        <v>0</v>
      </c>
      <c r="V753">
        <f>VLOOKUP($D753,metadata!$B$2:$Z$450,19,FALSE)</f>
        <v>84</v>
      </c>
      <c r="W753" t="str">
        <f>VLOOKUP($D753,metadata!$B$2:$Z$450,20,FALSE)</f>
        <v>global average</v>
      </c>
      <c r="X753">
        <f>VLOOKUP($D753,metadata!$B$2:$Z$450,21,FALSE)</f>
        <v>0</v>
      </c>
      <c r="Y753">
        <f>VLOOKUP($D753,metadata!$B$2:$Z$450,22,FALSE)</f>
        <v>16</v>
      </c>
      <c r="Z753">
        <f>VLOOKUP($D753,metadata!$B$2:$Z$450,23,FALSE)</f>
        <v>0</v>
      </c>
      <c r="AA753" t="str">
        <f>VLOOKUP($D753,metadata!$B$2:$Z$450,24,FALSE)</f>
        <v>larval</v>
      </c>
      <c r="AB753">
        <f>VLOOKUP($D753,metadata!$B$2:$Z$450,25,FALSE)</f>
        <v>0</v>
      </c>
    </row>
    <row r="754" spans="3:28" x14ac:dyDescent="0.3">
      <c r="C754">
        <v>753</v>
      </c>
      <c r="D754" s="11" t="str">
        <f t="shared" si="11"/>
        <v>16-Aomori</v>
      </c>
      <c r="E754" t="str">
        <f>VLOOKUP($D754,metadata!$B$2:$S$450,2,FALSE)</f>
        <v>Ishihara, M; Shimada, M</v>
      </c>
      <c r="F754" t="str">
        <f>VLOOKUP($D754,metadata!$B$2:$S$450,3,FALSE)</f>
        <v>Geographical variation in photoperiodic response for diapause induction between univoltine and multivoltine populations of Kytorhinus sharpianus (Coleoptera : Bruchidae)</v>
      </c>
      <c r="G754" t="str">
        <f>VLOOKUP($D754,metadata!$B$2:$S$450,4,FALSE)</f>
        <v>10.1093/ee/28.2.195</v>
      </c>
      <c r="H754" t="str">
        <f>VLOOKUP($D754,metadata!$B$2:$S$450,5,FALSE)</f>
        <v>y</v>
      </c>
      <c r="I754" t="str">
        <f>VLOOKUP($D754,metadata!$B$2:$S$450,6,FALSE)</f>
        <v>a</v>
      </c>
      <c r="J754" t="str">
        <f>VLOOKUP($D754,metadata!$B$2:$S$450,7,FALSE)</f>
        <v>i</v>
      </c>
      <c r="K754">
        <f>VLOOKUP($D754,metadata!$B$2:$S$450,8,FALSE)</f>
        <v>4</v>
      </c>
      <c r="L754">
        <f>VLOOKUP($D754,metadata!$B$2:$S$450,9,FALSE)</f>
        <v>3</v>
      </c>
      <c r="M754" t="str">
        <f>VLOOKUP($D754,metadata!$B$2:$S$450,10,FALSE)</f>
        <v>n</v>
      </c>
      <c r="N754" t="str">
        <f>VLOOKUP($D754,metadata!$B$2:$S$450,11,FALSE)</f>
        <v>Kytorhinus sharpianus</v>
      </c>
      <c r="O754" t="str">
        <f>VLOOKUP($D754,metadata!$B$2:$S$450,12,FALSE)</f>
        <v>coleoptera</v>
      </c>
      <c r="P754" t="str">
        <f>VLOOKUP($D754,metadata!$B$2:$S$450,13,FALSE)</f>
        <v>Aomori</v>
      </c>
      <c r="Q754">
        <f>VLOOKUP($D754,metadata!$B$2:$S$450,14,FALSE)</f>
        <v>40.822228000000003</v>
      </c>
      <c r="R754">
        <f>VLOOKUP($D754,metadata!$B$2:$S$450,15,FALSE)</f>
        <v>140.74742499999999</v>
      </c>
      <c r="S754">
        <f>VLOOKUP($D754,metadata!$B$2:$S$450,16,FALSE)</f>
        <v>0.05</v>
      </c>
      <c r="T754">
        <f>VLOOKUP($D754,metadata!$B$2:$S$450,17,FALSE)</f>
        <v>0</v>
      </c>
      <c r="U754">
        <f>VLOOKUP($D754,metadata!$B$2:$S$450,18,FALSE)</f>
        <v>0</v>
      </c>
      <c r="V754">
        <f>VLOOKUP($D754,metadata!$B$2:$Z$450,19,FALSE)</f>
        <v>84</v>
      </c>
      <c r="W754" t="str">
        <f>VLOOKUP($D754,metadata!$B$2:$Z$450,20,FALSE)</f>
        <v>global average</v>
      </c>
      <c r="X754">
        <f>VLOOKUP($D754,metadata!$B$2:$Z$450,21,FALSE)</f>
        <v>0</v>
      </c>
      <c r="Y754">
        <f>VLOOKUP($D754,metadata!$B$2:$Z$450,22,FALSE)</f>
        <v>16</v>
      </c>
      <c r="Z754">
        <f>VLOOKUP($D754,metadata!$B$2:$Z$450,23,FALSE)</f>
        <v>0</v>
      </c>
      <c r="AA754" t="str">
        <f>VLOOKUP($D754,metadata!$B$2:$Z$450,24,FALSE)</f>
        <v>larval</v>
      </c>
      <c r="AB754">
        <f>VLOOKUP($D754,metadata!$B$2:$Z$450,25,FALSE)</f>
        <v>0</v>
      </c>
    </row>
    <row r="755" spans="3:28" x14ac:dyDescent="0.3">
      <c r="C755">
        <v>754</v>
      </c>
      <c r="D755" s="11" t="str">
        <f t="shared" si="11"/>
        <v>16-Aomori</v>
      </c>
      <c r="E755" t="str">
        <f>VLOOKUP($D755,metadata!$B$2:$S$450,2,FALSE)</f>
        <v>Ishihara, M; Shimada, M</v>
      </c>
      <c r="F755" t="str">
        <f>VLOOKUP($D755,metadata!$B$2:$S$450,3,FALSE)</f>
        <v>Geographical variation in photoperiodic response for diapause induction between univoltine and multivoltine populations of Kytorhinus sharpianus (Coleoptera : Bruchidae)</v>
      </c>
      <c r="G755" t="str">
        <f>VLOOKUP($D755,metadata!$B$2:$S$450,4,FALSE)</f>
        <v>10.1093/ee/28.2.195</v>
      </c>
      <c r="H755" t="str">
        <f>VLOOKUP($D755,metadata!$B$2:$S$450,5,FALSE)</f>
        <v>y</v>
      </c>
      <c r="I755" t="str">
        <f>VLOOKUP($D755,metadata!$B$2:$S$450,6,FALSE)</f>
        <v>a</v>
      </c>
      <c r="J755" t="str">
        <f>VLOOKUP($D755,metadata!$B$2:$S$450,7,FALSE)</f>
        <v>i</v>
      </c>
      <c r="K755">
        <f>VLOOKUP($D755,metadata!$B$2:$S$450,8,FALSE)</f>
        <v>4</v>
      </c>
      <c r="L755">
        <f>VLOOKUP($D755,metadata!$B$2:$S$450,9,FALSE)</f>
        <v>3</v>
      </c>
      <c r="M755" t="str">
        <f>VLOOKUP($D755,metadata!$B$2:$S$450,10,FALSE)</f>
        <v>n</v>
      </c>
      <c r="N755" t="str">
        <f>VLOOKUP($D755,metadata!$B$2:$S$450,11,FALSE)</f>
        <v>Kytorhinus sharpianus</v>
      </c>
      <c r="O755" t="str">
        <f>VLOOKUP($D755,metadata!$B$2:$S$450,12,FALSE)</f>
        <v>coleoptera</v>
      </c>
      <c r="P755" t="str">
        <f>VLOOKUP($D755,metadata!$B$2:$S$450,13,FALSE)</f>
        <v>Aomori</v>
      </c>
      <c r="Q755">
        <f>VLOOKUP($D755,metadata!$B$2:$S$450,14,FALSE)</f>
        <v>40.822228000000003</v>
      </c>
      <c r="R755">
        <f>VLOOKUP($D755,metadata!$B$2:$S$450,15,FALSE)</f>
        <v>140.74742499999999</v>
      </c>
      <c r="S755">
        <f>VLOOKUP($D755,metadata!$B$2:$S$450,16,FALSE)</f>
        <v>0.05</v>
      </c>
      <c r="T755">
        <f>VLOOKUP($D755,metadata!$B$2:$S$450,17,FALSE)</f>
        <v>0</v>
      </c>
      <c r="U755">
        <f>VLOOKUP($D755,metadata!$B$2:$S$450,18,FALSE)</f>
        <v>0</v>
      </c>
      <c r="V755">
        <f>VLOOKUP($D755,metadata!$B$2:$Z$450,19,FALSE)</f>
        <v>84</v>
      </c>
      <c r="W755" t="str">
        <f>VLOOKUP($D755,metadata!$B$2:$Z$450,20,FALSE)</f>
        <v>global average</v>
      </c>
      <c r="X755">
        <f>VLOOKUP($D755,metadata!$B$2:$Z$450,21,FALSE)</f>
        <v>0</v>
      </c>
      <c r="Y755">
        <f>VLOOKUP($D755,metadata!$B$2:$Z$450,22,FALSE)</f>
        <v>16</v>
      </c>
      <c r="Z755">
        <f>VLOOKUP($D755,metadata!$B$2:$Z$450,23,FALSE)</f>
        <v>0</v>
      </c>
      <c r="AA755" t="str">
        <f>VLOOKUP($D755,metadata!$B$2:$Z$450,24,FALSE)</f>
        <v>larval</v>
      </c>
      <c r="AB755">
        <f>VLOOKUP($D755,metadata!$B$2:$Z$450,25,FALSE)</f>
        <v>0</v>
      </c>
    </row>
    <row r="756" spans="3:28" x14ac:dyDescent="0.3">
      <c r="C756">
        <v>755</v>
      </c>
      <c r="D756" s="11" t="str">
        <f t="shared" si="11"/>
        <v>17-KU</v>
      </c>
      <c r="E756" t="str">
        <f>VLOOKUP($D756,metadata!$B$2:$S$450,2,FALSE)</f>
        <v>Ito, K; Nakata, T</v>
      </c>
      <c r="F756" t="str">
        <f>VLOOKUP($D756,metadata!$B$2:$S$450,3,FALSE)</f>
        <v>Geographical variation of photoperiodic response in the females of a predatory bug, Orius sauteri (Poppius) (Heteroptera : Anthocoridae) from northern Japan</v>
      </c>
      <c r="G756" t="str">
        <f>VLOOKUP($D756,metadata!$B$2:$S$450,4,FALSE)</f>
        <v>10.1303/aez.2000.101</v>
      </c>
      <c r="H756" t="str">
        <f>VLOOKUP($D756,metadata!$B$2:$S$450,5,FALSE)</f>
        <v>y</v>
      </c>
      <c r="I756" t="str">
        <f>VLOOKUP($D756,metadata!$B$2:$S$450,6,FALSE)</f>
        <v>a</v>
      </c>
      <c r="J756" t="str">
        <f>VLOOKUP($D756,metadata!$B$2:$S$450,7,FALSE)</f>
        <v>i</v>
      </c>
      <c r="K756">
        <f>VLOOKUP($D756,metadata!$B$2:$S$450,8,FALSE)</f>
        <v>8</v>
      </c>
      <c r="L756">
        <f>VLOOKUP($D756,metadata!$B$2:$S$450,9,FALSE)</f>
        <v>6</v>
      </c>
      <c r="M756">
        <f>VLOOKUP($D756,metadata!$B$2:$S$450,10,FALSE)</f>
        <v>0</v>
      </c>
      <c r="N756" t="str">
        <f>VLOOKUP($D756,metadata!$B$2:$S$450,11,FALSE)</f>
        <v>Orius sauteri</v>
      </c>
      <c r="O756" t="str">
        <f>VLOOKUP($D756,metadata!$B$2:$S$450,12,FALSE)</f>
        <v>heteroptera</v>
      </c>
      <c r="P756" t="str">
        <f>VLOOKUP($D756,metadata!$B$2:$S$450,13,FALSE)</f>
        <v>KU</v>
      </c>
      <c r="Q756">
        <f>VLOOKUP($D756,metadata!$B$2:$S$450,14,FALSE)</f>
        <v>43.733333000000002</v>
      </c>
      <c r="R756">
        <f>VLOOKUP($D756,metadata!$B$2:$S$450,15,FALSE)</f>
        <v>143.73333299999999</v>
      </c>
      <c r="S756">
        <f>VLOOKUP($D756,metadata!$B$2:$S$450,16,FALSE)</f>
        <v>0.05</v>
      </c>
      <c r="T756">
        <f>VLOOKUP($D756,metadata!$B$2:$S$450,17,FALSE)</f>
        <v>0</v>
      </c>
      <c r="U756">
        <f>VLOOKUP($D756,metadata!$B$2:$S$450,18,FALSE)</f>
        <v>0</v>
      </c>
      <c r="V756">
        <f>VLOOKUP($D756,metadata!$B$2:$Z$450,19,FALSE)</f>
        <v>34</v>
      </c>
      <c r="W756" t="str">
        <f>VLOOKUP($D756,metadata!$B$2:$Z$450,20,FALSE)</f>
        <v>acc</v>
      </c>
      <c r="X756">
        <f>VLOOKUP($D756,metadata!$B$2:$Z$450,21,FALSE)</f>
        <v>0</v>
      </c>
      <c r="Y756">
        <f>VLOOKUP($D756,metadata!$B$2:$Z$450,22,FALSE)</f>
        <v>17</v>
      </c>
      <c r="Z756">
        <f>VLOOKUP($D756,metadata!$B$2:$Z$450,23,FALSE)</f>
        <v>0</v>
      </c>
      <c r="AA756">
        <f>VLOOKUP($D756,metadata!$B$2:$Z$450,24,FALSE)</f>
        <v>0</v>
      </c>
      <c r="AB756">
        <f>VLOOKUP($D756,metadata!$B$2:$Z$450,25,FALSE)</f>
        <v>0</v>
      </c>
    </row>
    <row r="757" spans="3:28" x14ac:dyDescent="0.3">
      <c r="C757">
        <v>756</v>
      </c>
      <c r="D757" s="11" t="str">
        <f t="shared" si="11"/>
        <v>17-KU</v>
      </c>
      <c r="E757" t="str">
        <f>VLOOKUP($D757,metadata!$B$2:$S$450,2,FALSE)</f>
        <v>Ito, K; Nakata, T</v>
      </c>
      <c r="F757" t="str">
        <f>VLOOKUP($D757,metadata!$B$2:$S$450,3,FALSE)</f>
        <v>Geographical variation of photoperiodic response in the females of a predatory bug, Orius sauteri (Poppius) (Heteroptera : Anthocoridae) from northern Japan</v>
      </c>
      <c r="G757" t="str">
        <f>VLOOKUP($D757,metadata!$B$2:$S$450,4,FALSE)</f>
        <v>10.1303/aez.2000.101</v>
      </c>
      <c r="H757" t="str">
        <f>VLOOKUP($D757,metadata!$B$2:$S$450,5,FALSE)</f>
        <v>y</v>
      </c>
      <c r="I757" t="str">
        <f>VLOOKUP($D757,metadata!$B$2:$S$450,6,FALSE)</f>
        <v>a</v>
      </c>
      <c r="J757" t="str">
        <f>VLOOKUP($D757,metadata!$B$2:$S$450,7,FALSE)</f>
        <v>i</v>
      </c>
      <c r="K757">
        <f>VLOOKUP($D757,metadata!$B$2:$S$450,8,FALSE)</f>
        <v>8</v>
      </c>
      <c r="L757">
        <f>VLOOKUP($D757,metadata!$B$2:$S$450,9,FALSE)</f>
        <v>6</v>
      </c>
      <c r="M757">
        <f>VLOOKUP($D757,metadata!$B$2:$S$450,10,FALSE)</f>
        <v>0</v>
      </c>
      <c r="N757" t="str">
        <f>VLOOKUP($D757,metadata!$B$2:$S$450,11,FALSE)</f>
        <v>Orius sauteri</v>
      </c>
      <c r="O757" t="str">
        <f>VLOOKUP($D757,metadata!$B$2:$S$450,12,FALSE)</f>
        <v>heteroptera</v>
      </c>
      <c r="P757" t="str">
        <f>VLOOKUP($D757,metadata!$B$2:$S$450,13,FALSE)</f>
        <v>KU</v>
      </c>
      <c r="Q757">
        <f>VLOOKUP($D757,metadata!$B$2:$S$450,14,FALSE)</f>
        <v>43.733333000000002</v>
      </c>
      <c r="R757">
        <f>VLOOKUP($D757,metadata!$B$2:$S$450,15,FALSE)</f>
        <v>143.73333299999999</v>
      </c>
      <c r="S757">
        <f>VLOOKUP($D757,metadata!$B$2:$S$450,16,FALSE)</f>
        <v>0.05</v>
      </c>
      <c r="T757">
        <f>VLOOKUP($D757,metadata!$B$2:$S$450,17,FALSE)</f>
        <v>0</v>
      </c>
      <c r="U757">
        <f>VLOOKUP($D757,metadata!$B$2:$S$450,18,FALSE)</f>
        <v>0</v>
      </c>
      <c r="V757">
        <f>VLOOKUP($D757,metadata!$B$2:$Z$450,19,FALSE)</f>
        <v>34</v>
      </c>
      <c r="W757" t="str">
        <f>VLOOKUP($D757,metadata!$B$2:$Z$450,20,FALSE)</f>
        <v>acc</v>
      </c>
      <c r="X757">
        <f>VLOOKUP($D757,metadata!$B$2:$Z$450,21,FALSE)</f>
        <v>0</v>
      </c>
      <c r="Y757">
        <f>VLOOKUP($D757,metadata!$B$2:$Z$450,22,FALSE)</f>
        <v>17</v>
      </c>
      <c r="Z757">
        <f>VLOOKUP($D757,metadata!$B$2:$Z$450,23,FALSE)</f>
        <v>0</v>
      </c>
      <c r="AA757">
        <f>VLOOKUP($D757,metadata!$B$2:$Z$450,24,FALSE)</f>
        <v>0</v>
      </c>
      <c r="AB757">
        <f>VLOOKUP($D757,metadata!$B$2:$Z$450,25,FALSE)</f>
        <v>0</v>
      </c>
    </row>
    <row r="758" spans="3:28" x14ac:dyDescent="0.3">
      <c r="C758">
        <v>757</v>
      </c>
      <c r="D758" s="11" t="str">
        <f t="shared" si="11"/>
        <v>17-KU</v>
      </c>
      <c r="E758" t="str">
        <f>VLOOKUP($D758,metadata!$B$2:$S$450,2,FALSE)</f>
        <v>Ito, K; Nakata, T</v>
      </c>
      <c r="F758" t="str">
        <f>VLOOKUP($D758,metadata!$B$2:$S$450,3,FALSE)</f>
        <v>Geographical variation of photoperiodic response in the females of a predatory bug, Orius sauteri (Poppius) (Heteroptera : Anthocoridae) from northern Japan</v>
      </c>
      <c r="G758" t="str">
        <f>VLOOKUP($D758,metadata!$B$2:$S$450,4,FALSE)</f>
        <v>10.1303/aez.2000.101</v>
      </c>
      <c r="H758" t="str">
        <f>VLOOKUP($D758,metadata!$B$2:$S$450,5,FALSE)</f>
        <v>y</v>
      </c>
      <c r="I758" t="str">
        <f>VLOOKUP($D758,metadata!$B$2:$S$450,6,FALSE)</f>
        <v>a</v>
      </c>
      <c r="J758" t="str">
        <f>VLOOKUP($D758,metadata!$B$2:$S$450,7,FALSE)</f>
        <v>i</v>
      </c>
      <c r="K758">
        <f>VLOOKUP($D758,metadata!$B$2:$S$450,8,FALSE)</f>
        <v>8</v>
      </c>
      <c r="L758">
        <f>VLOOKUP($D758,metadata!$B$2:$S$450,9,FALSE)</f>
        <v>6</v>
      </c>
      <c r="M758">
        <f>VLOOKUP($D758,metadata!$B$2:$S$450,10,FALSE)</f>
        <v>0</v>
      </c>
      <c r="N758" t="str">
        <f>VLOOKUP($D758,metadata!$B$2:$S$450,11,FALSE)</f>
        <v>Orius sauteri</v>
      </c>
      <c r="O758" t="str">
        <f>VLOOKUP($D758,metadata!$B$2:$S$450,12,FALSE)</f>
        <v>heteroptera</v>
      </c>
      <c r="P758" t="str">
        <f>VLOOKUP($D758,metadata!$B$2:$S$450,13,FALSE)</f>
        <v>KU</v>
      </c>
      <c r="Q758">
        <f>VLOOKUP($D758,metadata!$B$2:$S$450,14,FALSE)</f>
        <v>43.733333000000002</v>
      </c>
      <c r="R758">
        <f>VLOOKUP($D758,metadata!$B$2:$S$450,15,FALSE)</f>
        <v>143.73333299999999</v>
      </c>
      <c r="S758">
        <f>VLOOKUP($D758,metadata!$B$2:$S$450,16,FALSE)</f>
        <v>0.05</v>
      </c>
      <c r="T758">
        <f>VLOOKUP($D758,metadata!$B$2:$S$450,17,FALSE)</f>
        <v>0</v>
      </c>
      <c r="U758">
        <f>VLOOKUP($D758,metadata!$B$2:$S$450,18,FALSE)</f>
        <v>0</v>
      </c>
      <c r="V758">
        <f>VLOOKUP($D758,metadata!$B$2:$Z$450,19,FALSE)</f>
        <v>34</v>
      </c>
      <c r="W758" t="str">
        <f>VLOOKUP($D758,metadata!$B$2:$Z$450,20,FALSE)</f>
        <v>acc</v>
      </c>
      <c r="X758">
        <f>VLOOKUP($D758,metadata!$B$2:$Z$450,21,FALSE)</f>
        <v>0</v>
      </c>
      <c r="Y758">
        <f>VLOOKUP($D758,metadata!$B$2:$Z$450,22,FALSE)</f>
        <v>17</v>
      </c>
      <c r="Z758">
        <f>VLOOKUP($D758,metadata!$B$2:$Z$450,23,FALSE)</f>
        <v>0</v>
      </c>
      <c r="AA758">
        <f>VLOOKUP($D758,metadata!$B$2:$Z$450,24,FALSE)</f>
        <v>0</v>
      </c>
      <c r="AB758">
        <f>VLOOKUP($D758,metadata!$B$2:$Z$450,25,FALSE)</f>
        <v>0</v>
      </c>
    </row>
    <row r="759" spans="3:28" x14ac:dyDescent="0.3">
      <c r="C759">
        <v>758</v>
      </c>
      <c r="D759" s="11" t="str">
        <f t="shared" si="11"/>
        <v>17-KU</v>
      </c>
      <c r="E759" t="str">
        <f>VLOOKUP($D759,metadata!$B$2:$S$450,2,FALSE)</f>
        <v>Ito, K; Nakata, T</v>
      </c>
      <c r="F759" t="str">
        <f>VLOOKUP($D759,metadata!$B$2:$S$450,3,FALSE)</f>
        <v>Geographical variation of photoperiodic response in the females of a predatory bug, Orius sauteri (Poppius) (Heteroptera : Anthocoridae) from northern Japan</v>
      </c>
      <c r="G759" t="str">
        <f>VLOOKUP($D759,metadata!$B$2:$S$450,4,FALSE)</f>
        <v>10.1303/aez.2000.101</v>
      </c>
      <c r="H759" t="str">
        <f>VLOOKUP($D759,metadata!$B$2:$S$450,5,FALSE)</f>
        <v>y</v>
      </c>
      <c r="I759" t="str">
        <f>VLOOKUP($D759,metadata!$B$2:$S$450,6,FALSE)</f>
        <v>a</v>
      </c>
      <c r="J759" t="str">
        <f>VLOOKUP($D759,metadata!$B$2:$S$450,7,FALSE)</f>
        <v>i</v>
      </c>
      <c r="K759">
        <f>VLOOKUP($D759,metadata!$B$2:$S$450,8,FALSE)</f>
        <v>8</v>
      </c>
      <c r="L759">
        <f>VLOOKUP($D759,metadata!$B$2:$S$450,9,FALSE)</f>
        <v>6</v>
      </c>
      <c r="M759">
        <f>VLOOKUP($D759,metadata!$B$2:$S$450,10,FALSE)</f>
        <v>0</v>
      </c>
      <c r="N759" t="str">
        <f>VLOOKUP($D759,metadata!$B$2:$S$450,11,FALSE)</f>
        <v>Orius sauteri</v>
      </c>
      <c r="O759" t="str">
        <f>VLOOKUP($D759,metadata!$B$2:$S$450,12,FALSE)</f>
        <v>heteroptera</v>
      </c>
      <c r="P759" t="str">
        <f>VLOOKUP($D759,metadata!$B$2:$S$450,13,FALSE)</f>
        <v>KU</v>
      </c>
      <c r="Q759">
        <f>VLOOKUP($D759,metadata!$B$2:$S$450,14,FALSE)</f>
        <v>43.733333000000002</v>
      </c>
      <c r="R759">
        <f>VLOOKUP($D759,metadata!$B$2:$S$450,15,FALSE)</f>
        <v>143.73333299999999</v>
      </c>
      <c r="S759">
        <f>VLOOKUP($D759,metadata!$B$2:$S$450,16,FALSE)</f>
        <v>0.05</v>
      </c>
      <c r="T759">
        <f>VLOOKUP($D759,metadata!$B$2:$S$450,17,FALSE)</f>
        <v>0</v>
      </c>
      <c r="U759">
        <f>VLOOKUP($D759,metadata!$B$2:$S$450,18,FALSE)</f>
        <v>0</v>
      </c>
      <c r="V759">
        <f>VLOOKUP($D759,metadata!$B$2:$Z$450,19,FALSE)</f>
        <v>34</v>
      </c>
      <c r="W759" t="str">
        <f>VLOOKUP($D759,metadata!$B$2:$Z$450,20,FALSE)</f>
        <v>acc</v>
      </c>
      <c r="X759">
        <f>VLOOKUP($D759,metadata!$B$2:$Z$450,21,FALSE)</f>
        <v>0</v>
      </c>
      <c r="Y759">
        <f>VLOOKUP($D759,metadata!$B$2:$Z$450,22,FALSE)</f>
        <v>17</v>
      </c>
      <c r="Z759">
        <f>VLOOKUP($D759,metadata!$B$2:$Z$450,23,FALSE)</f>
        <v>0</v>
      </c>
      <c r="AA759">
        <f>VLOOKUP($D759,metadata!$B$2:$Z$450,24,FALSE)</f>
        <v>0</v>
      </c>
      <c r="AB759">
        <f>VLOOKUP($D759,metadata!$B$2:$Z$450,25,FALSE)</f>
        <v>0</v>
      </c>
    </row>
    <row r="760" spans="3:28" x14ac:dyDescent="0.3">
      <c r="C760">
        <v>759</v>
      </c>
      <c r="D760" s="11" t="str">
        <f t="shared" si="11"/>
        <v>17-KU</v>
      </c>
      <c r="E760" t="str">
        <f>VLOOKUP($D760,metadata!$B$2:$S$450,2,FALSE)</f>
        <v>Ito, K; Nakata, T</v>
      </c>
      <c r="F760" t="str">
        <f>VLOOKUP($D760,metadata!$B$2:$S$450,3,FALSE)</f>
        <v>Geographical variation of photoperiodic response in the females of a predatory bug, Orius sauteri (Poppius) (Heteroptera : Anthocoridae) from northern Japan</v>
      </c>
      <c r="G760" t="str">
        <f>VLOOKUP($D760,metadata!$B$2:$S$450,4,FALSE)</f>
        <v>10.1303/aez.2000.101</v>
      </c>
      <c r="H760" t="str">
        <f>VLOOKUP($D760,metadata!$B$2:$S$450,5,FALSE)</f>
        <v>y</v>
      </c>
      <c r="I760" t="str">
        <f>VLOOKUP($D760,metadata!$B$2:$S$450,6,FALSE)</f>
        <v>a</v>
      </c>
      <c r="J760" t="str">
        <f>VLOOKUP($D760,metadata!$B$2:$S$450,7,FALSE)</f>
        <v>i</v>
      </c>
      <c r="K760">
        <f>VLOOKUP($D760,metadata!$B$2:$S$450,8,FALSE)</f>
        <v>8</v>
      </c>
      <c r="L760">
        <f>VLOOKUP($D760,metadata!$B$2:$S$450,9,FALSE)</f>
        <v>6</v>
      </c>
      <c r="M760">
        <f>VLOOKUP($D760,metadata!$B$2:$S$450,10,FALSE)</f>
        <v>0</v>
      </c>
      <c r="N760" t="str">
        <f>VLOOKUP($D760,metadata!$B$2:$S$450,11,FALSE)</f>
        <v>Orius sauteri</v>
      </c>
      <c r="O760" t="str">
        <f>VLOOKUP($D760,metadata!$B$2:$S$450,12,FALSE)</f>
        <v>heteroptera</v>
      </c>
      <c r="P760" t="str">
        <f>VLOOKUP($D760,metadata!$B$2:$S$450,13,FALSE)</f>
        <v>KU</v>
      </c>
      <c r="Q760">
        <f>VLOOKUP($D760,metadata!$B$2:$S$450,14,FALSE)</f>
        <v>43.733333000000002</v>
      </c>
      <c r="R760">
        <f>VLOOKUP($D760,metadata!$B$2:$S$450,15,FALSE)</f>
        <v>143.73333299999999</v>
      </c>
      <c r="S760">
        <f>VLOOKUP($D760,metadata!$B$2:$S$450,16,FALSE)</f>
        <v>0.05</v>
      </c>
      <c r="T760">
        <f>VLOOKUP($D760,metadata!$B$2:$S$450,17,FALSE)</f>
        <v>0</v>
      </c>
      <c r="U760">
        <f>VLOOKUP($D760,metadata!$B$2:$S$450,18,FALSE)</f>
        <v>0</v>
      </c>
      <c r="V760">
        <f>VLOOKUP($D760,metadata!$B$2:$Z$450,19,FALSE)</f>
        <v>34</v>
      </c>
      <c r="W760" t="str">
        <f>VLOOKUP($D760,metadata!$B$2:$Z$450,20,FALSE)</f>
        <v>acc</v>
      </c>
      <c r="X760">
        <f>VLOOKUP($D760,metadata!$B$2:$Z$450,21,FALSE)</f>
        <v>0</v>
      </c>
      <c r="Y760">
        <f>VLOOKUP($D760,metadata!$B$2:$Z$450,22,FALSE)</f>
        <v>17</v>
      </c>
      <c r="Z760">
        <f>VLOOKUP($D760,metadata!$B$2:$Z$450,23,FALSE)</f>
        <v>0</v>
      </c>
      <c r="AA760">
        <f>VLOOKUP($D760,metadata!$B$2:$Z$450,24,FALSE)</f>
        <v>0</v>
      </c>
      <c r="AB760">
        <f>VLOOKUP($D760,metadata!$B$2:$Z$450,25,FALSE)</f>
        <v>0</v>
      </c>
    </row>
    <row r="761" spans="3:28" x14ac:dyDescent="0.3">
      <c r="C761">
        <v>760</v>
      </c>
      <c r="D761" s="11" t="str">
        <f t="shared" si="11"/>
        <v>17-SA</v>
      </c>
      <c r="E761" t="str">
        <f>VLOOKUP($D761,metadata!$B$2:$S$450,2,FALSE)</f>
        <v>Ito, K; Nakata, T</v>
      </c>
      <c r="F761" t="str">
        <f>VLOOKUP($D761,metadata!$B$2:$S$450,3,FALSE)</f>
        <v>Geographical variation of photoperiodic response in the females of a predatory bug, Orius sauteri (Poppius) (Heteroptera : Anthocoridae) from northern Japan</v>
      </c>
      <c r="G761" t="str">
        <f>VLOOKUP($D761,metadata!$B$2:$S$450,4,FALSE)</f>
        <v>10.1303/aez.2000.101</v>
      </c>
      <c r="H761" t="str">
        <f>VLOOKUP($D761,metadata!$B$2:$S$450,5,FALSE)</f>
        <v>y</v>
      </c>
      <c r="I761" t="str">
        <f>VLOOKUP($D761,metadata!$B$2:$S$450,6,FALSE)</f>
        <v>a</v>
      </c>
      <c r="J761" t="str">
        <f>VLOOKUP($D761,metadata!$B$2:$S$450,7,FALSE)</f>
        <v>i</v>
      </c>
      <c r="K761">
        <f>VLOOKUP($D761,metadata!$B$2:$S$450,8,FALSE)</f>
        <v>8</v>
      </c>
      <c r="L761">
        <f>VLOOKUP($D761,metadata!$B$2:$S$450,9,FALSE)</f>
        <v>7</v>
      </c>
      <c r="M761">
        <f>VLOOKUP($D761,metadata!$B$2:$S$450,10,FALSE)</f>
        <v>0</v>
      </c>
      <c r="N761" t="str">
        <f>VLOOKUP($D761,metadata!$B$2:$S$450,11,FALSE)</f>
        <v>Orius sauteri</v>
      </c>
      <c r="O761" t="str">
        <f>VLOOKUP($D761,metadata!$B$2:$S$450,12,FALSE)</f>
        <v>heteroptera</v>
      </c>
      <c r="P761" t="str">
        <f>VLOOKUP($D761,metadata!$B$2:$S$450,13,FALSE)</f>
        <v>SA</v>
      </c>
      <c r="Q761">
        <f>VLOOKUP($D761,metadata!$B$2:$S$450,14,FALSE)</f>
        <v>43.061943999999997</v>
      </c>
      <c r="R761">
        <f>VLOOKUP($D761,metadata!$B$2:$S$450,15,FALSE)</f>
        <v>141.35416699999999</v>
      </c>
      <c r="S761">
        <f>VLOOKUP($D761,metadata!$B$2:$S$450,16,FALSE)</f>
        <v>0.05</v>
      </c>
      <c r="T761">
        <f>VLOOKUP($D761,metadata!$B$2:$S$450,17,FALSE)</f>
        <v>0</v>
      </c>
      <c r="U761">
        <f>VLOOKUP($D761,metadata!$B$2:$S$450,18,FALSE)</f>
        <v>0</v>
      </c>
      <c r="V761">
        <f>VLOOKUP($D761,metadata!$B$2:$Z$450,19,FALSE)</f>
        <v>44.8</v>
      </c>
      <c r="W761" t="str">
        <f>VLOOKUP($D761,metadata!$B$2:$Z$450,20,FALSE)</f>
        <v>acc</v>
      </c>
      <c r="X761">
        <f>VLOOKUP($D761,metadata!$B$2:$Z$450,21,FALSE)</f>
        <v>0</v>
      </c>
      <c r="Y761">
        <f>VLOOKUP($D761,metadata!$B$2:$Z$450,22,FALSE)</f>
        <v>17</v>
      </c>
      <c r="Z761">
        <f>VLOOKUP($D761,metadata!$B$2:$Z$450,23,FALSE)</f>
        <v>0</v>
      </c>
      <c r="AA761">
        <f>VLOOKUP($D761,metadata!$B$2:$Z$450,24,FALSE)</f>
        <v>0</v>
      </c>
      <c r="AB761">
        <f>VLOOKUP($D761,metadata!$B$2:$Z$450,25,FALSE)</f>
        <v>0</v>
      </c>
    </row>
    <row r="762" spans="3:28" x14ac:dyDescent="0.3">
      <c r="C762">
        <v>761</v>
      </c>
      <c r="D762" s="11" t="str">
        <f t="shared" si="11"/>
        <v>17-SA</v>
      </c>
      <c r="E762" t="str">
        <f>VLOOKUP($D762,metadata!$B$2:$S$450,2,FALSE)</f>
        <v>Ito, K; Nakata, T</v>
      </c>
      <c r="F762" t="str">
        <f>VLOOKUP($D762,metadata!$B$2:$S$450,3,FALSE)</f>
        <v>Geographical variation of photoperiodic response in the females of a predatory bug, Orius sauteri (Poppius) (Heteroptera : Anthocoridae) from northern Japan</v>
      </c>
      <c r="G762" t="str">
        <f>VLOOKUP($D762,metadata!$B$2:$S$450,4,FALSE)</f>
        <v>10.1303/aez.2000.101</v>
      </c>
      <c r="H762" t="str">
        <f>VLOOKUP($D762,metadata!$B$2:$S$450,5,FALSE)</f>
        <v>y</v>
      </c>
      <c r="I762" t="str">
        <f>VLOOKUP($D762,metadata!$B$2:$S$450,6,FALSE)</f>
        <v>a</v>
      </c>
      <c r="J762" t="str">
        <f>VLOOKUP($D762,metadata!$B$2:$S$450,7,FALSE)</f>
        <v>i</v>
      </c>
      <c r="K762">
        <f>VLOOKUP($D762,metadata!$B$2:$S$450,8,FALSE)</f>
        <v>8</v>
      </c>
      <c r="L762">
        <f>VLOOKUP($D762,metadata!$B$2:$S$450,9,FALSE)</f>
        <v>7</v>
      </c>
      <c r="M762">
        <f>VLOOKUP($D762,metadata!$B$2:$S$450,10,FALSE)</f>
        <v>0</v>
      </c>
      <c r="N762" t="str">
        <f>VLOOKUP($D762,metadata!$B$2:$S$450,11,FALSE)</f>
        <v>Orius sauteri</v>
      </c>
      <c r="O762" t="str">
        <f>VLOOKUP($D762,metadata!$B$2:$S$450,12,FALSE)</f>
        <v>heteroptera</v>
      </c>
      <c r="P762" t="str">
        <f>VLOOKUP($D762,metadata!$B$2:$S$450,13,FALSE)</f>
        <v>SA</v>
      </c>
      <c r="Q762">
        <f>VLOOKUP($D762,metadata!$B$2:$S$450,14,FALSE)</f>
        <v>43.061943999999997</v>
      </c>
      <c r="R762">
        <f>VLOOKUP($D762,metadata!$B$2:$S$450,15,FALSE)</f>
        <v>141.35416699999999</v>
      </c>
      <c r="S762">
        <f>VLOOKUP($D762,metadata!$B$2:$S$450,16,FALSE)</f>
        <v>0.05</v>
      </c>
      <c r="T762">
        <f>VLOOKUP($D762,metadata!$B$2:$S$450,17,FALSE)</f>
        <v>0</v>
      </c>
      <c r="U762">
        <f>VLOOKUP($D762,metadata!$B$2:$S$450,18,FALSE)</f>
        <v>0</v>
      </c>
      <c r="V762">
        <f>VLOOKUP($D762,metadata!$B$2:$Z$450,19,FALSE)</f>
        <v>44.8</v>
      </c>
      <c r="W762" t="str">
        <f>VLOOKUP($D762,metadata!$B$2:$Z$450,20,FALSE)</f>
        <v>acc</v>
      </c>
      <c r="X762">
        <f>VLOOKUP($D762,metadata!$B$2:$Z$450,21,FALSE)</f>
        <v>0</v>
      </c>
      <c r="Y762">
        <f>VLOOKUP($D762,metadata!$B$2:$Z$450,22,FALSE)</f>
        <v>17</v>
      </c>
      <c r="Z762">
        <f>VLOOKUP($D762,metadata!$B$2:$Z$450,23,FALSE)</f>
        <v>0</v>
      </c>
      <c r="AA762">
        <f>VLOOKUP($D762,metadata!$B$2:$Z$450,24,FALSE)</f>
        <v>0</v>
      </c>
      <c r="AB762">
        <f>VLOOKUP($D762,metadata!$B$2:$Z$450,25,FALSE)</f>
        <v>0</v>
      </c>
    </row>
    <row r="763" spans="3:28" x14ac:dyDescent="0.3">
      <c r="C763">
        <v>762</v>
      </c>
      <c r="D763" s="11" t="str">
        <f t="shared" si="11"/>
        <v>17-SA</v>
      </c>
      <c r="E763" t="str">
        <f>VLOOKUP($D763,metadata!$B$2:$S$450,2,FALSE)</f>
        <v>Ito, K; Nakata, T</v>
      </c>
      <c r="F763" t="str">
        <f>VLOOKUP($D763,metadata!$B$2:$S$450,3,FALSE)</f>
        <v>Geographical variation of photoperiodic response in the females of a predatory bug, Orius sauteri (Poppius) (Heteroptera : Anthocoridae) from northern Japan</v>
      </c>
      <c r="G763" t="str">
        <f>VLOOKUP($D763,metadata!$B$2:$S$450,4,FALSE)</f>
        <v>10.1303/aez.2000.101</v>
      </c>
      <c r="H763" t="str">
        <f>VLOOKUP($D763,metadata!$B$2:$S$450,5,FALSE)</f>
        <v>y</v>
      </c>
      <c r="I763" t="str">
        <f>VLOOKUP($D763,metadata!$B$2:$S$450,6,FALSE)</f>
        <v>a</v>
      </c>
      <c r="J763" t="str">
        <f>VLOOKUP($D763,metadata!$B$2:$S$450,7,FALSE)</f>
        <v>i</v>
      </c>
      <c r="K763">
        <f>VLOOKUP($D763,metadata!$B$2:$S$450,8,FALSE)</f>
        <v>8</v>
      </c>
      <c r="L763">
        <f>VLOOKUP($D763,metadata!$B$2:$S$450,9,FALSE)</f>
        <v>7</v>
      </c>
      <c r="M763">
        <f>VLOOKUP($D763,metadata!$B$2:$S$450,10,FALSE)</f>
        <v>0</v>
      </c>
      <c r="N763" t="str">
        <f>VLOOKUP($D763,metadata!$B$2:$S$450,11,FALSE)</f>
        <v>Orius sauteri</v>
      </c>
      <c r="O763" t="str">
        <f>VLOOKUP($D763,metadata!$B$2:$S$450,12,FALSE)</f>
        <v>heteroptera</v>
      </c>
      <c r="P763" t="str">
        <f>VLOOKUP($D763,metadata!$B$2:$S$450,13,FALSE)</f>
        <v>SA</v>
      </c>
      <c r="Q763">
        <f>VLOOKUP($D763,metadata!$B$2:$S$450,14,FALSE)</f>
        <v>43.061943999999997</v>
      </c>
      <c r="R763">
        <f>VLOOKUP($D763,metadata!$B$2:$S$450,15,FALSE)</f>
        <v>141.35416699999999</v>
      </c>
      <c r="S763">
        <f>VLOOKUP($D763,metadata!$B$2:$S$450,16,FALSE)</f>
        <v>0.05</v>
      </c>
      <c r="T763">
        <f>VLOOKUP($D763,metadata!$B$2:$S$450,17,FALSE)</f>
        <v>0</v>
      </c>
      <c r="U763">
        <f>VLOOKUP($D763,metadata!$B$2:$S$450,18,FALSE)</f>
        <v>0</v>
      </c>
      <c r="V763">
        <f>VLOOKUP($D763,metadata!$B$2:$Z$450,19,FALSE)</f>
        <v>44.8</v>
      </c>
      <c r="W763" t="str">
        <f>VLOOKUP($D763,metadata!$B$2:$Z$450,20,FALSE)</f>
        <v>acc</v>
      </c>
      <c r="X763">
        <f>VLOOKUP($D763,metadata!$B$2:$Z$450,21,FALSE)</f>
        <v>0</v>
      </c>
      <c r="Y763">
        <f>VLOOKUP($D763,metadata!$B$2:$Z$450,22,FALSE)</f>
        <v>17</v>
      </c>
      <c r="Z763">
        <f>VLOOKUP($D763,metadata!$B$2:$Z$450,23,FALSE)</f>
        <v>0</v>
      </c>
      <c r="AA763">
        <f>VLOOKUP($D763,metadata!$B$2:$Z$450,24,FALSE)</f>
        <v>0</v>
      </c>
      <c r="AB763">
        <f>VLOOKUP($D763,metadata!$B$2:$Z$450,25,FALSE)</f>
        <v>0</v>
      </c>
    </row>
    <row r="764" spans="3:28" x14ac:dyDescent="0.3">
      <c r="C764">
        <v>763</v>
      </c>
      <c r="D764" s="11" t="str">
        <f t="shared" si="11"/>
        <v>17-SA</v>
      </c>
      <c r="E764" t="str">
        <f>VLOOKUP($D764,metadata!$B$2:$S$450,2,FALSE)</f>
        <v>Ito, K; Nakata, T</v>
      </c>
      <c r="F764" t="str">
        <f>VLOOKUP($D764,metadata!$B$2:$S$450,3,FALSE)</f>
        <v>Geographical variation of photoperiodic response in the females of a predatory bug, Orius sauteri (Poppius) (Heteroptera : Anthocoridae) from northern Japan</v>
      </c>
      <c r="G764" t="str">
        <f>VLOOKUP($D764,metadata!$B$2:$S$450,4,FALSE)</f>
        <v>10.1303/aez.2000.101</v>
      </c>
      <c r="H764" t="str">
        <f>VLOOKUP($D764,metadata!$B$2:$S$450,5,FALSE)</f>
        <v>y</v>
      </c>
      <c r="I764" t="str">
        <f>VLOOKUP($D764,metadata!$B$2:$S$450,6,FALSE)</f>
        <v>a</v>
      </c>
      <c r="J764" t="str">
        <f>VLOOKUP($D764,metadata!$B$2:$S$450,7,FALSE)</f>
        <v>i</v>
      </c>
      <c r="K764">
        <f>VLOOKUP($D764,metadata!$B$2:$S$450,8,FALSE)</f>
        <v>8</v>
      </c>
      <c r="L764">
        <f>VLOOKUP($D764,metadata!$B$2:$S$450,9,FALSE)</f>
        <v>7</v>
      </c>
      <c r="M764">
        <f>VLOOKUP($D764,metadata!$B$2:$S$450,10,FALSE)</f>
        <v>0</v>
      </c>
      <c r="N764" t="str">
        <f>VLOOKUP($D764,metadata!$B$2:$S$450,11,FALSE)</f>
        <v>Orius sauteri</v>
      </c>
      <c r="O764" t="str">
        <f>VLOOKUP($D764,metadata!$B$2:$S$450,12,FALSE)</f>
        <v>heteroptera</v>
      </c>
      <c r="P764" t="str">
        <f>VLOOKUP($D764,metadata!$B$2:$S$450,13,FALSE)</f>
        <v>SA</v>
      </c>
      <c r="Q764">
        <f>VLOOKUP($D764,metadata!$B$2:$S$450,14,FALSE)</f>
        <v>43.061943999999997</v>
      </c>
      <c r="R764">
        <f>VLOOKUP($D764,metadata!$B$2:$S$450,15,FALSE)</f>
        <v>141.35416699999999</v>
      </c>
      <c r="S764">
        <f>VLOOKUP($D764,metadata!$B$2:$S$450,16,FALSE)</f>
        <v>0.05</v>
      </c>
      <c r="T764">
        <f>VLOOKUP($D764,metadata!$B$2:$S$450,17,FALSE)</f>
        <v>0</v>
      </c>
      <c r="U764">
        <f>VLOOKUP($D764,metadata!$B$2:$S$450,18,FALSE)</f>
        <v>0</v>
      </c>
      <c r="V764">
        <f>VLOOKUP($D764,metadata!$B$2:$Z$450,19,FALSE)</f>
        <v>44.8</v>
      </c>
      <c r="W764" t="str">
        <f>VLOOKUP($D764,metadata!$B$2:$Z$450,20,FALSE)</f>
        <v>acc</v>
      </c>
      <c r="X764">
        <f>VLOOKUP($D764,metadata!$B$2:$Z$450,21,FALSE)</f>
        <v>0</v>
      </c>
      <c r="Y764">
        <f>VLOOKUP($D764,metadata!$B$2:$Z$450,22,FALSE)</f>
        <v>17</v>
      </c>
      <c r="Z764">
        <f>VLOOKUP($D764,metadata!$B$2:$Z$450,23,FALSE)</f>
        <v>0</v>
      </c>
      <c r="AA764">
        <f>VLOOKUP($D764,metadata!$B$2:$Z$450,24,FALSE)</f>
        <v>0</v>
      </c>
      <c r="AB764">
        <f>VLOOKUP($D764,metadata!$B$2:$Z$450,25,FALSE)</f>
        <v>0</v>
      </c>
    </row>
    <row r="765" spans="3:28" x14ac:dyDescent="0.3">
      <c r="C765">
        <v>764</v>
      </c>
      <c r="D765" s="11" t="str">
        <f t="shared" si="11"/>
        <v>17-SA</v>
      </c>
      <c r="E765" t="str">
        <f>VLOOKUP($D765,metadata!$B$2:$S$450,2,FALSE)</f>
        <v>Ito, K; Nakata, T</v>
      </c>
      <c r="F765" t="str">
        <f>VLOOKUP($D765,metadata!$B$2:$S$450,3,FALSE)</f>
        <v>Geographical variation of photoperiodic response in the females of a predatory bug, Orius sauteri (Poppius) (Heteroptera : Anthocoridae) from northern Japan</v>
      </c>
      <c r="G765" t="str">
        <f>VLOOKUP($D765,metadata!$B$2:$S$450,4,FALSE)</f>
        <v>10.1303/aez.2000.101</v>
      </c>
      <c r="H765" t="str">
        <f>VLOOKUP($D765,metadata!$B$2:$S$450,5,FALSE)</f>
        <v>y</v>
      </c>
      <c r="I765" t="str">
        <f>VLOOKUP($D765,metadata!$B$2:$S$450,6,FALSE)</f>
        <v>a</v>
      </c>
      <c r="J765" t="str">
        <f>VLOOKUP($D765,metadata!$B$2:$S$450,7,FALSE)</f>
        <v>i</v>
      </c>
      <c r="K765">
        <f>VLOOKUP($D765,metadata!$B$2:$S$450,8,FALSE)</f>
        <v>8</v>
      </c>
      <c r="L765">
        <f>VLOOKUP($D765,metadata!$B$2:$S$450,9,FALSE)</f>
        <v>7</v>
      </c>
      <c r="M765">
        <f>VLOOKUP($D765,metadata!$B$2:$S$450,10,FALSE)</f>
        <v>0</v>
      </c>
      <c r="N765" t="str">
        <f>VLOOKUP($D765,metadata!$B$2:$S$450,11,FALSE)</f>
        <v>Orius sauteri</v>
      </c>
      <c r="O765" t="str">
        <f>VLOOKUP($D765,metadata!$B$2:$S$450,12,FALSE)</f>
        <v>heteroptera</v>
      </c>
      <c r="P765" t="str">
        <f>VLOOKUP($D765,metadata!$B$2:$S$450,13,FALSE)</f>
        <v>SA</v>
      </c>
      <c r="Q765">
        <f>VLOOKUP($D765,metadata!$B$2:$S$450,14,FALSE)</f>
        <v>43.061943999999997</v>
      </c>
      <c r="R765">
        <f>VLOOKUP($D765,metadata!$B$2:$S$450,15,FALSE)</f>
        <v>141.35416699999999</v>
      </c>
      <c r="S765">
        <f>VLOOKUP($D765,metadata!$B$2:$S$450,16,FALSE)</f>
        <v>0.05</v>
      </c>
      <c r="T765">
        <f>VLOOKUP($D765,metadata!$B$2:$S$450,17,FALSE)</f>
        <v>0</v>
      </c>
      <c r="U765">
        <f>VLOOKUP($D765,metadata!$B$2:$S$450,18,FALSE)</f>
        <v>0</v>
      </c>
      <c r="V765">
        <f>VLOOKUP($D765,metadata!$B$2:$Z$450,19,FALSE)</f>
        <v>44.8</v>
      </c>
      <c r="W765" t="str">
        <f>VLOOKUP($D765,metadata!$B$2:$Z$450,20,FALSE)</f>
        <v>acc</v>
      </c>
      <c r="X765">
        <f>VLOOKUP($D765,metadata!$B$2:$Z$450,21,FALSE)</f>
        <v>0</v>
      </c>
      <c r="Y765">
        <f>VLOOKUP($D765,metadata!$B$2:$Z$450,22,FALSE)</f>
        <v>17</v>
      </c>
      <c r="Z765">
        <f>VLOOKUP($D765,metadata!$B$2:$Z$450,23,FALSE)</f>
        <v>0</v>
      </c>
      <c r="AA765">
        <f>VLOOKUP($D765,metadata!$B$2:$Z$450,24,FALSE)</f>
        <v>0</v>
      </c>
      <c r="AB765">
        <f>VLOOKUP($D765,metadata!$B$2:$Z$450,25,FALSE)</f>
        <v>0</v>
      </c>
    </row>
    <row r="766" spans="3:28" x14ac:dyDescent="0.3">
      <c r="C766">
        <v>765</v>
      </c>
      <c r="D766" s="11" t="str">
        <f t="shared" si="11"/>
        <v>17-ME</v>
      </c>
      <c r="E766" t="str">
        <f>VLOOKUP($D766,metadata!$B$2:$S$450,2,FALSE)</f>
        <v>Ito, K; Nakata, T</v>
      </c>
      <c r="F766" t="str">
        <f>VLOOKUP($D766,metadata!$B$2:$S$450,3,FALSE)</f>
        <v>Geographical variation of photoperiodic response in the females of a predatory bug, Orius sauteri (Poppius) (Heteroptera : Anthocoridae) from northern Japan</v>
      </c>
      <c r="G766" t="str">
        <f>VLOOKUP($D766,metadata!$B$2:$S$450,4,FALSE)</f>
        <v>10.1303/aez.2000.101</v>
      </c>
      <c r="H766" t="str">
        <f>VLOOKUP($D766,metadata!$B$2:$S$450,5,FALSE)</f>
        <v>y</v>
      </c>
      <c r="I766" t="str">
        <f>VLOOKUP($D766,metadata!$B$2:$S$450,6,FALSE)</f>
        <v>a</v>
      </c>
      <c r="J766" t="str">
        <f>VLOOKUP($D766,metadata!$B$2:$S$450,7,FALSE)</f>
        <v>i</v>
      </c>
      <c r="K766">
        <f>VLOOKUP($D766,metadata!$B$2:$S$450,8,FALSE)</f>
        <v>8</v>
      </c>
      <c r="L766">
        <f>VLOOKUP($D766,metadata!$B$2:$S$450,9,FALSE)</f>
        <v>6</v>
      </c>
      <c r="M766">
        <f>VLOOKUP($D766,metadata!$B$2:$S$450,10,FALSE)</f>
        <v>0</v>
      </c>
      <c r="N766" t="str">
        <f>VLOOKUP($D766,metadata!$B$2:$S$450,11,FALSE)</f>
        <v>Orius sauteri</v>
      </c>
      <c r="O766" t="str">
        <f>VLOOKUP($D766,metadata!$B$2:$S$450,12,FALSE)</f>
        <v>heteroptera</v>
      </c>
      <c r="P766" t="str">
        <f>VLOOKUP($D766,metadata!$B$2:$S$450,13,FALSE)</f>
        <v>ME</v>
      </c>
      <c r="Q766">
        <f>VLOOKUP($D766,metadata!$B$2:$S$450,14,FALSE)</f>
        <v>42.916666999999997</v>
      </c>
      <c r="R766">
        <f>VLOOKUP($D766,metadata!$B$2:$S$450,15,FALSE)</f>
        <v>143.05000000000001</v>
      </c>
      <c r="S766">
        <f>VLOOKUP($D766,metadata!$B$2:$S$450,16,FALSE)</f>
        <v>0.05</v>
      </c>
      <c r="T766">
        <f>VLOOKUP($D766,metadata!$B$2:$S$450,17,FALSE)</f>
        <v>0</v>
      </c>
      <c r="U766">
        <f>VLOOKUP($D766,metadata!$B$2:$S$450,18,FALSE)</f>
        <v>0</v>
      </c>
      <c r="V766">
        <f>VLOOKUP($D766,metadata!$B$2:$Z$450,19,FALSE)</f>
        <v>38</v>
      </c>
      <c r="W766" t="str">
        <f>VLOOKUP($D766,metadata!$B$2:$Z$450,20,FALSE)</f>
        <v>acc</v>
      </c>
      <c r="X766">
        <f>VLOOKUP($D766,metadata!$B$2:$Z$450,21,FALSE)</f>
        <v>0</v>
      </c>
      <c r="Y766">
        <f>VLOOKUP($D766,metadata!$B$2:$Z$450,22,FALSE)</f>
        <v>17</v>
      </c>
      <c r="Z766">
        <f>VLOOKUP($D766,metadata!$B$2:$Z$450,23,FALSE)</f>
        <v>0</v>
      </c>
      <c r="AA766">
        <f>VLOOKUP($D766,metadata!$B$2:$Z$450,24,FALSE)</f>
        <v>0</v>
      </c>
      <c r="AB766">
        <f>VLOOKUP($D766,metadata!$B$2:$Z$450,25,FALSE)</f>
        <v>0</v>
      </c>
    </row>
    <row r="767" spans="3:28" x14ac:dyDescent="0.3">
      <c r="C767">
        <v>766</v>
      </c>
      <c r="D767" s="11" t="str">
        <f t="shared" si="11"/>
        <v>17-ME</v>
      </c>
      <c r="E767" t="str">
        <f>VLOOKUP($D767,metadata!$B$2:$S$450,2,FALSE)</f>
        <v>Ito, K; Nakata, T</v>
      </c>
      <c r="F767" t="str">
        <f>VLOOKUP($D767,metadata!$B$2:$S$450,3,FALSE)</f>
        <v>Geographical variation of photoperiodic response in the females of a predatory bug, Orius sauteri (Poppius) (Heteroptera : Anthocoridae) from northern Japan</v>
      </c>
      <c r="G767" t="str">
        <f>VLOOKUP($D767,metadata!$B$2:$S$450,4,FALSE)</f>
        <v>10.1303/aez.2000.101</v>
      </c>
      <c r="H767" t="str">
        <f>VLOOKUP($D767,metadata!$B$2:$S$450,5,FALSE)</f>
        <v>y</v>
      </c>
      <c r="I767" t="str">
        <f>VLOOKUP($D767,metadata!$B$2:$S$450,6,FALSE)</f>
        <v>a</v>
      </c>
      <c r="J767" t="str">
        <f>VLOOKUP($D767,metadata!$B$2:$S$450,7,FALSE)</f>
        <v>i</v>
      </c>
      <c r="K767">
        <f>VLOOKUP($D767,metadata!$B$2:$S$450,8,FALSE)</f>
        <v>8</v>
      </c>
      <c r="L767">
        <f>VLOOKUP($D767,metadata!$B$2:$S$450,9,FALSE)</f>
        <v>6</v>
      </c>
      <c r="M767">
        <f>VLOOKUP($D767,metadata!$B$2:$S$450,10,FALSE)</f>
        <v>0</v>
      </c>
      <c r="N767" t="str">
        <f>VLOOKUP($D767,metadata!$B$2:$S$450,11,FALSE)</f>
        <v>Orius sauteri</v>
      </c>
      <c r="O767" t="str">
        <f>VLOOKUP($D767,metadata!$B$2:$S$450,12,FALSE)</f>
        <v>heteroptera</v>
      </c>
      <c r="P767" t="str">
        <f>VLOOKUP($D767,metadata!$B$2:$S$450,13,FALSE)</f>
        <v>ME</v>
      </c>
      <c r="Q767">
        <f>VLOOKUP($D767,metadata!$B$2:$S$450,14,FALSE)</f>
        <v>42.916666999999997</v>
      </c>
      <c r="R767">
        <f>VLOOKUP($D767,metadata!$B$2:$S$450,15,FALSE)</f>
        <v>143.05000000000001</v>
      </c>
      <c r="S767">
        <f>VLOOKUP($D767,metadata!$B$2:$S$450,16,FALSE)</f>
        <v>0.05</v>
      </c>
      <c r="T767">
        <f>VLOOKUP($D767,metadata!$B$2:$S$450,17,FALSE)</f>
        <v>0</v>
      </c>
      <c r="U767">
        <f>VLOOKUP($D767,metadata!$B$2:$S$450,18,FALSE)</f>
        <v>0</v>
      </c>
      <c r="V767">
        <f>VLOOKUP($D767,metadata!$B$2:$Z$450,19,FALSE)</f>
        <v>38</v>
      </c>
      <c r="W767" t="str">
        <f>VLOOKUP($D767,metadata!$B$2:$Z$450,20,FALSE)</f>
        <v>acc</v>
      </c>
      <c r="X767">
        <f>VLOOKUP($D767,metadata!$B$2:$Z$450,21,FALSE)</f>
        <v>0</v>
      </c>
      <c r="Y767">
        <f>VLOOKUP($D767,metadata!$B$2:$Z$450,22,FALSE)</f>
        <v>17</v>
      </c>
      <c r="Z767">
        <f>VLOOKUP($D767,metadata!$B$2:$Z$450,23,FALSE)</f>
        <v>0</v>
      </c>
      <c r="AA767">
        <f>VLOOKUP($D767,metadata!$B$2:$Z$450,24,FALSE)</f>
        <v>0</v>
      </c>
      <c r="AB767">
        <f>VLOOKUP($D767,metadata!$B$2:$Z$450,25,FALSE)</f>
        <v>0</v>
      </c>
    </row>
    <row r="768" spans="3:28" x14ac:dyDescent="0.3">
      <c r="C768">
        <v>767</v>
      </c>
      <c r="D768" s="11" t="str">
        <f t="shared" si="11"/>
        <v>17-ME</v>
      </c>
      <c r="E768" t="str">
        <f>VLOOKUP($D768,metadata!$B$2:$S$450,2,FALSE)</f>
        <v>Ito, K; Nakata, T</v>
      </c>
      <c r="F768" t="str">
        <f>VLOOKUP($D768,metadata!$B$2:$S$450,3,FALSE)</f>
        <v>Geographical variation of photoperiodic response in the females of a predatory bug, Orius sauteri (Poppius) (Heteroptera : Anthocoridae) from northern Japan</v>
      </c>
      <c r="G768" t="str">
        <f>VLOOKUP($D768,metadata!$B$2:$S$450,4,FALSE)</f>
        <v>10.1303/aez.2000.101</v>
      </c>
      <c r="H768" t="str">
        <f>VLOOKUP($D768,metadata!$B$2:$S$450,5,FALSE)</f>
        <v>y</v>
      </c>
      <c r="I768" t="str">
        <f>VLOOKUP($D768,metadata!$B$2:$S$450,6,FALSE)</f>
        <v>a</v>
      </c>
      <c r="J768" t="str">
        <f>VLOOKUP($D768,metadata!$B$2:$S$450,7,FALSE)</f>
        <v>i</v>
      </c>
      <c r="K768">
        <f>VLOOKUP($D768,metadata!$B$2:$S$450,8,FALSE)</f>
        <v>8</v>
      </c>
      <c r="L768">
        <f>VLOOKUP($D768,metadata!$B$2:$S$450,9,FALSE)</f>
        <v>6</v>
      </c>
      <c r="M768">
        <f>VLOOKUP($D768,metadata!$B$2:$S$450,10,FALSE)</f>
        <v>0</v>
      </c>
      <c r="N768" t="str">
        <f>VLOOKUP($D768,metadata!$B$2:$S$450,11,FALSE)</f>
        <v>Orius sauteri</v>
      </c>
      <c r="O768" t="str">
        <f>VLOOKUP($D768,metadata!$B$2:$S$450,12,FALSE)</f>
        <v>heteroptera</v>
      </c>
      <c r="P768" t="str">
        <f>VLOOKUP($D768,metadata!$B$2:$S$450,13,FALSE)</f>
        <v>ME</v>
      </c>
      <c r="Q768">
        <f>VLOOKUP($D768,metadata!$B$2:$S$450,14,FALSE)</f>
        <v>42.916666999999997</v>
      </c>
      <c r="R768">
        <f>VLOOKUP($D768,metadata!$B$2:$S$450,15,FALSE)</f>
        <v>143.05000000000001</v>
      </c>
      <c r="S768">
        <f>VLOOKUP($D768,metadata!$B$2:$S$450,16,FALSE)</f>
        <v>0.05</v>
      </c>
      <c r="T768">
        <f>VLOOKUP($D768,metadata!$B$2:$S$450,17,FALSE)</f>
        <v>0</v>
      </c>
      <c r="U768">
        <f>VLOOKUP($D768,metadata!$B$2:$S$450,18,FALSE)</f>
        <v>0</v>
      </c>
      <c r="V768">
        <f>VLOOKUP($D768,metadata!$B$2:$Z$450,19,FALSE)</f>
        <v>38</v>
      </c>
      <c r="W768" t="str">
        <f>VLOOKUP($D768,metadata!$B$2:$Z$450,20,FALSE)</f>
        <v>acc</v>
      </c>
      <c r="X768">
        <f>VLOOKUP($D768,metadata!$B$2:$Z$450,21,FALSE)</f>
        <v>0</v>
      </c>
      <c r="Y768">
        <f>VLOOKUP($D768,metadata!$B$2:$Z$450,22,FALSE)</f>
        <v>17</v>
      </c>
      <c r="Z768">
        <f>VLOOKUP($D768,metadata!$B$2:$Z$450,23,FALSE)</f>
        <v>0</v>
      </c>
      <c r="AA768">
        <f>VLOOKUP($D768,metadata!$B$2:$Z$450,24,FALSE)</f>
        <v>0</v>
      </c>
      <c r="AB768">
        <f>VLOOKUP($D768,metadata!$B$2:$Z$450,25,FALSE)</f>
        <v>0</v>
      </c>
    </row>
    <row r="769" spans="3:28" x14ac:dyDescent="0.3">
      <c r="C769">
        <v>768</v>
      </c>
      <c r="D769" s="11" t="str">
        <f t="shared" si="11"/>
        <v>17-ME</v>
      </c>
      <c r="E769" t="str">
        <f>VLOOKUP($D769,metadata!$B$2:$S$450,2,FALSE)</f>
        <v>Ito, K; Nakata, T</v>
      </c>
      <c r="F769" t="str">
        <f>VLOOKUP($D769,metadata!$B$2:$S$450,3,FALSE)</f>
        <v>Geographical variation of photoperiodic response in the females of a predatory bug, Orius sauteri (Poppius) (Heteroptera : Anthocoridae) from northern Japan</v>
      </c>
      <c r="G769" t="str">
        <f>VLOOKUP($D769,metadata!$B$2:$S$450,4,FALSE)</f>
        <v>10.1303/aez.2000.101</v>
      </c>
      <c r="H769" t="str">
        <f>VLOOKUP($D769,metadata!$B$2:$S$450,5,FALSE)</f>
        <v>y</v>
      </c>
      <c r="I769" t="str">
        <f>VLOOKUP($D769,metadata!$B$2:$S$450,6,FALSE)</f>
        <v>a</v>
      </c>
      <c r="J769" t="str">
        <f>VLOOKUP($D769,metadata!$B$2:$S$450,7,FALSE)</f>
        <v>i</v>
      </c>
      <c r="K769">
        <f>VLOOKUP($D769,metadata!$B$2:$S$450,8,FALSE)</f>
        <v>8</v>
      </c>
      <c r="L769">
        <f>VLOOKUP($D769,metadata!$B$2:$S$450,9,FALSE)</f>
        <v>6</v>
      </c>
      <c r="M769">
        <f>VLOOKUP($D769,metadata!$B$2:$S$450,10,FALSE)</f>
        <v>0</v>
      </c>
      <c r="N769" t="str">
        <f>VLOOKUP($D769,metadata!$B$2:$S$450,11,FALSE)</f>
        <v>Orius sauteri</v>
      </c>
      <c r="O769" t="str">
        <f>VLOOKUP($D769,metadata!$B$2:$S$450,12,FALSE)</f>
        <v>heteroptera</v>
      </c>
      <c r="P769" t="str">
        <f>VLOOKUP($D769,metadata!$B$2:$S$450,13,FALSE)</f>
        <v>ME</v>
      </c>
      <c r="Q769">
        <f>VLOOKUP($D769,metadata!$B$2:$S$450,14,FALSE)</f>
        <v>42.916666999999997</v>
      </c>
      <c r="R769">
        <f>VLOOKUP($D769,metadata!$B$2:$S$450,15,FALSE)</f>
        <v>143.05000000000001</v>
      </c>
      <c r="S769">
        <f>VLOOKUP($D769,metadata!$B$2:$S$450,16,FALSE)</f>
        <v>0.05</v>
      </c>
      <c r="T769">
        <f>VLOOKUP($D769,metadata!$B$2:$S$450,17,FALSE)</f>
        <v>0</v>
      </c>
      <c r="U769">
        <f>VLOOKUP($D769,metadata!$B$2:$S$450,18,FALSE)</f>
        <v>0</v>
      </c>
      <c r="V769">
        <f>VLOOKUP($D769,metadata!$B$2:$Z$450,19,FALSE)</f>
        <v>38</v>
      </c>
      <c r="W769" t="str">
        <f>VLOOKUP($D769,metadata!$B$2:$Z$450,20,FALSE)</f>
        <v>acc</v>
      </c>
      <c r="X769">
        <f>VLOOKUP($D769,metadata!$B$2:$Z$450,21,FALSE)</f>
        <v>0</v>
      </c>
      <c r="Y769">
        <f>VLOOKUP($D769,metadata!$B$2:$Z$450,22,FALSE)</f>
        <v>17</v>
      </c>
      <c r="Z769">
        <f>VLOOKUP($D769,metadata!$B$2:$Z$450,23,FALSE)</f>
        <v>0</v>
      </c>
      <c r="AA769">
        <f>VLOOKUP($D769,metadata!$B$2:$Z$450,24,FALSE)</f>
        <v>0</v>
      </c>
      <c r="AB769">
        <f>VLOOKUP($D769,metadata!$B$2:$Z$450,25,FALSE)</f>
        <v>0</v>
      </c>
    </row>
    <row r="770" spans="3:28" x14ac:dyDescent="0.3">
      <c r="C770">
        <v>769</v>
      </c>
      <c r="D770" s="11" t="str">
        <f t="shared" si="11"/>
        <v>17-ME</v>
      </c>
      <c r="E770" t="str">
        <f>VLOOKUP($D770,metadata!$B$2:$S$450,2,FALSE)</f>
        <v>Ito, K; Nakata, T</v>
      </c>
      <c r="F770" t="str">
        <f>VLOOKUP($D770,metadata!$B$2:$S$450,3,FALSE)</f>
        <v>Geographical variation of photoperiodic response in the females of a predatory bug, Orius sauteri (Poppius) (Heteroptera : Anthocoridae) from northern Japan</v>
      </c>
      <c r="G770" t="str">
        <f>VLOOKUP($D770,metadata!$B$2:$S$450,4,FALSE)</f>
        <v>10.1303/aez.2000.101</v>
      </c>
      <c r="H770" t="str">
        <f>VLOOKUP($D770,metadata!$B$2:$S$450,5,FALSE)</f>
        <v>y</v>
      </c>
      <c r="I770" t="str">
        <f>VLOOKUP($D770,metadata!$B$2:$S$450,6,FALSE)</f>
        <v>a</v>
      </c>
      <c r="J770" t="str">
        <f>VLOOKUP($D770,metadata!$B$2:$S$450,7,FALSE)</f>
        <v>i</v>
      </c>
      <c r="K770">
        <f>VLOOKUP($D770,metadata!$B$2:$S$450,8,FALSE)</f>
        <v>8</v>
      </c>
      <c r="L770">
        <f>VLOOKUP($D770,metadata!$B$2:$S$450,9,FALSE)</f>
        <v>6</v>
      </c>
      <c r="M770">
        <f>VLOOKUP($D770,metadata!$B$2:$S$450,10,FALSE)</f>
        <v>0</v>
      </c>
      <c r="N770" t="str">
        <f>VLOOKUP($D770,metadata!$B$2:$S$450,11,FALSE)</f>
        <v>Orius sauteri</v>
      </c>
      <c r="O770" t="str">
        <f>VLOOKUP($D770,metadata!$B$2:$S$450,12,FALSE)</f>
        <v>heteroptera</v>
      </c>
      <c r="P770" t="str">
        <f>VLOOKUP($D770,metadata!$B$2:$S$450,13,FALSE)</f>
        <v>ME</v>
      </c>
      <c r="Q770">
        <f>VLOOKUP($D770,metadata!$B$2:$S$450,14,FALSE)</f>
        <v>42.916666999999997</v>
      </c>
      <c r="R770">
        <f>VLOOKUP($D770,metadata!$B$2:$S$450,15,FALSE)</f>
        <v>143.05000000000001</v>
      </c>
      <c r="S770">
        <f>VLOOKUP($D770,metadata!$B$2:$S$450,16,FALSE)</f>
        <v>0.05</v>
      </c>
      <c r="T770">
        <f>VLOOKUP($D770,metadata!$B$2:$S$450,17,FALSE)</f>
        <v>0</v>
      </c>
      <c r="U770">
        <f>VLOOKUP($D770,metadata!$B$2:$S$450,18,FALSE)</f>
        <v>0</v>
      </c>
      <c r="V770">
        <f>VLOOKUP($D770,metadata!$B$2:$Z$450,19,FALSE)</f>
        <v>38</v>
      </c>
      <c r="W770" t="str">
        <f>VLOOKUP($D770,metadata!$B$2:$Z$450,20,FALSE)</f>
        <v>acc</v>
      </c>
      <c r="X770">
        <f>VLOOKUP($D770,metadata!$B$2:$Z$450,21,FALSE)</f>
        <v>0</v>
      </c>
      <c r="Y770">
        <f>VLOOKUP($D770,metadata!$B$2:$Z$450,22,FALSE)</f>
        <v>17</v>
      </c>
      <c r="Z770">
        <f>VLOOKUP($D770,metadata!$B$2:$Z$450,23,FALSE)</f>
        <v>0</v>
      </c>
      <c r="AA770">
        <f>VLOOKUP($D770,metadata!$B$2:$Z$450,24,FALSE)</f>
        <v>0</v>
      </c>
      <c r="AB770">
        <f>VLOOKUP($D770,metadata!$B$2:$Z$450,25,FALSE)</f>
        <v>0</v>
      </c>
    </row>
    <row r="771" spans="3:28" x14ac:dyDescent="0.3">
      <c r="C771">
        <v>770</v>
      </c>
      <c r="D771" s="11" t="str">
        <f t="shared" ref="D771:D834" si="12">VLOOKUP(C771,$A$1:$B$451,2)</f>
        <v>17-MO</v>
      </c>
      <c r="E771" t="str">
        <f>VLOOKUP($D771,metadata!$B$2:$S$450,2,FALSE)</f>
        <v>Ito, K; Nakata, T</v>
      </c>
      <c r="F771" t="str">
        <f>VLOOKUP($D771,metadata!$B$2:$S$450,3,FALSE)</f>
        <v>Geographical variation of photoperiodic response in the females of a predatory bug, Orius sauteri (Poppius) (Heteroptera : Anthocoridae) from northern Japan</v>
      </c>
      <c r="G771" t="str">
        <f>VLOOKUP($D771,metadata!$B$2:$S$450,4,FALSE)</f>
        <v>10.1303/aez.2000.101</v>
      </c>
      <c r="H771" t="str">
        <f>VLOOKUP($D771,metadata!$B$2:$S$450,5,FALSE)</f>
        <v>y</v>
      </c>
      <c r="I771" t="str">
        <f>VLOOKUP($D771,metadata!$B$2:$S$450,6,FALSE)</f>
        <v>a</v>
      </c>
      <c r="J771" t="str">
        <f>VLOOKUP($D771,metadata!$B$2:$S$450,7,FALSE)</f>
        <v>i</v>
      </c>
      <c r="K771">
        <f>VLOOKUP($D771,metadata!$B$2:$S$450,8,FALSE)</f>
        <v>8</v>
      </c>
      <c r="L771">
        <f>VLOOKUP($D771,metadata!$B$2:$S$450,9,FALSE)</f>
        <v>6</v>
      </c>
      <c r="M771">
        <f>VLOOKUP($D771,metadata!$B$2:$S$450,10,FALSE)</f>
        <v>0</v>
      </c>
      <c r="N771" t="str">
        <f>VLOOKUP($D771,metadata!$B$2:$S$450,11,FALSE)</f>
        <v>Orius sauteri</v>
      </c>
      <c r="O771" t="str">
        <f>VLOOKUP($D771,metadata!$B$2:$S$450,12,FALSE)</f>
        <v>heteroptera</v>
      </c>
      <c r="P771" t="str">
        <f>VLOOKUP($D771,metadata!$B$2:$S$450,13,FALSE)</f>
        <v>MO</v>
      </c>
      <c r="Q771">
        <f>VLOOKUP($D771,metadata!$B$2:$S$450,14,FALSE)</f>
        <v>42.1</v>
      </c>
      <c r="R771">
        <f>VLOOKUP($D771,metadata!$B$2:$S$450,15,FALSE)</f>
        <v>140.58333300000001</v>
      </c>
      <c r="S771">
        <f>VLOOKUP($D771,metadata!$B$2:$S$450,16,FALSE)</f>
        <v>0.05</v>
      </c>
      <c r="T771">
        <f>VLOOKUP($D771,metadata!$B$2:$S$450,17,FALSE)</f>
        <v>0</v>
      </c>
      <c r="U771">
        <f>VLOOKUP($D771,metadata!$B$2:$S$450,18,FALSE)</f>
        <v>0</v>
      </c>
      <c r="V771">
        <f>VLOOKUP($D771,metadata!$B$2:$Z$450,19,FALSE)</f>
        <v>34.6</v>
      </c>
      <c r="W771" t="str">
        <f>VLOOKUP($D771,metadata!$B$2:$Z$450,20,FALSE)</f>
        <v>acc</v>
      </c>
      <c r="X771">
        <f>VLOOKUP($D771,metadata!$B$2:$Z$450,21,FALSE)</f>
        <v>0</v>
      </c>
      <c r="Y771">
        <f>VLOOKUP($D771,metadata!$B$2:$Z$450,22,FALSE)</f>
        <v>17</v>
      </c>
      <c r="Z771">
        <f>VLOOKUP($D771,metadata!$B$2:$Z$450,23,FALSE)</f>
        <v>0</v>
      </c>
      <c r="AA771">
        <f>VLOOKUP($D771,metadata!$B$2:$Z$450,24,FALSE)</f>
        <v>0</v>
      </c>
      <c r="AB771">
        <f>VLOOKUP($D771,metadata!$B$2:$Z$450,25,FALSE)</f>
        <v>0</v>
      </c>
    </row>
    <row r="772" spans="3:28" x14ac:dyDescent="0.3">
      <c r="C772">
        <v>771</v>
      </c>
      <c r="D772" s="11" t="str">
        <f t="shared" si="12"/>
        <v>17-MO</v>
      </c>
      <c r="E772" t="str">
        <f>VLOOKUP($D772,metadata!$B$2:$S$450,2,FALSE)</f>
        <v>Ito, K; Nakata, T</v>
      </c>
      <c r="F772" t="str">
        <f>VLOOKUP($D772,metadata!$B$2:$S$450,3,FALSE)</f>
        <v>Geographical variation of photoperiodic response in the females of a predatory bug, Orius sauteri (Poppius) (Heteroptera : Anthocoridae) from northern Japan</v>
      </c>
      <c r="G772" t="str">
        <f>VLOOKUP($D772,metadata!$B$2:$S$450,4,FALSE)</f>
        <v>10.1303/aez.2000.101</v>
      </c>
      <c r="H772" t="str">
        <f>VLOOKUP($D772,metadata!$B$2:$S$450,5,FALSE)</f>
        <v>y</v>
      </c>
      <c r="I772" t="str">
        <f>VLOOKUP($D772,metadata!$B$2:$S$450,6,FALSE)</f>
        <v>a</v>
      </c>
      <c r="J772" t="str">
        <f>VLOOKUP($D772,metadata!$B$2:$S$450,7,FALSE)</f>
        <v>i</v>
      </c>
      <c r="K772">
        <f>VLOOKUP($D772,metadata!$B$2:$S$450,8,FALSE)</f>
        <v>8</v>
      </c>
      <c r="L772">
        <f>VLOOKUP($D772,metadata!$B$2:$S$450,9,FALSE)</f>
        <v>6</v>
      </c>
      <c r="M772">
        <f>VLOOKUP($D772,metadata!$B$2:$S$450,10,FALSE)</f>
        <v>0</v>
      </c>
      <c r="N772" t="str">
        <f>VLOOKUP($D772,metadata!$B$2:$S$450,11,FALSE)</f>
        <v>Orius sauteri</v>
      </c>
      <c r="O772" t="str">
        <f>VLOOKUP($D772,metadata!$B$2:$S$450,12,FALSE)</f>
        <v>heteroptera</v>
      </c>
      <c r="P772" t="str">
        <f>VLOOKUP($D772,metadata!$B$2:$S$450,13,FALSE)</f>
        <v>MO</v>
      </c>
      <c r="Q772">
        <f>VLOOKUP($D772,metadata!$B$2:$S$450,14,FALSE)</f>
        <v>42.1</v>
      </c>
      <c r="R772">
        <f>VLOOKUP($D772,metadata!$B$2:$S$450,15,FALSE)</f>
        <v>140.58333300000001</v>
      </c>
      <c r="S772">
        <f>VLOOKUP($D772,metadata!$B$2:$S$450,16,FALSE)</f>
        <v>0.05</v>
      </c>
      <c r="T772">
        <f>VLOOKUP($D772,metadata!$B$2:$S$450,17,FALSE)</f>
        <v>0</v>
      </c>
      <c r="U772">
        <f>VLOOKUP($D772,metadata!$B$2:$S$450,18,FALSE)</f>
        <v>0</v>
      </c>
      <c r="V772">
        <f>VLOOKUP($D772,metadata!$B$2:$Z$450,19,FALSE)</f>
        <v>34.6</v>
      </c>
      <c r="W772" t="str">
        <f>VLOOKUP($D772,metadata!$B$2:$Z$450,20,FALSE)</f>
        <v>acc</v>
      </c>
      <c r="X772">
        <f>VLOOKUP($D772,metadata!$B$2:$Z$450,21,FALSE)</f>
        <v>0</v>
      </c>
      <c r="Y772">
        <f>VLOOKUP($D772,metadata!$B$2:$Z$450,22,FALSE)</f>
        <v>17</v>
      </c>
      <c r="Z772">
        <f>VLOOKUP($D772,metadata!$B$2:$Z$450,23,FALSE)</f>
        <v>0</v>
      </c>
      <c r="AA772">
        <f>VLOOKUP($D772,metadata!$B$2:$Z$450,24,FALSE)</f>
        <v>0</v>
      </c>
      <c r="AB772">
        <f>VLOOKUP($D772,metadata!$B$2:$Z$450,25,FALSE)</f>
        <v>0</v>
      </c>
    </row>
    <row r="773" spans="3:28" x14ac:dyDescent="0.3">
      <c r="C773">
        <v>772</v>
      </c>
      <c r="D773" s="11" t="str">
        <f t="shared" si="12"/>
        <v>17-MO</v>
      </c>
      <c r="E773" t="str">
        <f>VLOOKUP($D773,metadata!$B$2:$S$450,2,FALSE)</f>
        <v>Ito, K; Nakata, T</v>
      </c>
      <c r="F773" t="str">
        <f>VLOOKUP($D773,metadata!$B$2:$S$450,3,FALSE)</f>
        <v>Geographical variation of photoperiodic response in the females of a predatory bug, Orius sauteri (Poppius) (Heteroptera : Anthocoridae) from northern Japan</v>
      </c>
      <c r="G773" t="str">
        <f>VLOOKUP($D773,metadata!$B$2:$S$450,4,FALSE)</f>
        <v>10.1303/aez.2000.101</v>
      </c>
      <c r="H773" t="str">
        <f>VLOOKUP($D773,metadata!$B$2:$S$450,5,FALSE)</f>
        <v>y</v>
      </c>
      <c r="I773" t="str">
        <f>VLOOKUP($D773,metadata!$B$2:$S$450,6,FALSE)</f>
        <v>a</v>
      </c>
      <c r="J773" t="str">
        <f>VLOOKUP($D773,metadata!$B$2:$S$450,7,FALSE)</f>
        <v>i</v>
      </c>
      <c r="K773">
        <f>VLOOKUP($D773,metadata!$B$2:$S$450,8,FALSE)</f>
        <v>8</v>
      </c>
      <c r="L773">
        <f>VLOOKUP($D773,metadata!$B$2:$S$450,9,FALSE)</f>
        <v>6</v>
      </c>
      <c r="M773">
        <f>VLOOKUP($D773,metadata!$B$2:$S$450,10,FALSE)</f>
        <v>0</v>
      </c>
      <c r="N773" t="str">
        <f>VLOOKUP($D773,metadata!$B$2:$S$450,11,FALSE)</f>
        <v>Orius sauteri</v>
      </c>
      <c r="O773" t="str">
        <f>VLOOKUP($D773,metadata!$B$2:$S$450,12,FALSE)</f>
        <v>heteroptera</v>
      </c>
      <c r="P773" t="str">
        <f>VLOOKUP($D773,metadata!$B$2:$S$450,13,FALSE)</f>
        <v>MO</v>
      </c>
      <c r="Q773">
        <f>VLOOKUP($D773,metadata!$B$2:$S$450,14,FALSE)</f>
        <v>42.1</v>
      </c>
      <c r="R773">
        <f>VLOOKUP($D773,metadata!$B$2:$S$450,15,FALSE)</f>
        <v>140.58333300000001</v>
      </c>
      <c r="S773">
        <f>VLOOKUP($D773,metadata!$B$2:$S$450,16,FALSE)</f>
        <v>0.05</v>
      </c>
      <c r="T773">
        <f>VLOOKUP($D773,metadata!$B$2:$S$450,17,FALSE)</f>
        <v>0</v>
      </c>
      <c r="U773">
        <f>VLOOKUP($D773,metadata!$B$2:$S$450,18,FALSE)</f>
        <v>0</v>
      </c>
      <c r="V773">
        <f>VLOOKUP($D773,metadata!$B$2:$Z$450,19,FALSE)</f>
        <v>34.6</v>
      </c>
      <c r="W773" t="str">
        <f>VLOOKUP($D773,metadata!$B$2:$Z$450,20,FALSE)</f>
        <v>acc</v>
      </c>
      <c r="X773">
        <f>VLOOKUP($D773,metadata!$B$2:$Z$450,21,FALSE)</f>
        <v>0</v>
      </c>
      <c r="Y773">
        <f>VLOOKUP($D773,metadata!$B$2:$Z$450,22,FALSE)</f>
        <v>17</v>
      </c>
      <c r="Z773">
        <f>VLOOKUP($D773,metadata!$B$2:$Z$450,23,FALSE)</f>
        <v>0</v>
      </c>
      <c r="AA773">
        <f>VLOOKUP($D773,metadata!$B$2:$Z$450,24,FALSE)</f>
        <v>0</v>
      </c>
      <c r="AB773">
        <f>VLOOKUP($D773,metadata!$B$2:$Z$450,25,FALSE)</f>
        <v>0</v>
      </c>
    </row>
    <row r="774" spans="3:28" x14ac:dyDescent="0.3">
      <c r="C774">
        <v>773</v>
      </c>
      <c r="D774" s="11" t="str">
        <f t="shared" si="12"/>
        <v>17-MO</v>
      </c>
      <c r="E774" t="str">
        <f>VLOOKUP($D774,metadata!$B$2:$S$450,2,FALSE)</f>
        <v>Ito, K; Nakata, T</v>
      </c>
      <c r="F774" t="str">
        <f>VLOOKUP($D774,metadata!$B$2:$S$450,3,FALSE)</f>
        <v>Geographical variation of photoperiodic response in the females of a predatory bug, Orius sauteri (Poppius) (Heteroptera : Anthocoridae) from northern Japan</v>
      </c>
      <c r="G774" t="str">
        <f>VLOOKUP($D774,metadata!$B$2:$S$450,4,FALSE)</f>
        <v>10.1303/aez.2000.101</v>
      </c>
      <c r="H774" t="str">
        <f>VLOOKUP($D774,metadata!$B$2:$S$450,5,FALSE)</f>
        <v>y</v>
      </c>
      <c r="I774" t="str">
        <f>VLOOKUP($D774,metadata!$B$2:$S$450,6,FALSE)</f>
        <v>a</v>
      </c>
      <c r="J774" t="str">
        <f>VLOOKUP($D774,metadata!$B$2:$S$450,7,FALSE)</f>
        <v>i</v>
      </c>
      <c r="K774">
        <f>VLOOKUP($D774,metadata!$B$2:$S$450,8,FALSE)</f>
        <v>8</v>
      </c>
      <c r="L774">
        <f>VLOOKUP($D774,metadata!$B$2:$S$450,9,FALSE)</f>
        <v>6</v>
      </c>
      <c r="M774">
        <f>VLOOKUP($D774,metadata!$B$2:$S$450,10,FALSE)</f>
        <v>0</v>
      </c>
      <c r="N774" t="str">
        <f>VLOOKUP($D774,metadata!$B$2:$S$450,11,FALSE)</f>
        <v>Orius sauteri</v>
      </c>
      <c r="O774" t="str">
        <f>VLOOKUP($D774,metadata!$B$2:$S$450,12,FALSE)</f>
        <v>heteroptera</v>
      </c>
      <c r="P774" t="str">
        <f>VLOOKUP($D774,metadata!$B$2:$S$450,13,FALSE)</f>
        <v>MO</v>
      </c>
      <c r="Q774">
        <f>VLOOKUP($D774,metadata!$B$2:$S$450,14,FALSE)</f>
        <v>42.1</v>
      </c>
      <c r="R774">
        <f>VLOOKUP($D774,metadata!$B$2:$S$450,15,FALSE)</f>
        <v>140.58333300000001</v>
      </c>
      <c r="S774">
        <f>VLOOKUP($D774,metadata!$B$2:$S$450,16,FALSE)</f>
        <v>0.05</v>
      </c>
      <c r="T774">
        <f>VLOOKUP($D774,metadata!$B$2:$S$450,17,FALSE)</f>
        <v>0</v>
      </c>
      <c r="U774">
        <f>VLOOKUP($D774,metadata!$B$2:$S$450,18,FALSE)</f>
        <v>0</v>
      </c>
      <c r="V774">
        <f>VLOOKUP($D774,metadata!$B$2:$Z$450,19,FALSE)</f>
        <v>34.6</v>
      </c>
      <c r="W774" t="str">
        <f>VLOOKUP($D774,metadata!$B$2:$Z$450,20,FALSE)</f>
        <v>acc</v>
      </c>
      <c r="X774">
        <f>VLOOKUP($D774,metadata!$B$2:$Z$450,21,FALSE)</f>
        <v>0</v>
      </c>
      <c r="Y774">
        <f>VLOOKUP($D774,metadata!$B$2:$Z$450,22,FALSE)</f>
        <v>17</v>
      </c>
      <c r="Z774">
        <f>VLOOKUP($D774,metadata!$B$2:$Z$450,23,FALSE)</f>
        <v>0</v>
      </c>
      <c r="AA774">
        <f>VLOOKUP($D774,metadata!$B$2:$Z$450,24,FALSE)</f>
        <v>0</v>
      </c>
      <c r="AB774">
        <f>VLOOKUP($D774,metadata!$B$2:$Z$450,25,FALSE)</f>
        <v>0</v>
      </c>
    </row>
    <row r="775" spans="3:28" x14ac:dyDescent="0.3">
      <c r="C775">
        <v>774</v>
      </c>
      <c r="D775" s="11" t="str">
        <f t="shared" si="12"/>
        <v>17-MO</v>
      </c>
      <c r="E775" t="str">
        <f>VLOOKUP($D775,metadata!$B$2:$S$450,2,FALSE)</f>
        <v>Ito, K; Nakata, T</v>
      </c>
      <c r="F775" t="str">
        <f>VLOOKUP($D775,metadata!$B$2:$S$450,3,FALSE)</f>
        <v>Geographical variation of photoperiodic response in the females of a predatory bug, Orius sauteri (Poppius) (Heteroptera : Anthocoridae) from northern Japan</v>
      </c>
      <c r="G775" t="str">
        <f>VLOOKUP($D775,metadata!$B$2:$S$450,4,FALSE)</f>
        <v>10.1303/aez.2000.101</v>
      </c>
      <c r="H775" t="str">
        <f>VLOOKUP($D775,metadata!$B$2:$S$450,5,FALSE)</f>
        <v>y</v>
      </c>
      <c r="I775" t="str">
        <f>VLOOKUP($D775,metadata!$B$2:$S$450,6,FALSE)</f>
        <v>a</v>
      </c>
      <c r="J775" t="str">
        <f>VLOOKUP($D775,metadata!$B$2:$S$450,7,FALSE)</f>
        <v>i</v>
      </c>
      <c r="K775">
        <f>VLOOKUP($D775,metadata!$B$2:$S$450,8,FALSE)</f>
        <v>8</v>
      </c>
      <c r="L775">
        <f>VLOOKUP($D775,metadata!$B$2:$S$450,9,FALSE)</f>
        <v>6</v>
      </c>
      <c r="M775">
        <f>VLOOKUP($D775,metadata!$B$2:$S$450,10,FALSE)</f>
        <v>0</v>
      </c>
      <c r="N775" t="str">
        <f>VLOOKUP($D775,metadata!$B$2:$S$450,11,FALSE)</f>
        <v>Orius sauteri</v>
      </c>
      <c r="O775" t="str">
        <f>VLOOKUP($D775,metadata!$B$2:$S$450,12,FALSE)</f>
        <v>heteroptera</v>
      </c>
      <c r="P775" t="str">
        <f>VLOOKUP($D775,metadata!$B$2:$S$450,13,FALSE)</f>
        <v>MO</v>
      </c>
      <c r="Q775">
        <f>VLOOKUP($D775,metadata!$B$2:$S$450,14,FALSE)</f>
        <v>42.1</v>
      </c>
      <c r="R775">
        <f>VLOOKUP($D775,metadata!$B$2:$S$450,15,FALSE)</f>
        <v>140.58333300000001</v>
      </c>
      <c r="S775">
        <f>VLOOKUP($D775,metadata!$B$2:$S$450,16,FALSE)</f>
        <v>0.05</v>
      </c>
      <c r="T775">
        <f>VLOOKUP($D775,metadata!$B$2:$S$450,17,FALSE)</f>
        <v>0</v>
      </c>
      <c r="U775">
        <f>VLOOKUP($D775,metadata!$B$2:$S$450,18,FALSE)</f>
        <v>0</v>
      </c>
      <c r="V775">
        <f>VLOOKUP($D775,metadata!$B$2:$Z$450,19,FALSE)</f>
        <v>34.6</v>
      </c>
      <c r="W775" t="str">
        <f>VLOOKUP($D775,metadata!$B$2:$Z$450,20,FALSE)</f>
        <v>acc</v>
      </c>
      <c r="X775">
        <f>VLOOKUP($D775,metadata!$B$2:$Z$450,21,FALSE)</f>
        <v>0</v>
      </c>
      <c r="Y775">
        <f>VLOOKUP($D775,metadata!$B$2:$Z$450,22,FALSE)</f>
        <v>17</v>
      </c>
      <c r="Z775">
        <f>VLOOKUP($D775,metadata!$B$2:$Z$450,23,FALSE)</f>
        <v>0</v>
      </c>
      <c r="AA775">
        <f>VLOOKUP($D775,metadata!$B$2:$Z$450,24,FALSE)</f>
        <v>0</v>
      </c>
      <c r="AB775">
        <f>VLOOKUP($D775,metadata!$B$2:$Z$450,25,FALSE)</f>
        <v>0</v>
      </c>
    </row>
    <row r="776" spans="3:28" x14ac:dyDescent="0.3">
      <c r="C776">
        <v>775</v>
      </c>
      <c r="D776" s="11" t="str">
        <f t="shared" si="12"/>
        <v>17-HA</v>
      </c>
      <c r="E776" t="str">
        <f>VLOOKUP($D776,metadata!$B$2:$S$450,2,FALSE)</f>
        <v>Ito, K; Nakata, T</v>
      </c>
      <c r="F776" t="str">
        <f>VLOOKUP($D776,metadata!$B$2:$S$450,3,FALSE)</f>
        <v>Geographical variation of photoperiodic response in the females of a predatory bug, Orius sauteri (Poppius) (Heteroptera : Anthocoridae) from northern Japan</v>
      </c>
      <c r="G776" t="str">
        <f>VLOOKUP($D776,metadata!$B$2:$S$450,4,FALSE)</f>
        <v>10.1303/aez.2000.101</v>
      </c>
      <c r="H776" t="str">
        <f>VLOOKUP($D776,metadata!$B$2:$S$450,5,FALSE)</f>
        <v>y</v>
      </c>
      <c r="I776" t="str">
        <f>VLOOKUP($D776,metadata!$B$2:$S$450,6,FALSE)</f>
        <v>a</v>
      </c>
      <c r="J776" t="str">
        <f>VLOOKUP($D776,metadata!$B$2:$S$450,7,FALSE)</f>
        <v>i</v>
      </c>
      <c r="K776">
        <f>VLOOKUP($D776,metadata!$B$2:$S$450,8,FALSE)</f>
        <v>8</v>
      </c>
      <c r="L776">
        <f>VLOOKUP($D776,metadata!$B$2:$S$450,9,FALSE)</f>
        <v>7</v>
      </c>
      <c r="M776">
        <f>VLOOKUP($D776,metadata!$B$2:$S$450,10,FALSE)</f>
        <v>0</v>
      </c>
      <c r="N776" t="str">
        <f>VLOOKUP($D776,metadata!$B$2:$S$450,11,FALSE)</f>
        <v>Orius sauteri</v>
      </c>
      <c r="O776" t="str">
        <f>VLOOKUP($D776,metadata!$B$2:$S$450,12,FALSE)</f>
        <v>heteroptera</v>
      </c>
      <c r="P776" t="str">
        <f>VLOOKUP($D776,metadata!$B$2:$S$450,13,FALSE)</f>
        <v>HA</v>
      </c>
      <c r="Q776">
        <f>VLOOKUP($D776,metadata!$B$2:$S$450,14,FALSE)</f>
        <v>39.388610999999997</v>
      </c>
      <c r="R776">
        <f>VLOOKUP($D776,metadata!$B$2:$S$450,15,FALSE)</f>
        <v>141.11694399999999</v>
      </c>
      <c r="S776">
        <f>VLOOKUP($D776,metadata!$B$2:$S$450,16,FALSE)</f>
        <v>0.05</v>
      </c>
      <c r="T776">
        <f>VLOOKUP($D776,metadata!$B$2:$S$450,17,FALSE)</f>
        <v>0</v>
      </c>
      <c r="U776">
        <f>VLOOKUP($D776,metadata!$B$2:$S$450,18,FALSE)</f>
        <v>0</v>
      </c>
      <c r="V776">
        <f>VLOOKUP($D776,metadata!$B$2:$Z$450,19,FALSE)</f>
        <v>40.1</v>
      </c>
      <c r="W776" t="str">
        <f>VLOOKUP($D776,metadata!$B$2:$Z$450,20,FALSE)</f>
        <v>acc</v>
      </c>
      <c r="X776">
        <f>VLOOKUP($D776,metadata!$B$2:$Z$450,21,FALSE)</f>
        <v>0</v>
      </c>
      <c r="Y776">
        <f>VLOOKUP($D776,metadata!$B$2:$Z$450,22,FALSE)</f>
        <v>17</v>
      </c>
      <c r="Z776">
        <f>VLOOKUP($D776,metadata!$B$2:$Z$450,23,FALSE)</f>
        <v>0</v>
      </c>
      <c r="AA776">
        <f>VLOOKUP($D776,metadata!$B$2:$Z$450,24,FALSE)</f>
        <v>0</v>
      </c>
      <c r="AB776">
        <f>VLOOKUP($D776,metadata!$B$2:$Z$450,25,FALSE)</f>
        <v>0</v>
      </c>
    </row>
    <row r="777" spans="3:28" x14ac:dyDescent="0.3">
      <c r="C777">
        <v>776</v>
      </c>
      <c r="D777" s="11" t="str">
        <f t="shared" si="12"/>
        <v>17-HA</v>
      </c>
      <c r="E777" t="str">
        <f>VLOOKUP($D777,metadata!$B$2:$S$450,2,FALSE)</f>
        <v>Ito, K; Nakata, T</v>
      </c>
      <c r="F777" t="str">
        <f>VLOOKUP($D777,metadata!$B$2:$S$450,3,FALSE)</f>
        <v>Geographical variation of photoperiodic response in the females of a predatory bug, Orius sauteri (Poppius) (Heteroptera : Anthocoridae) from northern Japan</v>
      </c>
      <c r="G777" t="str">
        <f>VLOOKUP($D777,metadata!$B$2:$S$450,4,FALSE)</f>
        <v>10.1303/aez.2000.101</v>
      </c>
      <c r="H777" t="str">
        <f>VLOOKUP($D777,metadata!$B$2:$S$450,5,FALSE)</f>
        <v>y</v>
      </c>
      <c r="I777" t="str">
        <f>VLOOKUP($D777,metadata!$B$2:$S$450,6,FALSE)</f>
        <v>a</v>
      </c>
      <c r="J777" t="str">
        <f>VLOOKUP($D777,metadata!$B$2:$S$450,7,FALSE)</f>
        <v>i</v>
      </c>
      <c r="K777">
        <f>VLOOKUP($D777,metadata!$B$2:$S$450,8,FALSE)</f>
        <v>8</v>
      </c>
      <c r="L777">
        <f>VLOOKUP($D777,metadata!$B$2:$S$450,9,FALSE)</f>
        <v>7</v>
      </c>
      <c r="M777">
        <f>VLOOKUP($D777,metadata!$B$2:$S$450,10,FALSE)</f>
        <v>0</v>
      </c>
      <c r="N777" t="str">
        <f>VLOOKUP($D777,metadata!$B$2:$S$450,11,FALSE)</f>
        <v>Orius sauteri</v>
      </c>
      <c r="O777" t="str">
        <f>VLOOKUP($D777,metadata!$B$2:$S$450,12,FALSE)</f>
        <v>heteroptera</v>
      </c>
      <c r="P777" t="str">
        <f>VLOOKUP($D777,metadata!$B$2:$S$450,13,FALSE)</f>
        <v>HA</v>
      </c>
      <c r="Q777">
        <f>VLOOKUP($D777,metadata!$B$2:$S$450,14,FALSE)</f>
        <v>39.388610999999997</v>
      </c>
      <c r="R777">
        <f>VLOOKUP($D777,metadata!$B$2:$S$450,15,FALSE)</f>
        <v>141.11694399999999</v>
      </c>
      <c r="S777">
        <f>VLOOKUP($D777,metadata!$B$2:$S$450,16,FALSE)</f>
        <v>0.05</v>
      </c>
      <c r="T777">
        <f>VLOOKUP($D777,metadata!$B$2:$S$450,17,FALSE)</f>
        <v>0</v>
      </c>
      <c r="U777">
        <f>VLOOKUP($D777,metadata!$B$2:$S$450,18,FALSE)</f>
        <v>0</v>
      </c>
      <c r="V777">
        <f>VLOOKUP($D777,metadata!$B$2:$Z$450,19,FALSE)</f>
        <v>40.1</v>
      </c>
      <c r="W777" t="str">
        <f>VLOOKUP($D777,metadata!$B$2:$Z$450,20,FALSE)</f>
        <v>acc</v>
      </c>
      <c r="X777">
        <f>VLOOKUP($D777,metadata!$B$2:$Z$450,21,FALSE)</f>
        <v>0</v>
      </c>
      <c r="Y777">
        <f>VLOOKUP($D777,metadata!$B$2:$Z$450,22,FALSE)</f>
        <v>17</v>
      </c>
      <c r="Z777">
        <f>VLOOKUP($D777,metadata!$B$2:$Z$450,23,FALSE)</f>
        <v>0</v>
      </c>
      <c r="AA777">
        <f>VLOOKUP($D777,metadata!$B$2:$Z$450,24,FALSE)</f>
        <v>0</v>
      </c>
      <c r="AB777">
        <f>VLOOKUP($D777,metadata!$B$2:$Z$450,25,FALSE)</f>
        <v>0</v>
      </c>
    </row>
    <row r="778" spans="3:28" x14ac:dyDescent="0.3">
      <c r="C778">
        <v>777</v>
      </c>
      <c r="D778" s="11" t="str">
        <f t="shared" si="12"/>
        <v>17-HA</v>
      </c>
      <c r="E778" t="str">
        <f>VLOOKUP($D778,metadata!$B$2:$S$450,2,FALSE)</f>
        <v>Ito, K; Nakata, T</v>
      </c>
      <c r="F778" t="str">
        <f>VLOOKUP($D778,metadata!$B$2:$S$450,3,FALSE)</f>
        <v>Geographical variation of photoperiodic response in the females of a predatory bug, Orius sauteri (Poppius) (Heteroptera : Anthocoridae) from northern Japan</v>
      </c>
      <c r="G778" t="str">
        <f>VLOOKUP($D778,metadata!$B$2:$S$450,4,FALSE)</f>
        <v>10.1303/aez.2000.101</v>
      </c>
      <c r="H778" t="str">
        <f>VLOOKUP($D778,metadata!$B$2:$S$450,5,FALSE)</f>
        <v>y</v>
      </c>
      <c r="I778" t="str">
        <f>VLOOKUP($D778,metadata!$B$2:$S$450,6,FALSE)</f>
        <v>a</v>
      </c>
      <c r="J778" t="str">
        <f>VLOOKUP($D778,metadata!$B$2:$S$450,7,FALSE)</f>
        <v>i</v>
      </c>
      <c r="K778">
        <f>VLOOKUP($D778,metadata!$B$2:$S$450,8,FALSE)</f>
        <v>8</v>
      </c>
      <c r="L778">
        <f>VLOOKUP($D778,metadata!$B$2:$S$450,9,FALSE)</f>
        <v>7</v>
      </c>
      <c r="M778">
        <f>VLOOKUP($D778,metadata!$B$2:$S$450,10,FALSE)</f>
        <v>0</v>
      </c>
      <c r="N778" t="str">
        <f>VLOOKUP($D778,metadata!$B$2:$S$450,11,FALSE)</f>
        <v>Orius sauteri</v>
      </c>
      <c r="O778" t="str">
        <f>VLOOKUP($D778,metadata!$B$2:$S$450,12,FALSE)</f>
        <v>heteroptera</v>
      </c>
      <c r="P778" t="str">
        <f>VLOOKUP($D778,metadata!$B$2:$S$450,13,FALSE)</f>
        <v>HA</v>
      </c>
      <c r="Q778">
        <f>VLOOKUP($D778,metadata!$B$2:$S$450,14,FALSE)</f>
        <v>39.388610999999997</v>
      </c>
      <c r="R778">
        <f>VLOOKUP($D778,metadata!$B$2:$S$450,15,FALSE)</f>
        <v>141.11694399999999</v>
      </c>
      <c r="S778">
        <f>VLOOKUP($D778,metadata!$B$2:$S$450,16,FALSE)</f>
        <v>0.05</v>
      </c>
      <c r="T778">
        <f>VLOOKUP($D778,metadata!$B$2:$S$450,17,FALSE)</f>
        <v>0</v>
      </c>
      <c r="U778">
        <f>VLOOKUP($D778,metadata!$B$2:$S$450,18,FALSE)</f>
        <v>0</v>
      </c>
      <c r="V778">
        <f>VLOOKUP($D778,metadata!$B$2:$Z$450,19,FALSE)</f>
        <v>40.1</v>
      </c>
      <c r="W778" t="str">
        <f>VLOOKUP($D778,metadata!$B$2:$Z$450,20,FALSE)</f>
        <v>acc</v>
      </c>
      <c r="X778">
        <f>VLOOKUP($D778,metadata!$B$2:$Z$450,21,FALSE)</f>
        <v>0</v>
      </c>
      <c r="Y778">
        <f>VLOOKUP($D778,metadata!$B$2:$Z$450,22,FALSE)</f>
        <v>17</v>
      </c>
      <c r="Z778">
        <f>VLOOKUP($D778,metadata!$B$2:$Z$450,23,FALSE)</f>
        <v>0</v>
      </c>
      <c r="AA778">
        <f>VLOOKUP($D778,metadata!$B$2:$Z$450,24,FALSE)</f>
        <v>0</v>
      </c>
      <c r="AB778">
        <f>VLOOKUP($D778,metadata!$B$2:$Z$450,25,FALSE)</f>
        <v>0</v>
      </c>
    </row>
    <row r="779" spans="3:28" x14ac:dyDescent="0.3">
      <c r="C779">
        <v>778</v>
      </c>
      <c r="D779" s="11" t="str">
        <f t="shared" si="12"/>
        <v>17-HA</v>
      </c>
      <c r="E779" t="str">
        <f>VLOOKUP($D779,metadata!$B$2:$S$450,2,FALSE)</f>
        <v>Ito, K; Nakata, T</v>
      </c>
      <c r="F779" t="str">
        <f>VLOOKUP($D779,metadata!$B$2:$S$450,3,FALSE)</f>
        <v>Geographical variation of photoperiodic response in the females of a predatory bug, Orius sauteri (Poppius) (Heteroptera : Anthocoridae) from northern Japan</v>
      </c>
      <c r="G779" t="str">
        <f>VLOOKUP($D779,metadata!$B$2:$S$450,4,FALSE)</f>
        <v>10.1303/aez.2000.101</v>
      </c>
      <c r="H779" t="str">
        <f>VLOOKUP($D779,metadata!$B$2:$S$450,5,FALSE)</f>
        <v>y</v>
      </c>
      <c r="I779" t="str">
        <f>VLOOKUP($D779,metadata!$B$2:$S$450,6,FALSE)</f>
        <v>a</v>
      </c>
      <c r="J779" t="str">
        <f>VLOOKUP($D779,metadata!$B$2:$S$450,7,FALSE)</f>
        <v>i</v>
      </c>
      <c r="K779">
        <f>VLOOKUP($D779,metadata!$B$2:$S$450,8,FALSE)</f>
        <v>8</v>
      </c>
      <c r="L779">
        <f>VLOOKUP($D779,metadata!$B$2:$S$450,9,FALSE)</f>
        <v>7</v>
      </c>
      <c r="M779">
        <f>VLOOKUP($D779,metadata!$B$2:$S$450,10,FALSE)</f>
        <v>0</v>
      </c>
      <c r="N779" t="str">
        <f>VLOOKUP($D779,metadata!$B$2:$S$450,11,FALSE)</f>
        <v>Orius sauteri</v>
      </c>
      <c r="O779" t="str">
        <f>VLOOKUP($D779,metadata!$B$2:$S$450,12,FALSE)</f>
        <v>heteroptera</v>
      </c>
      <c r="P779" t="str">
        <f>VLOOKUP($D779,metadata!$B$2:$S$450,13,FALSE)</f>
        <v>HA</v>
      </c>
      <c r="Q779">
        <f>VLOOKUP($D779,metadata!$B$2:$S$450,14,FALSE)</f>
        <v>39.388610999999997</v>
      </c>
      <c r="R779">
        <f>VLOOKUP($D779,metadata!$B$2:$S$450,15,FALSE)</f>
        <v>141.11694399999999</v>
      </c>
      <c r="S779">
        <f>VLOOKUP($D779,metadata!$B$2:$S$450,16,FALSE)</f>
        <v>0.05</v>
      </c>
      <c r="T779">
        <f>VLOOKUP($D779,metadata!$B$2:$S$450,17,FALSE)</f>
        <v>0</v>
      </c>
      <c r="U779">
        <f>VLOOKUP($D779,metadata!$B$2:$S$450,18,FALSE)</f>
        <v>0</v>
      </c>
      <c r="V779">
        <f>VLOOKUP($D779,metadata!$B$2:$Z$450,19,FALSE)</f>
        <v>40.1</v>
      </c>
      <c r="W779" t="str">
        <f>VLOOKUP($D779,metadata!$B$2:$Z$450,20,FALSE)</f>
        <v>acc</v>
      </c>
      <c r="X779">
        <f>VLOOKUP($D779,metadata!$B$2:$Z$450,21,FALSE)</f>
        <v>0</v>
      </c>
      <c r="Y779">
        <f>VLOOKUP($D779,metadata!$B$2:$Z$450,22,FALSE)</f>
        <v>17</v>
      </c>
      <c r="Z779">
        <f>VLOOKUP($D779,metadata!$B$2:$Z$450,23,FALSE)</f>
        <v>0</v>
      </c>
      <c r="AA779">
        <f>VLOOKUP($D779,metadata!$B$2:$Z$450,24,FALSE)</f>
        <v>0</v>
      </c>
      <c r="AB779">
        <f>VLOOKUP($D779,metadata!$B$2:$Z$450,25,FALSE)</f>
        <v>0</v>
      </c>
    </row>
    <row r="780" spans="3:28" x14ac:dyDescent="0.3">
      <c r="C780">
        <v>779</v>
      </c>
      <c r="D780" s="11" t="str">
        <f t="shared" si="12"/>
        <v>17-HA</v>
      </c>
      <c r="E780" t="str">
        <f>VLOOKUP($D780,metadata!$B$2:$S$450,2,FALSE)</f>
        <v>Ito, K; Nakata, T</v>
      </c>
      <c r="F780" t="str">
        <f>VLOOKUP($D780,metadata!$B$2:$S$450,3,FALSE)</f>
        <v>Geographical variation of photoperiodic response in the females of a predatory bug, Orius sauteri (Poppius) (Heteroptera : Anthocoridae) from northern Japan</v>
      </c>
      <c r="G780" t="str">
        <f>VLOOKUP($D780,metadata!$B$2:$S$450,4,FALSE)</f>
        <v>10.1303/aez.2000.101</v>
      </c>
      <c r="H780" t="str">
        <f>VLOOKUP($D780,metadata!$B$2:$S$450,5,FALSE)</f>
        <v>y</v>
      </c>
      <c r="I780" t="str">
        <f>VLOOKUP($D780,metadata!$B$2:$S$450,6,FALSE)</f>
        <v>a</v>
      </c>
      <c r="J780" t="str">
        <f>VLOOKUP($D780,metadata!$B$2:$S$450,7,FALSE)</f>
        <v>i</v>
      </c>
      <c r="K780">
        <f>VLOOKUP($D780,metadata!$B$2:$S$450,8,FALSE)</f>
        <v>8</v>
      </c>
      <c r="L780">
        <f>VLOOKUP($D780,metadata!$B$2:$S$450,9,FALSE)</f>
        <v>7</v>
      </c>
      <c r="M780">
        <f>VLOOKUP($D780,metadata!$B$2:$S$450,10,FALSE)</f>
        <v>0</v>
      </c>
      <c r="N780" t="str">
        <f>VLOOKUP($D780,metadata!$B$2:$S$450,11,FALSE)</f>
        <v>Orius sauteri</v>
      </c>
      <c r="O780" t="str">
        <f>VLOOKUP($D780,metadata!$B$2:$S$450,12,FALSE)</f>
        <v>heteroptera</v>
      </c>
      <c r="P780" t="str">
        <f>VLOOKUP($D780,metadata!$B$2:$S$450,13,FALSE)</f>
        <v>HA</v>
      </c>
      <c r="Q780">
        <f>VLOOKUP($D780,metadata!$B$2:$S$450,14,FALSE)</f>
        <v>39.388610999999997</v>
      </c>
      <c r="R780">
        <f>VLOOKUP($D780,metadata!$B$2:$S$450,15,FALSE)</f>
        <v>141.11694399999999</v>
      </c>
      <c r="S780">
        <f>VLOOKUP($D780,metadata!$B$2:$S$450,16,FALSE)</f>
        <v>0.05</v>
      </c>
      <c r="T780">
        <f>VLOOKUP($D780,metadata!$B$2:$S$450,17,FALSE)</f>
        <v>0</v>
      </c>
      <c r="U780">
        <f>VLOOKUP($D780,metadata!$B$2:$S$450,18,FALSE)</f>
        <v>0</v>
      </c>
      <c r="V780">
        <f>VLOOKUP($D780,metadata!$B$2:$Z$450,19,FALSE)</f>
        <v>40.1</v>
      </c>
      <c r="W780" t="str">
        <f>VLOOKUP($D780,metadata!$B$2:$Z$450,20,FALSE)</f>
        <v>acc</v>
      </c>
      <c r="X780">
        <f>VLOOKUP($D780,metadata!$B$2:$Z$450,21,FALSE)</f>
        <v>0</v>
      </c>
      <c r="Y780">
        <f>VLOOKUP($D780,metadata!$B$2:$Z$450,22,FALSE)</f>
        <v>17</v>
      </c>
      <c r="Z780">
        <f>VLOOKUP($D780,metadata!$B$2:$Z$450,23,FALSE)</f>
        <v>0</v>
      </c>
      <c r="AA780">
        <f>VLOOKUP($D780,metadata!$B$2:$Z$450,24,FALSE)</f>
        <v>0</v>
      </c>
      <c r="AB780">
        <f>VLOOKUP($D780,metadata!$B$2:$Z$450,25,FALSE)</f>
        <v>0</v>
      </c>
    </row>
    <row r="781" spans="3:28" x14ac:dyDescent="0.3">
      <c r="C781">
        <v>780</v>
      </c>
      <c r="D781" s="11" t="str">
        <f t="shared" si="12"/>
        <v>17-TU</v>
      </c>
      <c r="E781" t="str">
        <f>VLOOKUP($D781,metadata!$B$2:$S$450,2,FALSE)</f>
        <v>Ito, K; Nakata, T</v>
      </c>
      <c r="F781" t="str">
        <f>VLOOKUP($D781,metadata!$B$2:$S$450,3,FALSE)</f>
        <v>Geographical variation of photoperiodic response in the females of a predatory bug, Orius sauteri (Poppius) (Heteroptera : Anthocoridae) from northern Japan</v>
      </c>
      <c r="G781" t="str">
        <f>VLOOKUP($D781,metadata!$B$2:$S$450,4,FALSE)</f>
        <v>10.1303/aez.2000.101</v>
      </c>
      <c r="H781" t="str">
        <f>VLOOKUP($D781,metadata!$B$2:$S$450,5,FALSE)</f>
        <v>y</v>
      </c>
      <c r="I781" t="str">
        <f>VLOOKUP($D781,metadata!$B$2:$S$450,6,FALSE)</f>
        <v>a</v>
      </c>
      <c r="J781" t="str">
        <f>VLOOKUP($D781,metadata!$B$2:$S$450,7,FALSE)</f>
        <v>i</v>
      </c>
      <c r="K781">
        <f>VLOOKUP($D781,metadata!$B$2:$S$450,8,FALSE)</f>
        <v>8</v>
      </c>
      <c r="L781">
        <f>VLOOKUP($D781,metadata!$B$2:$S$450,9,FALSE)</f>
        <v>7</v>
      </c>
      <c r="M781">
        <f>VLOOKUP($D781,metadata!$B$2:$S$450,10,FALSE)</f>
        <v>0</v>
      </c>
      <c r="N781" t="str">
        <f>VLOOKUP($D781,metadata!$B$2:$S$450,11,FALSE)</f>
        <v>Orius sauteri</v>
      </c>
      <c r="O781" t="str">
        <f>VLOOKUP($D781,metadata!$B$2:$S$450,12,FALSE)</f>
        <v>heteroptera</v>
      </c>
      <c r="P781" t="str">
        <f>VLOOKUP($D781,metadata!$B$2:$S$450,13,FALSE)</f>
        <v>TU</v>
      </c>
      <c r="Q781">
        <f>VLOOKUP($D781,metadata!$B$2:$S$450,14,FALSE)</f>
        <v>36.080556000000001</v>
      </c>
      <c r="R781">
        <f>VLOOKUP($D781,metadata!$B$2:$S$450,15,FALSE)</f>
        <v>140.114722</v>
      </c>
      <c r="S781">
        <f>VLOOKUP($D781,metadata!$B$2:$S$450,16,FALSE)</f>
        <v>0.05</v>
      </c>
      <c r="T781">
        <f>VLOOKUP($D781,metadata!$B$2:$S$450,17,FALSE)</f>
        <v>0</v>
      </c>
      <c r="U781">
        <f>VLOOKUP($D781,metadata!$B$2:$S$450,18,FALSE)</f>
        <v>0</v>
      </c>
      <c r="V781">
        <f>VLOOKUP($D781,metadata!$B$2:$Z$450,19,FALSE)</f>
        <v>43.3</v>
      </c>
      <c r="W781" t="str">
        <f>VLOOKUP($D781,metadata!$B$2:$Z$450,20,FALSE)</f>
        <v>acc</v>
      </c>
      <c r="X781">
        <f>VLOOKUP($D781,metadata!$B$2:$Z$450,21,FALSE)</f>
        <v>0</v>
      </c>
      <c r="Y781">
        <f>VLOOKUP($D781,metadata!$B$2:$Z$450,22,FALSE)</f>
        <v>17</v>
      </c>
      <c r="Z781">
        <f>VLOOKUP($D781,metadata!$B$2:$Z$450,23,FALSE)</f>
        <v>0</v>
      </c>
      <c r="AA781">
        <f>VLOOKUP($D781,metadata!$B$2:$Z$450,24,FALSE)</f>
        <v>0</v>
      </c>
      <c r="AB781">
        <f>VLOOKUP($D781,metadata!$B$2:$Z$450,25,FALSE)</f>
        <v>0</v>
      </c>
    </row>
    <row r="782" spans="3:28" x14ac:dyDescent="0.3">
      <c r="C782">
        <v>781</v>
      </c>
      <c r="D782" s="11" t="str">
        <f t="shared" si="12"/>
        <v>17-TU</v>
      </c>
      <c r="E782" t="str">
        <f>VLOOKUP($D782,metadata!$B$2:$S$450,2,FALSE)</f>
        <v>Ito, K; Nakata, T</v>
      </c>
      <c r="F782" t="str">
        <f>VLOOKUP($D782,metadata!$B$2:$S$450,3,FALSE)</f>
        <v>Geographical variation of photoperiodic response in the females of a predatory bug, Orius sauteri (Poppius) (Heteroptera : Anthocoridae) from northern Japan</v>
      </c>
      <c r="G782" t="str">
        <f>VLOOKUP($D782,metadata!$B$2:$S$450,4,FALSE)</f>
        <v>10.1303/aez.2000.101</v>
      </c>
      <c r="H782" t="str">
        <f>VLOOKUP($D782,metadata!$B$2:$S$450,5,FALSE)</f>
        <v>y</v>
      </c>
      <c r="I782" t="str">
        <f>VLOOKUP($D782,metadata!$B$2:$S$450,6,FALSE)</f>
        <v>a</v>
      </c>
      <c r="J782" t="str">
        <f>VLOOKUP($D782,metadata!$B$2:$S$450,7,FALSE)</f>
        <v>i</v>
      </c>
      <c r="K782">
        <f>VLOOKUP($D782,metadata!$B$2:$S$450,8,FALSE)</f>
        <v>8</v>
      </c>
      <c r="L782">
        <f>VLOOKUP($D782,metadata!$B$2:$S$450,9,FALSE)</f>
        <v>7</v>
      </c>
      <c r="M782">
        <f>VLOOKUP($D782,metadata!$B$2:$S$450,10,FALSE)</f>
        <v>0</v>
      </c>
      <c r="N782" t="str">
        <f>VLOOKUP($D782,metadata!$B$2:$S$450,11,FALSE)</f>
        <v>Orius sauteri</v>
      </c>
      <c r="O782" t="str">
        <f>VLOOKUP($D782,metadata!$B$2:$S$450,12,FALSE)</f>
        <v>heteroptera</v>
      </c>
      <c r="P782" t="str">
        <f>VLOOKUP($D782,metadata!$B$2:$S$450,13,FALSE)</f>
        <v>TU</v>
      </c>
      <c r="Q782">
        <f>VLOOKUP($D782,metadata!$B$2:$S$450,14,FALSE)</f>
        <v>36.080556000000001</v>
      </c>
      <c r="R782">
        <f>VLOOKUP($D782,metadata!$B$2:$S$450,15,FALSE)</f>
        <v>140.114722</v>
      </c>
      <c r="S782">
        <f>VLOOKUP($D782,metadata!$B$2:$S$450,16,FALSE)</f>
        <v>0.05</v>
      </c>
      <c r="T782">
        <f>VLOOKUP($D782,metadata!$B$2:$S$450,17,FALSE)</f>
        <v>0</v>
      </c>
      <c r="U782">
        <f>VLOOKUP($D782,metadata!$B$2:$S$450,18,FALSE)</f>
        <v>0</v>
      </c>
      <c r="V782">
        <f>VLOOKUP($D782,metadata!$B$2:$Z$450,19,FALSE)</f>
        <v>43.3</v>
      </c>
      <c r="W782" t="str">
        <f>VLOOKUP($D782,metadata!$B$2:$Z$450,20,FALSE)</f>
        <v>acc</v>
      </c>
      <c r="X782">
        <f>VLOOKUP($D782,metadata!$B$2:$Z$450,21,FALSE)</f>
        <v>0</v>
      </c>
      <c r="Y782">
        <f>VLOOKUP($D782,metadata!$B$2:$Z$450,22,FALSE)</f>
        <v>17</v>
      </c>
      <c r="Z782">
        <f>VLOOKUP($D782,metadata!$B$2:$Z$450,23,FALSE)</f>
        <v>0</v>
      </c>
      <c r="AA782">
        <f>VLOOKUP($D782,metadata!$B$2:$Z$450,24,FALSE)</f>
        <v>0</v>
      </c>
      <c r="AB782">
        <f>VLOOKUP($D782,metadata!$B$2:$Z$450,25,FALSE)</f>
        <v>0</v>
      </c>
    </row>
    <row r="783" spans="3:28" x14ac:dyDescent="0.3">
      <c r="C783">
        <v>782</v>
      </c>
      <c r="D783" s="11" t="str">
        <f t="shared" si="12"/>
        <v>17-TU</v>
      </c>
      <c r="E783" t="str">
        <f>VLOOKUP($D783,metadata!$B$2:$S$450,2,FALSE)</f>
        <v>Ito, K; Nakata, T</v>
      </c>
      <c r="F783" t="str">
        <f>VLOOKUP($D783,metadata!$B$2:$S$450,3,FALSE)</f>
        <v>Geographical variation of photoperiodic response in the females of a predatory bug, Orius sauteri (Poppius) (Heteroptera : Anthocoridae) from northern Japan</v>
      </c>
      <c r="G783" t="str">
        <f>VLOOKUP($D783,metadata!$B$2:$S$450,4,FALSE)</f>
        <v>10.1303/aez.2000.101</v>
      </c>
      <c r="H783" t="str">
        <f>VLOOKUP($D783,metadata!$B$2:$S$450,5,FALSE)</f>
        <v>y</v>
      </c>
      <c r="I783" t="str">
        <f>VLOOKUP($D783,metadata!$B$2:$S$450,6,FALSE)</f>
        <v>a</v>
      </c>
      <c r="J783" t="str">
        <f>VLOOKUP($D783,metadata!$B$2:$S$450,7,FALSE)</f>
        <v>i</v>
      </c>
      <c r="K783">
        <f>VLOOKUP($D783,metadata!$B$2:$S$450,8,FALSE)</f>
        <v>8</v>
      </c>
      <c r="L783">
        <f>VLOOKUP($D783,metadata!$B$2:$S$450,9,FALSE)</f>
        <v>7</v>
      </c>
      <c r="M783">
        <f>VLOOKUP($D783,metadata!$B$2:$S$450,10,FALSE)</f>
        <v>0</v>
      </c>
      <c r="N783" t="str">
        <f>VLOOKUP($D783,metadata!$B$2:$S$450,11,FALSE)</f>
        <v>Orius sauteri</v>
      </c>
      <c r="O783" t="str">
        <f>VLOOKUP($D783,metadata!$B$2:$S$450,12,FALSE)</f>
        <v>heteroptera</v>
      </c>
      <c r="P783" t="str">
        <f>VLOOKUP($D783,metadata!$B$2:$S$450,13,FALSE)</f>
        <v>TU</v>
      </c>
      <c r="Q783">
        <f>VLOOKUP($D783,metadata!$B$2:$S$450,14,FALSE)</f>
        <v>36.080556000000001</v>
      </c>
      <c r="R783">
        <f>VLOOKUP($D783,metadata!$B$2:$S$450,15,FALSE)</f>
        <v>140.114722</v>
      </c>
      <c r="S783">
        <f>VLOOKUP($D783,metadata!$B$2:$S$450,16,FALSE)</f>
        <v>0.05</v>
      </c>
      <c r="T783">
        <f>VLOOKUP($D783,metadata!$B$2:$S$450,17,FALSE)</f>
        <v>0</v>
      </c>
      <c r="U783">
        <f>VLOOKUP($D783,metadata!$B$2:$S$450,18,FALSE)</f>
        <v>0</v>
      </c>
      <c r="V783">
        <f>VLOOKUP($D783,metadata!$B$2:$Z$450,19,FALSE)</f>
        <v>43.3</v>
      </c>
      <c r="W783" t="str">
        <f>VLOOKUP($D783,metadata!$B$2:$Z$450,20,FALSE)</f>
        <v>acc</v>
      </c>
      <c r="X783">
        <f>VLOOKUP($D783,metadata!$B$2:$Z$450,21,FALSE)</f>
        <v>0</v>
      </c>
      <c r="Y783">
        <f>VLOOKUP($D783,metadata!$B$2:$Z$450,22,FALSE)</f>
        <v>17</v>
      </c>
      <c r="Z783">
        <f>VLOOKUP($D783,metadata!$B$2:$Z$450,23,FALSE)</f>
        <v>0</v>
      </c>
      <c r="AA783">
        <f>VLOOKUP($D783,metadata!$B$2:$Z$450,24,FALSE)</f>
        <v>0</v>
      </c>
      <c r="AB783">
        <f>VLOOKUP($D783,metadata!$B$2:$Z$450,25,FALSE)</f>
        <v>0</v>
      </c>
    </row>
    <row r="784" spans="3:28" x14ac:dyDescent="0.3">
      <c r="C784">
        <v>783</v>
      </c>
      <c r="D784" s="11" t="str">
        <f t="shared" si="12"/>
        <v>17-TU</v>
      </c>
      <c r="E784" t="str">
        <f>VLOOKUP($D784,metadata!$B$2:$S$450,2,FALSE)</f>
        <v>Ito, K; Nakata, T</v>
      </c>
      <c r="F784" t="str">
        <f>VLOOKUP($D784,metadata!$B$2:$S$450,3,FALSE)</f>
        <v>Geographical variation of photoperiodic response in the females of a predatory bug, Orius sauteri (Poppius) (Heteroptera : Anthocoridae) from northern Japan</v>
      </c>
      <c r="G784" t="str">
        <f>VLOOKUP($D784,metadata!$B$2:$S$450,4,FALSE)</f>
        <v>10.1303/aez.2000.101</v>
      </c>
      <c r="H784" t="str">
        <f>VLOOKUP($D784,metadata!$B$2:$S$450,5,FALSE)</f>
        <v>y</v>
      </c>
      <c r="I784" t="str">
        <f>VLOOKUP($D784,metadata!$B$2:$S$450,6,FALSE)</f>
        <v>a</v>
      </c>
      <c r="J784" t="str">
        <f>VLOOKUP($D784,metadata!$B$2:$S$450,7,FALSE)</f>
        <v>i</v>
      </c>
      <c r="K784">
        <f>VLOOKUP($D784,metadata!$B$2:$S$450,8,FALSE)</f>
        <v>8</v>
      </c>
      <c r="L784">
        <f>VLOOKUP($D784,metadata!$B$2:$S$450,9,FALSE)</f>
        <v>7</v>
      </c>
      <c r="M784">
        <f>VLOOKUP($D784,metadata!$B$2:$S$450,10,FALSE)</f>
        <v>0</v>
      </c>
      <c r="N784" t="str">
        <f>VLOOKUP($D784,metadata!$B$2:$S$450,11,FALSE)</f>
        <v>Orius sauteri</v>
      </c>
      <c r="O784" t="str">
        <f>VLOOKUP($D784,metadata!$B$2:$S$450,12,FALSE)</f>
        <v>heteroptera</v>
      </c>
      <c r="P784" t="str">
        <f>VLOOKUP($D784,metadata!$B$2:$S$450,13,FALSE)</f>
        <v>TU</v>
      </c>
      <c r="Q784">
        <f>VLOOKUP($D784,metadata!$B$2:$S$450,14,FALSE)</f>
        <v>36.080556000000001</v>
      </c>
      <c r="R784">
        <f>VLOOKUP($D784,metadata!$B$2:$S$450,15,FALSE)</f>
        <v>140.114722</v>
      </c>
      <c r="S784">
        <f>VLOOKUP($D784,metadata!$B$2:$S$450,16,FALSE)</f>
        <v>0.05</v>
      </c>
      <c r="T784">
        <f>VLOOKUP($D784,metadata!$B$2:$S$450,17,FALSE)</f>
        <v>0</v>
      </c>
      <c r="U784">
        <f>VLOOKUP($D784,metadata!$B$2:$S$450,18,FALSE)</f>
        <v>0</v>
      </c>
      <c r="V784">
        <f>VLOOKUP($D784,metadata!$B$2:$Z$450,19,FALSE)</f>
        <v>43.3</v>
      </c>
      <c r="W784" t="str">
        <f>VLOOKUP($D784,metadata!$B$2:$Z$450,20,FALSE)</f>
        <v>acc</v>
      </c>
      <c r="X784">
        <f>VLOOKUP($D784,metadata!$B$2:$Z$450,21,FALSE)</f>
        <v>0</v>
      </c>
      <c r="Y784">
        <f>VLOOKUP($D784,metadata!$B$2:$Z$450,22,FALSE)</f>
        <v>17</v>
      </c>
      <c r="Z784">
        <f>VLOOKUP($D784,metadata!$B$2:$Z$450,23,FALSE)</f>
        <v>0</v>
      </c>
      <c r="AA784">
        <f>VLOOKUP($D784,metadata!$B$2:$Z$450,24,FALSE)</f>
        <v>0</v>
      </c>
      <c r="AB784">
        <f>VLOOKUP($D784,metadata!$B$2:$Z$450,25,FALSE)</f>
        <v>0</v>
      </c>
    </row>
    <row r="785" spans="3:28" x14ac:dyDescent="0.3">
      <c r="C785">
        <v>784</v>
      </c>
      <c r="D785" s="11" t="str">
        <f t="shared" si="12"/>
        <v>17-TU</v>
      </c>
      <c r="E785" t="str">
        <f>VLOOKUP($D785,metadata!$B$2:$S$450,2,FALSE)</f>
        <v>Ito, K; Nakata, T</v>
      </c>
      <c r="F785" t="str">
        <f>VLOOKUP($D785,metadata!$B$2:$S$450,3,FALSE)</f>
        <v>Geographical variation of photoperiodic response in the females of a predatory bug, Orius sauteri (Poppius) (Heteroptera : Anthocoridae) from northern Japan</v>
      </c>
      <c r="G785" t="str">
        <f>VLOOKUP($D785,metadata!$B$2:$S$450,4,FALSE)</f>
        <v>10.1303/aez.2000.101</v>
      </c>
      <c r="H785" t="str">
        <f>VLOOKUP($D785,metadata!$B$2:$S$450,5,FALSE)</f>
        <v>y</v>
      </c>
      <c r="I785" t="str">
        <f>VLOOKUP($D785,metadata!$B$2:$S$450,6,FALSE)</f>
        <v>a</v>
      </c>
      <c r="J785" t="str">
        <f>VLOOKUP($D785,metadata!$B$2:$S$450,7,FALSE)</f>
        <v>i</v>
      </c>
      <c r="K785">
        <f>VLOOKUP($D785,metadata!$B$2:$S$450,8,FALSE)</f>
        <v>8</v>
      </c>
      <c r="L785">
        <f>VLOOKUP($D785,metadata!$B$2:$S$450,9,FALSE)</f>
        <v>7</v>
      </c>
      <c r="M785">
        <f>VLOOKUP($D785,metadata!$B$2:$S$450,10,FALSE)</f>
        <v>0</v>
      </c>
      <c r="N785" t="str">
        <f>VLOOKUP($D785,metadata!$B$2:$S$450,11,FALSE)</f>
        <v>Orius sauteri</v>
      </c>
      <c r="O785" t="str">
        <f>VLOOKUP($D785,metadata!$B$2:$S$450,12,FALSE)</f>
        <v>heteroptera</v>
      </c>
      <c r="P785" t="str">
        <f>VLOOKUP($D785,metadata!$B$2:$S$450,13,FALSE)</f>
        <v>TU</v>
      </c>
      <c r="Q785">
        <f>VLOOKUP($D785,metadata!$B$2:$S$450,14,FALSE)</f>
        <v>36.080556000000001</v>
      </c>
      <c r="R785">
        <f>VLOOKUP($D785,metadata!$B$2:$S$450,15,FALSE)</f>
        <v>140.114722</v>
      </c>
      <c r="S785">
        <f>VLOOKUP($D785,metadata!$B$2:$S$450,16,FALSE)</f>
        <v>0.05</v>
      </c>
      <c r="T785">
        <f>VLOOKUP($D785,metadata!$B$2:$S$450,17,FALSE)</f>
        <v>0</v>
      </c>
      <c r="U785">
        <f>VLOOKUP($D785,metadata!$B$2:$S$450,18,FALSE)</f>
        <v>0</v>
      </c>
      <c r="V785">
        <f>VLOOKUP($D785,metadata!$B$2:$Z$450,19,FALSE)</f>
        <v>43.3</v>
      </c>
      <c r="W785" t="str">
        <f>VLOOKUP($D785,metadata!$B$2:$Z$450,20,FALSE)</f>
        <v>acc</v>
      </c>
      <c r="X785">
        <f>VLOOKUP($D785,metadata!$B$2:$Z$450,21,FALSE)</f>
        <v>0</v>
      </c>
      <c r="Y785">
        <f>VLOOKUP($D785,metadata!$B$2:$Z$450,22,FALSE)</f>
        <v>17</v>
      </c>
      <c r="Z785">
        <f>VLOOKUP($D785,metadata!$B$2:$Z$450,23,FALSE)</f>
        <v>0</v>
      </c>
      <c r="AA785">
        <f>VLOOKUP($D785,metadata!$B$2:$Z$450,24,FALSE)</f>
        <v>0</v>
      </c>
      <c r="AB785">
        <f>VLOOKUP($D785,metadata!$B$2:$Z$450,25,FALSE)</f>
        <v>0</v>
      </c>
    </row>
    <row r="786" spans="3:28" x14ac:dyDescent="0.3">
      <c r="C786">
        <v>785</v>
      </c>
      <c r="D786" s="11" t="str">
        <f t="shared" si="12"/>
        <v>18-Mt. Palomar</v>
      </c>
      <c r="E786" t="str">
        <f>VLOOKUP($D786,metadata!$B$2:$S$450,2,FALSE)</f>
        <v>JORDAN, RG; BRADSHAW, WE</v>
      </c>
      <c r="F786" t="str">
        <f>VLOOKUP($D786,metadata!$B$2:$S$450,3,FALSE)</f>
        <v>GEOGRAPHIC VARIATION IN PHOTOPERIODIC RESPONSE OF WESTERN TREE-HOLE MOSQUITO, AEDES-SIERRENSIS</v>
      </c>
      <c r="G786" t="str">
        <f>VLOOKUP($D786,metadata!$B$2:$S$450,4,FALSE)</f>
        <v>10.1093/aesa/71.4.487</v>
      </c>
      <c r="H786" t="str">
        <f>VLOOKUP($D786,metadata!$B$2:$S$450,5,FALSE)</f>
        <v>y</v>
      </c>
      <c r="I786" t="str">
        <f>VLOOKUP($D786,metadata!$B$2:$S$450,6,FALSE)</f>
        <v>a</v>
      </c>
      <c r="J786" t="str">
        <f>VLOOKUP($D786,metadata!$B$2:$S$450,7,FALSE)</f>
        <v>i</v>
      </c>
      <c r="K786">
        <f>VLOOKUP($D786,metadata!$B$2:$S$450,8,FALSE)</f>
        <v>5</v>
      </c>
      <c r="L786">
        <f>VLOOKUP($D786,metadata!$B$2:$S$450,9,FALSE)</f>
        <v>0</v>
      </c>
      <c r="M786" t="str">
        <f>VLOOKUP($D786,metadata!$B$2:$S$450,10,FALSE)</f>
        <v>n</v>
      </c>
      <c r="N786" t="str">
        <f>VLOOKUP($D786,metadata!$B$2:$S$450,11,FALSE)</f>
        <v>Aedes sierrensis</v>
      </c>
      <c r="O786" t="str">
        <f>VLOOKUP($D786,metadata!$B$2:$S$450,12,FALSE)</f>
        <v>diptera</v>
      </c>
      <c r="P786" t="str">
        <f>VLOOKUP($D786,metadata!$B$2:$S$450,13,FALSE)</f>
        <v>Mt. Palomar</v>
      </c>
      <c r="Q786">
        <f>VLOOKUP($D786,metadata!$B$2:$S$450,14,FALSE)</f>
        <v>33.363484</v>
      </c>
      <c r="R786">
        <f>VLOOKUP($D786,metadata!$B$2:$S$450,15,FALSE)</f>
        <v>-116.836394</v>
      </c>
      <c r="S786">
        <f>VLOOKUP($D786,metadata!$B$2:$S$450,16,FALSE)</f>
        <v>0.1</v>
      </c>
      <c r="T786">
        <f>VLOOKUP($D786,metadata!$B$2:$S$450,17,FALSE)</f>
        <v>1400</v>
      </c>
      <c r="U786">
        <f>VLOOKUP($D786,metadata!$B$2:$S$450,18,FALSE)</f>
        <v>400</v>
      </c>
      <c r="V786">
        <f>VLOOKUP($D786,metadata!$B$2:$Z$450,19,FALSE)</f>
        <v>20</v>
      </c>
      <c r="W786" t="str">
        <f>VLOOKUP($D786,metadata!$B$2:$Z$450,20,FALSE)</f>
        <v>acc</v>
      </c>
      <c r="X786">
        <f>VLOOKUP($D786,metadata!$B$2:$Z$450,21,FALSE)</f>
        <v>0</v>
      </c>
      <c r="Y786">
        <f>VLOOKUP($D786,metadata!$B$2:$Z$450,22,FALSE)</f>
        <v>18</v>
      </c>
      <c r="Z786">
        <f>VLOOKUP($D786,metadata!$B$2:$Z$450,23,FALSE)</f>
        <v>0</v>
      </c>
      <c r="AA786">
        <f>VLOOKUP($D786,metadata!$B$2:$Z$450,24,FALSE)</f>
        <v>0</v>
      </c>
      <c r="AB786">
        <f>VLOOKUP($D786,metadata!$B$2:$Z$450,25,FALSE)</f>
        <v>0</v>
      </c>
    </row>
    <row r="787" spans="3:28" x14ac:dyDescent="0.3">
      <c r="C787">
        <v>786</v>
      </c>
      <c r="D787" s="11" t="str">
        <f t="shared" si="12"/>
        <v>18-Mt. Palomar</v>
      </c>
      <c r="E787" t="str">
        <f>VLOOKUP($D787,metadata!$B$2:$S$450,2,FALSE)</f>
        <v>JORDAN, RG; BRADSHAW, WE</v>
      </c>
      <c r="F787" t="str">
        <f>VLOOKUP($D787,metadata!$B$2:$S$450,3,FALSE)</f>
        <v>GEOGRAPHIC VARIATION IN PHOTOPERIODIC RESPONSE OF WESTERN TREE-HOLE MOSQUITO, AEDES-SIERRENSIS</v>
      </c>
      <c r="G787" t="str">
        <f>VLOOKUP($D787,metadata!$B$2:$S$450,4,FALSE)</f>
        <v>10.1093/aesa/71.4.487</v>
      </c>
      <c r="H787" t="str">
        <f>VLOOKUP($D787,metadata!$B$2:$S$450,5,FALSE)</f>
        <v>y</v>
      </c>
      <c r="I787" t="str">
        <f>VLOOKUP($D787,metadata!$B$2:$S$450,6,FALSE)</f>
        <v>a</v>
      </c>
      <c r="J787" t="str">
        <f>VLOOKUP($D787,metadata!$B$2:$S$450,7,FALSE)</f>
        <v>i</v>
      </c>
      <c r="K787">
        <f>VLOOKUP($D787,metadata!$B$2:$S$450,8,FALSE)</f>
        <v>5</v>
      </c>
      <c r="L787">
        <f>VLOOKUP($D787,metadata!$B$2:$S$450,9,FALSE)</f>
        <v>0</v>
      </c>
      <c r="M787" t="str">
        <f>VLOOKUP($D787,metadata!$B$2:$S$450,10,FALSE)</f>
        <v>n</v>
      </c>
      <c r="N787" t="str">
        <f>VLOOKUP($D787,metadata!$B$2:$S$450,11,FALSE)</f>
        <v>Aedes sierrensis</v>
      </c>
      <c r="O787" t="str">
        <f>VLOOKUP($D787,metadata!$B$2:$S$450,12,FALSE)</f>
        <v>diptera</v>
      </c>
      <c r="P787" t="str">
        <f>VLOOKUP($D787,metadata!$B$2:$S$450,13,FALSE)</f>
        <v>Mt. Palomar</v>
      </c>
      <c r="Q787">
        <f>VLOOKUP($D787,metadata!$B$2:$S$450,14,FALSE)</f>
        <v>33.363484</v>
      </c>
      <c r="R787">
        <f>VLOOKUP($D787,metadata!$B$2:$S$450,15,FALSE)</f>
        <v>-116.836394</v>
      </c>
      <c r="S787">
        <f>VLOOKUP($D787,metadata!$B$2:$S$450,16,FALSE)</f>
        <v>0.1</v>
      </c>
      <c r="T787">
        <f>VLOOKUP($D787,metadata!$B$2:$S$450,17,FALSE)</f>
        <v>1400</v>
      </c>
      <c r="U787">
        <f>VLOOKUP($D787,metadata!$B$2:$S$450,18,FALSE)</f>
        <v>400</v>
      </c>
      <c r="V787">
        <f>VLOOKUP($D787,metadata!$B$2:$Z$450,19,FALSE)</f>
        <v>20</v>
      </c>
      <c r="W787" t="str">
        <f>VLOOKUP($D787,metadata!$B$2:$Z$450,20,FALSE)</f>
        <v>acc</v>
      </c>
      <c r="X787">
        <f>VLOOKUP($D787,metadata!$B$2:$Z$450,21,FALSE)</f>
        <v>0</v>
      </c>
      <c r="Y787">
        <f>VLOOKUP($D787,metadata!$B$2:$Z$450,22,FALSE)</f>
        <v>18</v>
      </c>
      <c r="Z787">
        <f>VLOOKUP($D787,metadata!$B$2:$Z$450,23,FALSE)</f>
        <v>0</v>
      </c>
      <c r="AA787">
        <f>VLOOKUP($D787,metadata!$B$2:$Z$450,24,FALSE)</f>
        <v>0</v>
      </c>
      <c r="AB787">
        <f>VLOOKUP($D787,metadata!$B$2:$Z$450,25,FALSE)</f>
        <v>0</v>
      </c>
    </row>
    <row r="788" spans="3:28" x14ac:dyDescent="0.3">
      <c r="C788">
        <v>787</v>
      </c>
      <c r="D788" s="11" t="str">
        <f t="shared" si="12"/>
        <v>18-Mt. Palomar</v>
      </c>
      <c r="E788" t="str">
        <f>VLOOKUP($D788,metadata!$B$2:$S$450,2,FALSE)</f>
        <v>JORDAN, RG; BRADSHAW, WE</v>
      </c>
      <c r="F788" t="str">
        <f>VLOOKUP($D788,metadata!$B$2:$S$450,3,FALSE)</f>
        <v>GEOGRAPHIC VARIATION IN PHOTOPERIODIC RESPONSE OF WESTERN TREE-HOLE MOSQUITO, AEDES-SIERRENSIS</v>
      </c>
      <c r="G788" t="str">
        <f>VLOOKUP($D788,metadata!$B$2:$S$450,4,FALSE)</f>
        <v>10.1093/aesa/71.4.487</v>
      </c>
      <c r="H788" t="str">
        <f>VLOOKUP($D788,metadata!$B$2:$S$450,5,FALSE)</f>
        <v>y</v>
      </c>
      <c r="I788" t="str">
        <f>VLOOKUP($D788,metadata!$B$2:$S$450,6,FALSE)</f>
        <v>a</v>
      </c>
      <c r="J788" t="str">
        <f>VLOOKUP($D788,metadata!$B$2:$S$450,7,FALSE)</f>
        <v>i</v>
      </c>
      <c r="K788">
        <f>VLOOKUP($D788,metadata!$B$2:$S$450,8,FALSE)</f>
        <v>5</v>
      </c>
      <c r="L788">
        <f>VLOOKUP($D788,metadata!$B$2:$S$450,9,FALSE)</f>
        <v>0</v>
      </c>
      <c r="M788" t="str">
        <f>VLOOKUP($D788,metadata!$B$2:$S$450,10,FALSE)</f>
        <v>n</v>
      </c>
      <c r="N788" t="str">
        <f>VLOOKUP($D788,metadata!$B$2:$S$450,11,FALSE)</f>
        <v>Aedes sierrensis</v>
      </c>
      <c r="O788" t="str">
        <f>VLOOKUP($D788,metadata!$B$2:$S$450,12,FALSE)</f>
        <v>diptera</v>
      </c>
      <c r="P788" t="str">
        <f>VLOOKUP($D788,metadata!$B$2:$S$450,13,FALSE)</f>
        <v>Mt. Palomar</v>
      </c>
      <c r="Q788">
        <f>VLOOKUP($D788,metadata!$B$2:$S$450,14,FALSE)</f>
        <v>33.363484</v>
      </c>
      <c r="R788">
        <f>VLOOKUP($D788,metadata!$B$2:$S$450,15,FALSE)</f>
        <v>-116.836394</v>
      </c>
      <c r="S788">
        <f>VLOOKUP($D788,metadata!$B$2:$S$450,16,FALSE)</f>
        <v>0.1</v>
      </c>
      <c r="T788">
        <f>VLOOKUP($D788,metadata!$B$2:$S$450,17,FALSE)</f>
        <v>1400</v>
      </c>
      <c r="U788">
        <f>VLOOKUP($D788,metadata!$B$2:$S$450,18,FALSE)</f>
        <v>400</v>
      </c>
      <c r="V788">
        <f>VLOOKUP($D788,metadata!$B$2:$Z$450,19,FALSE)</f>
        <v>20</v>
      </c>
      <c r="W788" t="str">
        <f>VLOOKUP($D788,metadata!$B$2:$Z$450,20,FALSE)</f>
        <v>acc</v>
      </c>
      <c r="X788">
        <f>VLOOKUP($D788,metadata!$B$2:$Z$450,21,FALSE)</f>
        <v>0</v>
      </c>
      <c r="Y788">
        <f>VLOOKUP($D788,metadata!$B$2:$Z$450,22,FALSE)</f>
        <v>18</v>
      </c>
      <c r="Z788">
        <f>VLOOKUP($D788,metadata!$B$2:$Z$450,23,FALSE)</f>
        <v>0</v>
      </c>
      <c r="AA788">
        <f>VLOOKUP($D788,metadata!$B$2:$Z$450,24,FALSE)</f>
        <v>0</v>
      </c>
      <c r="AB788">
        <f>VLOOKUP($D788,metadata!$B$2:$Z$450,25,FALSE)</f>
        <v>0</v>
      </c>
    </row>
    <row r="789" spans="3:28" x14ac:dyDescent="0.3">
      <c r="C789">
        <v>788</v>
      </c>
      <c r="D789" s="11" t="str">
        <f t="shared" si="12"/>
        <v>18-Mt. Palomar</v>
      </c>
      <c r="E789" t="str">
        <f>VLOOKUP($D789,metadata!$B$2:$S$450,2,FALSE)</f>
        <v>JORDAN, RG; BRADSHAW, WE</v>
      </c>
      <c r="F789" t="str">
        <f>VLOOKUP($D789,metadata!$B$2:$S$450,3,FALSE)</f>
        <v>GEOGRAPHIC VARIATION IN PHOTOPERIODIC RESPONSE OF WESTERN TREE-HOLE MOSQUITO, AEDES-SIERRENSIS</v>
      </c>
      <c r="G789" t="str">
        <f>VLOOKUP($D789,metadata!$B$2:$S$450,4,FALSE)</f>
        <v>10.1093/aesa/71.4.487</v>
      </c>
      <c r="H789" t="str">
        <f>VLOOKUP($D789,metadata!$B$2:$S$450,5,FALSE)</f>
        <v>y</v>
      </c>
      <c r="I789" t="str">
        <f>VLOOKUP($D789,metadata!$B$2:$S$450,6,FALSE)</f>
        <v>a</v>
      </c>
      <c r="J789" t="str">
        <f>VLOOKUP($D789,metadata!$B$2:$S$450,7,FALSE)</f>
        <v>i</v>
      </c>
      <c r="K789">
        <f>VLOOKUP($D789,metadata!$B$2:$S$450,8,FALSE)</f>
        <v>5</v>
      </c>
      <c r="L789">
        <f>VLOOKUP($D789,metadata!$B$2:$S$450,9,FALSE)</f>
        <v>0</v>
      </c>
      <c r="M789" t="str">
        <f>VLOOKUP($D789,metadata!$B$2:$S$450,10,FALSE)</f>
        <v>n</v>
      </c>
      <c r="N789" t="str">
        <f>VLOOKUP($D789,metadata!$B$2:$S$450,11,FALSE)</f>
        <v>Aedes sierrensis</v>
      </c>
      <c r="O789" t="str">
        <f>VLOOKUP($D789,metadata!$B$2:$S$450,12,FALSE)</f>
        <v>diptera</v>
      </c>
      <c r="P789" t="str">
        <f>VLOOKUP($D789,metadata!$B$2:$S$450,13,FALSE)</f>
        <v>Mt. Palomar</v>
      </c>
      <c r="Q789">
        <f>VLOOKUP($D789,metadata!$B$2:$S$450,14,FALSE)</f>
        <v>33.363484</v>
      </c>
      <c r="R789">
        <f>VLOOKUP($D789,metadata!$B$2:$S$450,15,FALSE)</f>
        <v>-116.836394</v>
      </c>
      <c r="S789">
        <f>VLOOKUP($D789,metadata!$B$2:$S$450,16,FALSE)</f>
        <v>0.1</v>
      </c>
      <c r="T789">
        <f>VLOOKUP($D789,metadata!$B$2:$S$450,17,FALSE)</f>
        <v>1400</v>
      </c>
      <c r="U789">
        <f>VLOOKUP($D789,metadata!$B$2:$S$450,18,FALSE)</f>
        <v>400</v>
      </c>
      <c r="V789">
        <f>VLOOKUP($D789,metadata!$B$2:$Z$450,19,FALSE)</f>
        <v>20</v>
      </c>
      <c r="W789" t="str">
        <f>VLOOKUP($D789,metadata!$B$2:$Z$450,20,FALSE)</f>
        <v>acc</v>
      </c>
      <c r="X789">
        <f>VLOOKUP($D789,metadata!$B$2:$Z$450,21,FALSE)</f>
        <v>0</v>
      </c>
      <c r="Y789">
        <f>VLOOKUP($D789,metadata!$B$2:$Z$450,22,FALSE)</f>
        <v>18</v>
      </c>
      <c r="Z789">
        <f>VLOOKUP($D789,metadata!$B$2:$Z$450,23,FALSE)</f>
        <v>0</v>
      </c>
      <c r="AA789">
        <f>VLOOKUP($D789,metadata!$B$2:$Z$450,24,FALSE)</f>
        <v>0</v>
      </c>
      <c r="AB789">
        <f>VLOOKUP($D789,metadata!$B$2:$Z$450,25,FALSE)</f>
        <v>0</v>
      </c>
    </row>
    <row r="790" spans="3:28" x14ac:dyDescent="0.3">
      <c r="C790">
        <v>789</v>
      </c>
      <c r="D790" s="11" t="str">
        <f t="shared" si="12"/>
        <v>18-Mt. Palomar</v>
      </c>
      <c r="E790" t="str">
        <f>VLOOKUP($D790,metadata!$B$2:$S$450,2,FALSE)</f>
        <v>JORDAN, RG; BRADSHAW, WE</v>
      </c>
      <c r="F790" t="str">
        <f>VLOOKUP($D790,metadata!$B$2:$S$450,3,FALSE)</f>
        <v>GEOGRAPHIC VARIATION IN PHOTOPERIODIC RESPONSE OF WESTERN TREE-HOLE MOSQUITO, AEDES-SIERRENSIS</v>
      </c>
      <c r="G790" t="str">
        <f>VLOOKUP($D790,metadata!$B$2:$S$450,4,FALSE)</f>
        <v>10.1093/aesa/71.4.487</v>
      </c>
      <c r="H790" t="str">
        <f>VLOOKUP($D790,metadata!$B$2:$S$450,5,FALSE)</f>
        <v>y</v>
      </c>
      <c r="I790" t="str">
        <f>VLOOKUP($D790,metadata!$B$2:$S$450,6,FALSE)</f>
        <v>a</v>
      </c>
      <c r="J790" t="str">
        <f>VLOOKUP($D790,metadata!$B$2:$S$450,7,FALSE)</f>
        <v>i</v>
      </c>
      <c r="K790">
        <f>VLOOKUP($D790,metadata!$B$2:$S$450,8,FALSE)</f>
        <v>5</v>
      </c>
      <c r="L790">
        <f>VLOOKUP($D790,metadata!$B$2:$S$450,9,FALSE)</f>
        <v>0</v>
      </c>
      <c r="M790" t="str">
        <f>VLOOKUP($D790,metadata!$B$2:$S$450,10,FALSE)</f>
        <v>n</v>
      </c>
      <c r="N790" t="str">
        <f>VLOOKUP($D790,metadata!$B$2:$S$450,11,FALSE)</f>
        <v>Aedes sierrensis</v>
      </c>
      <c r="O790" t="str">
        <f>VLOOKUP($D790,metadata!$B$2:$S$450,12,FALSE)</f>
        <v>diptera</v>
      </c>
      <c r="P790" t="str">
        <f>VLOOKUP($D790,metadata!$B$2:$S$450,13,FALSE)</f>
        <v>Mt. Palomar</v>
      </c>
      <c r="Q790">
        <f>VLOOKUP($D790,metadata!$B$2:$S$450,14,FALSE)</f>
        <v>33.363484</v>
      </c>
      <c r="R790">
        <f>VLOOKUP($D790,metadata!$B$2:$S$450,15,FALSE)</f>
        <v>-116.836394</v>
      </c>
      <c r="S790">
        <f>VLOOKUP($D790,metadata!$B$2:$S$450,16,FALSE)</f>
        <v>0.1</v>
      </c>
      <c r="T790">
        <f>VLOOKUP($D790,metadata!$B$2:$S$450,17,FALSE)</f>
        <v>1400</v>
      </c>
      <c r="U790">
        <f>VLOOKUP($D790,metadata!$B$2:$S$450,18,FALSE)</f>
        <v>400</v>
      </c>
      <c r="V790">
        <f>VLOOKUP($D790,metadata!$B$2:$Z$450,19,FALSE)</f>
        <v>20</v>
      </c>
      <c r="W790" t="str">
        <f>VLOOKUP($D790,metadata!$B$2:$Z$450,20,FALSE)</f>
        <v>acc</v>
      </c>
      <c r="X790">
        <f>VLOOKUP($D790,metadata!$B$2:$Z$450,21,FALSE)</f>
        <v>0</v>
      </c>
      <c r="Y790">
        <f>VLOOKUP($D790,metadata!$B$2:$Z$450,22,FALSE)</f>
        <v>18</v>
      </c>
      <c r="Z790">
        <f>VLOOKUP($D790,metadata!$B$2:$Z$450,23,FALSE)</f>
        <v>0</v>
      </c>
      <c r="AA790">
        <f>VLOOKUP($D790,metadata!$B$2:$Z$450,24,FALSE)</f>
        <v>0</v>
      </c>
      <c r="AB790">
        <f>VLOOKUP($D790,metadata!$B$2:$Z$450,25,FALSE)</f>
        <v>0</v>
      </c>
    </row>
    <row r="791" spans="3:28" x14ac:dyDescent="0.3">
      <c r="C791">
        <v>790</v>
      </c>
      <c r="D791" s="11" t="str">
        <f t="shared" si="12"/>
        <v>18-Lockwood</v>
      </c>
      <c r="E791" t="str">
        <f>VLOOKUP($D791,metadata!$B$2:$S$450,2,FALSE)</f>
        <v>JORDAN, RG; BRADSHAW, WE</v>
      </c>
      <c r="F791" t="str">
        <f>VLOOKUP($D791,metadata!$B$2:$S$450,3,FALSE)</f>
        <v>GEOGRAPHIC VARIATION IN PHOTOPERIODIC RESPONSE OF WESTERN TREE-HOLE MOSQUITO, AEDES-SIERRENSIS</v>
      </c>
      <c r="G791" t="str">
        <f>VLOOKUP($D791,metadata!$B$2:$S$450,4,FALSE)</f>
        <v>10.1093/aesa/71.4.487</v>
      </c>
      <c r="H791" t="str">
        <f>VLOOKUP($D791,metadata!$B$2:$S$450,5,FALSE)</f>
        <v>y</v>
      </c>
      <c r="I791" t="str">
        <f>VLOOKUP($D791,metadata!$B$2:$S$450,6,FALSE)</f>
        <v>a</v>
      </c>
      <c r="J791" t="str">
        <f>VLOOKUP($D791,metadata!$B$2:$S$450,7,FALSE)</f>
        <v>i</v>
      </c>
      <c r="K791">
        <f>VLOOKUP($D791,metadata!$B$2:$S$450,8,FALSE)</f>
        <v>5</v>
      </c>
      <c r="L791">
        <f>VLOOKUP($D791,metadata!$B$2:$S$450,9,FALSE)</f>
        <v>0</v>
      </c>
      <c r="M791" t="str">
        <f>VLOOKUP($D791,metadata!$B$2:$S$450,10,FALSE)</f>
        <v>n</v>
      </c>
      <c r="N791" t="str">
        <f>VLOOKUP($D791,metadata!$B$2:$S$450,11,FALSE)</f>
        <v>Aedes sierrensis</v>
      </c>
      <c r="O791" t="str">
        <f>VLOOKUP($D791,metadata!$B$2:$S$450,12,FALSE)</f>
        <v>diptera</v>
      </c>
      <c r="P791" t="str">
        <f>VLOOKUP($D791,metadata!$B$2:$S$450,13,FALSE)</f>
        <v>Lockwood</v>
      </c>
      <c r="Q791">
        <f>VLOOKUP($D791,metadata!$B$2:$S$450,14,FALSE)</f>
        <v>35.944167</v>
      </c>
      <c r="R791">
        <f>VLOOKUP($D791,metadata!$B$2:$S$450,15,FALSE)</f>
        <v>-121.083333</v>
      </c>
      <c r="S791">
        <f>VLOOKUP($D791,metadata!$B$2:$S$450,16,FALSE)</f>
        <v>0.1</v>
      </c>
      <c r="T791">
        <f>VLOOKUP($D791,metadata!$B$2:$S$450,17,FALSE)</f>
        <v>0</v>
      </c>
      <c r="U791">
        <f>VLOOKUP($D791,metadata!$B$2:$S$450,18,FALSE)</f>
        <v>0</v>
      </c>
      <c r="V791">
        <f>VLOOKUP($D791,metadata!$B$2:$Z$450,19,FALSE)</f>
        <v>0</v>
      </c>
      <c r="W791" t="str">
        <f>VLOOKUP($D791,metadata!$B$2:$Z$450,20,FALSE)</f>
        <v>acc</v>
      </c>
      <c r="X791">
        <f>VLOOKUP($D791,metadata!$B$2:$Z$450,21,FALSE)</f>
        <v>0</v>
      </c>
      <c r="Y791">
        <f>VLOOKUP($D791,metadata!$B$2:$Z$450,22,FALSE)</f>
        <v>18</v>
      </c>
      <c r="Z791">
        <f>VLOOKUP($D791,metadata!$B$2:$Z$450,23,FALSE)</f>
        <v>0</v>
      </c>
      <c r="AA791">
        <f>VLOOKUP($D791,metadata!$B$2:$Z$450,24,FALSE)</f>
        <v>0</v>
      </c>
      <c r="AB791">
        <f>VLOOKUP($D791,metadata!$B$2:$Z$450,25,FALSE)</f>
        <v>0</v>
      </c>
    </row>
    <row r="792" spans="3:28" x14ac:dyDescent="0.3">
      <c r="C792">
        <v>791</v>
      </c>
      <c r="D792" s="11" t="str">
        <f t="shared" si="12"/>
        <v>18-Lockwood</v>
      </c>
      <c r="E792" t="str">
        <f>VLOOKUP($D792,metadata!$B$2:$S$450,2,FALSE)</f>
        <v>JORDAN, RG; BRADSHAW, WE</v>
      </c>
      <c r="F792" t="str">
        <f>VLOOKUP($D792,metadata!$B$2:$S$450,3,FALSE)</f>
        <v>GEOGRAPHIC VARIATION IN PHOTOPERIODIC RESPONSE OF WESTERN TREE-HOLE MOSQUITO, AEDES-SIERRENSIS</v>
      </c>
      <c r="G792" t="str">
        <f>VLOOKUP($D792,metadata!$B$2:$S$450,4,FALSE)</f>
        <v>10.1093/aesa/71.4.487</v>
      </c>
      <c r="H792" t="str">
        <f>VLOOKUP($D792,metadata!$B$2:$S$450,5,FALSE)</f>
        <v>y</v>
      </c>
      <c r="I792" t="str">
        <f>VLOOKUP($D792,metadata!$B$2:$S$450,6,FALSE)</f>
        <v>a</v>
      </c>
      <c r="J792" t="str">
        <f>VLOOKUP($D792,metadata!$B$2:$S$450,7,FALSE)</f>
        <v>i</v>
      </c>
      <c r="K792">
        <f>VLOOKUP($D792,metadata!$B$2:$S$450,8,FALSE)</f>
        <v>5</v>
      </c>
      <c r="L792">
        <f>VLOOKUP($D792,metadata!$B$2:$S$450,9,FALSE)</f>
        <v>0</v>
      </c>
      <c r="M792" t="str">
        <f>VLOOKUP($D792,metadata!$B$2:$S$450,10,FALSE)</f>
        <v>n</v>
      </c>
      <c r="N792" t="str">
        <f>VLOOKUP($D792,metadata!$B$2:$S$450,11,FALSE)</f>
        <v>Aedes sierrensis</v>
      </c>
      <c r="O792" t="str">
        <f>VLOOKUP($D792,metadata!$B$2:$S$450,12,FALSE)</f>
        <v>diptera</v>
      </c>
      <c r="P792" t="str">
        <f>VLOOKUP($D792,metadata!$B$2:$S$450,13,FALSE)</f>
        <v>Lockwood</v>
      </c>
      <c r="Q792">
        <f>VLOOKUP($D792,metadata!$B$2:$S$450,14,FALSE)</f>
        <v>35.944167</v>
      </c>
      <c r="R792">
        <f>VLOOKUP($D792,metadata!$B$2:$S$450,15,FALSE)</f>
        <v>-121.083333</v>
      </c>
      <c r="S792">
        <f>VLOOKUP($D792,metadata!$B$2:$S$450,16,FALSE)</f>
        <v>0.1</v>
      </c>
      <c r="T792">
        <f>VLOOKUP($D792,metadata!$B$2:$S$450,17,FALSE)</f>
        <v>0</v>
      </c>
      <c r="U792">
        <f>VLOOKUP($D792,metadata!$B$2:$S$450,18,FALSE)</f>
        <v>0</v>
      </c>
      <c r="V792">
        <f>VLOOKUP($D792,metadata!$B$2:$Z$450,19,FALSE)</f>
        <v>0</v>
      </c>
      <c r="W792" t="str">
        <f>VLOOKUP($D792,metadata!$B$2:$Z$450,20,FALSE)</f>
        <v>acc</v>
      </c>
      <c r="X792">
        <f>VLOOKUP($D792,metadata!$B$2:$Z$450,21,FALSE)</f>
        <v>0</v>
      </c>
      <c r="Y792">
        <f>VLOOKUP($D792,metadata!$B$2:$Z$450,22,FALSE)</f>
        <v>18</v>
      </c>
      <c r="Z792">
        <f>VLOOKUP($D792,metadata!$B$2:$Z$450,23,FALSE)</f>
        <v>0</v>
      </c>
      <c r="AA792">
        <f>VLOOKUP($D792,metadata!$B$2:$Z$450,24,FALSE)</f>
        <v>0</v>
      </c>
      <c r="AB792">
        <f>VLOOKUP($D792,metadata!$B$2:$Z$450,25,FALSE)</f>
        <v>0</v>
      </c>
    </row>
    <row r="793" spans="3:28" x14ac:dyDescent="0.3">
      <c r="C793">
        <v>792</v>
      </c>
      <c r="D793" s="11" t="str">
        <f t="shared" si="12"/>
        <v>18-Lockwood</v>
      </c>
      <c r="E793" t="str">
        <f>VLOOKUP($D793,metadata!$B$2:$S$450,2,FALSE)</f>
        <v>JORDAN, RG; BRADSHAW, WE</v>
      </c>
      <c r="F793" t="str">
        <f>VLOOKUP($D793,metadata!$B$2:$S$450,3,FALSE)</f>
        <v>GEOGRAPHIC VARIATION IN PHOTOPERIODIC RESPONSE OF WESTERN TREE-HOLE MOSQUITO, AEDES-SIERRENSIS</v>
      </c>
      <c r="G793" t="str">
        <f>VLOOKUP($D793,metadata!$B$2:$S$450,4,FALSE)</f>
        <v>10.1093/aesa/71.4.487</v>
      </c>
      <c r="H793" t="str">
        <f>VLOOKUP($D793,metadata!$B$2:$S$450,5,FALSE)</f>
        <v>y</v>
      </c>
      <c r="I793" t="str">
        <f>VLOOKUP($D793,metadata!$B$2:$S$450,6,FALSE)</f>
        <v>a</v>
      </c>
      <c r="J793" t="str">
        <f>VLOOKUP($D793,metadata!$B$2:$S$450,7,FALSE)</f>
        <v>i</v>
      </c>
      <c r="K793">
        <f>VLOOKUP($D793,metadata!$B$2:$S$450,8,FALSE)</f>
        <v>5</v>
      </c>
      <c r="L793">
        <f>VLOOKUP($D793,metadata!$B$2:$S$450,9,FALSE)</f>
        <v>0</v>
      </c>
      <c r="M793" t="str">
        <f>VLOOKUP($D793,metadata!$B$2:$S$450,10,FALSE)</f>
        <v>n</v>
      </c>
      <c r="N793" t="str">
        <f>VLOOKUP($D793,metadata!$B$2:$S$450,11,FALSE)</f>
        <v>Aedes sierrensis</v>
      </c>
      <c r="O793" t="str">
        <f>VLOOKUP($D793,metadata!$B$2:$S$450,12,FALSE)</f>
        <v>diptera</v>
      </c>
      <c r="P793" t="str">
        <f>VLOOKUP($D793,metadata!$B$2:$S$450,13,FALSE)</f>
        <v>Lockwood</v>
      </c>
      <c r="Q793">
        <f>VLOOKUP($D793,metadata!$B$2:$S$450,14,FALSE)</f>
        <v>35.944167</v>
      </c>
      <c r="R793">
        <f>VLOOKUP($D793,metadata!$B$2:$S$450,15,FALSE)</f>
        <v>-121.083333</v>
      </c>
      <c r="S793">
        <f>VLOOKUP($D793,metadata!$B$2:$S$450,16,FALSE)</f>
        <v>0.1</v>
      </c>
      <c r="T793">
        <f>VLOOKUP($D793,metadata!$B$2:$S$450,17,FALSE)</f>
        <v>0</v>
      </c>
      <c r="U793">
        <f>VLOOKUP($D793,metadata!$B$2:$S$450,18,FALSE)</f>
        <v>0</v>
      </c>
      <c r="V793">
        <f>VLOOKUP($D793,metadata!$B$2:$Z$450,19,FALSE)</f>
        <v>0</v>
      </c>
      <c r="W793" t="str">
        <f>VLOOKUP($D793,metadata!$B$2:$Z$450,20,FALSE)</f>
        <v>acc</v>
      </c>
      <c r="X793">
        <f>VLOOKUP($D793,metadata!$B$2:$Z$450,21,FALSE)</f>
        <v>0</v>
      </c>
      <c r="Y793">
        <f>VLOOKUP($D793,metadata!$B$2:$Z$450,22,FALSE)</f>
        <v>18</v>
      </c>
      <c r="Z793">
        <f>VLOOKUP($D793,metadata!$B$2:$Z$450,23,FALSE)</f>
        <v>0</v>
      </c>
      <c r="AA793">
        <f>VLOOKUP($D793,metadata!$B$2:$Z$450,24,FALSE)</f>
        <v>0</v>
      </c>
      <c r="AB793">
        <f>VLOOKUP($D793,metadata!$B$2:$Z$450,25,FALSE)</f>
        <v>0</v>
      </c>
    </row>
    <row r="794" spans="3:28" x14ac:dyDescent="0.3">
      <c r="C794">
        <v>793</v>
      </c>
      <c r="D794" s="11" t="str">
        <f t="shared" si="12"/>
        <v>18-Lockwood</v>
      </c>
      <c r="E794" t="str">
        <f>VLOOKUP($D794,metadata!$B$2:$S$450,2,FALSE)</f>
        <v>JORDAN, RG; BRADSHAW, WE</v>
      </c>
      <c r="F794" t="str">
        <f>VLOOKUP($D794,metadata!$B$2:$S$450,3,FALSE)</f>
        <v>GEOGRAPHIC VARIATION IN PHOTOPERIODIC RESPONSE OF WESTERN TREE-HOLE MOSQUITO, AEDES-SIERRENSIS</v>
      </c>
      <c r="G794" t="str">
        <f>VLOOKUP($D794,metadata!$B$2:$S$450,4,FALSE)</f>
        <v>10.1093/aesa/71.4.487</v>
      </c>
      <c r="H794" t="str">
        <f>VLOOKUP($D794,metadata!$B$2:$S$450,5,FALSE)</f>
        <v>y</v>
      </c>
      <c r="I794" t="str">
        <f>VLOOKUP($D794,metadata!$B$2:$S$450,6,FALSE)</f>
        <v>a</v>
      </c>
      <c r="J794" t="str">
        <f>VLOOKUP($D794,metadata!$B$2:$S$450,7,FALSE)</f>
        <v>i</v>
      </c>
      <c r="K794">
        <f>VLOOKUP($D794,metadata!$B$2:$S$450,8,FALSE)</f>
        <v>5</v>
      </c>
      <c r="L794">
        <f>VLOOKUP($D794,metadata!$B$2:$S$450,9,FALSE)</f>
        <v>0</v>
      </c>
      <c r="M794" t="str">
        <f>VLOOKUP($D794,metadata!$B$2:$S$450,10,FALSE)</f>
        <v>n</v>
      </c>
      <c r="N794" t="str">
        <f>VLOOKUP($D794,metadata!$B$2:$S$450,11,FALSE)</f>
        <v>Aedes sierrensis</v>
      </c>
      <c r="O794" t="str">
        <f>VLOOKUP($D794,metadata!$B$2:$S$450,12,FALSE)</f>
        <v>diptera</v>
      </c>
      <c r="P794" t="str">
        <f>VLOOKUP($D794,metadata!$B$2:$S$450,13,FALSE)</f>
        <v>Lockwood</v>
      </c>
      <c r="Q794">
        <f>VLOOKUP($D794,metadata!$B$2:$S$450,14,FALSE)</f>
        <v>35.944167</v>
      </c>
      <c r="R794">
        <f>VLOOKUP($D794,metadata!$B$2:$S$450,15,FALSE)</f>
        <v>-121.083333</v>
      </c>
      <c r="S794">
        <f>VLOOKUP($D794,metadata!$B$2:$S$450,16,FALSE)</f>
        <v>0.1</v>
      </c>
      <c r="T794">
        <f>VLOOKUP($D794,metadata!$B$2:$S$450,17,FALSE)</f>
        <v>0</v>
      </c>
      <c r="U794">
        <f>VLOOKUP($D794,metadata!$B$2:$S$450,18,FALSE)</f>
        <v>0</v>
      </c>
      <c r="V794">
        <f>VLOOKUP($D794,metadata!$B$2:$Z$450,19,FALSE)</f>
        <v>0</v>
      </c>
      <c r="W794" t="str">
        <f>VLOOKUP($D794,metadata!$B$2:$Z$450,20,FALSE)</f>
        <v>acc</v>
      </c>
      <c r="X794">
        <f>VLOOKUP($D794,metadata!$B$2:$Z$450,21,FALSE)</f>
        <v>0</v>
      </c>
      <c r="Y794">
        <f>VLOOKUP($D794,metadata!$B$2:$Z$450,22,FALSE)</f>
        <v>18</v>
      </c>
      <c r="Z794">
        <f>VLOOKUP($D794,metadata!$B$2:$Z$450,23,FALSE)</f>
        <v>0</v>
      </c>
      <c r="AA794">
        <f>VLOOKUP($D794,metadata!$B$2:$Z$450,24,FALSE)</f>
        <v>0</v>
      </c>
      <c r="AB794">
        <f>VLOOKUP($D794,metadata!$B$2:$Z$450,25,FALSE)</f>
        <v>0</v>
      </c>
    </row>
    <row r="795" spans="3:28" x14ac:dyDescent="0.3">
      <c r="C795">
        <v>794</v>
      </c>
      <c r="D795" s="11" t="str">
        <f t="shared" si="12"/>
        <v>18-Auburn</v>
      </c>
      <c r="E795" t="str">
        <f>VLOOKUP($D795,metadata!$B$2:$S$450,2,FALSE)</f>
        <v>JORDAN, RG; BRADSHAW, WE</v>
      </c>
      <c r="F795" t="str">
        <f>VLOOKUP($D795,metadata!$B$2:$S$450,3,FALSE)</f>
        <v>GEOGRAPHIC VARIATION IN PHOTOPERIODIC RESPONSE OF WESTERN TREE-HOLE MOSQUITO, AEDES-SIERRENSIS</v>
      </c>
      <c r="G795" t="str">
        <f>VLOOKUP($D795,metadata!$B$2:$S$450,4,FALSE)</f>
        <v>10.1093/aesa/71.4.487</v>
      </c>
      <c r="H795" t="str">
        <f>VLOOKUP($D795,metadata!$B$2:$S$450,5,FALSE)</f>
        <v>y</v>
      </c>
      <c r="I795" t="str">
        <f>VLOOKUP($D795,metadata!$B$2:$S$450,6,FALSE)</f>
        <v>a</v>
      </c>
      <c r="J795" t="str">
        <f>VLOOKUP($D795,metadata!$B$2:$S$450,7,FALSE)</f>
        <v>i</v>
      </c>
      <c r="K795">
        <f>VLOOKUP($D795,metadata!$B$2:$S$450,8,FALSE)</f>
        <v>5</v>
      </c>
      <c r="L795">
        <f>VLOOKUP($D795,metadata!$B$2:$S$450,9,FALSE)</f>
        <v>0</v>
      </c>
      <c r="M795" t="str">
        <f>VLOOKUP($D795,metadata!$B$2:$S$450,10,FALSE)</f>
        <v>n</v>
      </c>
      <c r="N795" t="str">
        <f>VLOOKUP($D795,metadata!$B$2:$S$450,11,FALSE)</f>
        <v>Aedes sierrensis</v>
      </c>
      <c r="O795" t="str">
        <f>VLOOKUP($D795,metadata!$B$2:$S$450,12,FALSE)</f>
        <v>diptera</v>
      </c>
      <c r="P795" t="str">
        <f>VLOOKUP($D795,metadata!$B$2:$S$450,13,FALSE)</f>
        <v>Auburn</v>
      </c>
      <c r="Q795">
        <f>VLOOKUP($D795,metadata!$B$2:$S$450,14,FALSE)</f>
        <v>38.89</v>
      </c>
      <c r="R795">
        <f>VLOOKUP($D795,metadata!$B$2:$S$450,15,FALSE)</f>
        <v>-121.08</v>
      </c>
      <c r="S795">
        <f>VLOOKUP($D795,metadata!$B$2:$S$450,16,FALSE)</f>
        <v>0.1</v>
      </c>
      <c r="T795">
        <f>VLOOKUP($D795,metadata!$B$2:$S$450,17,FALSE)</f>
        <v>0</v>
      </c>
      <c r="U795">
        <f>VLOOKUP($D795,metadata!$B$2:$S$450,18,FALSE)</f>
        <v>0</v>
      </c>
      <c r="V795">
        <f>VLOOKUP($D795,metadata!$B$2:$Z$450,19,FALSE)</f>
        <v>0</v>
      </c>
      <c r="W795" t="str">
        <f>VLOOKUP($D795,metadata!$B$2:$Z$450,20,FALSE)</f>
        <v>acc</v>
      </c>
      <c r="X795">
        <f>VLOOKUP($D795,metadata!$B$2:$Z$450,21,FALSE)</f>
        <v>0</v>
      </c>
      <c r="Y795">
        <f>VLOOKUP($D795,metadata!$B$2:$Z$450,22,FALSE)</f>
        <v>18</v>
      </c>
      <c r="Z795">
        <f>VLOOKUP($D795,metadata!$B$2:$Z$450,23,FALSE)</f>
        <v>0</v>
      </c>
      <c r="AA795">
        <f>VLOOKUP($D795,metadata!$B$2:$Z$450,24,FALSE)</f>
        <v>0</v>
      </c>
      <c r="AB795">
        <f>VLOOKUP($D795,metadata!$B$2:$Z$450,25,FALSE)</f>
        <v>0</v>
      </c>
    </row>
    <row r="796" spans="3:28" x14ac:dyDescent="0.3">
      <c r="C796">
        <v>795</v>
      </c>
      <c r="D796" s="11" t="str">
        <f t="shared" si="12"/>
        <v>18-Auburn</v>
      </c>
      <c r="E796" t="str">
        <f>VLOOKUP($D796,metadata!$B$2:$S$450,2,FALSE)</f>
        <v>JORDAN, RG; BRADSHAW, WE</v>
      </c>
      <c r="F796" t="str">
        <f>VLOOKUP($D796,metadata!$B$2:$S$450,3,FALSE)</f>
        <v>GEOGRAPHIC VARIATION IN PHOTOPERIODIC RESPONSE OF WESTERN TREE-HOLE MOSQUITO, AEDES-SIERRENSIS</v>
      </c>
      <c r="G796" t="str">
        <f>VLOOKUP($D796,metadata!$B$2:$S$450,4,FALSE)</f>
        <v>10.1093/aesa/71.4.487</v>
      </c>
      <c r="H796" t="str">
        <f>VLOOKUP($D796,metadata!$B$2:$S$450,5,FALSE)</f>
        <v>y</v>
      </c>
      <c r="I796" t="str">
        <f>VLOOKUP($D796,metadata!$B$2:$S$450,6,FALSE)</f>
        <v>a</v>
      </c>
      <c r="J796" t="str">
        <f>VLOOKUP($D796,metadata!$B$2:$S$450,7,FALSE)</f>
        <v>i</v>
      </c>
      <c r="K796">
        <f>VLOOKUP($D796,metadata!$B$2:$S$450,8,FALSE)</f>
        <v>5</v>
      </c>
      <c r="L796">
        <f>VLOOKUP($D796,metadata!$B$2:$S$450,9,FALSE)</f>
        <v>0</v>
      </c>
      <c r="M796" t="str">
        <f>VLOOKUP($D796,metadata!$B$2:$S$450,10,FALSE)</f>
        <v>n</v>
      </c>
      <c r="N796" t="str">
        <f>VLOOKUP($D796,metadata!$B$2:$S$450,11,FALSE)</f>
        <v>Aedes sierrensis</v>
      </c>
      <c r="O796" t="str">
        <f>VLOOKUP($D796,metadata!$B$2:$S$450,12,FALSE)</f>
        <v>diptera</v>
      </c>
      <c r="P796" t="str">
        <f>VLOOKUP($D796,metadata!$B$2:$S$450,13,FALSE)</f>
        <v>Auburn</v>
      </c>
      <c r="Q796">
        <f>VLOOKUP($D796,metadata!$B$2:$S$450,14,FALSE)</f>
        <v>38.89</v>
      </c>
      <c r="R796">
        <f>VLOOKUP($D796,metadata!$B$2:$S$450,15,FALSE)</f>
        <v>-121.08</v>
      </c>
      <c r="S796">
        <f>VLOOKUP($D796,metadata!$B$2:$S$450,16,FALSE)</f>
        <v>0.1</v>
      </c>
      <c r="T796">
        <f>VLOOKUP($D796,metadata!$B$2:$S$450,17,FALSE)</f>
        <v>0</v>
      </c>
      <c r="U796">
        <f>VLOOKUP($D796,metadata!$B$2:$S$450,18,FALSE)</f>
        <v>0</v>
      </c>
      <c r="V796">
        <f>VLOOKUP($D796,metadata!$B$2:$Z$450,19,FALSE)</f>
        <v>0</v>
      </c>
      <c r="W796" t="str">
        <f>VLOOKUP($D796,metadata!$B$2:$Z$450,20,FALSE)</f>
        <v>acc</v>
      </c>
      <c r="X796">
        <f>VLOOKUP($D796,metadata!$B$2:$Z$450,21,FALSE)</f>
        <v>0</v>
      </c>
      <c r="Y796">
        <f>VLOOKUP($D796,metadata!$B$2:$Z$450,22,FALSE)</f>
        <v>18</v>
      </c>
      <c r="Z796">
        <f>VLOOKUP($D796,metadata!$B$2:$Z$450,23,FALSE)</f>
        <v>0</v>
      </c>
      <c r="AA796">
        <f>VLOOKUP($D796,metadata!$B$2:$Z$450,24,FALSE)</f>
        <v>0</v>
      </c>
      <c r="AB796">
        <f>VLOOKUP($D796,metadata!$B$2:$Z$450,25,FALSE)</f>
        <v>0</v>
      </c>
    </row>
    <row r="797" spans="3:28" x14ac:dyDescent="0.3">
      <c r="C797">
        <v>796</v>
      </c>
      <c r="D797" s="11" t="str">
        <f t="shared" si="12"/>
        <v>18-Auburn</v>
      </c>
      <c r="E797" t="str">
        <f>VLOOKUP($D797,metadata!$B$2:$S$450,2,FALSE)</f>
        <v>JORDAN, RG; BRADSHAW, WE</v>
      </c>
      <c r="F797" t="str">
        <f>VLOOKUP($D797,metadata!$B$2:$S$450,3,FALSE)</f>
        <v>GEOGRAPHIC VARIATION IN PHOTOPERIODIC RESPONSE OF WESTERN TREE-HOLE MOSQUITO, AEDES-SIERRENSIS</v>
      </c>
      <c r="G797" t="str">
        <f>VLOOKUP($D797,metadata!$B$2:$S$450,4,FALSE)</f>
        <v>10.1093/aesa/71.4.487</v>
      </c>
      <c r="H797" t="str">
        <f>VLOOKUP($D797,metadata!$B$2:$S$450,5,FALSE)</f>
        <v>y</v>
      </c>
      <c r="I797" t="str">
        <f>VLOOKUP($D797,metadata!$B$2:$S$450,6,FALSE)</f>
        <v>a</v>
      </c>
      <c r="J797" t="str">
        <f>VLOOKUP($D797,metadata!$B$2:$S$450,7,FALSE)</f>
        <v>i</v>
      </c>
      <c r="K797">
        <f>VLOOKUP($D797,metadata!$B$2:$S$450,8,FALSE)</f>
        <v>5</v>
      </c>
      <c r="L797">
        <f>VLOOKUP($D797,metadata!$B$2:$S$450,9,FALSE)</f>
        <v>0</v>
      </c>
      <c r="M797" t="str">
        <f>VLOOKUP($D797,metadata!$B$2:$S$450,10,FALSE)</f>
        <v>n</v>
      </c>
      <c r="N797" t="str">
        <f>VLOOKUP($D797,metadata!$B$2:$S$450,11,FALSE)</f>
        <v>Aedes sierrensis</v>
      </c>
      <c r="O797" t="str">
        <f>VLOOKUP($D797,metadata!$B$2:$S$450,12,FALSE)</f>
        <v>diptera</v>
      </c>
      <c r="P797" t="str">
        <f>VLOOKUP($D797,metadata!$B$2:$S$450,13,FALSE)</f>
        <v>Auburn</v>
      </c>
      <c r="Q797">
        <f>VLOOKUP($D797,metadata!$B$2:$S$450,14,FALSE)</f>
        <v>38.89</v>
      </c>
      <c r="R797">
        <f>VLOOKUP($D797,metadata!$B$2:$S$450,15,FALSE)</f>
        <v>-121.08</v>
      </c>
      <c r="S797">
        <f>VLOOKUP($D797,metadata!$B$2:$S$450,16,FALSE)</f>
        <v>0.1</v>
      </c>
      <c r="T797">
        <f>VLOOKUP($D797,metadata!$B$2:$S$450,17,FALSE)</f>
        <v>0</v>
      </c>
      <c r="U797">
        <f>VLOOKUP($D797,metadata!$B$2:$S$450,18,FALSE)</f>
        <v>0</v>
      </c>
      <c r="V797">
        <f>VLOOKUP($D797,metadata!$B$2:$Z$450,19,FALSE)</f>
        <v>0</v>
      </c>
      <c r="W797" t="str">
        <f>VLOOKUP($D797,metadata!$B$2:$Z$450,20,FALSE)</f>
        <v>acc</v>
      </c>
      <c r="X797">
        <f>VLOOKUP($D797,metadata!$B$2:$Z$450,21,FALSE)</f>
        <v>0</v>
      </c>
      <c r="Y797">
        <f>VLOOKUP($D797,metadata!$B$2:$Z$450,22,FALSE)</f>
        <v>18</v>
      </c>
      <c r="Z797">
        <f>VLOOKUP($D797,metadata!$B$2:$Z$450,23,FALSE)</f>
        <v>0</v>
      </c>
      <c r="AA797">
        <f>VLOOKUP($D797,metadata!$B$2:$Z$450,24,FALSE)</f>
        <v>0</v>
      </c>
      <c r="AB797">
        <f>VLOOKUP($D797,metadata!$B$2:$Z$450,25,FALSE)</f>
        <v>0</v>
      </c>
    </row>
    <row r="798" spans="3:28" x14ac:dyDescent="0.3">
      <c r="C798">
        <v>797</v>
      </c>
      <c r="D798" s="11" t="str">
        <f t="shared" si="12"/>
        <v>18-Auburn</v>
      </c>
      <c r="E798" t="str">
        <f>VLOOKUP($D798,metadata!$B$2:$S$450,2,FALSE)</f>
        <v>JORDAN, RG; BRADSHAW, WE</v>
      </c>
      <c r="F798" t="str">
        <f>VLOOKUP($D798,metadata!$B$2:$S$450,3,FALSE)</f>
        <v>GEOGRAPHIC VARIATION IN PHOTOPERIODIC RESPONSE OF WESTERN TREE-HOLE MOSQUITO, AEDES-SIERRENSIS</v>
      </c>
      <c r="G798" t="str">
        <f>VLOOKUP($D798,metadata!$B$2:$S$450,4,FALSE)</f>
        <v>10.1093/aesa/71.4.487</v>
      </c>
      <c r="H798" t="str">
        <f>VLOOKUP($D798,metadata!$B$2:$S$450,5,FALSE)</f>
        <v>y</v>
      </c>
      <c r="I798" t="str">
        <f>VLOOKUP($D798,metadata!$B$2:$S$450,6,FALSE)</f>
        <v>a</v>
      </c>
      <c r="J798" t="str">
        <f>VLOOKUP($D798,metadata!$B$2:$S$450,7,FALSE)</f>
        <v>i</v>
      </c>
      <c r="K798">
        <f>VLOOKUP($D798,metadata!$B$2:$S$450,8,FALSE)</f>
        <v>5</v>
      </c>
      <c r="L798">
        <f>VLOOKUP($D798,metadata!$B$2:$S$450,9,FALSE)</f>
        <v>0</v>
      </c>
      <c r="M798" t="str">
        <f>VLOOKUP($D798,metadata!$B$2:$S$450,10,FALSE)</f>
        <v>n</v>
      </c>
      <c r="N798" t="str">
        <f>VLOOKUP($D798,metadata!$B$2:$S$450,11,FALSE)</f>
        <v>Aedes sierrensis</v>
      </c>
      <c r="O798" t="str">
        <f>VLOOKUP($D798,metadata!$B$2:$S$450,12,FALSE)</f>
        <v>diptera</v>
      </c>
      <c r="P798" t="str">
        <f>VLOOKUP($D798,metadata!$B$2:$S$450,13,FALSE)</f>
        <v>Auburn</v>
      </c>
      <c r="Q798">
        <f>VLOOKUP($D798,metadata!$B$2:$S$450,14,FALSE)</f>
        <v>38.89</v>
      </c>
      <c r="R798">
        <f>VLOOKUP($D798,metadata!$B$2:$S$450,15,FALSE)</f>
        <v>-121.08</v>
      </c>
      <c r="S798">
        <f>VLOOKUP($D798,metadata!$B$2:$S$450,16,FALSE)</f>
        <v>0.1</v>
      </c>
      <c r="T798">
        <f>VLOOKUP($D798,metadata!$B$2:$S$450,17,FALSE)</f>
        <v>0</v>
      </c>
      <c r="U798">
        <f>VLOOKUP($D798,metadata!$B$2:$S$450,18,FALSE)</f>
        <v>0</v>
      </c>
      <c r="V798">
        <f>VLOOKUP($D798,metadata!$B$2:$Z$450,19,FALSE)</f>
        <v>0</v>
      </c>
      <c r="W798" t="str">
        <f>VLOOKUP($D798,metadata!$B$2:$Z$450,20,FALSE)</f>
        <v>acc</v>
      </c>
      <c r="X798">
        <f>VLOOKUP($D798,metadata!$B$2:$Z$450,21,FALSE)</f>
        <v>0</v>
      </c>
      <c r="Y798">
        <f>VLOOKUP($D798,metadata!$B$2:$Z$450,22,FALSE)</f>
        <v>18</v>
      </c>
      <c r="Z798">
        <f>VLOOKUP($D798,metadata!$B$2:$Z$450,23,FALSE)</f>
        <v>0</v>
      </c>
      <c r="AA798">
        <f>VLOOKUP($D798,metadata!$B$2:$Z$450,24,FALSE)</f>
        <v>0</v>
      </c>
      <c r="AB798">
        <f>VLOOKUP($D798,metadata!$B$2:$Z$450,25,FALSE)</f>
        <v>0</v>
      </c>
    </row>
    <row r="799" spans="3:28" x14ac:dyDescent="0.3">
      <c r="C799">
        <v>798</v>
      </c>
      <c r="D799" s="11" t="str">
        <f t="shared" si="12"/>
        <v>18-Yreka</v>
      </c>
      <c r="E799" t="str">
        <f>VLOOKUP($D799,metadata!$B$2:$S$450,2,FALSE)</f>
        <v>JORDAN, RG; BRADSHAW, WE</v>
      </c>
      <c r="F799" t="str">
        <f>VLOOKUP($D799,metadata!$B$2:$S$450,3,FALSE)</f>
        <v>GEOGRAPHIC VARIATION IN PHOTOPERIODIC RESPONSE OF WESTERN TREE-HOLE MOSQUITO, AEDES-SIERRENSIS</v>
      </c>
      <c r="G799" t="str">
        <f>VLOOKUP($D799,metadata!$B$2:$S$450,4,FALSE)</f>
        <v>10.1093/aesa/71.4.487</v>
      </c>
      <c r="H799" t="str">
        <f>VLOOKUP($D799,metadata!$B$2:$S$450,5,FALSE)</f>
        <v>y</v>
      </c>
      <c r="I799" t="str">
        <f>VLOOKUP($D799,metadata!$B$2:$S$450,6,FALSE)</f>
        <v>a</v>
      </c>
      <c r="J799" t="str">
        <f>VLOOKUP($D799,metadata!$B$2:$S$450,7,FALSE)</f>
        <v>i</v>
      </c>
      <c r="K799">
        <f>VLOOKUP($D799,metadata!$B$2:$S$450,8,FALSE)</f>
        <v>5</v>
      </c>
      <c r="L799">
        <f>VLOOKUP($D799,metadata!$B$2:$S$450,9,FALSE)</f>
        <v>0</v>
      </c>
      <c r="M799" t="str">
        <f>VLOOKUP($D799,metadata!$B$2:$S$450,10,FALSE)</f>
        <v>n</v>
      </c>
      <c r="N799" t="str">
        <f>VLOOKUP($D799,metadata!$B$2:$S$450,11,FALSE)</f>
        <v>Aedes sierrensis</v>
      </c>
      <c r="O799" t="str">
        <f>VLOOKUP($D799,metadata!$B$2:$S$450,12,FALSE)</f>
        <v>diptera</v>
      </c>
      <c r="P799" t="str">
        <f>VLOOKUP($D799,metadata!$B$2:$S$450,13,FALSE)</f>
        <v>Yreka</v>
      </c>
      <c r="Q799">
        <f>VLOOKUP($D799,metadata!$B$2:$S$450,14,FALSE)</f>
        <v>41.726666999999999</v>
      </c>
      <c r="R799">
        <f>VLOOKUP($D799,metadata!$B$2:$S$450,15,FALSE)</f>
        <v>-122.6375</v>
      </c>
      <c r="S799">
        <f>VLOOKUP($D799,metadata!$B$2:$S$450,16,FALSE)</f>
        <v>0.1</v>
      </c>
      <c r="T799">
        <f>VLOOKUP($D799,metadata!$B$2:$S$450,17,FALSE)</f>
        <v>0</v>
      </c>
      <c r="U799">
        <f>VLOOKUP($D799,metadata!$B$2:$S$450,18,FALSE)</f>
        <v>0</v>
      </c>
      <c r="V799">
        <f>VLOOKUP($D799,metadata!$B$2:$Z$450,19,FALSE)</f>
        <v>0</v>
      </c>
      <c r="W799" t="str">
        <f>VLOOKUP($D799,metadata!$B$2:$Z$450,20,FALSE)</f>
        <v>acc</v>
      </c>
      <c r="X799">
        <f>VLOOKUP($D799,metadata!$B$2:$Z$450,21,FALSE)</f>
        <v>0</v>
      </c>
      <c r="Y799">
        <f>VLOOKUP($D799,metadata!$B$2:$Z$450,22,FALSE)</f>
        <v>18</v>
      </c>
      <c r="Z799">
        <f>VLOOKUP($D799,metadata!$B$2:$Z$450,23,FALSE)</f>
        <v>0</v>
      </c>
      <c r="AA799">
        <f>VLOOKUP($D799,metadata!$B$2:$Z$450,24,FALSE)</f>
        <v>0</v>
      </c>
      <c r="AB799">
        <f>VLOOKUP($D799,metadata!$B$2:$Z$450,25,FALSE)</f>
        <v>0</v>
      </c>
    </row>
    <row r="800" spans="3:28" x14ac:dyDescent="0.3">
      <c r="C800">
        <v>799</v>
      </c>
      <c r="D800" s="11" t="str">
        <f t="shared" si="12"/>
        <v>18-Yreka</v>
      </c>
      <c r="E800" t="str">
        <f>VLOOKUP($D800,metadata!$B$2:$S$450,2,FALSE)</f>
        <v>JORDAN, RG; BRADSHAW, WE</v>
      </c>
      <c r="F800" t="str">
        <f>VLOOKUP($D800,metadata!$B$2:$S$450,3,FALSE)</f>
        <v>GEOGRAPHIC VARIATION IN PHOTOPERIODIC RESPONSE OF WESTERN TREE-HOLE MOSQUITO, AEDES-SIERRENSIS</v>
      </c>
      <c r="G800" t="str">
        <f>VLOOKUP($D800,metadata!$B$2:$S$450,4,FALSE)</f>
        <v>10.1093/aesa/71.4.487</v>
      </c>
      <c r="H800" t="str">
        <f>VLOOKUP($D800,metadata!$B$2:$S$450,5,FALSE)</f>
        <v>y</v>
      </c>
      <c r="I800" t="str">
        <f>VLOOKUP($D800,metadata!$B$2:$S$450,6,FALSE)</f>
        <v>a</v>
      </c>
      <c r="J800" t="str">
        <f>VLOOKUP($D800,metadata!$B$2:$S$450,7,FALSE)</f>
        <v>i</v>
      </c>
      <c r="K800">
        <f>VLOOKUP($D800,metadata!$B$2:$S$450,8,FALSE)</f>
        <v>5</v>
      </c>
      <c r="L800">
        <f>VLOOKUP($D800,metadata!$B$2:$S$450,9,FALSE)</f>
        <v>0</v>
      </c>
      <c r="M800" t="str">
        <f>VLOOKUP($D800,metadata!$B$2:$S$450,10,FALSE)</f>
        <v>n</v>
      </c>
      <c r="N800" t="str">
        <f>VLOOKUP($D800,metadata!$B$2:$S$450,11,FALSE)</f>
        <v>Aedes sierrensis</v>
      </c>
      <c r="O800" t="str">
        <f>VLOOKUP($D800,metadata!$B$2:$S$450,12,FALSE)</f>
        <v>diptera</v>
      </c>
      <c r="P800" t="str">
        <f>VLOOKUP($D800,metadata!$B$2:$S$450,13,FALSE)</f>
        <v>Yreka</v>
      </c>
      <c r="Q800">
        <f>VLOOKUP($D800,metadata!$B$2:$S$450,14,FALSE)</f>
        <v>41.726666999999999</v>
      </c>
      <c r="R800">
        <f>VLOOKUP($D800,metadata!$B$2:$S$450,15,FALSE)</f>
        <v>-122.6375</v>
      </c>
      <c r="S800">
        <f>VLOOKUP($D800,metadata!$B$2:$S$450,16,FALSE)</f>
        <v>0.1</v>
      </c>
      <c r="T800">
        <f>VLOOKUP($D800,metadata!$B$2:$S$450,17,FALSE)</f>
        <v>0</v>
      </c>
      <c r="U800">
        <f>VLOOKUP($D800,metadata!$B$2:$S$450,18,FALSE)</f>
        <v>0</v>
      </c>
      <c r="V800">
        <f>VLOOKUP($D800,metadata!$B$2:$Z$450,19,FALSE)</f>
        <v>0</v>
      </c>
      <c r="W800" t="str">
        <f>VLOOKUP($D800,metadata!$B$2:$Z$450,20,FALSE)</f>
        <v>acc</v>
      </c>
      <c r="X800">
        <f>VLOOKUP($D800,metadata!$B$2:$Z$450,21,FALSE)</f>
        <v>0</v>
      </c>
      <c r="Y800">
        <f>VLOOKUP($D800,metadata!$B$2:$Z$450,22,FALSE)</f>
        <v>18</v>
      </c>
      <c r="Z800">
        <f>VLOOKUP($D800,metadata!$B$2:$Z$450,23,FALSE)</f>
        <v>0</v>
      </c>
      <c r="AA800">
        <f>VLOOKUP($D800,metadata!$B$2:$Z$450,24,FALSE)</f>
        <v>0</v>
      </c>
      <c r="AB800">
        <f>VLOOKUP($D800,metadata!$B$2:$Z$450,25,FALSE)</f>
        <v>0</v>
      </c>
    </row>
    <row r="801" spans="3:28" x14ac:dyDescent="0.3">
      <c r="C801">
        <v>800</v>
      </c>
      <c r="D801" s="11" t="str">
        <f t="shared" si="12"/>
        <v>18-Yreka</v>
      </c>
      <c r="E801" t="str">
        <f>VLOOKUP($D801,metadata!$B$2:$S$450,2,FALSE)</f>
        <v>JORDAN, RG; BRADSHAW, WE</v>
      </c>
      <c r="F801" t="str">
        <f>VLOOKUP($D801,metadata!$B$2:$S$450,3,FALSE)</f>
        <v>GEOGRAPHIC VARIATION IN PHOTOPERIODIC RESPONSE OF WESTERN TREE-HOLE MOSQUITO, AEDES-SIERRENSIS</v>
      </c>
      <c r="G801" t="str">
        <f>VLOOKUP($D801,metadata!$B$2:$S$450,4,FALSE)</f>
        <v>10.1093/aesa/71.4.487</v>
      </c>
      <c r="H801" t="str">
        <f>VLOOKUP($D801,metadata!$B$2:$S$450,5,FALSE)</f>
        <v>y</v>
      </c>
      <c r="I801" t="str">
        <f>VLOOKUP($D801,metadata!$B$2:$S$450,6,FALSE)</f>
        <v>a</v>
      </c>
      <c r="J801" t="str">
        <f>VLOOKUP($D801,metadata!$B$2:$S$450,7,FALSE)</f>
        <v>i</v>
      </c>
      <c r="K801">
        <f>VLOOKUP($D801,metadata!$B$2:$S$450,8,FALSE)</f>
        <v>5</v>
      </c>
      <c r="L801">
        <f>VLOOKUP($D801,metadata!$B$2:$S$450,9,FALSE)</f>
        <v>0</v>
      </c>
      <c r="M801" t="str">
        <f>VLOOKUP($D801,metadata!$B$2:$S$450,10,FALSE)</f>
        <v>n</v>
      </c>
      <c r="N801" t="str">
        <f>VLOOKUP($D801,metadata!$B$2:$S$450,11,FALSE)</f>
        <v>Aedes sierrensis</v>
      </c>
      <c r="O801" t="str">
        <f>VLOOKUP($D801,metadata!$B$2:$S$450,12,FALSE)</f>
        <v>diptera</v>
      </c>
      <c r="P801" t="str">
        <f>VLOOKUP($D801,metadata!$B$2:$S$450,13,FALSE)</f>
        <v>Yreka</v>
      </c>
      <c r="Q801">
        <f>VLOOKUP($D801,metadata!$B$2:$S$450,14,FALSE)</f>
        <v>41.726666999999999</v>
      </c>
      <c r="R801">
        <f>VLOOKUP($D801,metadata!$B$2:$S$450,15,FALSE)</f>
        <v>-122.6375</v>
      </c>
      <c r="S801">
        <f>VLOOKUP($D801,metadata!$B$2:$S$450,16,FALSE)</f>
        <v>0.1</v>
      </c>
      <c r="T801">
        <f>VLOOKUP($D801,metadata!$B$2:$S$450,17,FALSE)</f>
        <v>0</v>
      </c>
      <c r="U801">
        <f>VLOOKUP($D801,metadata!$B$2:$S$450,18,FALSE)</f>
        <v>0</v>
      </c>
      <c r="V801">
        <f>VLOOKUP($D801,metadata!$B$2:$Z$450,19,FALSE)</f>
        <v>0</v>
      </c>
      <c r="W801" t="str">
        <f>VLOOKUP($D801,metadata!$B$2:$Z$450,20,FALSE)</f>
        <v>acc</v>
      </c>
      <c r="X801">
        <f>VLOOKUP($D801,metadata!$B$2:$Z$450,21,FALSE)</f>
        <v>0</v>
      </c>
      <c r="Y801">
        <f>VLOOKUP($D801,metadata!$B$2:$Z$450,22,FALSE)</f>
        <v>18</v>
      </c>
      <c r="Z801">
        <f>VLOOKUP($D801,metadata!$B$2:$Z$450,23,FALSE)</f>
        <v>0</v>
      </c>
      <c r="AA801">
        <f>VLOOKUP($D801,metadata!$B$2:$Z$450,24,FALSE)</f>
        <v>0</v>
      </c>
      <c r="AB801">
        <f>VLOOKUP($D801,metadata!$B$2:$Z$450,25,FALSE)</f>
        <v>0</v>
      </c>
    </row>
    <row r="802" spans="3:28" x14ac:dyDescent="0.3">
      <c r="C802">
        <v>801</v>
      </c>
      <c r="D802" s="11" t="str">
        <f t="shared" si="12"/>
        <v>18-Yreka</v>
      </c>
      <c r="E802" t="str">
        <f>VLOOKUP($D802,metadata!$B$2:$S$450,2,FALSE)</f>
        <v>JORDAN, RG; BRADSHAW, WE</v>
      </c>
      <c r="F802" t="str">
        <f>VLOOKUP($D802,metadata!$B$2:$S$450,3,FALSE)</f>
        <v>GEOGRAPHIC VARIATION IN PHOTOPERIODIC RESPONSE OF WESTERN TREE-HOLE MOSQUITO, AEDES-SIERRENSIS</v>
      </c>
      <c r="G802" t="str">
        <f>VLOOKUP($D802,metadata!$B$2:$S$450,4,FALSE)</f>
        <v>10.1093/aesa/71.4.487</v>
      </c>
      <c r="H802" t="str">
        <f>VLOOKUP($D802,metadata!$B$2:$S$450,5,FALSE)</f>
        <v>y</v>
      </c>
      <c r="I802" t="str">
        <f>VLOOKUP($D802,metadata!$B$2:$S$450,6,FALSE)</f>
        <v>a</v>
      </c>
      <c r="J802" t="str">
        <f>VLOOKUP($D802,metadata!$B$2:$S$450,7,FALSE)</f>
        <v>i</v>
      </c>
      <c r="K802">
        <f>VLOOKUP($D802,metadata!$B$2:$S$450,8,FALSE)</f>
        <v>5</v>
      </c>
      <c r="L802">
        <f>VLOOKUP($D802,metadata!$B$2:$S$450,9,FALSE)</f>
        <v>0</v>
      </c>
      <c r="M802" t="str">
        <f>VLOOKUP($D802,metadata!$B$2:$S$450,10,FALSE)</f>
        <v>n</v>
      </c>
      <c r="N802" t="str">
        <f>VLOOKUP($D802,metadata!$B$2:$S$450,11,FALSE)</f>
        <v>Aedes sierrensis</v>
      </c>
      <c r="O802" t="str">
        <f>VLOOKUP($D802,metadata!$B$2:$S$450,12,FALSE)</f>
        <v>diptera</v>
      </c>
      <c r="P802" t="str">
        <f>VLOOKUP($D802,metadata!$B$2:$S$450,13,FALSE)</f>
        <v>Yreka</v>
      </c>
      <c r="Q802">
        <f>VLOOKUP($D802,metadata!$B$2:$S$450,14,FALSE)</f>
        <v>41.726666999999999</v>
      </c>
      <c r="R802">
        <f>VLOOKUP($D802,metadata!$B$2:$S$450,15,FALSE)</f>
        <v>-122.6375</v>
      </c>
      <c r="S802">
        <f>VLOOKUP($D802,metadata!$B$2:$S$450,16,FALSE)</f>
        <v>0.1</v>
      </c>
      <c r="T802">
        <f>VLOOKUP($D802,metadata!$B$2:$S$450,17,FALSE)</f>
        <v>0</v>
      </c>
      <c r="U802">
        <f>VLOOKUP($D802,metadata!$B$2:$S$450,18,FALSE)</f>
        <v>0</v>
      </c>
      <c r="V802">
        <f>VLOOKUP($D802,metadata!$B$2:$Z$450,19,FALSE)</f>
        <v>0</v>
      </c>
      <c r="W802" t="str">
        <f>VLOOKUP($D802,metadata!$B$2:$Z$450,20,FALSE)</f>
        <v>acc</v>
      </c>
      <c r="X802">
        <f>VLOOKUP($D802,metadata!$B$2:$Z$450,21,FALSE)</f>
        <v>0</v>
      </c>
      <c r="Y802">
        <f>VLOOKUP($D802,metadata!$B$2:$Z$450,22,FALSE)</f>
        <v>18</v>
      </c>
      <c r="Z802">
        <f>VLOOKUP($D802,metadata!$B$2:$Z$450,23,FALSE)</f>
        <v>0</v>
      </c>
      <c r="AA802">
        <f>VLOOKUP($D802,metadata!$B$2:$Z$450,24,FALSE)</f>
        <v>0</v>
      </c>
      <c r="AB802">
        <f>VLOOKUP($D802,metadata!$B$2:$Z$450,25,FALSE)</f>
        <v>0</v>
      </c>
    </row>
    <row r="803" spans="3:28" x14ac:dyDescent="0.3">
      <c r="C803">
        <v>802</v>
      </c>
      <c r="D803" s="11" t="str">
        <f t="shared" si="12"/>
        <v>18-Halsey</v>
      </c>
      <c r="E803" t="str">
        <f>VLOOKUP($D803,metadata!$B$2:$S$450,2,FALSE)</f>
        <v>JORDAN, RG; BRADSHAW, WE</v>
      </c>
      <c r="F803" t="str">
        <f>VLOOKUP($D803,metadata!$B$2:$S$450,3,FALSE)</f>
        <v>GEOGRAPHIC VARIATION IN PHOTOPERIODIC RESPONSE OF WESTERN TREE-HOLE MOSQUITO, AEDES-SIERRENSIS</v>
      </c>
      <c r="G803" t="str">
        <f>VLOOKUP($D803,metadata!$B$2:$S$450,4,FALSE)</f>
        <v>10.1093/aesa/71.4.487</v>
      </c>
      <c r="H803" t="str">
        <f>VLOOKUP($D803,metadata!$B$2:$S$450,5,FALSE)</f>
        <v>y</v>
      </c>
      <c r="I803" t="str">
        <f>VLOOKUP($D803,metadata!$B$2:$S$450,6,FALSE)</f>
        <v>a</v>
      </c>
      <c r="J803" t="str">
        <f>VLOOKUP($D803,metadata!$B$2:$S$450,7,FALSE)</f>
        <v>i</v>
      </c>
      <c r="K803">
        <f>VLOOKUP($D803,metadata!$B$2:$S$450,8,FALSE)</f>
        <v>5</v>
      </c>
      <c r="L803">
        <f>VLOOKUP($D803,metadata!$B$2:$S$450,9,FALSE)</f>
        <v>0</v>
      </c>
      <c r="M803" t="str">
        <f>VLOOKUP($D803,metadata!$B$2:$S$450,10,FALSE)</f>
        <v>n</v>
      </c>
      <c r="N803" t="str">
        <f>VLOOKUP($D803,metadata!$B$2:$S$450,11,FALSE)</f>
        <v>Aedes sierrensis</v>
      </c>
      <c r="O803" t="str">
        <f>VLOOKUP($D803,metadata!$B$2:$S$450,12,FALSE)</f>
        <v>diptera</v>
      </c>
      <c r="P803" t="str">
        <f>VLOOKUP($D803,metadata!$B$2:$S$450,13,FALSE)</f>
        <v>Halsey</v>
      </c>
      <c r="Q803">
        <f>VLOOKUP($D803,metadata!$B$2:$S$450,14,FALSE)</f>
        <v>44.384444000000002</v>
      </c>
      <c r="R803">
        <f>VLOOKUP($D803,metadata!$B$2:$S$450,15,FALSE)</f>
        <v>-123.11027799999999</v>
      </c>
      <c r="S803">
        <f>VLOOKUP($D803,metadata!$B$2:$S$450,16,FALSE)</f>
        <v>0.1</v>
      </c>
      <c r="T803">
        <f>VLOOKUP($D803,metadata!$B$2:$S$450,17,FALSE)</f>
        <v>0</v>
      </c>
      <c r="U803">
        <f>VLOOKUP($D803,metadata!$B$2:$S$450,18,FALSE)</f>
        <v>0</v>
      </c>
      <c r="V803">
        <f>VLOOKUP($D803,metadata!$B$2:$Z$450,19,FALSE)</f>
        <v>0</v>
      </c>
      <c r="W803" t="str">
        <f>VLOOKUP($D803,metadata!$B$2:$Z$450,20,FALSE)</f>
        <v>acc</v>
      </c>
      <c r="X803">
        <f>VLOOKUP($D803,metadata!$B$2:$Z$450,21,FALSE)</f>
        <v>0</v>
      </c>
      <c r="Y803">
        <f>VLOOKUP($D803,metadata!$B$2:$Z$450,22,FALSE)</f>
        <v>18</v>
      </c>
      <c r="Z803">
        <f>VLOOKUP($D803,metadata!$B$2:$Z$450,23,FALSE)</f>
        <v>0</v>
      </c>
      <c r="AA803">
        <f>VLOOKUP($D803,metadata!$B$2:$Z$450,24,FALSE)</f>
        <v>0</v>
      </c>
      <c r="AB803">
        <f>VLOOKUP($D803,metadata!$B$2:$Z$450,25,FALSE)</f>
        <v>0</v>
      </c>
    </row>
    <row r="804" spans="3:28" x14ac:dyDescent="0.3">
      <c r="C804">
        <v>803</v>
      </c>
      <c r="D804" s="11" t="str">
        <f t="shared" si="12"/>
        <v>18-Halsey</v>
      </c>
      <c r="E804" t="str">
        <f>VLOOKUP($D804,metadata!$B$2:$S$450,2,FALSE)</f>
        <v>JORDAN, RG; BRADSHAW, WE</v>
      </c>
      <c r="F804" t="str">
        <f>VLOOKUP($D804,metadata!$B$2:$S$450,3,FALSE)</f>
        <v>GEOGRAPHIC VARIATION IN PHOTOPERIODIC RESPONSE OF WESTERN TREE-HOLE MOSQUITO, AEDES-SIERRENSIS</v>
      </c>
      <c r="G804" t="str">
        <f>VLOOKUP($D804,metadata!$B$2:$S$450,4,FALSE)</f>
        <v>10.1093/aesa/71.4.487</v>
      </c>
      <c r="H804" t="str">
        <f>VLOOKUP($D804,metadata!$B$2:$S$450,5,FALSE)</f>
        <v>y</v>
      </c>
      <c r="I804" t="str">
        <f>VLOOKUP($D804,metadata!$B$2:$S$450,6,FALSE)</f>
        <v>a</v>
      </c>
      <c r="J804" t="str">
        <f>VLOOKUP($D804,metadata!$B$2:$S$450,7,FALSE)</f>
        <v>i</v>
      </c>
      <c r="K804">
        <f>VLOOKUP($D804,metadata!$B$2:$S$450,8,FALSE)</f>
        <v>5</v>
      </c>
      <c r="L804">
        <f>VLOOKUP($D804,metadata!$B$2:$S$450,9,FALSE)</f>
        <v>0</v>
      </c>
      <c r="M804" t="str">
        <f>VLOOKUP($D804,metadata!$B$2:$S$450,10,FALSE)</f>
        <v>n</v>
      </c>
      <c r="N804" t="str">
        <f>VLOOKUP($D804,metadata!$B$2:$S$450,11,FALSE)</f>
        <v>Aedes sierrensis</v>
      </c>
      <c r="O804" t="str">
        <f>VLOOKUP($D804,metadata!$B$2:$S$450,12,FALSE)</f>
        <v>diptera</v>
      </c>
      <c r="P804" t="str">
        <f>VLOOKUP($D804,metadata!$B$2:$S$450,13,FALSE)</f>
        <v>Halsey</v>
      </c>
      <c r="Q804">
        <f>VLOOKUP($D804,metadata!$B$2:$S$450,14,FALSE)</f>
        <v>44.384444000000002</v>
      </c>
      <c r="R804">
        <f>VLOOKUP($D804,metadata!$B$2:$S$450,15,FALSE)</f>
        <v>-123.11027799999999</v>
      </c>
      <c r="S804">
        <f>VLOOKUP($D804,metadata!$B$2:$S$450,16,FALSE)</f>
        <v>0.1</v>
      </c>
      <c r="T804">
        <f>VLOOKUP($D804,metadata!$B$2:$S$450,17,FALSE)</f>
        <v>0</v>
      </c>
      <c r="U804">
        <f>VLOOKUP($D804,metadata!$B$2:$S$450,18,FALSE)</f>
        <v>0</v>
      </c>
      <c r="V804">
        <f>VLOOKUP($D804,metadata!$B$2:$Z$450,19,FALSE)</f>
        <v>0</v>
      </c>
      <c r="W804" t="str">
        <f>VLOOKUP($D804,metadata!$B$2:$Z$450,20,FALSE)</f>
        <v>acc</v>
      </c>
      <c r="X804">
        <f>VLOOKUP($D804,metadata!$B$2:$Z$450,21,FALSE)</f>
        <v>0</v>
      </c>
      <c r="Y804">
        <f>VLOOKUP($D804,metadata!$B$2:$Z$450,22,FALSE)</f>
        <v>18</v>
      </c>
      <c r="Z804">
        <f>VLOOKUP($D804,metadata!$B$2:$Z$450,23,FALSE)</f>
        <v>0</v>
      </c>
      <c r="AA804">
        <f>VLOOKUP($D804,metadata!$B$2:$Z$450,24,FALSE)</f>
        <v>0</v>
      </c>
      <c r="AB804">
        <f>VLOOKUP($D804,metadata!$B$2:$Z$450,25,FALSE)</f>
        <v>0</v>
      </c>
    </row>
    <row r="805" spans="3:28" x14ac:dyDescent="0.3">
      <c r="C805">
        <v>804</v>
      </c>
      <c r="D805" s="11" t="str">
        <f t="shared" si="12"/>
        <v>18-Halsey</v>
      </c>
      <c r="E805" t="str">
        <f>VLOOKUP($D805,metadata!$B$2:$S$450,2,FALSE)</f>
        <v>JORDAN, RG; BRADSHAW, WE</v>
      </c>
      <c r="F805" t="str">
        <f>VLOOKUP($D805,metadata!$B$2:$S$450,3,FALSE)</f>
        <v>GEOGRAPHIC VARIATION IN PHOTOPERIODIC RESPONSE OF WESTERN TREE-HOLE MOSQUITO, AEDES-SIERRENSIS</v>
      </c>
      <c r="G805" t="str">
        <f>VLOOKUP($D805,metadata!$B$2:$S$450,4,FALSE)</f>
        <v>10.1093/aesa/71.4.487</v>
      </c>
      <c r="H805" t="str">
        <f>VLOOKUP($D805,metadata!$B$2:$S$450,5,FALSE)</f>
        <v>y</v>
      </c>
      <c r="I805" t="str">
        <f>VLOOKUP($D805,metadata!$B$2:$S$450,6,FALSE)</f>
        <v>a</v>
      </c>
      <c r="J805" t="str">
        <f>VLOOKUP($D805,metadata!$B$2:$S$450,7,FALSE)</f>
        <v>i</v>
      </c>
      <c r="K805">
        <f>VLOOKUP($D805,metadata!$B$2:$S$450,8,FALSE)</f>
        <v>5</v>
      </c>
      <c r="L805">
        <f>VLOOKUP($D805,metadata!$B$2:$S$450,9,FALSE)</f>
        <v>0</v>
      </c>
      <c r="M805" t="str">
        <f>VLOOKUP($D805,metadata!$B$2:$S$450,10,FALSE)</f>
        <v>n</v>
      </c>
      <c r="N805" t="str">
        <f>VLOOKUP($D805,metadata!$B$2:$S$450,11,FALSE)</f>
        <v>Aedes sierrensis</v>
      </c>
      <c r="O805" t="str">
        <f>VLOOKUP($D805,metadata!$B$2:$S$450,12,FALSE)</f>
        <v>diptera</v>
      </c>
      <c r="P805" t="str">
        <f>VLOOKUP($D805,metadata!$B$2:$S$450,13,FALSE)</f>
        <v>Halsey</v>
      </c>
      <c r="Q805">
        <f>VLOOKUP($D805,metadata!$B$2:$S$450,14,FALSE)</f>
        <v>44.384444000000002</v>
      </c>
      <c r="R805">
        <f>VLOOKUP($D805,metadata!$B$2:$S$450,15,FALSE)</f>
        <v>-123.11027799999999</v>
      </c>
      <c r="S805">
        <f>VLOOKUP($D805,metadata!$B$2:$S$450,16,FALSE)</f>
        <v>0.1</v>
      </c>
      <c r="T805">
        <f>VLOOKUP($D805,metadata!$B$2:$S$450,17,FALSE)</f>
        <v>0</v>
      </c>
      <c r="U805">
        <f>VLOOKUP($D805,metadata!$B$2:$S$450,18,FALSE)</f>
        <v>0</v>
      </c>
      <c r="V805">
        <f>VLOOKUP($D805,metadata!$B$2:$Z$450,19,FALSE)</f>
        <v>0</v>
      </c>
      <c r="W805" t="str">
        <f>VLOOKUP($D805,metadata!$B$2:$Z$450,20,FALSE)</f>
        <v>acc</v>
      </c>
      <c r="X805">
        <f>VLOOKUP($D805,metadata!$B$2:$Z$450,21,FALSE)</f>
        <v>0</v>
      </c>
      <c r="Y805">
        <f>VLOOKUP($D805,metadata!$B$2:$Z$450,22,FALSE)</f>
        <v>18</v>
      </c>
      <c r="Z805">
        <f>VLOOKUP($D805,metadata!$B$2:$Z$450,23,FALSE)</f>
        <v>0</v>
      </c>
      <c r="AA805">
        <f>VLOOKUP($D805,metadata!$B$2:$Z$450,24,FALSE)</f>
        <v>0</v>
      </c>
      <c r="AB805">
        <f>VLOOKUP($D805,metadata!$B$2:$Z$450,25,FALSE)</f>
        <v>0</v>
      </c>
    </row>
    <row r="806" spans="3:28" x14ac:dyDescent="0.3">
      <c r="C806">
        <v>805</v>
      </c>
      <c r="D806" s="11" t="str">
        <f t="shared" si="12"/>
        <v>18-Halsey</v>
      </c>
      <c r="E806" t="str">
        <f>VLOOKUP($D806,metadata!$B$2:$S$450,2,FALSE)</f>
        <v>JORDAN, RG; BRADSHAW, WE</v>
      </c>
      <c r="F806" t="str">
        <f>VLOOKUP($D806,metadata!$B$2:$S$450,3,FALSE)</f>
        <v>GEOGRAPHIC VARIATION IN PHOTOPERIODIC RESPONSE OF WESTERN TREE-HOLE MOSQUITO, AEDES-SIERRENSIS</v>
      </c>
      <c r="G806" t="str">
        <f>VLOOKUP($D806,metadata!$B$2:$S$450,4,FALSE)</f>
        <v>10.1093/aesa/71.4.487</v>
      </c>
      <c r="H806" t="str">
        <f>VLOOKUP($D806,metadata!$B$2:$S$450,5,FALSE)</f>
        <v>y</v>
      </c>
      <c r="I806" t="str">
        <f>VLOOKUP($D806,metadata!$B$2:$S$450,6,FALSE)</f>
        <v>a</v>
      </c>
      <c r="J806" t="str">
        <f>VLOOKUP($D806,metadata!$B$2:$S$450,7,FALSE)</f>
        <v>i</v>
      </c>
      <c r="K806">
        <f>VLOOKUP($D806,metadata!$B$2:$S$450,8,FALSE)</f>
        <v>5</v>
      </c>
      <c r="L806">
        <f>VLOOKUP($D806,metadata!$B$2:$S$450,9,FALSE)</f>
        <v>0</v>
      </c>
      <c r="M806" t="str">
        <f>VLOOKUP($D806,metadata!$B$2:$S$450,10,FALSE)</f>
        <v>n</v>
      </c>
      <c r="N806" t="str">
        <f>VLOOKUP($D806,metadata!$B$2:$S$450,11,FALSE)</f>
        <v>Aedes sierrensis</v>
      </c>
      <c r="O806" t="str">
        <f>VLOOKUP($D806,metadata!$B$2:$S$450,12,FALSE)</f>
        <v>diptera</v>
      </c>
      <c r="P806" t="str">
        <f>VLOOKUP($D806,metadata!$B$2:$S$450,13,FALSE)</f>
        <v>Halsey</v>
      </c>
      <c r="Q806">
        <f>VLOOKUP($D806,metadata!$B$2:$S$450,14,FALSE)</f>
        <v>44.384444000000002</v>
      </c>
      <c r="R806">
        <f>VLOOKUP($D806,metadata!$B$2:$S$450,15,FALSE)</f>
        <v>-123.11027799999999</v>
      </c>
      <c r="S806">
        <f>VLOOKUP($D806,metadata!$B$2:$S$450,16,FALSE)</f>
        <v>0.1</v>
      </c>
      <c r="T806">
        <f>VLOOKUP($D806,metadata!$B$2:$S$450,17,FALSE)</f>
        <v>0</v>
      </c>
      <c r="U806">
        <f>VLOOKUP($D806,metadata!$B$2:$S$450,18,FALSE)</f>
        <v>0</v>
      </c>
      <c r="V806">
        <f>VLOOKUP($D806,metadata!$B$2:$Z$450,19,FALSE)</f>
        <v>0</v>
      </c>
      <c r="W806" t="str">
        <f>VLOOKUP($D806,metadata!$B$2:$Z$450,20,FALSE)</f>
        <v>acc</v>
      </c>
      <c r="X806">
        <f>VLOOKUP($D806,metadata!$B$2:$Z$450,21,FALSE)</f>
        <v>0</v>
      </c>
      <c r="Y806">
        <f>VLOOKUP($D806,metadata!$B$2:$Z$450,22,FALSE)</f>
        <v>18</v>
      </c>
      <c r="Z806">
        <f>VLOOKUP($D806,metadata!$B$2:$Z$450,23,FALSE)</f>
        <v>0</v>
      </c>
      <c r="AA806">
        <f>VLOOKUP($D806,metadata!$B$2:$Z$450,24,FALSE)</f>
        <v>0</v>
      </c>
      <c r="AB806">
        <f>VLOOKUP($D806,metadata!$B$2:$Z$450,25,FALSE)</f>
        <v>0</v>
      </c>
    </row>
    <row r="807" spans="3:28" x14ac:dyDescent="0.3">
      <c r="C807">
        <v>806</v>
      </c>
      <c r="D807" s="11" t="str">
        <f t="shared" si="12"/>
        <v>19-Yamagata</v>
      </c>
      <c r="E807" t="str">
        <f>VLOOKUP($D807,metadata!$B$2:$S$450,2,FALSE)</f>
        <v>Kato, Y</v>
      </c>
      <c r="F807" t="str">
        <f>VLOOKUP($D807,metadata!$B$2:$S$450,3,FALSE)</f>
        <v>Geographic variation in photoperiodic response for the induction of pupal diapause in the Aristolochia-feeding butterfly Atrophaneura alcinous</v>
      </c>
      <c r="G807" t="str">
        <f>VLOOKUP($D807,metadata!$B$2:$S$450,4,FALSE)</f>
        <v>10.1303/aez.2005.347</v>
      </c>
      <c r="H807" t="str">
        <f>VLOOKUP($D807,metadata!$B$2:$S$450,5,FALSE)</f>
        <v>y</v>
      </c>
      <c r="I807" t="str">
        <f>VLOOKUP($D807,metadata!$B$2:$S$450,6,FALSE)</f>
        <v>a</v>
      </c>
      <c r="J807" t="str">
        <f>VLOOKUP($D807,metadata!$B$2:$S$450,7,FALSE)</f>
        <v>i</v>
      </c>
      <c r="K807">
        <f>VLOOKUP($D807,metadata!$B$2:$S$450,8,FALSE)</f>
        <v>7</v>
      </c>
      <c r="L807">
        <f>VLOOKUP($D807,metadata!$B$2:$S$450,9,FALSE)</f>
        <v>5</v>
      </c>
      <c r="M807">
        <f>VLOOKUP($D807,metadata!$B$2:$S$450,10,FALSE)</f>
        <v>0</v>
      </c>
      <c r="N807" t="str">
        <f>VLOOKUP($D807,metadata!$B$2:$S$450,11,FALSE)</f>
        <v>Atrophaneura alcinous</v>
      </c>
      <c r="O807" t="str">
        <f>VLOOKUP($D807,metadata!$B$2:$S$450,12,FALSE)</f>
        <v>lepidoptera</v>
      </c>
      <c r="P807" t="str">
        <f>VLOOKUP($D807,metadata!$B$2:$S$450,13,FALSE)</f>
        <v>Yamagata</v>
      </c>
      <c r="Q807">
        <f>VLOOKUP($D807,metadata!$B$2:$S$450,14,FALSE)</f>
        <v>38.255555999999999</v>
      </c>
      <c r="R807">
        <f>VLOOKUP($D807,metadata!$B$2:$S$450,15,FALSE)</f>
        <v>140.33972199999999</v>
      </c>
      <c r="S807">
        <f>VLOOKUP($D807,metadata!$B$2:$S$450,16,FALSE)</f>
        <v>0.05</v>
      </c>
      <c r="T807">
        <f>VLOOKUP($D807,metadata!$B$2:$S$450,17,FALSE)</f>
        <v>150</v>
      </c>
      <c r="U807">
        <f>VLOOKUP($D807,metadata!$B$2:$S$450,18,FALSE)</f>
        <v>0</v>
      </c>
      <c r="V807">
        <f>VLOOKUP($D807,metadata!$B$2:$Z$450,19,FALSE)</f>
        <v>25</v>
      </c>
      <c r="W807" t="str">
        <f>VLOOKUP($D807,metadata!$B$2:$Z$450,20,FALSE)</f>
        <v>global average</v>
      </c>
      <c r="X807">
        <f>VLOOKUP($D807,metadata!$B$2:$Z$450,21,FALSE)</f>
        <v>0</v>
      </c>
      <c r="Y807">
        <f>VLOOKUP($D807,metadata!$B$2:$Z$450,22,FALSE)</f>
        <v>19</v>
      </c>
      <c r="Z807">
        <f>VLOOKUP($D807,metadata!$B$2:$Z$450,23,FALSE)</f>
        <v>0</v>
      </c>
      <c r="AA807">
        <f>VLOOKUP($D807,metadata!$B$2:$Z$450,24,FALSE)</f>
        <v>0</v>
      </c>
      <c r="AB807">
        <f>VLOOKUP($D807,metadata!$B$2:$Z$450,25,FALSE)</f>
        <v>0</v>
      </c>
    </row>
    <row r="808" spans="3:28" x14ac:dyDescent="0.3">
      <c r="C808">
        <v>807</v>
      </c>
      <c r="D808" s="11" t="str">
        <f t="shared" si="12"/>
        <v>19-Yamagata</v>
      </c>
      <c r="E808" t="str">
        <f>VLOOKUP($D808,metadata!$B$2:$S$450,2,FALSE)</f>
        <v>Kato, Y</v>
      </c>
      <c r="F808" t="str">
        <f>VLOOKUP($D808,metadata!$B$2:$S$450,3,FALSE)</f>
        <v>Geographic variation in photoperiodic response for the induction of pupal diapause in the Aristolochia-feeding butterfly Atrophaneura alcinous</v>
      </c>
      <c r="G808" t="str">
        <f>VLOOKUP($D808,metadata!$B$2:$S$450,4,FALSE)</f>
        <v>10.1303/aez.2005.347</v>
      </c>
      <c r="H808" t="str">
        <f>VLOOKUP($D808,metadata!$B$2:$S$450,5,FALSE)</f>
        <v>y</v>
      </c>
      <c r="I808" t="str">
        <f>VLOOKUP($D808,metadata!$B$2:$S$450,6,FALSE)</f>
        <v>a</v>
      </c>
      <c r="J808" t="str">
        <f>VLOOKUP($D808,metadata!$B$2:$S$450,7,FALSE)</f>
        <v>i</v>
      </c>
      <c r="K808">
        <f>VLOOKUP($D808,metadata!$B$2:$S$450,8,FALSE)</f>
        <v>7</v>
      </c>
      <c r="L808">
        <f>VLOOKUP($D808,metadata!$B$2:$S$450,9,FALSE)</f>
        <v>5</v>
      </c>
      <c r="M808">
        <f>VLOOKUP($D808,metadata!$B$2:$S$450,10,FALSE)</f>
        <v>0</v>
      </c>
      <c r="N808" t="str">
        <f>VLOOKUP($D808,metadata!$B$2:$S$450,11,FALSE)</f>
        <v>Atrophaneura alcinous</v>
      </c>
      <c r="O808" t="str">
        <f>VLOOKUP($D808,metadata!$B$2:$S$450,12,FALSE)</f>
        <v>lepidoptera</v>
      </c>
      <c r="P808" t="str">
        <f>VLOOKUP($D808,metadata!$B$2:$S$450,13,FALSE)</f>
        <v>Yamagata</v>
      </c>
      <c r="Q808">
        <f>VLOOKUP($D808,metadata!$B$2:$S$450,14,FALSE)</f>
        <v>38.255555999999999</v>
      </c>
      <c r="R808">
        <f>VLOOKUP($D808,metadata!$B$2:$S$450,15,FALSE)</f>
        <v>140.33972199999999</v>
      </c>
      <c r="S808">
        <f>VLOOKUP($D808,metadata!$B$2:$S$450,16,FALSE)</f>
        <v>0.05</v>
      </c>
      <c r="T808">
        <f>VLOOKUP($D808,metadata!$B$2:$S$450,17,FALSE)</f>
        <v>150</v>
      </c>
      <c r="U808">
        <f>VLOOKUP($D808,metadata!$B$2:$S$450,18,FALSE)</f>
        <v>0</v>
      </c>
      <c r="V808">
        <f>VLOOKUP($D808,metadata!$B$2:$Z$450,19,FALSE)</f>
        <v>25</v>
      </c>
      <c r="W808" t="str">
        <f>VLOOKUP($D808,metadata!$B$2:$Z$450,20,FALSE)</f>
        <v>global average</v>
      </c>
      <c r="X808">
        <f>VLOOKUP($D808,metadata!$B$2:$Z$450,21,FALSE)</f>
        <v>0</v>
      </c>
      <c r="Y808">
        <f>VLOOKUP($D808,metadata!$B$2:$Z$450,22,FALSE)</f>
        <v>19</v>
      </c>
      <c r="Z808">
        <f>VLOOKUP($D808,metadata!$B$2:$Z$450,23,FALSE)</f>
        <v>0</v>
      </c>
      <c r="AA808">
        <f>VLOOKUP($D808,metadata!$B$2:$Z$450,24,FALSE)</f>
        <v>0</v>
      </c>
      <c r="AB808">
        <f>VLOOKUP($D808,metadata!$B$2:$Z$450,25,FALSE)</f>
        <v>0</v>
      </c>
    </row>
    <row r="809" spans="3:28" x14ac:dyDescent="0.3">
      <c r="C809">
        <v>808</v>
      </c>
      <c r="D809" s="11" t="str">
        <f t="shared" si="12"/>
        <v>19-Yamagata</v>
      </c>
      <c r="E809" t="str">
        <f>VLOOKUP($D809,metadata!$B$2:$S$450,2,FALSE)</f>
        <v>Kato, Y</v>
      </c>
      <c r="F809" t="str">
        <f>VLOOKUP($D809,metadata!$B$2:$S$450,3,FALSE)</f>
        <v>Geographic variation in photoperiodic response for the induction of pupal diapause in the Aristolochia-feeding butterfly Atrophaneura alcinous</v>
      </c>
      <c r="G809" t="str">
        <f>VLOOKUP($D809,metadata!$B$2:$S$450,4,FALSE)</f>
        <v>10.1303/aez.2005.347</v>
      </c>
      <c r="H809" t="str">
        <f>VLOOKUP($D809,metadata!$B$2:$S$450,5,FALSE)</f>
        <v>y</v>
      </c>
      <c r="I809" t="str">
        <f>VLOOKUP($D809,metadata!$B$2:$S$450,6,FALSE)</f>
        <v>a</v>
      </c>
      <c r="J809" t="str">
        <f>VLOOKUP($D809,metadata!$B$2:$S$450,7,FALSE)</f>
        <v>i</v>
      </c>
      <c r="K809">
        <f>VLOOKUP($D809,metadata!$B$2:$S$450,8,FALSE)</f>
        <v>7</v>
      </c>
      <c r="L809">
        <f>VLOOKUP($D809,metadata!$B$2:$S$450,9,FALSE)</f>
        <v>5</v>
      </c>
      <c r="M809">
        <f>VLOOKUP($D809,metadata!$B$2:$S$450,10,FALSE)</f>
        <v>0</v>
      </c>
      <c r="N809" t="str">
        <f>VLOOKUP($D809,metadata!$B$2:$S$450,11,FALSE)</f>
        <v>Atrophaneura alcinous</v>
      </c>
      <c r="O809" t="str">
        <f>VLOOKUP($D809,metadata!$B$2:$S$450,12,FALSE)</f>
        <v>lepidoptera</v>
      </c>
      <c r="P809" t="str">
        <f>VLOOKUP($D809,metadata!$B$2:$S$450,13,FALSE)</f>
        <v>Yamagata</v>
      </c>
      <c r="Q809">
        <f>VLOOKUP($D809,metadata!$B$2:$S$450,14,FALSE)</f>
        <v>38.255555999999999</v>
      </c>
      <c r="R809">
        <f>VLOOKUP($D809,metadata!$B$2:$S$450,15,FALSE)</f>
        <v>140.33972199999999</v>
      </c>
      <c r="S809">
        <f>VLOOKUP($D809,metadata!$B$2:$S$450,16,FALSE)</f>
        <v>0.05</v>
      </c>
      <c r="T809">
        <f>VLOOKUP($D809,metadata!$B$2:$S$450,17,FALSE)</f>
        <v>150</v>
      </c>
      <c r="U809">
        <f>VLOOKUP($D809,metadata!$B$2:$S$450,18,FALSE)</f>
        <v>0</v>
      </c>
      <c r="V809">
        <f>VLOOKUP($D809,metadata!$B$2:$Z$450,19,FALSE)</f>
        <v>25</v>
      </c>
      <c r="W809" t="str">
        <f>VLOOKUP($D809,metadata!$B$2:$Z$450,20,FALSE)</f>
        <v>global average</v>
      </c>
      <c r="X809">
        <f>VLOOKUP($D809,metadata!$B$2:$Z$450,21,FALSE)</f>
        <v>0</v>
      </c>
      <c r="Y809">
        <f>VLOOKUP($D809,metadata!$B$2:$Z$450,22,FALSE)</f>
        <v>19</v>
      </c>
      <c r="Z809">
        <f>VLOOKUP($D809,metadata!$B$2:$Z$450,23,FALSE)</f>
        <v>0</v>
      </c>
      <c r="AA809">
        <f>VLOOKUP($D809,metadata!$B$2:$Z$450,24,FALSE)</f>
        <v>0</v>
      </c>
      <c r="AB809">
        <f>VLOOKUP($D809,metadata!$B$2:$Z$450,25,FALSE)</f>
        <v>0</v>
      </c>
    </row>
    <row r="810" spans="3:28" x14ac:dyDescent="0.3">
      <c r="C810">
        <v>809</v>
      </c>
      <c r="D810" s="11" t="str">
        <f t="shared" si="12"/>
        <v>19-Yamagata</v>
      </c>
      <c r="E810" t="str">
        <f>VLOOKUP($D810,metadata!$B$2:$S$450,2,FALSE)</f>
        <v>Kato, Y</v>
      </c>
      <c r="F810" t="str">
        <f>VLOOKUP($D810,metadata!$B$2:$S$450,3,FALSE)</f>
        <v>Geographic variation in photoperiodic response for the induction of pupal diapause in the Aristolochia-feeding butterfly Atrophaneura alcinous</v>
      </c>
      <c r="G810" t="str">
        <f>VLOOKUP($D810,metadata!$B$2:$S$450,4,FALSE)</f>
        <v>10.1303/aez.2005.347</v>
      </c>
      <c r="H810" t="str">
        <f>VLOOKUP($D810,metadata!$B$2:$S$450,5,FALSE)</f>
        <v>y</v>
      </c>
      <c r="I810" t="str">
        <f>VLOOKUP($D810,metadata!$B$2:$S$450,6,FALSE)</f>
        <v>a</v>
      </c>
      <c r="J810" t="str">
        <f>VLOOKUP($D810,metadata!$B$2:$S$450,7,FALSE)</f>
        <v>i</v>
      </c>
      <c r="K810">
        <f>VLOOKUP($D810,metadata!$B$2:$S$450,8,FALSE)</f>
        <v>7</v>
      </c>
      <c r="L810">
        <f>VLOOKUP($D810,metadata!$B$2:$S$450,9,FALSE)</f>
        <v>5</v>
      </c>
      <c r="M810">
        <f>VLOOKUP($D810,metadata!$B$2:$S$450,10,FALSE)</f>
        <v>0</v>
      </c>
      <c r="N810" t="str">
        <f>VLOOKUP($D810,metadata!$B$2:$S$450,11,FALSE)</f>
        <v>Atrophaneura alcinous</v>
      </c>
      <c r="O810" t="str">
        <f>VLOOKUP($D810,metadata!$B$2:$S$450,12,FALSE)</f>
        <v>lepidoptera</v>
      </c>
      <c r="P810" t="str">
        <f>VLOOKUP($D810,metadata!$B$2:$S$450,13,FALSE)</f>
        <v>Yamagata</v>
      </c>
      <c r="Q810">
        <f>VLOOKUP($D810,metadata!$B$2:$S$450,14,FALSE)</f>
        <v>38.255555999999999</v>
      </c>
      <c r="R810">
        <f>VLOOKUP($D810,metadata!$B$2:$S$450,15,FALSE)</f>
        <v>140.33972199999999</v>
      </c>
      <c r="S810">
        <f>VLOOKUP($D810,metadata!$B$2:$S$450,16,FALSE)</f>
        <v>0.05</v>
      </c>
      <c r="T810">
        <f>VLOOKUP($D810,metadata!$B$2:$S$450,17,FALSE)</f>
        <v>150</v>
      </c>
      <c r="U810">
        <f>VLOOKUP($D810,metadata!$B$2:$S$450,18,FALSE)</f>
        <v>0</v>
      </c>
      <c r="V810">
        <f>VLOOKUP($D810,metadata!$B$2:$Z$450,19,FALSE)</f>
        <v>25</v>
      </c>
      <c r="W810" t="str">
        <f>VLOOKUP($D810,metadata!$B$2:$Z$450,20,FALSE)</f>
        <v>global average</v>
      </c>
      <c r="X810">
        <f>VLOOKUP($D810,metadata!$B$2:$Z$450,21,FALSE)</f>
        <v>0</v>
      </c>
      <c r="Y810">
        <f>VLOOKUP($D810,metadata!$B$2:$Z$450,22,FALSE)</f>
        <v>19</v>
      </c>
      <c r="Z810">
        <f>VLOOKUP($D810,metadata!$B$2:$Z$450,23,FALSE)</f>
        <v>0</v>
      </c>
      <c r="AA810">
        <f>VLOOKUP($D810,metadata!$B$2:$Z$450,24,FALSE)</f>
        <v>0</v>
      </c>
      <c r="AB810">
        <f>VLOOKUP($D810,metadata!$B$2:$Z$450,25,FALSE)</f>
        <v>0</v>
      </c>
    </row>
    <row r="811" spans="3:28" x14ac:dyDescent="0.3">
      <c r="C811">
        <v>810</v>
      </c>
      <c r="D811" s="11" t="str">
        <f t="shared" si="12"/>
        <v>19- Fuchu</v>
      </c>
      <c r="E811" t="str">
        <f>VLOOKUP($D811,metadata!$B$2:$S$450,2,FALSE)</f>
        <v>Kato, Y</v>
      </c>
      <c r="F811" t="str">
        <f>VLOOKUP($D811,metadata!$B$2:$S$450,3,FALSE)</f>
        <v>Geographic variation in photoperiodic response for the induction of pupal diapause in the Aristolochia-feeding butterfly Atrophaneura alcinous</v>
      </c>
      <c r="G811" t="str">
        <f>VLOOKUP($D811,metadata!$B$2:$S$450,4,FALSE)</f>
        <v>10.1303/aez.2005.347</v>
      </c>
      <c r="H811" t="str">
        <f>VLOOKUP($D811,metadata!$B$2:$S$450,5,FALSE)</f>
        <v>y</v>
      </c>
      <c r="I811" t="str">
        <f>VLOOKUP($D811,metadata!$B$2:$S$450,6,FALSE)</f>
        <v>a</v>
      </c>
      <c r="J811" t="str">
        <f>VLOOKUP($D811,metadata!$B$2:$S$450,7,FALSE)</f>
        <v>i</v>
      </c>
      <c r="K811">
        <f>VLOOKUP($D811,metadata!$B$2:$S$450,8,FALSE)</f>
        <v>7</v>
      </c>
      <c r="L811">
        <f>VLOOKUP($D811,metadata!$B$2:$S$450,9,FALSE)</f>
        <v>5</v>
      </c>
      <c r="M811">
        <f>VLOOKUP($D811,metadata!$B$2:$S$450,10,FALSE)</f>
        <v>0</v>
      </c>
      <c r="N811" t="str">
        <f>VLOOKUP($D811,metadata!$B$2:$S$450,11,FALSE)</f>
        <v>Atrophaneura alcinous</v>
      </c>
      <c r="O811" t="str">
        <f>VLOOKUP($D811,metadata!$B$2:$S$450,12,FALSE)</f>
        <v>lepidoptera</v>
      </c>
      <c r="P811" t="str">
        <f>VLOOKUP($D811,metadata!$B$2:$S$450,13,FALSE)</f>
        <v xml:space="preserve"> Fuchu</v>
      </c>
      <c r="Q811">
        <f>VLOOKUP($D811,metadata!$B$2:$S$450,14,FALSE)</f>
        <v>35.668968999999997</v>
      </c>
      <c r="R811">
        <f>VLOOKUP($D811,metadata!$B$2:$S$450,15,FALSE)</f>
        <v>139.47766899999999</v>
      </c>
      <c r="S811">
        <f>VLOOKUP($D811,metadata!$B$2:$S$450,16,FALSE)</f>
        <v>0.05</v>
      </c>
      <c r="T811">
        <f>VLOOKUP($D811,metadata!$B$2:$S$450,17,FALSE)</f>
        <v>50</v>
      </c>
      <c r="U811">
        <f>VLOOKUP($D811,metadata!$B$2:$S$450,18,FALSE)</f>
        <v>0</v>
      </c>
      <c r="V811">
        <f>VLOOKUP($D811,metadata!$B$2:$Z$450,19,FALSE)</f>
        <v>25</v>
      </c>
      <c r="W811" t="str">
        <f>VLOOKUP($D811,metadata!$B$2:$Z$450,20,FALSE)</f>
        <v>global average</v>
      </c>
      <c r="X811">
        <f>VLOOKUP($D811,metadata!$B$2:$Z$450,21,FALSE)</f>
        <v>0</v>
      </c>
      <c r="Y811">
        <f>VLOOKUP($D811,metadata!$B$2:$Z$450,22,FALSE)</f>
        <v>19</v>
      </c>
      <c r="Z811">
        <f>VLOOKUP($D811,metadata!$B$2:$Z$450,23,FALSE)</f>
        <v>0</v>
      </c>
      <c r="AA811">
        <f>VLOOKUP($D811,metadata!$B$2:$Z$450,24,FALSE)</f>
        <v>0</v>
      </c>
      <c r="AB811">
        <f>VLOOKUP($D811,metadata!$B$2:$Z$450,25,FALSE)</f>
        <v>0</v>
      </c>
    </row>
    <row r="812" spans="3:28" x14ac:dyDescent="0.3">
      <c r="C812">
        <v>811</v>
      </c>
      <c r="D812" s="11" t="str">
        <f t="shared" si="12"/>
        <v>19- Fuchu</v>
      </c>
      <c r="E812" t="str">
        <f>VLOOKUP($D812,metadata!$B$2:$S$450,2,FALSE)</f>
        <v>Kato, Y</v>
      </c>
      <c r="F812" t="str">
        <f>VLOOKUP($D812,metadata!$B$2:$S$450,3,FALSE)</f>
        <v>Geographic variation in photoperiodic response for the induction of pupal diapause in the Aristolochia-feeding butterfly Atrophaneura alcinous</v>
      </c>
      <c r="G812" t="str">
        <f>VLOOKUP($D812,metadata!$B$2:$S$450,4,FALSE)</f>
        <v>10.1303/aez.2005.347</v>
      </c>
      <c r="H812" t="str">
        <f>VLOOKUP($D812,metadata!$B$2:$S$450,5,FALSE)</f>
        <v>y</v>
      </c>
      <c r="I812" t="str">
        <f>VLOOKUP($D812,metadata!$B$2:$S$450,6,FALSE)</f>
        <v>a</v>
      </c>
      <c r="J812" t="str">
        <f>VLOOKUP($D812,metadata!$B$2:$S$450,7,FALSE)</f>
        <v>i</v>
      </c>
      <c r="K812">
        <f>VLOOKUP($D812,metadata!$B$2:$S$450,8,FALSE)</f>
        <v>7</v>
      </c>
      <c r="L812">
        <f>VLOOKUP($D812,metadata!$B$2:$S$450,9,FALSE)</f>
        <v>5</v>
      </c>
      <c r="M812">
        <f>VLOOKUP($D812,metadata!$B$2:$S$450,10,FALSE)</f>
        <v>0</v>
      </c>
      <c r="N812" t="str">
        <f>VLOOKUP($D812,metadata!$B$2:$S$450,11,FALSE)</f>
        <v>Atrophaneura alcinous</v>
      </c>
      <c r="O812" t="str">
        <f>VLOOKUP($D812,metadata!$B$2:$S$450,12,FALSE)</f>
        <v>lepidoptera</v>
      </c>
      <c r="P812" t="str">
        <f>VLOOKUP($D812,metadata!$B$2:$S$450,13,FALSE)</f>
        <v xml:space="preserve"> Fuchu</v>
      </c>
      <c r="Q812">
        <f>VLOOKUP($D812,metadata!$B$2:$S$450,14,FALSE)</f>
        <v>35.668968999999997</v>
      </c>
      <c r="R812">
        <f>VLOOKUP($D812,metadata!$B$2:$S$450,15,FALSE)</f>
        <v>139.47766899999999</v>
      </c>
      <c r="S812">
        <f>VLOOKUP($D812,metadata!$B$2:$S$450,16,FALSE)</f>
        <v>0.05</v>
      </c>
      <c r="T812">
        <f>VLOOKUP($D812,metadata!$B$2:$S$450,17,FALSE)</f>
        <v>50</v>
      </c>
      <c r="U812">
        <f>VLOOKUP($D812,metadata!$B$2:$S$450,18,FALSE)</f>
        <v>0</v>
      </c>
      <c r="V812">
        <f>VLOOKUP($D812,metadata!$B$2:$Z$450,19,FALSE)</f>
        <v>25</v>
      </c>
      <c r="W812" t="str">
        <f>VLOOKUP($D812,metadata!$B$2:$Z$450,20,FALSE)</f>
        <v>global average</v>
      </c>
      <c r="X812">
        <f>VLOOKUP($D812,metadata!$B$2:$Z$450,21,FALSE)</f>
        <v>0</v>
      </c>
      <c r="Y812">
        <f>VLOOKUP($D812,metadata!$B$2:$Z$450,22,FALSE)</f>
        <v>19</v>
      </c>
      <c r="Z812">
        <f>VLOOKUP($D812,metadata!$B$2:$Z$450,23,FALSE)</f>
        <v>0</v>
      </c>
      <c r="AA812">
        <f>VLOOKUP($D812,metadata!$B$2:$Z$450,24,FALSE)</f>
        <v>0</v>
      </c>
      <c r="AB812">
        <f>VLOOKUP($D812,metadata!$B$2:$Z$450,25,FALSE)</f>
        <v>0</v>
      </c>
    </row>
    <row r="813" spans="3:28" x14ac:dyDescent="0.3">
      <c r="C813">
        <v>812</v>
      </c>
      <c r="D813" s="11" t="str">
        <f t="shared" si="12"/>
        <v>19- Fuchu</v>
      </c>
      <c r="E813" t="str">
        <f>VLOOKUP($D813,metadata!$B$2:$S$450,2,FALSE)</f>
        <v>Kato, Y</v>
      </c>
      <c r="F813" t="str">
        <f>VLOOKUP($D813,metadata!$B$2:$S$450,3,FALSE)</f>
        <v>Geographic variation in photoperiodic response for the induction of pupal diapause in the Aristolochia-feeding butterfly Atrophaneura alcinous</v>
      </c>
      <c r="G813" t="str">
        <f>VLOOKUP($D813,metadata!$B$2:$S$450,4,FALSE)</f>
        <v>10.1303/aez.2005.347</v>
      </c>
      <c r="H813" t="str">
        <f>VLOOKUP($D813,metadata!$B$2:$S$450,5,FALSE)</f>
        <v>y</v>
      </c>
      <c r="I813" t="str">
        <f>VLOOKUP($D813,metadata!$B$2:$S$450,6,FALSE)</f>
        <v>a</v>
      </c>
      <c r="J813" t="str">
        <f>VLOOKUP($D813,metadata!$B$2:$S$450,7,FALSE)</f>
        <v>i</v>
      </c>
      <c r="K813">
        <f>VLOOKUP($D813,metadata!$B$2:$S$450,8,FALSE)</f>
        <v>7</v>
      </c>
      <c r="L813">
        <f>VLOOKUP($D813,metadata!$B$2:$S$450,9,FALSE)</f>
        <v>5</v>
      </c>
      <c r="M813">
        <f>VLOOKUP($D813,metadata!$B$2:$S$450,10,FALSE)</f>
        <v>0</v>
      </c>
      <c r="N813" t="str">
        <f>VLOOKUP($D813,metadata!$B$2:$S$450,11,FALSE)</f>
        <v>Atrophaneura alcinous</v>
      </c>
      <c r="O813" t="str">
        <f>VLOOKUP($D813,metadata!$B$2:$S$450,12,FALSE)</f>
        <v>lepidoptera</v>
      </c>
      <c r="P813" t="str">
        <f>VLOOKUP($D813,metadata!$B$2:$S$450,13,FALSE)</f>
        <v xml:space="preserve"> Fuchu</v>
      </c>
      <c r="Q813">
        <f>VLOOKUP($D813,metadata!$B$2:$S$450,14,FALSE)</f>
        <v>35.668968999999997</v>
      </c>
      <c r="R813">
        <f>VLOOKUP($D813,metadata!$B$2:$S$450,15,FALSE)</f>
        <v>139.47766899999999</v>
      </c>
      <c r="S813">
        <f>VLOOKUP($D813,metadata!$B$2:$S$450,16,FALSE)</f>
        <v>0.05</v>
      </c>
      <c r="T813">
        <f>VLOOKUP($D813,metadata!$B$2:$S$450,17,FALSE)</f>
        <v>50</v>
      </c>
      <c r="U813">
        <f>VLOOKUP($D813,metadata!$B$2:$S$450,18,FALSE)</f>
        <v>0</v>
      </c>
      <c r="V813">
        <f>VLOOKUP($D813,metadata!$B$2:$Z$450,19,FALSE)</f>
        <v>25</v>
      </c>
      <c r="W813" t="str">
        <f>VLOOKUP($D813,metadata!$B$2:$Z$450,20,FALSE)</f>
        <v>global average</v>
      </c>
      <c r="X813">
        <f>VLOOKUP($D813,metadata!$B$2:$Z$450,21,FALSE)</f>
        <v>0</v>
      </c>
      <c r="Y813">
        <f>VLOOKUP($D813,metadata!$B$2:$Z$450,22,FALSE)</f>
        <v>19</v>
      </c>
      <c r="Z813">
        <f>VLOOKUP($D813,metadata!$B$2:$Z$450,23,FALSE)</f>
        <v>0</v>
      </c>
      <c r="AA813">
        <f>VLOOKUP($D813,metadata!$B$2:$Z$450,24,FALSE)</f>
        <v>0</v>
      </c>
      <c r="AB813">
        <f>VLOOKUP($D813,metadata!$B$2:$Z$450,25,FALSE)</f>
        <v>0</v>
      </c>
    </row>
    <row r="814" spans="3:28" x14ac:dyDescent="0.3">
      <c r="C814">
        <v>813</v>
      </c>
      <c r="D814" s="11" t="str">
        <f t="shared" si="12"/>
        <v>19- Fuchu</v>
      </c>
      <c r="E814" t="str">
        <f>VLOOKUP($D814,metadata!$B$2:$S$450,2,FALSE)</f>
        <v>Kato, Y</v>
      </c>
      <c r="F814" t="str">
        <f>VLOOKUP($D814,metadata!$B$2:$S$450,3,FALSE)</f>
        <v>Geographic variation in photoperiodic response for the induction of pupal diapause in the Aristolochia-feeding butterfly Atrophaneura alcinous</v>
      </c>
      <c r="G814" t="str">
        <f>VLOOKUP($D814,metadata!$B$2:$S$450,4,FALSE)</f>
        <v>10.1303/aez.2005.347</v>
      </c>
      <c r="H814" t="str">
        <f>VLOOKUP($D814,metadata!$B$2:$S$450,5,FALSE)</f>
        <v>y</v>
      </c>
      <c r="I814" t="str">
        <f>VLOOKUP($D814,metadata!$B$2:$S$450,6,FALSE)</f>
        <v>a</v>
      </c>
      <c r="J814" t="str">
        <f>VLOOKUP($D814,metadata!$B$2:$S$450,7,FALSE)</f>
        <v>i</v>
      </c>
      <c r="K814">
        <f>VLOOKUP($D814,metadata!$B$2:$S$450,8,FALSE)</f>
        <v>7</v>
      </c>
      <c r="L814">
        <f>VLOOKUP($D814,metadata!$B$2:$S$450,9,FALSE)</f>
        <v>5</v>
      </c>
      <c r="M814">
        <f>VLOOKUP($D814,metadata!$B$2:$S$450,10,FALSE)</f>
        <v>0</v>
      </c>
      <c r="N814" t="str">
        <f>VLOOKUP($D814,metadata!$B$2:$S$450,11,FALSE)</f>
        <v>Atrophaneura alcinous</v>
      </c>
      <c r="O814" t="str">
        <f>VLOOKUP($D814,metadata!$B$2:$S$450,12,FALSE)</f>
        <v>lepidoptera</v>
      </c>
      <c r="P814" t="str">
        <f>VLOOKUP($D814,metadata!$B$2:$S$450,13,FALSE)</f>
        <v xml:space="preserve"> Fuchu</v>
      </c>
      <c r="Q814">
        <f>VLOOKUP($D814,metadata!$B$2:$S$450,14,FALSE)</f>
        <v>35.668968999999997</v>
      </c>
      <c r="R814">
        <f>VLOOKUP($D814,metadata!$B$2:$S$450,15,FALSE)</f>
        <v>139.47766899999999</v>
      </c>
      <c r="S814">
        <f>VLOOKUP($D814,metadata!$B$2:$S$450,16,FALSE)</f>
        <v>0.05</v>
      </c>
      <c r="T814">
        <f>VLOOKUP($D814,metadata!$B$2:$S$450,17,FALSE)</f>
        <v>50</v>
      </c>
      <c r="U814">
        <f>VLOOKUP($D814,metadata!$B$2:$S$450,18,FALSE)</f>
        <v>0</v>
      </c>
      <c r="V814">
        <f>VLOOKUP($D814,metadata!$B$2:$Z$450,19,FALSE)</f>
        <v>25</v>
      </c>
      <c r="W814" t="str">
        <f>VLOOKUP($D814,metadata!$B$2:$Z$450,20,FALSE)</f>
        <v>global average</v>
      </c>
      <c r="X814">
        <f>VLOOKUP($D814,metadata!$B$2:$Z$450,21,FALSE)</f>
        <v>0</v>
      </c>
      <c r="Y814">
        <f>VLOOKUP($D814,metadata!$B$2:$Z$450,22,FALSE)</f>
        <v>19</v>
      </c>
      <c r="Z814">
        <f>VLOOKUP($D814,metadata!$B$2:$Z$450,23,FALSE)</f>
        <v>0</v>
      </c>
      <c r="AA814">
        <f>VLOOKUP($D814,metadata!$B$2:$Z$450,24,FALSE)</f>
        <v>0</v>
      </c>
      <c r="AB814">
        <f>VLOOKUP($D814,metadata!$B$2:$Z$450,25,FALSE)</f>
        <v>0</v>
      </c>
    </row>
    <row r="815" spans="3:28" x14ac:dyDescent="0.3">
      <c r="C815">
        <v>814</v>
      </c>
      <c r="D815" s="11" t="str">
        <f t="shared" si="12"/>
        <v>19- Fuchu</v>
      </c>
      <c r="E815" t="str">
        <f>VLOOKUP($D815,metadata!$B$2:$S$450,2,FALSE)</f>
        <v>Kato, Y</v>
      </c>
      <c r="F815" t="str">
        <f>VLOOKUP($D815,metadata!$B$2:$S$450,3,FALSE)</f>
        <v>Geographic variation in photoperiodic response for the induction of pupal diapause in the Aristolochia-feeding butterfly Atrophaneura alcinous</v>
      </c>
      <c r="G815" t="str">
        <f>VLOOKUP($D815,metadata!$B$2:$S$450,4,FALSE)</f>
        <v>10.1303/aez.2005.347</v>
      </c>
      <c r="H815" t="str">
        <f>VLOOKUP($D815,metadata!$B$2:$S$450,5,FALSE)</f>
        <v>y</v>
      </c>
      <c r="I815" t="str">
        <f>VLOOKUP($D815,metadata!$B$2:$S$450,6,FALSE)</f>
        <v>a</v>
      </c>
      <c r="J815" t="str">
        <f>VLOOKUP($D815,metadata!$B$2:$S$450,7,FALSE)</f>
        <v>i</v>
      </c>
      <c r="K815">
        <f>VLOOKUP($D815,metadata!$B$2:$S$450,8,FALSE)</f>
        <v>7</v>
      </c>
      <c r="L815">
        <f>VLOOKUP($D815,metadata!$B$2:$S$450,9,FALSE)</f>
        <v>5</v>
      </c>
      <c r="M815">
        <f>VLOOKUP($D815,metadata!$B$2:$S$450,10,FALSE)</f>
        <v>0</v>
      </c>
      <c r="N815" t="str">
        <f>VLOOKUP($D815,metadata!$B$2:$S$450,11,FALSE)</f>
        <v>Atrophaneura alcinous</v>
      </c>
      <c r="O815" t="str">
        <f>VLOOKUP($D815,metadata!$B$2:$S$450,12,FALSE)</f>
        <v>lepidoptera</v>
      </c>
      <c r="P815" t="str">
        <f>VLOOKUP($D815,metadata!$B$2:$S$450,13,FALSE)</f>
        <v xml:space="preserve"> Fuchu</v>
      </c>
      <c r="Q815">
        <f>VLOOKUP($D815,metadata!$B$2:$S$450,14,FALSE)</f>
        <v>35.668968999999997</v>
      </c>
      <c r="R815">
        <f>VLOOKUP($D815,metadata!$B$2:$S$450,15,FALSE)</f>
        <v>139.47766899999999</v>
      </c>
      <c r="S815">
        <f>VLOOKUP($D815,metadata!$B$2:$S$450,16,FALSE)</f>
        <v>0.05</v>
      </c>
      <c r="T815">
        <f>VLOOKUP($D815,metadata!$B$2:$S$450,17,FALSE)</f>
        <v>50</v>
      </c>
      <c r="U815">
        <f>VLOOKUP($D815,metadata!$B$2:$S$450,18,FALSE)</f>
        <v>0</v>
      </c>
      <c r="V815">
        <f>VLOOKUP($D815,metadata!$B$2:$Z$450,19,FALSE)</f>
        <v>25</v>
      </c>
      <c r="W815" t="str">
        <f>VLOOKUP($D815,metadata!$B$2:$Z$450,20,FALSE)</f>
        <v>global average</v>
      </c>
      <c r="X815">
        <f>VLOOKUP($D815,metadata!$B$2:$Z$450,21,FALSE)</f>
        <v>0</v>
      </c>
      <c r="Y815">
        <f>VLOOKUP($D815,metadata!$B$2:$Z$450,22,FALSE)</f>
        <v>19</v>
      </c>
      <c r="Z815">
        <f>VLOOKUP($D815,metadata!$B$2:$Z$450,23,FALSE)</f>
        <v>0</v>
      </c>
      <c r="AA815">
        <f>VLOOKUP($D815,metadata!$B$2:$Z$450,24,FALSE)</f>
        <v>0</v>
      </c>
      <c r="AB815">
        <f>VLOOKUP($D815,metadata!$B$2:$Z$450,25,FALSE)</f>
        <v>0</v>
      </c>
    </row>
    <row r="816" spans="3:28" x14ac:dyDescent="0.3">
      <c r="C816">
        <v>815</v>
      </c>
      <c r="D816" s="11" t="str">
        <f t="shared" si="12"/>
        <v>19- Fuchu</v>
      </c>
      <c r="E816" t="str">
        <f>VLOOKUP($D816,metadata!$B$2:$S$450,2,FALSE)</f>
        <v>Kato, Y</v>
      </c>
      <c r="F816" t="str">
        <f>VLOOKUP($D816,metadata!$B$2:$S$450,3,FALSE)</f>
        <v>Geographic variation in photoperiodic response for the induction of pupal diapause in the Aristolochia-feeding butterfly Atrophaneura alcinous</v>
      </c>
      <c r="G816" t="str">
        <f>VLOOKUP($D816,metadata!$B$2:$S$450,4,FALSE)</f>
        <v>10.1303/aez.2005.347</v>
      </c>
      <c r="H816" t="str">
        <f>VLOOKUP($D816,metadata!$B$2:$S$450,5,FALSE)</f>
        <v>y</v>
      </c>
      <c r="I816" t="str">
        <f>VLOOKUP($D816,metadata!$B$2:$S$450,6,FALSE)</f>
        <v>a</v>
      </c>
      <c r="J816" t="str">
        <f>VLOOKUP($D816,metadata!$B$2:$S$450,7,FALSE)</f>
        <v>i</v>
      </c>
      <c r="K816">
        <f>VLOOKUP($D816,metadata!$B$2:$S$450,8,FALSE)</f>
        <v>7</v>
      </c>
      <c r="L816">
        <f>VLOOKUP($D816,metadata!$B$2:$S$450,9,FALSE)</f>
        <v>5</v>
      </c>
      <c r="M816">
        <f>VLOOKUP($D816,metadata!$B$2:$S$450,10,FALSE)</f>
        <v>0</v>
      </c>
      <c r="N816" t="str">
        <f>VLOOKUP($D816,metadata!$B$2:$S$450,11,FALSE)</f>
        <v>Atrophaneura alcinous</v>
      </c>
      <c r="O816" t="str">
        <f>VLOOKUP($D816,metadata!$B$2:$S$450,12,FALSE)</f>
        <v>lepidoptera</v>
      </c>
      <c r="P816" t="str">
        <f>VLOOKUP($D816,metadata!$B$2:$S$450,13,FALSE)</f>
        <v xml:space="preserve"> Fuchu</v>
      </c>
      <c r="Q816">
        <f>VLOOKUP($D816,metadata!$B$2:$S$450,14,FALSE)</f>
        <v>35.668968999999997</v>
      </c>
      <c r="R816">
        <f>VLOOKUP($D816,metadata!$B$2:$S$450,15,FALSE)</f>
        <v>139.47766899999999</v>
      </c>
      <c r="S816">
        <f>VLOOKUP($D816,metadata!$B$2:$S$450,16,FALSE)</f>
        <v>0.05</v>
      </c>
      <c r="T816">
        <f>VLOOKUP($D816,metadata!$B$2:$S$450,17,FALSE)</f>
        <v>50</v>
      </c>
      <c r="U816">
        <f>VLOOKUP($D816,metadata!$B$2:$S$450,18,FALSE)</f>
        <v>0</v>
      </c>
      <c r="V816">
        <f>VLOOKUP($D816,metadata!$B$2:$Z$450,19,FALSE)</f>
        <v>25</v>
      </c>
      <c r="W816" t="str">
        <f>VLOOKUP($D816,metadata!$B$2:$Z$450,20,FALSE)</f>
        <v>global average</v>
      </c>
      <c r="X816">
        <f>VLOOKUP($D816,metadata!$B$2:$Z$450,21,FALSE)</f>
        <v>0</v>
      </c>
      <c r="Y816">
        <f>VLOOKUP($D816,metadata!$B$2:$Z$450,22,FALSE)</f>
        <v>19</v>
      </c>
      <c r="Z816">
        <f>VLOOKUP($D816,metadata!$B$2:$Z$450,23,FALSE)</f>
        <v>0</v>
      </c>
      <c r="AA816">
        <f>VLOOKUP($D816,metadata!$B$2:$Z$450,24,FALSE)</f>
        <v>0</v>
      </c>
      <c r="AB816">
        <f>VLOOKUP($D816,metadata!$B$2:$Z$450,25,FALSE)</f>
        <v>0</v>
      </c>
    </row>
    <row r="817" spans="3:28" x14ac:dyDescent="0.3">
      <c r="C817">
        <v>816</v>
      </c>
      <c r="D817" s="11" t="str">
        <f t="shared" si="12"/>
        <v>19- Fuchu</v>
      </c>
      <c r="E817" t="str">
        <f>VLOOKUP($D817,metadata!$B$2:$S$450,2,FALSE)</f>
        <v>Kato, Y</v>
      </c>
      <c r="F817" t="str">
        <f>VLOOKUP($D817,metadata!$B$2:$S$450,3,FALSE)</f>
        <v>Geographic variation in photoperiodic response for the induction of pupal diapause in the Aristolochia-feeding butterfly Atrophaneura alcinous</v>
      </c>
      <c r="G817" t="str">
        <f>VLOOKUP($D817,metadata!$B$2:$S$450,4,FALSE)</f>
        <v>10.1303/aez.2005.347</v>
      </c>
      <c r="H817" t="str">
        <f>VLOOKUP($D817,metadata!$B$2:$S$450,5,FALSE)</f>
        <v>y</v>
      </c>
      <c r="I817" t="str">
        <f>VLOOKUP($D817,metadata!$B$2:$S$450,6,FALSE)</f>
        <v>a</v>
      </c>
      <c r="J817" t="str">
        <f>VLOOKUP($D817,metadata!$B$2:$S$450,7,FALSE)</f>
        <v>i</v>
      </c>
      <c r="K817">
        <f>VLOOKUP($D817,metadata!$B$2:$S$450,8,FALSE)</f>
        <v>7</v>
      </c>
      <c r="L817">
        <f>VLOOKUP($D817,metadata!$B$2:$S$450,9,FALSE)</f>
        <v>5</v>
      </c>
      <c r="M817">
        <f>VLOOKUP($D817,metadata!$B$2:$S$450,10,FALSE)</f>
        <v>0</v>
      </c>
      <c r="N817" t="str">
        <f>VLOOKUP($D817,metadata!$B$2:$S$450,11,FALSE)</f>
        <v>Atrophaneura alcinous</v>
      </c>
      <c r="O817" t="str">
        <f>VLOOKUP($D817,metadata!$B$2:$S$450,12,FALSE)</f>
        <v>lepidoptera</v>
      </c>
      <c r="P817" t="str">
        <f>VLOOKUP($D817,metadata!$B$2:$S$450,13,FALSE)</f>
        <v xml:space="preserve"> Fuchu</v>
      </c>
      <c r="Q817">
        <f>VLOOKUP($D817,metadata!$B$2:$S$450,14,FALSE)</f>
        <v>35.668968999999997</v>
      </c>
      <c r="R817">
        <f>VLOOKUP($D817,metadata!$B$2:$S$450,15,FALSE)</f>
        <v>139.47766899999999</v>
      </c>
      <c r="S817">
        <f>VLOOKUP($D817,metadata!$B$2:$S$450,16,FALSE)</f>
        <v>0.05</v>
      </c>
      <c r="T817">
        <f>VLOOKUP($D817,metadata!$B$2:$S$450,17,FALSE)</f>
        <v>50</v>
      </c>
      <c r="U817">
        <f>VLOOKUP($D817,metadata!$B$2:$S$450,18,FALSE)</f>
        <v>0</v>
      </c>
      <c r="V817">
        <f>VLOOKUP($D817,metadata!$B$2:$Z$450,19,FALSE)</f>
        <v>25</v>
      </c>
      <c r="W817" t="str">
        <f>VLOOKUP($D817,metadata!$B$2:$Z$450,20,FALSE)</f>
        <v>global average</v>
      </c>
      <c r="X817">
        <f>VLOOKUP($D817,metadata!$B$2:$Z$450,21,FALSE)</f>
        <v>0</v>
      </c>
      <c r="Y817">
        <f>VLOOKUP($D817,metadata!$B$2:$Z$450,22,FALSE)</f>
        <v>19</v>
      </c>
      <c r="Z817">
        <f>VLOOKUP($D817,metadata!$B$2:$Z$450,23,FALSE)</f>
        <v>0</v>
      </c>
      <c r="AA817">
        <f>VLOOKUP($D817,metadata!$B$2:$Z$450,24,FALSE)</f>
        <v>0</v>
      </c>
      <c r="AB817">
        <f>VLOOKUP($D817,metadata!$B$2:$Z$450,25,FALSE)</f>
        <v>0</v>
      </c>
    </row>
    <row r="818" spans="3:28" x14ac:dyDescent="0.3">
      <c r="C818">
        <v>817</v>
      </c>
      <c r="D818" s="11" t="str">
        <f t="shared" si="12"/>
        <v>19- Fuchu</v>
      </c>
      <c r="E818" t="str">
        <f>VLOOKUP($D818,metadata!$B$2:$S$450,2,FALSE)</f>
        <v>Kato, Y</v>
      </c>
      <c r="F818" t="str">
        <f>VLOOKUP($D818,metadata!$B$2:$S$450,3,FALSE)</f>
        <v>Geographic variation in photoperiodic response for the induction of pupal diapause in the Aristolochia-feeding butterfly Atrophaneura alcinous</v>
      </c>
      <c r="G818" t="str">
        <f>VLOOKUP($D818,metadata!$B$2:$S$450,4,FALSE)</f>
        <v>10.1303/aez.2005.347</v>
      </c>
      <c r="H818" t="str">
        <f>VLOOKUP($D818,metadata!$B$2:$S$450,5,FALSE)</f>
        <v>y</v>
      </c>
      <c r="I818" t="str">
        <f>VLOOKUP($D818,metadata!$B$2:$S$450,6,FALSE)</f>
        <v>a</v>
      </c>
      <c r="J818" t="str">
        <f>VLOOKUP($D818,metadata!$B$2:$S$450,7,FALSE)</f>
        <v>i</v>
      </c>
      <c r="K818">
        <f>VLOOKUP($D818,metadata!$B$2:$S$450,8,FALSE)</f>
        <v>7</v>
      </c>
      <c r="L818">
        <f>VLOOKUP($D818,metadata!$B$2:$S$450,9,FALSE)</f>
        <v>5</v>
      </c>
      <c r="M818">
        <f>VLOOKUP($D818,metadata!$B$2:$S$450,10,FALSE)</f>
        <v>0</v>
      </c>
      <c r="N818" t="str">
        <f>VLOOKUP($D818,metadata!$B$2:$S$450,11,FALSE)</f>
        <v>Atrophaneura alcinous</v>
      </c>
      <c r="O818" t="str">
        <f>VLOOKUP($D818,metadata!$B$2:$S$450,12,FALSE)</f>
        <v>lepidoptera</v>
      </c>
      <c r="P818" t="str">
        <f>VLOOKUP($D818,metadata!$B$2:$S$450,13,FALSE)</f>
        <v xml:space="preserve"> Fuchu</v>
      </c>
      <c r="Q818">
        <f>VLOOKUP($D818,metadata!$B$2:$S$450,14,FALSE)</f>
        <v>35.668968999999997</v>
      </c>
      <c r="R818">
        <f>VLOOKUP($D818,metadata!$B$2:$S$450,15,FALSE)</f>
        <v>139.47766899999999</v>
      </c>
      <c r="S818">
        <f>VLOOKUP($D818,metadata!$B$2:$S$450,16,FALSE)</f>
        <v>0.05</v>
      </c>
      <c r="T818">
        <f>VLOOKUP($D818,metadata!$B$2:$S$450,17,FALSE)</f>
        <v>50</v>
      </c>
      <c r="U818">
        <f>VLOOKUP($D818,metadata!$B$2:$S$450,18,FALSE)</f>
        <v>0</v>
      </c>
      <c r="V818">
        <f>VLOOKUP($D818,metadata!$B$2:$Z$450,19,FALSE)</f>
        <v>25</v>
      </c>
      <c r="W818" t="str">
        <f>VLOOKUP($D818,metadata!$B$2:$Z$450,20,FALSE)</f>
        <v>global average</v>
      </c>
      <c r="X818">
        <f>VLOOKUP($D818,metadata!$B$2:$Z$450,21,FALSE)</f>
        <v>0</v>
      </c>
      <c r="Y818">
        <f>VLOOKUP($D818,metadata!$B$2:$Z$450,22,FALSE)</f>
        <v>19</v>
      </c>
      <c r="Z818">
        <f>VLOOKUP($D818,metadata!$B$2:$Z$450,23,FALSE)</f>
        <v>0</v>
      </c>
      <c r="AA818">
        <f>VLOOKUP($D818,metadata!$B$2:$Z$450,24,FALSE)</f>
        <v>0</v>
      </c>
      <c r="AB818">
        <f>VLOOKUP($D818,metadata!$B$2:$Z$450,25,FALSE)</f>
        <v>0</v>
      </c>
    </row>
    <row r="819" spans="3:28" x14ac:dyDescent="0.3">
      <c r="C819">
        <v>818</v>
      </c>
      <c r="D819" s="11" t="str">
        <f t="shared" si="12"/>
        <v>19- Fuchu</v>
      </c>
      <c r="E819" t="str">
        <f>VLOOKUP($D819,metadata!$B$2:$S$450,2,FALSE)</f>
        <v>Kato, Y</v>
      </c>
      <c r="F819" t="str">
        <f>VLOOKUP($D819,metadata!$B$2:$S$450,3,FALSE)</f>
        <v>Geographic variation in photoperiodic response for the induction of pupal diapause in the Aristolochia-feeding butterfly Atrophaneura alcinous</v>
      </c>
      <c r="G819" t="str">
        <f>VLOOKUP($D819,metadata!$B$2:$S$450,4,FALSE)</f>
        <v>10.1303/aez.2005.347</v>
      </c>
      <c r="H819" t="str">
        <f>VLOOKUP($D819,metadata!$B$2:$S$450,5,FALSE)</f>
        <v>y</v>
      </c>
      <c r="I819" t="str">
        <f>VLOOKUP($D819,metadata!$B$2:$S$450,6,FALSE)</f>
        <v>a</v>
      </c>
      <c r="J819" t="str">
        <f>VLOOKUP($D819,metadata!$B$2:$S$450,7,FALSE)</f>
        <v>i</v>
      </c>
      <c r="K819">
        <f>VLOOKUP($D819,metadata!$B$2:$S$450,8,FALSE)</f>
        <v>7</v>
      </c>
      <c r="L819">
        <f>VLOOKUP($D819,metadata!$B$2:$S$450,9,FALSE)</f>
        <v>5</v>
      </c>
      <c r="M819">
        <f>VLOOKUP($D819,metadata!$B$2:$S$450,10,FALSE)</f>
        <v>0</v>
      </c>
      <c r="N819" t="str">
        <f>VLOOKUP($D819,metadata!$B$2:$S$450,11,FALSE)</f>
        <v>Atrophaneura alcinous</v>
      </c>
      <c r="O819" t="str">
        <f>VLOOKUP($D819,metadata!$B$2:$S$450,12,FALSE)</f>
        <v>lepidoptera</v>
      </c>
      <c r="P819" t="str">
        <f>VLOOKUP($D819,metadata!$B$2:$S$450,13,FALSE)</f>
        <v xml:space="preserve"> Fuchu</v>
      </c>
      <c r="Q819">
        <f>VLOOKUP($D819,metadata!$B$2:$S$450,14,FALSE)</f>
        <v>35.668968999999997</v>
      </c>
      <c r="R819">
        <f>VLOOKUP($D819,metadata!$B$2:$S$450,15,FALSE)</f>
        <v>139.47766899999999</v>
      </c>
      <c r="S819">
        <f>VLOOKUP($D819,metadata!$B$2:$S$450,16,FALSE)</f>
        <v>0.05</v>
      </c>
      <c r="T819">
        <f>VLOOKUP($D819,metadata!$B$2:$S$450,17,FALSE)</f>
        <v>50</v>
      </c>
      <c r="U819">
        <f>VLOOKUP($D819,metadata!$B$2:$S$450,18,FALSE)</f>
        <v>0</v>
      </c>
      <c r="V819">
        <f>VLOOKUP($D819,metadata!$B$2:$Z$450,19,FALSE)</f>
        <v>25</v>
      </c>
      <c r="W819" t="str">
        <f>VLOOKUP($D819,metadata!$B$2:$Z$450,20,FALSE)</f>
        <v>global average</v>
      </c>
      <c r="X819">
        <f>VLOOKUP($D819,metadata!$B$2:$Z$450,21,FALSE)</f>
        <v>0</v>
      </c>
      <c r="Y819">
        <f>VLOOKUP($D819,metadata!$B$2:$Z$450,22,FALSE)</f>
        <v>19</v>
      </c>
      <c r="Z819">
        <f>VLOOKUP($D819,metadata!$B$2:$Z$450,23,FALSE)</f>
        <v>0</v>
      </c>
      <c r="AA819">
        <f>VLOOKUP($D819,metadata!$B$2:$Z$450,24,FALSE)</f>
        <v>0</v>
      </c>
      <c r="AB819">
        <f>VLOOKUP($D819,metadata!$B$2:$Z$450,25,FALSE)</f>
        <v>0</v>
      </c>
    </row>
    <row r="820" spans="3:28" x14ac:dyDescent="0.3">
      <c r="C820">
        <v>819</v>
      </c>
      <c r="D820" s="11" t="str">
        <f t="shared" si="12"/>
        <v>19- Fuchu</v>
      </c>
      <c r="E820" t="str">
        <f>VLOOKUP($D820,metadata!$B$2:$S$450,2,FALSE)</f>
        <v>Kato, Y</v>
      </c>
      <c r="F820" t="str">
        <f>VLOOKUP($D820,metadata!$B$2:$S$450,3,FALSE)</f>
        <v>Geographic variation in photoperiodic response for the induction of pupal diapause in the Aristolochia-feeding butterfly Atrophaneura alcinous</v>
      </c>
      <c r="G820" t="str">
        <f>VLOOKUP($D820,metadata!$B$2:$S$450,4,FALSE)</f>
        <v>10.1303/aez.2005.347</v>
      </c>
      <c r="H820" t="str">
        <f>VLOOKUP($D820,metadata!$B$2:$S$450,5,FALSE)</f>
        <v>y</v>
      </c>
      <c r="I820" t="str">
        <f>VLOOKUP($D820,metadata!$B$2:$S$450,6,FALSE)</f>
        <v>a</v>
      </c>
      <c r="J820" t="str">
        <f>VLOOKUP($D820,metadata!$B$2:$S$450,7,FALSE)</f>
        <v>i</v>
      </c>
      <c r="K820">
        <f>VLOOKUP($D820,metadata!$B$2:$S$450,8,FALSE)</f>
        <v>7</v>
      </c>
      <c r="L820">
        <f>VLOOKUP($D820,metadata!$B$2:$S$450,9,FALSE)</f>
        <v>5</v>
      </c>
      <c r="M820">
        <f>VLOOKUP($D820,metadata!$B$2:$S$450,10,FALSE)</f>
        <v>0</v>
      </c>
      <c r="N820" t="str">
        <f>VLOOKUP($D820,metadata!$B$2:$S$450,11,FALSE)</f>
        <v>Atrophaneura alcinous</v>
      </c>
      <c r="O820" t="str">
        <f>VLOOKUP($D820,metadata!$B$2:$S$450,12,FALSE)</f>
        <v>lepidoptera</v>
      </c>
      <c r="P820" t="str">
        <f>VLOOKUP($D820,metadata!$B$2:$S$450,13,FALSE)</f>
        <v xml:space="preserve"> Fuchu</v>
      </c>
      <c r="Q820">
        <f>VLOOKUP($D820,metadata!$B$2:$S$450,14,FALSE)</f>
        <v>35.668968999999997</v>
      </c>
      <c r="R820">
        <f>VLOOKUP($D820,metadata!$B$2:$S$450,15,FALSE)</f>
        <v>139.47766899999999</v>
      </c>
      <c r="S820">
        <f>VLOOKUP($D820,metadata!$B$2:$S$450,16,FALSE)</f>
        <v>0.05</v>
      </c>
      <c r="T820">
        <f>VLOOKUP($D820,metadata!$B$2:$S$450,17,FALSE)</f>
        <v>50</v>
      </c>
      <c r="U820">
        <f>VLOOKUP($D820,metadata!$B$2:$S$450,18,FALSE)</f>
        <v>0</v>
      </c>
      <c r="V820">
        <f>VLOOKUP($D820,metadata!$B$2:$Z$450,19,FALSE)</f>
        <v>25</v>
      </c>
      <c r="W820" t="str">
        <f>VLOOKUP($D820,metadata!$B$2:$Z$450,20,FALSE)</f>
        <v>global average</v>
      </c>
      <c r="X820">
        <f>VLOOKUP($D820,metadata!$B$2:$Z$450,21,FALSE)</f>
        <v>0</v>
      </c>
      <c r="Y820">
        <f>VLOOKUP($D820,metadata!$B$2:$Z$450,22,FALSE)</f>
        <v>19</v>
      </c>
      <c r="Z820">
        <f>VLOOKUP($D820,metadata!$B$2:$Z$450,23,FALSE)</f>
        <v>0</v>
      </c>
      <c r="AA820">
        <f>VLOOKUP($D820,metadata!$B$2:$Z$450,24,FALSE)</f>
        <v>0</v>
      </c>
      <c r="AB820">
        <f>VLOOKUP($D820,metadata!$B$2:$Z$450,25,FALSE)</f>
        <v>0</v>
      </c>
    </row>
    <row r="821" spans="3:28" x14ac:dyDescent="0.3">
      <c r="C821">
        <v>820</v>
      </c>
      <c r="D821" s="11" t="str">
        <f t="shared" si="12"/>
        <v>19- Fuchu</v>
      </c>
      <c r="E821" t="str">
        <f>VLOOKUP($D821,metadata!$B$2:$S$450,2,FALSE)</f>
        <v>Kato, Y</v>
      </c>
      <c r="F821" t="str">
        <f>VLOOKUP($D821,metadata!$B$2:$S$450,3,FALSE)</f>
        <v>Geographic variation in photoperiodic response for the induction of pupal diapause in the Aristolochia-feeding butterfly Atrophaneura alcinous</v>
      </c>
      <c r="G821" t="str">
        <f>VLOOKUP($D821,metadata!$B$2:$S$450,4,FALSE)</f>
        <v>10.1303/aez.2005.347</v>
      </c>
      <c r="H821" t="str">
        <f>VLOOKUP($D821,metadata!$B$2:$S$450,5,FALSE)</f>
        <v>y</v>
      </c>
      <c r="I821" t="str">
        <f>VLOOKUP($D821,metadata!$B$2:$S$450,6,FALSE)</f>
        <v>a</v>
      </c>
      <c r="J821" t="str">
        <f>VLOOKUP($D821,metadata!$B$2:$S$450,7,FALSE)</f>
        <v>i</v>
      </c>
      <c r="K821">
        <f>VLOOKUP($D821,metadata!$B$2:$S$450,8,FALSE)</f>
        <v>7</v>
      </c>
      <c r="L821">
        <f>VLOOKUP($D821,metadata!$B$2:$S$450,9,FALSE)</f>
        <v>5</v>
      </c>
      <c r="M821">
        <f>VLOOKUP($D821,metadata!$B$2:$S$450,10,FALSE)</f>
        <v>0</v>
      </c>
      <c r="N821" t="str">
        <f>VLOOKUP($D821,metadata!$B$2:$S$450,11,FALSE)</f>
        <v>Atrophaneura alcinous</v>
      </c>
      <c r="O821" t="str">
        <f>VLOOKUP($D821,metadata!$B$2:$S$450,12,FALSE)</f>
        <v>lepidoptera</v>
      </c>
      <c r="P821" t="str">
        <f>VLOOKUP($D821,metadata!$B$2:$S$450,13,FALSE)</f>
        <v xml:space="preserve"> Fuchu</v>
      </c>
      <c r="Q821">
        <f>VLOOKUP($D821,metadata!$B$2:$S$450,14,FALSE)</f>
        <v>35.668968999999997</v>
      </c>
      <c r="R821">
        <f>VLOOKUP($D821,metadata!$B$2:$S$450,15,FALSE)</f>
        <v>139.47766899999999</v>
      </c>
      <c r="S821">
        <f>VLOOKUP($D821,metadata!$B$2:$S$450,16,FALSE)</f>
        <v>0.05</v>
      </c>
      <c r="T821">
        <f>VLOOKUP($D821,metadata!$B$2:$S$450,17,FALSE)</f>
        <v>50</v>
      </c>
      <c r="U821">
        <f>VLOOKUP($D821,metadata!$B$2:$S$450,18,FALSE)</f>
        <v>0</v>
      </c>
      <c r="V821">
        <f>VLOOKUP($D821,metadata!$B$2:$Z$450,19,FALSE)</f>
        <v>25</v>
      </c>
      <c r="W821" t="str">
        <f>VLOOKUP($D821,metadata!$B$2:$Z$450,20,FALSE)</f>
        <v>global average</v>
      </c>
      <c r="X821">
        <f>VLOOKUP($D821,metadata!$B$2:$Z$450,21,FALSE)</f>
        <v>0</v>
      </c>
      <c r="Y821">
        <f>VLOOKUP($D821,metadata!$B$2:$Z$450,22,FALSE)</f>
        <v>19</v>
      </c>
      <c r="Z821">
        <f>VLOOKUP($D821,metadata!$B$2:$Z$450,23,FALSE)</f>
        <v>0</v>
      </c>
      <c r="AA821">
        <f>VLOOKUP($D821,metadata!$B$2:$Z$450,24,FALSE)</f>
        <v>0</v>
      </c>
      <c r="AB821">
        <f>VLOOKUP($D821,metadata!$B$2:$Z$450,25,FALSE)</f>
        <v>0</v>
      </c>
    </row>
    <row r="822" spans="3:28" x14ac:dyDescent="0.3">
      <c r="C822">
        <v>821</v>
      </c>
      <c r="D822" s="11" t="str">
        <f t="shared" si="12"/>
        <v>19- Fuchu</v>
      </c>
      <c r="E822" t="str">
        <f>VLOOKUP($D822,metadata!$B$2:$S$450,2,FALSE)</f>
        <v>Kato, Y</v>
      </c>
      <c r="F822" t="str">
        <f>VLOOKUP($D822,metadata!$B$2:$S$450,3,FALSE)</f>
        <v>Geographic variation in photoperiodic response for the induction of pupal diapause in the Aristolochia-feeding butterfly Atrophaneura alcinous</v>
      </c>
      <c r="G822" t="str">
        <f>VLOOKUP($D822,metadata!$B$2:$S$450,4,FALSE)</f>
        <v>10.1303/aez.2005.347</v>
      </c>
      <c r="H822" t="str">
        <f>VLOOKUP($D822,metadata!$B$2:$S$450,5,FALSE)</f>
        <v>y</v>
      </c>
      <c r="I822" t="str">
        <f>VLOOKUP($D822,metadata!$B$2:$S$450,6,FALSE)</f>
        <v>a</v>
      </c>
      <c r="J822" t="str">
        <f>VLOOKUP($D822,metadata!$B$2:$S$450,7,FALSE)</f>
        <v>i</v>
      </c>
      <c r="K822">
        <f>VLOOKUP($D822,metadata!$B$2:$S$450,8,FALSE)</f>
        <v>7</v>
      </c>
      <c r="L822">
        <f>VLOOKUP($D822,metadata!$B$2:$S$450,9,FALSE)</f>
        <v>5</v>
      </c>
      <c r="M822">
        <f>VLOOKUP($D822,metadata!$B$2:$S$450,10,FALSE)</f>
        <v>0</v>
      </c>
      <c r="N822" t="str">
        <f>VLOOKUP($D822,metadata!$B$2:$S$450,11,FALSE)</f>
        <v>Atrophaneura alcinous</v>
      </c>
      <c r="O822" t="str">
        <f>VLOOKUP($D822,metadata!$B$2:$S$450,12,FALSE)</f>
        <v>lepidoptera</v>
      </c>
      <c r="P822" t="str">
        <f>VLOOKUP($D822,metadata!$B$2:$S$450,13,FALSE)</f>
        <v xml:space="preserve"> Fuchu</v>
      </c>
      <c r="Q822">
        <f>VLOOKUP($D822,metadata!$B$2:$S$450,14,FALSE)</f>
        <v>35.668968999999997</v>
      </c>
      <c r="R822">
        <f>VLOOKUP($D822,metadata!$B$2:$S$450,15,FALSE)</f>
        <v>139.47766899999999</v>
      </c>
      <c r="S822">
        <f>VLOOKUP($D822,metadata!$B$2:$S$450,16,FALSE)</f>
        <v>0.05</v>
      </c>
      <c r="T822">
        <f>VLOOKUP($D822,metadata!$B$2:$S$450,17,FALSE)</f>
        <v>50</v>
      </c>
      <c r="U822">
        <f>VLOOKUP($D822,metadata!$B$2:$S$450,18,FALSE)</f>
        <v>0</v>
      </c>
      <c r="V822">
        <f>VLOOKUP($D822,metadata!$B$2:$Z$450,19,FALSE)</f>
        <v>25</v>
      </c>
      <c r="W822" t="str">
        <f>VLOOKUP($D822,metadata!$B$2:$Z$450,20,FALSE)</f>
        <v>global average</v>
      </c>
      <c r="X822">
        <f>VLOOKUP($D822,metadata!$B$2:$Z$450,21,FALSE)</f>
        <v>0</v>
      </c>
      <c r="Y822">
        <f>VLOOKUP($D822,metadata!$B$2:$Z$450,22,FALSE)</f>
        <v>19</v>
      </c>
      <c r="Z822">
        <f>VLOOKUP($D822,metadata!$B$2:$Z$450,23,FALSE)</f>
        <v>0</v>
      </c>
      <c r="AA822">
        <f>VLOOKUP($D822,metadata!$B$2:$Z$450,24,FALSE)</f>
        <v>0</v>
      </c>
      <c r="AB822">
        <f>VLOOKUP($D822,metadata!$B$2:$Z$450,25,FALSE)</f>
        <v>0</v>
      </c>
    </row>
    <row r="823" spans="3:28" x14ac:dyDescent="0.3">
      <c r="C823">
        <v>822</v>
      </c>
      <c r="D823" s="11" t="str">
        <f t="shared" si="12"/>
        <v>19- Fuchu</v>
      </c>
      <c r="E823" t="str">
        <f>VLOOKUP($D823,metadata!$B$2:$S$450,2,FALSE)</f>
        <v>Kato, Y</v>
      </c>
      <c r="F823" t="str">
        <f>VLOOKUP($D823,metadata!$B$2:$S$450,3,FALSE)</f>
        <v>Geographic variation in photoperiodic response for the induction of pupal diapause in the Aristolochia-feeding butterfly Atrophaneura alcinous</v>
      </c>
      <c r="G823" t="str">
        <f>VLOOKUP($D823,metadata!$B$2:$S$450,4,FALSE)</f>
        <v>10.1303/aez.2005.347</v>
      </c>
      <c r="H823" t="str">
        <f>VLOOKUP($D823,metadata!$B$2:$S$450,5,FALSE)</f>
        <v>y</v>
      </c>
      <c r="I823" t="str">
        <f>VLOOKUP($D823,metadata!$B$2:$S$450,6,FALSE)</f>
        <v>a</v>
      </c>
      <c r="J823" t="str">
        <f>VLOOKUP($D823,metadata!$B$2:$S$450,7,FALSE)</f>
        <v>i</v>
      </c>
      <c r="K823">
        <f>VLOOKUP($D823,metadata!$B$2:$S$450,8,FALSE)</f>
        <v>7</v>
      </c>
      <c r="L823">
        <f>VLOOKUP($D823,metadata!$B$2:$S$450,9,FALSE)</f>
        <v>5</v>
      </c>
      <c r="M823">
        <f>VLOOKUP($D823,metadata!$B$2:$S$450,10,FALSE)</f>
        <v>0</v>
      </c>
      <c r="N823" t="str">
        <f>VLOOKUP($D823,metadata!$B$2:$S$450,11,FALSE)</f>
        <v>Atrophaneura alcinous</v>
      </c>
      <c r="O823" t="str">
        <f>VLOOKUP($D823,metadata!$B$2:$S$450,12,FALSE)</f>
        <v>lepidoptera</v>
      </c>
      <c r="P823" t="str">
        <f>VLOOKUP($D823,metadata!$B$2:$S$450,13,FALSE)</f>
        <v xml:space="preserve"> Fuchu</v>
      </c>
      <c r="Q823">
        <f>VLOOKUP($D823,metadata!$B$2:$S$450,14,FALSE)</f>
        <v>35.668968999999997</v>
      </c>
      <c r="R823">
        <f>VLOOKUP($D823,metadata!$B$2:$S$450,15,FALSE)</f>
        <v>139.47766899999999</v>
      </c>
      <c r="S823">
        <f>VLOOKUP($D823,metadata!$B$2:$S$450,16,FALSE)</f>
        <v>0.05</v>
      </c>
      <c r="T823">
        <f>VLOOKUP($D823,metadata!$B$2:$S$450,17,FALSE)</f>
        <v>50</v>
      </c>
      <c r="U823">
        <f>VLOOKUP($D823,metadata!$B$2:$S$450,18,FALSE)</f>
        <v>0</v>
      </c>
      <c r="V823">
        <f>VLOOKUP($D823,metadata!$B$2:$Z$450,19,FALSE)</f>
        <v>25</v>
      </c>
      <c r="W823" t="str">
        <f>VLOOKUP($D823,metadata!$B$2:$Z$450,20,FALSE)</f>
        <v>global average</v>
      </c>
      <c r="X823">
        <f>VLOOKUP($D823,metadata!$B$2:$Z$450,21,FALSE)</f>
        <v>0</v>
      </c>
      <c r="Y823">
        <f>VLOOKUP($D823,metadata!$B$2:$Z$450,22,FALSE)</f>
        <v>19</v>
      </c>
      <c r="Z823">
        <f>VLOOKUP($D823,metadata!$B$2:$Z$450,23,FALSE)</f>
        <v>0</v>
      </c>
      <c r="AA823">
        <f>VLOOKUP($D823,metadata!$B$2:$Z$450,24,FALSE)</f>
        <v>0</v>
      </c>
      <c r="AB823">
        <f>VLOOKUP($D823,metadata!$B$2:$Z$450,25,FALSE)</f>
        <v>0</v>
      </c>
    </row>
    <row r="824" spans="3:28" x14ac:dyDescent="0.3">
      <c r="C824">
        <v>823</v>
      </c>
      <c r="D824" s="11" t="str">
        <f t="shared" si="12"/>
        <v>19- Fuchu</v>
      </c>
      <c r="E824" t="str">
        <f>VLOOKUP($D824,metadata!$B$2:$S$450,2,FALSE)</f>
        <v>Kato, Y</v>
      </c>
      <c r="F824" t="str">
        <f>VLOOKUP($D824,metadata!$B$2:$S$450,3,FALSE)</f>
        <v>Geographic variation in photoperiodic response for the induction of pupal diapause in the Aristolochia-feeding butterfly Atrophaneura alcinous</v>
      </c>
      <c r="G824" t="str">
        <f>VLOOKUP($D824,metadata!$B$2:$S$450,4,FALSE)</f>
        <v>10.1303/aez.2005.347</v>
      </c>
      <c r="H824" t="str">
        <f>VLOOKUP($D824,metadata!$B$2:$S$450,5,FALSE)</f>
        <v>y</v>
      </c>
      <c r="I824" t="str">
        <f>VLOOKUP($D824,metadata!$B$2:$S$450,6,FALSE)</f>
        <v>a</v>
      </c>
      <c r="J824" t="str">
        <f>VLOOKUP($D824,metadata!$B$2:$S$450,7,FALSE)</f>
        <v>i</v>
      </c>
      <c r="K824">
        <f>VLOOKUP($D824,metadata!$B$2:$S$450,8,FALSE)</f>
        <v>7</v>
      </c>
      <c r="L824">
        <f>VLOOKUP($D824,metadata!$B$2:$S$450,9,FALSE)</f>
        <v>5</v>
      </c>
      <c r="M824">
        <f>VLOOKUP($D824,metadata!$B$2:$S$450,10,FALSE)</f>
        <v>0</v>
      </c>
      <c r="N824" t="str">
        <f>VLOOKUP($D824,metadata!$B$2:$S$450,11,FALSE)</f>
        <v>Atrophaneura alcinous</v>
      </c>
      <c r="O824" t="str">
        <f>VLOOKUP($D824,metadata!$B$2:$S$450,12,FALSE)</f>
        <v>lepidoptera</v>
      </c>
      <c r="P824" t="str">
        <f>VLOOKUP($D824,metadata!$B$2:$S$450,13,FALSE)</f>
        <v xml:space="preserve"> Fuchu</v>
      </c>
      <c r="Q824">
        <f>VLOOKUP($D824,metadata!$B$2:$S$450,14,FALSE)</f>
        <v>35.668968999999997</v>
      </c>
      <c r="R824">
        <f>VLOOKUP($D824,metadata!$B$2:$S$450,15,FALSE)</f>
        <v>139.47766899999999</v>
      </c>
      <c r="S824">
        <f>VLOOKUP($D824,metadata!$B$2:$S$450,16,FALSE)</f>
        <v>0.05</v>
      </c>
      <c r="T824">
        <f>VLOOKUP($D824,metadata!$B$2:$S$450,17,FALSE)</f>
        <v>50</v>
      </c>
      <c r="U824">
        <f>VLOOKUP($D824,metadata!$B$2:$S$450,18,FALSE)</f>
        <v>0</v>
      </c>
      <c r="V824">
        <f>VLOOKUP($D824,metadata!$B$2:$Z$450,19,FALSE)</f>
        <v>25</v>
      </c>
      <c r="W824" t="str">
        <f>VLOOKUP($D824,metadata!$B$2:$Z$450,20,FALSE)</f>
        <v>global average</v>
      </c>
      <c r="X824">
        <f>VLOOKUP($D824,metadata!$B$2:$Z$450,21,FALSE)</f>
        <v>0</v>
      </c>
      <c r="Y824">
        <f>VLOOKUP($D824,metadata!$B$2:$Z$450,22,FALSE)</f>
        <v>19</v>
      </c>
      <c r="Z824">
        <f>VLOOKUP($D824,metadata!$B$2:$Z$450,23,FALSE)</f>
        <v>0</v>
      </c>
      <c r="AA824">
        <f>VLOOKUP($D824,metadata!$B$2:$Z$450,24,FALSE)</f>
        <v>0</v>
      </c>
      <c r="AB824">
        <f>VLOOKUP($D824,metadata!$B$2:$Z$450,25,FALSE)</f>
        <v>0</v>
      </c>
    </row>
    <row r="825" spans="3:28" x14ac:dyDescent="0.3">
      <c r="C825">
        <v>824</v>
      </c>
      <c r="D825" s="11" t="str">
        <f t="shared" si="12"/>
        <v>19- Fuchu</v>
      </c>
      <c r="E825" t="str">
        <f>VLOOKUP($D825,metadata!$B$2:$S$450,2,FALSE)</f>
        <v>Kato, Y</v>
      </c>
      <c r="F825" t="str">
        <f>VLOOKUP($D825,metadata!$B$2:$S$450,3,FALSE)</f>
        <v>Geographic variation in photoperiodic response for the induction of pupal diapause in the Aristolochia-feeding butterfly Atrophaneura alcinous</v>
      </c>
      <c r="G825" t="str">
        <f>VLOOKUP($D825,metadata!$B$2:$S$450,4,FALSE)</f>
        <v>10.1303/aez.2005.347</v>
      </c>
      <c r="H825" t="str">
        <f>VLOOKUP($D825,metadata!$B$2:$S$450,5,FALSE)</f>
        <v>y</v>
      </c>
      <c r="I825" t="str">
        <f>VLOOKUP($D825,metadata!$B$2:$S$450,6,FALSE)</f>
        <v>a</v>
      </c>
      <c r="J825" t="str">
        <f>VLOOKUP($D825,metadata!$B$2:$S$450,7,FALSE)</f>
        <v>i</v>
      </c>
      <c r="K825">
        <f>VLOOKUP($D825,metadata!$B$2:$S$450,8,FALSE)</f>
        <v>7</v>
      </c>
      <c r="L825">
        <f>VLOOKUP($D825,metadata!$B$2:$S$450,9,FALSE)</f>
        <v>5</v>
      </c>
      <c r="M825">
        <f>VLOOKUP($D825,metadata!$B$2:$S$450,10,FALSE)</f>
        <v>0</v>
      </c>
      <c r="N825" t="str">
        <f>VLOOKUP($D825,metadata!$B$2:$S$450,11,FALSE)</f>
        <v>Atrophaneura alcinous</v>
      </c>
      <c r="O825" t="str">
        <f>VLOOKUP($D825,metadata!$B$2:$S$450,12,FALSE)</f>
        <v>lepidoptera</v>
      </c>
      <c r="P825" t="str">
        <f>VLOOKUP($D825,metadata!$B$2:$S$450,13,FALSE)</f>
        <v xml:space="preserve"> Fuchu</v>
      </c>
      <c r="Q825">
        <f>VLOOKUP($D825,metadata!$B$2:$S$450,14,FALSE)</f>
        <v>35.668968999999997</v>
      </c>
      <c r="R825">
        <f>VLOOKUP($D825,metadata!$B$2:$S$450,15,FALSE)</f>
        <v>139.47766899999999</v>
      </c>
      <c r="S825">
        <f>VLOOKUP($D825,metadata!$B$2:$S$450,16,FALSE)</f>
        <v>0.05</v>
      </c>
      <c r="T825">
        <f>VLOOKUP($D825,metadata!$B$2:$S$450,17,FALSE)</f>
        <v>50</v>
      </c>
      <c r="U825">
        <f>VLOOKUP($D825,metadata!$B$2:$S$450,18,FALSE)</f>
        <v>0</v>
      </c>
      <c r="V825">
        <f>VLOOKUP($D825,metadata!$B$2:$Z$450,19,FALSE)</f>
        <v>25</v>
      </c>
      <c r="W825" t="str">
        <f>VLOOKUP($D825,metadata!$B$2:$Z$450,20,FALSE)</f>
        <v>global average</v>
      </c>
      <c r="X825">
        <f>VLOOKUP($D825,metadata!$B$2:$Z$450,21,FALSE)</f>
        <v>0</v>
      </c>
      <c r="Y825">
        <f>VLOOKUP($D825,metadata!$B$2:$Z$450,22,FALSE)</f>
        <v>19</v>
      </c>
      <c r="Z825">
        <f>VLOOKUP($D825,metadata!$B$2:$Z$450,23,FALSE)</f>
        <v>0</v>
      </c>
      <c r="AA825">
        <f>VLOOKUP($D825,metadata!$B$2:$Z$450,24,FALSE)</f>
        <v>0</v>
      </c>
      <c r="AB825">
        <f>VLOOKUP($D825,metadata!$B$2:$Z$450,25,FALSE)</f>
        <v>0</v>
      </c>
    </row>
    <row r="826" spans="3:28" x14ac:dyDescent="0.3">
      <c r="C826">
        <v>825</v>
      </c>
      <c r="D826" s="11" t="str">
        <f t="shared" si="12"/>
        <v>19- Fuchu</v>
      </c>
      <c r="E826" t="str">
        <f>VLOOKUP($D826,metadata!$B$2:$S$450,2,FALSE)</f>
        <v>Kato, Y</v>
      </c>
      <c r="F826" t="str">
        <f>VLOOKUP($D826,metadata!$B$2:$S$450,3,FALSE)</f>
        <v>Geographic variation in photoperiodic response for the induction of pupal diapause in the Aristolochia-feeding butterfly Atrophaneura alcinous</v>
      </c>
      <c r="G826" t="str">
        <f>VLOOKUP($D826,metadata!$B$2:$S$450,4,FALSE)</f>
        <v>10.1303/aez.2005.347</v>
      </c>
      <c r="H826" t="str">
        <f>VLOOKUP($D826,metadata!$B$2:$S$450,5,FALSE)</f>
        <v>y</v>
      </c>
      <c r="I826" t="str">
        <f>VLOOKUP($D826,metadata!$B$2:$S$450,6,FALSE)</f>
        <v>a</v>
      </c>
      <c r="J826" t="str">
        <f>VLOOKUP($D826,metadata!$B$2:$S$450,7,FALSE)</f>
        <v>i</v>
      </c>
      <c r="K826">
        <f>VLOOKUP($D826,metadata!$B$2:$S$450,8,FALSE)</f>
        <v>7</v>
      </c>
      <c r="L826">
        <f>VLOOKUP($D826,metadata!$B$2:$S$450,9,FALSE)</f>
        <v>5</v>
      </c>
      <c r="M826">
        <f>VLOOKUP($D826,metadata!$B$2:$S$450,10,FALSE)</f>
        <v>0</v>
      </c>
      <c r="N826" t="str">
        <f>VLOOKUP($D826,metadata!$B$2:$S$450,11,FALSE)</f>
        <v>Atrophaneura alcinous</v>
      </c>
      <c r="O826" t="str">
        <f>VLOOKUP($D826,metadata!$B$2:$S$450,12,FALSE)</f>
        <v>lepidoptera</v>
      </c>
      <c r="P826" t="str">
        <f>VLOOKUP($D826,metadata!$B$2:$S$450,13,FALSE)</f>
        <v xml:space="preserve"> Fuchu</v>
      </c>
      <c r="Q826">
        <f>VLOOKUP($D826,metadata!$B$2:$S$450,14,FALSE)</f>
        <v>35.668968999999997</v>
      </c>
      <c r="R826">
        <f>VLOOKUP($D826,metadata!$B$2:$S$450,15,FALSE)</f>
        <v>139.47766899999999</v>
      </c>
      <c r="S826">
        <f>VLOOKUP($D826,metadata!$B$2:$S$450,16,FALSE)</f>
        <v>0.05</v>
      </c>
      <c r="T826">
        <f>VLOOKUP($D826,metadata!$B$2:$S$450,17,FALSE)</f>
        <v>50</v>
      </c>
      <c r="U826">
        <f>VLOOKUP($D826,metadata!$B$2:$S$450,18,FALSE)</f>
        <v>0</v>
      </c>
      <c r="V826">
        <f>VLOOKUP($D826,metadata!$B$2:$Z$450,19,FALSE)</f>
        <v>25</v>
      </c>
      <c r="W826" t="str">
        <f>VLOOKUP($D826,metadata!$B$2:$Z$450,20,FALSE)</f>
        <v>global average</v>
      </c>
      <c r="X826">
        <f>VLOOKUP($D826,metadata!$B$2:$Z$450,21,FALSE)</f>
        <v>0</v>
      </c>
      <c r="Y826">
        <f>VLOOKUP($D826,metadata!$B$2:$Z$450,22,FALSE)</f>
        <v>19</v>
      </c>
      <c r="Z826">
        <f>VLOOKUP($D826,metadata!$B$2:$Z$450,23,FALSE)</f>
        <v>0</v>
      </c>
      <c r="AA826">
        <f>VLOOKUP($D826,metadata!$B$2:$Z$450,24,FALSE)</f>
        <v>0</v>
      </c>
      <c r="AB826">
        <f>VLOOKUP($D826,metadata!$B$2:$Z$450,25,FALSE)</f>
        <v>0</v>
      </c>
    </row>
    <row r="827" spans="3:28" x14ac:dyDescent="0.3">
      <c r="C827">
        <v>826</v>
      </c>
      <c r="D827" s="11" t="str">
        <f t="shared" si="12"/>
        <v>19- Fuchu</v>
      </c>
      <c r="E827" t="str">
        <f>VLOOKUP($D827,metadata!$B$2:$S$450,2,FALSE)</f>
        <v>Kato, Y</v>
      </c>
      <c r="F827" t="str">
        <f>VLOOKUP($D827,metadata!$B$2:$S$450,3,FALSE)</f>
        <v>Geographic variation in photoperiodic response for the induction of pupal diapause in the Aristolochia-feeding butterfly Atrophaneura alcinous</v>
      </c>
      <c r="G827" t="str">
        <f>VLOOKUP($D827,metadata!$B$2:$S$450,4,FALSE)</f>
        <v>10.1303/aez.2005.347</v>
      </c>
      <c r="H827" t="str">
        <f>VLOOKUP($D827,metadata!$B$2:$S$450,5,FALSE)</f>
        <v>y</v>
      </c>
      <c r="I827" t="str">
        <f>VLOOKUP($D827,metadata!$B$2:$S$450,6,FALSE)</f>
        <v>a</v>
      </c>
      <c r="J827" t="str">
        <f>VLOOKUP($D827,metadata!$B$2:$S$450,7,FALSE)</f>
        <v>i</v>
      </c>
      <c r="K827">
        <f>VLOOKUP($D827,metadata!$B$2:$S$450,8,FALSE)</f>
        <v>7</v>
      </c>
      <c r="L827">
        <f>VLOOKUP($D827,metadata!$B$2:$S$450,9,FALSE)</f>
        <v>5</v>
      </c>
      <c r="M827">
        <f>VLOOKUP($D827,metadata!$B$2:$S$450,10,FALSE)</f>
        <v>0</v>
      </c>
      <c r="N827" t="str">
        <f>VLOOKUP($D827,metadata!$B$2:$S$450,11,FALSE)</f>
        <v>Atrophaneura alcinous</v>
      </c>
      <c r="O827" t="str">
        <f>VLOOKUP($D827,metadata!$B$2:$S$450,12,FALSE)</f>
        <v>lepidoptera</v>
      </c>
      <c r="P827" t="str">
        <f>VLOOKUP($D827,metadata!$B$2:$S$450,13,FALSE)</f>
        <v xml:space="preserve"> Fuchu</v>
      </c>
      <c r="Q827">
        <f>VLOOKUP($D827,metadata!$B$2:$S$450,14,FALSE)</f>
        <v>35.668968999999997</v>
      </c>
      <c r="R827">
        <f>VLOOKUP($D827,metadata!$B$2:$S$450,15,FALSE)</f>
        <v>139.47766899999999</v>
      </c>
      <c r="S827">
        <f>VLOOKUP($D827,metadata!$B$2:$S$450,16,FALSE)</f>
        <v>0.05</v>
      </c>
      <c r="T827">
        <f>VLOOKUP($D827,metadata!$B$2:$S$450,17,FALSE)</f>
        <v>50</v>
      </c>
      <c r="U827">
        <f>VLOOKUP($D827,metadata!$B$2:$S$450,18,FALSE)</f>
        <v>0</v>
      </c>
      <c r="V827">
        <f>VLOOKUP($D827,metadata!$B$2:$Z$450,19,FALSE)</f>
        <v>25</v>
      </c>
      <c r="W827" t="str">
        <f>VLOOKUP($D827,metadata!$B$2:$Z$450,20,FALSE)</f>
        <v>global average</v>
      </c>
      <c r="X827">
        <f>VLOOKUP($D827,metadata!$B$2:$Z$450,21,FALSE)</f>
        <v>0</v>
      </c>
      <c r="Y827">
        <f>VLOOKUP($D827,metadata!$B$2:$Z$450,22,FALSE)</f>
        <v>19</v>
      </c>
      <c r="Z827">
        <f>VLOOKUP($D827,metadata!$B$2:$Z$450,23,FALSE)</f>
        <v>0</v>
      </c>
      <c r="AA827">
        <f>VLOOKUP($D827,metadata!$B$2:$Z$450,24,FALSE)</f>
        <v>0</v>
      </c>
      <c r="AB827">
        <f>VLOOKUP($D827,metadata!$B$2:$Z$450,25,FALSE)</f>
        <v>0</v>
      </c>
    </row>
    <row r="828" spans="3:28" x14ac:dyDescent="0.3">
      <c r="C828">
        <v>827</v>
      </c>
      <c r="D828" s="11" t="str">
        <f t="shared" si="12"/>
        <v>19- Fuchu</v>
      </c>
      <c r="E828" t="str">
        <f>VLOOKUP($D828,metadata!$B$2:$S$450,2,FALSE)</f>
        <v>Kato, Y</v>
      </c>
      <c r="F828" t="str">
        <f>VLOOKUP($D828,metadata!$B$2:$S$450,3,FALSE)</f>
        <v>Geographic variation in photoperiodic response for the induction of pupal diapause in the Aristolochia-feeding butterfly Atrophaneura alcinous</v>
      </c>
      <c r="G828" t="str">
        <f>VLOOKUP($D828,metadata!$B$2:$S$450,4,FALSE)</f>
        <v>10.1303/aez.2005.347</v>
      </c>
      <c r="H828" t="str">
        <f>VLOOKUP($D828,metadata!$B$2:$S$450,5,FALSE)</f>
        <v>y</v>
      </c>
      <c r="I828" t="str">
        <f>VLOOKUP($D828,metadata!$B$2:$S$450,6,FALSE)</f>
        <v>a</v>
      </c>
      <c r="J828" t="str">
        <f>VLOOKUP($D828,metadata!$B$2:$S$450,7,FALSE)</f>
        <v>i</v>
      </c>
      <c r="K828">
        <f>VLOOKUP($D828,metadata!$B$2:$S$450,8,FALSE)</f>
        <v>7</v>
      </c>
      <c r="L828">
        <f>VLOOKUP($D828,metadata!$B$2:$S$450,9,FALSE)</f>
        <v>5</v>
      </c>
      <c r="M828">
        <f>VLOOKUP($D828,metadata!$B$2:$S$450,10,FALSE)</f>
        <v>0</v>
      </c>
      <c r="N828" t="str">
        <f>VLOOKUP($D828,metadata!$B$2:$S$450,11,FALSE)</f>
        <v>Atrophaneura alcinous</v>
      </c>
      <c r="O828" t="str">
        <f>VLOOKUP($D828,metadata!$B$2:$S$450,12,FALSE)</f>
        <v>lepidoptera</v>
      </c>
      <c r="P828" t="str">
        <f>VLOOKUP($D828,metadata!$B$2:$S$450,13,FALSE)</f>
        <v xml:space="preserve"> Fuchu</v>
      </c>
      <c r="Q828">
        <f>VLOOKUP($D828,metadata!$B$2:$S$450,14,FALSE)</f>
        <v>35.668968999999997</v>
      </c>
      <c r="R828">
        <f>VLOOKUP($D828,metadata!$B$2:$S$450,15,FALSE)</f>
        <v>139.47766899999999</v>
      </c>
      <c r="S828">
        <f>VLOOKUP($D828,metadata!$B$2:$S$450,16,FALSE)</f>
        <v>0.05</v>
      </c>
      <c r="T828">
        <f>VLOOKUP($D828,metadata!$B$2:$S$450,17,FALSE)</f>
        <v>50</v>
      </c>
      <c r="U828">
        <f>VLOOKUP($D828,metadata!$B$2:$S$450,18,FALSE)</f>
        <v>0</v>
      </c>
      <c r="V828">
        <f>VLOOKUP($D828,metadata!$B$2:$Z$450,19,FALSE)</f>
        <v>25</v>
      </c>
      <c r="W828" t="str">
        <f>VLOOKUP($D828,metadata!$B$2:$Z$450,20,FALSE)</f>
        <v>global average</v>
      </c>
      <c r="X828">
        <f>VLOOKUP($D828,metadata!$B$2:$Z$450,21,FALSE)</f>
        <v>0</v>
      </c>
      <c r="Y828">
        <f>VLOOKUP($D828,metadata!$B$2:$Z$450,22,FALSE)</f>
        <v>19</v>
      </c>
      <c r="Z828">
        <f>VLOOKUP($D828,metadata!$B$2:$Z$450,23,FALSE)</f>
        <v>0</v>
      </c>
      <c r="AA828">
        <f>VLOOKUP($D828,metadata!$B$2:$Z$450,24,FALSE)</f>
        <v>0</v>
      </c>
      <c r="AB828">
        <f>VLOOKUP($D828,metadata!$B$2:$Z$450,25,FALSE)</f>
        <v>0</v>
      </c>
    </row>
    <row r="829" spans="3:28" x14ac:dyDescent="0.3">
      <c r="C829">
        <v>828</v>
      </c>
      <c r="D829" s="11" t="str">
        <f t="shared" si="12"/>
        <v>19- Fuchu</v>
      </c>
      <c r="E829" t="str">
        <f>VLOOKUP($D829,metadata!$B$2:$S$450,2,FALSE)</f>
        <v>Kato, Y</v>
      </c>
      <c r="F829" t="str">
        <f>VLOOKUP($D829,metadata!$B$2:$S$450,3,FALSE)</f>
        <v>Geographic variation in photoperiodic response for the induction of pupal diapause in the Aristolochia-feeding butterfly Atrophaneura alcinous</v>
      </c>
      <c r="G829" t="str">
        <f>VLOOKUP($D829,metadata!$B$2:$S$450,4,FALSE)</f>
        <v>10.1303/aez.2005.347</v>
      </c>
      <c r="H829" t="str">
        <f>VLOOKUP($D829,metadata!$B$2:$S$450,5,FALSE)</f>
        <v>y</v>
      </c>
      <c r="I829" t="str">
        <f>VLOOKUP($D829,metadata!$B$2:$S$450,6,FALSE)</f>
        <v>a</v>
      </c>
      <c r="J829" t="str">
        <f>VLOOKUP($D829,metadata!$B$2:$S$450,7,FALSE)</f>
        <v>i</v>
      </c>
      <c r="K829">
        <f>VLOOKUP($D829,metadata!$B$2:$S$450,8,FALSE)</f>
        <v>7</v>
      </c>
      <c r="L829">
        <f>VLOOKUP($D829,metadata!$B$2:$S$450,9,FALSE)</f>
        <v>5</v>
      </c>
      <c r="M829">
        <f>VLOOKUP($D829,metadata!$B$2:$S$450,10,FALSE)</f>
        <v>0</v>
      </c>
      <c r="N829" t="str">
        <f>VLOOKUP($D829,metadata!$B$2:$S$450,11,FALSE)</f>
        <v>Atrophaneura alcinous</v>
      </c>
      <c r="O829" t="str">
        <f>VLOOKUP($D829,metadata!$B$2:$S$450,12,FALSE)</f>
        <v>lepidoptera</v>
      </c>
      <c r="P829" t="str">
        <f>VLOOKUP($D829,metadata!$B$2:$S$450,13,FALSE)</f>
        <v xml:space="preserve"> Fuchu</v>
      </c>
      <c r="Q829">
        <f>VLOOKUP($D829,metadata!$B$2:$S$450,14,FALSE)</f>
        <v>35.668968999999997</v>
      </c>
      <c r="R829">
        <f>VLOOKUP($D829,metadata!$B$2:$S$450,15,FALSE)</f>
        <v>139.47766899999999</v>
      </c>
      <c r="S829">
        <f>VLOOKUP($D829,metadata!$B$2:$S$450,16,FALSE)</f>
        <v>0.05</v>
      </c>
      <c r="T829">
        <f>VLOOKUP($D829,metadata!$B$2:$S$450,17,FALSE)</f>
        <v>50</v>
      </c>
      <c r="U829">
        <f>VLOOKUP($D829,metadata!$B$2:$S$450,18,FALSE)</f>
        <v>0</v>
      </c>
      <c r="V829">
        <f>VLOOKUP($D829,metadata!$B$2:$Z$450,19,FALSE)</f>
        <v>25</v>
      </c>
      <c r="W829" t="str">
        <f>VLOOKUP($D829,metadata!$B$2:$Z$450,20,FALSE)</f>
        <v>global average</v>
      </c>
      <c r="X829">
        <f>VLOOKUP($D829,metadata!$B$2:$Z$450,21,FALSE)</f>
        <v>0</v>
      </c>
      <c r="Y829">
        <f>VLOOKUP($D829,metadata!$B$2:$Z$450,22,FALSE)</f>
        <v>19</v>
      </c>
      <c r="Z829">
        <f>VLOOKUP($D829,metadata!$B$2:$Z$450,23,FALSE)</f>
        <v>0</v>
      </c>
      <c r="AA829">
        <f>VLOOKUP($D829,metadata!$B$2:$Z$450,24,FALSE)</f>
        <v>0</v>
      </c>
      <c r="AB829">
        <f>VLOOKUP($D829,metadata!$B$2:$Z$450,25,FALSE)</f>
        <v>0</v>
      </c>
    </row>
    <row r="830" spans="3:28" x14ac:dyDescent="0.3">
      <c r="C830">
        <v>829</v>
      </c>
      <c r="D830" s="11" t="str">
        <f t="shared" si="12"/>
        <v>19- Fuchu</v>
      </c>
      <c r="E830" t="str">
        <f>VLOOKUP($D830,metadata!$B$2:$S$450,2,FALSE)</f>
        <v>Kato, Y</v>
      </c>
      <c r="F830" t="str">
        <f>VLOOKUP($D830,metadata!$B$2:$S$450,3,FALSE)</f>
        <v>Geographic variation in photoperiodic response for the induction of pupal diapause in the Aristolochia-feeding butterfly Atrophaneura alcinous</v>
      </c>
      <c r="G830" t="str">
        <f>VLOOKUP($D830,metadata!$B$2:$S$450,4,FALSE)</f>
        <v>10.1303/aez.2005.347</v>
      </c>
      <c r="H830" t="str">
        <f>VLOOKUP($D830,metadata!$B$2:$S$450,5,FALSE)</f>
        <v>y</v>
      </c>
      <c r="I830" t="str">
        <f>VLOOKUP($D830,metadata!$B$2:$S$450,6,FALSE)</f>
        <v>a</v>
      </c>
      <c r="J830" t="str">
        <f>VLOOKUP($D830,metadata!$B$2:$S$450,7,FALSE)</f>
        <v>i</v>
      </c>
      <c r="K830">
        <f>VLOOKUP($D830,metadata!$B$2:$S$450,8,FALSE)</f>
        <v>7</v>
      </c>
      <c r="L830">
        <f>VLOOKUP($D830,metadata!$B$2:$S$450,9,FALSE)</f>
        <v>5</v>
      </c>
      <c r="M830">
        <f>VLOOKUP($D830,metadata!$B$2:$S$450,10,FALSE)</f>
        <v>0</v>
      </c>
      <c r="N830" t="str">
        <f>VLOOKUP($D830,metadata!$B$2:$S$450,11,FALSE)</f>
        <v>Atrophaneura alcinous</v>
      </c>
      <c r="O830" t="str">
        <f>VLOOKUP($D830,metadata!$B$2:$S$450,12,FALSE)</f>
        <v>lepidoptera</v>
      </c>
      <c r="P830" t="str">
        <f>VLOOKUP($D830,metadata!$B$2:$S$450,13,FALSE)</f>
        <v xml:space="preserve"> Fuchu</v>
      </c>
      <c r="Q830">
        <f>VLOOKUP($D830,metadata!$B$2:$S$450,14,FALSE)</f>
        <v>35.668968999999997</v>
      </c>
      <c r="R830">
        <f>VLOOKUP($D830,metadata!$B$2:$S$450,15,FALSE)</f>
        <v>139.47766899999999</v>
      </c>
      <c r="S830">
        <f>VLOOKUP($D830,metadata!$B$2:$S$450,16,FALSE)</f>
        <v>0.05</v>
      </c>
      <c r="T830">
        <f>VLOOKUP($D830,metadata!$B$2:$S$450,17,FALSE)</f>
        <v>50</v>
      </c>
      <c r="U830">
        <f>VLOOKUP($D830,metadata!$B$2:$S$450,18,FALSE)</f>
        <v>0</v>
      </c>
      <c r="V830">
        <f>VLOOKUP($D830,metadata!$B$2:$Z$450,19,FALSE)</f>
        <v>25</v>
      </c>
      <c r="W830" t="str">
        <f>VLOOKUP($D830,metadata!$B$2:$Z$450,20,FALSE)</f>
        <v>global average</v>
      </c>
      <c r="X830">
        <f>VLOOKUP($D830,metadata!$B$2:$Z$450,21,FALSE)</f>
        <v>0</v>
      </c>
      <c r="Y830">
        <f>VLOOKUP($D830,metadata!$B$2:$Z$450,22,FALSE)</f>
        <v>19</v>
      </c>
      <c r="Z830">
        <f>VLOOKUP($D830,metadata!$B$2:$Z$450,23,FALSE)</f>
        <v>0</v>
      </c>
      <c r="AA830">
        <f>VLOOKUP($D830,metadata!$B$2:$Z$450,24,FALSE)</f>
        <v>0</v>
      </c>
      <c r="AB830">
        <f>VLOOKUP($D830,metadata!$B$2:$Z$450,25,FALSE)</f>
        <v>0</v>
      </c>
    </row>
    <row r="831" spans="3:28" x14ac:dyDescent="0.3">
      <c r="C831">
        <v>830</v>
      </c>
      <c r="D831" s="11" t="str">
        <f t="shared" si="12"/>
        <v>19- Fuchu</v>
      </c>
      <c r="E831" t="str">
        <f>VLOOKUP($D831,metadata!$B$2:$S$450,2,FALSE)</f>
        <v>Kato, Y</v>
      </c>
      <c r="F831" t="str">
        <f>VLOOKUP($D831,metadata!$B$2:$S$450,3,FALSE)</f>
        <v>Geographic variation in photoperiodic response for the induction of pupal diapause in the Aristolochia-feeding butterfly Atrophaneura alcinous</v>
      </c>
      <c r="G831" t="str">
        <f>VLOOKUP($D831,metadata!$B$2:$S$450,4,FALSE)</f>
        <v>10.1303/aez.2005.347</v>
      </c>
      <c r="H831" t="str">
        <f>VLOOKUP($D831,metadata!$B$2:$S$450,5,FALSE)</f>
        <v>y</v>
      </c>
      <c r="I831" t="str">
        <f>VLOOKUP($D831,metadata!$B$2:$S$450,6,FALSE)</f>
        <v>a</v>
      </c>
      <c r="J831" t="str">
        <f>VLOOKUP($D831,metadata!$B$2:$S$450,7,FALSE)</f>
        <v>i</v>
      </c>
      <c r="K831">
        <f>VLOOKUP($D831,metadata!$B$2:$S$450,8,FALSE)</f>
        <v>7</v>
      </c>
      <c r="L831">
        <f>VLOOKUP($D831,metadata!$B$2:$S$450,9,FALSE)</f>
        <v>5</v>
      </c>
      <c r="M831">
        <f>VLOOKUP($D831,metadata!$B$2:$S$450,10,FALSE)</f>
        <v>0</v>
      </c>
      <c r="N831" t="str">
        <f>VLOOKUP($D831,metadata!$B$2:$S$450,11,FALSE)</f>
        <v>Atrophaneura alcinous</v>
      </c>
      <c r="O831" t="str">
        <f>VLOOKUP($D831,metadata!$B$2:$S$450,12,FALSE)</f>
        <v>lepidoptera</v>
      </c>
      <c r="P831" t="str">
        <f>VLOOKUP($D831,metadata!$B$2:$S$450,13,FALSE)</f>
        <v xml:space="preserve"> Fuchu</v>
      </c>
      <c r="Q831">
        <f>VLOOKUP($D831,metadata!$B$2:$S$450,14,FALSE)</f>
        <v>35.668968999999997</v>
      </c>
      <c r="R831">
        <f>VLOOKUP($D831,metadata!$B$2:$S$450,15,FALSE)</f>
        <v>139.47766899999999</v>
      </c>
      <c r="S831">
        <f>VLOOKUP($D831,metadata!$B$2:$S$450,16,FALSE)</f>
        <v>0.05</v>
      </c>
      <c r="T831">
        <f>VLOOKUP($D831,metadata!$B$2:$S$450,17,FALSE)</f>
        <v>50</v>
      </c>
      <c r="U831">
        <f>VLOOKUP($D831,metadata!$B$2:$S$450,18,FALSE)</f>
        <v>0</v>
      </c>
      <c r="V831">
        <f>VLOOKUP($D831,metadata!$B$2:$Z$450,19,FALSE)</f>
        <v>25</v>
      </c>
      <c r="W831" t="str">
        <f>VLOOKUP($D831,metadata!$B$2:$Z$450,20,FALSE)</f>
        <v>global average</v>
      </c>
      <c r="X831">
        <f>VLOOKUP($D831,metadata!$B$2:$Z$450,21,FALSE)</f>
        <v>0</v>
      </c>
      <c r="Y831">
        <f>VLOOKUP($D831,metadata!$B$2:$Z$450,22,FALSE)</f>
        <v>19</v>
      </c>
      <c r="Z831">
        <f>VLOOKUP($D831,metadata!$B$2:$Z$450,23,FALSE)</f>
        <v>0</v>
      </c>
      <c r="AA831">
        <f>VLOOKUP($D831,metadata!$B$2:$Z$450,24,FALSE)</f>
        <v>0</v>
      </c>
      <c r="AB831">
        <f>VLOOKUP($D831,metadata!$B$2:$Z$450,25,FALSE)</f>
        <v>0</v>
      </c>
    </row>
    <row r="832" spans="3:28" x14ac:dyDescent="0.3">
      <c r="C832">
        <v>831</v>
      </c>
      <c r="D832" s="11" t="str">
        <f t="shared" si="12"/>
        <v>19- Fuchu</v>
      </c>
      <c r="E832" t="str">
        <f>VLOOKUP($D832,metadata!$B$2:$S$450,2,FALSE)</f>
        <v>Kato, Y</v>
      </c>
      <c r="F832" t="str">
        <f>VLOOKUP($D832,metadata!$B$2:$S$450,3,FALSE)</f>
        <v>Geographic variation in photoperiodic response for the induction of pupal diapause in the Aristolochia-feeding butterfly Atrophaneura alcinous</v>
      </c>
      <c r="G832" t="str">
        <f>VLOOKUP($D832,metadata!$B$2:$S$450,4,FALSE)</f>
        <v>10.1303/aez.2005.347</v>
      </c>
      <c r="H832" t="str">
        <f>VLOOKUP($D832,metadata!$B$2:$S$450,5,FALSE)</f>
        <v>y</v>
      </c>
      <c r="I832" t="str">
        <f>VLOOKUP($D832,metadata!$B$2:$S$450,6,FALSE)</f>
        <v>a</v>
      </c>
      <c r="J832" t="str">
        <f>VLOOKUP($D832,metadata!$B$2:$S$450,7,FALSE)</f>
        <v>i</v>
      </c>
      <c r="K832">
        <f>VLOOKUP($D832,metadata!$B$2:$S$450,8,FALSE)</f>
        <v>7</v>
      </c>
      <c r="L832">
        <f>VLOOKUP($D832,metadata!$B$2:$S$450,9,FALSE)</f>
        <v>5</v>
      </c>
      <c r="M832">
        <f>VLOOKUP($D832,metadata!$B$2:$S$450,10,FALSE)</f>
        <v>0</v>
      </c>
      <c r="N832" t="str">
        <f>VLOOKUP($D832,metadata!$B$2:$S$450,11,FALSE)</f>
        <v>Atrophaneura alcinous</v>
      </c>
      <c r="O832" t="str">
        <f>VLOOKUP($D832,metadata!$B$2:$S$450,12,FALSE)</f>
        <v>lepidoptera</v>
      </c>
      <c r="P832" t="str">
        <f>VLOOKUP($D832,metadata!$B$2:$S$450,13,FALSE)</f>
        <v xml:space="preserve"> Fuchu</v>
      </c>
      <c r="Q832">
        <f>VLOOKUP($D832,metadata!$B$2:$S$450,14,FALSE)</f>
        <v>35.668968999999997</v>
      </c>
      <c r="R832">
        <f>VLOOKUP($D832,metadata!$B$2:$S$450,15,FALSE)</f>
        <v>139.47766899999999</v>
      </c>
      <c r="S832">
        <f>VLOOKUP($D832,metadata!$B$2:$S$450,16,FALSE)</f>
        <v>0.05</v>
      </c>
      <c r="T832">
        <f>VLOOKUP($D832,metadata!$B$2:$S$450,17,FALSE)</f>
        <v>50</v>
      </c>
      <c r="U832">
        <f>VLOOKUP($D832,metadata!$B$2:$S$450,18,FALSE)</f>
        <v>0</v>
      </c>
      <c r="V832">
        <f>VLOOKUP($D832,metadata!$B$2:$Z$450,19,FALSE)</f>
        <v>25</v>
      </c>
      <c r="W832" t="str">
        <f>VLOOKUP($D832,metadata!$B$2:$Z$450,20,FALSE)</f>
        <v>global average</v>
      </c>
      <c r="X832">
        <f>VLOOKUP($D832,metadata!$B$2:$Z$450,21,FALSE)</f>
        <v>0</v>
      </c>
      <c r="Y832">
        <f>VLOOKUP($D832,metadata!$B$2:$Z$450,22,FALSE)</f>
        <v>19</v>
      </c>
      <c r="Z832">
        <f>VLOOKUP($D832,metadata!$B$2:$Z$450,23,FALSE)</f>
        <v>0</v>
      </c>
      <c r="AA832">
        <f>VLOOKUP($D832,metadata!$B$2:$Z$450,24,FALSE)</f>
        <v>0</v>
      </c>
      <c r="AB832">
        <f>VLOOKUP($D832,metadata!$B$2:$Z$450,25,FALSE)</f>
        <v>0</v>
      </c>
    </row>
    <row r="833" spans="3:28" x14ac:dyDescent="0.3">
      <c r="C833">
        <v>832</v>
      </c>
      <c r="D833" s="11" t="str">
        <f t="shared" si="12"/>
        <v>19- Fuchu</v>
      </c>
      <c r="E833" t="str">
        <f>VLOOKUP($D833,metadata!$B$2:$S$450,2,FALSE)</f>
        <v>Kato, Y</v>
      </c>
      <c r="F833" t="str">
        <f>VLOOKUP($D833,metadata!$B$2:$S$450,3,FALSE)</f>
        <v>Geographic variation in photoperiodic response for the induction of pupal diapause in the Aristolochia-feeding butterfly Atrophaneura alcinous</v>
      </c>
      <c r="G833" t="str">
        <f>VLOOKUP($D833,metadata!$B$2:$S$450,4,FALSE)</f>
        <v>10.1303/aez.2005.347</v>
      </c>
      <c r="H833" t="str">
        <f>VLOOKUP($D833,metadata!$B$2:$S$450,5,FALSE)</f>
        <v>y</v>
      </c>
      <c r="I833" t="str">
        <f>VLOOKUP($D833,metadata!$B$2:$S$450,6,FALSE)</f>
        <v>a</v>
      </c>
      <c r="J833" t="str">
        <f>VLOOKUP($D833,metadata!$B$2:$S$450,7,FALSE)</f>
        <v>i</v>
      </c>
      <c r="K833">
        <f>VLOOKUP($D833,metadata!$B$2:$S$450,8,FALSE)</f>
        <v>7</v>
      </c>
      <c r="L833">
        <f>VLOOKUP($D833,metadata!$B$2:$S$450,9,FALSE)</f>
        <v>5</v>
      </c>
      <c r="M833">
        <f>VLOOKUP($D833,metadata!$B$2:$S$450,10,FALSE)</f>
        <v>0</v>
      </c>
      <c r="N833" t="str">
        <f>VLOOKUP($D833,metadata!$B$2:$S$450,11,FALSE)</f>
        <v>Atrophaneura alcinous</v>
      </c>
      <c r="O833" t="str">
        <f>VLOOKUP($D833,metadata!$B$2:$S$450,12,FALSE)</f>
        <v>lepidoptera</v>
      </c>
      <c r="P833" t="str">
        <f>VLOOKUP($D833,metadata!$B$2:$S$450,13,FALSE)</f>
        <v xml:space="preserve"> Fuchu</v>
      </c>
      <c r="Q833">
        <f>VLOOKUP($D833,metadata!$B$2:$S$450,14,FALSE)</f>
        <v>35.668968999999997</v>
      </c>
      <c r="R833">
        <f>VLOOKUP($D833,metadata!$B$2:$S$450,15,FALSE)</f>
        <v>139.47766899999999</v>
      </c>
      <c r="S833">
        <f>VLOOKUP($D833,metadata!$B$2:$S$450,16,FALSE)</f>
        <v>0.05</v>
      </c>
      <c r="T833">
        <f>VLOOKUP($D833,metadata!$B$2:$S$450,17,FALSE)</f>
        <v>50</v>
      </c>
      <c r="U833">
        <f>VLOOKUP($D833,metadata!$B$2:$S$450,18,FALSE)</f>
        <v>0</v>
      </c>
      <c r="V833">
        <f>VLOOKUP($D833,metadata!$B$2:$Z$450,19,FALSE)</f>
        <v>25</v>
      </c>
      <c r="W833" t="str">
        <f>VLOOKUP($D833,metadata!$B$2:$Z$450,20,FALSE)</f>
        <v>global average</v>
      </c>
      <c r="X833">
        <f>VLOOKUP($D833,metadata!$B$2:$Z$450,21,FALSE)</f>
        <v>0</v>
      </c>
      <c r="Y833">
        <f>VLOOKUP($D833,metadata!$B$2:$Z$450,22,FALSE)</f>
        <v>19</v>
      </c>
      <c r="Z833">
        <f>VLOOKUP($D833,metadata!$B$2:$Z$450,23,FALSE)</f>
        <v>0</v>
      </c>
      <c r="AA833">
        <f>VLOOKUP($D833,metadata!$B$2:$Z$450,24,FALSE)</f>
        <v>0</v>
      </c>
      <c r="AB833">
        <f>VLOOKUP($D833,metadata!$B$2:$Z$450,25,FALSE)</f>
        <v>0</v>
      </c>
    </row>
    <row r="834" spans="3:28" x14ac:dyDescent="0.3">
      <c r="C834">
        <v>833</v>
      </c>
      <c r="D834" s="11" t="str">
        <f t="shared" si="12"/>
        <v>19- Fuchu</v>
      </c>
      <c r="E834" t="str">
        <f>VLOOKUP($D834,metadata!$B$2:$S$450,2,FALSE)</f>
        <v>Kato, Y</v>
      </c>
      <c r="F834" t="str">
        <f>VLOOKUP($D834,metadata!$B$2:$S$450,3,FALSE)</f>
        <v>Geographic variation in photoperiodic response for the induction of pupal diapause in the Aristolochia-feeding butterfly Atrophaneura alcinous</v>
      </c>
      <c r="G834" t="str">
        <f>VLOOKUP($D834,metadata!$B$2:$S$450,4,FALSE)</f>
        <v>10.1303/aez.2005.347</v>
      </c>
      <c r="H834" t="str">
        <f>VLOOKUP($D834,metadata!$B$2:$S$450,5,FALSE)</f>
        <v>y</v>
      </c>
      <c r="I834" t="str">
        <f>VLOOKUP($D834,metadata!$B$2:$S$450,6,FALSE)</f>
        <v>a</v>
      </c>
      <c r="J834" t="str">
        <f>VLOOKUP($D834,metadata!$B$2:$S$450,7,FALSE)</f>
        <v>i</v>
      </c>
      <c r="K834">
        <f>VLOOKUP($D834,metadata!$B$2:$S$450,8,FALSE)</f>
        <v>7</v>
      </c>
      <c r="L834">
        <f>VLOOKUP($D834,metadata!$B$2:$S$450,9,FALSE)</f>
        <v>5</v>
      </c>
      <c r="M834">
        <f>VLOOKUP($D834,metadata!$B$2:$S$450,10,FALSE)</f>
        <v>0</v>
      </c>
      <c r="N834" t="str">
        <f>VLOOKUP($D834,metadata!$B$2:$S$450,11,FALSE)</f>
        <v>Atrophaneura alcinous</v>
      </c>
      <c r="O834" t="str">
        <f>VLOOKUP($D834,metadata!$B$2:$S$450,12,FALSE)</f>
        <v>lepidoptera</v>
      </c>
      <c r="P834" t="str">
        <f>VLOOKUP($D834,metadata!$B$2:$S$450,13,FALSE)</f>
        <v xml:space="preserve"> Fuchu</v>
      </c>
      <c r="Q834">
        <f>VLOOKUP($D834,metadata!$B$2:$S$450,14,FALSE)</f>
        <v>35.668968999999997</v>
      </c>
      <c r="R834">
        <f>VLOOKUP($D834,metadata!$B$2:$S$450,15,FALSE)</f>
        <v>139.47766899999999</v>
      </c>
      <c r="S834">
        <f>VLOOKUP($D834,metadata!$B$2:$S$450,16,FALSE)</f>
        <v>0.05</v>
      </c>
      <c r="T834">
        <f>VLOOKUP($D834,metadata!$B$2:$S$450,17,FALSE)</f>
        <v>50</v>
      </c>
      <c r="U834">
        <f>VLOOKUP($D834,metadata!$B$2:$S$450,18,FALSE)</f>
        <v>0</v>
      </c>
      <c r="V834">
        <f>VLOOKUP($D834,metadata!$B$2:$Z$450,19,FALSE)</f>
        <v>25</v>
      </c>
      <c r="W834" t="str">
        <f>VLOOKUP($D834,metadata!$B$2:$Z$450,20,FALSE)</f>
        <v>global average</v>
      </c>
      <c r="X834">
        <f>VLOOKUP($D834,metadata!$B$2:$Z$450,21,FALSE)</f>
        <v>0</v>
      </c>
      <c r="Y834">
        <f>VLOOKUP($D834,metadata!$B$2:$Z$450,22,FALSE)</f>
        <v>19</v>
      </c>
      <c r="Z834">
        <f>VLOOKUP($D834,metadata!$B$2:$Z$450,23,FALSE)</f>
        <v>0</v>
      </c>
      <c r="AA834">
        <f>VLOOKUP($D834,metadata!$B$2:$Z$450,24,FALSE)</f>
        <v>0</v>
      </c>
      <c r="AB834">
        <f>VLOOKUP($D834,metadata!$B$2:$Z$450,25,FALSE)</f>
        <v>0</v>
      </c>
    </row>
    <row r="835" spans="3:28" x14ac:dyDescent="0.3">
      <c r="C835">
        <v>834</v>
      </c>
      <c r="D835" s="11" t="str">
        <f t="shared" ref="D835:D898" si="13">VLOOKUP(C835,$A$1:$B$451,2)</f>
        <v>19- Fuchu</v>
      </c>
      <c r="E835" t="str">
        <f>VLOOKUP($D835,metadata!$B$2:$S$450,2,FALSE)</f>
        <v>Kato, Y</v>
      </c>
      <c r="F835" t="str">
        <f>VLOOKUP($D835,metadata!$B$2:$S$450,3,FALSE)</f>
        <v>Geographic variation in photoperiodic response for the induction of pupal diapause in the Aristolochia-feeding butterfly Atrophaneura alcinous</v>
      </c>
      <c r="G835" t="str">
        <f>VLOOKUP($D835,metadata!$B$2:$S$450,4,FALSE)</f>
        <v>10.1303/aez.2005.347</v>
      </c>
      <c r="H835" t="str">
        <f>VLOOKUP($D835,metadata!$B$2:$S$450,5,FALSE)</f>
        <v>y</v>
      </c>
      <c r="I835" t="str">
        <f>VLOOKUP($D835,metadata!$B$2:$S$450,6,FALSE)</f>
        <v>a</v>
      </c>
      <c r="J835" t="str">
        <f>VLOOKUP($D835,metadata!$B$2:$S$450,7,FALSE)</f>
        <v>i</v>
      </c>
      <c r="K835">
        <f>VLOOKUP($D835,metadata!$B$2:$S$450,8,FALSE)</f>
        <v>7</v>
      </c>
      <c r="L835">
        <f>VLOOKUP($D835,metadata!$B$2:$S$450,9,FALSE)</f>
        <v>5</v>
      </c>
      <c r="M835">
        <f>VLOOKUP($D835,metadata!$B$2:$S$450,10,FALSE)</f>
        <v>0</v>
      </c>
      <c r="N835" t="str">
        <f>VLOOKUP($D835,metadata!$B$2:$S$450,11,FALSE)</f>
        <v>Atrophaneura alcinous</v>
      </c>
      <c r="O835" t="str">
        <f>VLOOKUP($D835,metadata!$B$2:$S$450,12,FALSE)</f>
        <v>lepidoptera</v>
      </c>
      <c r="P835" t="str">
        <f>VLOOKUP($D835,metadata!$B$2:$S$450,13,FALSE)</f>
        <v xml:space="preserve"> Fuchu</v>
      </c>
      <c r="Q835">
        <f>VLOOKUP($D835,metadata!$B$2:$S$450,14,FALSE)</f>
        <v>35.668968999999997</v>
      </c>
      <c r="R835">
        <f>VLOOKUP($D835,metadata!$B$2:$S$450,15,FALSE)</f>
        <v>139.47766899999999</v>
      </c>
      <c r="S835">
        <f>VLOOKUP($D835,metadata!$B$2:$S$450,16,FALSE)</f>
        <v>0.05</v>
      </c>
      <c r="T835">
        <f>VLOOKUP($D835,metadata!$B$2:$S$450,17,FALSE)</f>
        <v>50</v>
      </c>
      <c r="U835">
        <f>VLOOKUP($D835,metadata!$B$2:$S$450,18,FALSE)</f>
        <v>0</v>
      </c>
      <c r="V835">
        <f>VLOOKUP($D835,metadata!$B$2:$Z$450,19,FALSE)</f>
        <v>25</v>
      </c>
      <c r="W835" t="str">
        <f>VLOOKUP($D835,metadata!$B$2:$Z$450,20,FALSE)</f>
        <v>global average</v>
      </c>
      <c r="X835">
        <f>VLOOKUP($D835,metadata!$B$2:$Z$450,21,FALSE)</f>
        <v>0</v>
      </c>
      <c r="Y835">
        <f>VLOOKUP($D835,metadata!$B$2:$Z$450,22,FALSE)</f>
        <v>19</v>
      </c>
      <c r="Z835">
        <f>VLOOKUP($D835,metadata!$B$2:$Z$450,23,FALSE)</f>
        <v>0</v>
      </c>
      <c r="AA835">
        <f>VLOOKUP($D835,metadata!$B$2:$Z$450,24,FALSE)</f>
        <v>0</v>
      </c>
      <c r="AB835">
        <f>VLOOKUP($D835,metadata!$B$2:$Z$450,25,FALSE)</f>
        <v>0</v>
      </c>
    </row>
    <row r="836" spans="3:28" x14ac:dyDescent="0.3">
      <c r="C836">
        <v>835</v>
      </c>
      <c r="D836" s="11" t="str">
        <f t="shared" si="13"/>
        <v>19- Fuchu</v>
      </c>
      <c r="E836" t="str">
        <f>VLOOKUP($D836,metadata!$B$2:$S$450,2,FALSE)</f>
        <v>Kato, Y</v>
      </c>
      <c r="F836" t="str">
        <f>VLOOKUP($D836,metadata!$B$2:$S$450,3,FALSE)</f>
        <v>Geographic variation in photoperiodic response for the induction of pupal diapause in the Aristolochia-feeding butterfly Atrophaneura alcinous</v>
      </c>
      <c r="G836" t="str">
        <f>VLOOKUP($D836,metadata!$B$2:$S$450,4,FALSE)</f>
        <v>10.1303/aez.2005.347</v>
      </c>
      <c r="H836" t="str">
        <f>VLOOKUP($D836,metadata!$B$2:$S$450,5,FALSE)</f>
        <v>y</v>
      </c>
      <c r="I836" t="str">
        <f>VLOOKUP($D836,metadata!$B$2:$S$450,6,FALSE)</f>
        <v>a</v>
      </c>
      <c r="J836" t="str">
        <f>VLOOKUP($D836,metadata!$B$2:$S$450,7,FALSE)</f>
        <v>i</v>
      </c>
      <c r="K836">
        <f>VLOOKUP($D836,metadata!$B$2:$S$450,8,FALSE)</f>
        <v>7</v>
      </c>
      <c r="L836">
        <f>VLOOKUP($D836,metadata!$B$2:$S$450,9,FALSE)</f>
        <v>5</v>
      </c>
      <c r="M836">
        <f>VLOOKUP($D836,metadata!$B$2:$S$450,10,FALSE)</f>
        <v>0</v>
      </c>
      <c r="N836" t="str">
        <f>VLOOKUP($D836,metadata!$B$2:$S$450,11,FALSE)</f>
        <v>Atrophaneura alcinous</v>
      </c>
      <c r="O836" t="str">
        <f>VLOOKUP($D836,metadata!$B$2:$S$450,12,FALSE)</f>
        <v>lepidoptera</v>
      </c>
      <c r="P836" t="str">
        <f>VLOOKUP($D836,metadata!$B$2:$S$450,13,FALSE)</f>
        <v xml:space="preserve"> Fuchu</v>
      </c>
      <c r="Q836">
        <f>VLOOKUP($D836,metadata!$B$2:$S$450,14,FALSE)</f>
        <v>35.668968999999997</v>
      </c>
      <c r="R836">
        <f>VLOOKUP($D836,metadata!$B$2:$S$450,15,FALSE)</f>
        <v>139.47766899999999</v>
      </c>
      <c r="S836">
        <f>VLOOKUP($D836,metadata!$B$2:$S$450,16,FALSE)</f>
        <v>0.05</v>
      </c>
      <c r="T836">
        <f>VLOOKUP($D836,metadata!$B$2:$S$450,17,FALSE)</f>
        <v>50</v>
      </c>
      <c r="U836">
        <f>VLOOKUP($D836,metadata!$B$2:$S$450,18,FALSE)</f>
        <v>0</v>
      </c>
      <c r="V836">
        <f>VLOOKUP($D836,metadata!$B$2:$Z$450,19,FALSE)</f>
        <v>25</v>
      </c>
      <c r="W836" t="str">
        <f>VLOOKUP($D836,metadata!$B$2:$Z$450,20,FALSE)</f>
        <v>global average</v>
      </c>
      <c r="X836">
        <f>VLOOKUP($D836,metadata!$B$2:$Z$450,21,FALSE)</f>
        <v>0</v>
      </c>
      <c r="Y836">
        <f>VLOOKUP($D836,metadata!$B$2:$Z$450,22,FALSE)</f>
        <v>19</v>
      </c>
      <c r="Z836">
        <f>VLOOKUP($D836,metadata!$B$2:$Z$450,23,FALSE)</f>
        <v>0</v>
      </c>
      <c r="AA836">
        <f>VLOOKUP($D836,metadata!$B$2:$Z$450,24,FALSE)</f>
        <v>0</v>
      </c>
      <c r="AB836">
        <f>VLOOKUP($D836,metadata!$B$2:$Z$450,25,FALSE)</f>
        <v>0</v>
      </c>
    </row>
    <row r="837" spans="3:28" x14ac:dyDescent="0.3">
      <c r="C837">
        <v>836</v>
      </c>
      <c r="D837" s="11" t="str">
        <f t="shared" si="13"/>
        <v>19- Fuchu</v>
      </c>
      <c r="E837" t="str">
        <f>VLOOKUP($D837,metadata!$B$2:$S$450,2,FALSE)</f>
        <v>Kato, Y</v>
      </c>
      <c r="F837" t="str">
        <f>VLOOKUP($D837,metadata!$B$2:$S$450,3,FALSE)</f>
        <v>Geographic variation in photoperiodic response for the induction of pupal diapause in the Aristolochia-feeding butterfly Atrophaneura alcinous</v>
      </c>
      <c r="G837" t="str">
        <f>VLOOKUP($D837,metadata!$B$2:$S$450,4,FALSE)</f>
        <v>10.1303/aez.2005.347</v>
      </c>
      <c r="H837" t="str">
        <f>VLOOKUP($D837,metadata!$B$2:$S$450,5,FALSE)</f>
        <v>y</v>
      </c>
      <c r="I837" t="str">
        <f>VLOOKUP($D837,metadata!$B$2:$S$450,6,FALSE)</f>
        <v>a</v>
      </c>
      <c r="J837" t="str">
        <f>VLOOKUP($D837,metadata!$B$2:$S$450,7,FALSE)</f>
        <v>i</v>
      </c>
      <c r="K837">
        <f>VLOOKUP($D837,metadata!$B$2:$S$450,8,FALSE)</f>
        <v>7</v>
      </c>
      <c r="L837">
        <f>VLOOKUP($D837,metadata!$B$2:$S$450,9,FALSE)</f>
        <v>5</v>
      </c>
      <c r="M837">
        <f>VLOOKUP($D837,metadata!$B$2:$S$450,10,FALSE)</f>
        <v>0</v>
      </c>
      <c r="N837" t="str">
        <f>VLOOKUP($D837,metadata!$B$2:$S$450,11,FALSE)</f>
        <v>Atrophaneura alcinous</v>
      </c>
      <c r="O837" t="str">
        <f>VLOOKUP($D837,metadata!$B$2:$S$450,12,FALSE)</f>
        <v>lepidoptera</v>
      </c>
      <c r="P837" t="str">
        <f>VLOOKUP($D837,metadata!$B$2:$S$450,13,FALSE)</f>
        <v xml:space="preserve"> Fuchu</v>
      </c>
      <c r="Q837">
        <f>VLOOKUP($D837,metadata!$B$2:$S$450,14,FALSE)</f>
        <v>35.668968999999997</v>
      </c>
      <c r="R837">
        <f>VLOOKUP($D837,metadata!$B$2:$S$450,15,FALSE)</f>
        <v>139.47766899999999</v>
      </c>
      <c r="S837">
        <f>VLOOKUP($D837,metadata!$B$2:$S$450,16,FALSE)</f>
        <v>0.05</v>
      </c>
      <c r="T837">
        <f>VLOOKUP($D837,metadata!$B$2:$S$450,17,FALSE)</f>
        <v>50</v>
      </c>
      <c r="U837">
        <f>VLOOKUP($D837,metadata!$B$2:$S$450,18,FALSE)</f>
        <v>0</v>
      </c>
      <c r="V837">
        <f>VLOOKUP($D837,metadata!$B$2:$Z$450,19,FALSE)</f>
        <v>25</v>
      </c>
      <c r="W837" t="str">
        <f>VLOOKUP($D837,metadata!$B$2:$Z$450,20,FALSE)</f>
        <v>global average</v>
      </c>
      <c r="X837">
        <f>VLOOKUP($D837,metadata!$B$2:$Z$450,21,FALSE)</f>
        <v>0</v>
      </c>
      <c r="Y837">
        <f>VLOOKUP($D837,metadata!$B$2:$Z$450,22,FALSE)</f>
        <v>19</v>
      </c>
      <c r="Z837">
        <f>VLOOKUP($D837,metadata!$B$2:$Z$450,23,FALSE)</f>
        <v>0</v>
      </c>
      <c r="AA837">
        <f>VLOOKUP($D837,metadata!$B$2:$Z$450,24,FALSE)</f>
        <v>0</v>
      </c>
      <c r="AB837">
        <f>VLOOKUP($D837,metadata!$B$2:$Z$450,25,FALSE)</f>
        <v>0</v>
      </c>
    </row>
    <row r="838" spans="3:28" x14ac:dyDescent="0.3">
      <c r="C838">
        <v>837</v>
      </c>
      <c r="D838" s="11" t="str">
        <f t="shared" si="13"/>
        <v>19- Fuchu</v>
      </c>
      <c r="E838" t="str">
        <f>VLOOKUP($D838,metadata!$B$2:$S$450,2,FALSE)</f>
        <v>Kato, Y</v>
      </c>
      <c r="F838" t="str">
        <f>VLOOKUP($D838,metadata!$B$2:$S$450,3,FALSE)</f>
        <v>Geographic variation in photoperiodic response for the induction of pupal diapause in the Aristolochia-feeding butterfly Atrophaneura alcinous</v>
      </c>
      <c r="G838" t="str">
        <f>VLOOKUP($D838,metadata!$B$2:$S$450,4,FALSE)</f>
        <v>10.1303/aez.2005.347</v>
      </c>
      <c r="H838" t="str">
        <f>VLOOKUP($D838,metadata!$B$2:$S$450,5,FALSE)</f>
        <v>y</v>
      </c>
      <c r="I838" t="str">
        <f>VLOOKUP($D838,metadata!$B$2:$S$450,6,FALSE)</f>
        <v>a</v>
      </c>
      <c r="J838" t="str">
        <f>VLOOKUP($D838,metadata!$B$2:$S$450,7,FALSE)</f>
        <v>i</v>
      </c>
      <c r="K838">
        <f>VLOOKUP($D838,metadata!$B$2:$S$450,8,FALSE)</f>
        <v>7</v>
      </c>
      <c r="L838">
        <f>VLOOKUP($D838,metadata!$B$2:$S$450,9,FALSE)</f>
        <v>5</v>
      </c>
      <c r="M838">
        <f>VLOOKUP($D838,metadata!$B$2:$S$450,10,FALSE)</f>
        <v>0</v>
      </c>
      <c r="N838" t="str">
        <f>VLOOKUP($D838,metadata!$B$2:$S$450,11,FALSE)</f>
        <v>Atrophaneura alcinous</v>
      </c>
      <c r="O838" t="str">
        <f>VLOOKUP($D838,metadata!$B$2:$S$450,12,FALSE)</f>
        <v>lepidoptera</v>
      </c>
      <c r="P838" t="str">
        <f>VLOOKUP($D838,metadata!$B$2:$S$450,13,FALSE)</f>
        <v xml:space="preserve"> Fuchu</v>
      </c>
      <c r="Q838">
        <f>VLOOKUP($D838,metadata!$B$2:$S$450,14,FALSE)</f>
        <v>35.668968999999997</v>
      </c>
      <c r="R838">
        <f>VLOOKUP($D838,metadata!$B$2:$S$450,15,FALSE)</f>
        <v>139.47766899999999</v>
      </c>
      <c r="S838">
        <f>VLOOKUP($D838,metadata!$B$2:$S$450,16,FALSE)</f>
        <v>0.05</v>
      </c>
      <c r="T838">
        <f>VLOOKUP($D838,metadata!$B$2:$S$450,17,FALSE)</f>
        <v>50</v>
      </c>
      <c r="U838">
        <f>VLOOKUP($D838,metadata!$B$2:$S$450,18,FALSE)</f>
        <v>0</v>
      </c>
      <c r="V838">
        <f>VLOOKUP($D838,metadata!$B$2:$Z$450,19,FALSE)</f>
        <v>25</v>
      </c>
      <c r="W838" t="str">
        <f>VLOOKUP($D838,metadata!$B$2:$Z$450,20,FALSE)</f>
        <v>global average</v>
      </c>
      <c r="X838">
        <f>VLOOKUP($D838,metadata!$B$2:$Z$450,21,FALSE)</f>
        <v>0</v>
      </c>
      <c r="Y838">
        <f>VLOOKUP($D838,metadata!$B$2:$Z$450,22,FALSE)</f>
        <v>19</v>
      </c>
      <c r="Z838">
        <f>VLOOKUP($D838,metadata!$B$2:$Z$450,23,FALSE)</f>
        <v>0</v>
      </c>
      <c r="AA838">
        <f>VLOOKUP($D838,metadata!$B$2:$Z$450,24,FALSE)</f>
        <v>0</v>
      </c>
      <c r="AB838">
        <f>VLOOKUP($D838,metadata!$B$2:$Z$450,25,FALSE)</f>
        <v>0</v>
      </c>
    </row>
    <row r="839" spans="3:28" x14ac:dyDescent="0.3">
      <c r="C839">
        <v>838</v>
      </c>
      <c r="D839" s="11" t="str">
        <f t="shared" si="13"/>
        <v>19- Fuchu</v>
      </c>
      <c r="E839" t="str">
        <f>VLOOKUP($D839,metadata!$B$2:$S$450,2,FALSE)</f>
        <v>Kato, Y</v>
      </c>
      <c r="F839" t="str">
        <f>VLOOKUP($D839,metadata!$B$2:$S$450,3,FALSE)</f>
        <v>Geographic variation in photoperiodic response for the induction of pupal diapause in the Aristolochia-feeding butterfly Atrophaneura alcinous</v>
      </c>
      <c r="G839" t="str">
        <f>VLOOKUP($D839,metadata!$B$2:$S$450,4,FALSE)</f>
        <v>10.1303/aez.2005.347</v>
      </c>
      <c r="H839" t="str">
        <f>VLOOKUP($D839,metadata!$B$2:$S$450,5,FALSE)</f>
        <v>y</v>
      </c>
      <c r="I839" t="str">
        <f>VLOOKUP($D839,metadata!$B$2:$S$450,6,FALSE)</f>
        <v>a</v>
      </c>
      <c r="J839" t="str">
        <f>VLOOKUP($D839,metadata!$B$2:$S$450,7,FALSE)</f>
        <v>i</v>
      </c>
      <c r="K839">
        <f>VLOOKUP($D839,metadata!$B$2:$S$450,8,FALSE)</f>
        <v>7</v>
      </c>
      <c r="L839">
        <f>VLOOKUP($D839,metadata!$B$2:$S$450,9,FALSE)</f>
        <v>5</v>
      </c>
      <c r="M839">
        <f>VLOOKUP($D839,metadata!$B$2:$S$450,10,FALSE)</f>
        <v>0</v>
      </c>
      <c r="N839" t="str">
        <f>VLOOKUP($D839,metadata!$B$2:$S$450,11,FALSE)</f>
        <v>Atrophaneura alcinous</v>
      </c>
      <c r="O839" t="str">
        <f>VLOOKUP($D839,metadata!$B$2:$S$450,12,FALSE)</f>
        <v>lepidoptera</v>
      </c>
      <c r="P839" t="str">
        <f>VLOOKUP($D839,metadata!$B$2:$S$450,13,FALSE)</f>
        <v xml:space="preserve"> Fuchu</v>
      </c>
      <c r="Q839">
        <f>VLOOKUP($D839,metadata!$B$2:$S$450,14,FALSE)</f>
        <v>35.668968999999997</v>
      </c>
      <c r="R839">
        <f>VLOOKUP($D839,metadata!$B$2:$S$450,15,FALSE)</f>
        <v>139.47766899999999</v>
      </c>
      <c r="S839">
        <f>VLOOKUP($D839,metadata!$B$2:$S$450,16,FALSE)</f>
        <v>0.05</v>
      </c>
      <c r="T839">
        <f>VLOOKUP($D839,metadata!$B$2:$S$450,17,FALSE)</f>
        <v>50</v>
      </c>
      <c r="U839">
        <f>VLOOKUP($D839,metadata!$B$2:$S$450,18,FALSE)</f>
        <v>0</v>
      </c>
      <c r="V839">
        <f>VLOOKUP($D839,metadata!$B$2:$Z$450,19,FALSE)</f>
        <v>25</v>
      </c>
      <c r="W839" t="str">
        <f>VLOOKUP($D839,metadata!$B$2:$Z$450,20,FALSE)</f>
        <v>global average</v>
      </c>
      <c r="X839">
        <f>VLOOKUP($D839,metadata!$B$2:$Z$450,21,FALSE)</f>
        <v>0</v>
      </c>
      <c r="Y839">
        <f>VLOOKUP($D839,metadata!$B$2:$Z$450,22,FALSE)</f>
        <v>19</v>
      </c>
      <c r="Z839">
        <f>VLOOKUP($D839,metadata!$B$2:$Z$450,23,FALSE)</f>
        <v>0</v>
      </c>
      <c r="AA839">
        <f>VLOOKUP($D839,metadata!$B$2:$Z$450,24,FALSE)</f>
        <v>0</v>
      </c>
      <c r="AB839">
        <f>VLOOKUP($D839,metadata!$B$2:$Z$450,25,FALSE)</f>
        <v>0</v>
      </c>
    </row>
    <row r="840" spans="3:28" x14ac:dyDescent="0.3">
      <c r="C840">
        <v>839</v>
      </c>
      <c r="D840" s="11" t="str">
        <f t="shared" si="13"/>
        <v>19- Fuchu</v>
      </c>
      <c r="E840" t="str">
        <f>VLOOKUP($D840,metadata!$B$2:$S$450,2,FALSE)</f>
        <v>Kato, Y</v>
      </c>
      <c r="F840" t="str">
        <f>VLOOKUP($D840,metadata!$B$2:$S$450,3,FALSE)</f>
        <v>Geographic variation in photoperiodic response for the induction of pupal diapause in the Aristolochia-feeding butterfly Atrophaneura alcinous</v>
      </c>
      <c r="G840" t="str">
        <f>VLOOKUP($D840,metadata!$B$2:$S$450,4,FALSE)</f>
        <v>10.1303/aez.2005.347</v>
      </c>
      <c r="H840" t="str">
        <f>VLOOKUP($D840,metadata!$B$2:$S$450,5,FALSE)</f>
        <v>y</v>
      </c>
      <c r="I840" t="str">
        <f>VLOOKUP($D840,metadata!$B$2:$S$450,6,FALSE)</f>
        <v>a</v>
      </c>
      <c r="J840" t="str">
        <f>VLOOKUP($D840,metadata!$B$2:$S$450,7,FALSE)</f>
        <v>i</v>
      </c>
      <c r="K840">
        <f>VLOOKUP($D840,metadata!$B$2:$S$450,8,FALSE)</f>
        <v>7</v>
      </c>
      <c r="L840">
        <f>VLOOKUP($D840,metadata!$B$2:$S$450,9,FALSE)</f>
        <v>5</v>
      </c>
      <c r="M840">
        <f>VLOOKUP($D840,metadata!$B$2:$S$450,10,FALSE)</f>
        <v>0</v>
      </c>
      <c r="N840" t="str">
        <f>VLOOKUP($D840,metadata!$B$2:$S$450,11,FALSE)</f>
        <v>Atrophaneura alcinous</v>
      </c>
      <c r="O840" t="str">
        <f>VLOOKUP($D840,metadata!$B$2:$S$450,12,FALSE)</f>
        <v>lepidoptera</v>
      </c>
      <c r="P840" t="str">
        <f>VLOOKUP($D840,metadata!$B$2:$S$450,13,FALSE)</f>
        <v xml:space="preserve"> Fuchu</v>
      </c>
      <c r="Q840">
        <f>VLOOKUP($D840,metadata!$B$2:$S$450,14,FALSE)</f>
        <v>35.668968999999997</v>
      </c>
      <c r="R840">
        <f>VLOOKUP($D840,metadata!$B$2:$S$450,15,FALSE)</f>
        <v>139.47766899999999</v>
      </c>
      <c r="S840">
        <f>VLOOKUP($D840,metadata!$B$2:$S$450,16,FALSE)</f>
        <v>0.05</v>
      </c>
      <c r="T840">
        <f>VLOOKUP($D840,metadata!$B$2:$S$450,17,FALSE)</f>
        <v>50</v>
      </c>
      <c r="U840">
        <f>VLOOKUP($D840,metadata!$B$2:$S$450,18,FALSE)</f>
        <v>0</v>
      </c>
      <c r="V840">
        <f>VLOOKUP($D840,metadata!$B$2:$Z$450,19,FALSE)</f>
        <v>25</v>
      </c>
      <c r="W840" t="str">
        <f>VLOOKUP($D840,metadata!$B$2:$Z$450,20,FALSE)</f>
        <v>global average</v>
      </c>
      <c r="X840">
        <f>VLOOKUP($D840,metadata!$B$2:$Z$450,21,FALSE)</f>
        <v>0</v>
      </c>
      <c r="Y840">
        <f>VLOOKUP($D840,metadata!$B$2:$Z$450,22,FALSE)</f>
        <v>19</v>
      </c>
      <c r="Z840">
        <f>VLOOKUP($D840,metadata!$B$2:$Z$450,23,FALSE)</f>
        <v>0</v>
      </c>
      <c r="AA840">
        <f>VLOOKUP($D840,metadata!$B$2:$Z$450,24,FALSE)</f>
        <v>0</v>
      </c>
      <c r="AB840">
        <f>VLOOKUP($D840,metadata!$B$2:$Z$450,25,FALSE)</f>
        <v>0</v>
      </c>
    </row>
    <row r="841" spans="3:28" x14ac:dyDescent="0.3">
      <c r="C841">
        <v>840</v>
      </c>
      <c r="D841" s="11" t="str">
        <f t="shared" si="13"/>
        <v>19- Fuchu</v>
      </c>
      <c r="E841" t="str">
        <f>VLOOKUP($D841,metadata!$B$2:$S$450,2,FALSE)</f>
        <v>Kato, Y</v>
      </c>
      <c r="F841" t="str">
        <f>VLOOKUP($D841,metadata!$B$2:$S$450,3,FALSE)</f>
        <v>Geographic variation in photoperiodic response for the induction of pupal diapause in the Aristolochia-feeding butterfly Atrophaneura alcinous</v>
      </c>
      <c r="G841" t="str">
        <f>VLOOKUP($D841,metadata!$B$2:$S$450,4,FALSE)</f>
        <v>10.1303/aez.2005.347</v>
      </c>
      <c r="H841" t="str">
        <f>VLOOKUP($D841,metadata!$B$2:$S$450,5,FALSE)</f>
        <v>y</v>
      </c>
      <c r="I841" t="str">
        <f>VLOOKUP($D841,metadata!$B$2:$S$450,6,FALSE)</f>
        <v>a</v>
      </c>
      <c r="J841" t="str">
        <f>VLOOKUP($D841,metadata!$B$2:$S$450,7,FALSE)</f>
        <v>i</v>
      </c>
      <c r="K841">
        <f>VLOOKUP($D841,metadata!$B$2:$S$450,8,FALSE)</f>
        <v>7</v>
      </c>
      <c r="L841">
        <f>VLOOKUP($D841,metadata!$B$2:$S$450,9,FALSE)</f>
        <v>5</v>
      </c>
      <c r="M841">
        <f>VLOOKUP($D841,metadata!$B$2:$S$450,10,FALSE)</f>
        <v>0</v>
      </c>
      <c r="N841" t="str">
        <f>VLOOKUP($D841,metadata!$B$2:$S$450,11,FALSE)</f>
        <v>Atrophaneura alcinous</v>
      </c>
      <c r="O841" t="str">
        <f>VLOOKUP($D841,metadata!$B$2:$S$450,12,FALSE)</f>
        <v>lepidoptera</v>
      </c>
      <c r="P841" t="str">
        <f>VLOOKUP($D841,metadata!$B$2:$S$450,13,FALSE)</f>
        <v xml:space="preserve"> Fuchu</v>
      </c>
      <c r="Q841">
        <f>VLOOKUP($D841,metadata!$B$2:$S$450,14,FALSE)</f>
        <v>35.668968999999997</v>
      </c>
      <c r="R841">
        <f>VLOOKUP($D841,metadata!$B$2:$S$450,15,FALSE)</f>
        <v>139.47766899999999</v>
      </c>
      <c r="S841">
        <f>VLOOKUP($D841,metadata!$B$2:$S$450,16,FALSE)</f>
        <v>0.05</v>
      </c>
      <c r="T841">
        <f>VLOOKUP($D841,metadata!$B$2:$S$450,17,FALSE)</f>
        <v>50</v>
      </c>
      <c r="U841">
        <f>VLOOKUP($D841,metadata!$B$2:$S$450,18,FALSE)</f>
        <v>0</v>
      </c>
      <c r="V841">
        <f>VLOOKUP($D841,metadata!$B$2:$Z$450,19,FALSE)</f>
        <v>25</v>
      </c>
      <c r="W841" t="str">
        <f>VLOOKUP($D841,metadata!$B$2:$Z$450,20,FALSE)</f>
        <v>global average</v>
      </c>
      <c r="X841">
        <f>VLOOKUP($D841,metadata!$B$2:$Z$450,21,FALSE)</f>
        <v>0</v>
      </c>
      <c r="Y841">
        <f>VLOOKUP($D841,metadata!$B$2:$Z$450,22,FALSE)</f>
        <v>19</v>
      </c>
      <c r="Z841">
        <f>VLOOKUP($D841,metadata!$B$2:$Z$450,23,FALSE)</f>
        <v>0</v>
      </c>
      <c r="AA841">
        <f>VLOOKUP($D841,metadata!$B$2:$Z$450,24,FALSE)</f>
        <v>0</v>
      </c>
      <c r="AB841">
        <f>VLOOKUP($D841,metadata!$B$2:$Z$450,25,FALSE)</f>
        <v>0</v>
      </c>
    </row>
    <row r="842" spans="3:28" x14ac:dyDescent="0.3">
      <c r="C842">
        <v>841</v>
      </c>
      <c r="D842" s="11" t="str">
        <f t="shared" si="13"/>
        <v>19- Fuchu</v>
      </c>
      <c r="E842" t="str">
        <f>VLOOKUP($D842,metadata!$B$2:$S$450,2,FALSE)</f>
        <v>Kato, Y</v>
      </c>
      <c r="F842" t="str">
        <f>VLOOKUP($D842,metadata!$B$2:$S$450,3,FALSE)</f>
        <v>Geographic variation in photoperiodic response for the induction of pupal diapause in the Aristolochia-feeding butterfly Atrophaneura alcinous</v>
      </c>
      <c r="G842" t="str">
        <f>VLOOKUP($D842,metadata!$B$2:$S$450,4,FALSE)</f>
        <v>10.1303/aez.2005.347</v>
      </c>
      <c r="H842" t="str">
        <f>VLOOKUP($D842,metadata!$B$2:$S$450,5,FALSE)</f>
        <v>y</v>
      </c>
      <c r="I842" t="str">
        <f>VLOOKUP($D842,metadata!$B$2:$S$450,6,FALSE)</f>
        <v>a</v>
      </c>
      <c r="J842" t="str">
        <f>VLOOKUP($D842,metadata!$B$2:$S$450,7,FALSE)</f>
        <v>i</v>
      </c>
      <c r="K842">
        <f>VLOOKUP($D842,metadata!$B$2:$S$450,8,FALSE)</f>
        <v>7</v>
      </c>
      <c r="L842">
        <f>VLOOKUP($D842,metadata!$B$2:$S$450,9,FALSE)</f>
        <v>5</v>
      </c>
      <c r="M842">
        <f>VLOOKUP($D842,metadata!$B$2:$S$450,10,FALSE)</f>
        <v>0</v>
      </c>
      <c r="N842" t="str">
        <f>VLOOKUP($D842,metadata!$B$2:$S$450,11,FALSE)</f>
        <v>Atrophaneura alcinous</v>
      </c>
      <c r="O842" t="str">
        <f>VLOOKUP($D842,metadata!$B$2:$S$450,12,FALSE)</f>
        <v>lepidoptera</v>
      </c>
      <c r="P842" t="str">
        <f>VLOOKUP($D842,metadata!$B$2:$S$450,13,FALSE)</f>
        <v xml:space="preserve"> Fuchu</v>
      </c>
      <c r="Q842">
        <f>VLOOKUP($D842,metadata!$B$2:$S$450,14,FALSE)</f>
        <v>35.668968999999997</v>
      </c>
      <c r="R842">
        <f>VLOOKUP($D842,metadata!$B$2:$S$450,15,FALSE)</f>
        <v>139.47766899999999</v>
      </c>
      <c r="S842">
        <f>VLOOKUP($D842,metadata!$B$2:$S$450,16,FALSE)</f>
        <v>0.05</v>
      </c>
      <c r="T842">
        <f>VLOOKUP($D842,metadata!$B$2:$S$450,17,FALSE)</f>
        <v>50</v>
      </c>
      <c r="U842">
        <f>VLOOKUP($D842,metadata!$B$2:$S$450,18,FALSE)</f>
        <v>0</v>
      </c>
      <c r="V842">
        <f>VLOOKUP($D842,metadata!$B$2:$Z$450,19,FALSE)</f>
        <v>25</v>
      </c>
      <c r="W842" t="str">
        <f>VLOOKUP($D842,metadata!$B$2:$Z$450,20,FALSE)</f>
        <v>global average</v>
      </c>
      <c r="X842">
        <f>VLOOKUP($D842,metadata!$B$2:$Z$450,21,FALSE)</f>
        <v>0</v>
      </c>
      <c r="Y842">
        <f>VLOOKUP($D842,metadata!$B$2:$Z$450,22,FALSE)</f>
        <v>19</v>
      </c>
      <c r="Z842">
        <f>VLOOKUP($D842,metadata!$B$2:$Z$450,23,FALSE)</f>
        <v>0</v>
      </c>
      <c r="AA842">
        <f>VLOOKUP($D842,metadata!$B$2:$Z$450,24,FALSE)</f>
        <v>0</v>
      </c>
      <c r="AB842">
        <f>VLOOKUP($D842,metadata!$B$2:$Z$450,25,FALSE)</f>
        <v>0</v>
      </c>
    </row>
    <row r="843" spans="3:28" x14ac:dyDescent="0.3">
      <c r="C843">
        <v>842</v>
      </c>
      <c r="D843" s="11" t="str">
        <f t="shared" si="13"/>
        <v>19- Fuchu</v>
      </c>
      <c r="E843" t="str">
        <f>VLOOKUP($D843,metadata!$B$2:$S$450,2,FALSE)</f>
        <v>Kato, Y</v>
      </c>
      <c r="F843" t="str">
        <f>VLOOKUP($D843,metadata!$B$2:$S$450,3,FALSE)</f>
        <v>Geographic variation in photoperiodic response for the induction of pupal diapause in the Aristolochia-feeding butterfly Atrophaneura alcinous</v>
      </c>
      <c r="G843" t="str">
        <f>VLOOKUP($D843,metadata!$B$2:$S$450,4,FALSE)</f>
        <v>10.1303/aez.2005.347</v>
      </c>
      <c r="H843" t="str">
        <f>VLOOKUP($D843,metadata!$B$2:$S$450,5,FALSE)</f>
        <v>y</v>
      </c>
      <c r="I843" t="str">
        <f>VLOOKUP($D843,metadata!$B$2:$S$450,6,FALSE)</f>
        <v>a</v>
      </c>
      <c r="J843" t="str">
        <f>VLOOKUP($D843,metadata!$B$2:$S$450,7,FALSE)</f>
        <v>i</v>
      </c>
      <c r="K843">
        <f>VLOOKUP($D843,metadata!$B$2:$S$450,8,FALSE)</f>
        <v>7</v>
      </c>
      <c r="L843">
        <f>VLOOKUP($D843,metadata!$B$2:$S$450,9,FALSE)</f>
        <v>5</v>
      </c>
      <c r="M843">
        <f>VLOOKUP($D843,metadata!$B$2:$S$450,10,FALSE)</f>
        <v>0</v>
      </c>
      <c r="N843" t="str">
        <f>VLOOKUP($D843,metadata!$B$2:$S$450,11,FALSE)</f>
        <v>Atrophaneura alcinous</v>
      </c>
      <c r="O843" t="str">
        <f>VLOOKUP($D843,metadata!$B$2:$S$450,12,FALSE)</f>
        <v>lepidoptera</v>
      </c>
      <c r="P843" t="str">
        <f>VLOOKUP($D843,metadata!$B$2:$S$450,13,FALSE)</f>
        <v xml:space="preserve"> Fuchu</v>
      </c>
      <c r="Q843">
        <f>VLOOKUP($D843,metadata!$B$2:$S$450,14,FALSE)</f>
        <v>35.668968999999997</v>
      </c>
      <c r="R843">
        <f>VLOOKUP($D843,metadata!$B$2:$S$450,15,FALSE)</f>
        <v>139.47766899999999</v>
      </c>
      <c r="S843">
        <f>VLOOKUP($D843,metadata!$B$2:$S$450,16,FALSE)</f>
        <v>0.05</v>
      </c>
      <c r="T843">
        <f>VLOOKUP($D843,metadata!$B$2:$S$450,17,FALSE)</f>
        <v>50</v>
      </c>
      <c r="U843">
        <f>VLOOKUP($D843,metadata!$B$2:$S$450,18,FALSE)</f>
        <v>0</v>
      </c>
      <c r="V843">
        <f>VLOOKUP($D843,metadata!$B$2:$Z$450,19,FALSE)</f>
        <v>25</v>
      </c>
      <c r="W843" t="str">
        <f>VLOOKUP($D843,metadata!$B$2:$Z$450,20,FALSE)</f>
        <v>global average</v>
      </c>
      <c r="X843">
        <f>VLOOKUP($D843,metadata!$B$2:$Z$450,21,FALSE)</f>
        <v>0</v>
      </c>
      <c r="Y843">
        <f>VLOOKUP($D843,metadata!$B$2:$Z$450,22,FALSE)</f>
        <v>19</v>
      </c>
      <c r="Z843">
        <f>VLOOKUP($D843,metadata!$B$2:$Z$450,23,FALSE)</f>
        <v>0</v>
      </c>
      <c r="AA843">
        <f>VLOOKUP($D843,metadata!$B$2:$Z$450,24,FALSE)</f>
        <v>0</v>
      </c>
      <c r="AB843">
        <f>VLOOKUP($D843,metadata!$B$2:$Z$450,25,FALSE)</f>
        <v>0</v>
      </c>
    </row>
    <row r="844" spans="3:28" x14ac:dyDescent="0.3">
      <c r="C844">
        <v>843</v>
      </c>
      <c r="D844" s="11" t="str">
        <f t="shared" si="13"/>
        <v>19- Fuchu</v>
      </c>
      <c r="E844" t="str">
        <f>VLOOKUP($D844,metadata!$B$2:$S$450,2,FALSE)</f>
        <v>Kato, Y</v>
      </c>
      <c r="F844" t="str">
        <f>VLOOKUP($D844,metadata!$B$2:$S$450,3,FALSE)</f>
        <v>Geographic variation in photoperiodic response for the induction of pupal diapause in the Aristolochia-feeding butterfly Atrophaneura alcinous</v>
      </c>
      <c r="G844" t="str">
        <f>VLOOKUP($D844,metadata!$B$2:$S$450,4,FALSE)</f>
        <v>10.1303/aez.2005.347</v>
      </c>
      <c r="H844" t="str">
        <f>VLOOKUP($D844,metadata!$B$2:$S$450,5,FALSE)</f>
        <v>y</v>
      </c>
      <c r="I844" t="str">
        <f>VLOOKUP($D844,metadata!$B$2:$S$450,6,FALSE)</f>
        <v>a</v>
      </c>
      <c r="J844" t="str">
        <f>VLOOKUP($D844,metadata!$B$2:$S$450,7,FALSE)</f>
        <v>i</v>
      </c>
      <c r="K844">
        <f>VLOOKUP($D844,metadata!$B$2:$S$450,8,FALSE)</f>
        <v>7</v>
      </c>
      <c r="L844">
        <f>VLOOKUP($D844,metadata!$B$2:$S$450,9,FALSE)</f>
        <v>5</v>
      </c>
      <c r="M844">
        <f>VLOOKUP($D844,metadata!$B$2:$S$450,10,FALSE)</f>
        <v>0</v>
      </c>
      <c r="N844" t="str">
        <f>VLOOKUP($D844,metadata!$B$2:$S$450,11,FALSE)</f>
        <v>Atrophaneura alcinous</v>
      </c>
      <c r="O844" t="str">
        <f>VLOOKUP($D844,metadata!$B$2:$S$450,12,FALSE)</f>
        <v>lepidoptera</v>
      </c>
      <c r="P844" t="str">
        <f>VLOOKUP($D844,metadata!$B$2:$S$450,13,FALSE)</f>
        <v xml:space="preserve"> Fuchu</v>
      </c>
      <c r="Q844">
        <f>VLOOKUP($D844,metadata!$B$2:$S$450,14,FALSE)</f>
        <v>35.668968999999997</v>
      </c>
      <c r="R844">
        <f>VLOOKUP($D844,metadata!$B$2:$S$450,15,FALSE)</f>
        <v>139.47766899999999</v>
      </c>
      <c r="S844">
        <f>VLOOKUP($D844,metadata!$B$2:$S$450,16,FALSE)</f>
        <v>0.05</v>
      </c>
      <c r="T844">
        <f>VLOOKUP($D844,metadata!$B$2:$S$450,17,FALSE)</f>
        <v>50</v>
      </c>
      <c r="U844">
        <f>VLOOKUP($D844,metadata!$B$2:$S$450,18,FALSE)</f>
        <v>0</v>
      </c>
      <c r="V844">
        <f>VLOOKUP($D844,metadata!$B$2:$Z$450,19,FALSE)</f>
        <v>25</v>
      </c>
      <c r="W844" t="str">
        <f>VLOOKUP($D844,metadata!$B$2:$Z$450,20,FALSE)</f>
        <v>global average</v>
      </c>
      <c r="X844">
        <f>VLOOKUP($D844,metadata!$B$2:$Z$450,21,FALSE)</f>
        <v>0</v>
      </c>
      <c r="Y844">
        <f>VLOOKUP($D844,metadata!$B$2:$Z$450,22,FALSE)</f>
        <v>19</v>
      </c>
      <c r="Z844">
        <f>VLOOKUP($D844,metadata!$B$2:$Z$450,23,FALSE)</f>
        <v>0</v>
      </c>
      <c r="AA844">
        <f>VLOOKUP($D844,metadata!$B$2:$Z$450,24,FALSE)</f>
        <v>0</v>
      </c>
      <c r="AB844">
        <f>VLOOKUP($D844,metadata!$B$2:$Z$450,25,FALSE)</f>
        <v>0</v>
      </c>
    </row>
    <row r="845" spans="3:28" x14ac:dyDescent="0.3">
      <c r="C845">
        <v>844</v>
      </c>
      <c r="D845" s="11" t="str">
        <f t="shared" si="13"/>
        <v>19- Fuchu</v>
      </c>
      <c r="E845" t="str">
        <f>VLOOKUP($D845,metadata!$B$2:$S$450,2,FALSE)</f>
        <v>Kato, Y</v>
      </c>
      <c r="F845" t="str">
        <f>VLOOKUP($D845,metadata!$B$2:$S$450,3,FALSE)</f>
        <v>Geographic variation in photoperiodic response for the induction of pupal diapause in the Aristolochia-feeding butterfly Atrophaneura alcinous</v>
      </c>
      <c r="G845" t="str">
        <f>VLOOKUP($D845,metadata!$B$2:$S$450,4,FALSE)</f>
        <v>10.1303/aez.2005.347</v>
      </c>
      <c r="H845" t="str">
        <f>VLOOKUP($D845,metadata!$B$2:$S$450,5,FALSE)</f>
        <v>y</v>
      </c>
      <c r="I845" t="str">
        <f>VLOOKUP($D845,metadata!$B$2:$S$450,6,FALSE)</f>
        <v>a</v>
      </c>
      <c r="J845" t="str">
        <f>VLOOKUP($D845,metadata!$B$2:$S$450,7,FALSE)</f>
        <v>i</v>
      </c>
      <c r="K845">
        <f>VLOOKUP($D845,metadata!$B$2:$S$450,8,FALSE)</f>
        <v>7</v>
      </c>
      <c r="L845">
        <f>VLOOKUP($D845,metadata!$B$2:$S$450,9,FALSE)</f>
        <v>5</v>
      </c>
      <c r="M845">
        <f>VLOOKUP($D845,metadata!$B$2:$S$450,10,FALSE)</f>
        <v>0</v>
      </c>
      <c r="N845" t="str">
        <f>VLOOKUP($D845,metadata!$B$2:$S$450,11,FALSE)</f>
        <v>Atrophaneura alcinous</v>
      </c>
      <c r="O845" t="str">
        <f>VLOOKUP($D845,metadata!$B$2:$S$450,12,FALSE)</f>
        <v>lepidoptera</v>
      </c>
      <c r="P845" t="str">
        <f>VLOOKUP($D845,metadata!$B$2:$S$450,13,FALSE)</f>
        <v xml:space="preserve"> Fuchu</v>
      </c>
      <c r="Q845">
        <f>VLOOKUP($D845,metadata!$B$2:$S$450,14,FALSE)</f>
        <v>35.668968999999997</v>
      </c>
      <c r="R845">
        <f>VLOOKUP($D845,metadata!$B$2:$S$450,15,FALSE)</f>
        <v>139.47766899999999</v>
      </c>
      <c r="S845">
        <f>VLOOKUP($D845,metadata!$B$2:$S$450,16,FALSE)</f>
        <v>0.05</v>
      </c>
      <c r="T845">
        <f>VLOOKUP($D845,metadata!$B$2:$S$450,17,FALSE)</f>
        <v>50</v>
      </c>
      <c r="U845">
        <f>VLOOKUP($D845,metadata!$B$2:$S$450,18,FALSE)</f>
        <v>0</v>
      </c>
      <c r="V845">
        <f>VLOOKUP($D845,metadata!$B$2:$Z$450,19,FALSE)</f>
        <v>25</v>
      </c>
      <c r="W845" t="str">
        <f>VLOOKUP($D845,metadata!$B$2:$Z$450,20,FALSE)</f>
        <v>global average</v>
      </c>
      <c r="X845">
        <f>VLOOKUP($D845,metadata!$B$2:$Z$450,21,FALSE)</f>
        <v>0</v>
      </c>
      <c r="Y845">
        <f>VLOOKUP($D845,metadata!$B$2:$Z$450,22,FALSE)</f>
        <v>19</v>
      </c>
      <c r="Z845">
        <f>VLOOKUP($D845,metadata!$B$2:$Z$450,23,FALSE)</f>
        <v>0</v>
      </c>
      <c r="AA845">
        <f>VLOOKUP($D845,metadata!$B$2:$Z$450,24,FALSE)</f>
        <v>0</v>
      </c>
      <c r="AB845">
        <f>VLOOKUP($D845,metadata!$B$2:$Z$450,25,FALSE)</f>
        <v>0</v>
      </c>
    </row>
    <row r="846" spans="3:28" x14ac:dyDescent="0.3">
      <c r="C846">
        <v>845</v>
      </c>
      <c r="D846" s="11" t="str">
        <f t="shared" si="13"/>
        <v>19- Fuchu</v>
      </c>
      <c r="E846" t="str">
        <f>VLOOKUP($D846,metadata!$B$2:$S$450,2,FALSE)</f>
        <v>Kato, Y</v>
      </c>
      <c r="F846" t="str">
        <f>VLOOKUP($D846,metadata!$B$2:$S$450,3,FALSE)</f>
        <v>Geographic variation in photoperiodic response for the induction of pupal diapause in the Aristolochia-feeding butterfly Atrophaneura alcinous</v>
      </c>
      <c r="G846" t="str">
        <f>VLOOKUP($D846,metadata!$B$2:$S$450,4,FALSE)</f>
        <v>10.1303/aez.2005.347</v>
      </c>
      <c r="H846" t="str">
        <f>VLOOKUP($D846,metadata!$B$2:$S$450,5,FALSE)</f>
        <v>y</v>
      </c>
      <c r="I846" t="str">
        <f>VLOOKUP($D846,metadata!$B$2:$S$450,6,FALSE)</f>
        <v>a</v>
      </c>
      <c r="J846" t="str">
        <f>VLOOKUP($D846,metadata!$B$2:$S$450,7,FALSE)</f>
        <v>i</v>
      </c>
      <c r="K846">
        <f>VLOOKUP($D846,metadata!$B$2:$S$450,8,FALSE)</f>
        <v>7</v>
      </c>
      <c r="L846">
        <f>VLOOKUP($D846,metadata!$B$2:$S$450,9,FALSE)</f>
        <v>5</v>
      </c>
      <c r="M846">
        <f>VLOOKUP($D846,metadata!$B$2:$S$450,10,FALSE)</f>
        <v>0</v>
      </c>
      <c r="N846" t="str">
        <f>VLOOKUP($D846,metadata!$B$2:$S$450,11,FALSE)</f>
        <v>Atrophaneura alcinous</v>
      </c>
      <c r="O846" t="str">
        <f>VLOOKUP($D846,metadata!$B$2:$S$450,12,FALSE)</f>
        <v>lepidoptera</v>
      </c>
      <c r="P846" t="str">
        <f>VLOOKUP($D846,metadata!$B$2:$S$450,13,FALSE)</f>
        <v xml:space="preserve"> Fuchu</v>
      </c>
      <c r="Q846">
        <f>VLOOKUP($D846,metadata!$B$2:$S$450,14,FALSE)</f>
        <v>35.668968999999997</v>
      </c>
      <c r="R846">
        <f>VLOOKUP($D846,metadata!$B$2:$S$450,15,FALSE)</f>
        <v>139.47766899999999</v>
      </c>
      <c r="S846">
        <f>VLOOKUP($D846,metadata!$B$2:$S$450,16,FALSE)</f>
        <v>0.05</v>
      </c>
      <c r="T846">
        <f>VLOOKUP($D846,metadata!$B$2:$S$450,17,FALSE)</f>
        <v>50</v>
      </c>
      <c r="U846">
        <f>VLOOKUP($D846,metadata!$B$2:$S$450,18,FALSE)</f>
        <v>0</v>
      </c>
      <c r="V846">
        <f>VLOOKUP($D846,metadata!$B$2:$Z$450,19,FALSE)</f>
        <v>25</v>
      </c>
      <c r="W846" t="str">
        <f>VLOOKUP($D846,metadata!$B$2:$Z$450,20,FALSE)</f>
        <v>global average</v>
      </c>
      <c r="X846">
        <f>VLOOKUP($D846,metadata!$B$2:$Z$450,21,FALSE)</f>
        <v>0</v>
      </c>
      <c r="Y846">
        <f>VLOOKUP($D846,metadata!$B$2:$Z$450,22,FALSE)</f>
        <v>19</v>
      </c>
      <c r="Z846">
        <f>VLOOKUP($D846,metadata!$B$2:$Z$450,23,FALSE)</f>
        <v>0</v>
      </c>
      <c r="AA846">
        <f>VLOOKUP($D846,metadata!$B$2:$Z$450,24,FALSE)</f>
        <v>0</v>
      </c>
      <c r="AB846">
        <f>VLOOKUP($D846,metadata!$B$2:$Z$450,25,FALSE)</f>
        <v>0</v>
      </c>
    </row>
    <row r="847" spans="3:28" x14ac:dyDescent="0.3">
      <c r="C847">
        <v>846</v>
      </c>
      <c r="D847" s="11" t="str">
        <f t="shared" si="13"/>
        <v>19- Fuchu</v>
      </c>
      <c r="E847" t="str">
        <f>VLOOKUP($D847,metadata!$B$2:$S$450,2,FALSE)</f>
        <v>Kato, Y</v>
      </c>
      <c r="F847" t="str">
        <f>VLOOKUP($D847,metadata!$B$2:$S$450,3,FALSE)</f>
        <v>Geographic variation in photoperiodic response for the induction of pupal diapause in the Aristolochia-feeding butterfly Atrophaneura alcinous</v>
      </c>
      <c r="G847" t="str">
        <f>VLOOKUP($D847,metadata!$B$2:$S$450,4,FALSE)</f>
        <v>10.1303/aez.2005.347</v>
      </c>
      <c r="H847" t="str">
        <f>VLOOKUP($D847,metadata!$B$2:$S$450,5,FALSE)</f>
        <v>y</v>
      </c>
      <c r="I847" t="str">
        <f>VLOOKUP($D847,metadata!$B$2:$S$450,6,FALSE)</f>
        <v>a</v>
      </c>
      <c r="J847" t="str">
        <f>VLOOKUP($D847,metadata!$B$2:$S$450,7,FALSE)</f>
        <v>i</v>
      </c>
      <c r="K847">
        <f>VLOOKUP($D847,metadata!$B$2:$S$450,8,FALSE)</f>
        <v>7</v>
      </c>
      <c r="L847">
        <f>VLOOKUP($D847,metadata!$B$2:$S$450,9,FALSE)</f>
        <v>5</v>
      </c>
      <c r="M847">
        <f>VLOOKUP($D847,metadata!$B$2:$S$450,10,FALSE)</f>
        <v>0</v>
      </c>
      <c r="N847" t="str">
        <f>VLOOKUP($D847,metadata!$B$2:$S$450,11,FALSE)</f>
        <v>Atrophaneura alcinous</v>
      </c>
      <c r="O847" t="str">
        <f>VLOOKUP($D847,metadata!$B$2:$S$450,12,FALSE)</f>
        <v>lepidoptera</v>
      </c>
      <c r="P847" t="str">
        <f>VLOOKUP($D847,metadata!$B$2:$S$450,13,FALSE)</f>
        <v xml:space="preserve"> Fuchu</v>
      </c>
      <c r="Q847">
        <f>VLOOKUP($D847,metadata!$B$2:$S$450,14,FALSE)</f>
        <v>35.668968999999997</v>
      </c>
      <c r="R847">
        <f>VLOOKUP($D847,metadata!$B$2:$S$450,15,FALSE)</f>
        <v>139.47766899999999</v>
      </c>
      <c r="S847">
        <f>VLOOKUP($D847,metadata!$B$2:$S$450,16,FALSE)</f>
        <v>0.05</v>
      </c>
      <c r="T847">
        <f>VLOOKUP($D847,metadata!$B$2:$S$450,17,FALSE)</f>
        <v>50</v>
      </c>
      <c r="U847">
        <f>VLOOKUP($D847,metadata!$B$2:$S$450,18,FALSE)</f>
        <v>0</v>
      </c>
      <c r="V847">
        <f>VLOOKUP($D847,metadata!$B$2:$Z$450,19,FALSE)</f>
        <v>25</v>
      </c>
      <c r="W847" t="str">
        <f>VLOOKUP($D847,metadata!$B$2:$Z$450,20,FALSE)</f>
        <v>global average</v>
      </c>
      <c r="X847">
        <f>VLOOKUP($D847,metadata!$B$2:$Z$450,21,FALSE)</f>
        <v>0</v>
      </c>
      <c r="Y847">
        <f>VLOOKUP($D847,metadata!$B$2:$Z$450,22,FALSE)</f>
        <v>19</v>
      </c>
      <c r="Z847">
        <f>VLOOKUP($D847,metadata!$B$2:$Z$450,23,FALSE)</f>
        <v>0</v>
      </c>
      <c r="AA847">
        <f>VLOOKUP($D847,metadata!$B$2:$Z$450,24,FALSE)</f>
        <v>0</v>
      </c>
      <c r="AB847">
        <f>VLOOKUP($D847,metadata!$B$2:$Z$450,25,FALSE)</f>
        <v>0</v>
      </c>
    </row>
    <row r="848" spans="3:28" x14ac:dyDescent="0.3">
      <c r="C848">
        <v>847</v>
      </c>
      <c r="D848" s="11" t="str">
        <f t="shared" si="13"/>
        <v>19- Fuchu</v>
      </c>
      <c r="E848" t="str">
        <f>VLOOKUP($D848,metadata!$B$2:$S$450,2,FALSE)</f>
        <v>Kato, Y</v>
      </c>
      <c r="F848" t="str">
        <f>VLOOKUP($D848,metadata!$B$2:$S$450,3,FALSE)</f>
        <v>Geographic variation in photoperiodic response for the induction of pupal diapause in the Aristolochia-feeding butterfly Atrophaneura alcinous</v>
      </c>
      <c r="G848" t="str">
        <f>VLOOKUP($D848,metadata!$B$2:$S$450,4,FALSE)</f>
        <v>10.1303/aez.2005.347</v>
      </c>
      <c r="H848" t="str">
        <f>VLOOKUP($D848,metadata!$B$2:$S$450,5,FALSE)</f>
        <v>y</v>
      </c>
      <c r="I848" t="str">
        <f>VLOOKUP($D848,metadata!$B$2:$S$450,6,FALSE)</f>
        <v>a</v>
      </c>
      <c r="J848" t="str">
        <f>VLOOKUP($D848,metadata!$B$2:$S$450,7,FALSE)</f>
        <v>i</v>
      </c>
      <c r="K848">
        <f>VLOOKUP($D848,metadata!$B$2:$S$450,8,FALSE)</f>
        <v>7</v>
      </c>
      <c r="L848">
        <f>VLOOKUP($D848,metadata!$B$2:$S$450,9,FALSE)</f>
        <v>5</v>
      </c>
      <c r="M848">
        <f>VLOOKUP($D848,metadata!$B$2:$S$450,10,FALSE)</f>
        <v>0</v>
      </c>
      <c r="N848" t="str">
        <f>VLOOKUP($D848,metadata!$B$2:$S$450,11,FALSE)</f>
        <v>Atrophaneura alcinous</v>
      </c>
      <c r="O848" t="str">
        <f>VLOOKUP($D848,metadata!$B$2:$S$450,12,FALSE)</f>
        <v>lepidoptera</v>
      </c>
      <c r="P848" t="str">
        <f>VLOOKUP($D848,metadata!$B$2:$S$450,13,FALSE)</f>
        <v xml:space="preserve"> Fuchu</v>
      </c>
      <c r="Q848">
        <f>VLOOKUP($D848,metadata!$B$2:$S$450,14,FALSE)</f>
        <v>35.668968999999997</v>
      </c>
      <c r="R848">
        <f>VLOOKUP($D848,metadata!$B$2:$S$450,15,FALSE)</f>
        <v>139.47766899999999</v>
      </c>
      <c r="S848">
        <f>VLOOKUP($D848,metadata!$B$2:$S$450,16,FALSE)</f>
        <v>0.05</v>
      </c>
      <c r="T848">
        <f>VLOOKUP($D848,metadata!$B$2:$S$450,17,FALSE)</f>
        <v>50</v>
      </c>
      <c r="U848">
        <f>VLOOKUP($D848,metadata!$B$2:$S$450,18,FALSE)</f>
        <v>0</v>
      </c>
      <c r="V848">
        <f>VLOOKUP($D848,metadata!$B$2:$Z$450,19,FALSE)</f>
        <v>25</v>
      </c>
      <c r="W848" t="str">
        <f>VLOOKUP($D848,metadata!$B$2:$Z$450,20,FALSE)</f>
        <v>global average</v>
      </c>
      <c r="X848">
        <f>VLOOKUP($D848,metadata!$B$2:$Z$450,21,FALSE)</f>
        <v>0</v>
      </c>
      <c r="Y848">
        <f>VLOOKUP($D848,metadata!$B$2:$Z$450,22,FALSE)</f>
        <v>19</v>
      </c>
      <c r="Z848">
        <f>VLOOKUP($D848,metadata!$B$2:$Z$450,23,FALSE)</f>
        <v>0</v>
      </c>
      <c r="AA848">
        <f>VLOOKUP($D848,metadata!$B$2:$Z$450,24,FALSE)</f>
        <v>0</v>
      </c>
      <c r="AB848">
        <f>VLOOKUP($D848,metadata!$B$2:$Z$450,25,FALSE)</f>
        <v>0</v>
      </c>
    </row>
    <row r="849" spans="3:28" x14ac:dyDescent="0.3">
      <c r="C849">
        <v>848</v>
      </c>
      <c r="D849" s="11" t="str">
        <f t="shared" si="13"/>
        <v>19- Fuchu</v>
      </c>
      <c r="E849" t="str">
        <f>VLOOKUP($D849,metadata!$B$2:$S$450,2,FALSE)</f>
        <v>Kato, Y</v>
      </c>
      <c r="F849" t="str">
        <f>VLOOKUP($D849,metadata!$B$2:$S$450,3,FALSE)</f>
        <v>Geographic variation in photoperiodic response for the induction of pupal diapause in the Aristolochia-feeding butterfly Atrophaneura alcinous</v>
      </c>
      <c r="G849" t="str">
        <f>VLOOKUP($D849,metadata!$B$2:$S$450,4,FALSE)</f>
        <v>10.1303/aez.2005.347</v>
      </c>
      <c r="H849" t="str">
        <f>VLOOKUP($D849,metadata!$B$2:$S$450,5,FALSE)</f>
        <v>y</v>
      </c>
      <c r="I849" t="str">
        <f>VLOOKUP($D849,metadata!$B$2:$S$450,6,FALSE)</f>
        <v>a</v>
      </c>
      <c r="J849" t="str">
        <f>VLOOKUP($D849,metadata!$B$2:$S$450,7,FALSE)</f>
        <v>i</v>
      </c>
      <c r="K849">
        <f>VLOOKUP($D849,metadata!$B$2:$S$450,8,FALSE)</f>
        <v>7</v>
      </c>
      <c r="L849">
        <f>VLOOKUP($D849,metadata!$B$2:$S$450,9,FALSE)</f>
        <v>5</v>
      </c>
      <c r="M849">
        <f>VLOOKUP($D849,metadata!$B$2:$S$450,10,FALSE)</f>
        <v>0</v>
      </c>
      <c r="N849" t="str">
        <f>VLOOKUP($D849,metadata!$B$2:$S$450,11,FALSE)</f>
        <v>Atrophaneura alcinous</v>
      </c>
      <c r="O849" t="str">
        <f>VLOOKUP($D849,metadata!$B$2:$S$450,12,FALSE)</f>
        <v>lepidoptera</v>
      </c>
      <c r="P849" t="str">
        <f>VLOOKUP($D849,metadata!$B$2:$S$450,13,FALSE)</f>
        <v xml:space="preserve"> Fuchu</v>
      </c>
      <c r="Q849">
        <f>VLOOKUP($D849,metadata!$B$2:$S$450,14,FALSE)</f>
        <v>35.668968999999997</v>
      </c>
      <c r="R849">
        <f>VLOOKUP($D849,metadata!$B$2:$S$450,15,FALSE)</f>
        <v>139.47766899999999</v>
      </c>
      <c r="S849">
        <f>VLOOKUP($D849,metadata!$B$2:$S$450,16,FALSE)</f>
        <v>0.05</v>
      </c>
      <c r="T849">
        <f>VLOOKUP($D849,metadata!$B$2:$S$450,17,FALSE)</f>
        <v>50</v>
      </c>
      <c r="U849">
        <f>VLOOKUP($D849,metadata!$B$2:$S$450,18,FALSE)</f>
        <v>0</v>
      </c>
      <c r="V849">
        <f>VLOOKUP($D849,metadata!$B$2:$Z$450,19,FALSE)</f>
        <v>25</v>
      </c>
      <c r="W849" t="str">
        <f>VLOOKUP($D849,metadata!$B$2:$Z$450,20,FALSE)</f>
        <v>global average</v>
      </c>
      <c r="X849">
        <f>VLOOKUP($D849,metadata!$B$2:$Z$450,21,FALSE)</f>
        <v>0</v>
      </c>
      <c r="Y849">
        <f>VLOOKUP($D849,metadata!$B$2:$Z$450,22,FALSE)</f>
        <v>19</v>
      </c>
      <c r="Z849">
        <f>VLOOKUP($D849,metadata!$B$2:$Z$450,23,FALSE)</f>
        <v>0</v>
      </c>
      <c r="AA849">
        <f>VLOOKUP($D849,metadata!$B$2:$Z$450,24,FALSE)</f>
        <v>0</v>
      </c>
      <c r="AB849">
        <f>VLOOKUP($D849,metadata!$B$2:$Z$450,25,FALSE)</f>
        <v>0</v>
      </c>
    </row>
    <row r="850" spans="3:28" x14ac:dyDescent="0.3">
      <c r="C850">
        <v>849</v>
      </c>
      <c r="D850" s="11" t="str">
        <f t="shared" si="13"/>
        <v>19- Fuchu</v>
      </c>
      <c r="E850" t="str">
        <f>VLOOKUP($D850,metadata!$B$2:$S$450,2,FALSE)</f>
        <v>Kato, Y</v>
      </c>
      <c r="F850" t="str">
        <f>VLOOKUP($D850,metadata!$B$2:$S$450,3,FALSE)</f>
        <v>Geographic variation in photoperiodic response for the induction of pupal diapause in the Aristolochia-feeding butterfly Atrophaneura alcinous</v>
      </c>
      <c r="G850" t="str">
        <f>VLOOKUP($D850,metadata!$B$2:$S$450,4,FALSE)</f>
        <v>10.1303/aez.2005.347</v>
      </c>
      <c r="H850" t="str">
        <f>VLOOKUP($D850,metadata!$B$2:$S$450,5,FALSE)</f>
        <v>y</v>
      </c>
      <c r="I850" t="str">
        <f>VLOOKUP($D850,metadata!$B$2:$S$450,6,FALSE)</f>
        <v>a</v>
      </c>
      <c r="J850" t="str">
        <f>VLOOKUP($D850,metadata!$B$2:$S$450,7,FALSE)</f>
        <v>i</v>
      </c>
      <c r="K850">
        <f>VLOOKUP($D850,metadata!$B$2:$S$450,8,FALSE)</f>
        <v>7</v>
      </c>
      <c r="L850">
        <f>VLOOKUP($D850,metadata!$B$2:$S$450,9,FALSE)</f>
        <v>5</v>
      </c>
      <c r="M850">
        <f>VLOOKUP($D850,metadata!$B$2:$S$450,10,FALSE)</f>
        <v>0</v>
      </c>
      <c r="N850" t="str">
        <f>VLOOKUP($D850,metadata!$B$2:$S$450,11,FALSE)</f>
        <v>Atrophaneura alcinous</v>
      </c>
      <c r="O850" t="str">
        <f>VLOOKUP($D850,metadata!$B$2:$S$450,12,FALSE)</f>
        <v>lepidoptera</v>
      </c>
      <c r="P850" t="str">
        <f>VLOOKUP($D850,metadata!$B$2:$S$450,13,FALSE)</f>
        <v xml:space="preserve"> Fuchu</v>
      </c>
      <c r="Q850">
        <f>VLOOKUP($D850,metadata!$B$2:$S$450,14,FALSE)</f>
        <v>35.668968999999997</v>
      </c>
      <c r="R850">
        <f>VLOOKUP($D850,metadata!$B$2:$S$450,15,FALSE)</f>
        <v>139.47766899999999</v>
      </c>
      <c r="S850">
        <f>VLOOKUP($D850,metadata!$B$2:$S$450,16,FALSE)</f>
        <v>0.05</v>
      </c>
      <c r="T850">
        <f>VLOOKUP($D850,metadata!$B$2:$S$450,17,FALSE)</f>
        <v>50</v>
      </c>
      <c r="U850">
        <f>VLOOKUP($D850,metadata!$B$2:$S$450,18,FALSE)</f>
        <v>0</v>
      </c>
      <c r="V850">
        <f>VLOOKUP($D850,metadata!$B$2:$Z$450,19,FALSE)</f>
        <v>25</v>
      </c>
      <c r="W850" t="str">
        <f>VLOOKUP($D850,metadata!$B$2:$Z$450,20,FALSE)</f>
        <v>global average</v>
      </c>
      <c r="X850">
        <f>VLOOKUP($D850,metadata!$B$2:$Z$450,21,FALSE)</f>
        <v>0</v>
      </c>
      <c r="Y850">
        <f>VLOOKUP($D850,metadata!$B$2:$Z$450,22,FALSE)</f>
        <v>19</v>
      </c>
      <c r="Z850">
        <f>VLOOKUP($D850,metadata!$B$2:$Z$450,23,FALSE)</f>
        <v>0</v>
      </c>
      <c r="AA850">
        <f>VLOOKUP($D850,metadata!$B$2:$Z$450,24,FALSE)</f>
        <v>0</v>
      </c>
      <c r="AB850">
        <f>VLOOKUP($D850,metadata!$B$2:$Z$450,25,FALSE)</f>
        <v>0</v>
      </c>
    </row>
    <row r="851" spans="3:28" x14ac:dyDescent="0.3">
      <c r="C851">
        <v>850</v>
      </c>
      <c r="D851" s="11" t="str">
        <f t="shared" si="13"/>
        <v>19- Fuchu</v>
      </c>
      <c r="E851" t="str">
        <f>VLOOKUP($D851,metadata!$B$2:$S$450,2,FALSE)</f>
        <v>Kato, Y</v>
      </c>
      <c r="F851" t="str">
        <f>VLOOKUP($D851,metadata!$B$2:$S$450,3,FALSE)</f>
        <v>Geographic variation in photoperiodic response for the induction of pupal diapause in the Aristolochia-feeding butterfly Atrophaneura alcinous</v>
      </c>
      <c r="G851" t="str">
        <f>VLOOKUP($D851,metadata!$B$2:$S$450,4,FALSE)</f>
        <v>10.1303/aez.2005.347</v>
      </c>
      <c r="H851" t="str">
        <f>VLOOKUP($D851,metadata!$B$2:$S$450,5,FALSE)</f>
        <v>y</v>
      </c>
      <c r="I851" t="str">
        <f>VLOOKUP($D851,metadata!$B$2:$S$450,6,FALSE)</f>
        <v>a</v>
      </c>
      <c r="J851" t="str">
        <f>VLOOKUP($D851,metadata!$B$2:$S$450,7,FALSE)</f>
        <v>i</v>
      </c>
      <c r="K851">
        <f>VLOOKUP($D851,metadata!$B$2:$S$450,8,FALSE)</f>
        <v>7</v>
      </c>
      <c r="L851">
        <f>VLOOKUP($D851,metadata!$B$2:$S$450,9,FALSE)</f>
        <v>5</v>
      </c>
      <c r="M851">
        <f>VLOOKUP($D851,metadata!$B$2:$S$450,10,FALSE)</f>
        <v>0</v>
      </c>
      <c r="N851" t="str">
        <f>VLOOKUP($D851,metadata!$B$2:$S$450,11,FALSE)</f>
        <v>Atrophaneura alcinous</v>
      </c>
      <c r="O851" t="str">
        <f>VLOOKUP($D851,metadata!$B$2:$S$450,12,FALSE)</f>
        <v>lepidoptera</v>
      </c>
      <c r="P851" t="str">
        <f>VLOOKUP($D851,metadata!$B$2:$S$450,13,FALSE)</f>
        <v xml:space="preserve"> Fuchu</v>
      </c>
      <c r="Q851">
        <f>VLOOKUP($D851,metadata!$B$2:$S$450,14,FALSE)</f>
        <v>35.668968999999997</v>
      </c>
      <c r="R851">
        <f>VLOOKUP($D851,metadata!$B$2:$S$450,15,FALSE)</f>
        <v>139.47766899999999</v>
      </c>
      <c r="S851">
        <f>VLOOKUP($D851,metadata!$B$2:$S$450,16,FALSE)</f>
        <v>0.05</v>
      </c>
      <c r="T851">
        <f>VLOOKUP($D851,metadata!$B$2:$S$450,17,FALSE)</f>
        <v>50</v>
      </c>
      <c r="U851">
        <f>VLOOKUP($D851,metadata!$B$2:$S$450,18,FALSE)</f>
        <v>0</v>
      </c>
      <c r="V851">
        <f>VLOOKUP($D851,metadata!$B$2:$Z$450,19,FALSE)</f>
        <v>25</v>
      </c>
      <c r="W851" t="str">
        <f>VLOOKUP($D851,metadata!$B$2:$Z$450,20,FALSE)</f>
        <v>global average</v>
      </c>
      <c r="X851">
        <f>VLOOKUP($D851,metadata!$B$2:$Z$450,21,FALSE)</f>
        <v>0</v>
      </c>
      <c r="Y851">
        <f>VLOOKUP($D851,metadata!$B$2:$Z$450,22,FALSE)</f>
        <v>19</v>
      </c>
      <c r="Z851">
        <f>VLOOKUP($D851,metadata!$B$2:$Z$450,23,FALSE)</f>
        <v>0</v>
      </c>
      <c r="AA851">
        <f>VLOOKUP($D851,metadata!$B$2:$Z$450,24,FALSE)</f>
        <v>0</v>
      </c>
      <c r="AB851">
        <f>VLOOKUP($D851,metadata!$B$2:$Z$450,25,FALSE)</f>
        <v>0</v>
      </c>
    </row>
    <row r="852" spans="3:28" x14ac:dyDescent="0.3">
      <c r="C852">
        <v>851</v>
      </c>
      <c r="D852" s="11" t="str">
        <f t="shared" si="13"/>
        <v>19- Fuchu</v>
      </c>
      <c r="E852" t="str">
        <f>VLOOKUP($D852,metadata!$B$2:$S$450,2,FALSE)</f>
        <v>Kato, Y</v>
      </c>
      <c r="F852" t="str">
        <f>VLOOKUP($D852,metadata!$B$2:$S$450,3,FALSE)</f>
        <v>Geographic variation in photoperiodic response for the induction of pupal diapause in the Aristolochia-feeding butterfly Atrophaneura alcinous</v>
      </c>
      <c r="G852" t="str">
        <f>VLOOKUP($D852,metadata!$B$2:$S$450,4,FALSE)</f>
        <v>10.1303/aez.2005.347</v>
      </c>
      <c r="H852" t="str">
        <f>VLOOKUP($D852,metadata!$B$2:$S$450,5,FALSE)</f>
        <v>y</v>
      </c>
      <c r="I852" t="str">
        <f>VLOOKUP($D852,metadata!$B$2:$S$450,6,FALSE)</f>
        <v>a</v>
      </c>
      <c r="J852" t="str">
        <f>VLOOKUP($D852,metadata!$B$2:$S$450,7,FALSE)</f>
        <v>i</v>
      </c>
      <c r="K852">
        <f>VLOOKUP($D852,metadata!$B$2:$S$450,8,FALSE)</f>
        <v>7</v>
      </c>
      <c r="L852">
        <f>VLOOKUP($D852,metadata!$B$2:$S$450,9,FALSE)</f>
        <v>5</v>
      </c>
      <c r="M852">
        <f>VLOOKUP($D852,metadata!$B$2:$S$450,10,FALSE)</f>
        <v>0</v>
      </c>
      <c r="N852" t="str">
        <f>VLOOKUP($D852,metadata!$B$2:$S$450,11,FALSE)</f>
        <v>Atrophaneura alcinous</v>
      </c>
      <c r="O852" t="str">
        <f>VLOOKUP($D852,metadata!$B$2:$S$450,12,FALSE)</f>
        <v>lepidoptera</v>
      </c>
      <c r="P852" t="str">
        <f>VLOOKUP($D852,metadata!$B$2:$S$450,13,FALSE)</f>
        <v xml:space="preserve"> Fuchu</v>
      </c>
      <c r="Q852">
        <f>VLOOKUP($D852,metadata!$B$2:$S$450,14,FALSE)</f>
        <v>35.668968999999997</v>
      </c>
      <c r="R852">
        <f>VLOOKUP($D852,metadata!$B$2:$S$450,15,FALSE)</f>
        <v>139.47766899999999</v>
      </c>
      <c r="S852">
        <f>VLOOKUP($D852,metadata!$B$2:$S$450,16,FALSE)</f>
        <v>0.05</v>
      </c>
      <c r="T852">
        <f>VLOOKUP($D852,metadata!$B$2:$S$450,17,FALSE)</f>
        <v>50</v>
      </c>
      <c r="U852">
        <f>VLOOKUP($D852,metadata!$B$2:$S$450,18,FALSE)</f>
        <v>0</v>
      </c>
      <c r="V852">
        <f>VLOOKUP($D852,metadata!$B$2:$Z$450,19,FALSE)</f>
        <v>25</v>
      </c>
      <c r="W852" t="str">
        <f>VLOOKUP($D852,metadata!$B$2:$Z$450,20,FALSE)</f>
        <v>global average</v>
      </c>
      <c r="X852">
        <f>VLOOKUP($D852,metadata!$B$2:$Z$450,21,FALSE)</f>
        <v>0</v>
      </c>
      <c r="Y852">
        <f>VLOOKUP($D852,metadata!$B$2:$Z$450,22,FALSE)</f>
        <v>19</v>
      </c>
      <c r="Z852">
        <f>VLOOKUP($D852,metadata!$B$2:$Z$450,23,FALSE)</f>
        <v>0</v>
      </c>
      <c r="AA852">
        <f>VLOOKUP($D852,metadata!$B$2:$Z$450,24,FALSE)</f>
        <v>0</v>
      </c>
      <c r="AB852">
        <f>VLOOKUP($D852,metadata!$B$2:$Z$450,25,FALSE)</f>
        <v>0</v>
      </c>
    </row>
    <row r="853" spans="3:28" x14ac:dyDescent="0.3">
      <c r="C853">
        <v>852</v>
      </c>
      <c r="D853" s="11" t="str">
        <f t="shared" si="13"/>
        <v>19- Fuchu</v>
      </c>
      <c r="E853" t="str">
        <f>VLOOKUP($D853,metadata!$B$2:$S$450,2,FALSE)</f>
        <v>Kato, Y</v>
      </c>
      <c r="F853" t="str">
        <f>VLOOKUP($D853,metadata!$B$2:$S$450,3,FALSE)</f>
        <v>Geographic variation in photoperiodic response for the induction of pupal diapause in the Aristolochia-feeding butterfly Atrophaneura alcinous</v>
      </c>
      <c r="G853" t="str">
        <f>VLOOKUP($D853,metadata!$B$2:$S$450,4,FALSE)</f>
        <v>10.1303/aez.2005.347</v>
      </c>
      <c r="H853" t="str">
        <f>VLOOKUP($D853,metadata!$B$2:$S$450,5,FALSE)</f>
        <v>y</v>
      </c>
      <c r="I853" t="str">
        <f>VLOOKUP($D853,metadata!$B$2:$S$450,6,FALSE)</f>
        <v>a</v>
      </c>
      <c r="J853" t="str">
        <f>VLOOKUP($D853,metadata!$B$2:$S$450,7,FALSE)</f>
        <v>i</v>
      </c>
      <c r="K853">
        <f>VLOOKUP($D853,metadata!$B$2:$S$450,8,FALSE)</f>
        <v>7</v>
      </c>
      <c r="L853">
        <f>VLOOKUP($D853,metadata!$B$2:$S$450,9,FALSE)</f>
        <v>5</v>
      </c>
      <c r="M853">
        <f>VLOOKUP($D853,metadata!$B$2:$S$450,10,FALSE)</f>
        <v>0</v>
      </c>
      <c r="N853" t="str">
        <f>VLOOKUP($D853,metadata!$B$2:$S$450,11,FALSE)</f>
        <v>Atrophaneura alcinous</v>
      </c>
      <c r="O853" t="str">
        <f>VLOOKUP($D853,metadata!$B$2:$S$450,12,FALSE)</f>
        <v>lepidoptera</v>
      </c>
      <c r="P853" t="str">
        <f>VLOOKUP($D853,metadata!$B$2:$S$450,13,FALSE)</f>
        <v xml:space="preserve"> Fuchu</v>
      </c>
      <c r="Q853">
        <f>VLOOKUP($D853,metadata!$B$2:$S$450,14,FALSE)</f>
        <v>35.668968999999997</v>
      </c>
      <c r="R853">
        <f>VLOOKUP($D853,metadata!$B$2:$S$450,15,FALSE)</f>
        <v>139.47766899999999</v>
      </c>
      <c r="S853">
        <f>VLOOKUP($D853,metadata!$B$2:$S$450,16,FALSE)</f>
        <v>0.05</v>
      </c>
      <c r="T853">
        <f>VLOOKUP($D853,metadata!$B$2:$S$450,17,FALSE)</f>
        <v>50</v>
      </c>
      <c r="U853">
        <f>VLOOKUP($D853,metadata!$B$2:$S$450,18,FALSE)</f>
        <v>0</v>
      </c>
      <c r="V853">
        <f>VLOOKUP($D853,metadata!$B$2:$Z$450,19,FALSE)</f>
        <v>25</v>
      </c>
      <c r="W853" t="str">
        <f>VLOOKUP($D853,metadata!$B$2:$Z$450,20,FALSE)</f>
        <v>global average</v>
      </c>
      <c r="X853">
        <f>VLOOKUP($D853,metadata!$B$2:$Z$450,21,FALSE)</f>
        <v>0</v>
      </c>
      <c r="Y853">
        <f>VLOOKUP($D853,metadata!$B$2:$Z$450,22,FALSE)</f>
        <v>19</v>
      </c>
      <c r="Z853">
        <f>VLOOKUP($D853,metadata!$B$2:$Z$450,23,FALSE)</f>
        <v>0</v>
      </c>
      <c r="AA853">
        <f>VLOOKUP($D853,metadata!$B$2:$Z$450,24,FALSE)</f>
        <v>0</v>
      </c>
      <c r="AB853">
        <f>VLOOKUP($D853,metadata!$B$2:$Z$450,25,FALSE)</f>
        <v>0</v>
      </c>
    </row>
    <row r="854" spans="3:28" x14ac:dyDescent="0.3">
      <c r="C854">
        <v>853</v>
      </c>
      <c r="D854" s="11" t="str">
        <f t="shared" si="13"/>
        <v>19- Fuchu</v>
      </c>
      <c r="E854" t="str">
        <f>VLOOKUP($D854,metadata!$B$2:$S$450,2,FALSE)</f>
        <v>Kato, Y</v>
      </c>
      <c r="F854" t="str">
        <f>VLOOKUP($D854,metadata!$B$2:$S$450,3,FALSE)</f>
        <v>Geographic variation in photoperiodic response for the induction of pupal diapause in the Aristolochia-feeding butterfly Atrophaneura alcinous</v>
      </c>
      <c r="G854" t="str">
        <f>VLOOKUP($D854,metadata!$B$2:$S$450,4,FALSE)</f>
        <v>10.1303/aez.2005.347</v>
      </c>
      <c r="H854" t="str">
        <f>VLOOKUP($D854,metadata!$B$2:$S$450,5,FALSE)</f>
        <v>y</v>
      </c>
      <c r="I854" t="str">
        <f>VLOOKUP($D854,metadata!$B$2:$S$450,6,FALSE)</f>
        <v>a</v>
      </c>
      <c r="J854" t="str">
        <f>VLOOKUP($D854,metadata!$B$2:$S$450,7,FALSE)</f>
        <v>i</v>
      </c>
      <c r="K854">
        <f>VLOOKUP($D854,metadata!$B$2:$S$450,8,FALSE)</f>
        <v>7</v>
      </c>
      <c r="L854">
        <f>VLOOKUP($D854,metadata!$B$2:$S$450,9,FALSE)</f>
        <v>5</v>
      </c>
      <c r="M854">
        <f>VLOOKUP($D854,metadata!$B$2:$S$450,10,FALSE)</f>
        <v>0</v>
      </c>
      <c r="N854" t="str">
        <f>VLOOKUP($D854,metadata!$B$2:$S$450,11,FALSE)</f>
        <v>Atrophaneura alcinous</v>
      </c>
      <c r="O854" t="str">
        <f>VLOOKUP($D854,metadata!$B$2:$S$450,12,FALSE)</f>
        <v>lepidoptera</v>
      </c>
      <c r="P854" t="str">
        <f>VLOOKUP($D854,metadata!$B$2:$S$450,13,FALSE)</f>
        <v xml:space="preserve"> Fuchu</v>
      </c>
      <c r="Q854">
        <f>VLOOKUP($D854,metadata!$B$2:$S$450,14,FALSE)</f>
        <v>35.668968999999997</v>
      </c>
      <c r="R854">
        <f>VLOOKUP($D854,metadata!$B$2:$S$450,15,FALSE)</f>
        <v>139.47766899999999</v>
      </c>
      <c r="S854">
        <f>VLOOKUP($D854,metadata!$B$2:$S$450,16,FALSE)</f>
        <v>0.05</v>
      </c>
      <c r="T854">
        <f>VLOOKUP($D854,metadata!$B$2:$S$450,17,FALSE)</f>
        <v>50</v>
      </c>
      <c r="U854">
        <f>VLOOKUP($D854,metadata!$B$2:$S$450,18,FALSE)</f>
        <v>0</v>
      </c>
      <c r="V854">
        <f>VLOOKUP($D854,metadata!$B$2:$Z$450,19,FALSE)</f>
        <v>25</v>
      </c>
      <c r="W854" t="str">
        <f>VLOOKUP($D854,metadata!$B$2:$Z$450,20,FALSE)</f>
        <v>global average</v>
      </c>
      <c r="X854">
        <f>VLOOKUP($D854,metadata!$B$2:$Z$450,21,FALSE)</f>
        <v>0</v>
      </c>
      <c r="Y854">
        <f>VLOOKUP($D854,metadata!$B$2:$Z$450,22,FALSE)</f>
        <v>19</v>
      </c>
      <c r="Z854">
        <f>VLOOKUP($D854,metadata!$B$2:$Z$450,23,FALSE)</f>
        <v>0</v>
      </c>
      <c r="AA854">
        <f>VLOOKUP($D854,metadata!$B$2:$Z$450,24,FALSE)</f>
        <v>0</v>
      </c>
      <c r="AB854">
        <f>VLOOKUP($D854,metadata!$B$2:$Z$450,25,FALSE)</f>
        <v>0</v>
      </c>
    </row>
    <row r="855" spans="3:28" x14ac:dyDescent="0.3">
      <c r="C855">
        <v>854</v>
      </c>
      <c r="D855" s="11" t="str">
        <f t="shared" si="13"/>
        <v>19- Fuchu</v>
      </c>
      <c r="E855" t="str">
        <f>VLOOKUP($D855,metadata!$B$2:$S$450,2,FALSE)</f>
        <v>Kato, Y</v>
      </c>
      <c r="F855" t="str">
        <f>VLOOKUP($D855,metadata!$B$2:$S$450,3,FALSE)</f>
        <v>Geographic variation in photoperiodic response for the induction of pupal diapause in the Aristolochia-feeding butterfly Atrophaneura alcinous</v>
      </c>
      <c r="G855" t="str">
        <f>VLOOKUP($D855,metadata!$B$2:$S$450,4,FALSE)</f>
        <v>10.1303/aez.2005.347</v>
      </c>
      <c r="H855" t="str">
        <f>VLOOKUP($D855,metadata!$B$2:$S$450,5,FALSE)</f>
        <v>y</v>
      </c>
      <c r="I855" t="str">
        <f>VLOOKUP($D855,metadata!$B$2:$S$450,6,FALSE)</f>
        <v>a</v>
      </c>
      <c r="J855" t="str">
        <f>VLOOKUP($D855,metadata!$B$2:$S$450,7,FALSE)</f>
        <v>i</v>
      </c>
      <c r="K855">
        <f>VLOOKUP($D855,metadata!$B$2:$S$450,8,FALSE)</f>
        <v>7</v>
      </c>
      <c r="L855">
        <f>VLOOKUP($D855,metadata!$B$2:$S$450,9,FALSE)</f>
        <v>5</v>
      </c>
      <c r="M855">
        <f>VLOOKUP($D855,metadata!$B$2:$S$450,10,FALSE)</f>
        <v>0</v>
      </c>
      <c r="N855" t="str">
        <f>VLOOKUP($D855,metadata!$B$2:$S$450,11,FALSE)</f>
        <v>Atrophaneura alcinous</v>
      </c>
      <c r="O855" t="str">
        <f>VLOOKUP($D855,metadata!$B$2:$S$450,12,FALSE)</f>
        <v>lepidoptera</v>
      </c>
      <c r="P855" t="str">
        <f>VLOOKUP($D855,metadata!$B$2:$S$450,13,FALSE)</f>
        <v xml:space="preserve"> Fuchu</v>
      </c>
      <c r="Q855">
        <f>VLOOKUP($D855,metadata!$B$2:$S$450,14,FALSE)</f>
        <v>35.668968999999997</v>
      </c>
      <c r="R855">
        <f>VLOOKUP($D855,metadata!$B$2:$S$450,15,FALSE)</f>
        <v>139.47766899999999</v>
      </c>
      <c r="S855">
        <f>VLOOKUP($D855,metadata!$B$2:$S$450,16,FALSE)</f>
        <v>0.05</v>
      </c>
      <c r="T855">
        <f>VLOOKUP($D855,metadata!$B$2:$S$450,17,FALSE)</f>
        <v>50</v>
      </c>
      <c r="U855">
        <f>VLOOKUP($D855,metadata!$B$2:$S$450,18,FALSE)</f>
        <v>0</v>
      </c>
      <c r="V855">
        <f>VLOOKUP($D855,metadata!$B$2:$Z$450,19,FALSE)</f>
        <v>25</v>
      </c>
      <c r="W855" t="str">
        <f>VLOOKUP($D855,metadata!$B$2:$Z$450,20,FALSE)</f>
        <v>global average</v>
      </c>
      <c r="X855">
        <f>VLOOKUP($D855,metadata!$B$2:$Z$450,21,FALSE)</f>
        <v>0</v>
      </c>
      <c r="Y855">
        <f>VLOOKUP($D855,metadata!$B$2:$Z$450,22,FALSE)</f>
        <v>19</v>
      </c>
      <c r="Z855">
        <f>VLOOKUP($D855,metadata!$B$2:$Z$450,23,FALSE)</f>
        <v>0</v>
      </c>
      <c r="AA855">
        <f>VLOOKUP($D855,metadata!$B$2:$Z$450,24,FALSE)</f>
        <v>0</v>
      </c>
      <c r="AB855">
        <f>VLOOKUP($D855,metadata!$B$2:$Z$450,25,FALSE)</f>
        <v>0</v>
      </c>
    </row>
    <row r="856" spans="3:28" x14ac:dyDescent="0.3">
      <c r="C856">
        <v>855</v>
      </c>
      <c r="D856" s="11" t="str">
        <f t="shared" si="13"/>
        <v>19- Fuchu</v>
      </c>
      <c r="E856" t="str">
        <f>VLOOKUP($D856,metadata!$B$2:$S$450,2,FALSE)</f>
        <v>Kato, Y</v>
      </c>
      <c r="F856" t="str">
        <f>VLOOKUP($D856,metadata!$B$2:$S$450,3,FALSE)</f>
        <v>Geographic variation in photoperiodic response for the induction of pupal diapause in the Aristolochia-feeding butterfly Atrophaneura alcinous</v>
      </c>
      <c r="G856" t="str">
        <f>VLOOKUP($D856,metadata!$B$2:$S$450,4,FALSE)</f>
        <v>10.1303/aez.2005.347</v>
      </c>
      <c r="H856" t="str">
        <f>VLOOKUP($D856,metadata!$B$2:$S$450,5,FALSE)</f>
        <v>y</v>
      </c>
      <c r="I856" t="str">
        <f>VLOOKUP($D856,metadata!$B$2:$S$450,6,FALSE)</f>
        <v>a</v>
      </c>
      <c r="J856" t="str">
        <f>VLOOKUP($D856,metadata!$B$2:$S$450,7,FALSE)</f>
        <v>i</v>
      </c>
      <c r="K856">
        <f>VLOOKUP($D856,metadata!$B$2:$S$450,8,FALSE)</f>
        <v>7</v>
      </c>
      <c r="L856">
        <f>VLOOKUP($D856,metadata!$B$2:$S$450,9,FALSE)</f>
        <v>5</v>
      </c>
      <c r="M856">
        <f>VLOOKUP($D856,metadata!$B$2:$S$450,10,FALSE)</f>
        <v>0</v>
      </c>
      <c r="N856" t="str">
        <f>VLOOKUP($D856,metadata!$B$2:$S$450,11,FALSE)</f>
        <v>Atrophaneura alcinous</v>
      </c>
      <c r="O856" t="str">
        <f>VLOOKUP($D856,metadata!$B$2:$S$450,12,FALSE)</f>
        <v>lepidoptera</v>
      </c>
      <c r="P856" t="str">
        <f>VLOOKUP($D856,metadata!$B$2:$S$450,13,FALSE)</f>
        <v xml:space="preserve"> Fuchu</v>
      </c>
      <c r="Q856">
        <f>VLOOKUP($D856,metadata!$B$2:$S$450,14,FALSE)</f>
        <v>35.668968999999997</v>
      </c>
      <c r="R856">
        <f>VLOOKUP($D856,metadata!$B$2:$S$450,15,FALSE)</f>
        <v>139.47766899999999</v>
      </c>
      <c r="S856">
        <f>VLOOKUP($D856,metadata!$B$2:$S$450,16,FALSE)</f>
        <v>0.05</v>
      </c>
      <c r="T856">
        <f>VLOOKUP($D856,metadata!$B$2:$S$450,17,FALSE)</f>
        <v>50</v>
      </c>
      <c r="U856">
        <f>VLOOKUP($D856,metadata!$B$2:$S$450,18,FALSE)</f>
        <v>0</v>
      </c>
      <c r="V856">
        <f>VLOOKUP($D856,metadata!$B$2:$Z$450,19,FALSE)</f>
        <v>25</v>
      </c>
      <c r="W856" t="str">
        <f>VLOOKUP($D856,metadata!$B$2:$Z$450,20,FALSE)</f>
        <v>global average</v>
      </c>
      <c r="X856">
        <f>VLOOKUP($D856,metadata!$B$2:$Z$450,21,FALSE)</f>
        <v>0</v>
      </c>
      <c r="Y856">
        <f>VLOOKUP($D856,metadata!$B$2:$Z$450,22,FALSE)</f>
        <v>19</v>
      </c>
      <c r="Z856">
        <f>VLOOKUP($D856,metadata!$B$2:$Z$450,23,FALSE)</f>
        <v>0</v>
      </c>
      <c r="AA856">
        <f>VLOOKUP($D856,metadata!$B$2:$Z$450,24,FALSE)</f>
        <v>0</v>
      </c>
      <c r="AB856">
        <f>VLOOKUP($D856,metadata!$B$2:$Z$450,25,FALSE)</f>
        <v>0</v>
      </c>
    </row>
    <row r="857" spans="3:28" x14ac:dyDescent="0.3">
      <c r="C857">
        <v>856</v>
      </c>
      <c r="D857" s="11" t="str">
        <f t="shared" si="13"/>
        <v>19- Fuchu</v>
      </c>
      <c r="E857" t="str">
        <f>VLOOKUP($D857,metadata!$B$2:$S$450,2,FALSE)</f>
        <v>Kato, Y</v>
      </c>
      <c r="F857" t="str">
        <f>VLOOKUP($D857,metadata!$B$2:$S$450,3,FALSE)</f>
        <v>Geographic variation in photoperiodic response for the induction of pupal diapause in the Aristolochia-feeding butterfly Atrophaneura alcinous</v>
      </c>
      <c r="G857" t="str">
        <f>VLOOKUP($D857,metadata!$B$2:$S$450,4,FALSE)</f>
        <v>10.1303/aez.2005.347</v>
      </c>
      <c r="H857" t="str">
        <f>VLOOKUP($D857,metadata!$B$2:$S$450,5,FALSE)</f>
        <v>y</v>
      </c>
      <c r="I857" t="str">
        <f>VLOOKUP($D857,metadata!$B$2:$S$450,6,FALSE)</f>
        <v>a</v>
      </c>
      <c r="J857" t="str">
        <f>VLOOKUP($D857,metadata!$B$2:$S$450,7,FALSE)</f>
        <v>i</v>
      </c>
      <c r="K857">
        <f>VLOOKUP($D857,metadata!$B$2:$S$450,8,FALSE)</f>
        <v>7</v>
      </c>
      <c r="L857">
        <f>VLOOKUP($D857,metadata!$B$2:$S$450,9,FALSE)</f>
        <v>5</v>
      </c>
      <c r="M857">
        <f>VLOOKUP($D857,metadata!$B$2:$S$450,10,FALSE)</f>
        <v>0</v>
      </c>
      <c r="N857" t="str">
        <f>VLOOKUP($D857,metadata!$B$2:$S$450,11,FALSE)</f>
        <v>Atrophaneura alcinous</v>
      </c>
      <c r="O857" t="str">
        <f>VLOOKUP($D857,metadata!$B$2:$S$450,12,FALSE)</f>
        <v>lepidoptera</v>
      </c>
      <c r="P857" t="str">
        <f>VLOOKUP($D857,metadata!$B$2:$S$450,13,FALSE)</f>
        <v xml:space="preserve"> Fuchu</v>
      </c>
      <c r="Q857">
        <f>VLOOKUP($D857,metadata!$B$2:$S$450,14,FALSE)</f>
        <v>35.668968999999997</v>
      </c>
      <c r="R857">
        <f>VLOOKUP($D857,metadata!$B$2:$S$450,15,FALSE)</f>
        <v>139.47766899999999</v>
      </c>
      <c r="S857">
        <f>VLOOKUP($D857,metadata!$B$2:$S$450,16,FALSE)</f>
        <v>0.05</v>
      </c>
      <c r="T857">
        <f>VLOOKUP($D857,metadata!$B$2:$S$450,17,FALSE)</f>
        <v>50</v>
      </c>
      <c r="U857">
        <f>VLOOKUP($D857,metadata!$B$2:$S$450,18,FALSE)</f>
        <v>0</v>
      </c>
      <c r="V857">
        <f>VLOOKUP($D857,metadata!$B$2:$Z$450,19,FALSE)</f>
        <v>25</v>
      </c>
      <c r="W857" t="str">
        <f>VLOOKUP($D857,metadata!$B$2:$Z$450,20,FALSE)</f>
        <v>global average</v>
      </c>
      <c r="X857">
        <f>VLOOKUP($D857,metadata!$B$2:$Z$450,21,FALSE)</f>
        <v>0</v>
      </c>
      <c r="Y857">
        <f>VLOOKUP($D857,metadata!$B$2:$Z$450,22,FALSE)</f>
        <v>19</v>
      </c>
      <c r="Z857">
        <f>VLOOKUP($D857,metadata!$B$2:$Z$450,23,FALSE)</f>
        <v>0</v>
      </c>
      <c r="AA857">
        <f>VLOOKUP($D857,metadata!$B$2:$Z$450,24,FALSE)</f>
        <v>0</v>
      </c>
      <c r="AB857">
        <f>VLOOKUP($D857,metadata!$B$2:$Z$450,25,FALSE)</f>
        <v>0</v>
      </c>
    </row>
    <row r="858" spans="3:28" x14ac:dyDescent="0.3">
      <c r="C858">
        <v>857</v>
      </c>
      <c r="D858" s="11" t="str">
        <f t="shared" si="13"/>
        <v>19- Fuchu</v>
      </c>
      <c r="E858" t="str">
        <f>VLOOKUP($D858,metadata!$B$2:$S$450,2,FALSE)</f>
        <v>Kato, Y</v>
      </c>
      <c r="F858" t="str">
        <f>VLOOKUP($D858,metadata!$B$2:$S$450,3,FALSE)</f>
        <v>Geographic variation in photoperiodic response for the induction of pupal diapause in the Aristolochia-feeding butterfly Atrophaneura alcinous</v>
      </c>
      <c r="G858" t="str">
        <f>VLOOKUP($D858,metadata!$B$2:$S$450,4,FALSE)</f>
        <v>10.1303/aez.2005.347</v>
      </c>
      <c r="H858" t="str">
        <f>VLOOKUP($D858,metadata!$B$2:$S$450,5,FALSE)</f>
        <v>y</v>
      </c>
      <c r="I858" t="str">
        <f>VLOOKUP($D858,metadata!$B$2:$S$450,6,FALSE)</f>
        <v>a</v>
      </c>
      <c r="J858" t="str">
        <f>VLOOKUP($D858,metadata!$B$2:$S$450,7,FALSE)</f>
        <v>i</v>
      </c>
      <c r="K858">
        <f>VLOOKUP($D858,metadata!$B$2:$S$450,8,FALSE)</f>
        <v>7</v>
      </c>
      <c r="L858">
        <f>VLOOKUP($D858,metadata!$B$2:$S$450,9,FALSE)</f>
        <v>5</v>
      </c>
      <c r="M858">
        <f>VLOOKUP($D858,metadata!$B$2:$S$450,10,FALSE)</f>
        <v>0</v>
      </c>
      <c r="N858" t="str">
        <f>VLOOKUP($D858,metadata!$B$2:$S$450,11,FALSE)</f>
        <v>Atrophaneura alcinous</v>
      </c>
      <c r="O858" t="str">
        <f>VLOOKUP($D858,metadata!$B$2:$S$450,12,FALSE)</f>
        <v>lepidoptera</v>
      </c>
      <c r="P858" t="str">
        <f>VLOOKUP($D858,metadata!$B$2:$S$450,13,FALSE)</f>
        <v xml:space="preserve"> Fuchu</v>
      </c>
      <c r="Q858">
        <f>VLOOKUP($D858,metadata!$B$2:$S$450,14,FALSE)</f>
        <v>35.668968999999997</v>
      </c>
      <c r="R858">
        <f>VLOOKUP($D858,metadata!$B$2:$S$450,15,FALSE)</f>
        <v>139.47766899999999</v>
      </c>
      <c r="S858">
        <f>VLOOKUP($D858,metadata!$B$2:$S$450,16,FALSE)</f>
        <v>0.05</v>
      </c>
      <c r="T858">
        <f>VLOOKUP($D858,metadata!$B$2:$S$450,17,FALSE)</f>
        <v>50</v>
      </c>
      <c r="U858">
        <f>VLOOKUP($D858,metadata!$B$2:$S$450,18,FALSE)</f>
        <v>0</v>
      </c>
      <c r="V858">
        <f>VLOOKUP($D858,metadata!$B$2:$Z$450,19,FALSE)</f>
        <v>25</v>
      </c>
      <c r="W858" t="str">
        <f>VLOOKUP($D858,metadata!$B$2:$Z$450,20,FALSE)</f>
        <v>global average</v>
      </c>
      <c r="X858">
        <f>VLOOKUP($D858,metadata!$B$2:$Z$450,21,FALSE)</f>
        <v>0</v>
      </c>
      <c r="Y858">
        <f>VLOOKUP($D858,metadata!$B$2:$Z$450,22,FALSE)</f>
        <v>19</v>
      </c>
      <c r="Z858">
        <f>VLOOKUP($D858,metadata!$B$2:$Z$450,23,FALSE)</f>
        <v>0</v>
      </c>
      <c r="AA858">
        <f>VLOOKUP($D858,metadata!$B$2:$Z$450,24,FALSE)</f>
        <v>0</v>
      </c>
      <c r="AB858">
        <f>VLOOKUP($D858,metadata!$B$2:$Z$450,25,FALSE)</f>
        <v>0</v>
      </c>
    </row>
    <row r="859" spans="3:28" x14ac:dyDescent="0.3">
      <c r="C859">
        <v>858</v>
      </c>
      <c r="D859" s="11" t="str">
        <f t="shared" si="13"/>
        <v>19- Fuchu</v>
      </c>
      <c r="E859" t="str">
        <f>VLOOKUP($D859,metadata!$B$2:$S$450,2,FALSE)</f>
        <v>Kato, Y</v>
      </c>
      <c r="F859" t="str">
        <f>VLOOKUP($D859,metadata!$B$2:$S$450,3,FALSE)</f>
        <v>Geographic variation in photoperiodic response for the induction of pupal diapause in the Aristolochia-feeding butterfly Atrophaneura alcinous</v>
      </c>
      <c r="G859" t="str">
        <f>VLOOKUP($D859,metadata!$B$2:$S$450,4,FALSE)</f>
        <v>10.1303/aez.2005.347</v>
      </c>
      <c r="H859" t="str">
        <f>VLOOKUP($D859,metadata!$B$2:$S$450,5,FALSE)</f>
        <v>y</v>
      </c>
      <c r="I859" t="str">
        <f>VLOOKUP($D859,metadata!$B$2:$S$450,6,FALSE)</f>
        <v>a</v>
      </c>
      <c r="J859" t="str">
        <f>VLOOKUP($D859,metadata!$B$2:$S$450,7,FALSE)</f>
        <v>i</v>
      </c>
      <c r="K859">
        <f>VLOOKUP($D859,metadata!$B$2:$S$450,8,FALSE)</f>
        <v>7</v>
      </c>
      <c r="L859">
        <f>VLOOKUP($D859,metadata!$B$2:$S$450,9,FALSE)</f>
        <v>5</v>
      </c>
      <c r="M859">
        <f>VLOOKUP($D859,metadata!$B$2:$S$450,10,FALSE)</f>
        <v>0</v>
      </c>
      <c r="N859" t="str">
        <f>VLOOKUP($D859,metadata!$B$2:$S$450,11,FALSE)</f>
        <v>Atrophaneura alcinous</v>
      </c>
      <c r="O859" t="str">
        <f>VLOOKUP($D859,metadata!$B$2:$S$450,12,FALSE)</f>
        <v>lepidoptera</v>
      </c>
      <c r="P859" t="str">
        <f>VLOOKUP($D859,metadata!$B$2:$S$450,13,FALSE)</f>
        <v xml:space="preserve"> Fuchu</v>
      </c>
      <c r="Q859">
        <f>VLOOKUP($D859,metadata!$B$2:$S$450,14,FALSE)</f>
        <v>35.668968999999997</v>
      </c>
      <c r="R859">
        <f>VLOOKUP($D859,metadata!$B$2:$S$450,15,FALSE)</f>
        <v>139.47766899999999</v>
      </c>
      <c r="S859">
        <f>VLOOKUP($D859,metadata!$B$2:$S$450,16,FALSE)</f>
        <v>0.05</v>
      </c>
      <c r="T859">
        <f>VLOOKUP($D859,metadata!$B$2:$S$450,17,FALSE)</f>
        <v>50</v>
      </c>
      <c r="U859">
        <f>VLOOKUP($D859,metadata!$B$2:$S$450,18,FALSE)</f>
        <v>0</v>
      </c>
      <c r="V859">
        <f>VLOOKUP($D859,metadata!$B$2:$Z$450,19,FALSE)</f>
        <v>25</v>
      </c>
      <c r="W859" t="str">
        <f>VLOOKUP($D859,metadata!$B$2:$Z$450,20,FALSE)</f>
        <v>global average</v>
      </c>
      <c r="X859">
        <f>VLOOKUP($D859,metadata!$B$2:$Z$450,21,FALSE)</f>
        <v>0</v>
      </c>
      <c r="Y859">
        <f>VLOOKUP($D859,metadata!$B$2:$Z$450,22,FALSE)</f>
        <v>19</v>
      </c>
      <c r="Z859">
        <f>VLOOKUP($D859,metadata!$B$2:$Z$450,23,FALSE)</f>
        <v>0</v>
      </c>
      <c r="AA859">
        <f>VLOOKUP($D859,metadata!$B$2:$Z$450,24,FALSE)</f>
        <v>0</v>
      </c>
      <c r="AB859">
        <f>VLOOKUP($D859,metadata!$B$2:$Z$450,25,FALSE)</f>
        <v>0</v>
      </c>
    </row>
    <row r="860" spans="3:28" x14ac:dyDescent="0.3">
      <c r="C860">
        <v>859</v>
      </c>
      <c r="D860" s="11" t="str">
        <f t="shared" si="13"/>
        <v>19- Fuchu</v>
      </c>
      <c r="E860" t="str">
        <f>VLOOKUP($D860,metadata!$B$2:$S$450,2,FALSE)</f>
        <v>Kato, Y</v>
      </c>
      <c r="F860" t="str">
        <f>VLOOKUP($D860,metadata!$B$2:$S$450,3,FALSE)</f>
        <v>Geographic variation in photoperiodic response for the induction of pupal diapause in the Aristolochia-feeding butterfly Atrophaneura alcinous</v>
      </c>
      <c r="G860" t="str">
        <f>VLOOKUP($D860,metadata!$B$2:$S$450,4,FALSE)</f>
        <v>10.1303/aez.2005.347</v>
      </c>
      <c r="H860" t="str">
        <f>VLOOKUP($D860,metadata!$B$2:$S$450,5,FALSE)</f>
        <v>y</v>
      </c>
      <c r="I860" t="str">
        <f>VLOOKUP($D860,metadata!$B$2:$S$450,6,FALSE)</f>
        <v>a</v>
      </c>
      <c r="J860" t="str">
        <f>VLOOKUP($D860,metadata!$B$2:$S$450,7,FALSE)</f>
        <v>i</v>
      </c>
      <c r="K860">
        <f>VLOOKUP($D860,metadata!$B$2:$S$450,8,FALSE)</f>
        <v>7</v>
      </c>
      <c r="L860">
        <f>VLOOKUP($D860,metadata!$B$2:$S$450,9,FALSE)</f>
        <v>5</v>
      </c>
      <c r="M860">
        <f>VLOOKUP($D860,metadata!$B$2:$S$450,10,FALSE)</f>
        <v>0</v>
      </c>
      <c r="N860" t="str">
        <f>VLOOKUP($D860,metadata!$B$2:$S$450,11,FALSE)</f>
        <v>Atrophaneura alcinous</v>
      </c>
      <c r="O860" t="str">
        <f>VLOOKUP($D860,metadata!$B$2:$S$450,12,FALSE)</f>
        <v>lepidoptera</v>
      </c>
      <c r="P860" t="str">
        <f>VLOOKUP($D860,metadata!$B$2:$S$450,13,FALSE)</f>
        <v xml:space="preserve"> Fuchu</v>
      </c>
      <c r="Q860">
        <f>VLOOKUP($D860,metadata!$B$2:$S$450,14,FALSE)</f>
        <v>35.668968999999997</v>
      </c>
      <c r="R860">
        <f>VLOOKUP($D860,metadata!$B$2:$S$450,15,FALSE)</f>
        <v>139.47766899999999</v>
      </c>
      <c r="S860">
        <f>VLOOKUP($D860,metadata!$B$2:$S$450,16,FALSE)</f>
        <v>0.05</v>
      </c>
      <c r="T860">
        <f>VLOOKUP($D860,metadata!$B$2:$S$450,17,FALSE)</f>
        <v>50</v>
      </c>
      <c r="U860">
        <f>VLOOKUP($D860,metadata!$B$2:$S$450,18,FALSE)</f>
        <v>0</v>
      </c>
      <c r="V860">
        <f>VLOOKUP($D860,metadata!$B$2:$Z$450,19,FALSE)</f>
        <v>25</v>
      </c>
      <c r="W860" t="str">
        <f>VLOOKUP($D860,metadata!$B$2:$Z$450,20,FALSE)</f>
        <v>global average</v>
      </c>
      <c r="X860">
        <f>VLOOKUP($D860,metadata!$B$2:$Z$450,21,FALSE)</f>
        <v>0</v>
      </c>
      <c r="Y860">
        <f>VLOOKUP($D860,metadata!$B$2:$Z$450,22,FALSE)</f>
        <v>19</v>
      </c>
      <c r="Z860">
        <f>VLOOKUP($D860,metadata!$B$2:$Z$450,23,FALSE)</f>
        <v>0</v>
      </c>
      <c r="AA860">
        <f>VLOOKUP($D860,metadata!$B$2:$Z$450,24,FALSE)</f>
        <v>0</v>
      </c>
      <c r="AB860">
        <f>VLOOKUP($D860,metadata!$B$2:$Z$450,25,FALSE)</f>
        <v>0</v>
      </c>
    </row>
    <row r="861" spans="3:28" x14ac:dyDescent="0.3">
      <c r="C861">
        <v>860</v>
      </c>
      <c r="D861" s="11" t="str">
        <f t="shared" si="13"/>
        <v>19- Fuchu</v>
      </c>
      <c r="E861" t="str">
        <f>VLOOKUP($D861,metadata!$B$2:$S$450,2,FALSE)</f>
        <v>Kato, Y</v>
      </c>
      <c r="F861" t="str">
        <f>VLOOKUP($D861,metadata!$B$2:$S$450,3,FALSE)</f>
        <v>Geographic variation in photoperiodic response for the induction of pupal diapause in the Aristolochia-feeding butterfly Atrophaneura alcinous</v>
      </c>
      <c r="G861" t="str">
        <f>VLOOKUP($D861,metadata!$B$2:$S$450,4,FALSE)</f>
        <v>10.1303/aez.2005.347</v>
      </c>
      <c r="H861" t="str">
        <f>VLOOKUP($D861,metadata!$B$2:$S$450,5,FALSE)</f>
        <v>y</v>
      </c>
      <c r="I861" t="str">
        <f>VLOOKUP($D861,metadata!$B$2:$S$450,6,FALSE)</f>
        <v>a</v>
      </c>
      <c r="J861" t="str">
        <f>VLOOKUP($D861,metadata!$B$2:$S$450,7,FALSE)</f>
        <v>i</v>
      </c>
      <c r="K861">
        <f>VLOOKUP($D861,metadata!$B$2:$S$450,8,FALSE)</f>
        <v>7</v>
      </c>
      <c r="L861">
        <f>VLOOKUP($D861,metadata!$B$2:$S$450,9,FALSE)</f>
        <v>5</v>
      </c>
      <c r="M861">
        <f>VLOOKUP($D861,metadata!$B$2:$S$450,10,FALSE)</f>
        <v>0</v>
      </c>
      <c r="N861" t="str">
        <f>VLOOKUP($D861,metadata!$B$2:$S$450,11,FALSE)</f>
        <v>Atrophaneura alcinous</v>
      </c>
      <c r="O861" t="str">
        <f>VLOOKUP($D861,metadata!$B$2:$S$450,12,FALSE)</f>
        <v>lepidoptera</v>
      </c>
      <c r="P861" t="str">
        <f>VLOOKUP($D861,metadata!$B$2:$S$450,13,FALSE)</f>
        <v xml:space="preserve"> Fuchu</v>
      </c>
      <c r="Q861">
        <f>VLOOKUP($D861,metadata!$B$2:$S$450,14,FALSE)</f>
        <v>35.668968999999997</v>
      </c>
      <c r="R861">
        <f>VLOOKUP($D861,metadata!$B$2:$S$450,15,FALSE)</f>
        <v>139.47766899999999</v>
      </c>
      <c r="S861">
        <f>VLOOKUP($D861,metadata!$B$2:$S$450,16,FALSE)</f>
        <v>0.05</v>
      </c>
      <c r="T861">
        <f>VLOOKUP($D861,metadata!$B$2:$S$450,17,FALSE)</f>
        <v>50</v>
      </c>
      <c r="U861">
        <f>VLOOKUP($D861,metadata!$B$2:$S$450,18,FALSE)</f>
        <v>0</v>
      </c>
      <c r="V861">
        <f>VLOOKUP($D861,metadata!$B$2:$Z$450,19,FALSE)</f>
        <v>25</v>
      </c>
      <c r="W861" t="str">
        <f>VLOOKUP($D861,metadata!$B$2:$Z$450,20,FALSE)</f>
        <v>global average</v>
      </c>
      <c r="X861">
        <f>VLOOKUP($D861,metadata!$B$2:$Z$450,21,FALSE)</f>
        <v>0</v>
      </c>
      <c r="Y861">
        <f>VLOOKUP($D861,metadata!$B$2:$Z$450,22,FALSE)</f>
        <v>19</v>
      </c>
      <c r="Z861">
        <f>VLOOKUP($D861,metadata!$B$2:$Z$450,23,FALSE)</f>
        <v>0</v>
      </c>
      <c r="AA861">
        <f>VLOOKUP($D861,metadata!$B$2:$Z$450,24,FALSE)</f>
        <v>0</v>
      </c>
      <c r="AB861">
        <f>VLOOKUP($D861,metadata!$B$2:$Z$450,25,FALSE)</f>
        <v>0</v>
      </c>
    </row>
    <row r="862" spans="3:28" x14ac:dyDescent="0.3">
      <c r="C862">
        <v>861</v>
      </c>
      <c r="D862" s="11" t="str">
        <f t="shared" si="13"/>
        <v>19- Fuchu</v>
      </c>
      <c r="E862" t="str">
        <f>VLOOKUP($D862,metadata!$B$2:$S$450,2,FALSE)</f>
        <v>Kato, Y</v>
      </c>
      <c r="F862" t="str">
        <f>VLOOKUP($D862,metadata!$B$2:$S$450,3,FALSE)</f>
        <v>Geographic variation in photoperiodic response for the induction of pupal diapause in the Aristolochia-feeding butterfly Atrophaneura alcinous</v>
      </c>
      <c r="G862" t="str">
        <f>VLOOKUP($D862,metadata!$B$2:$S$450,4,FALSE)</f>
        <v>10.1303/aez.2005.347</v>
      </c>
      <c r="H862" t="str">
        <f>VLOOKUP($D862,metadata!$B$2:$S$450,5,FALSE)</f>
        <v>y</v>
      </c>
      <c r="I862" t="str">
        <f>VLOOKUP($D862,metadata!$B$2:$S$450,6,FALSE)</f>
        <v>a</v>
      </c>
      <c r="J862" t="str">
        <f>VLOOKUP($D862,metadata!$B$2:$S$450,7,FALSE)</f>
        <v>i</v>
      </c>
      <c r="K862">
        <f>VLOOKUP($D862,metadata!$B$2:$S$450,8,FALSE)</f>
        <v>7</v>
      </c>
      <c r="L862">
        <f>VLOOKUP($D862,metadata!$B$2:$S$450,9,FALSE)</f>
        <v>5</v>
      </c>
      <c r="M862">
        <f>VLOOKUP($D862,metadata!$B$2:$S$450,10,FALSE)</f>
        <v>0</v>
      </c>
      <c r="N862" t="str">
        <f>VLOOKUP($D862,metadata!$B$2:$S$450,11,FALSE)</f>
        <v>Atrophaneura alcinous</v>
      </c>
      <c r="O862" t="str">
        <f>VLOOKUP($D862,metadata!$B$2:$S$450,12,FALSE)</f>
        <v>lepidoptera</v>
      </c>
      <c r="P862" t="str">
        <f>VLOOKUP($D862,metadata!$B$2:$S$450,13,FALSE)</f>
        <v xml:space="preserve"> Fuchu</v>
      </c>
      <c r="Q862">
        <f>VLOOKUP($D862,metadata!$B$2:$S$450,14,FALSE)</f>
        <v>35.668968999999997</v>
      </c>
      <c r="R862">
        <f>VLOOKUP($D862,metadata!$B$2:$S$450,15,FALSE)</f>
        <v>139.47766899999999</v>
      </c>
      <c r="S862">
        <f>VLOOKUP($D862,metadata!$B$2:$S$450,16,FALSE)</f>
        <v>0.05</v>
      </c>
      <c r="T862">
        <f>VLOOKUP($D862,metadata!$B$2:$S$450,17,FALSE)</f>
        <v>50</v>
      </c>
      <c r="U862">
        <f>VLOOKUP($D862,metadata!$B$2:$S$450,18,FALSE)</f>
        <v>0</v>
      </c>
      <c r="V862">
        <f>VLOOKUP($D862,metadata!$B$2:$Z$450,19,FALSE)</f>
        <v>25</v>
      </c>
      <c r="W862" t="str">
        <f>VLOOKUP($D862,metadata!$B$2:$Z$450,20,FALSE)</f>
        <v>global average</v>
      </c>
      <c r="X862">
        <f>VLOOKUP($D862,metadata!$B$2:$Z$450,21,FALSE)</f>
        <v>0</v>
      </c>
      <c r="Y862">
        <f>VLOOKUP($D862,metadata!$B$2:$Z$450,22,FALSE)</f>
        <v>19</v>
      </c>
      <c r="Z862">
        <f>VLOOKUP($D862,metadata!$B$2:$Z$450,23,FALSE)</f>
        <v>0</v>
      </c>
      <c r="AA862">
        <f>VLOOKUP($D862,metadata!$B$2:$Z$450,24,FALSE)</f>
        <v>0</v>
      </c>
      <c r="AB862">
        <f>VLOOKUP($D862,metadata!$B$2:$Z$450,25,FALSE)</f>
        <v>0</v>
      </c>
    </row>
    <row r="863" spans="3:28" x14ac:dyDescent="0.3">
      <c r="C863">
        <v>862</v>
      </c>
      <c r="D863" s="11" t="str">
        <f t="shared" si="13"/>
        <v>19- Fuchu</v>
      </c>
      <c r="E863" t="str">
        <f>VLOOKUP($D863,metadata!$B$2:$S$450,2,FALSE)</f>
        <v>Kato, Y</v>
      </c>
      <c r="F863" t="str">
        <f>VLOOKUP($D863,metadata!$B$2:$S$450,3,FALSE)</f>
        <v>Geographic variation in photoperiodic response for the induction of pupal diapause in the Aristolochia-feeding butterfly Atrophaneura alcinous</v>
      </c>
      <c r="G863" t="str">
        <f>VLOOKUP($D863,metadata!$B$2:$S$450,4,FALSE)</f>
        <v>10.1303/aez.2005.347</v>
      </c>
      <c r="H863" t="str">
        <f>VLOOKUP($D863,metadata!$B$2:$S$450,5,FALSE)</f>
        <v>y</v>
      </c>
      <c r="I863" t="str">
        <f>VLOOKUP($D863,metadata!$B$2:$S$450,6,FALSE)</f>
        <v>a</v>
      </c>
      <c r="J863" t="str">
        <f>VLOOKUP($D863,metadata!$B$2:$S$450,7,FALSE)</f>
        <v>i</v>
      </c>
      <c r="K863">
        <f>VLOOKUP($D863,metadata!$B$2:$S$450,8,FALSE)</f>
        <v>7</v>
      </c>
      <c r="L863">
        <f>VLOOKUP($D863,metadata!$B$2:$S$450,9,FALSE)</f>
        <v>5</v>
      </c>
      <c r="M863">
        <f>VLOOKUP($D863,metadata!$B$2:$S$450,10,FALSE)</f>
        <v>0</v>
      </c>
      <c r="N863" t="str">
        <f>VLOOKUP($D863,metadata!$B$2:$S$450,11,FALSE)</f>
        <v>Atrophaneura alcinous</v>
      </c>
      <c r="O863" t="str">
        <f>VLOOKUP($D863,metadata!$B$2:$S$450,12,FALSE)</f>
        <v>lepidoptera</v>
      </c>
      <c r="P863" t="str">
        <f>VLOOKUP($D863,metadata!$B$2:$S$450,13,FALSE)</f>
        <v xml:space="preserve"> Fuchu</v>
      </c>
      <c r="Q863">
        <f>VLOOKUP($D863,metadata!$B$2:$S$450,14,FALSE)</f>
        <v>35.668968999999997</v>
      </c>
      <c r="R863">
        <f>VLOOKUP($D863,metadata!$B$2:$S$450,15,FALSE)</f>
        <v>139.47766899999999</v>
      </c>
      <c r="S863">
        <f>VLOOKUP($D863,metadata!$B$2:$S$450,16,FALSE)</f>
        <v>0.05</v>
      </c>
      <c r="T863">
        <f>VLOOKUP($D863,metadata!$B$2:$S$450,17,FALSE)</f>
        <v>50</v>
      </c>
      <c r="U863">
        <f>VLOOKUP($D863,metadata!$B$2:$S$450,18,FALSE)</f>
        <v>0</v>
      </c>
      <c r="V863">
        <f>VLOOKUP($D863,metadata!$B$2:$Z$450,19,FALSE)</f>
        <v>25</v>
      </c>
      <c r="W863" t="str">
        <f>VLOOKUP($D863,metadata!$B$2:$Z$450,20,FALSE)</f>
        <v>global average</v>
      </c>
      <c r="X863">
        <f>VLOOKUP($D863,metadata!$B$2:$Z$450,21,FALSE)</f>
        <v>0</v>
      </c>
      <c r="Y863">
        <f>VLOOKUP($D863,metadata!$B$2:$Z$450,22,FALSE)</f>
        <v>19</v>
      </c>
      <c r="Z863">
        <f>VLOOKUP($D863,metadata!$B$2:$Z$450,23,FALSE)</f>
        <v>0</v>
      </c>
      <c r="AA863">
        <f>VLOOKUP($D863,metadata!$B$2:$Z$450,24,FALSE)</f>
        <v>0</v>
      </c>
      <c r="AB863">
        <f>VLOOKUP($D863,metadata!$B$2:$Z$450,25,FALSE)</f>
        <v>0</v>
      </c>
    </row>
    <row r="864" spans="3:28" x14ac:dyDescent="0.3">
      <c r="C864">
        <v>863</v>
      </c>
      <c r="D864" s="11" t="str">
        <f t="shared" si="13"/>
        <v>19- Fuchu</v>
      </c>
      <c r="E864" t="str">
        <f>VLOOKUP($D864,metadata!$B$2:$S$450,2,FALSE)</f>
        <v>Kato, Y</v>
      </c>
      <c r="F864" t="str">
        <f>VLOOKUP($D864,metadata!$B$2:$S$450,3,FALSE)</f>
        <v>Geographic variation in photoperiodic response for the induction of pupal diapause in the Aristolochia-feeding butterfly Atrophaneura alcinous</v>
      </c>
      <c r="G864" t="str">
        <f>VLOOKUP($D864,metadata!$B$2:$S$450,4,FALSE)</f>
        <v>10.1303/aez.2005.347</v>
      </c>
      <c r="H864" t="str">
        <f>VLOOKUP($D864,metadata!$B$2:$S$450,5,FALSE)</f>
        <v>y</v>
      </c>
      <c r="I864" t="str">
        <f>VLOOKUP($D864,metadata!$B$2:$S$450,6,FALSE)</f>
        <v>a</v>
      </c>
      <c r="J864" t="str">
        <f>VLOOKUP($D864,metadata!$B$2:$S$450,7,FALSE)</f>
        <v>i</v>
      </c>
      <c r="K864">
        <f>VLOOKUP($D864,metadata!$B$2:$S$450,8,FALSE)</f>
        <v>7</v>
      </c>
      <c r="L864">
        <f>VLOOKUP($D864,metadata!$B$2:$S$450,9,FALSE)</f>
        <v>5</v>
      </c>
      <c r="M864">
        <f>VLOOKUP($D864,metadata!$B$2:$S$450,10,FALSE)</f>
        <v>0</v>
      </c>
      <c r="N864" t="str">
        <f>VLOOKUP($D864,metadata!$B$2:$S$450,11,FALSE)</f>
        <v>Atrophaneura alcinous</v>
      </c>
      <c r="O864" t="str">
        <f>VLOOKUP($D864,metadata!$B$2:$S$450,12,FALSE)</f>
        <v>lepidoptera</v>
      </c>
      <c r="P864" t="str">
        <f>VLOOKUP($D864,metadata!$B$2:$S$450,13,FALSE)</f>
        <v xml:space="preserve"> Fuchu</v>
      </c>
      <c r="Q864">
        <f>VLOOKUP($D864,metadata!$B$2:$S$450,14,FALSE)</f>
        <v>35.668968999999997</v>
      </c>
      <c r="R864">
        <f>VLOOKUP($D864,metadata!$B$2:$S$450,15,FALSE)</f>
        <v>139.47766899999999</v>
      </c>
      <c r="S864">
        <f>VLOOKUP($D864,metadata!$B$2:$S$450,16,FALSE)</f>
        <v>0.05</v>
      </c>
      <c r="T864">
        <f>VLOOKUP($D864,metadata!$B$2:$S$450,17,FALSE)</f>
        <v>50</v>
      </c>
      <c r="U864">
        <f>VLOOKUP($D864,metadata!$B$2:$S$450,18,FALSE)</f>
        <v>0</v>
      </c>
      <c r="V864">
        <f>VLOOKUP($D864,metadata!$B$2:$Z$450,19,FALSE)</f>
        <v>25</v>
      </c>
      <c r="W864" t="str">
        <f>VLOOKUP($D864,metadata!$B$2:$Z$450,20,FALSE)</f>
        <v>global average</v>
      </c>
      <c r="X864">
        <f>VLOOKUP($D864,metadata!$B$2:$Z$450,21,FALSE)</f>
        <v>0</v>
      </c>
      <c r="Y864">
        <f>VLOOKUP($D864,metadata!$B$2:$Z$450,22,FALSE)</f>
        <v>19</v>
      </c>
      <c r="Z864">
        <f>VLOOKUP($D864,metadata!$B$2:$Z$450,23,FALSE)</f>
        <v>0</v>
      </c>
      <c r="AA864">
        <f>VLOOKUP($D864,metadata!$B$2:$Z$450,24,FALSE)</f>
        <v>0</v>
      </c>
      <c r="AB864">
        <f>VLOOKUP($D864,metadata!$B$2:$Z$450,25,FALSE)</f>
        <v>0</v>
      </c>
    </row>
    <row r="865" spans="3:28" x14ac:dyDescent="0.3">
      <c r="C865">
        <v>864</v>
      </c>
      <c r="D865" s="11" t="str">
        <f t="shared" si="13"/>
        <v>19- Fuchu</v>
      </c>
      <c r="E865" t="str">
        <f>VLOOKUP($D865,metadata!$B$2:$S$450,2,FALSE)</f>
        <v>Kato, Y</v>
      </c>
      <c r="F865" t="str">
        <f>VLOOKUP($D865,metadata!$B$2:$S$450,3,FALSE)</f>
        <v>Geographic variation in photoperiodic response for the induction of pupal diapause in the Aristolochia-feeding butterfly Atrophaneura alcinous</v>
      </c>
      <c r="G865" t="str">
        <f>VLOOKUP($D865,metadata!$B$2:$S$450,4,FALSE)</f>
        <v>10.1303/aez.2005.347</v>
      </c>
      <c r="H865" t="str">
        <f>VLOOKUP($D865,metadata!$B$2:$S$450,5,FALSE)</f>
        <v>y</v>
      </c>
      <c r="I865" t="str">
        <f>VLOOKUP($D865,metadata!$B$2:$S$450,6,FALSE)</f>
        <v>a</v>
      </c>
      <c r="J865" t="str">
        <f>VLOOKUP($D865,metadata!$B$2:$S$450,7,FALSE)</f>
        <v>i</v>
      </c>
      <c r="K865">
        <f>VLOOKUP($D865,metadata!$B$2:$S$450,8,FALSE)</f>
        <v>7</v>
      </c>
      <c r="L865">
        <f>VLOOKUP($D865,metadata!$B$2:$S$450,9,FALSE)</f>
        <v>5</v>
      </c>
      <c r="M865">
        <f>VLOOKUP($D865,metadata!$B$2:$S$450,10,FALSE)</f>
        <v>0</v>
      </c>
      <c r="N865" t="str">
        <f>VLOOKUP($D865,metadata!$B$2:$S$450,11,FALSE)</f>
        <v>Atrophaneura alcinous</v>
      </c>
      <c r="O865" t="str">
        <f>VLOOKUP($D865,metadata!$B$2:$S$450,12,FALSE)</f>
        <v>lepidoptera</v>
      </c>
      <c r="P865" t="str">
        <f>VLOOKUP($D865,metadata!$B$2:$S$450,13,FALSE)</f>
        <v xml:space="preserve"> Fuchu</v>
      </c>
      <c r="Q865">
        <f>VLOOKUP($D865,metadata!$B$2:$S$450,14,FALSE)</f>
        <v>35.668968999999997</v>
      </c>
      <c r="R865">
        <f>VLOOKUP($D865,metadata!$B$2:$S$450,15,FALSE)</f>
        <v>139.47766899999999</v>
      </c>
      <c r="S865">
        <f>VLOOKUP($D865,metadata!$B$2:$S$450,16,FALSE)</f>
        <v>0.05</v>
      </c>
      <c r="T865">
        <f>VLOOKUP($D865,metadata!$B$2:$S$450,17,FALSE)</f>
        <v>50</v>
      </c>
      <c r="U865">
        <f>VLOOKUP($D865,metadata!$B$2:$S$450,18,FALSE)</f>
        <v>0</v>
      </c>
      <c r="V865">
        <f>VLOOKUP($D865,metadata!$B$2:$Z$450,19,FALSE)</f>
        <v>25</v>
      </c>
      <c r="W865" t="str">
        <f>VLOOKUP($D865,metadata!$B$2:$Z$450,20,FALSE)</f>
        <v>global average</v>
      </c>
      <c r="X865">
        <f>VLOOKUP($D865,metadata!$B$2:$Z$450,21,FALSE)</f>
        <v>0</v>
      </c>
      <c r="Y865">
        <f>VLOOKUP($D865,metadata!$B$2:$Z$450,22,FALSE)</f>
        <v>19</v>
      </c>
      <c r="Z865">
        <f>VLOOKUP($D865,metadata!$B$2:$Z$450,23,FALSE)</f>
        <v>0</v>
      </c>
      <c r="AA865">
        <f>VLOOKUP($D865,metadata!$B$2:$Z$450,24,FALSE)</f>
        <v>0</v>
      </c>
      <c r="AB865">
        <f>VLOOKUP($D865,metadata!$B$2:$Z$450,25,FALSE)</f>
        <v>0</v>
      </c>
    </row>
    <row r="866" spans="3:28" x14ac:dyDescent="0.3">
      <c r="C866">
        <v>865</v>
      </c>
      <c r="D866" s="11" t="str">
        <f t="shared" si="13"/>
        <v>19- Fuchu</v>
      </c>
      <c r="E866" t="str">
        <f>VLOOKUP($D866,metadata!$B$2:$S$450,2,FALSE)</f>
        <v>Kato, Y</v>
      </c>
      <c r="F866" t="str">
        <f>VLOOKUP($D866,metadata!$B$2:$S$450,3,FALSE)</f>
        <v>Geographic variation in photoperiodic response for the induction of pupal diapause in the Aristolochia-feeding butterfly Atrophaneura alcinous</v>
      </c>
      <c r="G866" t="str">
        <f>VLOOKUP($D866,metadata!$B$2:$S$450,4,FALSE)</f>
        <v>10.1303/aez.2005.347</v>
      </c>
      <c r="H866" t="str">
        <f>VLOOKUP($D866,metadata!$B$2:$S$450,5,FALSE)</f>
        <v>y</v>
      </c>
      <c r="I866" t="str">
        <f>VLOOKUP($D866,metadata!$B$2:$S$450,6,FALSE)</f>
        <v>a</v>
      </c>
      <c r="J866" t="str">
        <f>VLOOKUP($D866,metadata!$B$2:$S$450,7,FALSE)</f>
        <v>i</v>
      </c>
      <c r="K866">
        <f>VLOOKUP($D866,metadata!$B$2:$S$450,8,FALSE)</f>
        <v>7</v>
      </c>
      <c r="L866">
        <f>VLOOKUP($D866,metadata!$B$2:$S$450,9,FALSE)</f>
        <v>5</v>
      </c>
      <c r="M866">
        <f>VLOOKUP($D866,metadata!$B$2:$S$450,10,FALSE)</f>
        <v>0</v>
      </c>
      <c r="N866" t="str">
        <f>VLOOKUP($D866,metadata!$B$2:$S$450,11,FALSE)</f>
        <v>Atrophaneura alcinous</v>
      </c>
      <c r="O866" t="str">
        <f>VLOOKUP($D866,metadata!$B$2:$S$450,12,FALSE)</f>
        <v>lepidoptera</v>
      </c>
      <c r="P866" t="str">
        <f>VLOOKUP($D866,metadata!$B$2:$S$450,13,FALSE)</f>
        <v xml:space="preserve"> Fuchu</v>
      </c>
      <c r="Q866">
        <f>VLOOKUP($D866,metadata!$B$2:$S$450,14,FALSE)</f>
        <v>35.668968999999997</v>
      </c>
      <c r="R866">
        <f>VLOOKUP($D866,metadata!$B$2:$S$450,15,FALSE)</f>
        <v>139.47766899999999</v>
      </c>
      <c r="S866">
        <f>VLOOKUP($D866,metadata!$B$2:$S$450,16,FALSE)</f>
        <v>0.05</v>
      </c>
      <c r="T866">
        <f>VLOOKUP($D866,metadata!$B$2:$S$450,17,FALSE)</f>
        <v>50</v>
      </c>
      <c r="U866">
        <f>VLOOKUP($D866,metadata!$B$2:$S$450,18,FALSE)</f>
        <v>0</v>
      </c>
      <c r="V866">
        <f>VLOOKUP($D866,metadata!$B$2:$Z$450,19,FALSE)</f>
        <v>25</v>
      </c>
      <c r="W866" t="str">
        <f>VLOOKUP($D866,metadata!$B$2:$Z$450,20,FALSE)</f>
        <v>global average</v>
      </c>
      <c r="X866">
        <f>VLOOKUP($D866,metadata!$B$2:$Z$450,21,FALSE)</f>
        <v>0</v>
      </c>
      <c r="Y866">
        <f>VLOOKUP($D866,metadata!$B$2:$Z$450,22,FALSE)</f>
        <v>19</v>
      </c>
      <c r="Z866">
        <f>VLOOKUP($D866,metadata!$B$2:$Z$450,23,FALSE)</f>
        <v>0</v>
      </c>
      <c r="AA866">
        <f>VLOOKUP($D866,metadata!$B$2:$Z$450,24,FALSE)</f>
        <v>0</v>
      </c>
      <c r="AB866">
        <f>VLOOKUP($D866,metadata!$B$2:$Z$450,25,FALSE)</f>
        <v>0</v>
      </c>
    </row>
    <row r="867" spans="3:28" x14ac:dyDescent="0.3">
      <c r="C867">
        <v>866</v>
      </c>
      <c r="D867" s="11" t="str">
        <f t="shared" si="13"/>
        <v>19- Fuchu</v>
      </c>
      <c r="E867" t="str">
        <f>VLOOKUP($D867,metadata!$B$2:$S$450,2,FALSE)</f>
        <v>Kato, Y</v>
      </c>
      <c r="F867" t="str">
        <f>VLOOKUP($D867,metadata!$B$2:$S$450,3,FALSE)</f>
        <v>Geographic variation in photoperiodic response for the induction of pupal diapause in the Aristolochia-feeding butterfly Atrophaneura alcinous</v>
      </c>
      <c r="G867" t="str">
        <f>VLOOKUP($D867,metadata!$B$2:$S$450,4,FALSE)</f>
        <v>10.1303/aez.2005.347</v>
      </c>
      <c r="H867" t="str">
        <f>VLOOKUP($D867,metadata!$B$2:$S$450,5,FALSE)</f>
        <v>y</v>
      </c>
      <c r="I867" t="str">
        <f>VLOOKUP($D867,metadata!$B$2:$S$450,6,FALSE)</f>
        <v>a</v>
      </c>
      <c r="J867" t="str">
        <f>VLOOKUP($D867,metadata!$B$2:$S$450,7,FALSE)</f>
        <v>i</v>
      </c>
      <c r="K867">
        <f>VLOOKUP($D867,metadata!$B$2:$S$450,8,FALSE)</f>
        <v>7</v>
      </c>
      <c r="L867">
        <f>VLOOKUP($D867,metadata!$B$2:$S$450,9,FALSE)</f>
        <v>5</v>
      </c>
      <c r="M867">
        <f>VLOOKUP($D867,metadata!$B$2:$S$450,10,FALSE)</f>
        <v>0</v>
      </c>
      <c r="N867" t="str">
        <f>VLOOKUP($D867,metadata!$B$2:$S$450,11,FALSE)</f>
        <v>Atrophaneura alcinous</v>
      </c>
      <c r="O867" t="str">
        <f>VLOOKUP($D867,metadata!$B$2:$S$450,12,FALSE)</f>
        <v>lepidoptera</v>
      </c>
      <c r="P867" t="str">
        <f>VLOOKUP($D867,metadata!$B$2:$S$450,13,FALSE)</f>
        <v xml:space="preserve"> Fuchu</v>
      </c>
      <c r="Q867">
        <f>VLOOKUP($D867,metadata!$B$2:$S$450,14,FALSE)</f>
        <v>35.668968999999997</v>
      </c>
      <c r="R867">
        <f>VLOOKUP($D867,metadata!$B$2:$S$450,15,FALSE)</f>
        <v>139.47766899999999</v>
      </c>
      <c r="S867">
        <f>VLOOKUP($D867,metadata!$B$2:$S$450,16,FALSE)</f>
        <v>0.05</v>
      </c>
      <c r="T867">
        <f>VLOOKUP($D867,metadata!$B$2:$S$450,17,FALSE)</f>
        <v>50</v>
      </c>
      <c r="U867">
        <f>VLOOKUP($D867,metadata!$B$2:$S$450,18,FALSE)</f>
        <v>0</v>
      </c>
      <c r="V867">
        <f>VLOOKUP($D867,metadata!$B$2:$Z$450,19,FALSE)</f>
        <v>25</v>
      </c>
      <c r="W867" t="str">
        <f>VLOOKUP($D867,metadata!$B$2:$Z$450,20,FALSE)</f>
        <v>global average</v>
      </c>
      <c r="X867">
        <f>VLOOKUP($D867,metadata!$B$2:$Z$450,21,FALSE)</f>
        <v>0</v>
      </c>
      <c r="Y867">
        <f>VLOOKUP($D867,metadata!$B$2:$Z$450,22,FALSE)</f>
        <v>19</v>
      </c>
      <c r="Z867">
        <f>VLOOKUP($D867,metadata!$B$2:$Z$450,23,FALSE)</f>
        <v>0</v>
      </c>
      <c r="AA867">
        <f>VLOOKUP($D867,metadata!$B$2:$Z$450,24,FALSE)</f>
        <v>0</v>
      </c>
      <c r="AB867">
        <f>VLOOKUP($D867,metadata!$B$2:$Z$450,25,FALSE)</f>
        <v>0</v>
      </c>
    </row>
    <row r="868" spans="3:28" x14ac:dyDescent="0.3">
      <c r="C868">
        <v>867</v>
      </c>
      <c r="D868" s="11" t="str">
        <f t="shared" si="13"/>
        <v>19- Fuchu</v>
      </c>
      <c r="E868" t="str">
        <f>VLOOKUP($D868,metadata!$B$2:$S$450,2,FALSE)</f>
        <v>Kato, Y</v>
      </c>
      <c r="F868" t="str">
        <f>VLOOKUP($D868,metadata!$B$2:$S$450,3,FALSE)</f>
        <v>Geographic variation in photoperiodic response for the induction of pupal diapause in the Aristolochia-feeding butterfly Atrophaneura alcinous</v>
      </c>
      <c r="G868" t="str">
        <f>VLOOKUP($D868,metadata!$B$2:$S$450,4,FALSE)</f>
        <v>10.1303/aez.2005.347</v>
      </c>
      <c r="H868" t="str">
        <f>VLOOKUP($D868,metadata!$B$2:$S$450,5,FALSE)</f>
        <v>y</v>
      </c>
      <c r="I868" t="str">
        <f>VLOOKUP($D868,metadata!$B$2:$S$450,6,FALSE)</f>
        <v>a</v>
      </c>
      <c r="J868" t="str">
        <f>VLOOKUP($D868,metadata!$B$2:$S$450,7,FALSE)</f>
        <v>i</v>
      </c>
      <c r="K868">
        <f>VLOOKUP($D868,metadata!$B$2:$S$450,8,FALSE)</f>
        <v>7</v>
      </c>
      <c r="L868">
        <f>VLOOKUP($D868,metadata!$B$2:$S$450,9,FALSE)</f>
        <v>5</v>
      </c>
      <c r="M868">
        <f>VLOOKUP($D868,metadata!$B$2:$S$450,10,FALSE)</f>
        <v>0</v>
      </c>
      <c r="N868" t="str">
        <f>VLOOKUP($D868,metadata!$B$2:$S$450,11,FALSE)</f>
        <v>Atrophaneura alcinous</v>
      </c>
      <c r="O868" t="str">
        <f>VLOOKUP($D868,metadata!$B$2:$S$450,12,FALSE)</f>
        <v>lepidoptera</v>
      </c>
      <c r="P868" t="str">
        <f>VLOOKUP($D868,metadata!$B$2:$S$450,13,FALSE)</f>
        <v xml:space="preserve"> Fuchu</v>
      </c>
      <c r="Q868">
        <f>VLOOKUP($D868,metadata!$B$2:$S$450,14,FALSE)</f>
        <v>35.668968999999997</v>
      </c>
      <c r="R868">
        <f>VLOOKUP($D868,metadata!$B$2:$S$450,15,FALSE)</f>
        <v>139.47766899999999</v>
      </c>
      <c r="S868">
        <f>VLOOKUP($D868,metadata!$B$2:$S$450,16,FALSE)</f>
        <v>0.05</v>
      </c>
      <c r="T868">
        <f>VLOOKUP($D868,metadata!$B$2:$S$450,17,FALSE)</f>
        <v>50</v>
      </c>
      <c r="U868">
        <f>VLOOKUP($D868,metadata!$B$2:$S$450,18,FALSE)</f>
        <v>0</v>
      </c>
      <c r="V868">
        <f>VLOOKUP($D868,metadata!$B$2:$Z$450,19,FALSE)</f>
        <v>25</v>
      </c>
      <c r="W868" t="str">
        <f>VLOOKUP($D868,metadata!$B$2:$Z$450,20,FALSE)</f>
        <v>global average</v>
      </c>
      <c r="X868">
        <f>VLOOKUP($D868,metadata!$B$2:$Z$450,21,FALSE)</f>
        <v>0</v>
      </c>
      <c r="Y868">
        <f>VLOOKUP($D868,metadata!$B$2:$Z$450,22,FALSE)</f>
        <v>19</v>
      </c>
      <c r="Z868">
        <f>VLOOKUP($D868,metadata!$B$2:$Z$450,23,FALSE)</f>
        <v>0</v>
      </c>
      <c r="AA868">
        <f>VLOOKUP($D868,metadata!$B$2:$Z$450,24,FALSE)</f>
        <v>0</v>
      </c>
      <c r="AB868">
        <f>VLOOKUP($D868,metadata!$B$2:$Z$450,25,FALSE)</f>
        <v>0</v>
      </c>
    </row>
    <row r="869" spans="3:28" x14ac:dyDescent="0.3">
      <c r="C869">
        <v>868</v>
      </c>
      <c r="D869" s="11" t="str">
        <f t="shared" si="13"/>
        <v>19- Fuchu</v>
      </c>
      <c r="E869" t="str">
        <f>VLOOKUP($D869,metadata!$B$2:$S$450,2,FALSE)</f>
        <v>Kato, Y</v>
      </c>
      <c r="F869" t="str">
        <f>VLOOKUP($D869,metadata!$B$2:$S$450,3,FALSE)</f>
        <v>Geographic variation in photoperiodic response for the induction of pupal diapause in the Aristolochia-feeding butterfly Atrophaneura alcinous</v>
      </c>
      <c r="G869" t="str">
        <f>VLOOKUP($D869,metadata!$B$2:$S$450,4,FALSE)</f>
        <v>10.1303/aez.2005.347</v>
      </c>
      <c r="H869" t="str">
        <f>VLOOKUP($D869,metadata!$B$2:$S$450,5,FALSE)</f>
        <v>y</v>
      </c>
      <c r="I869" t="str">
        <f>VLOOKUP($D869,metadata!$B$2:$S$450,6,FALSE)</f>
        <v>a</v>
      </c>
      <c r="J869" t="str">
        <f>VLOOKUP($D869,metadata!$B$2:$S$450,7,FALSE)</f>
        <v>i</v>
      </c>
      <c r="K869">
        <f>VLOOKUP($D869,metadata!$B$2:$S$450,8,FALSE)</f>
        <v>7</v>
      </c>
      <c r="L869">
        <f>VLOOKUP($D869,metadata!$B$2:$S$450,9,FALSE)</f>
        <v>5</v>
      </c>
      <c r="M869">
        <f>VLOOKUP($D869,metadata!$B$2:$S$450,10,FALSE)</f>
        <v>0</v>
      </c>
      <c r="N869" t="str">
        <f>VLOOKUP($D869,metadata!$B$2:$S$450,11,FALSE)</f>
        <v>Atrophaneura alcinous</v>
      </c>
      <c r="O869" t="str">
        <f>VLOOKUP($D869,metadata!$B$2:$S$450,12,FALSE)</f>
        <v>lepidoptera</v>
      </c>
      <c r="P869" t="str">
        <f>VLOOKUP($D869,metadata!$B$2:$S$450,13,FALSE)</f>
        <v xml:space="preserve"> Fuchu</v>
      </c>
      <c r="Q869">
        <f>VLOOKUP($D869,metadata!$B$2:$S$450,14,FALSE)</f>
        <v>35.668968999999997</v>
      </c>
      <c r="R869">
        <f>VLOOKUP($D869,metadata!$B$2:$S$450,15,FALSE)</f>
        <v>139.47766899999999</v>
      </c>
      <c r="S869">
        <f>VLOOKUP($D869,metadata!$B$2:$S$450,16,FALSE)</f>
        <v>0.05</v>
      </c>
      <c r="T869">
        <f>VLOOKUP($D869,metadata!$B$2:$S$450,17,FALSE)</f>
        <v>50</v>
      </c>
      <c r="U869">
        <f>VLOOKUP($D869,metadata!$B$2:$S$450,18,FALSE)</f>
        <v>0</v>
      </c>
      <c r="V869">
        <f>VLOOKUP($D869,metadata!$B$2:$Z$450,19,FALSE)</f>
        <v>25</v>
      </c>
      <c r="W869" t="str">
        <f>VLOOKUP($D869,metadata!$B$2:$Z$450,20,FALSE)</f>
        <v>global average</v>
      </c>
      <c r="X869">
        <f>VLOOKUP($D869,metadata!$B$2:$Z$450,21,FALSE)</f>
        <v>0</v>
      </c>
      <c r="Y869">
        <f>VLOOKUP($D869,metadata!$B$2:$Z$450,22,FALSE)</f>
        <v>19</v>
      </c>
      <c r="Z869">
        <f>VLOOKUP($D869,metadata!$B$2:$Z$450,23,FALSE)</f>
        <v>0</v>
      </c>
      <c r="AA869">
        <f>VLOOKUP($D869,metadata!$B$2:$Z$450,24,FALSE)</f>
        <v>0</v>
      </c>
      <c r="AB869">
        <f>VLOOKUP($D869,metadata!$B$2:$Z$450,25,FALSE)</f>
        <v>0</v>
      </c>
    </row>
    <row r="870" spans="3:28" x14ac:dyDescent="0.3">
      <c r="C870">
        <v>869</v>
      </c>
      <c r="D870" s="11" t="str">
        <f t="shared" si="13"/>
        <v>19- Fuchu</v>
      </c>
      <c r="E870" t="str">
        <f>VLOOKUP($D870,metadata!$B$2:$S$450,2,FALSE)</f>
        <v>Kato, Y</v>
      </c>
      <c r="F870" t="str">
        <f>VLOOKUP($D870,metadata!$B$2:$S$450,3,FALSE)</f>
        <v>Geographic variation in photoperiodic response for the induction of pupal diapause in the Aristolochia-feeding butterfly Atrophaneura alcinous</v>
      </c>
      <c r="G870" t="str">
        <f>VLOOKUP($D870,metadata!$B$2:$S$450,4,FALSE)</f>
        <v>10.1303/aez.2005.347</v>
      </c>
      <c r="H870" t="str">
        <f>VLOOKUP($D870,metadata!$B$2:$S$450,5,FALSE)</f>
        <v>y</v>
      </c>
      <c r="I870" t="str">
        <f>VLOOKUP($D870,metadata!$B$2:$S$450,6,FALSE)</f>
        <v>a</v>
      </c>
      <c r="J870" t="str">
        <f>VLOOKUP($D870,metadata!$B$2:$S$450,7,FALSE)</f>
        <v>i</v>
      </c>
      <c r="K870">
        <f>VLOOKUP($D870,metadata!$B$2:$S$450,8,FALSE)</f>
        <v>7</v>
      </c>
      <c r="L870">
        <f>VLOOKUP($D870,metadata!$B$2:$S$450,9,FALSE)</f>
        <v>5</v>
      </c>
      <c r="M870">
        <f>VLOOKUP($D870,metadata!$B$2:$S$450,10,FALSE)</f>
        <v>0</v>
      </c>
      <c r="N870" t="str">
        <f>VLOOKUP($D870,metadata!$B$2:$S$450,11,FALSE)</f>
        <v>Atrophaneura alcinous</v>
      </c>
      <c r="O870" t="str">
        <f>VLOOKUP($D870,metadata!$B$2:$S$450,12,FALSE)</f>
        <v>lepidoptera</v>
      </c>
      <c r="P870" t="str">
        <f>VLOOKUP($D870,metadata!$B$2:$S$450,13,FALSE)</f>
        <v xml:space="preserve"> Fuchu</v>
      </c>
      <c r="Q870">
        <f>VLOOKUP($D870,metadata!$B$2:$S$450,14,FALSE)</f>
        <v>35.668968999999997</v>
      </c>
      <c r="R870">
        <f>VLOOKUP($D870,metadata!$B$2:$S$450,15,FALSE)</f>
        <v>139.47766899999999</v>
      </c>
      <c r="S870">
        <f>VLOOKUP($D870,metadata!$B$2:$S$450,16,FALSE)</f>
        <v>0.05</v>
      </c>
      <c r="T870">
        <f>VLOOKUP($D870,metadata!$B$2:$S$450,17,FALSE)</f>
        <v>50</v>
      </c>
      <c r="U870">
        <f>VLOOKUP($D870,metadata!$B$2:$S$450,18,FALSE)</f>
        <v>0</v>
      </c>
      <c r="V870">
        <f>VLOOKUP($D870,metadata!$B$2:$Z$450,19,FALSE)</f>
        <v>25</v>
      </c>
      <c r="W870" t="str">
        <f>VLOOKUP($D870,metadata!$B$2:$Z$450,20,FALSE)</f>
        <v>global average</v>
      </c>
      <c r="X870">
        <f>VLOOKUP($D870,metadata!$B$2:$Z$450,21,FALSE)</f>
        <v>0</v>
      </c>
      <c r="Y870">
        <f>VLOOKUP($D870,metadata!$B$2:$Z$450,22,FALSE)</f>
        <v>19</v>
      </c>
      <c r="Z870">
        <f>VLOOKUP($D870,metadata!$B$2:$Z$450,23,FALSE)</f>
        <v>0</v>
      </c>
      <c r="AA870">
        <f>VLOOKUP($D870,metadata!$B$2:$Z$450,24,FALSE)</f>
        <v>0</v>
      </c>
      <c r="AB870">
        <f>VLOOKUP($D870,metadata!$B$2:$Z$450,25,FALSE)</f>
        <v>0</v>
      </c>
    </row>
    <row r="871" spans="3:28" x14ac:dyDescent="0.3">
      <c r="C871">
        <v>870</v>
      </c>
      <c r="D871" s="11" t="str">
        <f t="shared" si="13"/>
        <v>19- Fuchu</v>
      </c>
      <c r="E871" t="str">
        <f>VLOOKUP($D871,metadata!$B$2:$S$450,2,FALSE)</f>
        <v>Kato, Y</v>
      </c>
      <c r="F871" t="str">
        <f>VLOOKUP($D871,metadata!$B$2:$S$450,3,FALSE)</f>
        <v>Geographic variation in photoperiodic response for the induction of pupal diapause in the Aristolochia-feeding butterfly Atrophaneura alcinous</v>
      </c>
      <c r="G871" t="str">
        <f>VLOOKUP($D871,metadata!$B$2:$S$450,4,FALSE)</f>
        <v>10.1303/aez.2005.347</v>
      </c>
      <c r="H871" t="str">
        <f>VLOOKUP($D871,metadata!$B$2:$S$450,5,FALSE)</f>
        <v>y</v>
      </c>
      <c r="I871" t="str">
        <f>VLOOKUP($D871,metadata!$B$2:$S$450,6,FALSE)</f>
        <v>a</v>
      </c>
      <c r="J871" t="str">
        <f>VLOOKUP($D871,metadata!$B$2:$S$450,7,FALSE)</f>
        <v>i</v>
      </c>
      <c r="K871">
        <f>VLOOKUP($D871,metadata!$B$2:$S$450,8,FALSE)</f>
        <v>7</v>
      </c>
      <c r="L871">
        <f>VLOOKUP($D871,metadata!$B$2:$S$450,9,FALSE)</f>
        <v>5</v>
      </c>
      <c r="M871">
        <f>VLOOKUP($D871,metadata!$B$2:$S$450,10,FALSE)</f>
        <v>0</v>
      </c>
      <c r="N871" t="str">
        <f>VLOOKUP($D871,metadata!$B$2:$S$450,11,FALSE)</f>
        <v>Atrophaneura alcinous</v>
      </c>
      <c r="O871" t="str">
        <f>VLOOKUP($D871,metadata!$B$2:$S$450,12,FALSE)</f>
        <v>lepidoptera</v>
      </c>
      <c r="P871" t="str">
        <f>VLOOKUP($D871,metadata!$B$2:$S$450,13,FALSE)</f>
        <v xml:space="preserve"> Fuchu</v>
      </c>
      <c r="Q871">
        <f>VLOOKUP($D871,metadata!$B$2:$S$450,14,FALSE)</f>
        <v>35.668968999999997</v>
      </c>
      <c r="R871">
        <f>VLOOKUP($D871,metadata!$B$2:$S$450,15,FALSE)</f>
        <v>139.47766899999999</v>
      </c>
      <c r="S871">
        <f>VLOOKUP($D871,metadata!$B$2:$S$450,16,FALSE)</f>
        <v>0.05</v>
      </c>
      <c r="T871">
        <f>VLOOKUP($D871,metadata!$B$2:$S$450,17,FALSE)</f>
        <v>50</v>
      </c>
      <c r="U871">
        <f>VLOOKUP($D871,metadata!$B$2:$S$450,18,FALSE)</f>
        <v>0</v>
      </c>
      <c r="V871">
        <f>VLOOKUP($D871,metadata!$B$2:$Z$450,19,FALSE)</f>
        <v>25</v>
      </c>
      <c r="W871" t="str">
        <f>VLOOKUP($D871,metadata!$B$2:$Z$450,20,FALSE)</f>
        <v>global average</v>
      </c>
      <c r="X871">
        <f>VLOOKUP($D871,metadata!$B$2:$Z$450,21,FALSE)</f>
        <v>0</v>
      </c>
      <c r="Y871">
        <f>VLOOKUP($D871,metadata!$B$2:$Z$450,22,FALSE)</f>
        <v>19</v>
      </c>
      <c r="Z871">
        <f>VLOOKUP($D871,metadata!$B$2:$Z$450,23,FALSE)</f>
        <v>0</v>
      </c>
      <c r="AA871">
        <f>VLOOKUP($D871,metadata!$B$2:$Z$450,24,FALSE)</f>
        <v>0</v>
      </c>
      <c r="AB871">
        <f>VLOOKUP($D871,metadata!$B$2:$Z$450,25,FALSE)</f>
        <v>0</v>
      </c>
    </row>
    <row r="872" spans="3:28" x14ac:dyDescent="0.3">
      <c r="C872">
        <v>871</v>
      </c>
      <c r="D872" s="11" t="str">
        <f t="shared" si="13"/>
        <v>19- Fuchu</v>
      </c>
      <c r="E872" t="str">
        <f>VLOOKUP($D872,metadata!$B$2:$S$450,2,FALSE)</f>
        <v>Kato, Y</v>
      </c>
      <c r="F872" t="str">
        <f>VLOOKUP($D872,metadata!$B$2:$S$450,3,FALSE)</f>
        <v>Geographic variation in photoperiodic response for the induction of pupal diapause in the Aristolochia-feeding butterfly Atrophaneura alcinous</v>
      </c>
      <c r="G872" t="str">
        <f>VLOOKUP($D872,metadata!$B$2:$S$450,4,FALSE)</f>
        <v>10.1303/aez.2005.347</v>
      </c>
      <c r="H872" t="str">
        <f>VLOOKUP($D872,metadata!$B$2:$S$450,5,FALSE)</f>
        <v>y</v>
      </c>
      <c r="I872" t="str">
        <f>VLOOKUP($D872,metadata!$B$2:$S$450,6,FALSE)</f>
        <v>a</v>
      </c>
      <c r="J872" t="str">
        <f>VLOOKUP($D872,metadata!$B$2:$S$450,7,FALSE)</f>
        <v>i</v>
      </c>
      <c r="K872">
        <f>VLOOKUP($D872,metadata!$B$2:$S$450,8,FALSE)</f>
        <v>7</v>
      </c>
      <c r="L872">
        <f>VLOOKUP($D872,metadata!$B$2:$S$450,9,FALSE)</f>
        <v>5</v>
      </c>
      <c r="M872">
        <f>VLOOKUP($D872,metadata!$B$2:$S$450,10,FALSE)</f>
        <v>0</v>
      </c>
      <c r="N872" t="str">
        <f>VLOOKUP($D872,metadata!$B$2:$S$450,11,FALSE)</f>
        <v>Atrophaneura alcinous</v>
      </c>
      <c r="O872" t="str">
        <f>VLOOKUP($D872,metadata!$B$2:$S$450,12,FALSE)</f>
        <v>lepidoptera</v>
      </c>
      <c r="P872" t="str">
        <f>VLOOKUP($D872,metadata!$B$2:$S$450,13,FALSE)</f>
        <v xml:space="preserve"> Fuchu</v>
      </c>
      <c r="Q872">
        <f>VLOOKUP($D872,metadata!$B$2:$S$450,14,FALSE)</f>
        <v>35.668968999999997</v>
      </c>
      <c r="R872">
        <f>VLOOKUP($D872,metadata!$B$2:$S$450,15,FALSE)</f>
        <v>139.47766899999999</v>
      </c>
      <c r="S872">
        <f>VLOOKUP($D872,metadata!$B$2:$S$450,16,FALSE)</f>
        <v>0.05</v>
      </c>
      <c r="T872">
        <f>VLOOKUP($D872,metadata!$B$2:$S$450,17,FALSE)</f>
        <v>50</v>
      </c>
      <c r="U872">
        <f>VLOOKUP($D872,metadata!$B$2:$S$450,18,FALSE)</f>
        <v>0</v>
      </c>
      <c r="V872">
        <f>VLOOKUP($D872,metadata!$B$2:$Z$450,19,FALSE)</f>
        <v>25</v>
      </c>
      <c r="W872" t="str">
        <f>VLOOKUP($D872,metadata!$B$2:$Z$450,20,FALSE)</f>
        <v>global average</v>
      </c>
      <c r="X872">
        <f>VLOOKUP($D872,metadata!$B$2:$Z$450,21,FALSE)</f>
        <v>0</v>
      </c>
      <c r="Y872">
        <f>VLOOKUP($D872,metadata!$B$2:$Z$450,22,FALSE)</f>
        <v>19</v>
      </c>
      <c r="Z872">
        <f>VLOOKUP($D872,metadata!$B$2:$Z$450,23,FALSE)</f>
        <v>0</v>
      </c>
      <c r="AA872">
        <f>VLOOKUP($D872,metadata!$B$2:$Z$450,24,FALSE)</f>
        <v>0</v>
      </c>
      <c r="AB872">
        <f>VLOOKUP($D872,metadata!$B$2:$Z$450,25,FALSE)</f>
        <v>0</v>
      </c>
    </row>
    <row r="873" spans="3:28" x14ac:dyDescent="0.3">
      <c r="C873">
        <v>872</v>
      </c>
      <c r="D873" s="11" t="str">
        <f t="shared" si="13"/>
        <v>19- Fuchu</v>
      </c>
      <c r="E873" t="str">
        <f>VLOOKUP($D873,metadata!$B$2:$S$450,2,FALSE)</f>
        <v>Kato, Y</v>
      </c>
      <c r="F873" t="str">
        <f>VLOOKUP($D873,metadata!$B$2:$S$450,3,FALSE)</f>
        <v>Geographic variation in photoperiodic response for the induction of pupal diapause in the Aristolochia-feeding butterfly Atrophaneura alcinous</v>
      </c>
      <c r="G873" t="str">
        <f>VLOOKUP($D873,metadata!$B$2:$S$450,4,FALSE)</f>
        <v>10.1303/aez.2005.347</v>
      </c>
      <c r="H873" t="str">
        <f>VLOOKUP($D873,metadata!$B$2:$S$450,5,FALSE)</f>
        <v>y</v>
      </c>
      <c r="I873" t="str">
        <f>VLOOKUP($D873,metadata!$B$2:$S$450,6,FALSE)</f>
        <v>a</v>
      </c>
      <c r="J873" t="str">
        <f>VLOOKUP($D873,metadata!$B$2:$S$450,7,FALSE)</f>
        <v>i</v>
      </c>
      <c r="K873">
        <f>VLOOKUP($D873,metadata!$B$2:$S$450,8,FALSE)</f>
        <v>7</v>
      </c>
      <c r="L873">
        <f>VLOOKUP($D873,metadata!$B$2:$S$450,9,FALSE)</f>
        <v>5</v>
      </c>
      <c r="M873">
        <f>VLOOKUP($D873,metadata!$B$2:$S$450,10,FALSE)</f>
        <v>0</v>
      </c>
      <c r="N873" t="str">
        <f>VLOOKUP($D873,metadata!$B$2:$S$450,11,FALSE)</f>
        <v>Atrophaneura alcinous</v>
      </c>
      <c r="O873" t="str">
        <f>VLOOKUP($D873,metadata!$B$2:$S$450,12,FALSE)</f>
        <v>lepidoptera</v>
      </c>
      <c r="P873" t="str">
        <f>VLOOKUP($D873,metadata!$B$2:$S$450,13,FALSE)</f>
        <v xml:space="preserve"> Fuchu</v>
      </c>
      <c r="Q873">
        <f>VLOOKUP($D873,metadata!$B$2:$S$450,14,FALSE)</f>
        <v>35.668968999999997</v>
      </c>
      <c r="R873">
        <f>VLOOKUP($D873,metadata!$B$2:$S$450,15,FALSE)</f>
        <v>139.47766899999999</v>
      </c>
      <c r="S873">
        <f>VLOOKUP($D873,metadata!$B$2:$S$450,16,FALSE)</f>
        <v>0.05</v>
      </c>
      <c r="T873">
        <f>VLOOKUP($D873,metadata!$B$2:$S$450,17,FALSE)</f>
        <v>50</v>
      </c>
      <c r="U873">
        <f>VLOOKUP($D873,metadata!$B$2:$S$450,18,FALSE)</f>
        <v>0</v>
      </c>
      <c r="V873">
        <f>VLOOKUP($D873,metadata!$B$2:$Z$450,19,FALSE)</f>
        <v>25</v>
      </c>
      <c r="W873" t="str">
        <f>VLOOKUP($D873,metadata!$B$2:$Z$450,20,FALSE)</f>
        <v>global average</v>
      </c>
      <c r="X873">
        <f>VLOOKUP($D873,metadata!$B$2:$Z$450,21,FALSE)</f>
        <v>0</v>
      </c>
      <c r="Y873">
        <f>VLOOKUP($D873,metadata!$B$2:$Z$450,22,FALSE)</f>
        <v>19</v>
      </c>
      <c r="Z873">
        <f>VLOOKUP($D873,metadata!$B$2:$Z$450,23,FALSE)</f>
        <v>0</v>
      </c>
      <c r="AA873">
        <f>VLOOKUP($D873,metadata!$B$2:$Z$450,24,FALSE)</f>
        <v>0</v>
      </c>
      <c r="AB873">
        <f>VLOOKUP($D873,metadata!$B$2:$Z$450,25,FALSE)</f>
        <v>0</v>
      </c>
    </row>
    <row r="874" spans="3:28" x14ac:dyDescent="0.3">
      <c r="C874">
        <v>873</v>
      </c>
      <c r="D874" s="11" t="str">
        <f t="shared" si="13"/>
        <v>19- Fuchu</v>
      </c>
      <c r="E874" t="str">
        <f>VLOOKUP($D874,metadata!$B$2:$S$450,2,FALSE)</f>
        <v>Kato, Y</v>
      </c>
      <c r="F874" t="str">
        <f>VLOOKUP($D874,metadata!$B$2:$S$450,3,FALSE)</f>
        <v>Geographic variation in photoperiodic response for the induction of pupal diapause in the Aristolochia-feeding butterfly Atrophaneura alcinous</v>
      </c>
      <c r="G874" t="str">
        <f>VLOOKUP($D874,metadata!$B$2:$S$450,4,FALSE)</f>
        <v>10.1303/aez.2005.347</v>
      </c>
      <c r="H874" t="str">
        <f>VLOOKUP($D874,metadata!$B$2:$S$450,5,FALSE)</f>
        <v>y</v>
      </c>
      <c r="I874" t="str">
        <f>VLOOKUP($D874,metadata!$B$2:$S$450,6,FALSE)</f>
        <v>a</v>
      </c>
      <c r="J874" t="str">
        <f>VLOOKUP($D874,metadata!$B$2:$S$450,7,FALSE)</f>
        <v>i</v>
      </c>
      <c r="K874">
        <f>VLOOKUP($D874,metadata!$B$2:$S$450,8,FALSE)</f>
        <v>7</v>
      </c>
      <c r="L874">
        <f>VLOOKUP($D874,metadata!$B$2:$S$450,9,FALSE)</f>
        <v>5</v>
      </c>
      <c r="M874">
        <f>VLOOKUP($D874,metadata!$B$2:$S$450,10,FALSE)</f>
        <v>0</v>
      </c>
      <c r="N874" t="str">
        <f>VLOOKUP($D874,metadata!$B$2:$S$450,11,FALSE)</f>
        <v>Atrophaneura alcinous</v>
      </c>
      <c r="O874" t="str">
        <f>VLOOKUP($D874,metadata!$B$2:$S$450,12,FALSE)</f>
        <v>lepidoptera</v>
      </c>
      <c r="P874" t="str">
        <f>VLOOKUP($D874,metadata!$B$2:$S$450,13,FALSE)</f>
        <v xml:space="preserve"> Fuchu</v>
      </c>
      <c r="Q874">
        <f>VLOOKUP($D874,metadata!$B$2:$S$450,14,FALSE)</f>
        <v>35.668968999999997</v>
      </c>
      <c r="R874">
        <f>VLOOKUP($D874,metadata!$B$2:$S$450,15,FALSE)</f>
        <v>139.47766899999999</v>
      </c>
      <c r="S874">
        <f>VLOOKUP($D874,metadata!$B$2:$S$450,16,FALSE)</f>
        <v>0.05</v>
      </c>
      <c r="T874">
        <f>VLOOKUP($D874,metadata!$B$2:$S$450,17,FALSE)</f>
        <v>50</v>
      </c>
      <c r="U874">
        <f>VLOOKUP($D874,metadata!$B$2:$S$450,18,FALSE)</f>
        <v>0</v>
      </c>
      <c r="V874">
        <f>VLOOKUP($D874,metadata!$B$2:$Z$450,19,FALSE)</f>
        <v>25</v>
      </c>
      <c r="W874" t="str">
        <f>VLOOKUP($D874,metadata!$B$2:$Z$450,20,FALSE)</f>
        <v>global average</v>
      </c>
      <c r="X874">
        <f>VLOOKUP($D874,metadata!$B$2:$Z$450,21,FALSE)</f>
        <v>0</v>
      </c>
      <c r="Y874">
        <f>VLOOKUP($D874,metadata!$B$2:$Z$450,22,FALSE)</f>
        <v>19</v>
      </c>
      <c r="Z874">
        <f>VLOOKUP($D874,metadata!$B$2:$Z$450,23,FALSE)</f>
        <v>0</v>
      </c>
      <c r="AA874">
        <f>VLOOKUP($D874,metadata!$B$2:$Z$450,24,FALSE)</f>
        <v>0</v>
      </c>
      <c r="AB874">
        <f>VLOOKUP($D874,metadata!$B$2:$Z$450,25,FALSE)</f>
        <v>0</v>
      </c>
    </row>
    <row r="875" spans="3:28" x14ac:dyDescent="0.3">
      <c r="C875">
        <v>874</v>
      </c>
      <c r="D875" s="11" t="str">
        <f t="shared" si="13"/>
        <v>19- Fuchu</v>
      </c>
      <c r="E875" t="str">
        <f>VLOOKUP($D875,metadata!$B$2:$S$450,2,FALSE)</f>
        <v>Kato, Y</v>
      </c>
      <c r="F875" t="str">
        <f>VLOOKUP($D875,metadata!$B$2:$S$450,3,FALSE)</f>
        <v>Geographic variation in photoperiodic response for the induction of pupal diapause in the Aristolochia-feeding butterfly Atrophaneura alcinous</v>
      </c>
      <c r="G875" t="str">
        <f>VLOOKUP($D875,metadata!$B$2:$S$450,4,FALSE)</f>
        <v>10.1303/aez.2005.347</v>
      </c>
      <c r="H875" t="str">
        <f>VLOOKUP($D875,metadata!$B$2:$S$450,5,FALSE)</f>
        <v>y</v>
      </c>
      <c r="I875" t="str">
        <f>VLOOKUP($D875,metadata!$B$2:$S$450,6,FALSE)</f>
        <v>a</v>
      </c>
      <c r="J875" t="str">
        <f>VLOOKUP($D875,metadata!$B$2:$S$450,7,FALSE)</f>
        <v>i</v>
      </c>
      <c r="K875">
        <f>VLOOKUP($D875,metadata!$B$2:$S$450,8,FALSE)</f>
        <v>7</v>
      </c>
      <c r="L875">
        <f>VLOOKUP($D875,metadata!$B$2:$S$450,9,FALSE)</f>
        <v>5</v>
      </c>
      <c r="M875">
        <f>VLOOKUP($D875,metadata!$B$2:$S$450,10,FALSE)</f>
        <v>0</v>
      </c>
      <c r="N875" t="str">
        <f>VLOOKUP($D875,metadata!$B$2:$S$450,11,FALSE)</f>
        <v>Atrophaneura alcinous</v>
      </c>
      <c r="O875" t="str">
        <f>VLOOKUP($D875,metadata!$B$2:$S$450,12,FALSE)</f>
        <v>lepidoptera</v>
      </c>
      <c r="P875" t="str">
        <f>VLOOKUP($D875,metadata!$B$2:$S$450,13,FALSE)</f>
        <v xml:space="preserve"> Fuchu</v>
      </c>
      <c r="Q875">
        <f>VLOOKUP($D875,metadata!$B$2:$S$450,14,FALSE)</f>
        <v>35.668968999999997</v>
      </c>
      <c r="R875">
        <f>VLOOKUP($D875,metadata!$B$2:$S$450,15,FALSE)</f>
        <v>139.47766899999999</v>
      </c>
      <c r="S875">
        <f>VLOOKUP($D875,metadata!$B$2:$S$450,16,FALSE)</f>
        <v>0.05</v>
      </c>
      <c r="T875">
        <f>VLOOKUP($D875,metadata!$B$2:$S$450,17,FALSE)</f>
        <v>50</v>
      </c>
      <c r="U875">
        <f>VLOOKUP($D875,metadata!$B$2:$S$450,18,FALSE)</f>
        <v>0</v>
      </c>
      <c r="V875">
        <f>VLOOKUP($D875,metadata!$B$2:$Z$450,19,FALSE)</f>
        <v>25</v>
      </c>
      <c r="W875" t="str">
        <f>VLOOKUP($D875,metadata!$B$2:$Z$450,20,FALSE)</f>
        <v>global average</v>
      </c>
      <c r="X875">
        <f>VLOOKUP($D875,metadata!$B$2:$Z$450,21,FALSE)</f>
        <v>0</v>
      </c>
      <c r="Y875">
        <f>VLOOKUP($D875,metadata!$B$2:$Z$450,22,FALSE)</f>
        <v>19</v>
      </c>
      <c r="Z875">
        <f>VLOOKUP($D875,metadata!$B$2:$Z$450,23,FALSE)</f>
        <v>0</v>
      </c>
      <c r="AA875">
        <f>VLOOKUP($D875,metadata!$B$2:$Z$450,24,FALSE)</f>
        <v>0</v>
      </c>
      <c r="AB875">
        <f>VLOOKUP($D875,metadata!$B$2:$Z$450,25,FALSE)</f>
        <v>0</v>
      </c>
    </row>
    <row r="876" spans="3:28" x14ac:dyDescent="0.3">
      <c r="C876">
        <v>875</v>
      </c>
      <c r="D876" s="11" t="str">
        <f t="shared" si="13"/>
        <v>19- Fuchu</v>
      </c>
      <c r="E876" t="str">
        <f>VLOOKUP($D876,metadata!$B$2:$S$450,2,FALSE)</f>
        <v>Kato, Y</v>
      </c>
      <c r="F876" t="str">
        <f>VLOOKUP($D876,metadata!$B$2:$S$450,3,FALSE)</f>
        <v>Geographic variation in photoperiodic response for the induction of pupal diapause in the Aristolochia-feeding butterfly Atrophaneura alcinous</v>
      </c>
      <c r="G876" t="str">
        <f>VLOOKUP($D876,metadata!$B$2:$S$450,4,FALSE)</f>
        <v>10.1303/aez.2005.347</v>
      </c>
      <c r="H876" t="str">
        <f>VLOOKUP($D876,metadata!$B$2:$S$450,5,FALSE)</f>
        <v>y</v>
      </c>
      <c r="I876" t="str">
        <f>VLOOKUP($D876,metadata!$B$2:$S$450,6,FALSE)</f>
        <v>a</v>
      </c>
      <c r="J876" t="str">
        <f>VLOOKUP($D876,metadata!$B$2:$S$450,7,FALSE)</f>
        <v>i</v>
      </c>
      <c r="K876">
        <f>VLOOKUP($D876,metadata!$B$2:$S$450,8,FALSE)</f>
        <v>7</v>
      </c>
      <c r="L876">
        <f>VLOOKUP($D876,metadata!$B$2:$S$450,9,FALSE)</f>
        <v>5</v>
      </c>
      <c r="M876">
        <f>VLOOKUP($D876,metadata!$B$2:$S$450,10,FALSE)</f>
        <v>0</v>
      </c>
      <c r="N876" t="str">
        <f>VLOOKUP($D876,metadata!$B$2:$S$450,11,FALSE)</f>
        <v>Atrophaneura alcinous</v>
      </c>
      <c r="O876" t="str">
        <f>VLOOKUP($D876,metadata!$B$2:$S$450,12,FALSE)</f>
        <v>lepidoptera</v>
      </c>
      <c r="P876" t="str">
        <f>VLOOKUP($D876,metadata!$B$2:$S$450,13,FALSE)</f>
        <v xml:space="preserve"> Fuchu</v>
      </c>
      <c r="Q876">
        <f>VLOOKUP($D876,metadata!$B$2:$S$450,14,FALSE)</f>
        <v>35.668968999999997</v>
      </c>
      <c r="R876">
        <f>VLOOKUP($D876,metadata!$B$2:$S$450,15,FALSE)</f>
        <v>139.47766899999999</v>
      </c>
      <c r="S876">
        <f>VLOOKUP($D876,metadata!$B$2:$S$450,16,FALSE)</f>
        <v>0.05</v>
      </c>
      <c r="T876">
        <f>VLOOKUP($D876,metadata!$B$2:$S$450,17,FALSE)</f>
        <v>50</v>
      </c>
      <c r="U876">
        <f>VLOOKUP($D876,metadata!$B$2:$S$450,18,FALSE)</f>
        <v>0</v>
      </c>
      <c r="V876">
        <f>VLOOKUP($D876,metadata!$B$2:$Z$450,19,FALSE)</f>
        <v>25</v>
      </c>
      <c r="W876" t="str">
        <f>VLOOKUP($D876,metadata!$B$2:$Z$450,20,FALSE)</f>
        <v>global average</v>
      </c>
      <c r="X876">
        <f>VLOOKUP($D876,metadata!$B$2:$Z$450,21,FALSE)</f>
        <v>0</v>
      </c>
      <c r="Y876">
        <f>VLOOKUP($D876,metadata!$B$2:$Z$450,22,FALSE)</f>
        <v>19</v>
      </c>
      <c r="Z876">
        <f>VLOOKUP($D876,metadata!$B$2:$Z$450,23,FALSE)</f>
        <v>0</v>
      </c>
      <c r="AA876">
        <f>VLOOKUP($D876,metadata!$B$2:$Z$450,24,FALSE)</f>
        <v>0</v>
      </c>
      <c r="AB876">
        <f>VLOOKUP($D876,metadata!$B$2:$Z$450,25,FALSE)</f>
        <v>0</v>
      </c>
    </row>
    <row r="877" spans="3:28" x14ac:dyDescent="0.3">
      <c r="C877">
        <v>876</v>
      </c>
      <c r="D877" s="11" t="str">
        <f t="shared" si="13"/>
        <v>19- Fuchu</v>
      </c>
      <c r="E877" t="str">
        <f>VLOOKUP($D877,metadata!$B$2:$S$450,2,FALSE)</f>
        <v>Kato, Y</v>
      </c>
      <c r="F877" t="str">
        <f>VLOOKUP($D877,metadata!$B$2:$S$450,3,FALSE)</f>
        <v>Geographic variation in photoperiodic response for the induction of pupal diapause in the Aristolochia-feeding butterfly Atrophaneura alcinous</v>
      </c>
      <c r="G877" t="str">
        <f>VLOOKUP($D877,metadata!$B$2:$S$450,4,FALSE)</f>
        <v>10.1303/aez.2005.347</v>
      </c>
      <c r="H877" t="str">
        <f>VLOOKUP($D877,metadata!$B$2:$S$450,5,FALSE)</f>
        <v>y</v>
      </c>
      <c r="I877" t="str">
        <f>VLOOKUP($D877,metadata!$B$2:$S$450,6,FALSE)</f>
        <v>a</v>
      </c>
      <c r="J877" t="str">
        <f>VLOOKUP($D877,metadata!$B$2:$S$450,7,FALSE)</f>
        <v>i</v>
      </c>
      <c r="K877">
        <f>VLOOKUP($D877,metadata!$B$2:$S$450,8,FALSE)</f>
        <v>7</v>
      </c>
      <c r="L877">
        <f>VLOOKUP($D877,metadata!$B$2:$S$450,9,FALSE)</f>
        <v>5</v>
      </c>
      <c r="M877">
        <f>VLOOKUP($D877,metadata!$B$2:$S$450,10,FALSE)</f>
        <v>0</v>
      </c>
      <c r="N877" t="str">
        <f>VLOOKUP($D877,metadata!$B$2:$S$450,11,FALSE)</f>
        <v>Atrophaneura alcinous</v>
      </c>
      <c r="O877" t="str">
        <f>VLOOKUP($D877,metadata!$B$2:$S$450,12,FALSE)</f>
        <v>lepidoptera</v>
      </c>
      <c r="P877" t="str">
        <f>VLOOKUP($D877,metadata!$B$2:$S$450,13,FALSE)</f>
        <v xml:space="preserve"> Fuchu</v>
      </c>
      <c r="Q877">
        <f>VLOOKUP($D877,metadata!$B$2:$S$450,14,FALSE)</f>
        <v>35.668968999999997</v>
      </c>
      <c r="R877">
        <f>VLOOKUP($D877,metadata!$B$2:$S$450,15,FALSE)</f>
        <v>139.47766899999999</v>
      </c>
      <c r="S877">
        <f>VLOOKUP($D877,metadata!$B$2:$S$450,16,FALSE)</f>
        <v>0.05</v>
      </c>
      <c r="T877">
        <f>VLOOKUP($D877,metadata!$B$2:$S$450,17,FALSE)</f>
        <v>50</v>
      </c>
      <c r="U877">
        <f>VLOOKUP($D877,metadata!$B$2:$S$450,18,FALSE)</f>
        <v>0</v>
      </c>
      <c r="V877">
        <f>VLOOKUP($D877,metadata!$B$2:$Z$450,19,FALSE)</f>
        <v>25</v>
      </c>
      <c r="W877" t="str">
        <f>VLOOKUP($D877,metadata!$B$2:$Z$450,20,FALSE)</f>
        <v>global average</v>
      </c>
      <c r="X877">
        <f>VLOOKUP($D877,metadata!$B$2:$Z$450,21,FALSE)</f>
        <v>0</v>
      </c>
      <c r="Y877">
        <f>VLOOKUP($D877,metadata!$B$2:$Z$450,22,FALSE)</f>
        <v>19</v>
      </c>
      <c r="Z877">
        <f>VLOOKUP($D877,metadata!$B$2:$Z$450,23,FALSE)</f>
        <v>0</v>
      </c>
      <c r="AA877">
        <f>VLOOKUP($D877,metadata!$B$2:$Z$450,24,FALSE)</f>
        <v>0</v>
      </c>
      <c r="AB877">
        <f>VLOOKUP($D877,metadata!$B$2:$Z$450,25,FALSE)</f>
        <v>0</v>
      </c>
    </row>
    <row r="878" spans="3:28" x14ac:dyDescent="0.3">
      <c r="C878">
        <v>877</v>
      </c>
      <c r="D878" s="11" t="str">
        <f t="shared" si="13"/>
        <v>19- Fuchu</v>
      </c>
      <c r="E878" t="str">
        <f>VLOOKUP($D878,metadata!$B$2:$S$450,2,FALSE)</f>
        <v>Kato, Y</v>
      </c>
      <c r="F878" t="str">
        <f>VLOOKUP($D878,metadata!$B$2:$S$450,3,FALSE)</f>
        <v>Geographic variation in photoperiodic response for the induction of pupal diapause in the Aristolochia-feeding butterfly Atrophaneura alcinous</v>
      </c>
      <c r="G878" t="str">
        <f>VLOOKUP($D878,metadata!$B$2:$S$450,4,FALSE)</f>
        <v>10.1303/aez.2005.347</v>
      </c>
      <c r="H878" t="str">
        <f>VLOOKUP($D878,metadata!$B$2:$S$450,5,FALSE)</f>
        <v>y</v>
      </c>
      <c r="I878" t="str">
        <f>VLOOKUP($D878,metadata!$B$2:$S$450,6,FALSE)</f>
        <v>a</v>
      </c>
      <c r="J878" t="str">
        <f>VLOOKUP($D878,metadata!$B$2:$S$450,7,FALSE)</f>
        <v>i</v>
      </c>
      <c r="K878">
        <f>VLOOKUP($D878,metadata!$B$2:$S$450,8,FALSE)</f>
        <v>7</v>
      </c>
      <c r="L878">
        <f>VLOOKUP($D878,metadata!$B$2:$S$450,9,FALSE)</f>
        <v>5</v>
      </c>
      <c r="M878">
        <f>VLOOKUP($D878,metadata!$B$2:$S$450,10,FALSE)</f>
        <v>0</v>
      </c>
      <c r="N878" t="str">
        <f>VLOOKUP($D878,metadata!$B$2:$S$450,11,FALSE)</f>
        <v>Atrophaneura alcinous</v>
      </c>
      <c r="O878" t="str">
        <f>VLOOKUP($D878,metadata!$B$2:$S$450,12,FALSE)</f>
        <v>lepidoptera</v>
      </c>
      <c r="P878" t="str">
        <f>VLOOKUP($D878,metadata!$B$2:$S$450,13,FALSE)</f>
        <v xml:space="preserve"> Fuchu</v>
      </c>
      <c r="Q878">
        <f>VLOOKUP($D878,metadata!$B$2:$S$450,14,FALSE)</f>
        <v>35.668968999999997</v>
      </c>
      <c r="R878">
        <f>VLOOKUP($D878,metadata!$B$2:$S$450,15,FALSE)</f>
        <v>139.47766899999999</v>
      </c>
      <c r="S878">
        <f>VLOOKUP($D878,metadata!$B$2:$S$450,16,FALSE)</f>
        <v>0.05</v>
      </c>
      <c r="T878">
        <f>VLOOKUP($D878,metadata!$B$2:$S$450,17,FALSE)</f>
        <v>50</v>
      </c>
      <c r="U878">
        <f>VLOOKUP($D878,metadata!$B$2:$S$450,18,FALSE)</f>
        <v>0</v>
      </c>
      <c r="V878">
        <f>VLOOKUP($D878,metadata!$B$2:$Z$450,19,FALSE)</f>
        <v>25</v>
      </c>
      <c r="W878" t="str">
        <f>VLOOKUP($D878,metadata!$B$2:$Z$450,20,FALSE)</f>
        <v>global average</v>
      </c>
      <c r="X878">
        <f>VLOOKUP($D878,metadata!$B$2:$Z$450,21,FALSE)</f>
        <v>0</v>
      </c>
      <c r="Y878">
        <f>VLOOKUP($D878,metadata!$B$2:$Z$450,22,FALSE)</f>
        <v>19</v>
      </c>
      <c r="Z878">
        <f>VLOOKUP($D878,metadata!$B$2:$Z$450,23,FALSE)</f>
        <v>0</v>
      </c>
      <c r="AA878">
        <f>VLOOKUP($D878,metadata!$B$2:$Z$450,24,FALSE)</f>
        <v>0</v>
      </c>
      <c r="AB878">
        <f>VLOOKUP($D878,metadata!$B$2:$Z$450,25,FALSE)</f>
        <v>0</v>
      </c>
    </row>
    <row r="879" spans="3:28" x14ac:dyDescent="0.3">
      <c r="C879">
        <v>878</v>
      </c>
      <c r="D879" s="11" t="str">
        <f t="shared" si="13"/>
        <v>19- Fuchu</v>
      </c>
      <c r="E879" t="str">
        <f>VLOOKUP($D879,metadata!$B$2:$S$450,2,FALSE)</f>
        <v>Kato, Y</v>
      </c>
      <c r="F879" t="str">
        <f>VLOOKUP($D879,metadata!$B$2:$S$450,3,FALSE)</f>
        <v>Geographic variation in photoperiodic response for the induction of pupal diapause in the Aristolochia-feeding butterfly Atrophaneura alcinous</v>
      </c>
      <c r="G879" t="str">
        <f>VLOOKUP($D879,metadata!$B$2:$S$450,4,FALSE)</f>
        <v>10.1303/aez.2005.347</v>
      </c>
      <c r="H879" t="str">
        <f>VLOOKUP($D879,metadata!$B$2:$S$450,5,FALSE)</f>
        <v>y</v>
      </c>
      <c r="I879" t="str">
        <f>VLOOKUP($D879,metadata!$B$2:$S$450,6,FALSE)</f>
        <v>a</v>
      </c>
      <c r="J879" t="str">
        <f>VLOOKUP($D879,metadata!$B$2:$S$450,7,FALSE)</f>
        <v>i</v>
      </c>
      <c r="K879">
        <f>VLOOKUP($D879,metadata!$B$2:$S$450,8,FALSE)</f>
        <v>7</v>
      </c>
      <c r="L879">
        <f>VLOOKUP($D879,metadata!$B$2:$S$450,9,FALSE)</f>
        <v>5</v>
      </c>
      <c r="M879">
        <f>VLOOKUP($D879,metadata!$B$2:$S$450,10,FALSE)</f>
        <v>0</v>
      </c>
      <c r="N879" t="str">
        <f>VLOOKUP($D879,metadata!$B$2:$S$450,11,FALSE)</f>
        <v>Atrophaneura alcinous</v>
      </c>
      <c r="O879" t="str">
        <f>VLOOKUP($D879,metadata!$B$2:$S$450,12,FALSE)</f>
        <v>lepidoptera</v>
      </c>
      <c r="P879" t="str">
        <f>VLOOKUP($D879,metadata!$B$2:$S$450,13,FALSE)</f>
        <v xml:space="preserve"> Fuchu</v>
      </c>
      <c r="Q879">
        <f>VLOOKUP($D879,metadata!$B$2:$S$450,14,FALSE)</f>
        <v>35.668968999999997</v>
      </c>
      <c r="R879">
        <f>VLOOKUP($D879,metadata!$B$2:$S$450,15,FALSE)</f>
        <v>139.47766899999999</v>
      </c>
      <c r="S879">
        <f>VLOOKUP($D879,metadata!$B$2:$S$450,16,FALSE)</f>
        <v>0.05</v>
      </c>
      <c r="T879">
        <f>VLOOKUP($D879,metadata!$B$2:$S$450,17,FALSE)</f>
        <v>50</v>
      </c>
      <c r="U879">
        <f>VLOOKUP($D879,metadata!$B$2:$S$450,18,FALSE)</f>
        <v>0</v>
      </c>
      <c r="V879">
        <f>VLOOKUP($D879,metadata!$B$2:$Z$450,19,FALSE)</f>
        <v>25</v>
      </c>
      <c r="W879" t="str">
        <f>VLOOKUP($D879,metadata!$B$2:$Z$450,20,FALSE)</f>
        <v>global average</v>
      </c>
      <c r="X879">
        <f>VLOOKUP($D879,metadata!$B$2:$Z$450,21,FALSE)</f>
        <v>0</v>
      </c>
      <c r="Y879">
        <f>VLOOKUP($D879,metadata!$B$2:$Z$450,22,FALSE)</f>
        <v>19</v>
      </c>
      <c r="Z879">
        <f>VLOOKUP($D879,metadata!$B$2:$Z$450,23,FALSE)</f>
        <v>0</v>
      </c>
      <c r="AA879">
        <f>VLOOKUP($D879,metadata!$B$2:$Z$450,24,FALSE)</f>
        <v>0</v>
      </c>
      <c r="AB879">
        <f>VLOOKUP($D879,metadata!$B$2:$Z$450,25,FALSE)</f>
        <v>0</v>
      </c>
    </row>
    <row r="880" spans="3:28" x14ac:dyDescent="0.3">
      <c r="C880">
        <v>879</v>
      </c>
      <c r="D880" s="11" t="str">
        <f t="shared" si="13"/>
        <v>19- Fuchu</v>
      </c>
      <c r="E880" t="str">
        <f>VLOOKUP($D880,metadata!$B$2:$S$450,2,FALSE)</f>
        <v>Kato, Y</v>
      </c>
      <c r="F880" t="str">
        <f>VLOOKUP($D880,metadata!$B$2:$S$450,3,FALSE)</f>
        <v>Geographic variation in photoperiodic response for the induction of pupal diapause in the Aristolochia-feeding butterfly Atrophaneura alcinous</v>
      </c>
      <c r="G880" t="str">
        <f>VLOOKUP($D880,metadata!$B$2:$S$450,4,FALSE)</f>
        <v>10.1303/aez.2005.347</v>
      </c>
      <c r="H880" t="str">
        <f>VLOOKUP($D880,metadata!$B$2:$S$450,5,FALSE)</f>
        <v>y</v>
      </c>
      <c r="I880" t="str">
        <f>VLOOKUP($D880,metadata!$B$2:$S$450,6,FALSE)</f>
        <v>a</v>
      </c>
      <c r="J880" t="str">
        <f>VLOOKUP($D880,metadata!$B$2:$S$450,7,FALSE)</f>
        <v>i</v>
      </c>
      <c r="K880">
        <f>VLOOKUP($D880,metadata!$B$2:$S$450,8,FALSE)</f>
        <v>7</v>
      </c>
      <c r="L880">
        <f>VLOOKUP($D880,metadata!$B$2:$S$450,9,FALSE)</f>
        <v>5</v>
      </c>
      <c r="M880">
        <f>VLOOKUP($D880,metadata!$B$2:$S$450,10,FALSE)</f>
        <v>0</v>
      </c>
      <c r="N880" t="str">
        <f>VLOOKUP($D880,metadata!$B$2:$S$450,11,FALSE)</f>
        <v>Atrophaneura alcinous</v>
      </c>
      <c r="O880" t="str">
        <f>VLOOKUP($D880,metadata!$B$2:$S$450,12,FALSE)</f>
        <v>lepidoptera</v>
      </c>
      <c r="P880" t="str">
        <f>VLOOKUP($D880,metadata!$B$2:$S$450,13,FALSE)</f>
        <v xml:space="preserve"> Fuchu</v>
      </c>
      <c r="Q880">
        <f>VLOOKUP($D880,metadata!$B$2:$S$450,14,FALSE)</f>
        <v>35.668968999999997</v>
      </c>
      <c r="R880">
        <f>VLOOKUP($D880,metadata!$B$2:$S$450,15,FALSE)</f>
        <v>139.47766899999999</v>
      </c>
      <c r="S880">
        <f>VLOOKUP($D880,metadata!$B$2:$S$450,16,FALSE)</f>
        <v>0.05</v>
      </c>
      <c r="T880">
        <f>VLOOKUP($D880,metadata!$B$2:$S$450,17,FALSE)</f>
        <v>50</v>
      </c>
      <c r="U880">
        <f>VLOOKUP($D880,metadata!$B$2:$S$450,18,FALSE)</f>
        <v>0</v>
      </c>
      <c r="V880">
        <f>VLOOKUP($D880,metadata!$B$2:$Z$450,19,FALSE)</f>
        <v>25</v>
      </c>
      <c r="W880" t="str">
        <f>VLOOKUP($D880,metadata!$B$2:$Z$450,20,FALSE)</f>
        <v>global average</v>
      </c>
      <c r="X880">
        <f>VLOOKUP($D880,metadata!$B$2:$Z$450,21,FALSE)</f>
        <v>0</v>
      </c>
      <c r="Y880">
        <f>VLOOKUP($D880,metadata!$B$2:$Z$450,22,FALSE)</f>
        <v>19</v>
      </c>
      <c r="Z880">
        <f>VLOOKUP($D880,metadata!$B$2:$Z$450,23,FALSE)</f>
        <v>0</v>
      </c>
      <c r="AA880">
        <f>VLOOKUP($D880,metadata!$B$2:$Z$450,24,FALSE)</f>
        <v>0</v>
      </c>
      <c r="AB880">
        <f>VLOOKUP($D880,metadata!$B$2:$Z$450,25,FALSE)</f>
        <v>0</v>
      </c>
    </row>
    <row r="881" spans="3:28" x14ac:dyDescent="0.3">
      <c r="C881">
        <v>880</v>
      </c>
      <c r="D881" s="11" t="str">
        <f t="shared" si="13"/>
        <v>19- Fuchu</v>
      </c>
      <c r="E881" t="str">
        <f>VLOOKUP($D881,metadata!$B$2:$S$450,2,FALSE)</f>
        <v>Kato, Y</v>
      </c>
      <c r="F881" t="str">
        <f>VLOOKUP($D881,metadata!$B$2:$S$450,3,FALSE)</f>
        <v>Geographic variation in photoperiodic response for the induction of pupal diapause in the Aristolochia-feeding butterfly Atrophaneura alcinous</v>
      </c>
      <c r="G881" t="str">
        <f>VLOOKUP($D881,metadata!$B$2:$S$450,4,FALSE)</f>
        <v>10.1303/aez.2005.347</v>
      </c>
      <c r="H881" t="str">
        <f>VLOOKUP($D881,metadata!$B$2:$S$450,5,FALSE)</f>
        <v>y</v>
      </c>
      <c r="I881" t="str">
        <f>VLOOKUP($D881,metadata!$B$2:$S$450,6,FALSE)</f>
        <v>a</v>
      </c>
      <c r="J881" t="str">
        <f>VLOOKUP($D881,metadata!$B$2:$S$450,7,FALSE)</f>
        <v>i</v>
      </c>
      <c r="K881">
        <f>VLOOKUP($D881,metadata!$B$2:$S$450,8,FALSE)</f>
        <v>7</v>
      </c>
      <c r="L881">
        <f>VLOOKUP($D881,metadata!$B$2:$S$450,9,FALSE)</f>
        <v>5</v>
      </c>
      <c r="M881">
        <f>VLOOKUP($D881,metadata!$B$2:$S$450,10,FALSE)</f>
        <v>0</v>
      </c>
      <c r="N881" t="str">
        <f>VLOOKUP($D881,metadata!$B$2:$S$450,11,FALSE)</f>
        <v>Atrophaneura alcinous</v>
      </c>
      <c r="O881" t="str">
        <f>VLOOKUP($D881,metadata!$B$2:$S$450,12,FALSE)</f>
        <v>lepidoptera</v>
      </c>
      <c r="P881" t="str">
        <f>VLOOKUP($D881,metadata!$B$2:$S$450,13,FALSE)</f>
        <v xml:space="preserve"> Fuchu</v>
      </c>
      <c r="Q881">
        <f>VLOOKUP($D881,metadata!$B$2:$S$450,14,FALSE)</f>
        <v>35.668968999999997</v>
      </c>
      <c r="R881">
        <f>VLOOKUP($D881,metadata!$B$2:$S$450,15,FALSE)</f>
        <v>139.47766899999999</v>
      </c>
      <c r="S881">
        <f>VLOOKUP($D881,metadata!$B$2:$S$450,16,FALSE)</f>
        <v>0.05</v>
      </c>
      <c r="T881">
        <f>VLOOKUP($D881,metadata!$B$2:$S$450,17,FALSE)</f>
        <v>50</v>
      </c>
      <c r="U881">
        <f>VLOOKUP($D881,metadata!$B$2:$S$450,18,FALSE)</f>
        <v>0</v>
      </c>
      <c r="V881">
        <f>VLOOKUP($D881,metadata!$B$2:$Z$450,19,FALSE)</f>
        <v>25</v>
      </c>
      <c r="W881" t="str">
        <f>VLOOKUP($D881,metadata!$B$2:$Z$450,20,FALSE)</f>
        <v>global average</v>
      </c>
      <c r="X881">
        <f>VLOOKUP($D881,metadata!$B$2:$Z$450,21,FALSE)</f>
        <v>0</v>
      </c>
      <c r="Y881">
        <f>VLOOKUP($D881,metadata!$B$2:$Z$450,22,FALSE)</f>
        <v>19</v>
      </c>
      <c r="Z881">
        <f>VLOOKUP($D881,metadata!$B$2:$Z$450,23,FALSE)</f>
        <v>0</v>
      </c>
      <c r="AA881">
        <f>VLOOKUP($D881,metadata!$B$2:$Z$450,24,FALSE)</f>
        <v>0</v>
      </c>
      <c r="AB881">
        <f>VLOOKUP($D881,metadata!$B$2:$Z$450,25,FALSE)</f>
        <v>0</v>
      </c>
    </row>
    <row r="882" spans="3:28" x14ac:dyDescent="0.3">
      <c r="C882">
        <v>881</v>
      </c>
      <c r="D882" s="11" t="str">
        <f t="shared" si="13"/>
        <v>19- Fuchu</v>
      </c>
      <c r="E882" t="str">
        <f>VLOOKUP($D882,metadata!$B$2:$S$450,2,FALSE)</f>
        <v>Kato, Y</v>
      </c>
      <c r="F882" t="str">
        <f>VLOOKUP($D882,metadata!$B$2:$S$450,3,FALSE)</f>
        <v>Geographic variation in photoperiodic response for the induction of pupal diapause in the Aristolochia-feeding butterfly Atrophaneura alcinous</v>
      </c>
      <c r="G882" t="str">
        <f>VLOOKUP($D882,metadata!$B$2:$S$450,4,FALSE)</f>
        <v>10.1303/aez.2005.347</v>
      </c>
      <c r="H882" t="str">
        <f>VLOOKUP($D882,metadata!$B$2:$S$450,5,FALSE)</f>
        <v>y</v>
      </c>
      <c r="I882" t="str">
        <f>VLOOKUP($D882,metadata!$B$2:$S$450,6,FALSE)</f>
        <v>a</v>
      </c>
      <c r="J882" t="str">
        <f>VLOOKUP($D882,metadata!$B$2:$S$450,7,FALSE)</f>
        <v>i</v>
      </c>
      <c r="K882">
        <f>VLOOKUP($D882,metadata!$B$2:$S$450,8,FALSE)</f>
        <v>7</v>
      </c>
      <c r="L882">
        <f>VLOOKUP($D882,metadata!$B$2:$S$450,9,FALSE)</f>
        <v>5</v>
      </c>
      <c r="M882">
        <f>VLOOKUP($D882,metadata!$B$2:$S$450,10,FALSE)</f>
        <v>0</v>
      </c>
      <c r="N882" t="str">
        <f>VLOOKUP($D882,metadata!$B$2:$S$450,11,FALSE)</f>
        <v>Atrophaneura alcinous</v>
      </c>
      <c r="O882" t="str">
        <f>VLOOKUP($D882,metadata!$B$2:$S$450,12,FALSE)</f>
        <v>lepidoptera</v>
      </c>
      <c r="P882" t="str">
        <f>VLOOKUP($D882,metadata!$B$2:$S$450,13,FALSE)</f>
        <v xml:space="preserve"> Fuchu</v>
      </c>
      <c r="Q882">
        <f>VLOOKUP($D882,metadata!$B$2:$S$450,14,FALSE)</f>
        <v>35.668968999999997</v>
      </c>
      <c r="R882">
        <f>VLOOKUP($D882,metadata!$B$2:$S$450,15,FALSE)</f>
        <v>139.47766899999999</v>
      </c>
      <c r="S882">
        <f>VLOOKUP($D882,metadata!$B$2:$S$450,16,FALSE)</f>
        <v>0.05</v>
      </c>
      <c r="T882">
        <f>VLOOKUP($D882,metadata!$B$2:$S$450,17,FALSE)</f>
        <v>50</v>
      </c>
      <c r="U882">
        <f>VLOOKUP($D882,metadata!$B$2:$S$450,18,FALSE)</f>
        <v>0</v>
      </c>
      <c r="V882">
        <f>VLOOKUP($D882,metadata!$B$2:$Z$450,19,FALSE)</f>
        <v>25</v>
      </c>
      <c r="W882" t="str">
        <f>VLOOKUP($D882,metadata!$B$2:$Z$450,20,FALSE)</f>
        <v>global average</v>
      </c>
      <c r="X882">
        <f>VLOOKUP($D882,metadata!$B$2:$Z$450,21,FALSE)</f>
        <v>0</v>
      </c>
      <c r="Y882">
        <f>VLOOKUP($D882,metadata!$B$2:$Z$450,22,FALSE)</f>
        <v>19</v>
      </c>
      <c r="Z882">
        <f>VLOOKUP($D882,metadata!$B$2:$Z$450,23,FALSE)</f>
        <v>0</v>
      </c>
      <c r="AA882">
        <f>VLOOKUP($D882,metadata!$B$2:$Z$450,24,FALSE)</f>
        <v>0</v>
      </c>
      <c r="AB882">
        <f>VLOOKUP($D882,metadata!$B$2:$Z$450,25,FALSE)</f>
        <v>0</v>
      </c>
    </row>
    <row r="883" spans="3:28" x14ac:dyDescent="0.3">
      <c r="C883">
        <v>882</v>
      </c>
      <c r="D883" s="11" t="str">
        <f t="shared" si="13"/>
        <v>19- Fuchu</v>
      </c>
      <c r="E883" t="str">
        <f>VLOOKUP($D883,metadata!$B$2:$S$450,2,FALSE)</f>
        <v>Kato, Y</v>
      </c>
      <c r="F883" t="str">
        <f>VLOOKUP($D883,metadata!$B$2:$S$450,3,FALSE)</f>
        <v>Geographic variation in photoperiodic response for the induction of pupal diapause in the Aristolochia-feeding butterfly Atrophaneura alcinous</v>
      </c>
      <c r="G883" t="str">
        <f>VLOOKUP($D883,metadata!$B$2:$S$450,4,FALSE)</f>
        <v>10.1303/aez.2005.347</v>
      </c>
      <c r="H883" t="str">
        <f>VLOOKUP($D883,metadata!$B$2:$S$450,5,FALSE)</f>
        <v>y</v>
      </c>
      <c r="I883" t="str">
        <f>VLOOKUP($D883,metadata!$B$2:$S$450,6,FALSE)</f>
        <v>a</v>
      </c>
      <c r="J883" t="str">
        <f>VLOOKUP($D883,metadata!$B$2:$S$450,7,FALSE)</f>
        <v>i</v>
      </c>
      <c r="K883">
        <f>VLOOKUP($D883,metadata!$B$2:$S$450,8,FALSE)</f>
        <v>7</v>
      </c>
      <c r="L883">
        <f>VLOOKUP($D883,metadata!$B$2:$S$450,9,FALSE)</f>
        <v>5</v>
      </c>
      <c r="M883">
        <f>VLOOKUP($D883,metadata!$B$2:$S$450,10,FALSE)</f>
        <v>0</v>
      </c>
      <c r="N883" t="str">
        <f>VLOOKUP($D883,metadata!$B$2:$S$450,11,FALSE)</f>
        <v>Atrophaneura alcinous</v>
      </c>
      <c r="O883" t="str">
        <f>VLOOKUP($D883,metadata!$B$2:$S$450,12,FALSE)</f>
        <v>lepidoptera</v>
      </c>
      <c r="P883" t="str">
        <f>VLOOKUP($D883,metadata!$B$2:$S$450,13,FALSE)</f>
        <v xml:space="preserve"> Fuchu</v>
      </c>
      <c r="Q883">
        <f>VLOOKUP($D883,metadata!$B$2:$S$450,14,FALSE)</f>
        <v>35.668968999999997</v>
      </c>
      <c r="R883">
        <f>VLOOKUP($D883,metadata!$B$2:$S$450,15,FALSE)</f>
        <v>139.47766899999999</v>
      </c>
      <c r="S883">
        <f>VLOOKUP($D883,metadata!$B$2:$S$450,16,FALSE)</f>
        <v>0.05</v>
      </c>
      <c r="T883">
        <f>VLOOKUP($D883,metadata!$B$2:$S$450,17,FALSE)</f>
        <v>50</v>
      </c>
      <c r="U883">
        <f>VLOOKUP($D883,metadata!$B$2:$S$450,18,FALSE)</f>
        <v>0</v>
      </c>
      <c r="V883">
        <f>VLOOKUP($D883,metadata!$B$2:$Z$450,19,FALSE)</f>
        <v>25</v>
      </c>
      <c r="W883" t="str">
        <f>VLOOKUP($D883,metadata!$B$2:$Z$450,20,FALSE)</f>
        <v>global average</v>
      </c>
      <c r="X883">
        <f>VLOOKUP($D883,metadata!$B$2:$Z$450,21,FALSE)</f>
        <v>0</v>
      </c>
      <c r="Y883">
        <f>VLOOKUP($D883,metadata!$B$2:$Z$450,22,FALSE)</f>
        <v>19</v>
      </c>
      <c r="Z883">
        <f>VLOOKUP($D883,metadata!$B$2:$Z$450,23,FALSE)</f>
        <v>0</v>
      </c>
      <c r="AA883">
        <f>VLOOKUP($D883,metadata!$B$2:$Z$450,24,FALSE)</f>
        <v>0</v>
      </c>
      <c r="AB883">
        <f>VLOOKUP($D883,metadata!$B$2:$Z$450,25,FALSE)</f>
        <v>0</v>
      </c>
    </row>
    <row r="884" spans="3:28" x14ac:dyDescent="0.3">
      <c r="C884">
        <v>883</v>
      </c>
      <c r="D884" s="11" t="str">
        <f t="shared" si="13"/>
        <v>19- Fuchu</v>
      </c>
      <c r="E884" t="str">
        <f>VLOOKUP($D884,metadata!$B$2:$S$450,2,FALSE)</f>
        <v>Kato, Y</v>
      </c>
      <c r="F884" t="str">
        <f>VLOOKUP($D884,metadata!$B$2:$S$450,3,FALSE)</f>
        <v>Geographic variation in photoperiodic response for the induction of pupal diapause in the Aristolochia-feeding butterfly Atrophaneura alcinous</v>
      </c>
      <c r="G884" t="str">
        <f>VLOOKUP($D884,metadata!$B$2:$S$450,4,FALSE)</f>
        <v>10.1303/aez.2005.347</v>
      </c>
      <c r="H884" t="str">
        <f>VLOOKUP($D884,metadata!$B$2:$S$450,5,FALSE)</f>
        <v>y</v>
      </c>
      <c r="I884" t="str">
        <f>VLOOKUP($D884,metadata!$B$2:$S$450,6,FALSE)</f>
        <v>a</v>
      </c>
      <c r="J884" t="str">
        <f>VLOOKUP($D884,metadata!$B$2:$S$450,7,FALSE)</f>
        <v>i</v>
      </c>
      <c r="K884">
        <f>VLOOKUP($D884,metadata!$B$2:$S$450,8,FALSE)</f>
        <v>7</v>
      </c>
      <c r="L884">
        <f>VLOOKUP($D884,metadata!$B$2:$S$450,9,FALSE)</f>
        <v>5</v>
      </c>
      <c r="M884">
        <f>VLOOKUP($D884,metadata!$B$2:$S$450,10,FALSE)</f>
        <v>0</v>
      </c>
      <c r="N884" t="str">
        <f>VLOOKUP($D884,metadata!$B$2:$S$450,11,FALSE)</f>
        <v>Atrophaneura alcinous</v>
      </c>
      <c r="O884" t="str">
        <f>VLOOKUP($D884,metadata!$B$2:$S$450,12,FALSE)</f>
        <v>lepidoptera</v>
      </c>
      <c r="P884" t="str">
        <f>VLOOKUP($D884,metadata!$B$2:$S$450,13,FALSE)</f>
        <v xml:space="preserve"> Fuchu</v>
      </c>
      <c r="Q884">
        <f>VLOOKUP($D884,metadata!$B$2:$S$450,14,FALSE)</f>
        <v>35.668968999999997</v>
      </c>
      <c r="R884">
        <f>VLOOKUP($D884,metadata!$B$2:$S$450,15,FALSE)</f>
        <v>139.47766899999999</v>
      </c>
      <c r="S884">
        <f>VLOOKUP($D884,metadata!$B$2:$S$450,16,FALSE)</f>
        <v>0.05</v>
      </c>
      <c r="T884">
        <f>VLOOKUP($D884,metadata!$B$2:$S$450,17,FALSE)</f>
        <v>50</v>
      </c>
      <c r="U884">
        <f>VLOOKUP($D884,metadata!$B$2:$S$450,18,FALSE)</f>
        <v>0</v>
      </c>
      <c r="V884">
        <f>VLOOKUP($D884,metadata!$B$2:$Z$450,19,FALSE)</f>
        <v>25</v>
      </c>
      <c r="W884" t="str">
        <f>VLOOKUP($D884,metadata!$B$2:$Z$450,20,FALSE)</f>
        <v>global average</v>
      </c>
      <c r="X884">
        <f>VLOOKUP($D884,metadata!$B$2:$Z$450,21,FALSE)</f>
        <v>0</v>
      </c>
      <c r="Y884">
        <f>VLOOKUP($D884,metadata!$B$2:$Z$450,22,FALSE)</f>
        <v>19</v>
      </c>
      <c r="Z884">
        <f>VLOOKUP($D884,metadata!$B$2:$Z$450,23,FALSE)</f>
        <v>0</v>
      </c>
      <c r="AA884">
        <f>VLOOKUP($D884,metadata!$B$2:$Z$450,24,FALSE)</f>
        <v>0</v>
      </c>
      <c r="AB884">
        <f>VLOOKUP($D884,metadata!$B$2:$Z$450,25,FALSE)</f>
        <v>0</v>
      </c>
    </row>
    <row r="885" spans="3:28" x14ac:dyDescent="0.3">
      <c r="C885">
        <v>884</v>
      </c>
      <c r="D885" s="11" t="str">
        <f t="shared" si="13"/>
        <v>19- Fuchu</v>
      </c>
      <c r="E885" t="str">
        <f>VLOOKUP($D885,metadata!$B$2:$S$450,2,FALSE)</f>
        <v>Kato, Y</v>
      </c>
      <c r="F885" t="str">
        <f>VLOOKUP($D885,metadata!$B$2:$S$450,3,FALSE)</f>
        <v>Geographic variation in photoperiodic response for the induction of pupal diapause in the Aristolochia-feeding butterfly Atrophaneura alcinous</v>
      </c>
      <c r="G885" t="str">
        <f>VLOOKUP($D885,metadata!$B$2:$S$450,4,FALSE)</f>
        <v>10.1303/aez.2005.347</v>
      </c>
      <c r="H885" t="str">
        <f>VLOOKUP($D885,metadata!$B$2:$S$450,5,FALSE)</f>
        <v>y</v>
      </c>
      <c r="I885" t="str">
        <f>VLOOKUP($D885,metadata!$B$2:$S$450,6,FALSE)</f>
        <v>a</v>
      </c>
      <c r="J885" t="str">
        <f>VLOOKUP($D885,metadata!$B$2:$S$450,7,FALSE)</f>
        <v>i</v>
      </c>
      <c r="K885">
        <f>VLOOKUP($D885,metadata!$B$2:$S$450,8,FALSE)</f>
        <v>7</v>
      </c>
      <c r="L885">
        <f>VLOOKUP($D885,metadata!$B$2:$S$450,9,FALSE)</f>
        <v>5</v>
      </c>
      <c r="M885">
        <f>VLOOKUP($D885,metadata!$B$2:$S$450,10,FALSE)</f>
        <v>0</v>
      </c>
      <c r="N885" t="str">
        <f>VLOOKUP($D885,metadata!$B$2:$S$450,11,FALSE)</f>
        <v>Atrophaneura alcinous</v>
      </c>
      <c r="O885" t="str">
        <f>VLOOKUP($D885,metadata!$B$2:$S$450,12,FALSE)</f>
        <v>lepidoptera</v>
      </c>
      <c r="P885" t="str">
        <f>VLOOKUP($D885,metadata!$B$2:$S$450,13,FALSE)</f>
        <v xml:space="preserve"> Fuchu</v>
      </c>
      <c r="Q885">
        <f>VLOOKUP($D885,metadata!$B$2:$S$450,14,FALSE)</f>
        <v>35.668968999999997</v>
      </c>
      <c r="R885">
        <f>VLOOKUP($D885,metadata!$B$2:$S$450,15,FALSE)</f>
        <v>139.47766899999999</v>
      </c>
      <c r="S885">
        <f>VLOOKUP($D885,metadata!$B$2:$S$450,16,FALSE)</f>
        <v>0.05</v>
      </c>
      <c r="T885">
        <f>VLOOKUP($D885,metadata!$B$2:$S$450,17,FALSE)</f>
        <v>50</v>
      </c>
      <c r="U885">
        <f>VLOOKUP($D885,metadata!$B$2:$S$450,18,FALSE)</f>
        <v>0</v>
      </c>
      <c r="V885">
        <f>VLOOKUP($D885,metadata!$B$2:$Z$450,19,FALSE)</f>
        <v>25</v>
      </c>
      <c r="W885" t="str">
        <f>VLOOKUP($D885,metadata!$B$2:$Z$450,20,FALSE)</f>
        <v>global average</v>
      </c>
      <c r="X885">
        <f>VLOOKUP($D885,metadata!$B$2:$Z$450,21,FALSE)</f>
        <v>0</v>
      </c>
      <c r="Y885">
        <f>VLOOKUP($D885,metadata!$B$2:$Z$450,22,FALSE)</f>
        <v>19</v>
      </c>
      <c r="Z885">
        <f>VLOOKUP($D885,metadata!$B$2:$Z$450,23,FALSE)</f>
        <v>0</v>
      </c>
      <c r="AA885">
        <f>VLOOKUP($D885,metadata!$B$2:$Z$450,24,FALSE)</f>
        <v>0</v>
      </c>
      <c r="AB885">
        <f>VLOOKUP($D885,metadata!$B$2:$Z$450,25,FALSE)</f>
        <v>0</v>
      </c>
    </row>
    <row r="886" spans="3:28" x14ac:dyDescent="0.3">
      <c r="C886">
        <v>885</v>
      </c>
      <c r="D886" s="11" t="str">
        <f t="shared" si="13"/>
        <v>19- Fuchu</v>
      </c>
      <c r="E886" t="str">
        <f>VLOOKUP($D886,metadata!$B$2:$S$450,2,FALSE)</f>
        <v>Kato, Y</v>
      </c>
      <c r="F886" t="str">
        <f>VLOOKUP($D886,metadata!$B$2:$S$450,3,FALSE)</f>
        <v>Geographic variation in photoperiodic response for the induction of pupal diapause in the Aristolochia-feeding butterfly Atrophaneura alcinous</v>
      </c>
      <c r="G886" t="str">
        <f>VLOOKUP($D886,metadata!$B$2:$S$450,4,FALSE)</f>
        <v>10.1303/aez.2005.347</v>
      </c>
      <c r="H886" t="str">
        <f>VLOOKUP($D886,metadata!$B$2:$S$450,5,FALSE)</f>
        <v>y</v>
      </c>
      <c r="I886" t="str">
        <f>VLOOKUP($D886,metadata!$B$2:$S$450,6,FALSE)</f>
        <v>a</v>
      </c>
      <c r="J886" t="str">
        <f>VLOOKUP($D886,metadata!$B$2:$S$450,7,FALSE)</f>
        <v>i</v>
      </c>
      <c r="K886">
        <f>VLOOKUP($D886,metadata!$B$2:$S$450,8,FALSE)</f>
        <v>7</v>
      </c>
      <c r="L886">
        <f>VLOOKUP($D886,metadata!$B$2:$S$450,9,FALSE)</f>
        <v>5</v>
      </c>
      <c r="M886">
        <f>VLOOKUP($D886,metadata!$B$2:$S$450,10,FALSE)</f>
        <v>0</v>
      </c>
      <c r="N886" t="str">
        <f>VLOOKUP($D886,metadata!$B$2:$S$450,11,FALSE)</f>
        <v>Atrophaneura alcinous</v>
      </c>
      <c r="O886" t="str">
        <f>VLOOKUP($D886,metadata!$B$2:$S$450,12,FALSE)</f>
        <v>lepidoptera</v>
      </c>
      <c r="P886" t="str">
        <f>VLOOKUP($D886,metadata!$B$2:$S$450,13,FALSE)</f>
        <v xml:space="preserve"> Fuchu</v>
      </c>
      <c r="Q886">
        <f>VLOOKUP($D886,metadata!$B$2:$S$450,14,FALSE)</f>
        <v>35.668968999999997</v>
      </c>
      <c r="R886">
        <f>VLOOKUP($D886,metadata!$B$2:$S$450,15,FALSE)</f>
        <v>139.47766899999999</v>
      </c>
      <c r="S886">
        <f>VLOOKUP($D886,metadata!$B$2:$S$450,16,FALSE)</f>
        <v>0.05</v>
      </c>
      <c r="T886">
        <f>VLOOKUP($D886,metadata!$B$2:$S$450,17,FALSE)</f>
        <v>50</v>
      </c>
      <c r="U886">
        <f>VLOOKUP($D886,metadata!$B$2:$S$450,18,FALSE)</f>
        <v>0</v>
      </c>
      <c r="V886">
        <f>VLOOKUP($D886,metadata!$B$2:$Z$450,19,FALSE)</f>
        <v>25</v>
      </c>
      <c r="W886" t="str">
        <f>VLOOKUP($D886,metadata!$B$2:$Z$450,20,FALSE)</f>
        <v>global average</v>
      </c>
      <c r="X886">
        <f>VLOOKUP($D886,metadata!$B$2:$Z$450,21,FALSE)</f>
        <v>0</v>
      </c>
      <c r="Y886">
        <f>VLOOKUP($D886,metadata!$B$2:$Z$450,22,FALSE)</f>
        <v>19</v>
      </c>
      <c r="Z886">
        <f>VLOOKUP($D886,metadata!$B$2:$Z$450,23,FALSE)</f>
        <v>0</v>
      </c>
      <c r="AA886">
        <f>VLOOKUP($D886,metadata!$B$2:$Z$450,24,FALSE)</f>
        <v>0</v>
      </c>
      <c r="AB886">
        <f>VLOOKUP($D886,metadata!$B$2:$Z$450,25,FALSE)</f>
        <v>0</v>
      </c>
    </row>
    <row r="887" spans="3:28" x14ac:dyDescent="0.3">
      <c r="C887">
        <v>886</v>
      </c>
      <c r="D887" s="11" t="str">
        <f t="shared" si="13"/>
        <v>19- Fuchu</v>
      </c>
      <c r="E887" t="str">
        <f>VLOOKUP($D887,metadata!$B$2:$S$450,2,FALSE)</f>
        <v>Kato, Y</v>
      </c>
      <c r="F887" t="str">
        <f>VLOOKUP($D887,metadata!$B$2:$S$450,3,FALSE)</f>
        <v>Geographic variation in photoperiodic response for the induction of pupal diapause in the Aristolochia-feeding butterfly Atrophaneura alcinous</v>
      </c>
      <c r="G887" t="str">
        <f>VLOOKUP($D887,metadata!$B$2:$S$450,4,FALSE)</f>
        <v>10.1303/aez.2005.347</v>
      </c>
      <c r="H887" t="str">
        <f>VLOOKUP($D887,metadata!$B$2:$S$450,5,FALSE)</f>
        <v>y</v>
      </c>
      <c r="I887" t="str">
        <f>VLOOKUP($D887,metadata!$B$2:$S$450,6,FALSE)</f>
        <v>a</v>
      </c>
      <c r="J887" t="str">
        <f>VLOOKUP($D887,metadata!$B$2:$S$450,7,FALSE)</f>
        <v>i</v>
      </c>
      <c r="K887">
        <f>VLOOKUP($D887,metadata!$B$2:$S$450,8,FALSE)</f>
        <v>7</v>
      </c>
      <c r="L887">
        <f>VLOOKUP($D887,metadata!$B$2:$S$450,9,FALSE)</f>
        <v>5</v>
      </c>
      <c r="M887">
        <f>VLOOKUP($D887,metadata!$B$2:$S$450,10,FALSE)</f>
        <v>0</v>
      </c>
      <c r="N887" t="str">
        <f>VLOOKUP($D887,metadata!$B$2:$S$450,11,FALSE)</f>
        <v>Atrophaneura alcinous</v>
      </c>
      <c r="O887" t="str">
        <f>VLOOKUP($D887,metadata!$B$2:$S$450,12,FALSE)</f>
        <v>lepidoptera</v>
      </c>
      <c r="P887" t="str">
        <f>VLOOKUP($D887,metadata!$B$2:$S$450,13,FALSE)</f>
        <v xml:space="preserve"> Fuchu</v>
      </c>
      <c r="Q887">
        <f>VLOOKUP($D887,metadata!$B$2:$S$450,14,FALSE)</f>
        <v>35.668968999999997</v>
      </c>
      <c r="R887">
        <f>VLOOKUP($D887,metadata!$B$2:$S$450,15,FALSE)</f>
        <v>139.47766899999999</v>
      </c>
      <c r="S887">
        <f>VLOOKUP($D887,metadata!$B$2:$S$450,16,FALSE)</f>
        <v>0.05</v>
      </c>
      <c r="T887">
        <f>VLOOKUP($D887,metadata!$B$2:$S$450,17,FALSE)</f>
        <v>50</v>
      </c>
      <c r="U887">
        <f>VLOOKUP($D887,metadata!$B$2:$S$450,18,FALSE)</f>
        <v>0</v>
      </c>
      <c r="V887">
        <f>VLOOKUP($D887,metadata!$B$2:$Z$450,19,FALSE)</f>
        <v>25</v>
      </c>
      <c r="W887" t="str">
        <f>VLOOKUP($D887,metadata!$B$2:$Z$450,20,FALSE)</f>
        <v>global average</v>
      </c>
      <c r="X887">
        <f>VLOOKUP($D887,metadata!$B$2:$Z$450,21,FALSE)</f>
        <v>0</v>
      </c>
      <c r="Y887">
        <f>VLOOKUP($D887,metadata!$B$2:$Z$450,22,FALSE)</f>
        <v>19</v>
      </c>
      <c r="Z887">
        <f>VLOOKUP($D887,metadata!$B$2:$Z$450,23,FALSE)</f>
        <v>0</v>
      </c>
      <c r="AA887">
        <f>VLOOKUP($D887,metadata!$B$2:$Z$450,24,FALSE)</f>
        <v>0</v>
      </c>
      <c r="AB887">
        <f>VLOOKUP($D887,metadata!$B$2:$Z$450,25,FALSE)</f>
        <v>0</v>
      </c>
    </row>
    <row r="888" spans="3:28" x14ac:dyDescent="0.3">
      <c r="C888">
        <v>887</v>
      </c>
      <c r="D888" s="11" t="str">
        <f t="shared" si="13"/>
        <v>19- Fuchu</v>
      </c>
      <c r="E888" t="str">
        <f>VLOOKUP($D888,metadata!$B$2:$S$450,2,FALSE)</f>
        <v>Kato, Y</v>
      </c>
      <c r="F888" t="str">
        <f>VLOOKUP($D888,metadata!$B$2:$S$450,3,FALSE)</f>
        <v>Geographic variation in photoperiodic response for the induction of pupal diapause in the Aristolochia-feeding butterfly Atrophaneura alcinous</v>
      </c>
      <c r="G888" t="str">
        <f>VLOOKUP($D888,metadata!$B$2:$S$450,4,FALSE)</f>
        <v>10.1303/aez.2005.347</v>
      </c>
      <c r="H888" t="str">
        <f>VLOOKUP($D888,metadata!$B$2:$S$450,5,FALSE)</f>
        <v>y</v>
      </c>
      <c r="I888" t="str">
        <f>VLOOKUP($D888,metadata!$B$2:$S$450,6,FALSE)</f>
        <v>a</v>
      </c>
      <c r="J888" t="str">
        <f>VLOOKUP($D888,metadata!$B$2:$S$450,7,FALSE)</f>
        <v>i</v>
      </c>
      <c r="K888">
        <f>VLOOKUP($D888,metadata!$B$2:$S$450,8,FALSE)</f>
        <v>7</v>
      </c>
      <c r="L888">
        <f>VLOOKUP($D888,metadata!$B$2:$S$450,9,FALSE)</f>
        <v>5</v>
      </c>
      <c r="M888">
        <f>VLOOKUP($D888,metadata!$B$2:$S$450,10,FALSE)</f>
        <v>0</v>
      </c>
      <c r="N888" t="str">
        <f>VLOOKUP($D888,metadata!$B$2:$S$450,11,FALSE)</f>
        <v>Atrophaneura alcinous</v>
      </c>
      <c r="O888" t="str">
        <f>VLOOKUP($D888,metadata!$B$2:$S$450,12,FALSE)</f>
        <v>lepidoptera</v>
      </c>
      <c r="P888" t="str">
        <f>VLOOKUP($D888,metadata!$B$2:$S$450,13,FALSE)</f>
        <v xml:space="preserve"> Fuchu</v>
      </c>
      <c r="Q888">
        <f>VLOOKUP($D888,metadata!$B$2:$S$450,14,FALSE)</f>
        <v>35.668968999999997</v>
      </c>
      <c r="R888">
        <f>VLOOKUP($D888,metadata!$B$2:$S$450,15,FALSE)</f>
        <v>139.47766899999999</v>
      </c>
      <c r="S888">
        <f>VLOOKUP($D888,metadata!$B$2:$S$450,16,FALSE)</f>
        <v>0.05</v>
      </c>
      <c r="T888">
        <f>VLOOKUP($D888,metadata!$B$2:$S$450,17,FALSE)</f>
        <v>50</v>
      </c>
      <c r="U888">
        <f>VLOOKUP($D888,metadata!$B$2:$S$450,18,FALSE)</f>
        <v>0</v>
      </c>
      <c r="V888">
        <f>VLOOKUP($D888,metadata!$B$2:$Z$450,19,FALSE)</f>
        <v>25</v>
      </c>
      <c r="W888" t="str">
        <f>VLOOKUP($D888,metadata!$B$2:$Z$450,20,FALSE)</f>
        <v>global average</v>
      </c>
      <c r="X888">
        <f>VLOOKUP($D888,metadata!$B$2:$Z$450,21,FALSE)</f>
        <v>0</v>
      </c>
      <c r="Y888">
        <f>VLOOKUP($D888,metadata!$B$2:$Z$450,22,FALSE)</f>
        <v>19</v>
      </c>
      <c r="Z888">
        <f>VLOOKUP($D888,metadata!$B$2:$Z$450,23,FALSE)</f>
        <v>0</v>
      </c>
      <c r="AA888">
        <f>VLOOKUP($D888,metadata!$B$2:$Z$450,24,FALSE)</f>
        <v>0</v>
      </c>
      <c r="AB888">
        <f>VLOOKUP($D888,metadata!$B$2:$Z$450,25,FALSE)</f>
        <v>0</v>
      </c>
    </row>
    <row r="889" spans="3:28" x14ac:dyDescent="0.3">
      <c r="C889">
        <v>888</v>
      </c>
      <c r="D889" s="11" t="str">
        <f t="shared" si="13"/>
        <v>19- Fuchu</v>
      </c>
      <c r="E889" t="str">
        <f>VLOOKUP($D889,metadata!$B$2:$S$450,2,FALSE)</f>
        <v>Kato, Y</v>
      </c>
      <c r="F889" t="str">
        <f>VLOOKUP($D889,metadata!$B$2:$S$450,3,FALSE)</f>
        <v>Geographic variation in photoperiodic response for the induction of pupal diapause in the Aristolochia-feeding butterfly Atrophaneura alcinous</v>
      </c>
      <c r="G889" t="str">
        <f>VLOOKUP($D889,metadata!$B$2:$S$450,4,FALSE)</f>
        <v>10.1303/aez.2005.347</v>
      </c>
      <c r="H889" t="str">
        <f>VLOOKUP($D889,metadata!$B$2:$S$450,5,FALSE)</f>
        <v>y</v>
      </c>
      <c r="I889" t="str">
        <f>VLOOKUP($D889,metadata!$B$2:$S$450,6,FALSE)</f>
        <v>a</v>
      </c>
      <c r="J889" t="str">
        <f>VLOOKUP($D889,metadata!$B$2:$S$450,7,FALSE)</f>
        <v>i</v>
      </c>
      <c r="K889">
        <f>VLOOKUP($D889,metadata!$B$2:$S$450,8,FALSE)</f>
        <v>7</v>
      </c>
      <c r="L889">
        <f>VLOOKUP($D889,metadata!$B$2:$S$450,9,FALSE)</f>
        <v>5</v>
      </c>
      <c r="M889">
        <f>VLOOKUP($D889,metadata!$B$2:$S$450,10,FALSE)</f>
        <v>0</v>
      </c>
      <c r="N889" t="str">
        <f>VLOOKUP($D889,metadata!$B$2:$S$450,11,FALSE)</f>
        <v>Atrophaneura alcinous</v>
      </c>
      <c r="O889" t="str">
        <f>VLOOKUP($D889,metadata!$B$2:$S$450,12,FALSE)</f>
        <v>lepidoptera</v>
      </c>
      <c r="P889" t="str">
        <f>VLOOKUP($D889,metadata!$B$2:$S$450,13,FALSE)</f>
        <v xml:space="preserve"> Fuchu</v>
      </c>
      <c r="Q889">
        <f>VLOOKUP($D889,metadata!$B$2:$S$450,14,FALSE)</f>
        <v>35.668968999999997</v>
      </c>
      <c r="R889">
        <f>VLOOKUP($D889,metadata!$B$2:$S$450,15,FALSE)</f>
        <v>139.47766899999999</v>
      </c>
      <c r="S889">
        <f>VLOOKUP($D889,metadata!$B$2:$S$450,16,FALSE)</f>
        <v>0.05</v>
      </c>
      <c r="T889">
        <f>VLOOKUP($D889,metadata!$B$2:$S$450,17,FALSE)</f>
        <v>50</v>
      </c>
      <c r="U889">
        <f>VLOOKUP($D889,metadata!$B$2:$S$450,18,FALSE)</f>
        <v>0</v>
      </c>
      <c r="V889">
        <f>VLOOKUP($D889,metadata!$B$2:$Z$450,19,FALSE)</f>
        <v>25</v>
      </c>
      <c r="W889" t="str">
        <f>VLOOKUP($D889,metadata!$B$2:$Z$450,20,FALSE)</f>
        <v>global average</v>
      </c>
      <c r="X889">
        <f>VLOOKUP($D889,metadata!$B$2:$Z$450,21,FALSE)</f>
        <v>0</v>
      </c>
      <c r="Y889">
        <f>VLOOKUP($D889,metadata!$B$2:$Z$450,22,FALSE)</f>
        <v>19</v>
      </c>
      <c r="Z889">
        <f>VLOOKUP($D889,metadata!$B$2:$Z$450,23,FALSE)</f>
        <v>0</v>
      </c>
      <c r="AA889">
        <f>VLOOKUP($D889,metadata!$B$2:$Z$450,24,FALSE)</f>
        <v>0</v>
      </c>
      <c r="AB889">
        <f>VLOOKUP($D889,metadata!$B$2:$Z$450,25,FALSE)</f>
        <v>0</v>
      </c>
    </row>
    <row r="890" spans="3:28" x14ac:dyDescent="0.3">
      <c r="C890">
        <v>889</v>
      </c>
      <c r="D890" s="11" t="str">
        <f t="shared" si="13"/>
        <v>19- Fuchu</v>
      </c>
      <c r="E890" t="str">
        <f>VLOOKUP($D890,metadata!$B$2:$S$450,2,FALSE)</f>
        <v>Kato, Y</v>
      </c>
      <c r="F890" t="str">
        <f>VLOOKUP($D890,metadata!$B$2:$S$450,3,FALSE)</f>
        <v>Geographic variation in photoperiodic response for the induction of pupal diapause in the Aristolochia-feeding butterfly Atrophaneura alcinous</v>
      </c>
      <c r="G890" t="str">
        <f>VLOOKUP($D890,metadata!$B$2:$S$450,4,FALSE)</f>
        <v>10.1303/aez.2005.347</v>
      </c>
      <c r="H890" t="str">
        <f>VLOOKUP($D890,metadata!$B$2:$S$450,5,FALSE)</f>
        <v>y</v>
      </c>
      <c r="I890" t="str">
        <f>VLOOKUP($D890,metadata!$B$2:$S$450,6,FALSE)</f>
        <v>a</v>
      </c>
      <c r="J890" t="str">
        <f>VLOOKUP($D890,metadata!$B$2:$S$450,7,FALSE)</f>
        <v>i</v>
      </c>
      <c r="K890">
        <f>VLOOKUP($D890,metadata!$B$2:$S$450,8,FALSE)</f>
        <v>7</v>
      </c>
      <c r="L890">
        <f>VLOOKUP($D890,metadata!$B$2:$S$450,9,FALSE)</f>
        <v>5</v>
      </c>
      <c r="M890">
        <f>VLOOKUP($D890,metadata!$B$2:$S$450,10,FALSE)</f>
        <v>0</v>
      </c>
      <c r="N890" t="str">
        <f>VLOOKUP($D890,metadata!$B$2:$S$450,11,FALSE)</f>
        <v>Atrophaneura alcinous</v>
      </c>
      <c r="O890" t="str">
        <f>VLOOKUP($D890,metadata!$B$2:$S$450,12,FALSE)</f>
        <v>lepidoptera</v>
      </c>
      <c r="P890" t="str">
        <f>VLOOKUP($D890,metadata!$B$2:$S$450,13,FALSE)</f>
        <v xml:space="preserve"> Fuchu</v>
      </c>
      <c r="Q890">
        <f>VLOOKUP($D890,metadata!$B$2:$S$450,14,FALSE)</f>
        <v>35.668968999999997</v>
      </c>
      <c r="R890">
        <f>VLOOKUP($D890,metadata!$B$2:$S$450,15,FALSE)</f>
        <v>139.47766899999999</v>
      </c>
      <c r="S890">
        <f>VLOOKUP($D890,metadata!$B$2:$S$450,16,FALSE)</f>
        <v>0.05</v>
      </c>
      <c r="T890">
        <f>VLOOKUP($D890,metadata!$B$2:$S$450,17,FALSE)</f>
        <v>50</v>
      </c>
      <c r="U890">
        <f>VLOOKUP($D890,metadata!$B$2:$S$450,18,FALSE)</f>
        <v>0</v>
      </c>
      <c r="V890">
        <f>VLOOKUP($D890,metadata!$B$2:$Z$450,19,FALSE)</f>
        <v>25</v>
      </c>
      <c r="W890" t="str">
        <f>VLOOKUP($D890,metadata!$B$2:$Z$450,20,FALSE)</f>
        <v>global average</v>
      </c>
      <c r="X890">
        <f>VLOOKUP($D890,metadata!$B$2:$Z$450,21,FALSE)</f>
        <v>0</v>
      </c>
      <c r="Y890">
        <f>VLOOKUP($D890,metadata!$B$2:$Z$450,22,FALSE)</f>
        <v>19</v>
      </c>
      <c r="Z890">
        <f>VLOOKUP($D890,metadata!$B$2:$Z$450,23,FALSE)</f>
        <v>0</v>
      </c>
      <c r="AA890">
        <f>VLOOKUP($D890,metadata!$B$2:$Z$450,24,FALSE)</f>
        <v>0</v>
      </c>
      <c r="AB890">
        <f>VLOOKUP($D890,metadata!$B$2:$Z$450,25,FALSE)</f>
        <v>0</v>
      </c>
    </row>
    <row r="891" spans="3:28" x14ac:dyDescent="0.3">
      <c r="C891">
        <v>890</v>
      </c>
      <c r="D891" s="11" t="str">
        <f t="shared" si="13"/>
        <v>19- Fuchu</v>
      </c>
      <c r="E891" t="str">
        <f>VLOOKUP($D891,metadata!$B$2:$S$450,2,FALSE)</f>
        <v>Kato, Y</v>
      </c>
      <c r="F891" t="str">
        <f>VLOOKUP($D891,metadata!$B$2:$S$450,3,FALSE)</f>
        <v>Geographic variation in photoperiodic response for the induction of pupal diapause in the Aristolochia-feeding butterfly Atrophaneura alcinous</v>
      </c>
      <c r="G891" t="str">
        <f>VLOOKUP($D891,metadata!$B$2:$S$450,4,FALSE)</f>
        <v>10.1303/aez.2005.347</v>
      </c>
      <c r="H891" t="str">
        <f>VLOOKUP($D891,metadata!$B$2:$S$450,5,FALSE)</f>
        <v>y</v>
      </c>
      <c r="I891" t="str">
        <f>VLOOKUP($D891,metadata!$B$2:$S$450,6,FALSE)</f>
        <v>a</v>
      </c>
      <c r="J891" t="str">
        <f>VLOOKUP($D891,metadata!$B$2:$S$450,7,FALSE)</f>
        <v>i</v>
      </c>
      <c r="K891">
        <f>VLOOKUP($D891,metadata!$B$2:$S$450,8,FALSE)</f>
        <v>7</v>
      </c>
      <c r="L891">
        <f>VLOOKUP($D891,metadata!$B$2:$S$450,9,FALSE)</f>
        <v>5</v>
      </c>
      <c r="M891">
        <f>VLOOKUP($D891,metadata!$B$2:$S$450,10,FALSE)</f>
        <v>0</v>
      </c>
      <c r="N891" t="str">
        <f>VLOOKUP($D891,metadata!$B$2:$S$450,11,FALSE)</f>
        <v>Atrophaneura alcinous</v>
      </c>
      <c r="O891" t="str">
        <f>VLOOKUP($D891,metadata!$B$2:$S$450,12,FALSE)</f>
        <v>lepidoptera</v>
      </c>
      <c r="P891" t="str">
        <f>VLOOKUP($D891,metadata!$B$2:$S$450,13,FALSE)</f>
        <v xml:space="preserve"> Fuchu</v>
      </c>
      <c r="Q891">
        <f>VLOOKUP($D891,metadata!$B$2:$S$450,14,FALSE)</f>
        <v>35.668968999999997</v>
      </c>
      <c r="R891">
        <f>VLOOKUP($D891,metadata!$B$2:$S$450,15,FALSE)</f>
        <v>139.47766899999999</v>
      </c>
      <c r="S891">
        <f>VLOOKUP($D891,metadata!$B$2:$S$450,16,FALSE)</f>
        <v>0.05</v>
      </c>
      <c r="T891">
        <f>VLOOKUP($D891,metadata!$B$2:$S$450,17,FALSE)</f>
        <v>50</v>
      </c>
      <c r="U891">
        <f>VLOOKUP($D891,metadata!$B$2:$S$450,18,FALSE)</f>
        <v>0</v>
      </c>
      <c r="V891">
        <f>VLOOKUP($D891,metadata!$B$2:$Z$450,19,FALSE)</f>
        <v>25</v>
      </c>
      <c r="W891" t="str">
        <f>VLOOKUP($D891,metadata!$B$2:$Z$450,20,FALSE)</f>
        <v>global average</v>
      </c>
      <c r="X891">
        <f>VLOOKUP($D891,metadata!$B$2:$Z$450,21,FALSE)</f>
        <v>0</v>
      </c>
      <c r="Y891">
        <f>VLOOKUP($D891,metadata!$B$2:$Z$450,22,FALSE)</f>
        <v>19</v>
      </c>
      <c r="Z891">
        <f>VLOOKUP($D891,metadata!$B$2:$Z$450,23,FALSE)</f>
        <v>0</v>
      </c>
      <c r="AA891">
        <f>VLOOKUP($D891,metadata!$B$2:$Z$450,24,FALSE)</f>
        <v>0</v>
      </c>
      <c r="AB891">
        <f>VLOOKUP($D891,metadata!$B$2:$Z$450,25,FALSE)</f>
        <v>0</v>
      </c>
    </row>
    <row r="892" spans="3:28" x14ac:dyDescent="0.3">
      <c r="C892">
        <v>891</v>
      </c>
      <c r="D892" s="11" t="str">
        <f t="shared" si="13"/>
        <v>19- Fuchu</v>
      </c>
      <c r="E892" t="str">
        <f>VLOOKUP($D892,metadata!$B$2:$S$450,2,FALSE)</f>
        <v>Kato, Y</v>
      </c>
      <c r="F892" t="str">
        <f>VLOOKUP($D892,metadata!$B$2:$S$450,3,FALSE)</f>
        <v>Geographic variation in photoperiodic response for the induction of pupal diapause in the Aristolochia-feeding butterfly Atrophaneura alcinous</v>
      </c>
      <c r="G892" t="str">
        <f>VLOOKUP($D892,metadata!$B$2:$S$450,4,FALSE)</f>
        <v>10.1303/aez.2005.347</v>
      </c>
      <c r="H892" t="str">
        <f>VLOOKUP($D892,metadata!$B$2:$S$450,5,FALSE)</f>
        <v>y</v>
      </c>
      <c r="I892" t="str">
        <f>VLOOKUP($D892,metadata!$B$2:$S$450,6,FALSE)</f>
        <v>a</v>
      </c>
      <c r="J892" t="str">
        <f>VLOOKUP($D892,metadata!$B$2:$S$450,7,FALSE)</f>
        <v>i</v>
      </c>
      <c r="K892">
        <f>VLOOKUP($D892,metadata!$B$2:$S$450,8,FALSE)</f>
        <v>7</v>
      </c>
      <c r="L892">
        <f>VLOOKUP($D892,metadata!$B$2:$S$450,9,FALSE)</f>
        <v>5</v>
      </c>
      <c r="M892">
        <f>VLOOKUP($D892,metadata!$B$2:$S$450,10,FALSE)</f>
        <v>0</v>
      </c>
      <c r="N892" t="str">
        <f>VLOOKUP($D892,metadata!$B$2:$S$450,11,FALSE)</f>
        <v>Atrophaneura alcinous</v>
      </c>
      <c r="O892" t="str">
        <f>VLOOKUP($D892,metadata!$B$2:$S$450,12,FALSE)</f>
        <v>lepidoptera</v>
      </c>
      <c r="P892" t="str">
        <f>VLOOKUP($D892,metadata!$B$2:$S$450,13,FALSE)</f>
        <v xml:space="preserve"> Fuchu</v>
      </c>
      <c r="Q892">
        <f>VLOOKUP($D892,metadata!$B$2:$S$450,14,FALSE)</f>
        <v>35.668968999999997</v>
      </c>
      <c r="R892">
        <f>VLOOKUP($D892,metadata!$B$2:$S$450,15,FALSE)</f>
        <v>139.47766899999999</v>
      </c>
      <c r="S892">
        <f>VLOOKUP($D892,metadata!$B$2:$S$450,16,FALSE)</f>
        <v>0.05</v>
      </c>
      <c r="T892">
        <f>VLOOKUP($D892,metadata!$B$2:$S$450,17,FALSE)</f>
        <v>50</v>
      </c>
      <c r="U892">
        <f>VLOOKUP($D892,metadata!$B$2:$S$450,18,FALSE)</f>
        <v>0</v>
      </c>
      <c r="V892">
        <f>VLOOKUP($D892,metadata!$B$2:$Z$450,19,FALSE)</f>
        <v>25</v>
      </c>
      <c r="W892" t="str">
        <f>VLOOKUP($D892,metadata!$B$2:$Z$450,20,FALSE)</f>
        <v>global average</v>
      </c>
      <c r="X892">
        <f>VLOOKUP($D892,metadata!$B$2:$Z$450,21,FALSE)</f>
        <v>0</v>
      </c>
      <c r="Y892">
        <f>VLOOKUP($D892,metadata!$B$2:$Z$450,22,FALSE)</f>
        <v>19</v>
      </c>
      <c r="Z892">
        <f>VLOOKUP($D892,metadata!$B$2:$Z$450,23,FALSE)</f>
        <v>0</v>
      </c>
      <c r="AA892">
        <f>VLOOKUP($D892,metadata!$B$2:$Z$450,24,FALSE)</f>
        <v>0</v>
      </c>
      <c r="AB892">
        <f>VLOOKUP($D892,metadata!$B$2:$Z$450,25,FALSE)</f>
        <v>0</v>
      </c>
    </row>
    <row r="893" spans="3:28" x14ac:dyDescent="0.3">
      <c r="C893">
        <v>892</v>
      </c>
      <c r="D893" s="11" t="str">
        <f t="shared" si="13"/>
        <v>19- Fuchu</v>
      </c>
      <c r="E893" t="str">
        <f>VLOOKUP($D893,metadata!$B$2:$S$450,2,FALSE)</f>
        <v>Kato, Y</v>
      </c>
      <c r="F893" t="str">
        <f>VLOOKUP($D893,metadata!$B$2:$S$450,3,FALSE)</f>
        <v>Geographic variation in photoperiodic response for the induction of pupal diapause in the Aristolochia-feeding butterfly Atrophaneura alcinous</v>
      </c>
      <c r="G893" t="str">
        <f>VLOOKUP($D893,metadata!$B$2:$S$450,4,FALSE)</f>
        <v>10.1303/aez.2005.347</v>
      </c>
      <c r="H893" t="str">
        <f>VLOOKUP($D893,metadata!$B$2:$S$450,5,FALSE)</f>
        <v>y</v>
      </c>
      <c r="I893" t="str">
        <f>VLOOKUP($D893,metadata!$B$2:$S$450,6,FALSE)</f>
        <v>a</v>
      </c>
      <c r="J893" t="str">
        <f>VLOOKUP($D893,metadata!$B$2:$S$450,7,FALSE)</f>
        <v>i</v>
      </c>
      <c r="K893">
        <f>VLOOKUP($D893,metadata!$B$2:$S$450,8,FALSE)</f>
        <v>7</v>
      </c>
      <c r="L893">
        <f>VLOOKUP($D893,metadata!$B$2:$S$450,9,FALSE)</f>
        <v>5</v>
      </c>
      <c r="M893">
        <f>VLOOKUP($D893,metadata!$B$2:$S$450,10,FALSE)</f>
        <v>0</v>
      </c>
      <c r="N893" t="str">
        <f>VLOOKUP($D893,metadata!$B$2:$S$450,11,FALSE)</f>
        <v>Atrophaneura alcinous</v>
      </c>
      <c r="O893" t="str">
        <f>VLOOKUP($D893,metadata!$B$2:$S$450,12,FALSE)</f>
        <v>lepidoptera</v>
      </c>
      <c r="P893" t="str">
        <f>VLOOKUP($D893,metadata!$B$2:$S$450,13,FALSE)</f>
        <v xml:space="preserve"> Fuchu</v>
      </c>
      <c r="Q893">
        <f>VLOOKUP($D893,metadata!$B$2:$S$450,14,FALSE)</f>
        <v>35.668968999999997</v>
      </c>
      <c r="R893">
        <f>VLOOKUP($D893,metadata!$B$2:$S$450,15,FALSE)</f>
        <v>139.47766899999999</v>
      </c>
      <c r="S893">
        <f>VLOOKUP($D893,metadata!$B$2:$S$450,16,FALSE)</f>
        <v>0.05</v>
      </c>
      <c r="T893">
        <f>VLOOKUP($D893,metadata!$B$2:$S$450,17,FALSE)</f>
        <v>50</v>
      </c>
      <c r="U893">
        <f>VLOOKUP($D893,metadata!$B$2:$S$450,18,FALSE)</f>
        <v>0</v>
      </c>
      <c r="V893">
        <f>VLOOKUP($D893,metadata!$B$2:$Z$450,19,FALSE)</f>
        <v>25</v>
      </c>
      <c r="W893" t="str">
        <f>VLOOKUP($D893,metadata!$B$2:$Z$450,20,FALSE)</f>
        <v>global average</v>
      </c>
      <c r="X893">
        <f>VLOOKUP($D893,metadata!$B$2:$Z$450,21,FALSE)</f>
        <v>0</v>
      </c>
      <c r="Y893">
        <f>VLOOKUP($D893,metadata!$B$2:$Z$450,22,FALSE)</f>
        <v>19</v>
      </c>
      <c r="Z893">
        <f>VLOOKUP($D893,metadata!$B$2:$Z$450,23,FALSE)</f>
        <v>0</v>
      </c>
      <c r="AA893">
        <f>VLOOKUP($D893,metadata!$B$2:$Z$450,24,FALSE)</f>
        <v>0</v>
      </c>
      <c r="AB893">
        <f>VLOOKUP($D893,metadata!$B$2:$Z$450,25,FALSE)</f>
        <v>0</v>
      </c>
    </row>
    <row r="894" spans="3:28" x14ac:dyDescent="0.3">
      <c r="C894">
        <v>893</v>
      </c>
      <c r="D894" s="11" t="str">
        <f t="shared" si="13"/>
        <v>19- Fuchu</v>
      </c>
      <c r="E894" t="str">
        <f>VLOOKUP($D894,metadata!$B$2:$S$450,2,FALSE)</f>
        <v>Kato, Y</v>
      </c>
      <c r="F894" t="str">
        <f>VLOOKUP($D894,metadata!$B$2:$S$450,3,FALSE)</f>
        <v>Geographic variation in photoperiodic response for the induction of pupal diapause in the Aristolochia-feeding butterfly Atrophaneura alcinous</v>
      </c>
      <c r="G894" t="str">
        <f>VLOOKUP($D894,metadata!$B$2:$S$450,4,FALSE)</f>
        <v>10.1303/aez.2005.347</v>
      </c>
      <c r="H894" t="str">
        <f>VLOOKUP($D894,metadata!$B$2:$S$450,5,FALSE)</f>
        <v>y</v>
      </c>
      <c r="I894" t="str">
        <f>VLOOKUP($D894,metadata!$B$2:$S$450,6,FALSE)</f>
        <v>a</v>
      </c>
      <c r="J894" t="str">
        <f>VLOOKUP($D894,metadata!$B$2:$S$450,7,FALSE)</f>
        <v>i</v>
      </c>
      <c r="K894">
        <f>VLOOKUP($D894,metadata!$B$2:$S$450,8,FALSE)</f>
        <v>7</v>
      </c>
      <c r="L894">
        <f>VLOOKUP($D894,metadata!$B$2:$S$450,9,FALSE)</f>
        <v>5</v>
      </c>
      <c r="M894">
        <f>VLOOKUP($D894,metadata!$B$2:$S$450,10,FALSE)</f>
        <v>0</v>
      </c>
      <c r="N894" t="str">
        <f>VLOOKUP($D894,metadata!$B$2:$S$450,11,FALSE)</f>
        <v>Atrophaneura alcinous</v>
      </c>
      <c r="O894" t="str">
        <f>VLOOKUP($D894,metadata!$B$2:$S$450,12,FALSE)</f>
        <v>lepidoptera</v>
      </c>
      <c r="P894" t="str">
        <f>VLOOKUP($D894,metadata!$B$2:$S$450,13,FALSE)</f>
        <v xml:space="preserve"> Fuchu</v>
      </c>
      <c r="Q894">
        <f>VLOOKUP($D894,metadata!$B$2:$S$450,14,FALSE)</f>
        <v>35.668968999999997</v>
      </c>
      <c r="R894">
        <f>VLOOKUP($D894,metadata!$B$2:$S$450,15,FALSE)</f>
        <v>139.47766899999999</v>
      </c>
      <c r="S894">
        <f>VLOOKUP($D894,metadata!$B$2:$S$450,16,FALSE)</f>
        <v>0.05</v>
      </c>
      <c r="T894">
        <f>VLOOKUP($D894,metadata!$B$2:$S$450,17,FALSE)</f>
        <v>50</v>
      </c>
      <c r="U894">
        <f>VLOOKUP($D894,metadata!$B$2:$S$450,18,FALSE)</f>
        <v>0</v>
      </c>
      <c r="V894">
        <f>VLOOKUP($D894,metadata!$B$2:$Z$450,19,FALSE)</f>
        <v>25</v>
      </c>
      <c r="W894" t="str">
        <f>VLOOKUP($D894,metadata!$B$2:$Z$450,20,FALSE)</f>
        <v>global average</v>
      </c>
      <c r="X894">
        <f>VLOOKUP($D894,metadata!$B$2:$Z$450,21,FALSE)</f>
        <v>0</v>
      </c>
      <c r="Y894">
        <f>VLOOKUP($D894,metadata!$B$2:$Z$450,22,FALSE)</f>
        <v>19</v>
      </c>
      <c r="Z894">
        <f>VLOOKUP($D894,metadata!$B$2:$Z$450,23,FALSE)</f>
        <v>0</v>
      </c>
      <c r="AA894">
        <f>VLOOKUP($D894,metadata!$B$2:$Z$450,24,FALSE)</f>
        <v>0</v>
      </c>
      <c r="AB894">
        <f>VLOOKUP($D894,metadata!$B$2:$Z$450,25,FALSE)</f>
        <v>0</v>
      </c>
    </row>
    <row r="895" spans="3:28" x14ac:dyDescent="0.3">
      <c r="C895">
        <v>894</v>
      </c>
      <c r="D895" s="11" t="str">
        <f t="shared" si="13"/>
        <v>19- Fuchu</v>
      </c>
      <c r="E895" t="str">
        <f>VLOOKUP($D895,metadata!$B$2:$S$450,2,FALSE)</f>
        <v>Kato, Y</v>
      </c>
      <c r="F895" t="str">
        <f>VLOOKUP($D895,metadata!$B$2:$S$450,3,FALSE)</f>
        <v>Geographic variation in photoperiodic response for the induction of pupal diapause in the Aristolochia-feeding butterfly Atrophaneura alcinous</v>
      </c>
      <c r="G895" t="str">
        <f>VLOOKUP($D895,metadata!$B$2:$S$450,4,FALSE)</f>
        <v>10.1303/aez.2005.347</v>
      </c>
      <c r="H895" t="str">
        <f>VLOOKUP($D895,metadata!$B$2:$S$450,5,FALSE)</f>
        <v>y</v>
      </c>
      <c r="I895" t="str">
        <f>VLOOKUP($D895,metadata!$B$2:$S$450,6,FALSE)</f>
        <v>a</v>
      </c>
      <c r="J895" t="str">
        <f>VLOOKUP($D895,metadata!$B$2:$S$450,7,FALSE)</f>
        <v>i</v>
      </c>
      <c r="K895">
        <f>VLOOKUP($D895,metadata!$B$2:$S$450,8,FALSE)</f>
        <v>7</v>
      </c>
      <c r="L895">
        <f>VLOOKUP($D895,metadata!$B$2:$S$450,9,FALSE)</f>
        <v>5</v>
      </c>
      <c r="M895">
        <f>VLOOKUP($D895,metadata!$B$2:$S$450,10,FALSE)</f>
        <v>0</v>
      </c>
      <c r="N895" t="str">
        <f>VLOOKUP($D895,metadata!$B$2:$S$450,11,FALSE)</f>
        <v>Atrophaneura alcinous</v>
      </c>
      <c r="O895" t="str">
        <f>VLOOKUP($D895,metadata!$B$2:$S$450,12,FALSE)</f>
        <v>lepidoptera</v>
      </c>
      <c r="P895" t="str">
        <f>VLOOKUP($D895,metadata!$B$2:$S$450,13,FALSE)</f>
        <v xml:space="preserve"> Fuchu</v>
      </c>
      <c r="Q895">
        <f>VLOOKUP($D895,metadata!$B$2:$S$450,14,FALSE)</f>
        <v>35.668968999999997</v>
      </c>
      <c r="R895">
        <f>VLOOKUP($D895,metadata!$B$2:$S$450,15,FALSE)</f>
        <v>139.47766899999999</v>
      </c>
      <c r="S895">
        <f>VLOOKUP($D895,metadata!$B$2:$S$450,16,FALSE)</f>
        <v>0.05</v>
      </c>
      <c r="T895">
        <f>VLOOKUP($D895,metadata!$B$2:$S$450,17,FALSE)</f>
        <v>50</v>
      </c>
      <c r="U895">
        <f>VLOOKUP($D895,metadata!$B$2:$S$450,18,FALSE)</f>
        <v>0</v>
      </c>
      <c r="V895">
        <f>VLOOKUP($D895,metadata!$B$2:$Z$450,19,FALSE)</f>
        <v>25</v>
      </c>
      <c r="W895" t="str">
        <f>VLOOKUP($D895,metadata!$B$2:$Z$450,20,FALSE)</f>
        <v>global average</v>
      </c>
      <c r="X895">
        <f>VLOOKUP($D895,metadata!$B$2:$Z$450,21,FALSE)</f>
        <v>0</v>
      </c>
      <c r="Y895">
        <f>VLOOKUP($D895,metadata!$B$2:$Z$450,22,FALSE)</f>
        <v>19</v>
      </c>
      <c r="Z895">
        <f>VLOOKUP($D895,metadata!$B$2:$Z$450,23,FALSE)</f>
        <v>0</v>
      </c>
      <c r="AA895">
        <f>VLOOKUP($D895,metadata!$B$2:$Z$450,24,FALSE)</f>
        <v>0</v>
      </c>
      <c r="AB895">
        <f>VLOOKUP($D895,metadata!$B$2:$Z$450,25,FALSE)</f>
        <v>0</v>
      </c>
    </row>
    <row r="896" spans="3:28" x14ac:dyDescent="0.3">
      <c r="C896">
        <v>895</v>
      </c>
      <c r="D896" s="11" t="str">
        <f t="shared" si="13"/>
        <v>19- Fuchu</v>
      </c>
      <c r="E896" t="str">
        <f>VLOOKUP($D896,metadata!$B$2:$S$450,2,FALSE)</f>
        <v>Kato, Y</v>
      </c>
      <c r="F896" t="str">
        <f>VLOOKUP($D896,metadata!$B$2:$S$450,3,FALSE)</f>
        <v>Geographic variation in photoperiodic response for the induction of pupal diapause in the Aristolochia-feeding butterfly Atrophaneura alcinous</v>
      </c>
      <c r="G896" t="str">
        <f>VLOOKUP($D896,metadata!$B$2:$S$450,4,FALSE)</f>
        <v>10.1303/aez.2005.347</v>
      </c>
      <c r="H896" t="str">
        <f>VLOOKUP($D896,metadata!$B$2:$S$450,5,FALSE)</f>
        <v>y</v>
      </c>
      <c r="I896" t="str">
        <f>VLOOKUP($D896,metadata!$B$2:$S$450,6,FALSE)</f>
        <v>a</v>
      </c>
      <c r="J896" t="str">
        <f>VLOOKUP($D896,metadata!$B$2:$S$450,7,FALSE)</f>
        <v>i</v>
      </c>
      <c r="K896">
        <f>VLOOKUP($D896,metadata!$B$2:$S$450,8,FALSE)</f>
        <v>7</v>
      </c>
      <c r="L896">
        <f>VLOOKUP($D896,metadata!$B$2:$S$450,9,FALSE)</f>
        <v>5</v>
      </c>
      <c r="M896">
        <f>VLOOKUP($D896,metadata!$B$2:$S$450,10,FALSE)</f>
        <v>0</v>
      </c>
      <c r="N896" t="str">
        <f>VLOOKUP($D896,metadata!$B$2:$S$450,11,FALSE)</f>
        <v>Atrophaneura alcinous</v>
      </c>
      <c r="O896" t="str">
        <f>VLOOKUP($D896,metadata!$B$2:$S$450,12,FALSE)</f>
        <v>lepidoptera</v>
      </c>
      <c r="P896" t="str">
        <f>VLOOKUP($D896,metadata!$B$2:$S$450,13,FALSE)</f>
        <v xml:space="preserve"> Fuchu</v>
      </c>
      <c r="Q896">
        <f>VLOOKUP($D896,metadata!$B$2:$S$450,14,FALSE)</f>
        <v>35.668968999999997</v>
      </c>
      <c r="R896">
        <f>VLOOKUP($D896,metadata!$B$2:$S$450,15,FALSE)</f>
        <v>139.47766899999999</v>
      </c>
      <c r="S896">
        <f>VLOOKUP($D896,metadata!$B$2:$S$450,16,FALSE)</f>
        <v>0.05</v>
      </c>
      <c r="T896">
        <f>VLOOKUP($D896,metadata!$B$2:$S$450,17,FALSE)</f>
        <v>50</v>
      </c>
      <c r="U896">
        <f>VLOOKUP($D896,metadata!$B$2:$S$450,18,FALSE)</f>
        <v>0</v>
      </c>
      <c r="V896">
        <f>VLOOKUP($D896,metadata!$B$2:$Z$450,19,FALSE)</f>
        <v>25</v>
      </c>
      <c r="W896" t="str">
        <f>VLOOKUP($D896,metadata!$B$2:$Z$450,20,FALSE)</f>
        <v>global average</v>
      </c>
      <c r="X896">
        <f>VLOOKUP($D896,metadata!$B$2:$Z$450,21,FALSE)</f>
        <v>0</v>
      </c>
      <c r="Y896">
        <f>VLOOKUP($D896,metadata!$B$2:$Z$450,22,FALSE)</f>
        <v>19</v>
      </c>
      <c r="Z896">
        <f>VLOOKUP($D896,metadata!$B$2:$Z$450,23,FALSE)</f>
        <v>0</v>
      </c>
      <c r="AA896">
        <f>VLOOKUP($D896,metadata!$B$2:$Z$450,24,FALSE)</f>
        <v>0</v>
      </c>
      <c r="AB896">
        <f>VLOOKUP($D896,metadata!$B$2:$Z$450,25,FALSE)</f>
        <v>0</v>
      </c>
    </row>
    <row r="897" spans="3:28" x14ac:dyDescent="0.3">
      <c r="C897">
        <v>896</v>
      </c>
      <c r="D897" s="11" t="str">
        <f t="shared" si="13"/>
        <v>19- Fuchu</v>
      </c>
      <c r="E897" t="str">
        <f>VLOOKUP($D897,metadata!$B$2:$S$450,2,FALSE)</f>
        <v>Kato, Y</v>
      </c>
      <c r="F897" t="str">
        <f>VLOOKUP($D897,metadata!$B$2:$S$450,3,FALSE)</f>
        <v>Geographic variation in photoperiodic response for the induction of pupal diapause in the Aristolochia-feeding butterfly Atrophaneura alcinous</v>
      </c>
      <c r="G897" t="str">
        <f>VLOOKUP($D897,metadata!$B$2:$S$450,4,FALSE)</f>
        <v>10.1303/aez.2005.347</v>
      </c>
      <c r="H897" t="str">
        <f>VLOOKUP($D897,metadata!$B$2:$S$450,5,FALSE)</f>
        <v>y</v>
      </c>
      <c r="I897" t="str">
        <f>VLOOKUP($D897,metadata!$B$2:$S$450,6,FALSE)</f>
        <v>a</v>
      </c>
      <c r="J897" t="str">
        <f>VLOOKUP($D897,metadata!$B$2:$S$450,7,FALSE)</f>
        <v>i</v>
      </c>
      <c r="K897">
        <f>VLOOKUP($D897,metadata!$B$2:$S$450,8,FALSE)</f>
        <v>7</v>
      </c>
      <c r="L897">
        <f>VLOOKUP($D897,metadata!$B$2:$S$450,9,FALSE)</f>
        <v>5</v>
      </c>
      <c r="M897">
        <f>VLOOKUP($D897,metadata!$B$2:$S$450,10,FALSE)</f>
        <v>0</v>
      </c>
      <c r="N897" t="str">
        <f>VLOOKUP($D897,metadata!$B$2:$S$450,11,FALSE)</f>
        <v>Atrophaneura alcinous</v>
      </c>
      <c r="O897" t="str">
        <f>VLOOKUP($D897,metadata!$B$2:$S$450,12,FALSE)</f>
        <v>lepidoptera</v>
      </c>
      <c r="P897" t="str">
        <f>VLOOKUP($D897,metadata!$B$2:$S$450,13,FALSE)</f>
        <v xml:space="preserve"> Fuchu</v>
      </c>
      <c r="Q897">
        <f>VLOOKUP($D897,metadata!$B$2:$S$450,14,FALSE)</f>
        <v>35.668968999999997</v>
      </c>
      <c r="R897">
        <f>VLOOKUP($D897,metadata!$B$2:$S$450,15,FALSE)</f>
        <v>139.47766899999999</v>
      </c>
      <c r="S897">
        <f>VLOOKUP($D897,metadata!$B$2:$S$450,16,FALSE)</f>
        <v>0.05</v>
      </c>
      <c r="T897">
        <f>VLOOKUP($D897,metadata!$B$2:$S$450,17,FALSE)</f>
        <v>50</v>
      </c>
      <c r="U897">
        <f>VLOOKUP($D897,metadata!$B$2:$S$450,18,FALSE)</f>
        <v>0</v>
      </c>
      <c r="V897">
        <f>VLOOKUP($D897,metadata!$B$2:$Z$450,19,FALSE)</f>
        <v>25</v>
      </c>
      <c r="W897" t="str">
        <f>VLOOKUP($D897,metadata!$B$2:$Z$450,20,FALSE)</f>
        <v>global average</v>
      </c>
      <c r="X897">
        <f>VLOOKUP($D897,metadata!$B$2:$Z$450,21,FALSE)</f>
        <v>0</v>
      </c>
      <c r="Y897">
        <f>VLOOKUP($D897,metadata!$B$2:$Z$450,22,FALSE)</f>
        <v>19</v>
      </c>
      <c r="Z897">
        <f>VLOOKUP($D897,metadata!$B$2:$Z$450,23,FALSE)</f>
        <v>0</v>
      </c>
      <c r="AA897">
        <f>VLOOKUP($D897,metadata!$B$2:$Z$450,24,FALSE)</f>
        <v>0</v>
      </c>
      <c r="AB897">
        <f>VLOOKUP($D897,metadata!$B$2:$Z$450,25,FALSE)</f>
        <v>0</v>
      </c>
    </row>
    <row r="898" spans="3:28" x14ac:dyDescent="0.3">
      <c r="C898">
        <v>897</v>
      </c>
      <c r="D898" s="11" t="str">
        <f t="shared" si="13"/>
        <v>19- Fuchu</v>
      </c>
      <c r="E898" t="str">
        <f>VLOOKUP($D898,metadata!$B$2:$S$450,2,FALSE)</f>
        <v>Kato, Y</v>
      </c>
      <c r="F898" t="str">
        <f>VLOOKUP($D898,metadata!$B$2:$S$450,3,FALSE)</f>
        <v>Geographic variation in photoperiodic response for the induction of pupal diapause in the Aristolochia-feeding butterfly Atrophaneura alcinous</v>
      </c>
      <c r="G898" t="str">
        <f>VLOOKUP($D898,metadata!$B$2:$S$450,4,FALSE)</f>
        <v>10.1303/aez.2005.347</v>
      </c>
      <c r="H898" t="str">
        <f>VLOOKUP($D898,metadata!$B$2:$S$450,5,FALSE)</f>
        <v>y</v>
      </c>
      <c r="I898" t="str">
        <f>VLOOKUP($D898,metadata!$B$2:$S$450,6,FALSE)</f>
        <v>a</v>
      </c>
      <c r="J898" t="str">
        <f>VLOOKUP($D898,metadata!$B$2:$S$450,7,FALSE)</f>
        <v>i</v>
      </c>
      <c r="K898">
        <f>VLOOKUP($D898,metadata!$B$2:$S$450,8,FALSE)</f>
        <v>7</v>
      </c>
      <c r="L898">
        <f>VLOOKUP($D898,metadata!$B$2:$S$450,9,FALSE)</f>
        <v>5</v>
      </c>
      <c r="M898">
        <f>VLOOKUP($D898,metadata!$B$2:$S$450,10,FALSE)</f>
        <v>0</v>
      </c>
      <c r="N898" t="str">
        <f>VLOOKUP($D898,metadata!$B$2:$S$450,11,FALSE)</f>
        <v>Atrophaneura alcinous</v>
      </c>
      <c r="O898" t="str">
        <f>VLOOKUP($D898,metadata!$B$2:$S$450,12,FALSE)</f>
        <v>lepidoptera</v>
      </c>
      <c r="P898" t="str">
        <f>VLOOKUP($D898,metadata!$B$2:$S$450,13,FALSE)</f>
        <v xml:space="preserve"> Fuchu</v>
      </c>
      <c r="Q898">
        <f>VLOOKUP($D898,metadata!$B$2:$S$450,14,FALSE)</f>
        <v>35.668968999999997</v>
      </c>
      <c r="R898">
        <f>VLOOKUP($D898,metadata!$B$2:$S$450,15,FALSE)</f>
        <v>139.47766899999999</v>
      </c>
      <c r="S898">
        <f>VLOOKUP($D898,metadata!$B$2:$S$450,16,FALSE)</f>
        <v>0.05</v>
      </c>
      <c r="T898">
        <f>VLOOKUP($D898,metadata!$B$2:$S$450,17,FALSE)</f>
        <v>50</v>
      </c>
      <c r="U898">
        <f>VLOOKUP($D898,metadata!$B$2:$S$450,18,FALSE)</f>
        <v>0</v>
      </c>
      <c r="V898">
        <f>VLOOKUP($D898,metadata!$B$2:$Z$450,19,FALSE)</f>
        <v>25</v>
      </c>
      <c r="W898" t="str">
        <f>VLOOKUP($D898,metadata!$B$2:$Z$450,20,FALSE)</f>
        <v>global average</v>
      </c>
      <c r="X898">
        <f>VLOOKUP($D898,metadata!$B$2:$Z$450,21,FALSE)</f>
        <v>0</v>
      </c>
      <c r="Y898">
        <f>VLOOKUP($D898,metadata!$B$2:$Z$450,22,FALSE)</f>
        <v>19</v>
      </c>
      <c r="Z898">
        <f>VLOOKUP($D898,metadata!$B$2:$Z$450,23,FALSE)</f>
        <v>0</v>
      </c>
      <c r="AA898">
        <f>VLOOKUP($D898,metadata!$B$2:$Z$450,24,FALSE)</f>
        <v>0</v>
      </c>
      <c r="AB898">
        <f>VLOOKUP($D898,metadata!$B$2:$Z$450,25,FALSE)</f>
        <v>0</v>
      </c>
    </row>
    <row r="899" spans="3:28" x14ac:dyDescent="0.3">
      <c r="C899">
        <v>898</v>
      </c>
      <c r="D899" s="11" t="str">
        <f t="shared" ref="D899:D962" si="14">VLOOKUP(C899,$A$1:$B$451,2)</f>
        <v>19- Fuchu</v>
      </c>
      <c r="E899" t="str">
        <f>VLOOKUP($D899,metadata!$B$2:$S$450,2,FALSE)</f>
        <v>Kato, Y</v>
      </c>
      <c r="F899" t="str">
        <f>VLOOKUP($D899,metadata!$B$2:$S$450,3,FALSE)</f>
        <v>Geographic variation in photoperiodic response for the induction of pupal diapause in the Aristolochia-feeding butterfly Atrophaneura alcinous</v>
      </c>
      <c r="G899" t="str">
        <f>VLOOKUP($D899,metadata!$B$2:$S$450,4,FALSE)</f>
        <v>10.1303/aez.2005.347</v>
      </c>
      <c r="H899" t="str">
        <f>VLOOKUP($D899,metadata!$B$2:$S$450,5,FALSE)</f>
        <v>y</v>
      </c>
      <c r="I899" t="str">
        <f>VLOOKUP($D899,metadata!$B$2:$S$450,6,FALSE)</f>
        <v>a</v>
      </c>
      <c r="J899" t="str">
        <f>VLOOKUP($D899,metadata!$B$2:$S$450,7,FALSE)</f>
        <v>i</v>
      </c>
      <c r="K899">
        <f>VLOOKUP($D899,metadata!$B$2:$S$450,8,FALSE)</f>
        <v>7</v>
      </c>
      <c r="L899">
        <f>VLOOKUP($D899,metadata!$B$2:$S$450,9,FALSE)</f>
        <v>5</v>
      </c>
      <c r="M899">
        <f>VLOOKUP($D899,metadata!$B$2:$S$450,10,FALSE)</f>
        <v>0</v>
      </c>
      <c r="N899" t="str">
        <f>VLOOKUP($D899,metadata!$B$2:$S$450,11,FALSE)</f>
        <v>Atrophaneura alcinous</v>
      </c>
      <c r="O899" t="str">
        <f>VLOOKUP($D899,metadata!$B$2:$S$450,12,FALSE)</f>
        <v>lepidoptera</v>
      </c>
      <c r="P899" t="str">
        <f>VLOOKUP($D899,metadata!$B$2:$S$450,13,FALSE)</f>
        <v xml:space="preserve"> Fuchu</v>
      </c>
      <c r="Q899">
        <f>VLOOKUP($D899,metadata!$B$2:$S$450,14,FALSE)</f>
        <v>35.668968999999997</v>
      </c>
      <c r="R899">
        <f>VLOOKUP($D899,metadata!$B$2:$S$450,15,FALSE)</f>
        <v>139.47766899999999</v>
      </c>
      <c r="S899">
        <f>VLOOKUP($D899,metadata!$B$2:$S$450,16,FALSE)</f>
        <v>0.05</v>
      </c>
      <c r="T899">
        <f>VLOOKUP($D899,metadata!$B$2:$S$450,17,FALSE)</f>
        <v>50</v>
      </c>
      <c r="U899">
        <f>VLOOKUP($D899,metadata!$B$2:$S$450,18,FALSE)</f>
        <v>0</v>
      </c>
      <c r="V899">
        <f>VLOOKUP($D899,metadata!$B$2:$Z$450,19,FALSE)</f>
        <v>25</v>
      </c>
      <c r="W899" t="str">
        <f>VLOOKUP($D899,metadata!$B$2:$Z$450,20,FALSE)</f>
        <v>global average</v>
      </c>
      <c r="X899">
        <f>VLOOKUP($D899,metadata!$B$2:$Z$450,21,FALSE)</f>
        <v>0</v>
      </c>
      <c r="Y899">
        <f>VLOOKUP($D899,metadata!$B$2:$Z$450,22,FALSE)</f>
        <v>19</v>
      </c>
      <c r="Z899">
        <f>VLOOKUP($D899,metadata!$B$2:$Z$450,23,FALSE)</f>
        <v>0</v>
      </c>
      <c r="AA899">
        <f>VLOOKUP($D899,metadata!$B$2:$Z$450,24,FALSE)</f>
        <v>0</v>
      </c>
      <c r="AB899">
        <f>VLOOKUP($D899,metadata!$B$2:$Z$450,25,FALSE)</f>
        <v>0</v>
      </c>
    </row>
    <row r="900" spans="3:28" x14ac:dyDescent="0.3">
      <c r="C900">
        <v>899</v>
      </c>
      <c r="D900" s="11" t="str">
        <f t="shared" si="14"/>
        <v>19- Fuchu</v>
      </c>
      <c r="E900" t="str">
        <f>VLOOKUP($D900,metadata!$B$2:$S$450,2,FALSE)</f>
        <v>Kato, Y</v>
      </c>
      <c r="F900" t="str">
        <f>VLOOKUP($D900,metadata!$B$2:$S$450,3,FALSE)</f>
        <v>Geographic variation in photoperiodic response for the induction of pupal diapause in the Aristolochia-feeding butterfly Atrophaneura alcinous</v>
      </c>
      <c r="G900" t="str">
        <f>VLOOKUP($D900,metadata!$B$2:$S$450,4,FALSE)</f>
        <v>10.1303/aez.2005.347</v>
      </c>
      <c r="H900" t="str">
        <f>VLOOKUP($D900,metadata!$B$2:$S$450,5,FALSE)</f>
        <v>y</v>
      </c>
      <c r="I900" t="str">
        <f>VLOOKUP($D900,metadata!$B$2:$S$450,6,FALSE)</f>
        <v>a</v>
      </c>
      <c r="J900" t="str">
        <f>VLOOKUP($D900,metadata!$B$2:$S$450,7,FALSE)</f>
        <v>i</v>
      </c>
      <c r="K900">
        <f>VLOOKUP($D900,metadata!$B$2:$S$450,8,FALSE)</f>
        <v>7</v>
      </c>
      <c r="L900">
        <f>VLOOKUP($D900,metadata!$B$2:$S$450,9,FALSE)</f>
        <v>5</v>
      </c>
      <c r="M900">
        <f>VLOOKUP($D900,metadata!$B$2:$S$450,10,FALSE)</f>
        <v>0</v>
      </c>
      <c r="N900" t="str">
        <f>VLOOKUP($D900,metadata!$B$2:$S$450,11,FALSE)</f>
        <v>Atrophaneura alcinous</v>
      </c>
      <c r="O900" t="str">
        <f>VLOOKUP($D900,metadata!$B$2:$S$450,12,FALSE)</f>
        <v>lepidoptera</v>
      </c>
      <c r="P900" t="str">
        <f>VLOOKUP($D900,metadata!$B$2:$S$450,13,FALSE)</f>
        <v xml:space="preserve"> Fuchu</v>
      </c>
      <c r="Q900">
        <f>VLOOKUP($D900,metadata!$B$2:$S$450,14,FALSE)</f>
        <v>35.668968999999997</v>
      </c>
      <c r="R900">
        <f>VLOOKUP($D900,metadata!$B$2:$S$450,15,FALSE)</f>
        <v>139.47766899999999</v>
      </c>
      <c r="S900">
        <f>VLOOKUP($D900,metadata!$B$2:$S$450,16,FALSE)</f>
        <v>0.05</v>
      </c>
      <c r="T900">
        <f>VLOOKUP($D900,metadata!$B$2:$S$450,17,FALSE)</f>
        <v>50</v>
      </c>
      <c r="U900">
        <f>VLOOKUP($D900,metadata!$B$2:$S$450,18,FALSE)</f>
        <v>0</v>
      </c>
      <c r="V900">
        <f>VLOOKUP($D900,metadata!$B$2:$Z$450,19,FALSE)</f>
        <v>25</v>
      </c>
      <c r="W900" t="str">
        <f>VLOOKUP($D900,metadata!$B$2:$Z$450,20,FALSE)</f>
        <v>global average</v>
      </c>
      <c r="X900">
        <f>VLOOKUP($D900,metadata!$B$2:$Z$450,21,FALSE)</f>
        <v>0</v>
      </c>
      <c r="Y900">
        <f>VLOOKUP($D900,metadata!$B$2:$Z$450,22,FALSE)</f>
        <v>19</v>
      </c>
      <c r="Z900">
        <f>VLOOKUP($D900,metadata!$B$2:$Z$450,23,FALSE)</f>
        <v>0</v>
      </c>
      <c r="AA900">
        <f>VLOOKUP($D900,metadata!$B$2:$Z$450,24,FALSE)</f>
        <v>0</v>
      </c>
      <c r="AB900">
        <f>VLOOKUP($D900,metadata!$B$2:$Z$450,25,FALSE)</f>
        <v>0</v>
      </c>
    </row>
    <row r="901" spans="3:28" x14ac:dyDescent="0.3">
      <c r="C901">
        <v>900</v>
      </c>
      <c r="D901" s="11" t="str">
        <f t="shared" si="14"/>
        <v>19- Fuchu</v>
      </c>
      <c r="E901" t="str">
        <f>VLOOKUP($D901,metadata!$B$2:$S$450,2,FALSE)</f>
        <v>Kato, Y</v>
      </c>
      <c r="F901" t="str">
        <f>VLOOKUP($D901,metadata!$B$2:$S$450,3,FALSE)</f>
        <v>Geographic variation in photoperiodic response for the induction of pupal diapause in the Aristolochia-feeding butterfly Atrophaneura alcinous</v>
      </c>
      <c r="G901" t="str">
        <f>VLOOKUP($D901,metadata!$B$2:$S$450,4,FALSE)</f>
        <v>10.1303/aez.2005.347</v>
      </c>
      <c r="H901" t="str">
        <f>VLOOKUP($D901,metadata!$B$2:$S$450,5,FALSE)</f>
        <v>y</v>
      </c>
      <c r="I901" t="str">
        <f>VLOOKUP($D901,metadata!$B$2:$S$450,6,FALSE)</f>
        <v>a</v>
      </c>
      <c r="J901" t="str">
        <f>VLOOKUP($D901,metadata!$B$2:$S$450,7,FALSE)</f>
        <v>i</v>
      </c>
      <c r="K901">
        <f>VLOOKUP($D901,metadata!$B$2:$S$450,8,FALSE)</f>
        <v>7</v>
      </c>
      <c r="L901">
        <f>VLOOKUP($D901,metadata!$B$2:$S$450,9,FALSE)</f>
        <v>5</v>
      </c>
      <c r="M901">
        <f>VLOOKUP($D901,metadata!$B$2:$S$450,10,FALSE)</f>
        <v>0</v>
      </c>
      <c r="N901" t="str">
        <f>VLOOKUP($D901,metadata!$B$2:$S$450,11,FALSE)</f>
        <v>Atrophaneura alcinous</v>
      </c>
      <c r="O901" t="str">
        <f>VLOOKUP($D901,metadata!$B$2:$S$450,12,FALSE)</f>
        <v>lepidoptera</v>
      </c>
      <c r="P901" t="str">
        <f>VLOOKUP($D901,metadata!$B$2:$S$450,13,FALSE)</f>
        <v xml:space="preserve"> Fuchu</v>
      </c>
      <c r="Q901">
        <f>VLOOKUP($D901,metadata!$B$2:$S$450,14,FALSE)</f>
        <v>35.668968999999997</v>
      </c>
      <c r="R901">
        <f>VLOOKUP($D901,metadata!$B$2:$S$450,15,FALSE)</f>
        <v>139.47766899999999</v>
      </c>
      <c r="S901">
        <f>VLOOKUP($D901,metadata!$B$2:$S$450,16,FALSE)</f>
        <v>0.05</v>
      </c>
      <c r="T901">
        <f>VLOOKUP($D901,metadata!$B$2:$S$450,17,FALSE)</f>
        <v>50</v>
      </c>
      <c r="U901">
        <f>VLOOKUP($D901,metadata!$B$2:$S$450,18,FALSE)</f>
        <v>0</v>
      </c>
      <c r="V901">
        <f>VLOOKUP($D901,metadata!$B$2:$Z$450,19,FALSE)</f>
        <v>25</v>
      </c>
      <c r="W901" t="str">
        <f>VLOOKUP($D901,metadata!$B$2:$Z$450,20,FALSE)</f>
        <v>global average</v>
      </c>
      <c r="X901">
        <f>VLOOKUP($D901,metadata!$B$2:$Z$450,21,FALSE)</f>
        <v>0</v>
      </c>
      <c r="Y901">
        <f>VLOOKUP($D901,metadata!$B$2:$Z$450,22,FALSE)</f>
        <v>19</v>
      </c>
      <c r="Z901">
        <f>VLOOKUP($D901,metadata!$B$2:$Z$450,23,FALSE)</f>
        <v>0</v>
      </c>
      <c r="AA901">
        <f>VLOOKUP($D901,metadata!$B$2:$Z$450,24,FALSE)</f>
        <v>0</v>
      </c>
      <c r="AB901">
        <f>VLOOKUP($D901,metadata!$B$2:$Z$450,25,FALSE)</f>
        <v>0</v>
      </c>
    </row>
    <row r="902" spans="3:28" x14ac:dyDescent="0.3">
      <c r="C902">
        <v>901</v>
      </c>
      <c r="D902" s="11" t="str">
        <f t="shared" si="14"/>
        <v>19- Fuchu</v>
      </c>
      <c r="E902" t="str">
        <f>VLOOKUP($D902,metadata!$B$2:$S$450,2,FALSE)</f>
        <v>Kato, Y</v>
      </c>
      <c r="F902" t="str">
        <f>VLOOKUP($D902,metadata!$B$2:$S$450,3,FALSE)</f>
        <v>Geographic variation in photoperiodic response for the induction of pupal diapause in the Aristolochia-feeding butterfly Atrophaneura alcinous</v>
      </c>
      <c r="G902" t="str">
        <f>VLOOKUP($D902,metadata!$B$2:$S$450,4,FALSE)</f>
        <v>10.1303/aez.2005.347</v>
      </c>
      <c r="H902" t="str">
        <f>VLOOKUP($D902,metadata!$B$2:$S$450,5,FALSE)</f>
        <v>y</v>
      </c>
      <c r="I902" t="str">
        <f>VLOOKUP($D902,metadata!$B$2:$S$450,6,FALSE)</f>
        <v>a</v>
      </c>
      <c r="J902" t="str">
        <f>VLOOKUP($D902,metadata!$B$2:$S$450,7,FALSE)</f>
        <v>i</v>
      </c>
      <c r="K902">
        <f>VLOOKUP($D902,metadata!$B$2:$S$450,8,FALSE)</f>
        <v>7</v>
      </c>
      <c r="L902">
        <f>VLOOKUP($D902,metadata!$B$2:$S$450,9,FALSE)</f>
        <v>5</v>
      </c>
      <c r="M902">
        <f>VLOOKUP($D902,metadata!$B$2:$S$450,10,FALSE)</f>
        <v>0</v>
      </c>
      <c r="N902" t="str">
        <f>VLOOKUP($D902,metadata!$B$2:$S$450,11,FALSE)</f>
        <v>Atrophaneura alcinous</v>
      </c>
      <c r="O902" t="str">
        <f>VLOOKUP($D902,metadata!$B$2:$S$450,12,FALSE)</f>
        <v>lepidoptera</v>
      </c>
      <c r="P902" t="str">
        <f>VLOOKUP($D902,metadata!$B$2:$S$450,13,FALSE)</f>
        <v xml:space="preserve"> Fuchu</v>
      </c>
      <c r="Q902">
        <f>VLOOKUP($D902,metadata!$B$2:$S$450,14,FALSE)</f>
        <v>35.668968999999997</v>
      </c>
      <c r="R902">
        <f>VLOOKUP($D902,metadata!$B$2:$S$450,15,FALSE)</f>
        <v>139.47766899999999</v>
      </c>
      <c r="S902">
        <f>VLOOKUP($D902,metadata!$B$2:$S$450,16,FALSE)</f>
        <v>0.05</v>
      </c>
      <c r="T902">
        <f>VLOOKUP($D902,metadata!$B$2:$S$450,17,FALSE)</f>
        <v>50</v>
      </c>
      <c r="U902">
        <f>VLOOKUP($D902,metadata!$B$2:$S$450,18,FALSE)</f>
        <v>0</v>
      </c>
      <c r="V902">
        <f>VLOOKUP($D902,metadata!$B$2:$Z$450,19,FALSE)</f>
        <v>25</v>
      </c>
      <c r="W902" t="str">
        <f>VLOOKUP($D902,metadata!$B$2:$Z$450,20,FALSE)</f>
        <v>global average</v>
      </c>
      <c r="X902">
        <f>VLOOKUP($D902,metadata!$B$2:$Z$450,21,FALSE)</f>
        <v>0</v>
      </c>
      <c r="Y902">
        <f>VLOOKUP($D902,metadata!$B$2:$Z$450,22,FALSE)</f>
        <v>19</v>
      </c>
      <c r="Z902">
        <f>VLOOKUP($D902,metadata!$B$2:$Z$450,23,FALSE)</f>
        <v>0</v>
      </c>
      <c r="AA902">
        <f>VLOOKUP($D902,metadata!$B$2:$Z$450,24,FALSE)</f>
        <v>0</v>
      </c>
      <c r="AB902">
        <f>VLOOKUP($D902,metadata!$B$2:$Z$450,25,FALSE)</f>
        <v>0</v>
      </c>
    </row>
    <row r="903" spans="3:28" x14ac:dyDescent="0.3">
      <c r="C903">
        <v>902</v>
      </c>
      <c r="D903" s="11" t="str">
        <f t="shared" si="14"/>
        <v>19- Fuchu</v>
      </c>
      <c r="E903" t="str">
        <f>VLOOKUP($D903,metadata!$B$2:$S$450,2,FALSE)</f>
        <v>Kato, Y</v>
      </c>
      <c r="F903" t="str">
        <f>VLOOKUP($D903,metadata!$B$2:$S$450,3,FALSE)</f>
        <v>Geographic variation in photoperiodic response for the induction of pupal diapause in the Aristolochia-feeding butterfly Atrophaneura alcinous</v>
      </c>
      <c r="G903" t="str">
        <f>VLOOKUP($D903,metadata!$B$2:$S$450,4,FALSE)</f>
        <v>10.1303/aez.2005.347</v>
      </c>
      <c r="H903" t="str">
        <f>VLOOKUP($D903,metadata!$B$2:$S$450,5,FALSE)</f>
        <v>y</v>
      </c>
      <c r="I903" t="str">
        <f>VLOOKUP($D903,metadata!$B$2:$S$450,6,FALSE)</f>
        <v>a</v>
      </c>
      <c r="J903" t="str">
        <f>VLOOKUP($D903,metadata!$B$2:$S$450,7,FALSE)</f>
        <v>i</v>
      </c>
      <c r="K903">
        <f>VLOOKUP($D903,metadata!$B$2:$S$450,8,FALSE)</f>
        <v>7</v>
      </c>
      <c r="L903">
        <f>VLOOKUP($D903,metadata!$B$2:$S$450,9,FALSE)</f>
        <v>5</v>
      </c>
      <c r="M903">
        <f>VLOOKUP($D903,metadata!$B$2:$S$450,10,FALSE)</f>
        <v>0</v>
      </c>
      <c r="N903" t="str">
        <f>VLOOKUP($D903,metadata!$B$2:$S$450,11,FALSE)</f>
        <v>Atrophaneura alcinous</v>
      </c>
      <c r="O903" t="str">
        <f>VLOOKUP($D903,metadata!$B$2:$S$450,12,FALSE)</f>
        <v>lepidoptera</v>
      </c>
      <c r="P903" t="str">
        <f>VLOOKUP($D903,metadata!$B$2:$S$450,13,FALSE)</f>
        <v xml:space="preserve"> Fuchu</v>
      </c>
      <c r="Q903">
        <f>VLOOKUP($D903,metadata!$B$2:$S$450,14,FALSE)</f>
        <v>35.668968999999997</v>
      </c>
      <c r="R903">
        <f>VLOOKUP($D903,metadata!$B$2:$S$450,15,FALSE)</f>
        <v>139.47766899999999</v>
      </c>
      <c r="S903">
        <f>VLOOKUP($D903,metadata!$B$2:$S$450,16,FALSE)</f>
        <v>0.05</v>
      </c>
      <c r="T903">
        <f>VLOOKUP($D903,metadata!$B$2:$S$450,17,FALSE)</f>
        <v>50</v>
      </c>
      <c r="U903">
        <f>VLOOKUP($D903,metadata!$B$2:$S$450,18,FALSE)</f>
        <v>0</v>
      </c>
      <c r="V903">
        <f>VLOOKUP($D903,metadata!$B$2:$Z$450,19,FALSE)</f>
        <v>25</v>
      </c>
      <c r="W903" t="str">
        <f>VLOOKUP($D903,metadata!$B$2:$Z$450,20,FALSE)</f>
        <v>global average</v>
      </c>
      <c r="X903">
        <f>VLOOKUP($D903,metadata!$B$2:$Z$450,21,FALSE)</f>
        <v>0</v>
      </c>
      <c r="Y903">
        <f>VLOOKUP($D903,metadata!$B$2:$Z$450,22,FALSE)</f>
        <v>19</v>
      </c>
      <c r="Z903">
        <f>VLOOKUP($D903,metadata!$B$2:$Z$450,23,FALSE)</f>
        <v>0</v>
      </c>
      <c r="AA903">
        <f>VLOOKUP($D903,metadata!$B$2:$Z$450,24,FALSE)</f>
        <v>0</v>
      </c>
      <c r="AB903">
        <f>VLOOKUP($D903,metadata!$B$2:$Z$450,25,FALSE)</f>
        <v>0</v>
      </c>
    </row>
    <row r="904" spans="3:28" x14ac:dyDescent="0.3">
      <c r="C904">
        <v>903</v>
      </c>
      <c r="D904" s="11" t="str">
        <f t="shared" si="14"/>
        <v>19- Fuchu</v>
      </c>
      <c r="E904" t="str">
        <f>VLOOKUP($D904,metadata!$B$2:$S$450,2,FALSE)</f>
        <v>Kato, Y</v>
      </c>
      <c r="F904" t="str">
        <f>VLOOKUP($D904,metadata!$B$2:$S$450,3,FALSE)</f>
        <v>Geographic variation in photoperiodic response for the induction of pupal diapause in the Aristolochia-feeding butterfly Atrophaneura alcinous</v>
      </c>
      <c r="G904" t="str">
        <f>VLOOKUP($D904,metadata!$B$2:$S$450,4,FALSE)</f>
        <v>10.1303/aez.2005.347</v>
      </c>
      <c r="H904" t="str">
        <f>VLOOKUP($D904,metadata!$B$2:$S$450,5,FALSE)</f>
        <v>y</v>
      </c>
      <c r="I904" t="str">
        <f>VLOOKUP($D904,metadata!$B$2:$S$450,6,FALSE)</f>
        <v>a</v>
      </c>
      <c r="J904" t="str">
        <f>VLOOKUP($D904,metadata!$B$2:$S$450,7,FALSE)</f>
        <v>i</v>
      </c>
      <c r="K904">
        <f>VLOOKUP($D904,metadata!$B$2:$S$450,8,FALSE)</f>
        <v>7</v>
      </c>
      <c r="L904">
        <f>VLOOKUP($D904,metadata!$B$2:$S$450,9,FALSE)</f>
        <v>5</v>
      </c>
      <c r="M904">
        <f>VLOOKUP($D904,metadata!$B$2:$S$450,10,FALSE)</f>
        <v>0</v>
      </c>
      <c r="N904" t="str">
        <f>VLOOKUP($D904,metadata!$B$2:$S$450,11,FALSE)</f>
        <v>Atrophaneura alcinous</v>
      </c>
      <c r="O904" t="str">
        <f>VLOOKUP($D904,metadata!$B$2:$S$450,12,FALSE)</f>
        <v>lepidoptera</v>
      </c>
      <c r="P904" t="str">
        <f>VLOOKUP($D904,metadata!$B$2:$S$450,13,FALSE)</f>
        <v xml:space="preserve"> Fuchu</v>
      </c>
      <c r="Q904">
        <f>VLOOKUP($D904,metadata!$B$2:$S$450,14,FALSE)</f>
        <v>35.668968999999997</v>
      </c>
      <c r="R904">
        <f>VLOOKUP($D904,metadata!$B$2:$S$450,15,FALSE)</f>
        <v>139.47766899999999</v>
      </c>
      <c r="S904">
        <f>VLOOKUP($D904,metadata!$B$2:$S$450,16,FALSE)</f>
        <v>0.05</v>
      </c>
      <c r="T904">
        <f>VLOOKUP($D904,metadata!$B$2:$S$450,17,FALSE)</f>
        <v>50</v>
      </c>
      <c r="U904">
        <f>VLOOKUP($D904,metadata!$B$2:$S$450,18,FALSE)</f>
        <v>0</v>
      </c>
      <c r="V904">
        <f>VLOOKUP($D904,metadata!$B$2:$Z$450,19,FALSE)</f>
        <v>25</v>
      </c>
      <c r="W904" t="str">
        <f>VLOOKUP($D904,metadata!$B$2:$Z$450,20,FALSE)</f>
        <v>global average</v>
      </c>
      <c r="X904">
        <f>VLOOKUP($D904,metadata!$B$2:$Z$450,21,FALSE)</f>
        <v>0</v>
      </c>
      <c r="Y904">
        <f>VLOOKUP($D904,metadata!$B$2:$Z$450,22,FALSE)</f>
        <v>19</v>
      </c>
      <c r="Z904">
        <f>VLOOKUP($D904,metadata!$B$2:$Z$450,23,FALSE)</f>
        <v>0</v>
      </c>
      <c r="AA904">
        <f>VLOOKUP($D904,metadata!$B$2:$Z$450,24,FALSE)</f>
        <v>0</v>
      </c>
      <c r="AB904">
        <f>VLOOKUP($D904,metadata!$B$2:$Z$450,25,FALSE)</f>
        <v>0</v>
      </c>
    </row>
    <row r="905" spans="3:28" x14ac:dyDescent="0.3">
      <c r="C905">
        <v>904</v>
      </c>
      <c r="D905" s="11" t="str">
        <f t="shared" si="14"/>
        <v>19- Fuchu</v>
      </c>
      <c r="E905" t="str">
        <f>VLOOKUP($D905,metadata!$B$2:$S$450,2,FALSE)</f>
        <v>Kato, Y</v>
      </c>
      <c r="F905" t="str">
        <f>VLOOKUP($D905,metadata!$B$2:$S$450,3,FALSE)</f>
        <v>Geographic variation in photoperiodic response for the induction of pupal diapause in the Aristolochia-feeding butterfly Atrophaneura alcinous</v>
      </c>
      <c r="G905" t="str">
        <f>VLOOKUP($D905,metadata!$B$2:$S$450,4,FALSE)</f>
        <v>10.1303/aez.2005.347</v>
      </c>
      <c r="H905" t="str">
        <f>VLOOKUP($D905,metadata!$B$2:$S$450,5,FALSE)</f>
        <v>y</v>
      </c>
      <c r="I905" t="str">
        <f>VLOOKUP($D905,metadata!$B$2:$S$450,6,FALSE)</f>
        <v>a</v>
      </c>
      <c r="J905" t="str">
        <f>VLOOKUP($D905,metadata!$B$2:$S$450,7,FALSE)</f>
        <v>i</v>
      </c>
      <c r="K905">
        <f>VLOOKUP($D905,metadata!$B$2:$S$450,8,FALSE)</f>
        <v>7</v>
      </c>
      <c r="L905">
        <f>VLOOKUP($D905,metadata!$B$2:$S$450,9,FALSE)</f>
        <v>5</v>
      </c>
      <c r="M905">
        <f>VLOOKUP($D905,metadata!$B$2:$S$450,10,FALSE)</f>
        <v>0</v>
      </c>
      <c r="N905" t="str">
        <f>VLOOKUP($D905,metadata!$B$2:$S$450,11,FALSE)</f>
        <v>Atrophaneura alcinous</v>
      </c>
      <c r="O905" t="str">
        <f>VLOOKUP($D905,metadata!$B$2:$S$450,12,FALSE)</f>
        <v>lepidoptera</v>
      </c>
      <c r="P905" t="str">
        <f>VLOOKUP($D905,metadata!$B$2:$S$450,13,FALSE)</f>
        <v xml:space="preserve"> Fuchu</v>
      </c>
      <c r="Q905">
        <f>VLOOKUP($D905,metadata!$B$2:$S$450,14,FALSE)</f>
        <v>35.668968999999997</v>
      </c>
      <c r="R905">
        <f>VLOOKUP($D905,metadata!$B$2:$S$450,15,FALSE)</f>
        <v>139.47766899999999</v>
      </c>
      <c r="S905">
        <f>VLOOKUP($D905,metadata!$B$2:$S$450,16,FALSE)</f>
        <v>0.05</v>
      </c>
      <c r="T905">
        <f>VLOOKUP($D905,metadata!$B$2:$S$450,17,FALSE)</f>
        <v>50</v>
      </c>
      <c r="U905">
        <f>VLOOKUP($D905,metadata!$B$2:$S$450,18,FALSE)</f>
        <v>0</v>
      </c>
      <c r="V905">
        <f>VLOOKUP($D905,metadata!$B$2:$Z$450,19,FALSE)</f>
        <v>25</v>
      </c>
      <c r="W905" t="str">
        <f>VLOOKUP($D905,metadata!$B$2:$Z$450,20,FALSE)</f>
        <v>global average</v>
      </c>
      <c r="X905">
        <f>VLOOKUP($D905,metadata!$B$2:$Z$450,21,FALSE)</f>
        <v>0</v>
      </c>
      <c r="Y905">
        <f>VLOOKUP($D905,metadata!$B$2:$Z$450,22,FALSE)</f>
        <v>19</v>
      </c>
      <c r="Z905">
        <f>VLOOKUP($D905,metadata!$B$2:$Z$450,23,FALSE)</f>
        <v>0</v>
      </c>
      <c r="AA905">
        <f>VLOOKUP($D905,metadata!$B$2:$Z$450,24,FALSE)</f>
        <v>0</v>
      </c>
      <c r="AB905">
        <f>VLOOKUP($D905,metadata!$B$2:$Z$450,25,FALSE)</f>
        <v>0</v>
      </c>
    </row>
    <row r="906" spans="3:28" x14ac:dyDescent="0.3">
      <c r="C906">
        <v>905</v>
      </c>
      <c r="D906" s="11" t="str">
        <f t="shared" si="14"/>
        <v>19- Fuchu</v>
      </c>
      <c r="E906" t="str">
        <f>VLOOKUP($D906,metadata!$B$2:$S$450,2,FALSE)</f>
        <v>Kato, Y</v>
      </c>
      <c r="F906" t="str">
        <f>VLOOKUP($D906,metadata!$B$2:$S$450,3,FALSE)</f>
        <v>Geographic variation in photoperiodic response for the induction of pupal diapause in the Aristolochia-feeding butterfly Atrophaneura alcinous</v>
      </c>
      <c r="G906" t="str">
        <f>VLOOKUP($D906,metadata!$B$2:$S$450,4,FALSE)</f>
        <v>10.1303/aez.2005.347</v>
      </c>
      <c r="H906" t="str">
        <f>VLOOKUP($D906,metadata!$B$2:$S$450,5,FALSE)</f>
        <v>y</v>
      </c>
      <c r="I906" t="str">
        <f>VLOOKUP($D906,metadata!$B$2:$S$450,6,FALSE)</f>
        <v>a</v>
      </c>
      <c r="J906" t="str">
        <f>VLOOKUP($D906,metadata!$B$2:$S$450,7,FALSE)</f>
        <v>i</v>
      </c>
      <c r="K906">
        <f>VLOOKUP($D906,metadata!$B$2:$S$450,8,FALSE)</f>
        <v>7</v>
      </c>
      <c r="L906">
        <f>VLOOKUP($D906,metadata!$B$2:$S$450,9,FALSE)</f>
        <v>5</v>
      </c>
      <c r="M906">
        <f>VLOOKUP($D906,metadata!$B$2:$S$450,10,FALSE)</f>
        <v>0</v>
      </c>
      <c r="N906" t="str">
        <f>VLOOKUP($D906,metadata!$B$2:$S$450,11,FALSE)</f>
        <v>Atrophaneura alcinous</v>
      </c>
      <c r="O906" t="str">
        <f>VLOOKUP($D906,metadata!$B$2:$S$450,12,FALSE)</f>
        <v>lepidoptera</v>
      </c>
      <c r="P906" t="str">
        <f>VLOOKUP($D906,metadata!$B$2:$S$450,13,FALSE)</f>
        <v xml:space="preserve"> Fuchu</v>
      </c>
      <c r="Q906">
        <f>VLOOKUP($D906,metadata!$B$2:$S$450,14,FALSE)</f>
        <v>35.668968999999997</v>
      </c>
      <c r="R906">
        <f>VLOOKUP($D906,metadata!$B$2:$S$450,15,FALSE)</f>
        <v>139.47766899999999</v>
      </c>
      <c r="S906">
        <f>VLOOKUP($D906,metadata!$B$2:$S$450,16,FALSE)</f>
        <v>0.05</v>
      </c>
      <c r="T906">
        <f>VLOOKUP($D906,metadata!$B$2:$S$450,17,FALSE)</f>
        <v>50</v>
      </c>
      <c r="U906">
        <f>VLOOKUP($D906,metadata!$B$2:$S$450,18,FALSE)</f>
        <v>0</v>
      </c>
      <c r="V906">
        <f>VLOOKUP($D906,metadata!$B$2:$Z$450,19,FALSE)</f>
        <v>25</v>
      </c>
      <c r="W906" t="str">
        <f>VLOOKUP($D906,metadata!$B$2:$Z$450,20,FALSE)</f>
        <v>global average</v>
      </c>
      <c r="X906">
        <f>VLOOKUP($D906,metadata!$B$2:$Z$450,21,FALSE)</f>
        <v>0</v>
      </c>
      <c r="Y906">
        <f>VLOOKUP($D906,metadata!$B$2:$Z$450,22,FALSE)</f>
        <v>19</v>
      </c>
      <c r="Z906">
        <f>VLOOKUP($D906,metadata!$B$2:$Z$450,23,FALSE)</f>
        <v>0</v>
      </c>
      <c r="AA906">
        <f>VLOOKUP($D906,metadata!$B$2:$Z$450,24,FALSE)</f>
        <v>0</v>
      </c>
      <c r="AB906">
        <f>VLOOKUP($D906,metadata!$B$2:$Z$450,25,FALSE)</f>
        <v>0</v>
      </c>
    </row>
    <row r="907" spans="3:28" x14ac:dyDescent="0.3">
      <c r="C907">
        <v>906</v>
      </c>
      <c r="D907" s="11" t="str">
        <f t="shared" si="14"/>
        <v>19- Fuchu</v>
      </c>
      <c r="E907" t="str">
        <f>VLOOKUP($D907,metadata!$B$2:$S$450,2,FALSE)</f>
        <v>Kato, Y</v>
      </c>
      <c r="F907" t="str">
        <f>VLOOKUP($D907,metadata!$B$2:$S$450,3,FALSE)</f>
        <v>Geographic variation in photoperiodic response for the induction of pupal diapause in the Aristolochia-feeding butterfly Atrophaneura alcinous</v>
      </c>
      <c r="G907" t="str">
        <f>VLOOKUP($D907,metadata!$B$2:$S$450,4,FALSE)</f>
        <v>10.1303/aez.2005.347</v>
      </c>
      <c r="H907" t="str">
        <f>VLOOKUP($D907,metadata!$B$2:$S$450,5,FALSE)</f>
        <v>y</v>
      </c>
      <c r="I907" t="str">
        <f>VLOOKUP($D907,metadata!$B$2:$S$450,6,FALSE)</f>
        <v>a</v>
      </c>
      <c r="J907" t="str">
        <f>VLOOKUP($D907,metadata!$B$2:$S$450,7,FALSE)</f>
        <v>i</v>
      </c>
      <c r="K907">
        <f>VLOOKUP($D907,metadata!$B$2:$S$450,8,FALSE)</f>
        <v>7</v>
      </c>
      <c r="L907">
        <f>VLOOKUP($D907,metadata!$B$2:$S$450,9,FALSE)</f>
        <v>5</v>
      </c>
      <c r="M907">
        <f>VLOOKUP($D907,metadata!$B$2:$S$450,10,FALSE)</f>
        <v>0</v>
      </c>
      <c r="N907" t="str">
        <f>VLOOKUP($D907,metadata!$B$2:$S$450,11,FALSE)</f>
        <v>Atrophaneura alcinous</v>
      </c>
      <c r="O907" t="str">
        <f>VLOOKUP($D907,metadata!$B$2:$S$450,12,FALSE)</f>
        <v>lepidoptera</v>
      </c>
      <c r="P907" t="str">
        <f>VLOOKUP($D907,metadata!$B$2:$S$450,13,FALSE)</f>
        <v xml:space="preserve"> Fuchu</v>
      </c>
      <c r="Q907">
        <f>VLOOKUP($D907,metadata!$B$2:$S$450,14,FALSE)</f>
        <v>35.668968999999997</v>
      </c>
      <c r="R907">
        <f>VLOOKUP($D907,metadata!$B$2:$S$450,15,FALSE)</f>
        <v>139.47766899999999</v>
      </c>
      <c r="S907">
        <f>VLOOKUP($D907,metadata!$B$2:$S$450,16,FALSE)</f>
        <v>0.05</v>
      </c>
      <c r="T907">
        <f>VLOOKUP($D907,metadata!$B$2:$S$450,17,FALSE)</f>
        <v>50</v>
      </c>
      <c r="U907">
        <f>VLOOKUP($D907,metadata!$B$2:$S$450,18,FALSE)</f>
        <v>0</v>
      </c>
      <c r="V907">
        <f>VLOOKUP($D907,metadata!$B$2:$Z$450,19,FALSE)</f>
        <v>25</v>
      </c>
      <c r="W907" t="str">
        <f>VLOOKUP($D907,metadata!$B$2:$Z$450,20,FALSE)</f>
        <v>global average</v>
      </c>
      <c r="X907">
        <f>VLOOKUP($D907,metadata!$B$2:$Z$450,21,FALSE)</f>
        <v>0</v>
      </c>
      <c r="Y907">
        <f>VLOOKUP($D907,metadata!$B$2:$Z$450,22,FALSE)</f>
        <v>19</v>
      </c>
      <c r="Z907">
        <f>VLOOKUP($D907,metadata!$B$2:$Z$450,23,FALSE)</f>
        <v>0</v>
      </c>
      <c r="AA907">
        <f>VLOOKUP($D907,metadata!$B$2:$Z$450,24,FALSE)</f>
        <v>0</v>
      </c>
      <c r="AB907">
        <f>VLOOKUP($D907,metadata!$B$2:$Z$450,25,FALSE)</f>
        <v>0</v>
      </c>
    </row>
    <row r="908" spans="3:28" x14ac:dyDescent="0.3">
      <c r="C908">
        <v>907</v>
      </c>
      <c r="D908" s="11" t="str">
        <f t="shared" si="14"/>
        <v>19- Fuchu</v>
      </c>
      <c r="E908" t="str">
        <f>VLOOKUP($D908,metadata!$B$2:$S$450,2,FALSE)</f>
        <v>Kato, Y</v>
      </c>
      <c r="F908" t="str">
        <f>VLOOKUP($D908,metadata!$B$2:$S$450,3,FALSE)</f>
        <v>Geographic variation in photoperiodic response for the induction of pupal diapause in the Aristolochia-feeding butterfly Atrophaneura alcinous</v>
      </c>
      <c r="G908" t="str">
        <f>VLOOKUP($D908,metadata!$B$2:$S$450,4,FALSE)</f>
        <v>10.1303/aez.2005.347</v>
      </c>
      <c r="H908" t="str">
        <f>VLOOKUP($D908,metadata!$B$2:$S$450,5,FALSE)</f>
        <v>y</v>
      </c>
      <c r="I908" t="str">
        <f>VLOOKUP($D908,metadata!$B$2:$S$450,6,FALSE)</f>
        <v>a</v>
      </c>
      <c r="J908" t="str">
        <f>VLOOKUP($D908,metadata!$B$2:$S$450,7,FALSE)</f>
        <v>i</v>
      </c>
      <c r="K908">
        <f>VLOOKUP($D908,metadata!$B$2:$S$450,8,FALSE)</f>
        <v>7</v>
      </c>
      <c r="L908">
        <f>VLOOKUP($D908,metadata!$B$2:$S$450,9,FALSE)</f>
        <v>5</v>
      </c>
      <c r="M908">
        <f>VLOOKUP($D908,metadata!$B$2:$S$450,10,FALSE)</f>
        <v>0</v>
      </c>
      <c r="N908" t="str">
        <f>VLOOKUP($D908,metadata!$B$2:$S$450,11,FALSE)</f>
        <v>Atrophaneura alcinous</v>
      </c>
      <c r="O908" t="str">
        <f>VLOOKUP($D908,metadata!$B$2:$S$450,12,FALSE)</f>
        <v>lepidoptera</v>
      </c>
      <c r="P908" t="str">
        <f>VLOOKUP($D908,metadata!$B$2:$S$450,13,FALSE)</f>
        <v xml:space="preserve"> Fuchu</v>
      </c>
      <c r="Q908">
        <f>VLOOKUP($D908,metadata!$B$2:$S$450,14,FALSE)</f>
        <v>35.668968999999997</v>
      </c>
      <c r="R908">
        <f>VLOOKUP($D908,metadata!$B$2:$S$450,15,FALSE)</f>
        <v>139.47766899999999</v>
      </c>
      <c r="S908">
        <f>VLOOKUP($D908,metadata!$B$2:$S$450,16,FALSE)</f>
        <v>0.05</v>
      </c>
      <c r="T908">
        <f>VLOOKUP($D908,metadata!$B$2:$S$450,17,FALSE)</f>
        <v>50</v>
      </c>
      <c r="U908">
        <f>VLOOKUP($D908,metadata!$B$2:$S$450,18,FALSE)</f>
        <v>0</v>
      </c>
      <c r="V908">
        <f>VLOOKUP($D908,metadata!$B$2:$Z$450,19,FALSE)</f>
        <v>25</v>
      </c>
      <c r="W908" t="str">
        <f>VLOOKUP($D908,metadata!$B$2:$Z$450,20,FALSE)</f>
        <v>global average</v>
      </c>
      <c r="X908">
        <f>VLOOKUP($D908,metadata!$B$2:$Z$450,21,FALSE)</f>
        <v>0</v>
      </c>
      <c r="Y908">
        <f>VLOOKUP($D908,metadata!$B$2:$Z$450,22,FALSE)</f>
        <v>19</v>
      </c>
      <c r="Z908">
        <f>VLOOKUP($D908,metadata!$B$2:$Z$450,23,FALSE)</f>
        <v>0</v>
      </c>
      <c r="AA908">
        <f>VLOOKUP($D908,metadata!$B$2:$Z$450,24,FALSE)</f>
        <v>0</v>
      </c>
      <c r="AB908">
        <f>VLOOKUP($D908,metadata!$B$2:$Z$450,25,FALSE)</f>
        <v>0</v>
      </c>
    </row>
    <row r="909" spans="3:28" x14ac:dyDescent="0.3">
      <c r="C909">
        <v>908</v>
      </c>
      <c r="D909" s="11" t="str">
        <f t="shared" si="14"/>
        <v>19- Fuchu</v>
      </c>
      <c r="E909" t="str">
        <f>VLOOKUP($D909,metadata!$B$2:$S$450,2,FALSE)</f>
        <v>Kato, Y</v>
      </c>
      <c r="F909" t="str">
        <f>VLOOKUP($D909,metadata!$B$2:$S$450,3,FALSE)</f>
        <v>Geographic variation in photoperiodic response for the induction of pupal diapause in the Aristolochia-feeding butterfly Atrophaneura alcinous</v>
      </c>
      <c r="G909" t="str">
        <f>VLOOKUP($D909,metadata!$B$2:$S$450,4,FALSE)</f>
        <v>10.1303/aez.2005.347</v>
      </c>
      <c r="H909" t="str">
        <f>VLOOKUP($D909,metadata!$B$2:$S$450,5,FALSE)</f>
        <v>y</v>
      </c>
      <c r="I909" t="str">
        <f>VLOOKUP($D909,metadata!$B$2:$S$450,6,FALSE)</f>
        <v>a</v>
      </c>
      <c r="J909" t="str">
        <f>VLOOKUP($D909,metadata!$B$2:$S$450,7,FALSE)</f>
        <v>i</v>
      </c>
      <c r="K909">
        <f>VLOOKUP($D909,metadata!$B$2:$S$450,8,FALSE)</f>
        <v>7</v>
      </c>
      <c r="L909">
        <f>VLOOKUP($D909,metadata!$B$2:$S$450,9,FALSE)</f>
        <v>5</v>
      </c>
      <c r="M909">
        <f>VLOOKUP($D909,metadata!$B$2:$S$450,10,FALSE)</f>
        <v>0</v>
      </c>
      <c r="N909" t="str">
        <f>VLOOKUP($D909,metadata!$B$2:$S$450,11,FALSE)</f>
        <v>Atrophaneura alcinous</v>
      </c>
      <c r="O909" t="str">
        <f>VLOOKUP($D909,metadata!$B$2:$S$450,12,FALSE)</f>
        <v>lepidoptera</v>
      </c>
      <c r="P909" t="str">
        <f>VLOOKUP($D909,metadata!$B$2:$S$450,13,FALSE)</f>
        <v xml:space="preserve"> Fuchu</v>
      </c>
      <c r="Q909">
        <f>VLOOKUP($D909,metadata!$B$2:$S$450,14,FALSE)</f>
        <v>35.668968999999997</v>
      </c>
      <c r="R909">
        <f>VLOOKUP($D909,metadata!$B$2:$S$450,15,FALSE)</f>
        <v>139.47766899999999</v>
      </c>
      <c r="S909">
        <f>VLOOKUP($D909,metadata!$B$2:$S$450,16,FALSE)</f>
        <v>0.05</v>
      </c>
      <c r="T909">
        <f>VLOOKUP($D909,metadata!$B$2:$S$450,17,FALSE)</f>
        <v>50</v>
      </c>
      <c r="U909">
        <f>VLOOKUP($D909,metadata!$B$2:$S$450,18,FALSE)</f>
        <v>0</v>
      </c>
      <c r="V909">
        <f>VLOOKUP($D909,metadata!$B$2:$Z$450,19,FALSE)</f>
        <v>25</v>
      </c>
      <c r="W909" t="str">
        <f>VLOOKUP($D909,metadata!$B$2:$Z$450,20,FALSE)</f>
        <v>global average</v>
      </c>
      <c r="X909">
        <f>VLOOKUP($D909,metadata!$B$2:$Z$450,21,FALSE)</f>
        <v>0</v>
      </c>
      <c r="Y909">
        <f>VLOOKUP($D909,metadata!$B$2:$Z$450,22,FALSE)</f>
        <v>19</v>
      </c>
      <c r="Z909">
        <f>VLOOKUP($D909,metadata!$B$2:$Z$450,23,FALSE)</f>
        <v>0</v>
      </c>
      <c r="AA909">
        <f>VLOOKUP($D909,metadata!$B$2:$Z$450,24,FALSE)</f>
        <v>0</v>
      </c>
      <c r="AB909">
        <f>VLOOKUP($D909,metadata!$B$2:$Z$450,25,FALSE)</f>
        <v>0</v>
      </c>
    </row>
    <row r="910" spans="3:28" x14ac:dyDescent="0.3">
      <c r="C910">
        <v>909</v>
      </c>
      <c r="D910" s="11" t="str">
        <f t="shared" si="14"/>
        <v>19- Fuchu</v>
      </c>
      <c r="E910" t="str">
        <f>VLOOKUP($D910,metadata!$B$2:$S$450,2,FALSE)</f>
        <v>Kato, Y</v>
      </c>
      <c r="F910" t="str">
        <f>VLOOKUP($D910,metadata!$B$2:$S$450,3,FALSE)</f>
        <v>Geographic variation in photoperiodic response for the induction of pupal diapause in the Aristolochia-feeding butterfly Atrophaneura alcinous</v>
      </c>
      <c r="G910" t="str">
        <f>VLOOKUP($D910,metadata!$B$2:$S$450,4,FALSE)</f>
        <v>10.1303/aez.2005.347</v>
      </c>
      <c r="H910" t="str">
        <f>VLOOKUP($D910,metadata!$B$2:$S$450,5,FALSE)</f>
        <v>y</v>
      </c>
      <c r="I910" t="str">
        <f>VLOOKUP($D910,metadata!$B$2:$S$450,6,FALSE)</f>
        <v>a</v>
      </c>
      <c r="J910" t="str">
        <f>VLOOKUP($D910,metadata!$B$2:$S$450,7,FALSE)</f>
        <v>i</v>
      </c>
      <c r="K910">
        <f>VLOOKUP($D910,metadata!$B$2:$S$450,8,FALSE)</f>
        <v>7</v>
      </c>
      <c r="L910">
        <f>VLOOKUP($D910,metadata!$B$2:$S$450,9,FALSE)</f>
        <v>5</v>
      </c>
      <c r="M910">
        <f>VLOOKUP($D910,metadata!$B$2:$S$450,10,FALSE)</f>
        <v>0</v>
      </c>
      <c r="N910" t="str">
        <f>VLOOKUP($D910,metadata!$B$2:$S$450,11,FALSE)</f>
        <v>Atrophaneura alcinous</v>
      </c>
      <c r="O910" t="str">
        <f>VLOOKUP($D910,metadata!$B$2:$S$450,12,FALSE)</f>
        <v>lepidoptera</v>
      </c>
      <c r="P910" t="str">
        <f>VLOOKUP($D910,metadata!$B$2:$S$450,13,FALSE)</f>
        <v xml:space="preserve"> Fuchu</v>
      </c>
      <c r="Q910">
        <f>VLOOKUP($D910,metadata!$B$2:$S$450,14,FALSE)</f>
        <v>35.668968999999997</v>
      </c>
      <c r="R910">
        <f>VLOOKUP($D910,metadata!$B$2:$S$450,15,FALSE)</f>
        <v>139.47766899999999</v>
      </c>
      <c r="S910">
        <f>VLOOKUP($D910,metadata!$B$2:$S$450,16,FALSE)</f>
        <v>0.05</v>
      </c>
      <c r="T910">
        <f>VLOOKUP($D910,metadata!$B$2:$S$450,17,FALSE)</f>
        <v>50</v>
      </c>
      <c r="U910">
        <f>VLOOKUP($D910,metadata!$B$2:$S$450,18,FALSE)</f>
        <v>0</v>
      </c>
      <c r="V910">
        <f>VLOOKUP($D910,metadata!$B$2:$Z$450,19,FALSE)</f>
        <v>25</v>
      </c>
      <c r="W910" t="str">
        <f>VLOOKUP($D910,metadata!$B$2:$Z$450,20,FALSE)</f>
        <v>global average</v>
      </c>
      <c r="X910">
        <f>VLOOKUP($D910,metadata!$B$2:$Z$450,21,FALSE)</f>
        <v>0</v>
      </c>
      <c r="Y910">
        <f>VLOOKUP($D910,metadata!$B$2:$Z$450,22,FALSE)</f>
        <v>19</v>
      </c>
      <c r="Z910">
        <f>VLOOKUP($D910,metadata!$B$2:$Z$450,23,FALSE)</f>
        <v>0</v>
      </c>
      <c r="AA910">
        <f>VLOOKUP($D910,metadata!$B$2:$Z$450,24,FALSE)</f>
        <v>0</v>
      </c>
      <c r="AB910">
        <f>VLOOKUP($D910,metadata!$B$2:$Z$450,25,FALSE)</f>
        <v>0</v>
      </c>
    </row>
    <row r="911" spans="3:28" x14ac:dyDescent="0.3">
      <c r="C911">
        <v>910</v>
      </c>
      <c r="D911" s="11" t="str">
        <f t="shared" si="14"/>
        <v>19- Fuchu</v>
      </c>
      <c r="E911" t="str">
        <f>VLOOKUP($D911,metadata!$B$2:$S$450,2,FALSE)</f>
        <v>Kato, Y</v>
      </c>
      <c r="F911" t="str">
        <f>VLOOKUP($D911,metadata!$B$2:$S$450,3,FALSE)</f>
        <v>Geographic variation in photoperiodic response for the induction of pupal diapause in the Aristolochia-feeding butterfly Atrophaneura alcinous</v>
      </c>
      <c r="G911" t="str">
        <f>VLOOKUP($D911,metadata!$B$2:$S$450,4,FALSE)</f>
        <v>10.1303/aez.2005.347</v>
      </c>
      <c r="H911" t="str">
        <f>VLOOKUP($D911,metadata!$B$2:$S$450,5,FALSE)</f>
        <v>y</v>
      </c>
      <c r="I911" t="str">
        <f>VLOOKUP($D911,metadata!$B$2:$S$450,6,FALSE)</f>
        <v>a</v>
      </c>
      <c r="J911" t="str">
        <f>VLOOKUP($D911,metadata!$B$2:$S$450,7,FALSE)</f>
        <v>i</v>
      </c>
      <c r="K911">
        <f>VLOOKUP($D911,metadata!$B$2:$S$450,8,FALSE)</f>
        <v>7</v>
      </c>
      <c r="L911">
        <f>VLOOKUP($D911,metadata!$B$2:$S$450,9,FALSE)</f>
        <v>5</v>
      </c>
      <c r="M911">
        <f>VLOOKUP($D911,metadata!$B$2:$S$450,10,FALSE)</f>
        <v>0</v>
      </c>
      <c r="N911" t="str">
        <f>VLOOKUP($D911,metadata!$B$2:$S$450,11,FALSE)</f>
        <v>Atrophaneura alcinous</v>
      </c>
      <c r="O911" t="str">
        <f>VLOOKUP($D911,metadata!$B$2:$S$450,12,FALSE)</f>
        <v>lepidoptera</v>
      </c>
      <c r="P911" t="str">
        <f>VLOOKUP($D911,metadata!$B$2:$S$450,13,FALSE)</f>
        <v xml:space="preserve"> Fuchu</v>
      </c>
      <c r="Q911">
        <f>VLOOKUP($D911,metadata!$B$2:$S$450,14,FALSE)</f>
        <v>35.668968999999997</v>
      </c>
      <c r="R911">
        <f>VLOOKUP($D911,metadata!$B$2:$S$450,15,FALSE)</f>
        <v>139.47766899999999</v>
      </c>
      <c r="S911">
        <f>VLOOKUP($D911,metadata!$B$2:$S$450,16,FALSE)</f>
        <v>0.05</v>
      </c>
      <c r="T911">
        <f>VLOOKUP($D911,metadata!$B$2:$S$450,17,FALSE)</f>
        <v>50</v>
      </c>
      <c r="U911">
        <f>VLOOKUP($D911,metadata!$B$2:$S$450,18,FALSE)</f>
        <v>0</v>
      </c>
      <c r="V911">
        <f>VLOOKUP($D911,metadata!$B$2:$Z$450,19,FALSE)</f>
        <v>25</v>
      </c>
      <c r="W911" t="str">
        <f>VLOOKUP($D911,metadata!$B$2:$Z$450,20,FALSE)</f>
        <v>global average</v>
      </c>
      <c r="X911">
        <f>VLOOKUP($D911,metadata!$B$2:$Z$450,21,FALSE)</f>
        <v>0</v>
      </c>
      <c r="Y911">
        <f>VLOOKUP($D911,metadata!$B$2:$Z$450,22,FALSE)</f>
        <v>19</v>
      </c>
      <c r="Z911">
        <f>VLOOKUP($D911,metadata!$B$2:$Z$450,23,FALSE)</f>
        <v>0</v>
      </c>
      <c r="AA911">
        <f>VLOOKUP($D911,metadata!$B$2:$Z$450,24,FALSE)</f>
        <v>0</v>
      </c>
      <c r="AB911">
        <f>VLOOKUP($D911,metadata!$B$2:$Z$450,25,FALSE)</f>
        <v>0</v>
      </c>
    </row>
    <row r="912" spans="3:28" x14ac:dyDescent="0.3">
      <c r="C912">
        <v>911</v>
      </c>
      <c r="D912" s="11" t="str">
        <f t="shared" si="14"/>
        <v>19- Fuchu</v>
      </c>
      <c r="E912" t="str">
        <f>VLOOKUP($D912,metadata!$B$2:$S$450,2,FALSE)</f>
        <v>Kato, Y</v>
      </c>
      <c r="F912" t="str">
        <f>VLOOKUP($D912,metadata!$B$2:$S$450,3,FALSE)</f>
        <v>Geographic variation in photoperiodic response for the induction of pupal diapause in the Aristolochia-feeding butterfly Atrophaneura alcinous</v>
      </c>
      <c r="G912" t="str">
        <f>VLOOKUP($D912,metadata!$B$2:$S$450,4,FALSE)</f>
        <v>10.1303/aez.2005.347</v>
      </c>
      <c r="H912" t="str">
        <f>VLOOKUP($D912,metadata!$B$2:$S$450,5,FALSE)</f>
        <v>y</v>
      </c>
      <c r="I912" t="str">
        <f>VLOOKUP($D912,metadata!$B$2:$S$450,6,FALSE)</f>
        <v>a</v>
      </c>
      <c r="J912" t="str">
        <f>VLOOKUP($D912,metadata!$B$2:$S$450,7,FALSE)</f>
        <v>i</v>
      </c>
      <c r="K912">
        <f>VLOOKUP($D912,metadata!$B$2:$S$450,8,FALSE)</f>
        <v>7</v>
      </c>
      <c r="L912">
        <f>VLOOKUP($D912,metadata!$B$2:$S$450,9,FALSE)</f>
        <v>5</v>
      </c>
      <c r="M912">
        <f>VLOOKUP($D912,metadata!$B$2:$S$450,10,FALSE)</f>
        <v>0</v>
      </c>
      <c r="N912" t="str">
        <f>VLOOKUP($D912,metadata!$B$2:$S$450,11,FALSE)</f>
        <v>Atrophaneura alcinous</v>
      </c>
      <c r="O912" t="str">
        <f>VLOOKUP($D912,metadata!$B$2:$S$450,12,FALSE)</f>
        <v>lepidoptera</v>
      </c>
      <c r="P912" t="str">
        <f>VLOOKUP($D912,metadata!$B$2:$S$450,13,FALSE)</f>
        <v xml:space="preserve"> Fuchu</v>
      </c>
      <c r="Q912">
        <f>VLOOKUP($D912,metadata!$B$2:$S$450,14,FALSE)</f>
        <v>35.668968999999997</v>
      </c>
      <c r="R912">
        <f>VLOOKUP($D912,metadata!$B$2:$S$450,15,FALSE)</f>
        <v>139.47766899999999</v>
      </c>
      <c r="S912">
        <f>VLOOKUP($D912,metadata!$B$2:$S$450,16,FALSE)</f>
        <v>0.05</v>
      </c>
      <c r="T912">
        <f>VLOOKUP($D912,metadata!$B$2:$S$450,17,FALSE)</f>
        <v>50</v>
      </c>
      <c r="U912">
        <f>VLOOKUP($D912,metadata!$B$2:$S$450,18,FALSE)</f>
        <v>0</v>
      </c>
      <c r="V912">
        <f>VLOOKUP($D912,metadata!$B$2:$Z$450,19,FALSE)</f>
        <v>25</v>
      </c>
      <c r="W912" t="str">
        <f>VLOOKUP($D912,metadata!$B$2:$Z$450,20,FALSE)</f>
        <v>global average</v>
      </c>
      <c r="X912">
        <f>VLOOKUP($D912,metadata!$B$2:$Z$450,21,FALSE)</f>
        <v>0</v>
      </c>
      <c r="Y912">
        <f>VLOOKUP($D912,metadata!$B$2:$Z$450,22,FALSE)</f>
        <v>19</v>
      </c>
      <c r="Z912">
        <f>VLOOKUP($D912,metadata!$B$2:$Z$450,23,FALSE)</f>
        <v>0</v>
      </c>
      <c r="AA912">
        <f>VLOOKUP($D912,metadata!$B$2:$Z$450,24,FALSE)</f>
        <v>0</v>
      </c>
      <c r="AB912">
        <f>VLOOKUP($D912,metadata!$B$2:$Z$450,25,FALSE)</f>
        <v>0</v>
      </c>
    </row>
    <row r="913" spans="3:28" x14ac:dyDescent="0.3">
      <c r="C913">
        <v>912</v>
      </c>
      <c r="D913" s="11" t="str">
        <f t="shared" si="14"/>
        <v>19- Fuchu</v>
      </c>
      <c r="E913" t="str">
        <f>VLOOKUP($D913,metadata!$B$2:$S$450,2,FALSE)</f>
        <v>Kato, Y</v>
      </c>
      <c r="F913" t="str">
        <f>VLOOKUP($D913,metadata!$B$2:$S$450,3,FALSE)</f>
        <v>Geographic variation in photoperiodic response for the induction of pupal diapause in the Aristolochia-feeding butterfly Atrophaneura alcinous</v>
      </c>
      <c r="G913" t="str">
        <f>VLOOKUP($D913,metadata!$B$2:$S$450,4,FALSE)</f>
        <v>10.1303/aez.2005.347</v>
      </c>
      <c r="H913" t="str">
        <f>VLOOKUP($D913,metadata!$B$2:$S$450,5,FALSE)</f>
        <v>y</v>
      </c>
      <c r="I913" t="str">
        <f>VLOOKUP($D913,metadata!$B$2:$S$450,6,FALSE)</f>
        <v>a</v>
      </c>
      <c r="J913" t="str">
        <f>VLOOKUP($D913,metadata!$B$2:$S$450,7,FALSE)</f>
        <v>i</v>
      </c>
      <c r="K913">
        <f>VLOOKUP($D913,metadata!$B$2:$S$450,8,FALSE)</f>
        <v>7</v>
      </c>
      <c r="L913">
        <f>VLOOKUP($D913,metadata!$B$2:$S$450,9,FALSE)</f>
        <v>5</v>
      </c>
      <c r="M913">
        <f>VLOOKUP($D913,metadata!$B$2:$S$450,10,FALSE)</f>
        <v>0</v>
      </c>
      <c r="N913" t="str">
        <f>VLOOKUP($D913,metadata!$B$2:$S$450,11,FALSE)</f>
        <v>Atrophaneura alcinous</v>
      </c>
      <c r="O913" t="str">
        <f>VLOOKUP($D913,metadata!$B$2:$S$450,12,FALSE)</f>
        <v>lepidoptera</v>
      </c>
      <c r="P913" t="str">
        <f>VLOOKUP($D913,metadata!$B$2:$S$450,13,FALSE)</f>
        <v xml:space="preserve"> Fuchu</v>
      </c>
      <c r="Q913">
        <f>VLOOKUP($D913,metadata!$B$2:$S$450,14,FALSE)</f>
        <v>35.668968999999997</v>
      </c>
      <c r="R913">
        <f>VLOOKUP($D913,metadata!$B$2:$S$450,15,FALSE)</f>
        <v>139.47766899999999</v>
      </c>
      <c r="S913">
        <f>VLOOKUP($D913,metadata!$B$2:$S$450,16,FALSE)</f>
        <v>0.05</v>
      </c>
      <c r="T913">
        <f>VLOOKUP($D913,metadata!$B$2:$S$450,17,FALSE)</f>
        <v>50</v>
      </c>
      <c r="U913">
        <f>VLOOKUP($D913,metadata!$B$2:$S$450,18,FALSE)</f>
        <v>0</v>
      </c>
      <c r="V913">
        <f>VLOOKUP($D913,metadata!$B$2:$Z$450,19,FALSE)</f>
        <v>25</v>
      </c>
      <c r="W913" t="str">
        <f>VLOOKUP($D913,metadata!$B$2:$Z$450,20,FALSE)</f>
        <v>global average</v>
      </c>
      <c r="X913">
        <f>VLOOKUP($D913,metadata!$B$2:$Z$450,21,FALSE)</f>
        <v>0</v>
      </c>
      <c r="Y913">
        <f>VLOOKUP($D913,metadata!$B$2:$Z$450,22,FALSE)</f>
        <v>19</v>
      </c>
      <c r="Z913">
        <f>VLOOKUP($D913,metadata!$B$2:$Z$450,23,FALSE)</f>
        <v>0</v>
      </c>
      <c r="AA913">
        <f>VLOOKUP($D913,metadata!$B$2:$Z$450,24,FALSE)</f>
        <v>0</v>
      </c>
      <c r="AB913">
        <f>VLOOKUP($D913,metadata!$B$2:$Z$450,25,FALSE)</f>
        <v>0</v>
      </c>
    </row>
    <row r="914" spans="3:28" x14ac:dyDescent="0.3">
      <c r="C914">
        <v>913</v>
      </c>
      <c r="D914" s="11" t="str">
        <f t="shared" si="14"/>
        <v>19- Fuchu</v>
      </c>
      <c r="E914" t="str">
        <f>VLOOKUP($D914,metadata!$B$2:$S$450,2,FALSE)</f>
        <v>Kato, Y</v>
      </c>
      <c r="F914" t="str">
        <f>VLOOKUP($D914,metadata!$B$2:$S$450,3,FALSE)</f>
        <v>Geographic variation in photoperiodic response for the induction of pupal diapause in the Aristolochia-feeding butterfly Atrophaneura alcinous</v>
      </c>
      <c r="G914" t="str">
        <f>VLOOKUP($D914,metadata!$B$2:$S$450,4,FALSE)</f>
        <v>10.1303/aez.2005.347</v>
      </c>
      <c r="H914" t="str">
        <f>VLOOKUP($D914,metadata!$B$2:$S$450,5,FALSE)</f>
        <v>y</v>
      </c>
      <c r="I914" t="str">
        <f>VLOOKUP($D914,metadata!$B$2:$S$450,6,FALSE)</f>
        <v>a</v>
      </c>
      <c r="J914" t="str">
        <f>VLOOKUP($D914,metadata!$B$2:$S$450,7,FALSE)</f>
        <v>i</v>
      </c>
      <c r="K914">
        <f>VLOOKUP($D914,metadata!$B$2:$S$450,8,FALSE)</f>
        <v>7</v>
      </c>
      <c r="L914">
        <f>VLOOKUP($D914,metadata!$B$2:$S$450,9,FALSE)</f>
        <v>5</v>
      </c>
      <c r="M914">
        <f>VLOOKUP($D914,metadata!$B$2:$S$450,10,FALSE)</f>
        <v>0</v>
      </c>
      <c r="N914" t="str">
        <f>VLOOKUP($D914,metadata!$B$2:$S$450,11,FALSE)</f>
        <v>Atrophaneura alcinous</v>
      </c>
      <c r="O914" t="str">
        <f>VLOOKUP($D914,metadata!$B$2:$S$450,12,FALSE)</f>
        <v>lepidoptera</v>
      </c>
      <c r="P914" t="str">
        <f>VLOOKUP($D914,metadata!$B$2:$S$450,13,FALSE)</f>
        <v xml:space="preserve"> Fuchu</v>
      </c>
      <c r="Q914">
        <f>VLOOKUP($D914,metadata!$B$2:$S$450,14,FALSE)</f>
        <v>35.668968999999997</v>
      </c>
      <c r="R914">
        <f>VLOOKUP($D914,metadata!$B$2:$S$450,15,FALSE)</f>
        <v>139.47766899999999</v>
      </c>
      <c r="S914">
        <f>VLOOKUP($D914,metadata!$B$2:$S$450,16,FALSE)</f>
        <v>0.05</v>
      </c>
      <c r="T914">
        <f>VLOOKUP($D914,metadata!$B$2:$S$450,17,FALSE)</f>
        <v>50</v>
      </c>
      <c r="U914">
        <f>VLOOKUP($D914,metadata!$B$2:$S$450,18,FALSE)</f>
        <v>0</v>
      </c>
      <c r="V914">
        <f>VLOOKUP($D914,metadata!$B$2:$Z$450,19,FALSE)</f>
        <v>25</v>
      </c>
      <c r="W914" t="str">
        <f>VLOOKUP($D914,metadata!$B$2:$Z$450,20,FALSE)</f>
        <v>global average</v>
      </c>
      <c r="X914">
        <f>VLOOKUP($D914,metadata!$B$2:$Z$450,21,FALSE)</f>
        <v>0</v>
      </c>
      <c r="Y914">
        <f>VLOOKUP($D914,metadata!$B$2:$Z$450,22,FALSE)</f>
        <v>19</v>
      </c>
      <c r="Z914">
        <f>VLOOKUP($D914,metadata!$B$2:$Z$450,23,FALSE)</f>
        <v>0</v>
      </c>
      <c r="AA914">
        <f>VLOOKUP($D914,metadata!$B$2:$Z$450,24,FALSE)</f>
        <v>0</v>
      </c>
      <c r="AB914">
        <f>VLOOKUP($D914,metadata!$B$2:$Z$450,25,FALSE)</f>
        <v>0</v>
      </c>
    </row>
    <row r="915" spans="3:28" x14ac:dyDescent="0.3">
      <c r="C915">
        <v>914</v>
      </c>
      <c r="D915" s="11" t="str">
        <f t="shared" si="14"/>
        <v>19- Fuchu</v>
      </c>
      <c r="E915" t="str">
        <f>VLOOKUP($D915,metadata!$B$2:$S$450,2,FALSE)</f>
        <v>Kato, Y</v>
      </c>
      <c r="F915" t="str">
        <f>VLOOKUP($D915,metadata!$B$2:$S$450,3,FALSE)</f>
        <v>Geographic variation in photoperiodic response for the induction of pupal diapause in the Aristolochia-feeding butterfly Atrophaneura alcinous</v>
      </c>
      <c r="G915" t="str">
        <f>VLOOKUP($D915,metadata!$B$2:$S$450,4,FALSE)</f>
        <v>10.1303/aez.2005.347</v>
      </c>
      <c r="H915" t="str">
        <f>VLOOKUP($D915,metadata!$B$2:$S$450,5,FALSE)</f>
        <v>y</v>
      </c>
      <c r="I915" t="str">
        <f>VLOOKUP($D915,metadata!$B$2:$S$450,6,FALSE)</f>
        <v>a</v>
      </c>
      <c r="J915" t="str">
        <f>VLOOKUP($D915,metadata!$B$2:$S$450,7,FALSE)</f>
        <v>i</v>
      </c>
      <c r="K915">
        <f>VLOOKUP($D915,metadata!$B$2:$S$450,8,FALSE)</f>
        <v>7</v>
      </c>
      <c r="L915">
        <f>VLOOKUP($D915,metadata!$B$2:$S$450,9,FALSE)</f>
        <v>5</v>
      </c>
      <c r="M915">
        <f>VLOOKUP($D915,metadata!$B$2:$S$450,10,FALSE)</f>
        <v>0</v>
      </c>
      <c r="N915" t="str">
        <f>VLOOKUP($D915,metadata!$B$2:$S$450,11,FALSE)</f>
        <v>Atrophaneura alcinous</v>
      </c>
      <c r="O915" t="str">
        <f>VLOOKUP($D915,metadata!$B$2:$S$450,12,FALSE)</f>
        <v>lepidoptera</v>
      </c>
      <c r="P915" t="str">
        <f>VLOOKUP($D915,metadata!$B$2:$S$450,13,FALSE)</f>
        <v xml:space="preserve"> Fuchu</v>
      </c>
      <c r="Q915">
        <f>VLOOKUP($D915,metadata!$B$2:$S$450,14,FALSE)</f>
        <v>35.668968999999997</v>
      </c>
      <c r="R915">
        <f>VLOOKUP($D915,metadata!$B$2:$S$450,15,FALSE)</f>
        <v>139.47766899999999</v>
      </c>
      <c r="S915">
        <f>VLOOKUP($D915,metadata!$B$2:$S$450,16,FALSE)</f>
        <v>0.05</v>
      </c>
      <c r="T915">
        <f>VLOOKUP($D915,metadata!$B$2:$S$450,17,FALSE)</f>
        <v>50</v>
      </c>
      <c r="U915">
        <f>VLOOKUP($D915,metadata!$B$2:$S$450,18,FALSE)</f>
        <v>0</v>
      </c>
      <c r="V915">
        <f>VLOOKUP($D915,metadata!$B$2:$Z$450,19,FALSE)</f>
        <v>25</v>
      </c>
      <c r="W915" t="str">
        <f>VLOOKUP($D915,metadata!$B$2:$Z$450,20,FALSE)</f>
        <v>global average</v>
      </c>
      <c r="X915">
        <f>VLOOKUP($D915,metadata!$B$2:$Z$450,21,FALSE)</f>
        <v>0</v>
      </c>
      <c r="Y915">
        <f>VLOOKUP($D915,metadata!$B$2:$Z$450,22,FALSE)</f>
        <v>19</v>
      </c>
      <c r="Z915">
        <f>VLOOKUP($D915,metadata!$B$2:$Z$450,23,FALSE)</f>
        <v>0</v>
      </c>
      <c r="AA915">
        <f>VLOOKUP($D915,metadata!$B$2:$Z$450,24,FALSE)</f>
        <v>0</v>
      </c>
      <c r="AB915">
        <f>VLOOKUP($D915,metadata!$B$2:$Z$450,25,FALSE)</f>
        <v>0</v>
      </c>
    </row>
    <row r="916" spans="3:28" x14ac:dyDescent="0.3">
      <c r="C916">
        <v>915</v>
      </c>
      <c r="D916" s="11" t="str">
        <f t="shared" si="14"/>
        <v>19- Fuchu</v>
      </c>
      <c r="E916" t="str">
        <f>VLOOKUP($D916,metadata!$B$2:$S$450,2,FALSE)</f>
        <v>Kato, Y</v>
      </c>
      <c r="F916" t="str">
        <f>VLOOKUP($D916,metadata!$B$2:$S$450,3,FALSE)</f>
        <v>Geographic variation in photoperiodic response for the induction of pupal diapause in the Aristolochia-feeding butterfly Atrophaneura alcinous</v>
      </c>
      <c r="G916" t="str">
        <f>VLOOKUP($D916,metadata!$B$2:$S$450,4,FALSE)</f>
        <v>10.1303/aez.2005.347</v>
      </c>
      <c r="H916" t="str">
        <f>VLOOKUP($D916,metadata!$B$2:$S$450,5,FALSE)</f>
        <v>y</v>
      </c>
      <c r="I916" t="str">
        <f>VLOOKUP($D916,metadata!$B$2:$S$450,6,FALSE)</f>
        <v>a</v>
      </c>
      <c r="J916" t="str">
        <f>VLOOKUP($D916,metadata!$B$2:$S$450,7,FALSE)</f>
        <v>i</v>
      </c>
      <c r="K916">
        <f>VLOOKUP($D916,metadata!$B$2:$S$450,8,FALSE)</f>
        <v>7</v>
      </c>
      <c r="L916">
        <f>VLOOKUP($D916,metadata!$B$2:$S$450,9,FALSE)</f>
        <v>5</v>
      </c>
      <c r="M916">
        <f>VLOOKUP($D916,metadata!$B$2:$S$450,10,FALSE)</f>
        <v>0</v>
      </c>
      <c r="N916" t="str">
        <f>VLOOKUP($D916,metadata!$B$2:$S$450,11,FALSE)</f>
        <v>Atrophaneura alcinous</v>
      </c>
      <c r="O916" t="str">
        <f>VLOOKUP($D916,metadata!$B$2:$S$450,12,FALSE)</f>
        <v>lepidoptera</v>
      </c>
      <c r="P916" t="str">
        <f>VLOOKUP($D916,metadata!$B$2:$S$450,13,FALSE)</f>
        <v xml:space="preserve"> Fuchu</v>
      </c>
      <c r="Q916">
        <f>VLOOKUP($D916,metadata!$B$2:$S$450,14,FALSE)</f>
        <v>35.668968999999997</v>
      </c>
      <c r="R916">
        <f>VLOOKUP($D916,metadata!$B$2:$S$450,15,FALSE)</f>
        <v>139.47766899999999</v>
      </c>
      <c r="S916">
        <f>VLOOKUP($D916,metadata!$B$2:$S$450,16,FALSE)</f>
        <v>0.05</v>
      </c>
      <c r="T916">
        <f>VLOOKUP($D916,metadata!$B$2:$S$450,17,FALSE)</f>
        <v>50</v>
      </c>
      <c r="U916">
        <f>VLOOKUP($D916,metadata!$B$2:$S$450,18,FALSE)</f>
        <v>0</v>
      </c>
      <c r="V916">
        <f>VLOOKUP($D916,metadata!$B$2:$Z$450,19,FALSE)</f>
        <v>25</v>
      </c>
      <c r="W916" t="str">
        <f>VLOOKUP($D916,metadata!$B$2:$Z$450,20,FALSE)</f>
        <v>global average</v>
      </c>
      <c r="X916">
        <f>VLOOKUP($D916,metadata!$B$2:$Z$450,21,FALSE)</f>
        <v>0</v>
      </c>
      <c r="Y916">
        <f>VLOOKUP($D916,metadata!$B$2:$Z$450,22,FALSE)</f>
        <v>19</v>
      </c>
      <c r="Z916">
        <f>VLOOKUP($D916,metadata!$B$2:$Z$450,23,FALSE)</f>
        <v>0</v>
      </c>
      <c r="AA916">
        <f>VLOOKUP($D916,metadata!$B$2:$Z$450,24,FALSE)</f>
        <v>0</v>
      </c>
      <c r="AB916">
        <f>VLOOKUP($D916,metadata!$B$2:$Z$450,25,FALSE)</f>
        <v>0</v>
      </c>
    </row>
    <row r="917" spans="3:28" x14ac:dyDescent="0.3">
      <c r="C917">
        <v>916</v>
      </c>
      <c r="D917" s="11" t="str">
        <f t="shared" si="14"/>
        <v>19- Fuchu</v>
      </c>
      <c r="E917" t="str">
        <f>VLOOKUP($D917,metadata!$B$2:$S$450,2,FALSE)</f>
        <v>Kato, Y</v>
      </c>
      <c r="F917" t="str">
        <f>VLOOKUP($D917,metadata!$B$2:$S$450,3,FALSE)</f>
        <v>Geographic variation in photoperiodic response for the induction of pupal diapause in the Aristolochia-feeding butterfly Atrophaneura alcinous</v>
      </c>
      <c r="G917" t="str">
        <f>VLOOKUP($D917,metadata!$B$2:$S$450,4,FALSE)</f>
        <v>10.1303/aez.2005.347</v>
      </c>
      <c r="H917" t="str">
        <f>VLOOKUP($D917,metadata!$B$2:$S$450,5,FALSE)</f>
        <v>y</v>
      </c>
      <c r="I917" t="str">
        <f>VLOOKUP($D917,metadata!$B$2:$S$450,6,FALSE)</f>
        <v>a</v>
      </c>
      <c r="J917" t="str">
        <f>VLOOKUP($D917,metadata!$B$2:$S$450,7,FALSE)</f>
        <v>i</v>
      </c>
      <c r="K917">
        <f>VLOOKUP($D917,metadata!$B$2:$S$450,8,FALSE)</f>
        <v>7</v>
      </c>
      <c r="L917">
        <f>VLOOKUP($D917,metadata!$B$2:$S$450,9,FALSE)</f>
        <v>5</v>
      </c>
      <c r="M917">
        <f>VLOOKUP($D917,metadata!$B$2:$S$450,10,FALSE)</f>
        <v>0</v>
      </c>
      <c r="N917" t="str">
        <f>VLOOKUP($D917,metadata!$B$2:$S$450,11,FALSE)</f>
        <v>Atrophaneura alcinous</v>
      </c>
      <c r="O917" t="str">
        <f>VLOOKUP($D917,metadata!$B$2:$S$450,12,FALSE)</f>
        <v>lepidoptera</v>
      </c>
      <c r="P917" t="str">
        <f>VLOOKUP($D917,metadata!$B$2:$S$450,13,FALSE)</f>
        <v xml:space="preserve"> Fuchu</v>
      </c>
      <c r="Q917">
        <f>VLOOKUP($D917,metadata!$B$2:$S$450,14,FALSE)</f>
        <v>35.668968999999997</v>
      </c>
      <c r="R917">
        <f>VLOOKUP($D917,metadata!$B$2:$S$450,15,FALSE)</f>
        <v>139.47766899999999</v>
      </c>
      <c r="S917">
        <f>VLOOKUP($D917,metadata!$B$2:$S$450,16,FALSE)</f>
        <v>0.05</v>
      </c>
      <c r="T917">
        <f>VLOOKUP($D917,metadata!$B$2:$S$450,17,FALSE)</f>
        <v>50</v>
      </c>
      <c r="U917">
        <f>VLOOKUP($D917,metadata!$B$2:$S$450,18,FALSE)</f>
        <v>0</v>
      </c>
      <c r="V917">
        <f>VLOOKUP($D917,metadata!$B$2:$Z$450,19,FALSE)</f>
        <v>25</v>
      </c>
      <c r="W917" t="str">
        <f>VLOOKUP($D917,metadata!$B$2:$Z$450,20,FALSE)</f>
        <v>global average</v>
      </c>
      <c r="X917">
        <f>VLOOKUP($D917,metadata!$B$2:$Z$450,21,FALSE)</f>
        <v>0</v>
      </c>
      <c r="Y917">
        <f>VLOOKUP($D917,metadata!$B$2:$Z$450,22,FALSE)</f>
        <v>19</v>
      </c>
      <c r="Z917">
        <f>VLOOKUP($D917,metadata!$B$2:$Z$450,23,FALSE)</f>
        <v>0</v>
      </c>
      <c r="AA917">
        <f>VLOOKUP($D917,metadata!$B$2:$Z$450,24,FALSE)</f>
        <v>0</v>
      </c>
      <c r="AB917">
        <f>VLOOKUP($D917,metadata!$B$2:$Z$450,25,FALSE)</f>
        <v>0</v>
      </c>
    </row>
    <row r="918" spans="3:28" x14ac:dyDescent="0.3">
      <c r="C918">
        <v>917</v>
      </c>
      <c r="D918" s="11" t="str">
        <f t="shared" si="14"/>
        <v>19- Fuchu</v>
      </c>
      <c r="E918" t="str">
        <f>VLOOKUP($D918,metadata!$B$2:$S$450,2,FALSE)</f>
        <v>Kato, Y</v>
      </c>
      <c r="F918" t="str">
        <f>VLOOKUP($D918,metadata!$B$2:$S$450,3,FALSE)</f>
        <v>Geographic variation in photoperiodic response for the induction of pupal diapause in the Aristolochia-feeding butterfly Atrophaneura alcinous</v>
      </c>
      <c r="G918" t="str">
        <f>VLOOKUP($D918,metadata!$B$2:$S$450,4,FALSE)</f>
        <v>10.1303/aez.2005.347</v>
      </c>
      <c r="H918" t="str">
        <f>VLOOKUP($D918,metadata!$B$2:$S$450,5,FALSE)</f>
        <v>y</v>
      </c>
      <c r="I918" t="str">
        <f>VLOOKUP($D918,metadata!$B$2:$S$450,6,FALSE)</f>
        <v>a</v>
      </c>
      <c r="J918" t="str">
        <f>VLOOKUP($D918,metadata!$B$2:$S$450,7,FALSE)</f>
        <v>i</v>
      </c>
      <c r="K918">
        <f>VLOOKUP($D918,metadata!$B$2:$S$450,8,FALSE)</f>
        <v>7</v>
      </c>
      <c r="L918">
        <f>VLOOKUP($D918,metadata!$B$2:$S$450,9,FALSE)</f>
        <v>5</v>
      </c>
      <c r="M918">
        <f>VLOOKUP($D918,metadata!$B$2:$S$450,10,FALSE)</f>
        <v>0</v>
      </c>
      <c r="N918" t="str">
        <f>VLOOKUP($D918,metadata!$B$2:$S$450,11,FALSE)</f>
        <v>Atrophaneura alcinous</v>
      </c>
      <c r="O918" t="str">
        <f>VLOOKUP($D918,metadata!$B$2:$S$450,12,FALSE)</f>
        <v>lepidoptera</v>
      </c>
      <c r="P918" t="str">
        <f>VLOOKUP($D918,metadata!$B$2:$S$450,13,FALSE)</f>
        <v xml:space="preserve"> Fuchu</v>
      </c>
      <c r="Q918">
        <f>VLOOKUP($D918,metadata!$B$2:$S$450,14,FALSE)</f>
        <v>35.668968999999997</v>
      </c>
      <c r="R918">
        <f>VLOOKUP($D918,metadata!$B$2:$S$450,15,FALSE)</f>
        <v>139.47766899999999</v>
      </c>
      <c r="S918">
        <f>VLOOKUP($D918,metadata!$B$2:$S$450,16,FALSE)</f>
        <v>0.05</v>
      </c>
      <c r="T918">
        <f>VLOOKUP($D918,metadata!$B$2:$S$450,17,FALSE)</f>
        <v>50</v>
      </c>
      <c r="U918">
        <f>VLOOKUP($D918,metadata!$B$2:$S$450,18,FALSE)</f>
        <v>0</v>
      </c>
      <c r="V918">
        <f>VLOOKUP($D918,metadata!$B$2:$Z$450,19,FALSE)</f>
        <v>25</v>
      </c>
      <c r="W918" t="str">
        <f>VLOOKUP($D918,metadata!$B$2:$Z$450,20,FALSE)</f>
        <v>global average</v>
      </c>
      <c r="X918">
        <f>VLOOKUP($D918,metadata!$B$2:$Z$450,21,FALSE)</f>
        <v>0</v>
      </c>
      <c r="Y918">
        <f>VLOOKUP($D918,metadata!$B$2:$Z$450,22,FALSE)</f>
        <v>19</v>
      </c>
      <c r="Z918">
        <f>VLOOKUP($D918,metadata!$B$2:$Z$450,23,FALSE)</f>
        <v>0</v>
      </c>
      <c r="AA918">
        <f>VLOOKUP($D918,metadata!$B$2:$Z$450,24,FALSE)</f>
        <v>0</v>
      </c>
      <c r="AB918">
        <f>VLOOKUP($D918,metadata!$B$2:$Z$450,25,FALSE)</f>
        <v>0</v>
      </c>
    </row>
    <row r="919" spans="3:28" x14ac:dyDescent="0.3">
      <c r="C919">
        <v>918</v>
      </c>
      <c r="D919" s="11" t="str">
        <f t="shared" si="14"/>
        <v>19- Fuchu</v>
      </c>
      <c r="E919" t="str">
        <f>VLOOKUP($D919,metadata!$B$2:$S$450,2,FALSE)</f>
        <v>Kato, Y</v>
      </c>
      <c r="F919" t="str">
        <f>VLOOKUP($D919,metadata!$B$2:$S$450,3,FALSE)</f>
        <v>Geographic variation in photoperiodic response for the induction of pupal diapause in the Aristolochia-feeding butterfly Atrophaneura alcinous</v>
      </c>
      <c r="G919" t="str">
        <f>VLOOKUP($D919,metadata!$B$2:$S$450,4,FALSE)</f>
        <v>10.1303/aez.2005.347</v>
      </c>
      <c r="H919" t="str">
        <f>VLOOKUP($D919,metadata!$B$2:$S$450,5,FALSE)</f>
        <v>y</v>
      </c>
      <c r="I919" t="str">
        <f>VLOOKUP($D919,metadata!$B$2:$S$450,6,FALSE)</f>
        <v>a</v>
      </c>
      <c r="J919" t="str">
        <f>VLOOKUP($D919,metadata!$B$2:$S$450,7,FALSE)</f>
        <v>i</v>
      </c>
      <c r="K919">
        <f>VLOOKUP($D919,metadata!$B$2:$S$450,8,FALSE)</f>
        <v>7</v>
      </c>
      <c r="L919">
        <f>VLOOKUP($D919,metadata!$B$2:$S$450,9,FALSE)</f>
        <v>5</v>
      </c>
      <c r="M919">
        <f>VLOOKUP($D919,metadata!$B$2:$S$450,10,FALSE)</f>
        <v>0</v>
      </c>
      <c r="N919" t="str">
        <f>VLOOKUP($D919,metadata!$B$2:$S$450,11,FALSE)</f>
        <v>Atrophaneura alcinous</v>
      </c>
      <c r="O919" t="str">
        <f>VLOOKUP($D919,metadata!$B$2:$S$450,12,FALSE)</f>
        <v>lepidoptera</v>
      </c>
      <c r="P919" t="str">
        <f>VLOOKUP($D919,metadata!$B$2:$S$450,13,FALSE)</f>
        <v xml:space="preserve"> Fuchu</v>
      </c>
      <c r="Q919">
        <f>VLOOKUP($D919,metadata!$B$2:$S$450,14,FALSE)</f>
        <v>35.668968999999997</v>
      </c>
      <c r="R919">
        <f>VLOOKUP($D919,metadata!$B$2:$S$450,15,FALSE)</f>
        <v>139.47766899999999</v>
      </c>
      <c r="S919">
        <f>VLOOKUP($D919,metadata!$B$2:$S$450,16,FALSE)</f>
        <v>0.05</v>
      </c>
      <c r="T919">
        <f>VLOOKUP($D919,metadata!$B$2:$S$450,17,FALSE)</f>
        <v>50</v>
      </c>
      <c r="U919">
        <f>VLOOKUP($D919,metadata!$B$2:$S$450,18,FALSE)</f>
        <v>0</v>
      </c>
      <c r="V919">
        <f>VLOOKUP($D919,metadata!$B$2:$Z$450,19,FALSE)</f>
        <v>25</v>
      </c>
      <c r="W919" t="str">
        <f>VLOOKUP($D919,metadata!$B$2:$Z$450,20,FALSE)</f>
        <v>global average</v>
      </c>
      <c r="X919">
        <f>VLOOKUP($D919,metadata!$B$2:$Z$450,21,FALSE)</f>
        <v>0</v>
      </c>
      <c r="Y919">
        <f>VLOOKUP($D919,metadata!$B$2:$Z$450,22,FALSE)</f>
        <v>19</v>
      </c>
      <c r="Z919">
        <f>VLOOKUP($D919,metadata!$B$2:$Z$450,23,FALSE)</f>
        <v>0</v>
      </c>
      <c r="AA919">
        <f>VLOOKUP($D919,metadata!$B$2:$Z$450,24,FALSE)</f>
        <v>0</v>
      </c>
      <c r="AB919">
        <f>VLOOKUP($D919,metadata!$B$2:$Z$450,25,FALSE)</f>
        <v>0</v>
      </c>
    </row>
    <row r="920" spans="3:28" x14ac:dyDescent="0.3">
      <c r="C920">
        <v>919</v>
      </c>
      <c r="D920" s="11" t="str">
        <f t="shared" si="14"/>
        <v>19- Fuchu</v>
      </c>
      <c r="E920" t="str">
        <f>VLOOKUP($D920,metadata!$B$2:$S$450,2,FALSE)</f>
        <v>Kato, Y</v>
      </c>
      <c r="F920" t="str">
        <f>VLOOKUP($D920,metadata!$B$2:$S$450,3,FALSE)</f>
        <v>Geographic variation in photoperiodic response for the induction of pupal diapause in the Aristolochia-feeding butterfly Atrophaneura alcinous</v>
      </c>
      <c r="G920" t="str">
        <f>VLOOKUP($D920,metadata!$B$2:$S$450,4,FALSE)</f>
        <v>10.1303/aez.2005.347</v>
      </c>
      <c r="H920" t="str">
        <f>VLOOKUP($D920,metadata!$B$2:$S$450,5,FALSE)</f>
        <v>y</v>
      </c>
      <c r="I920" t="str">
        <f>VLOOKUP($D920,metadata!$B$2:$S$450,6,FALSE)</f>
        <v>a</v>
      </c>
      <c r="J920" t="str">
        <f>VLOOKUP($D920,metadata!$B$2:$S$450,7,FALSE)</f>
        <v>i</v>
      </c>
      <c r="K920">
        <f>VLOOKUP($D920,metadata!$B$2:$S$450,8,FALSE)</f>
        <v>7</v>
      </c>
      <c r="L920">
        <f>VLOOKUP($D920,metadata!$B$2:$S$450,9,FALSE)</f>
        <v>5</v>
      </c>
      <c r="M920">
        <f>VLOOKUP($D920,metadata!$B$2:$S$450,10,FALSE)</f>
        <v>0</v>
      </c>
      <c r="N920" t="str">
        <f>VLOOKUP($D920,metadata!$B$2:$S$450,11,FALSE)</f>
        <v>Atrophaneura alcinous</v>
      </c>
      <c r="O920" t="str">
        <f>VLOOKUP($D920,metadata!$B$2:$S$450,12,FALSE)</f>
        <v>lepidoptera</v>
      </c>
      <c r="P920" t="str">
        <f>VLOOKUP($D920,metadata!$B$2:$S$450,13,FALSE)</f>
        <v xml:space="preserve"> Fuchu</v>
      </c>
      <c r="Q920">
        <f>VLOOKUP($D920,metadata!$B$2:$S$450,14,FALSE)</f>
        <v>35.668968999999997</v>
      </c>
      <c r="R920">
        <f>VLOOKUP($D920,metadata!$B$2:$S$450,15,FALSE)</f>
        <v>139.47766899999999</v>
      </c>
      <c r="S920">
        <f>VLOOKUP($D920,metadata!$B$2:$S$450,16,FALSE)</f>
        <v>0.05</v>
      </c>
      <c r="T920">
        <f>VLOOKUP($D920,metadata!$B$2:$S$450,17,FALSE)</f>
        <v>50</v>
      </c>
      <c r="U920">
        <f>VLOOKUP($D920,metadata!$B$2:$S$450,18,FALSE)</f>
        <v>0</v>
      </c>
      <c r="V920">
        <f>VLOOKUP($D920,metadata!$B$2:$Z$450,19,FALSE)</f>
        <v>25</v>
      </c>
      <c r="W920" t="str">
        <f>VLOOKUP($D920,metadata!$B$2:$Z$450,20,FALSE)</f>
        <v>global average</v>
      </c>
      <c r="X920">
        <f>VLOOKUP($D920,metadata!$B$2:$Z$450,21,FALSE)</f>
        <v>0</v>
      </c>
      <c r="Y920">
        <f>VLOOKUP($D920,metadata!$B$2:$Z$450,22,FALSE)</f>
        <v>19</v>
      </c>
      <c r="Z920">
        <f>VLOOKUP($D920,metadata!$B$2:$Z$450,23,FALSE)</f>
        <v>0</v>
      </c>
      <c r="AA920">
        <f>VLOOKUP($D920,metadata!$B$2:$Z$450,24,FALSE)</f>
        <v>0</v>
      </c>
      <c r="AB920">
        <f>VLOOKUP($D920,metadata!$B$2:$Z$450,25,FALSE)</f>
        <v>0</v>
      </c>
    </row>
    <row r="921" spans="3:28" x14ac:dyDescent="0.3">
      <c r="C921">
        <v>920</v>
      </c>
      <c r="D921" s="11" t="str">
        <f t="shared" si="14"/>
        <v>19- Fuchu</v>
      </c>
      <c r="E921" t="str">
        <f>VLOOKUP($D921,metadata!$B$2:$S$450,2,FALSE)</f>
        <v>Kato, Y</v>
      </c>
      <c r="F921" t="str">
        <f>VLOOKUP($D921,metadata!$B$2:$S$450,3,FALSE)</f>
        <v>Geographic variation in photoperiodic response for the induction of pupal diapause in the Aristolochia-feeding butterfly Atrophaneura alcinous</v>
      </c>
      <c r="G921" t="str">
        <f>VLOOKUP($D921,metadata!$B$2:$S$450,4,FALSE)</f>
        <v>10.1303/aez.2005.347</v>
      </c>
      <c r="H921" t="str">
        <f>VLOOKUP($D921,metadata!$B$2:$S$450,5,FALSE)</f>
        <v>y</v>
      </c>
      <c r="I921" t="str">
        <f>VLOOKUP($D921,metadata!$B$2:$S$450,6,FALSE)</f>
        <v>a</v>
      </c>
      <c r="J921" t="str">
        <f>VLOOKUP($D921,metadata!$B$2:$S$450,7,FALSE)</f>
        <v>i</v>
      </c>
      <c r="K921">
        <f>VLOOKUP($D921,metadata!$B$2:$S$450,8,FALSE)</f>
        <v>7</v>
      </c>
      <c r="L921">
        <f>VLOOKUP($D921,metadata!$B$2:$S$450,9,FALSE)</f>
        <v>5</v>
      </c>
      <c r="M921">
        <f>VLOOKUP($D921,metadata!$B$2:$S$450,10,FALSE)</f>
        <v>0</v>
      </c>
      <c r="N921" t="str">
        <f>VLOOKUP($D921,metadata!$B$2:$S$450,11,FALSE)</f>
        <v>Atrophaneura alcinous</v>
      </c>
      <c r="O921" t="str">
        <f>VLOOKUP($D921,metadata!$B$2:$S$450,12,FALSE)</f>
        <v>lepidoptera</v>
      </c>
      <c r="P921" t="str">
        <f>VLOOKUP($D921,metadata!$B$2:$S$450,13,FALSE)</f>
        <v xml:space="preserve"> Fuchu</v>
      </c>
      <c r="Q921">
        <f>VLOOKUP($D921,metadata!$B$2:$S$450,14,FALSE)</f>
        <v>35.668968999999997</v>
      </c>
      <c r="R921">
        <f>VLOOKUP($D921,metadata!$B$2:$S$450,15,FALSE)</f>
        <v>139.47766899999999</v>
      </c>
      <c r="S921">
        <f>VLOOKUP($D921,metadata!$B$2:$S$450,16,FALSE)</f>
        <v>0.05</v>
      </c>
      <c r="T921">
        <f>VLOOKUP($D921,metadata!$B$2:$S$450,17,FALSE)</f>
        <v>50</v>
      </c>
      <c r="U921">
        <f>VLOOKUP($D921,metadata!$B$2:$S$450,18,FALSE)</f>
        <v>0</v>
      </c>
      <c r="V921">
        <f>VLOOKUP($D921,metadata!$B$2:$Z$450,19,FALSE)</f>
        <v>25</v>
      </c>
      <c r="W921" t="str">
        <f>VLOOKUP($D921,metadata!$B$2:$Z$450,20,FALSE)</f>
        <v>global average</v>
      </c>
      <c r="X921">
        <f>VLOOKUP($D921,metadata!$B$2:$Z$450,21,FALSE)</f>
        <v>0</v>
      </c>
      <c r="Y921">
        <f>VLOOKUP($D921,metadata!$B$2:$Z$450,22,FALSE)</f>
        <v>19</v>
      </c>
      <c r="Z921">
        <f>VLOOKUP($D921,metadata!$B$2:$Z$450,23,FALSE)</f>
        <v>0</v>
      </c>
      <c r="AA921">
        <f>VLOOKUP($D921,metadata!$B$2:$Z$450,24,FALSE)</f>
        <v>0</v>
      </c>
      <c r="AB921">
        <f>VLOOKUP($D921,metadata!$B$2:$Z$450,25,FALSE)</f>
        <v>0</v>
      </c>
    </row>
    <row r="922" spans="3:28" x14ac:dyDescent="0.3">
      <c r="C922">
        <v>921</v>
      </c>
      <c r="D922" s="11" t="str">
        <f t="shared" si="14"/>
        <v>19- Fuchu</v>
      </c>
      <c r="E922" t="str">
        <f>VLOOKUP($D922,metadata!$B$2:$S$450,2,FALSE)</f>
        <v>Kato, Y</v>
      </c>
      <c r="F922" t="str">
        <f>VLOOKUP($D922,metadata!$B$2:$S$450,3,FALSE)</f>
        <v>Geographic variation in photoperiodic response for the induction of pupal diapause in the Aristolochia-feeding butterfly Atrophaneura alcinous</v>
      </c>
      <c r="G922" t="str">
        <f>VLOOKUP($D922,metadata!$B$2:$S$450,4,FALSE)</f>
        <v>10.1303/aez.2005.347</v>
      </c>
      <c r="H922" t="str">
        <f>VLOOKUP($D922,metadata!$B$2:$S$450,5,FALSE)</f>
        <v>y</v>
      </c>
      <c r="I922" t="str">
        <f>VLOOKUP($D922,metadata!$B$2:$S$450,6,FALSE)</f>
        <v>a</v>
      </c>
      <c r="J922" t="str">
        <f>VLOOKUP($D922,metadata!$B$2:$S$450,7,FALSE)</f>
        <v>i</v>
      </c>
      <c r="K922">
        <f>VLOOKUP($D922,metadata!$B$2:$S$450,8,FALSE)</f>
        <v>7</v>
      </c>
      <c r="L922">
        <f>VLOOKUP($D922,metadata!$B$2:$S$450,9,FALSE)</f>
        <v>5</v>
      </c>
      <c r="M922">
        <f>VLOOKUP($D922,metadata!$B$2:$S$450,10,FALSE)</f>
        <v>0</v>
      </c>
      <c r="N922" t="str">
        <f>VLOOKUP($D922,metadata!$B$2:$S$450,11,FALSE)</f>
        <v>Atrophaneura alcinous</v>
      </c>
      <c r="O922" t="str">
        <f>VLOOKUP($D922,metadata!$B$2:$S$450,12,FALSE)</f>
        <v>lepidoptera</v>
      </c>
      <c r="P922" t="str">
        <f>VLOOKUP($D922,metadata!$B$2:$S$450,13,FALSE)</f>
        <v xml:space="preserve"> Fuchu</v>
      </c>
      <c r="Q922">
        <f>VLOOKUP($D922,metadata!$B$2:$S$450,14,FALSE)</f>
        <v>35.668968999999997</v>
      </c>
      <c r="R922">
        <f>VLOOKUP($D922,metadata!$B$2:$S$450,15,FALSE)</f>
        <v>139.47766899999999</v>
      </c>
      <c r="S922">
        <f>VLOOKUP($D922,metadata!$B$2:$S$450,16,FALSE)</f>
        <v>0.05</v>
      </c>
      <c r="T922">
        <f>VLOOKUP($D922,metadata!$B$2:$S$450,17,FALSE)</f>
        <v>50</v>
      </c>
      <c r="U922">
        <f>VLOOKUP($D922,metadata!$B$2:$S$450,18,FALSE)</f>
        <v>0</v>
      </c>
      <c r="V922">
        <f>VLOOKUP($D922,metadata!$B$2:$Z$450,19,FALSE)</f>
        <v>25</v>
      </c>
      <c r="W922" t="str">
        <f>VLOOKUP($D922,metadata!$B$2:$Z$450,20,FALSE)</f>
        <v>global average</v>
      </c>
      <c r="X922">
        <f>VLOOKUP($D922,metadata!$B$2:$Z$450,21,FALSE)</f>
        <v>0</v>
      </c>
      <c r="Y922">
        <f>VLOOKUP($D922,metadata!$B$2:$Z$450,22,FALSE)</f>
        <v>19</v>
      </c>
      <c r="Z922">
        <f>VLOOKUP($D922,metadata!$B$2:$Z$450,23,FALSE)</f>
        <v>0</v>
      </c>
      <c r="AA922">
        <f>VLOOKUP($D922,metadata!$B$2:$Z$450,24,FALSE)</f>
        <v>0</v>
      </c>
      <c r="AB922">
        <f>VLOOKUP($D922,metadata!$B$2:$Z$450,25,FALSE)</f>
        <v>0</v>
      </c>
    </row>
    <row r="923" spans="3:28" x14ac:dyDescent="0.3">
      <c r="C923">
        <v>922</v>
      </c>
      <c r="D923" s="11" t="str">
        <f t="shared" si="14"/>
        <v>19- Fuchu</v>
      </c>
      <c r="E923" t="str">
        <f>VLOOKUP($D923,metadata!$B$2:$S$450,2,FALSE)</f>
        <v>Kato, Y</v>
      </c>
      <c r="F923" t="str">
        <f>VLOOKUP($D923,metadata!$B$2:$S$450,3,FALSE)</f>
        <v>Geographic variation in photoperiodic response for the induction of pupal diapause in the Aristolochia-feeding butterfly Atrophaneura alcinous</v>
      </c>
      <c r="G923" t="str">
        <f>VLOOKUP($D923,metadata!$B$2:$S$450,4,FALSE)</f>
        <v>10.1303/aez.2005.347</v>
      </c>
      <c r="H923" t="str">
        <f>VLOOKUP($D923,metadata!$B$2:$S$450,5,FALSE)</f>
        <v>y</v>
      </c>
      <c r="I923" t="str">
        <f>VLOOKUP($D923,metadata!$B$2:$S$450,6,FALSE)</f>
        <v>a</v>
      </c>
      <c r="J923" t="str">
        <f>VLOOKUP($D923,metadata!$B$2:$S$450,7,FALSE)</f>
        <v>i</v>
      </c>
      <c r="K923">
        <f>VLOOKUP($D923,metadata!$B$2:$S$450,8,FALSE)</f>
        <v>7</v>
      </c>
      <c r="L923">
        <f>VLOOKUP($D923,metadata!$B$2:$S$450,9,FALSE)</f>
        <v>5</v>
      </c>
      <c r="M923">
        <f>VLOOKUP($D923,metadata!$B$2:$S$450,10,FALSE)</f>
        <v>0</v>
      </c>
      <c r="N923" t="str">
        <f>VLOOKUP($D923,metadata!$B$2:$S$450,11,FALSE)</f>
        <v>Atrophaneura alcinous</v>
      </c>
      <c r="O923" t="str">
        <f>VLOOKUP($D923,metadata!$B$2:$S$450,12,FALSE)</f>
        <v>lepidoptera</v>
      </c>
      <c r="P923" t="str">
        <f>VLOOKUP($D923,metadata!$B$2:$S$450,13,FALSE)</f>
        <v xml:space="preserve"> Fuchu</v>
      </c>
      <c r="Q923">
        <f>VLOOKUP($D923,metadata!$B$2:$S$450,14,FALSE)</f>
        <v>35.668968999999997</v>
      </c>
      <c r="R923">
        <f>VLOOKUP($D923,metadata!$B$2:$S$450,15,FALSE)</f>
        <v>139.47766899999999</v>
      </c>
      <c r="S923">
        <f>VLOOKUP($D923,metadata!$B$2:$S$450,16,FALSE)</f>
        <v>0.05</v>
      </c>
      <c r="T923">
        <f>VLOOKUP($D923,metadata!$B$2:$S$450,17,FALSE)</f>
        <v>50</v>
      </c>
      <c r="U923">
        <f>VLOOKUP($D923,metadata!$B$2:$S$450,18,FALSE)</f>
        <v>0</v>
      </c>
      <c r="V923">
        <f>VLOOKUP($D923,metadata!$B$2:$Z$450,19,FALSE)</f>
        <v>25</v>
      </c>
      <c r="W923" t="str">
        <f>VLOOKUP($D923,metadata!$B$2:$Z$450,20,FALSE)</f>
        <v>global average</v>
      </c>
      <c r="X923">
        <f>VLOOKUP($D923,metadata!$B$2:$Z$450,21,FALSE)</f>
        <v>0</v>
      </c>
      <c r="Y923">
        <f>VLOOKUP($D923,metadata!$B$2:$Z$450,22,FALSE)</f>
        <v>19</v>
      </c>
      <c r="Z923">
        <f>VLOOKUP($D923,metadata!$B$2:$Z$450,23,FALSE)</f>
        <v>0</v>
      </c>
      <c r="AA923">
        <f>VLOOKUP($D923,metadata!$B$2:$Z$450,24,FALSE)</f>
        <v>0</v>
      </c>
      <c r="AB923">
        <f>VLOOKUP($D923,metadata!$B$2:$Z$450,25,FALSE)</f>
        <v>0</v>
      </c>
    </row>
    <row r="924" spans="3:28" x14ac:dyDescent="0.3">
      <c r="C924">
        <v>923</v>
      </c>
      <c r="D924" s="11" t="str">
        <f t="shared" si="14"/>
        <v>19- Fuchu</v>
      </c>
      <c r="E924" t="str">
        <f>VLOOKUP($D924,metadata!$B$2:$S$450,2,FALSE)</f>
        <v>Kato, Y</v>
      </c>
      <c r="F924" t="str">
        <f>VLOOKUP($D924,metadata!$B$2:$S$450,3,FALSE)</f>
        <v>Geographic variation in photoperiodic response for the induction of pupal diapause in the Aristolochia-feeding butterfly Atrophaneura alcinous</v>
      </c>
      <c r="G924" t="str">
        <f>VLOOKUP($D924,metadata!$B$2:$S$450,4,FALSE)</f>
        <v>10.1303/aez.2005.347</v>
      </c>
      <c r="H924" t="str">
        <f>VLOOKUP($D924,metadata!$B$2:$S$450,5,FALSE)</f>
        <v>y</v>
      </c>
      <c r="I924" t="str">
        <f>VLOOKUP($D924,metadata!$B$2:$S$450,6,FALSE)</f>
        <v>a</v>
      </c>
      <c r="J924" t="str">
        <f>VLOOKUP($D924,metadata!$B$2:$S$450,7,FALSE)</f>
        <v>i</v>
      </c>
      <c r="K924">
        <f>VLOOKUP($D924,metadata!$B$2:$S$450,8,FALSE)</f>
        <v>7</v>
      </c>
      <c r="L924">
        <f>VLOOKUP($D924,metadata!$B$2:$S$450,9,FALSE)</f>
        <v>5</v>
      </c>
      <c r="M924">
        <f>VLOOKUP($D924,metadata!$B$2:$S$450,10,FALSE)</f>
        <v>0</v>
      </c>
      <c r="N924" t="str">
        <f>VLOOKUP($D924,metadata!$B$2:$S$450,11,FALSE)</f>
        <v>Atrophaneura alcinous</v>
      </c>
      <c r="O924" t="str">
        <f>VLOOKUP($D924,metadata!$B$2:$S$450,12,FALSE)</f>
        <v>lepidoptera</v>
      </c>
      <c r="P924" t="str">
        <f>VLOOKUP($D924,metadata!$B$2:$S$450,13,FALSE)</f>
        <v xml:space="preserve"> Fuchu</v>
      </c>
      <c r="Q924">
        <f>VLOOKUP($D924,metadata!$B$2:$S$450,14,FALSE)</f>
        <v>35.668968999999997</v>
      </c>
      <c r="R924">
        <f>VLOOKUP($D924,metadata!$B$2:$S$450,15,FALSE)</f>
        <v>139.47766899999999</v>
      </c>
      <c r="S924">
        <f>VLOOKUP($D924,metadata!$B$2:$S$450,16,FALSE)</f>
        <v>0.05</v>
      </c>
      <c r="T924">
        <f>VLOOKUP($D924,metadata!$B$2:$S$450,17,FALSE)</f>
        <v>50</v>
      </c>
      <c r="U924">
        <f>VLOOKUP($D924,metadata!$B$2:$S$450,18,FALSE)</f>
        <v>0</v>
      </c>
      <c r="V924">
        <f>VLOOKUP($D924,metadata!$B$2:$Z$450,19,FALSE)</f>
        <v>25</v>
      </c>
      <c r="W924" t="str">
        <f>VLOOKUP($D924,metadata!$B$2:$Z$450,20,FALSE)</f>
        <v>global average</v>
      </c>
      <c r="X924">
        <f>VLOOKUP($D924,metadata!$B$2:$Z$450,21,FALSE)</f>
        <v>0</v>
      </c>
      <c r="Y924">
        <f>VLOOKUP($D924,metadata!$B$2:$Z$450,22,FALSE)</f>
        <v>19</v>
      </c>
      <c r="Z924">
        <f>VLOOKUP($D924,metadata!$B$2:$Z$450,23,FALSE)</f>
        <v>0</v>
      </c>
      <c r="AA924">
        <f>VLOOKUP($D924,metadata!$B$2:$Z$450,24,FALSE)</f>
        <v>0</v>
      </c>
      <c r="AB924">
        <f>VLOOKUP($D924,metadata!$B$2:$Z$450,25,FALSE)</f>
        <v>0</v>
      </c>
    </row>
    <row r="925" spans="3:28" x14ac:dyDescent="0.3">
      <c r="C925">
        <v>924</v>
      </c>
      <c r="D925" s="11" t="str">
        <f t="shared" si="14"/>
        <v>19- Fuchu</v>
      </c>
      <c r="E925" t="str">
        <f>VLOOKUP($D925,metadata!$B$2:$S$450,2,FALSE)</f>
        <v>Kato, Y</v>
      </c>
      <c r="F925" t="str">
        <f>VLOOKUP($D925,metadata!$B$2:$S$450,3,FALSE)</f>
        <v>Geographic variation in photoperiodic response for the induction of pupal diapause in the Aristolochia-feeding butterfly Atrophaneura alcinous</v>
      </c>
      <c r="G925" t="str">
        <f>VLOOKUP($D925,metadata!$B$2:$S$450,4,FALSE)</f>
        <v>10.1303/aez.2005.347</v>
      </c>
      <c r="H925" t="str">
        <f>VLOOKUP($D925,metadata!$B$2:$S$450,5,FALSE)</f>
        <v>y</v>
      </c>
      <c r="I925" t="str">
        <f>VLOOKUP($D925,metadata!$B$2:$S$450,6,FALSE)</f>
        <v>a</v>
      </c>
      <c r="J925" t="str">
        <f>VLOOKUP($D925,metadata!$B$2:$S$450,7,FALSE)</f>
        <v>i</v>
      </c>
      <c r="K925">
        <f>VLOOKUP($D925,metadata!$B$2:$S$450,8,FALSE)</f>
        <v>7</v>
      </c>
      <c r="L925">
        <f>VLOOKUP($D925,metadata!$B$2:$S$450,9,FALSE)</f>
        <v>5</v>
      </c>
      <c r="M925">
        <f>VLOOKUP($D925,metadata!$B$2:$S$450,10,FALSE)</f>
        <v>0</v>
      </c>
      <c r="N925" t="str">
        <f>VLOOKUP($D925,metadata!$B$2:$S$450,11,FALSE)</f>
        <v>Atrophaneura alcinous</v>
      </c>
      <c r="O925" t="str">
        <f>VLOOKUP($D925,metadata!$B$2:$S$450,12,FALSE)</f>
        <v>lepidoptera</v>
      </c>
      <c r="P925" t="str">
        <f>VLOOKUP($D925,metadata!$B$2:$S$450,13,FALSE)</f>
        <v xml:space="preserve"> Fuchu</v>
      </c>
      <c r="Q925">
        <f>VLOOKUP($D925,metadata!$B$2:$S$450,14,FALSE)</f>
        <v>35.668968999999997</v>
      </c>
      <c r="R925">
        <f>VLOOKUP($D925,metadata!$B$2:$S$450,15,FALSE)</f>
        <v>139.47766899999999</v>
      </c>
      <c r="S925">
        <f>VLOOKUP($D925,metadata!$B$2:$S$450,16,FALSE)</f>
        <v>0.05</v>
      </c>
      <c r="T925">
        <f>VLOOKUP($D925,metadata!$B$2:$S$450,17,FALSE)</f>
        <v>50</v>
      </c>
      <c r="U925">
        <f>VLOOKUP($D925,metadata!$B$2:$S$450,18,FALSE)</f>
        <v>0</v>
      </c>
      <c r="V925">
        <f>VLOOKUP($D925,metadata!$B$2:$Z$450,19,FALSE)</f>
        <v>25</v>
      </c>
      <c r="W925" t="str">
        <f>VLOOKUP($D925,metadata!$B$2:$Z$450,20,FALSE)</f>
        <v>global average</v>
      </c>
      <c r="X925">
        <f>VLOOKUP($D925,metadata!$B$2:$Z$450,21,FALSE)</f>
        <v>0</v>
      </c>
      <c r="Y925">
        <f>VLOOKUP($D925,metadata!$B$2:$Z$450,22,FALSE)</f>
        <v>19</v>
      </c>
      <c r="Z925">
        <f>VLOOKUP($D925,metadata!$B$2:$Z$450,23,FALSE)</f>
        <v>0</v>
      </c>
      <c r="AA925">
        <f>VLOOKUP($D925,metadata!$B$2:$Z$450,24,FALSE)</f>
        <v>0</v>
      </c>
      <c r="AB925">
        <f>VLOOKUP($D925,metadata!$B$2:$Z$450,25,FALSE)</f>
        <v>0</v>
      </c>
    </row>
    <row r="926" spans="3:28" x14ac:dyDescent="0.3">
      <c r="C926">
        <v>925</v>
      </c>
      <c r="D926" s="11" t="str">
        <f t="shared" si="14"/>
        <v>19- Fuchu</v>
      </c>
      <c r="E926" t="str">
        <f>VLOOKUP($D926,metadata!$B$2:$S$450,2,FALSE)</f>
        <v>Kato, Y</v>
      </c>
      <c r="F926" t="str">
        <f>VLOOKUP($D926,metadata!$B$2:$S$450,3,FALSE)</f>
        <v>Geographic variation in photoperiodic response for the induction of pupal diapause in the Aristolochia-feeding butterfly Atrophaneura alcinous</v>
      </c>
      <c r="G926" t="str">
        <f>VLOOKUP($D926,metadata!$B$2:$S$450,4,FALSE)</f>
        <v>10.1303/aez.2005.347</v>
      </c>
      <c r="H926" t="str">
        <f>VLOOKUP($D926,metadata!$B$2:$S$450,5,FALSE)</f>
        <v>y</v>
      </c>
      <c r="I926" t="str">
        <f>VLOOKUP($D926,metadata!$B$2:$S$450,6,FALSE)</f>
        <v>a</v>
      </c>
      <c r="J926" t="str">
        <f>VLOOKUP($D926,metadata!$B$2:$S$450,7,FALSE)</f>
        <v>i</v>
      </c>
      <c r="K926">
        <f>VLOOKUP($D926,metadata!$B$2:$S$450,8,FALSE)</f>
        <v>7</v>
      </c>
      <c r="L926">
        <f>VLOOKUP($D926,metadata!$B$2:$S$450,9,FALSE)</f>
        <v>5</v>
      </c>
      <c r="M926">
        <f>VLOOKUP($D926,metadata!$B$2:$S$450,10,FALSE)</f>
        <v>0</v>
      </c>
      <c r="N926" t="str">
        <f>VLOOKUP($D926,metadata!$B$2:$S$450,11,FALSE)</f>
        <v>Atrophaneura alcinous</v>
      </c>
      <c r="O926" t="str">
        <f>VLOOKUP($D926,metadata!$B$2:$S$450,12,FALSE)</f>
        <v>lepidoptera</v>
      </c>
      <c r="P926" t="str">
        <f>VLOOKUP($D926,metadata!$B$2:$S$450,13,FALSE)</f>
        <v xml:space="preserve"> Fuchu</v>
      </c>
      <c r="Q926">
        <f>VLOOKUP($D926,metadata!$B$2:$S$450,14,FALSE)</f>
        <v>35.668968999999997</v>
      </c>
      <c r="R926">
        <f>VLOOKUP($D926,metadata!$B$2:$S$450,15,FALSE)</f>
        <v>139.47766899999999</v>
      </c>
      <c r="S926">
        <f>VLOOKUP($D926,metadata!$B$2:$S$450,16,FALSE)</f>
        <v>0.05</v>
      </c>
      <c r="T926">
        <f>VLOOKUP($D926,metadata!$B$2:$S$450,17,FALSE)</f>
        <v>50</v>
      </c>
      <c r="U926">
        <f>VLOOKUP($D926,metadata!$B$2:$S$450,18,FALSE)</f>
        <v>0</v>
      </c>
      <c r="V926">
        <f>VLOOKUP($D926,metadata!$B$2:$Z$450,19,FALSE)</f>
        <v>25</v>
      </c>
      <c r="W926" t="str">
        <f>VLOOKUP($D926,metadata!$B$2:$Z$450,20,FALSE)</f>
        <v>global average</v>
      </c>
      <c r="X926">
        <f>VLOOKUP($D926,metadata!$B$2:$Z$450,21,FALSE)</f>
        <v>0</v>
      </c>
      <c r="Y926">
        <f>VLOOKUP($D926,metadata!$B$2:$Z$450,22,FALSE)</f>
        <v>19</v>
      </c>
      <c r="Z926">
        <f>VLOOKUP($D926,metadata!$B$2:$Z$450,23,FALSE)</f>
        <v>0</v>
      </c>
      <c r="AA926">
        <f>VLOOKUP($D926,metadata!$B$2:$Z$450,24,FALSE)</f>
        <v>0</v>
      </c>
      <c r="AB926">
        <f>VLOOKUP($D926,metadata!$B$2:$Z$450,25,FALSE)</f>
        <v>0</v>
      </c>
    </row>
    <row r="927" spans="3:28" x14ac:dyDescent="0.3">
      <c r="C927">
        <v>926</v>
      </c>
      <c r="D927" s="11" t="str">
        <f t="shared" si="14"/>
        <v>19- Fuchu</v>
      </c>
      <c r="E927" t="str">
        <f>VLOOKUP($D927,metadata!$B$2:$S$450,2,FALSE)</f>
        <v>Kato, Y</v>
      </c>
      <c r="F927" t="str">
        <f>VLOOKUP($D927,metadata!$B$2:$S$450,3,FALSE)</f>
        <v>Geographic variation in photoperiodic response for the induction of pupal diapause in the Aristolochia-feeding butterfly Atrophaneura alcinous</v>
      </c>
      <c r="G927" t="str">
        <f>VLOOKUP($D927,metadata!$B$2:$S$450,4,FALSE)</f>
        <v>10.1303/aez.2005.347</v>
      </c>
      <c r="H927" t="str">
        <f>VLOOKUP($D927,metadata!$B$2:$S$450,5,FALSE)</f>
        <v>y</v>
      </c>
      <c r="I927" t="str">
        <f>VLOOKUP($D927,metadata!$B$2:$S$450,6,FALSE)</f>
        <v>a</v>
      </c>
      <c r="J927" t="str">
        <f>VLOOKUP($D927,metadata!$B$2:$S$450,7,FALSE)</f>
        <v>i</v>
      </c>
      <c r="K927">
        <f>VLOOKUP($D927,metadata!$B$2:$S$450,8,FALSE)</f>
        <v>7</v>
      </c>
      <c r="L927">
        <f>VLOOKUP($D927,metadata!$B$2:$S$450,9,FALSE)</f>
        <v>5</v>
      </c>
      <c r="M927">
        <f>VLOOKUP($D927,metadata!$B$2:$S$450,10,FALSE)</f>
        <v>0</v>
      </c>
      <c r="N927" t="str">
        <f>VLOOKUP($D927,metadata!$B$2:$S$450,11,FALSE)</f>
        <v>Atrophaneura alcinous</v>
      </c>
      <c r="O927" t="str">
        <f>VLOOKUP($D927,metadata!$B$2:$S$450,12,FALSE)</f>
        <v>lepidoptera</v>
      </c>
      <c r="P927" t="str">
        <f>VLOOKUP($D927,metadata!$B$2:$S$450,13,FALSE)</f>
        <v xml:space="preserve"> Fuchu</v>
      </c>
      <c r="Q927">
        <f>VLOOKUP($D927,metadata!$B$2:$S$450,14,FALSE)</f>
        <v>35.668968999999997</v>
      </c>
      <c r="R927">
        <f>VLOOKUP($D927,metadata!$B$2:$S$450,15,FALSE)</f>
        <v>139.47766899999999</v>
      </c>
      <c r="S927">
        <f>VLOOKUP($D927,metadata!$B$2:$S$450,16,FALSE)</f>
        <v>0.05</v>
      </c>
      <c r="T927">
        <f>VLOOKUP($D927,metadata!$B$2:$S$450,17,FALSE)</f>
        <v>50</v>
      </c>
      <c r="U927">
        <f>VLOOKUP($D927,metadata!$B$2:$S$450,18,FALSE)</f>
        <v>0</v>
      </c>
      <c r="V927">
        <f>VLOOKUP($D927,metadata!$B$2:$Z$450,19,FALSE)</f>
        <v>25</v>
      </c>
      <c r="W927" t="str">
        <f>VLOOKUP($D927,metadata!$B$2:$Z$450,20,FALSE)</f>
        <v>global average</v>
      </c>
      <c r="X927">
        <f>VLOOKUP($D927,metadata!$B$2:$Z$450,21,FALSE)</f>
        <v>0</v>
      </c>
      <c r="Y927">
        <f>VLOOKUP($D927,metadata!$B$2:$Z$450,22,FALSE)</f>
        <v>19</v>
      </c>
      <c r="Z927">
        <f>VLOOKUP($D927,metadata!$B$2:$Z$450,23,FALSE)</f>
        <v>0</v>
      </c>
      <c r="AA927">
        <f>VLOOKUP($D927,metadata!$B$2:$Z$450,24,FALSE)</f>
        <v>0</v>
      </c>
      <c r="AB927">
        <f>VLOOKUP($D927,metadata!$B$2:$Z$450,25,FALSE)</f>
        <v>0</v>
      </c>
    </row>
    <row r="928" spans="3:28" x14ac:dyDescent="0.3">
      <c r="C928">
        <v>927</v>
      </c>
      <c r="D928" s="11" t="str">
        <f t="shared" si="14"/>
        <v>19- Fuchu</v>
      </c>
      <c r="E928" t="str">
        <f>VLOOKUP($D928,metadata!$B$2:$S$450,2,FALSE)</f>
        <v>Kato, Y</v>
      </c>
      <c r="F928" t="str">
        <f>VLOOKUP($D928,metadata!$B$2:$S$450,3,FALSE)</f>
        <v>Geographic variation in photoperiodic response for the induction of pupal diapause in the Aristolochia-feeding butterfly Atrophaneura alcinous</v>
      </c>
      <c r="G928" t="str">
        <f>VLOOKUP($D928,metadata!$B$2:$S$450,4,FALSE)</f>
        <v>10.1303/aez.2005.347</v>
      </c>
      <c r="H928" t="str">
        <f>VLOOKUP($D928,metadata!$B$2:$S$450,5,FALSE)</f>
        <v>y</v>
      </c>
      <c r="I928" t="str">
        <f>VLOOKUP($D928,metadata!$B$2:$S$450,6,FALSE)</f>
        <v>a</v>
      </c>
      <c r="J928" t="str">
        <f>VLOOKUP($D928,metadata!$B$2:$S$450,7,FALSE)</f>
        <v>i</v>
      </c>
      <c r="K928">
        <f>VLOOKUP($D928,metadata!$B$2:$S$450,8,FALSE)</f>
        <v>7</v>
      </c>
      <c r="L928">
        <f>VLOOKUP($D928,metadata!$B$2:$S$450,9,FALSE)</f>
        <v>5</v>
      </c>
      <c r="M928">
        <f>VLOOKUP($D928,metadata!$B$2:$S$450,10,FALSE)</f>
        <v>0</v>
      </c>
      <c r="N928" t="str">
        <f>VLOOKUP($D928,metadata!$B$2:$S$450,11,FALSE)</f>
        <v>Atrophaneura alcinous</v>
      </c>
      <c r="O928" t="str">
        <f>VLOOKUP($D928,metadata!$B$2:$S$450,12,FALSE)</f>
        <v>lepidoptera</v>
      </c>
      <c r="P928" t="str">
        <f>VLOOKUP($D928,metadata!$B$2:$S$450,13,FALSE)</f>
        <v xml:space="preserve"> Fuchu</v>
      </c>
      <c r="Q928">
        <f>VLOOKUP($D928,metadata!$B$2:$S$450,14,FALSE)</f>
        <v>35.668968999999997</v>
      </c>
      <c r="R928">
        <f>VLOOKUP($D928,metadata!$B$2:$S$450,15,FALSE)</f>
        <v>139.47766899999999</v>
      </c>
      <c r="S928">
        <f>VLOOKUP($D928,metadata!$B$2:$S$450,16,FALSE)</f>
        <v>0.05</v>
      </c>
      <c r="T928">
        <f>VLOOKUP($D928,metadata!$B$2:$S$450,17,FALSE)</f>
        <v>50</v>
      </c>
      <c r="U928">
        <f>VLOOKUP($D928,metadata!$B$2:$S$450,18,FALSE)</f>
        <v>0</v>
      </c>
      <c r="V928">
        <f>VLOOKUP($D928,metadata!$B$2:$Z$450,19,FALSE)</f>
        <v>25</v>
      </c>
      <c r="W928" t="str">
        <f>VLOOKUP($D928,metadata!$B$2:$Z$450,20,FALSE)</f>
        <v>global average</v>
      </c>
      <c r="X928">
        <f>VLOOKUP($D928,metadata!$B$2:$Z$450,21,FALSE)</f>
        <v>0</v>
      </c>
      <c r="Y928">
        <f>VLOOKUP($D928,metadata!$B$2:$Z$450,22,FALSE)</f>
        <v>19</v>
      </c>
      <c r="Z928">
        <f>VLOOKUP($D928,metadata!$B$2:$Z$450,23,FALSE)</f>
        <v>0</v>
      </c>
      <c r="AA928">
        <f>VLOOKUP($D928,metadata!$B$2:$Z$450,24,FALSE)</f>
        <v>0</v>
      </c>
      <c r="AB928">
        <f>VLOOKUP($D928,metadata!$B$2:$Z$450,25,FALSE)</f>
        <v>0</v>
      </c>
    </row>
    <row r="929" spans="3:28" x14ac:dyDescent="0.3">
      <c r="C929">
        <v>928</v>
      </c>
      <c r="D929" s="11" t="str">
        <f t="shared" si="14"/>
        <v>19- Fuchu</v>
      </c>
      <c r="E929" t="str">
        <f>VLOOKUP($D929,metadata!$B$2:$S$450,2,FALSE)</f>
        <v>Kato, Y</v>
      </c>
      <c r="F929" t="str">
        <f>VLOOKUP($D929,metadata!$B$2:$S$450,3,FALSE)</f>
        <v>Geographic variation in photoperiodic response for the induction of pupal diapause in the Aristolochia-feeding butterfly Atrophaneura alcinous</v>
      </c>
      <c r="G929" t="str">
        <f>VLOOKUP($D929,metadata!$B$2:$S$450,4,FALSE)</f>
        <v>10.1303/aez.2005.347</v>
      </c>
      <c r="H929" t="str">
        <f>VLOOKUP($D929,metadata!$B$2:$S$450,5,FALSE)</f>
        <v>y</v>
      </c>
      <c r="I929" t="str">
        <f>VLOOKUP($D929,metadata!$B$2:$S$450,6,FALSE)</f>
        <v>a</v>
      </c>
      <c r="J929" t="str">
        <f>VLOOKUP($D929,metadata!$B$2:$S$450,7,FALSE)</f>
        <v>i</v>
      </c>
      <c r="K929">
        <f>VLOOKUP($D929,metadata!$B$2:$S$450,8,FALSE)</f>
        <v>7</v>
      </c>
      <c r="L929">
        <f>VLOOKUP($D929,metadata!$B$2:$S$450,9,FALSE)</f>
        <v>5</v>
      </c>
      <c r="M929">
        <f>VLOOKUP($D929,metadata!$B$2:$S$450,10,FALSE)</f>
        <v>0</v>
      </c>
      <c r="N929" t="str">
        <f>VLOOKUP($D929,metadata!$B$2:$S$450,11,FALSE)</f>
        <v>Atrophaneura alcinous</v>
      </c>
      <c r="O929" t="str">
        <f>VLOOKUP($D929,metadata!$B$2:$S$450,12,FALSE)</f>
        <v>lepidoptera</v>
      </c>
      <c r="P929" t="str">
        <f>VLOOKUP($D929,metadata!$B$2:$S$450,13,FALSE)</f>
        <v xml:space="preserve"> Fuchu</v>
      </c>
      <c r="Q929">
        <f>VLOOKUP($D929,metadata!$B$2:$S$450,14,FALSE)</f>
        <v>35.668968999999997</v>
      </c>
      <c r="R929">
        <f>VLOOKUP($D929,metadata!$B$2:$S$450,15,FALSE)</f>
        <v>139.47766899999999</v>
      </c>
      <c r="S929">
        <f>VLOOKUP($D929,metadata!$B$2:$S$450,16,FALSE)</f>
        <v>0.05</v>
      </c>
      <c r="T929">
        <f>VLOOKUP($D929,metadata!$B$2:$S$450,17,FALSE)</f>
        <v>50</v>
      </c>
      <c r="U929">
        <f>VLOOKUP($D929,metadata!$B$2:$S$450,18,FALSE)</f>
        <v>0</v>
      </c>
      <c r="V929">
        <f>VLOOKUP($D929,metadata!$B$2:$Z$450,19,FALSE)</f>
        <v>25</v>
      </c>
      <c r="W929" t="str">
        <f>VLOOKUP($D929,metadata!$B$2:$Z$450,20,FALSE)</f>
        <v>global average</v>
      </c>
      <c r="X929">
        <f>VLOOKUP($D929,metadata!$B$2:$Z$450,21,FALSE)</f>
        <v>0</v>
      </c>
      <c r="Y929">
        <f>VLOOKUP($D929,metadata!$B$2:$Z$450,22,FALSE)</f>
        <v>19</v>
      </c>
      <c r="Z929">
        <f>VLOOKUP($D929,metadata!$B$2:$Z$450,23,FALSE)</f>
        <v>0</v>
      </c>
      <c r="AA929">
        <f>VLOOKUP($D929,metadata!$B$2:$Z$450,24,FALSE)</f>
        <v>0</v>
      </c>
      <c r="AB929">
        <f>VLOOKUP($D929,metadata!$B$2:$Z$450,25,FALSE)</f>
        <v>0</v>
      </c>
    </row>
    <row r="930" spans="3:28" x14ac:dyDescent="0.3">
      <c r="C930">
        <v>929</v>
      </c>
      <c r="D930" s="11" t="str">
        <f t="shared" si="14"/>
        <v>19- Fuchu</v>
      </c>
      <c r="E930" t="str">
        <f>VLOOKUP($D930,metadata!$B$2:$S$450,2,FALSE)</f>
        <v>Kato, Y</v>
      </c>
      <c r="F930" t="str">
        <f>VLOOKUP($D930,metadata!$B$2:$S$450,3,FALSE)</f>
        <v>Geographic variation in photoperiodic response for the induction of pupal diapause in the Aristolochia-feeding butterfly Atrophaneura alcinous</v>
      </c>
      <c r="G930" t="str">
        <f>VLOOKUP($D930,metadata!$B$2:$S$450,4,FALSE)</f>
        <v>10.1303/aez.2005.347</v>
      </c>
      <c r="H930" t="str">
        <f>VLOOKUP($D930,metadata!$B$2:$S$450,5,FALSE)</f>
        <v>y</v>
      </c>
      <c r="I930" t="str">
        <f>VLOOKUP($D930,metadata!$B$2:$S$450,6,FALSE)</f>
        <v>a</v>
      </c>
      <c r="J930" t="str">
        <f>VLOOKUP($D930,metadata!$B$2:$S$450,7,FALSE)</f>
        <v>i</v>
      </c>
      <c r="K930">
        <f>VLOOKUP($D930,metadata!$B$2:$S$450,8,FALSE)</f>
        <v>7</v>
      </c>
      <c r="L930">
        <f>VLOOKUP($D930,metadata!$B$2:$S$450,9,FALSE)</f>
        <v>5</v>
      </c>
      <c r="M930">
        <f>VLOOKUP($D930,metadata!$B$2:$S$450,10,FALSE)</f>
        <v>0</v>
      </c>
      <c r="N930" t="str">
        <f>VLOOKUP($D930,metadata!$B$2:$S$450,11,FALSE)</f>
        <v>Atrophaneura alcinous</v>
      </c>
      <c r="O930" t="str">
        <f>VLOOKUP($D930,metadata!$B$2:$S$450,12,FALSE)</f>
        <v>lepidoptera</v>
      </c>
      <c r="P930" t="str">
        <f>VLOOKUP($D930,metadata!$B$2:$S$450,13,FALSE)</f>
        <v xml:space="preserve"> Fuchu</v>
      </c>
      <c r="Q930">
        <f>VLOOKUP($D930,metadata!$B$2:$S$450,14,FALSE)</f>
        <v>35.668968999999997</v>
      </c>
      <c r="R930">
        <f>VLOOKUP($D930,metadata!$B$2:$S$450,15,FALSE)</f>
        <v>139.47766899999999</v>
      </c>
      <c r="S930">
        <f>VLOOKUP($D930,metadata!$B$2:$S$450,16,FALSE)</f>
        <v>0.05</v>
      </c>
      <c r="T930">
        <f>VLOOKUP($D930,metadata!$B$2:$S$450,17,FALSE)</f>
        <v>50</v>
      </c>
      <c r="U930">
        <f>VLOOKUP($D930,metadata!$B$2:$S$450,18,FALSE)</f>
        <v>0</v>
      </c>
      <c r="V930">
        <f>VLOOKUP($D930,metadata!$B$2:$Z$450,19,FALSE)</f>
        <v>25</v>
      </c>
      <c r="W930" t="str">
        <f>VLOOKUP($D930,metadata!$B$2:$Z$450,20,FALSE)</f>
        <v>global average</v>
      </c>
      <c r="X930">
        <f>VLOOKUP($D930,metadata!$B$2:$Z$450,21,FALSE)</f>
        <v>0</v>
      </c>
      <c r="Y930">
        <f>VLOOKUP($D930,metadata!$B$2:$Z$450,22,FALSE)</f>
        <v>19</v>
      </c>
      <c r="Z930">
        <f>VLOOKUP($D930,metadata!$B$2:$Z$450,23,FALSE)</f>
        <v>0</v>
      </c>
      <c r="AA930">
        <f>VLOOKUP($D930,metadata!$B$2:$Z$450,24,FALSE)</f>
        <v>0</v>
      </c>
      <c r="AB930">
        <f>VLOOKUP($D930,metadata!$B$2:$Z$450,25,FALSE)</f>
        <v>0</v>
      </c>
    </row>
    <row r="931" spans="3:28" x14ac:dyDescent="0.3">
      <c r="C931">
        <v>930</v>
      </c>
      <c r="D931" s="11" t="str">
        <f t="shared" si="14"/>
        <v>19- Fuchu</v>
      </c>
      <c r="E931" t="str">
        <f>VLOOKUP($D931,metadata!$B$2:$S$450,2,FALSE)</f>
        <v>Kato, Y</v>
      </c>
      <c r="F931" t="str">
        <f>VLOOKUP($D931,metadata!$B$2:$S$450,3,FALSE)</f>
        <v>Geographic variation in photoperiodic response for the induction of pupal diapause in the Aristolochia-feeding butterfly Atrophaneura alcinous</v>
      </c>
      <c r="G931" t="str">
        <f>VLOOKUP($D931,metadata!$B$2:$S$450,4,FALSE)</f>
        <v>10.1303/aez.2005.347</v>
      </c>
      <c r="H931" t="str">
        <f>VLOOKUP($D931,metadata!$B$2:$S$450,5,FALSE)</f>
        <v>y</v>
      </c>
      <c r="I931" t="str">
        <f>VLOOKUP($D931,metadata!$B$2:$S$450,6,FALSE)</f>
        <v>a</v>
      </c>
      <c r="J931" t="str">
        <f>VLOOKUP($D931,metadata!$B$2:$S$450,7,FALSE)</f>
        <v>i</v>
      </c>
      <c r="K931">
        <f>VLOOKUP($D931,metadata!$B$2:$S$450,8,FALSE)</f>
        <v>7</v>
      </c>
      <c r="L931">
        <f>VLOOKUP($D931,metadata!$B$2:$S$450,9,FALSE)</f>
        <v>5</v>
      </c>
      <c r="M931">
        <f>VLOOKUP($D931,metadata!$B$2:$S$450,10,FALSE)</f>
        <v>0</v>
      </c>
      <c r="N931" t="str">
        <f>VLOOKUP($D931,metadata!$B$2:$S$450,11,FALSE)</f>
        <v>Atrophaneura alcinous</v>
      </c>
      <c r="O931" t="str">
        <f>VLOOKUP($D931,metadata!$B$2:$S$450,12,FALSE)</f>
        <v>lepidoptera</v>
      </c>
      <c r="P931" t="str">
        <f>VLOOKUP($D931,metadata!$B$2:$S$450,13,FALSE)</f>
        <v xml:space="preserve"> Fuchu</v>
      </c>
      <c r="Q931">
        <f>VLOOKUP($D931,metadata!$B$2:$S$450,14,FALSE)</f>
        <v>35.668968999999997</v>
      </c>
      <c r="R931">
        <f>VLOOKUP($D931,metadata!$B$2:$S$450,15,FALSE)</f>
        <v>139.47766899999999</v>
      </c>
      <c r="S931">
        <f>VLOOKUP($D931,metadata!$B$2:$S$450,16,FALSE)</f>
        <v>0.05</v>
      </c>
      <c r="T931">
        <f>VLOOKUP($D931,metadata!$B$2:$S$450,17,FALSE)</f>
        <v>50</v>
      </c>
      <c r="U931">
        <f>VLOOKUP($D931,metadata!$B$2:$S$450,18,FALSE)</f>
        <v>0</v>
      </c>
      <c r="V931">
        <f>VLOOKUP($D931,metadata!$B$2:$Z$450,19,FALSE)</f>
        <v>25</v>
      </c>
      <c r="W931" t="str">
        <f>VLOOKUP($D931,metadata!$B$2:$Z$450,20,FALSE)</f>
        <v>global average</v>
      </c>
      <c r="X931">
        <f>VLOOKUP($D931,metadata!$B$2:$Z$450,21,FALSE)</f>
        <v>0</v>
      </c>
      <c r="Y931">
        <f>VLOOKUP($D931,metadata!$B$2:$Z$450,22,FALSE)</f>
        <v>19</v>
      </c>
      <c r="Z931">
        <f>VLOOKUP($D931,metadata!$B$2:$Z$450,23,FALSE)</f>
        <v>0</v>
      </c>
      <c r="AA931">
        <f>VLOOKUP($D931,metadata!$B$2:$Z$450,24,FALSE)</f>
        <v>0</v>
      </c>
      <c r="AB931">
        <f>VLOOKUP($D931,metadata!$B$2:$Z$450,25,FALSE)</f>
        <v>0</v>
      </c>
    </row>
    <row r="932" spans="3:28" x14ac:dyDescent="0.3">
      <c r="C932">
        <v>931</v>
      </c>
      <c r="D932" s="11" t="str">
        <f t="shared" si="14"/>
        <v>19- Fuchu</v>
      </c>
      <c r="E932" t="str">
        <f>VLOOKUP($D932,metadata!$B$2:$S$450,2,FALSE)</f>
        <v>Kato, Y</v>
      </c>
      <c r="F932" t="str">
        <f>VLOOKUP($D932,metadata!$B$2:$S$450,3,FALSE)</f>
        <v>Geographic variation in photoperiodic response for the induction of pupal diapause in the Aristolochia-feeding butterfly Atrophaneura alcinous</v>
      </c>
      <c r="G932" t="str">
        <f>VLOOKUP($D932,metadata!$B$2:$S$450,4,FALSE)</f>
        <v>10.1303/aez.2005.347</v>
      </c>
      <c r="H932" t="str">
        <f>VLOOKUP($D932,metadata!$B$2:$S$450,5,FALSE)</f>
        <v>y</v>
      </c>
      <c r="I932" t="str">
        <f>VLOOKUP($D932,metadata!$B$2:$S$450,6,FALSE)</f>
        <v>a</v>
      </c>
      <c r="J932" t="str">
        <f>VLOOKUP($D932,metadata!$B$2:$S$450,7,FALSE)</f>
        <v>i</v>
      </c>
      <c r="K932">
        <f>VLOOKUP($D932,metadata!$B$2:$S$450,8,FALSE)</f>
        <v>7</v>
      </c>
      <c r="L932">
        <f>VLOOKUP($D932,metadata!$B$2:$S$450,9,FALSE)</f>
        <v>5</v>
      </c>
      <c r="M932">
        <f>VLOOKUP($D932,metadata!$B$2:$S$450,10,FALSE)</f>
        <v>0</v>
      </c>
      <c r="N932" t="str">
        <f>VLOOKUP($D932,metadata!$B$2:$S$450,11,FALSE)</f>
        <v>Atrophaneura alcinous</v>
      </c>
      <c r="O932" t="str">
        <f>VLOOKUP($D932,metadata!$B$2:$S$450,12,FALSE)</f>
        <v>lepidoptera</v>
      </c>
      <c r="P932" t="str">
        <f>VLOOKUP($D932,metadata!$B$2:$S$450,13,FALSE)</f>
        <v xml:space="preserve"> Fuchu</v>
      </c>
      <c r="Q932">
        <f>VLOOKUP($D932,metadata!$B$2:$S$450,14,FALSE)</f>
        <v>35.668968999999997</v>
      </c>
      <c r="R932">
        <f>VLOOKUP($D932,metadata!$B$2:$S$450,15,FALSE)</f>
        <v>139.47766899999999</v>
      </c>
      <c r="S932">
        <f>VLOOKUP($D932,metadata!$B$2:$S$450,16,FALSE)</f>
        <v>0.05</v>
      </c>
      <c r="T932">
        <f>VLOOKUP($D932,metadata!$B$2:$S$450,17,FALSE)</f>
        <v>50</v>
      </c>
      <c r="U932">
        <f>VLOOKUP($D932,metadata!$B$2:$S$450,18,FALSE)</f>
        <v>0</v>
      </c>
      <c r="V932">
        <f>VLOOKUP($D932,metadata!$B$2:$Z$450,19,FALSE)</f>
        <v>25</v>
      </c>
      <c r="W932" t="str">
        <f>VLOOKUP($D932,metadata!$B$2:$Z$450,20,FALSE)</f>
        <v>global average</v>
      </c>
      <c r="X932">
        <f>VLOOKUP($D932,metadata!$B$2:$Z$450,21,FALSE)</f>
        <v>0</v>
      </c>
      <c r="Y932">
        <f>VLOOKUP($D932,metadata!$B$2:$Z$450,22,FALSE)</f>
        <v>19</v>
      </c>
      <c r="Z932">
        <f>VLOOKUP($D932,metadata!$B$2:$Z$450,23,FALSE)</f>
        <v>0</v>
      </c>
      <c r="AA932">
        <f>VLOOKUP($D932,metadata!$B$2:$Z$450,24,FALSE)</f>
        <v>0</v>
      </c>
      <c r="AB932">
        <f>VLOOKUP($D932,metadata!$B$2:$Z$450,25,FALSE)</f>
        <v>0</v>
      </c>
    </row>
    <row r="933" spans="3:28" x14ac:dyDescent="0.3">
      <c r="C933">
        <v>932</v>
      </c>
      <c r="D933" s="11" t="str">
        <f t="shared" si="14"/>
        <v>19- Fuchu</v>
      </c>
      <c r="E933" t="str">
        <f>VLOOKUP($D933,metadata!$B$2:$S$450,2,FALSE)</f>
        <v>Kato, Y</v>
      </c>
      <c r="F933" t="str">
        <f>VLOOKUP($D933,metadata!$B$2:$S$450,3,FALSE)</f>
        <v>Geographic variation in photoperiodic response for the induction of pupal diapause in the Aristolochia-feeding butterfly Atrophaneura alcinous</v>
      </c>
      <c r="G933" t="str">
        <f>VLOOKUP($D933,metadata!$B$2:$S$450,4,FALSE)</f>
        <v>10.1303/aez.2005.347</v>
      </c>
      <c r="H933" t="str">
        <f>VLOOKUP($D933,metadata!$B$2:$S$450,5,FALSE)</f>
        <v>y</v>
      </c>
      <c r="I933" t="str">
        <f>VLOOKUP($D933,metadata!$B$2:$S$450,6,FALSE)</f>
        <v>a</v>
      </c>
      <c r="J933" t="str">
        <f>VLOOKUP($D933,metadata!$B$2:$S$450,7,FALSE)</f>
        <v>i</v>
      </c>
      <c r="K933">
        <f>VLOOKUP($D933,metadata!$B$2:$S$450,8,FALSE)</f>
        <v>7</v>
      </c>
      <c r="L933">
        <f>VLOOKUP($D933,metadata!$B$2:$S$450,9,FALSE)</f>
        <v>5</v>
      </c>
      <c r="M933">
        <f>VLOOKUP($D933,metadata!$B$2:$S$450,10,FALSE)</f>
        <v>0</v>
      </c>
      <c r="N933" t="str">
        <f>VLOOKUP($D933,metadata!$B$2:$S$450,11,FALSE)</f>
        <v>Atrophaneura alcinous</v>
      </c>
      <c r="O933" t="str">
        <f>VLOOKUP($D933,metadata!$B$2:$S$450,12,FALSE)</f>
        <v>lepidoptera</v>
      </c>
      <c r="P933" t="str">
        <f>VLOOKUP($D933,metadata!$B$2:$S$450,13,FALSE)</f>
        <v xml:space="preserve"> Fuchu</v>
      </c>
      <c r="Q933">
        <f>VLOOKUP($D933,metadata!$B$2:$S$450,14,FALSE)</f>
        <v>35.668968999999997</v>
      </c>
      <c r="R933">
        <f>VLOOKUP($D933,metadata!$B$2:$S$450,15,FALSE)</f>
        <v>139.47766899999999</v>
      </c>
      <c r="S933">
        <f>VLOOKUP($D933,metadata!$B$2:$S$450,16,FALSE)</f>
        <v>0.05</v>
      </c>
      <c r="T933">
        <f>VLOOKUP($D933,metadata!$B$2:$S$450,17,FALSE)</f>
        <v>50</v>
      </c>
      <c r="U933">
        <f>VLOOKUP($D933,metadata!$B$2:$S$450,18,FALSE)</f>
        <v>0</v>
      </c>
      <c r="V933">
        <f>VLOOKUP($D933,metadata!$B$2:$Z$450,19,FALSE)</f>
        <v>25</v>
      </c>
      <c r="W933" t="str">
        <f>VLOOKUP($D933,metadata!$B$2:$Z$450,20,FALSE)</f>
        <v>global average</v>
      </c>
      <c r="X933">
        <f>VLOOKUP($D933,metadata!$B$2:$Z$450,21,FALSE)</f>
        <v>0</v>
      </c>
      <c r="Y933">
        <f>VLOOKUP($D933,metadata!$B$2:$Z$450,22,FALSE)</f>
        <v>19</v>
      </c>
      <c r="Z933">
        <f>VLOOKUP($D933,metadata!$B$2:$Z$450,23,FALSE)</f>
        <v>0</v>
      </c>
      <c r="AA933">
        <f>VLOOKUP($D933,metadata!$B$2:$Z$450,24,FALSE)</f>
        <v>0</v>
      </c>
      <c r="AB933">
        <f>VLOOKUP($D933,metadata!$B$2:$Z$450,25,FALSE)</f>
        <v>0</v>
      </c>
    </row>
    <row r="934" spans="3:28" x14ac:dyDescent="0.3">
      <c r="C934">
        <v>933</v>
      </c>
      <c r="D934" s="11" t="str">
        <f t="shared" si="14"/>
        <v>19- Fuchu</v>
      </c>
      <c r="E934" t="str">
        <f>VLOOKUP($D934,metadata!$B$2:$S$450,2,FALSE)</f>
        <v>Kato, Y</v>
      </c>
      <c r="F934" t="str">
        <f>VLOOKUP($D934,metadata!$B$2:$S$450,3,FALSE)</f>
        <v>Geographic variation in photoperiodic response for the induction of pupal diapause in the Aristolochia-feeding butterfly Atrophaneura alcinous</v>
      </c>
      <c r="G934" t="str">
        <f>VLOOKUP($D934,metadata!$B$2:$S$450,4,FALSE)</f>
        <v>10.1303/aez.2005.347</v>
      </c>
      <c r="H934" t="str">
        <f>VLOOKUP($D934,metadata!$B$2:$S$450,5,FALSE)</f>
        <v>y</v>
      </c>
      <c r="I934" t="str">
        <f>VLOOKUP($D934,metadata!$B$2:$S$450,6,FALSE)</f>
        <v>a</v>
      </c>
      <c r="J934" t="str">
        <f>VLOOKUP($D934,metadata!$B$2:$S$450,7,FALSE)</f>
        <v>i</v>
      </c>
      <c r="K934">
        <f>VLOOKUP($D934,metadata!$B$2:$S$450,8,FALSE)</f>
        <v>7</v>
      </c>
      <c r="L934">
        <f>VLOOKUP($D934,metadata!$B$2:$S$450,9,FALSE)</f>
        <v>5</v>
      </c>
      <c r="M934">
        <f>VLOOKUP($D934,metadata!$B$2:$S$450,10,FALSE)</f>
        <v>0</v>
      </c>
      <c r="N934" t="str">
        <f>VLOOKUP($D934,metadata!$B$2:$S$450,11,FALSE)</f>
        <v>Atrophaneura alcinous</v>
      </c>
      <c r="O934" t="str">
        <f>VLOOKUP($D934,metadata!$B$2:$S$450,12,FALSE)</f>
        <v>lepidoptera</v>
      </c>
      <c r="P934" t="str">
        <f>VLOOKUP($D934,metadata!$B$2:$S$450,13,FALSE)</f>
        <v xml:space="preserve"> Fuchu</v>
      </c>
      <c r="Q934">
        <f>VLOOKUP($D934,metadata!$B$2:$S$450,14,FALSE)</f>
        <v>35.668968999999997</v>
      </c>
      <c r="R934">
        <f>VLOOKUP($D934,metadata!$B$2:$S$450,15,FALSE)</f>
        <v>139.47766899999999</v>
      </c>
      <c r="S934">
        <f>VLOOKUP($D934,metadata!$B$2:$S$450,16,FALSE)</f>
        <v>0.05</v>
      </c>
      <c r="T934">
        <f>VLOOKUP($D934,metadata!$B$2:$S$450,17,FALSE)</f>
        <v>50</v>
      </c>
      <c r="U934">
        <f>VLOOKUP($D934,metadata!$B$2:$S$450,18,FALSE)</f>
        <v>0</v>
      </c>
      <c r="V934">
        <f>VLOOKUP($D934,metadata!$B$2:$Z$450,19,FALSE)</f>
        <v>25</v>
      </c>
      <c r="W934" t="str">
        <f>VLOOKUP($D934,metadata!$B$2:$Z$450,20,FALSE)</f>
        <v>global average</v>
      </c>
      <c r="X934">
        <f>VLOOKUP($D934,metadata!$B$2:$Z$450,21,FALSE)</f>
        <v>0</v>
      </c>
      <c r="Y934">
        <f>VLOOKUP($D934,metadata!$B$2:$Z$450,22,FALSE)</f>
        <v>19</v>
      </c>
      <c r="Z934">
        <f>VLOOKUP($D934,metadata!$B$2:$Z$450,23,FALSE)</f>
        <v>0</v>
      </c>
      <c r="AA934">
        <f>VLOOKUP($D934,metadata!$B$2:$Z$450,24,FALSE)</f>
        <v>0</v>
      </c>
      <c r="AB934">
        <f>VLOOKUP($D934,metadata!$B$2:$Z$450,25,FALSE)</f>
        <v>0</v>
      </c>
    </row>
    <row r="935" spans="3:28" x14ac:dyDescent="0.3">
      <c r="C935">
        <v>934</v>
      </c>
      <c r="D935" s="11" t="str">
        <f t="shared" si="14"/>
        <v>19- Fuchu</v>
      </c>
      <c r="E935" t="str">
        <f>VLOOKUP($D935,metadata!$B$2:$S$450,2,FALSE)</f>
        <v>Kato, Y</v>
      </c>
      <c r="F935" t="str">
        <f>VLOOKUP($D935,metadata!$B$2:$S$450,3,FALSE)</f>
        <v>Geographic variation in photoperiodic response for the induction of pupal diapause in the Aristolochia-feeding butterfly Atrophaneura alcinous</v>
      </c>
      <c r="G935" t="str">
        <f>VLOOKUP($D935,metadata!$B$2:$S$450,4,FALSE)</f>
        <v>10.1303/aez.2005.347</v>
      </c>
      <c r="H935" t="str">
        <f>VLOOKUP($D935,metadata!$B$2:$S$450,5,FALSE)</f>
        <v>y</v>
      </c>
      <c r="I935" t="str">
        <f>VLOOKUP($D935,metadata!$B$2:$S$450,6,FALSE)</f>
        <v>a</v>
      </c>
      <c r="J935" t="str">
        <f>VLOOKUP($D935,metadata!$B$2:$S$450,7,FALSE)</f>
        <v>i</v>
      </c>
      <c r="K935">
        <f>VLOOKUP($D935,metadata!$B$2:$S$450,8,FALSE)</f>
        <v>7</v>
      </c>
      <c r="L935">
        <f>VLOOKUP($D935,metadata!$B$2:$S$450,9,FALSE)</f>
        <v>5</v>
      </c>
      <c r="M935">
        <f>VLOOKUP($D935,metadata!$B$2:$S$450,10,FALSE)</f>
        <v>0</v>
      </c>
      <c r="N935" t="str">
        <f>VLOOKUP($D935,metadata!$B$2:$S$450,11,FALSE)</f>
        <v>Atrophaneura alcinous</v>
      </c>
      <c r="O935" t="str">
        <f>VLOOKUP($D935,metadata!$B$2:$S$450,12,FALSE)</f>
        <v>lepidoptera</v>
      </c>
      <c r="P935" t="str">
        <f>VLOOKUP($D935,metadata!$B$2:$S$450,13,FALSE)</f>
        <v xml:space="preserve"> Fuchu</v>
      </c>
      <c r="Q935">
        <f>VLOOKUP($D935,metadata!$B$2:$S$450,14,FALSE)</f>
        <v>35.668968999999997</v>
      </c>
      <c r="R935">
        <f>VLOOKUP($D935,metadata!$B$2:$S$450,15,FALSE)</f>
        <v>139.47766899999999</v>
      </c>
      <c r="S935">
        <f>VLOOKUP($D935,metadata!$B$2:$S$450,16,FALSE)</f>
        <v>0.05</v>
      </c>
      <c r="T935">
        <f>VLOOKUP($D935,metadata!$B$2:$S$450,17,FALSE)</f>
        <v>50</v>
      </c>
      <c r="U935">
        <f>VLOOKUP($D935,metadata!$B$2:$S$450,18,FALSE)</f>
        <v>0</v>
      </c>
      <c r="V935">
        <f>VLOOKUP($D935,metadata!$B$2:$Z$450,19,FALSE)</f>
        <v>25</v>
      </c>
      <c r="W935" t="str">
        <f>VLOOKUP($D935,metadata!$B$2:$Z$450,20,FALSE)</f>
        <v>global average</v>
      </c>
      <c r="X935">
        <f>VLOOKUP($D935,metadata!$B$2:$Z$450,21,FALSE)</f>
        <v>0</v>
      </c>
      <c r="Y935">
        <f>VLOOKUP($D935,metadata!$B$2:$Z$450,22,FALSE)</f>
        <v>19</v>
      </c>
      <c r="Z935">
        <f>VLOOKUP($D935,metadata!$B$2:$Z$450,23,FALSE)</f>
        <v>0</v>
      </c>
      <c r="AA935">
        <f>VLOOKUP($D935,metadata!$B$2:$Z$450,24,FALSE)</f>
        <v>0</v>
      </c>
      <c r="AB935">
        <f>VLOOKUP($D935,metadata!$B$2:$Z$450,25,FALSE)</f>
        <v>0</v>
      </c>
    </row>
    <row r="936" spans="3:28" x14ac:dyDescent="0.3">
      <c r="C936">
        <v>935</v>
      </c>
      <c r="D936" s="11" t="str">
        <f t="shared" si="14"/>
        <v>19- Fuchu</v>
      </c>
      <c r="E936" t="str">
        <f>VLOOKUP($D936,metadata!$B$2:$S$450,2,FALSE)</f>
        <v>Kato, Y</v>
      </c>
      <c r="F936" t="str">
        <f>VLOOKUP($D936,metadata!$B$2:$S$450,3,FALSE)</f>
        <v>Geographic variation in photoperiodic response for the induction of pupal diapause in the Aristolochia-feeding butterfly Atrophaneura alcinous</v>
      </c>
      <c r="G936" t="str">
        <f>VLOOKUP($D936,metadata!$B$2:$S$450,4,FALSE)</f>
        <v>10.1303/aez.2005.347</v>
      </c>
      <c r="H936" t="str">
        <f>VLOOKUP($D936,metadata!$B$2:$S$450,5,FALSE)</f>
        <v>y</v>
      </c>
      <c r="I936" t="str">
        <f>VLOOKUP($D936,metadata!$B$2:$S$450,6,FALSE)</f>
        <v>a</v>
      </c>
      <c r="J936" t="str">
        <f>VLOOKUP($D936,metadata!$B$2:$S$450,7,FALSE)</f>
        <v>i</v>
      </c>
      <c r="K936">
        <f>VLOOKUP($D936,metadata!$B$2:$S$450,8,FALSE)</f>
        <v>7</v>
      </c>
      <c r="L936">
        <f>VLOOKUP($D936,metadata!$B$2:$S$450,9,FALSE)</f>
        <v>5</v>
      </c>
      <c r="M936">
        <f>VLOOKUP($D936,metadata!$B$2:$S$450,10,FALSE)</f>
        <v>0</v>
      </c>
      <c r="N936" t="str">
        <f>VLOOKUP($D936,metadata!$B$2:$S$450,11,FALSE)</f>
        <v>Atrophaneura alcinous</v>
      </c>
      <c r="O936" t="str">
        <f>VLOOKUP($D936,metadata!$B$2:$S$450,12,FALSE)</f>
        <v>lepidoptera</v>
      </c>
      <c r="P936" t="str">
        <f>VLOOKUP($D936,metadata!$B$2:$S$450,13,FALSE)</f>
        <v xml:space="preserve"> Fuchu</v>
      </c>
      <c r="Q936">
        <f>VLOOKUP($D936,metadata!$B$2:$S$450,14,FALSE)</f>
        <v>35.668968999999997</v>
      </c>
      <c r="R936">
        <f>VLOOKUP($D936,metadata!$B$2:$S$450,15,FALSE)</f>
        <v>139.47766899999999</v>
      </c>
      <c r="S936">
        <f>VLOOKUP($D936,metadata!$B$2:$S$450,16,FALSE)</f>
        <v>0.05</v>
      </c>
      <c r="T936">
        <f>VLOOKUP($D936,metadata!$B$2:$S$450,17,FALSE)</f>
        <v>50</v>
      </c>
      <c r="U936">
        <f>VLOOKUP($D936,metadata!$B$2:$S$450,18,FALSE)</f>
        <v>0</v>
      </c>
      <c r="V936">
        <f>VLOOKUP($D936,metadata!$B$2:$Z$450,19,FALSE)</f>
        <v>25</v>
      </c>
      <c r="W936" t="str">
        <f>VLOOKUP($D936,metadata!$B$2:$Z$450,20,FALSE)</f>
        <v>global average</v>
      </c>
      <c r="X936">
        <f>VLOOKUP($D936,metadata!$B$2:$Z$450,21,FALSE)</f>
        <v>0</v>
      </c>
      <c r="Y936">
        <f>VLOOKUP($D936,metadata!$B$2:$Z$450,22,FALSE)</f>
        <v>19</v>
      </c>
      <c r="Z936">
        <f>VLOOKUP($D936,metadata!$B$2:$Z$450,23,FALSE)</f>
        <v>0</v>
      </c>
      <c r="AA936">
        <f>VLOOKUP($D936,metadata!$B$2:$Z$450,24,FALSE)</f>
        <v>0</v>
      </c>
      <c r="AB936">
        <f>VLOOKUP($D936,metadata!$B$2:$Z$450,25,FALSE)</f>
        <v>0</v>
      </c>
    </row>
    <row r="937" spans="3:28" x14ac:dyDescent="0.3">
      <c r="C937">
        <v>936</v>
      </c>
      <c r="D937" s="11" t="str">
        <f t="shared" si="14"/>
        <v>19- Fuchu</v>
      </c>
      <c r="E937" t="str">
        <f>VLOOKUP($D937,metadata!$B$2:$S$450,2,FALSE)</f>
        <v>Kato, Y</v>
      </c>
      <c r="F937" t="str">
        <f>VLOOKUP($D937,metadata!$B$2:$S$450,3,FALSE)</f>
        <v>Geographic variation in photoperiodic response for the induction of pupal diapause in the Aristolochia-feeding butterfly Atrophaneura alcinous</v>
      </c>
      <c r="G937" t="str">
        <f>VLOOKUP($D937,metadata!$B$2:$S$450,4,FALSE)</f>
        <v>10.1303/aez.2005.347</v>
      </c>
      <c r="H937" t="str">
        <f>VLOOKUP($D937,metadata!$B$2:$S$450,5,FALSE)</f>
        <v>y</v>
      </c>
      <c r="I937" t="str">
        <f>VLOOKUP($D937,metadata!$B$2:$S$450,6,FALSE)</f>
        <v>a</v>
      </c>
      <c r="J937" t="str">
        <f>VLOOKUP($D937,metadata!$B$2:$S$450,7,FALSE)</f>
        <v>i</v>
      </c>
      <c r="K937">
        <f>VLOOKUP($D937,metadata!$B$2:$S$450,8,FALSE)</f>
        <v>7</v>
      </c>
      <c r="L937">
        <f>VLOOKUP($D937,metadata!$B$2:$S$450,9,FALSE)</f>
        <v>5</v>
      </c>
      <c r="M937">
        <f>VLOOKUP($D937,metadata!$B$2:$S$450,10,FALSE)</f>
        <v>0</v>
      </c>
      <c r="N937" t="str">
        <f>VLOOKUP($D937,metadata!$B$2:$S$450,11,FALSE)</f>
        <v>Atrophaneura alcinous</v>
      </c>
      <c r="O937" t="str">
        <f>VLOOKUP($D937,metadata!$B$2:$S$450,12,FALSE)</f>
        <v>lepidoptera</v>
      </c>
      <c r="P937" t="str">
        <f>VLOOKUP($D937,metadata!$B$2:$S$450,13,FALSE)</f>
        <v xml:space="preserve"> Fuchu</v>
      </c>
      <c r="Q937">
        <f>VLOOKUP($D937,metadata!$B$2:$S$450,14,FALSE)</f>
        <v>35.668968999999997</v>
      </c>
      <c r="R937">
        <f>VLOOKUP($D937,metadata!$B$2:$S$450,15,FALSE)</f>
        <v>139.47766899999999</v>
      </c>
      <c r="S937">
        <f>VLOOKUP($D937,metadata!$B$2:$S$450,16,FALSE)</f>
        <v>0.05</v>
      </c>
      <c r="T937">
        <f>VLOOKUP($D937,metadata!$B$2:$S$450,17,FALSE)</f>
        <v>50</v>
      </c>
      <c r="U937">
        <f>VLOOKUP($D937,metadata!$B$2:$S$450,18,FALSE)</f>
        <v>0</v>
      </c>
      <c r="V937">
        <f>VLOOKUP($D937,metadata!$B$2:$Z$450,19,FALSE)</f>
        <v>25</v>
      </c>
      <c r="W937" t="str">
        <f>VLOOKUP($D937,metadata!$B$2:$Z$450,20,FALSE)</f>
        <v>global average</v>
      </c>
      <c r="X937">
        <f>VLOOKUP($D937,metadata!$B$2:$Z$450,21,FALSE)</f>
        <v>0</v>
      </c>
      <c r="Y937">
        <f>VLOOKUP($D937,metadata!$B$2:$Z$450,22,FALSE)</f>
        <v>19</v>
      </c>
      <c r="Z937">
        <f>VLOOKUP($D937,metadata!$B$2:$Z$450,23,FALSE)</f>
        <v>0</v>
      </c>
      <c r="AA937">
        <f>VLOOKUP($D937,metadata!$B$2:$Z$450,24,FALSE)</f>
        <v>0</v>
      </c>
      <c r="AB937">
        <f>VLOOKUP($D937,metadata!$B$2:$Z$450,25,FALSE)</f>
        <v>0</v>
      </c>
    </row>
    <row r="938" spans="3:28" x14ac:dyDescent="0.3">
      <c r="C938">
        <v>937</v>
      </c>
      <c r="D938" s="11" t="str">
        <f t="shared" si="14"/>
        <v>19- Fuchu</v>
      </c>
      <c r="E938" t="str">
        <f>VLOOKUP($D938,metadata!$B$2:$S$450,2,FALSE)</f>
        <v>Kato, Y</v>
      </c>
      <c r="F938" t="str">
        <f>VLOOKUP($D938,metadata!$B$2:$S$450,3,FALSE)</f>
        <v>Geographic variation in photoperiodic response for the induction of pupal diapause in the Aristolochia-feeding butterfly Atrophaneura alcinous</v>
      </c>
      <c r="G938" t="str">
        <f>VLOOKUP($D938,metadata!$B$2:$S$450,4,FALSE)</f>
        <v>10.1303/aez.2005.347</v>
      </c>
      <c r="H938" t="str">
        <f>VLOOKUP($D938,metadata!$B$2:$S$450,5,FALSE)</f>
        <v>y</v>
      </c>
      <c r="I938" t="str">
        <f>VLOOKUP($D938,metadata!$B$2:$S$450,6,FALSE)</f>
        <v>a</v>
      </c>
      <c r="J938" t="str">
        <f>VLOOKUP($D938,metadata!$B$2:$S$450,7,FALSE)</f>
        <v>i</v>
      </c>
      <c r="K938">
        <f>VLOOKUP($D938,metadata!$B$2:$S$450,8,FALSE)</f>
        <v>7</v>
      </c>
      <c r="L938">
        <f>VLOOKUP($D938,metadata!$B$2:$S$450,9,FALSE)</f>
        <v>5</v>
      </c>
      <c r="M938">
        <f>VLOOKUP($D938,metadata!$B$2:$S$450,10,FALSE)</f>
        <v>0</v>
      </c>
      <c r="N938" t="str">
        <f>VLOOKUP($D938,metadata!$B$2:$S$450,11,FALSE)</f>
        <v>Atrophaneura alcinous</v>
      </c>
      <c r="O938" t="str">
        <f>VLOOKUP($D938,metadata!$B$2:$S$450,12,FALSE)</f>
        <v>lepidoptera</v>
      </c>
      <c r="P938" t="str">
        <f>VLOOKUP($D938,metadata!$B$2:$S$450,13,FALSE)</f>
        <v xml:space="preserve"> Fuchu</v>
      </c>
      <c r="Q938">
        <f>VLOOKUP($D938,metadata!$B$2:$S$450,14,FALSE)</f>
        <v>35.668968999999997</v>
      </c>
      <c r="R938">
        <f>VLOOKUP($D938,metadata!$B$2:$S$450,15,FALSE)</f>
        <v>139.47766899999999</v>
      </c>
      <c r="S938">
        <f>VLOOKUP($D938,metadata!$B$2:$S$450,16,FALSE)</f>
        <v>0.05</v>
      </c>
      <c r="T938">
        <f>VLOOKUP($D938,metadata!$B$2:$S$450,17,FALSE)</f>
        <v>50</v>
      </c>
      <c r="U938">
        <f>VLOOKUP($D938,metadata!$B$2:$S$450,18,FALSE)</f>
        <v>0</v>
      </c>
      <c r="V938">
        <f>VLOOKUP($D938,metadata!$B$2:$Z$450,19,FALSE)</f>
        <v>25</v>
      </c>
      <c r="W938" t="str">
        <f>VLOOKUP($D938,metadata!$B$2:$Z$450,20,FALSE)</f>
        <v>global average</v>
      </c>
      <c r="X938">
        <f>VLOOKUP($D938,metadata!$B$2:$Z$450,21,FALSE)</f>
        <v>0</v>
      </c>
      <c r="Y938">
        <f>VLOOKUP($D938,metadata!$B$2:$Z$450,22,FALSE)</f>
        <v>19</v>
      </c>
      <c r="Z938">
        <f>VLOOKUP($D938,metadata!$B$2:$Z$450,23,FALSE)</f>
        <v>0</v>
      </c>
      <c r="AA938">
        <f>VLOOKUP($D938,metadata!$B$2:$Z$450,24,FALSE)</f>
        <v>0</v>
      </c>
      <c r="AB938">
        <f>VLOOKUP($D938,metadata!$B$2:$Z$450,25,FALSE)</f>
        <v>0</v>
      </c>
    </row>
    <row r="939" spans="3:28" x14ac:dyDescent="0.3">
      <c r="C939">
        <v>938</v>
      </c>
      <c r="D939" s="11" t="str">
        <f t="shared" si="14"/>
        <v>19- Fuchu</v>
      </c>
      <c r="E939" t="str">
        <f>VLOOKUP($D939,metadata!$B$2:$S$450,2,FALSE)</f>
        <v>Kato, Y</v>
      </c>
      <c r="F939" t="str">
        <f>VLOOKUP($D939,metadata!$B$2:$S$450,3,FALSE)</f>
        <v>Geographic variation in photoperiodic response for the induction of pupal diapause in the Aristolochia-feeding butterfly Atrophaneura alcinous</v>
      </c>
      <c r="G939" t="str">
        <f>VLOOKUP($D939,metadata!$B$2:$S$450,4,FALSE)</f>
        <v>10.1303/aez.2005.347</v>
      </c>
      <c r="H939" t="str">
        <f>VLOOKUP($D939,metadata!$B$2:$S$450,5,FALSE)</f>
        <v>y</v>
      </c>
      <c r="I939" t="str">
        <f>VLOOKUP($D939,metadata!$B$2:$S$450,6,FALSE)</f>
        <v>a</v>
      </c>
      <c r="J939" t="str">
        <f>VLOOKUP($D939,metadata!$B$2:$S$450,7,FALSE)</f>
        <v>i</v>
      </c>
      <c r="K939">
        <f>VLOOKUP($D939,metadata!$B$2:$S$450,8,FALSE)</f>
        <v>7</v>
      </c>
      <c r="L939">
        <f>VLOOKUP($D939,metadata!$B$2:$S$450,9,FALSE)</f>
        <v>5</v>
      </c>
      <c r="M939">
        <f>VLOOKUP($D939,metadata!$B$2:$S$450,10,FALSE)</f>
        <v>0</v>
      </c>
      <c r="N939" t="str">
        <f>VLOOKUP($D939,metadata!$B$2:$S$450,11,FALSE)</f>
        <v>Atrophaneura alcinous</v>
      </c>
      <c r="O939" t="str">
        <f>VLOOKUP($D939,metadata!$B$2:$S$450,12,FALSE)</f>
        <v>lepidoptera</v>
      </c>
      <c r="P939" t="str">
        <f>VLOOKUP($D939,metadata!$B$2:$S$450,13,FALSE)</f>
        <v xml:space="preserve"> Fuchu</v>
      </c>
      <c r="Q939">
        <f>VLOOKUP($D939,metadata!$B$2:$S$450,14,FALSE)</f>
        <v>35.668968999999997</v>
      </c>
      <c r="R939">
        <f>VLOOKUP($D939,metadata!$B$2:$S$450,15,FALSE)</f>
        <v>139.47766899999999</v>
      </c>
      <c r="S939">
        <f>VLOOKUP($D939,metadata!$B$2:$S$450,16,FALSE)</f>
        <v>0.05</v>
      </c>
      <c r="T939">
        <f>VLOOKUP($D939,metadata!$B$2:$S$450,17,FALSE)</f>
        <v>50</v>
      </c>
      <c r="U939">
        <f>VLOOKUP($D939,metadata!$B$2:$S$450,18,FALSE)</f>
        <v>0</v>
      </c>
      <c r="V939">
        <f>VLOOKUP($D939,metadata!$B$2:$Z$450,19,FALSE)</f>
        <v>25</v>
      </c>
      <c r="W939" t="str">
        <f>VLOOKUP($D939,metadata!$B$2:$Z$450,20,FALSE)</f>
        <v>global average</v>
      </c>
      <c r="X939">
        <f>VLOOKUP($D939,metadata!$B$2:$Z$450,21,FALSE)</f>
        <v>0</v>
      </c>
      <c r="Y939">
        <f>VLOOKUP($D939,metadata!$B$2:$Z$450,22,FALSE)</f>
        <v>19</v>
      </c>
      <c r="Z939">
        <f>VLOOKUP($D939,metadata!$B$2:$Z$450,23,FALSE)</f>
        <v>0</v>
      </c>
      <c r="AA939">
        <f>VLOOKUP($D939,metadata!$B$2:$Z$450,24,FALSE)</f>
        <v>0</v>
      </c>
      <c r="AB939">
        <f>VLOOKUP($D939,metadata!$B$2:$Z$450,25,FALSE)</f>
        <v>0</v>
      </c>
    </row>
    <row r="940" spans="3:28" x14ac:dyDescent="0.3">
      <c r="C940">
        <v>939</v>
      </c>
      <c r="D940" s="11" t="str">
        <f t="shared" si="14"/>
        <v>19- Fuchu</v>
      </c>
      <c r="E940" t="str">
        <f>VLOOKUP($D940,metadata!$B$2:$S$450,2,FALSE)</f>
        <v>Kato, Y</v>
      </c>
      <c r="F940" t="str">
        <f>VLOOKUP($D940,metadata!$B$2:$S$450,3,FALSE)</f>
        <v>Geographic variation in photoperiodic response for the induction of pupal diapause in the Aristolochia-feeding butterfly Atrophaneura alcinous</v>
      </c>
      <c r="G940" t="str">
        <f>VLOOKUP($D940,metadata!$B$2:$S$450,4,FALSE)</f>
        <v>10.1303/aez.2005.347</v>
      </c>
      <c r="H940" t="str">
        <f>VLOOKUP($D940,metadata!$B$2:$S$450,5,FALSE)</f>
        <v>y</v>
      </c>
      <c r="I940" t="str">
        <f>VLOOKUP($D940,metadata!$B$2:$S$450,6,FALSE)</f>
        <v>a</v>
      </c>
      <c r="J940" t="str">
        <f>VLOOKUP($D940,metadata!$B$2:$S$450,7,FALSE)</f>
        <v>i</v>
      </c>
      <c r="K940">
        <f>VLOOKUP($D940,metadata!$B$2:$S$450,8,FALSE)</f>
        <v>7</v>
      </c>
      <c r="L940">
        <f>VLOOKUP($D940,metadata!$B$2:$S$450,9,FALSE)</f>
        <v>5</v>
      </c>
      <c r="M940">
        <f>VLOOKUP($D940,metadata!$B$2:$S$450,10,FALSE)</f>
        <v>0</v>
      </c>
      <c r="N940" t="str">
        <f>VLOOKUP($D940,metadata!$B$2:$S$450,11,FALSE)</f>
        <v>Atrophaneura alcinous</v>
      </c>
      <c r="O940" t="str">
        <f>VLOOKUP($D940,metadata!$B$2:$S$450,12,FALSE)</f>
        <v>lepidoptera</v>
      </c>
      <c r="P940" t="str">
        <f>VLOOKUP($D940,metadata!$B$2:$S$450,13,FALSE)</f>
        <v xml:space="preserve"> Fuchu</v>
      </c>
      <c r="Q940">
        <f>VLOOKUP($D940,metadata!$B$2:$S$450,14,FALSE)</f>
        <v>35.668968999999997</v>
      </c>
      <c r="R940">
        <f>VLOOKUP($D940,metadata!$B$2:$S$450,15,FALSE)</f>
        <v>139.47766899999999</v>
      </c>
      <c r="S940">
        <f>VLOOKUP($D940,metadata!$B$2:$S$450,16,FALSE)</f>
        <v>0.05</v>
      </c>
      <c r="T940">
        <f>VLOOKUP($D940,metadata!$B$2:$S$450,17,FALSE)</f>
        <v>50</v>
      </c>
      <c r="U940">
        <f>VLOOKUP($D940,metadata!$B$2:$S$450,18,FALSE)</f>
        <v>0</v>
      </c>
      <c r="V940">
        <f>VLOOKUP($D940,metadata!$B$2:$Z$450,19,FALSE)</f>
        <v>25</v>
      </c>
      <c r="W940" t="str">
        <f>VLOOKUP($D940,metadata!$B$2:$Z$450,20,FALSE)</f>
        <v>global average</v>
      </c>
      <c r="X940">
        <f>VLOOKUP($D940,metadata!$B$2:$Z$450,21,FALSE)</f>
        <v>0</v>
      </c>
      <c r="Y940">
        <f>VLOOKUP($D940,metadata!$B$2:$Z$450,22,FALSE)</f>
        <v>19</v>
      </c>
      <c r="Z940">
        <f>VLOOKUP($D940,metadata!$B$2:$Z$450,23,FALSE)</f>
        <v>0</v>
      </c>
      <c r="AA940">
        <f>VLOOKUP($D940,metadata!$B$2:$Z$450,24,FALSE)</f>
        <v>0</v>
      </c>
      <c r="AB940">
        <f>VLOOKUP($D940,metadata!$B$2:$Z$450,25,FALSE)</f>
        <v>0</v>
      </c>
    </row>
    <row r="941" spans="3:28" x14ac:dyDescent="0.3">
      <c r="C941">
        <v>940</v>
      </c>
      <c r="D941" s="11" t="str">
        <f t="shared" si="14"/>
        <v>19- Fuchu</v>
      </c>
      <c r="E941" t="str">
        <f>VLOOKUP($D941,metadata!$B$2:$S$450,2,FALSE)</f>
        <v>Kato, Y</v>
      </c>
      <c r="F941" t="str">
        <f>VLOOKUP($D941,metadata!$B$2:$S$450,3,FALSE)</f>
        <v>Geographic variation in photoperiodic response for the induction of pupal diapause in the Aristolochia-feeding butterfly Atrophaneura alcinous</v>
      </c>
      <c r="G941" t="str">
        <f>VLOOKUP($D941,metadata!$B$2:$S$450,4,FALSE)</f>
        <v>10.1303/aez.2005.347</v>
      </c>
      <c r="H941" t="str">
        <f>VLOOKUP($D941,metadata!$B$2:$S$450,5,FALSE)</f>
        <v>y</v>
      </c>
      <c r="I941" t="str">
        <f>VLOOKUP($D941,metadata!$B$2:$S$450,6,FALSE)</f>
        <v>a</v>
      </c>
      <c r="J941" t="str">
        <f>VLOOKUP($D941,metadata!$B$2:$S$450,7,FALSE)</f>
        <v>i</v>
      </c>
      <c r="K941">
        <f>VLOOKUP($D941,metadata!$B$2:$S$450,8,FALSE)</f>
        <v>7</v>
      </c>
      <c r="L941">
        <f>VLOOKUP($D941,metadata!$B$2:$S$450,9,FALSE)</f>
        <v>5</v>
      </c>
      <c r="M941">
        <f>VLOOKUP($D941,metadata!$B$2:$S$450,10,FALSE)</f>
        <v>0</v>
      </c>
      <c r="N941" t="str">
        <f>VLOOKUP($D941,metadata!$B$2:$S$450,11,FALSE)</f>
        <v>Atrophaneura alcinous</v>
      </c>
      <c r="O941" t="str">
        <f>VLOOKUP($D941,metadata!$B$2:$S$450,12,FALSE)</f>
        <v>lepidoptera</v>
      </c>
      <c r="P941" t="str">
        <f>VLOOKUP($D941,metadata!$B$2:$S$450,13,FALSE)</f>
        <v xml:space="preserve"> Fuchu</v>
      </c>
      <c r="Q941">
        <f>VLOOKUP($D941,metadata!$B$2:$S$450,14,FALSE)</f>
        <v>35.668968999999997</v>
      </c>
      <c r="R941">
        <f>VLOOKUP($D941,metadata!$B$2:$S$450,15,FALSE)</f>
        <v>139.47766899999999</v>
      </c>
      <c r="S941">
        <f>VLOOKUP($D941,metadata!$B$2:$S$450,16,FALSE)</f>
        <v>0.05</v>
      </c>
      <c r="T941">
        <f>VLOOKUP($D941,metadata!$B$2:$S$450,17,FALSE)</f>
        <v>50</v>
      </c>
      <c r="U941">
        <f>VLOOKUP($D941,metadata!$B$2:$S$450,18,FALSE)</f>
        <v>0</v>
      </c>
      <c r="V941">
        <f>VLOOKUP($D941,metadata!$B$2:$Z$450,19,FALSE)</f>
        <v>25</v>
      </c>
      <c r="W941" t="str">
        <f>VLOOKUP($D941,metadata!$B$2:$Z$450,20,FALSE)</f>
        <v>global average</v>
      </c>
      <c r="X941">
        <f>VLOOKUP($D941,metadata!$B$2:$Z$450,21,FALSE)</f>
        <v>0</v>
      </c>
      <c r="Y941">
        <f>VLOOKUP($D941,metadata!$B$2:$Z$450,22,FALSE)</f>
        <v>19</v>
      </c>
      <c r="Z941">
        <f>VLOOKUP($D941,metadata!$B$2:$Z$450,23,FALSE)</f>
        <v>0</v>
      </c>
      <c r="AA941">
        <f>VLOOKUP($D941,metadata!$B$2:$Z$450,24,FALSE)</f>
        <v>0</v>
      </c>
      <c r="AB941">
        <f>VLOOKUP($D941,metadata!$B$2:$Z$450,25,FALSE)</f>
        <v>0</v>
      </c>
    </row>
    <row r="942" spans="3:28" x14ac:dyDescent="0.3">
      <c r="C942">
        <v>941</v>
      </c>
      <c r="D942" s="11" t="str">
        <f t="shared" si="14"/>
        <v>19- Fuchu</v>
      </c>
      <c r="E942" t="str">
        <f>VLOOKUP($D942,metadata!$B$2:$S$450,2,FALSE)</f>
        <v>Kato, Y</v>
      </c>
      <c r="F942" t="str">
        <f>VLOOKUP($D942,metadata!$B$2:$S$450,3,FALSE)</f>
        <v>Geographic variation in photoperiodic response for the induction of pupal diapause in the Aristolochia-feeding butterfly Atrophaneura alcinous</v>
      </c>
      <c r="G942" t="str">
        <f>VLOOKUP($D942,metadata!$B$2:$S$450,4,FALSE)</f>
        <v>10.1303/aez.2005.347</v>
      </c>
      <c r="H942" t="str">
        <f>VLOOKUP($D942,metadata!$B$2:$S$450,5,FALSE)</f>
        <v>y</v>
      </c>
      <c r="I942" t="str">
        <f>VLOOKUP($D942,metadata!$B$2:$S$450,6,FALSE)</f>
        <v>a</v>
      </c>
      <c r="J942" t="str">
        <f>VLOOKUP($D942,metadata!$B$2:$S$450,7,FALSE)</f>
        <v>i</v>
      </c>
      <c r="K942">
        <f>VLOOKUP($D942,metadata!$B$2:$S$450,8,FALSE)</f>
        <v>7</v>
      </c>
      <c r="L942">
        <f>VLOOKUP($D942,metadata!$B$2:$S$450,9,FALSE)</f>
        <v>5</v>
      </c>
      <c r="M942">
        <f>VLOOKUP($D942,metadata!$B$2:$S$450,10,FALSE)</f>
        <v>0</v>
      </c>
      <c r="N942" t="str">
        <f>VLOOKUP($D942,metadata!$B$2:$S$450,11,FALSE)</f>
        <v>Atrophaneura alcinous</v>
      </c>
      <c r="O942" t="str">
        <f>VLOOKUP($D942,metadata!$B$2:$S$450,12,FALSE)</f>
        <v>lepidoptera</v>
      </c>
      <c r="P942" t="str">
        <f>VLOOKUP($D942,metadata!$B$2:$S$450,13,FALSE)</f>
        <v xml:space="preserve"> Fuchu</v>
      </c>
      <c r="Q942">
        <f>VLOOKUP($D942,metadata!$B$2:$S$450,14,FALSE)</f>
        <v>35.668968999999997</v>
      </c>
      <c r="R942">
        <f>VLOOKUP($D942,metadata!$B$2:$S$450,15,FALSE)</f>
        <v>139.47766899999999</v>
      </c>
      <c r="S942">
        <f>VLOOKUP($D942,metadata!$B$2:$S$450,16,FALSE)</f>
        <v>0.05</v>
      </c>
      <c r="T942">
        <f>VLOOKUP($D942,metadata!$B$2:$S$450,17,FALSE)</f>
        <v>50</v>
      </c>
      <c r="U942">
        <f>VLOOKUP($D942,metadata!$B$2:$S$450,18,FALSE)</f>
        <v>0</v>
      </c>
      <c r="V942">
        <f>VLOOKUP($D942,metadata!$B$2:$Z$450,19,FALSE)</f>
        <v>25</v>
      </c>
      <c r="W942" t="str">
        <f>VLOOKUP($D942,metadata!$B$2:$Z$450,20,FALSE)</f>
        <v>global average</v>
      </c>
      <c r="X942">
        <f>VLOOKUP($D942,metadata!$B$2:$Z$450,21,FALSE)</f>
        <v>0</v>
      </c>
      <c r="Y942">
        <f>VLOOKUP($D942,metadata!$B$2:$Z$450,22,FALSE)</f>
        <v>19</v>
      </c>
      <c r="Z942">
        <f>VLOOKUP($D942,metadata!$B$2:$Z$450,23,FALSE)</f>
        <v>0</v>
      </c>
      <c r="AA942">
        <f>VLOOKUP($D942,metadata!$B$2:$Z$450,24,FALSE)</f>
        <v>0</v>
      </c>
      <c r="AB942">
        <f>VLOOKUP($D942,metadata!$B$2:$Z$450,25,FALSE)</f>
        <v>0</v>
      </c>
    </row>
    <row r="943" spans="3:28" x14ac:dyDescent="0.3">
      <c r="C943">
        <v>942</v>
      </c>
      <c r="D943" s="11" t="str">
        <f t="shared" si="14"/>
        <v>19- Fuchu</v>
      </c>
      <c r="E943" t="str">
        <f>VLOOKUP($D943,metadata!$B$2:$S$450,2,FALSE)</f>
        <v>Kato, Y</v>
      </c>
      <c r="F943" t="str">
        <f>VLOOKUP($D943,metadata!$B$2:$S$450,3,FALSE)</f>
        <v>Geographic variation in photoperiodic response for the induction of pupal diapause in the Aristolochia-feeding butterfly Atrophaneura alcinous</v>
      </c>
      <c r="G943" t="str">
        <f>VLOOKUP($D943,metadata!$B$2:$S$450,4,FALSE)</f>
        <v>10.1303/aez.2005.347</v>
      </c>
      <c r="H943" t="str">
        <f>VLOOKUP($D943,metadata!$B$2:$S$450,5,FALSE)</f>
        <v>y</v>
      </c>
      <c r="I943" t="str">
        <f>VLOOKUP($D943,metadata!$B$2:$S$450,6,FALSE)</f>
        <v>a</v>
      </c>
      <c r="J943" t="str">
        <f>VLOOKUP($D943,metadata!$B$2:$S$450,7,FALSE)</f>
        <v>i</v>
      </c>
      <c r="K943">
        <f>VLOOKUP($D943,metadata!$B$2:$S$450,8,FALSE)</f>
        <v>7</v>
      </c>
      <c r="L943">
        <f>VLOOKUP($D943,metadata!$B$2:$S$450,9,FALSE)</f>
        <v>5</v>
      </c>
      <c r="M943">
        <f>VLOOKUP($D943,metadata!$B$2:$S$450,10,FALSE)</f>
        <v>0</v>
      </c>
      <c r="N943" t="str">
        <f>VLOOKUP($D943,metadata!$B$2:$S$450,11,FALSE)</f>
        <v>Atrophaneura alcinous</v>
      </c>
      <c r="O943" t="str">
        <f>VLOOKUP($D943,metadata!$B$2:$S$450,12,FALSE)</f>
        <v>lepidoptera</v>
      </c>
      <c r="P943" t="str">
        <f>VLOOKUP($D943,metadata!$B$2:$S$450,13,FALSE)</f>
        <v xml:space="preserve"> Fuchu</v>
      </c>
      <c r="Q943">
        <f>VLOOKUP($D943,metadata!$B$2:$S$450,14,FALSE)</f>
        <v>35.668968999999997</v>
      </c>
      <c r="R943">
        <f>VLOOKUP($D943,metadata!$B$2:$S$450,15,FALSE)</f>
        <v>139.47766899999999</v>
      </c>
      <c r="S943">
        <f>VLOOKUP($D943,metadata!$B$2:$S$450,16,FALSE)</f>
        <v>0.05</v>
      </c>
      <c r="T943">
        <f>VLOOKUP($D943,metadata!$B$2:$S$450,17,FALSE)</f>
        <v>50</v>
      </c>
      <c r="U943">
        <f>VLOOKUP($D943,metadata!$B$2:$S$450,18,FALSE)</f>
        <v>0</v>
      </c>
      <c r="V943">
        <f>VLOOKUP($D943,metadata!$B$2:$Z$450,19,FALSE)</f>
        <v>25</v>
      </c>
      <c r="W943" t="str">
        <f>VLOOKUP($D943,metadata!$B$2:$Z$450,20,FALSE)</f>
        <v>global average</v>
      </c>
      <c r="X943">
        <f>VLOOKUP($D943,metadata!$B$2:$Z$450,21,FALSE)</f>
        <v>0</v>
      </c>
      <c r="Y943">
        <f>VLOOKUP($D943,metadata!$B$2:$Z$450,22,FALSE)</f>
        <v>19</v>
      </c>
      <c r="Z943">
        <f>VLOOKUP($D943,metadata!$B$2:$Z$450,23,FALSE)</f>
        <v>0</v>
      </c>
      <c r="AA943">
        <f>VLOOKUP($D943,metadata!$B$2:$Z$450,24,FALSE)</f>
        <v>0</v>
      </c>
      <c r="AB943">
        <f>VLOOKUP($D943,metadata!$B$2:$Z$450,25,FALSE)</f>
        <v>0</v>
      </c>
    </row>
    <row r="944" spans="3:28" x14ac:dyDescent="0.3">
      <c r="C944">
        <v>943</v>
      </c>
      <c r="D944" s="11" t="str">
        <f t="shared" si="14"/>
        <v>19- Fuchu</v>
      </c>
      <c r="E944" t="str">
        <f>VLOOKUP($D944,metadata!$B$2:$S$450,2,FALSE)</f>
        <v>Kato, Y</v>
      </c>
      <c r="F944" t="str">
        <f>VLOOKUP($D944,metadata!$B$2:$S$450,3,FALSE)</f>
        <v>Geographic variation in photoperiodic response for the induction of pupal diapause in the Aristolochia-feeding butterfly Atrophaneura alcinous</v>
      </c>
      <c r="G944" t="str">
        <f>VLOOKUP($D944,metadata!$B$2:$S$450,4,FALSE)</f>
        <v>10.1303/aez.2005.347</v>
      </c>
      <c r="H944" t="str">
        <f>VLOOKUP($D944,metadata!$B$2:$S$450,5,FALSE)</f>
        <v>y</v>
      </c>
      <c r="I944" t="str">
        <f>VLOOKUP($D944,metadata!$B$2:$S$450,6,FALSE)</f>
        <v>a</v>
      </c>
      <c r="J944" t="str">
        <f>VLOOKUP($D944,metadata!$B$2:$S$450,7,FALSE)</f>
        <v>i</v>
      </c>
      <c r="K944">
        <f>VLOOKUP($D944,metadata!$B$2:$S$450,8,FALSE)</f>
        <v>7</v>
      </c>
      <c r="L944">
        <f>VLOOKUP($D944,metadata!$B$2:$S$450,9,FALSE)</f>
        <v>5</v>
      </c>
      <c r="M944">
        <f>VLOOKUP($D944,metadata!$B$2:$S$450,10,FALSE)</f>
        <v>0</v>
      </c>
      <c r="N944" t="str">
        <f>VLOOKUP($D944,metadata!$B$2:$S$450,11,FALSE)</f>
        <v>Atrophaneura alcinous</v>
      </c>
      <c r="O944" t="str">
        <f>VLOOKUP($D944,metadata!$B$2:$S$450,12,FALSE)</f>
        <v>lepidoptera</v>
      </c>
      <c r="P944" t="str">
        <f>VLOOKUP($D944,metadata!$B$2:$S$450,13,FALSE)</f>
        <v xml:space="preserve"> Fuchu</v>
      </c>
      <c r="Q944">
        <f>VLOOKUP($D944,metadata!$B$2:$S$450,14,FALSE)</f>
        <v>35.668968999999997</v>
      </c>
      <c r="R944">
        <f>VLOOKUP($D944,metadata!$B$2:$S$450,15,FALSE)</f>
        <v>139.47766899999999</v>
      </c>
      <c r="S944">
        <f>VLOOKUP($D944,metadata!$B$2:$S$450,16,FALSE)</f>
        <v>0.05</v>
      </c>
      <c r="T944">
        <f>VLOOKUP($D944,metadata!$B$2:$S$450,17,FALSE)</f>
        <v>50</v>
      </c>
      <c r="U944">
        <f>VLOOKUP($D944,metadata!$B$2:$S$450,18,FALSE)</f>
        <v>0</v>
      </c>
      <c r="V944">
        <f>VLOOKUP($D944,metadata!$B$2:$Z$450,19,FALSE)</f>
        <v>25</v>
      </c>
      <c r="W944" t="str">
        <f>VLOOKUP($D944,metadata!$B$2:$Z$450,20,FALSE)</f>
        <v>global average</v>
      </c>
      <c r="X944">
        <f>VLOOKUP($D944,metadata!$B$2:$Z$450,21,FALSE)</f>
        <v>0</v>
      </c>
      <c r="Y944">
        <f>VLOOKUP($D944,metadata!$B$2:$Z$450,22,FALSE)</f>
        <v>19</v>
      </c>
      <c r="Z944">
        <f>VLOOKUP($D944,metadata!$B$2:$Z$450,23,FALSE)</f>
        <v>0</v>
      </c>
      <c r="AA944">
        <f>VLOOKUP($D944,metadata!$B$2:$Z$450,24,FALSE)</f>
        <v>0</v>
      </c>
      <c r="AB944">
        <f>VLOOKUP($D944,metadata!$B$2:$Z$450,25,FALSE)</f>
        <v>0</v>
      </c>
    </row>
    <row r="945" spans="3:28" x14ac:dyDescent="0.3">
      <c r="C945">
        <v>944</v>
      </c>
      <c r="D945" s="11" t="str">
        <f t="shared" si="14"/>
        <v>19- Fuchu</v>
      </c>
      <c r="E945" t="str">
        <f>VLOOKUP($D945,metadata!$B$2:$S$450,2,FALSE)</f>
        <v>Kato, Y</v>
      </c>
      <c r="F945" t="str">
        <f>VLOOKUP($D945,metadata!$B$2:$S$450,3,FALSE)</f>
        <v>Geographic variation in photoperiodic response for the induction of pupal diapause in the Aristolochia-feeding butterfly Atrophaneura alcinous</v>
      </c>
      <c r="G945" t="str">
        <f>VLOOKUP($D945,metadata!$B$2:$S$450,4,FALSE)</f>
        <v>10.1303/aez.2005.347</v>
      </c>
      <c r="H945" t="str">
        <f>VLOOKUP($D945,metadata!$B$2:$S$450,5,FALSE)</f>
        <v>y</v>
      </c>
      <c r="I945" t="str">
        <f>VLOOKUP($D945,metadata!$B$2:$S$450,6,FALSE)</f>
        <v>a</v>
      </c>
      <c r="J945" t="str">
        <f>VLOOKUP($D945,metadata!$B$2:$S$450,7,FALSE)</f>
        <v>i</v>
      </c>
      <c r="K945">
        <f>VLOOKUP($D945,metadata!$B$2:$S$450,8,FALSE)</f>
        <v>7</v>
      </c>
      <c r="L945">
        <f>VLOOKUP($D945,metadata!$B$2:$S$450,9,FALSE)</f>
        <v>5</v>
      </c>
      <c r="M945">
        <f>VLOOKUP($D945,metadata!$B$2:$S$450,10,FALSE)</f>
        <v>0</v>
      </c>
      <c r="N945" t="str">
        <f>VLOOKUP($D945,metadata!$B$2:$S$450,11,FALSE)</f>
        <v>Atrophaneura alcinous</v>
      </c>
      <c r="O945" t="str">
        <f>VLOOKUP($D945,metadata!$B$2:$S$450,12,FALSE)</f>
        <v>lepidoptera</v>
      </c>
      <c r="P945" t="str">
        <f>VLOOKUP($D945,metadata!$B$2:$S$450,13,FALSE)</f>
        <v xml:space="preserve"> Fuchu</v>
      </c>
      <c r="Q945">
        <f>VLOOKUP($D945,metadata!$B$2:$S$450,14,FALSE)</f>
        <v>35.668968999999997</v>
      </c>
      <c r="R945">
        <f>VLOOKUP($D945,metadata!$B$2:$S$450,15,FALSE)</f>
        <v>139.47766899999999</v>
      </c>
      <c r="S945">
        <f>VLOOKUP($D945,metadata!$B$2:$S$450,16,FALSE)</f>
        <v>0.05</v>
      </c>
      <c r="T945">
        <f>VLOOKUP($D945,metadata!$B$2:$S$450,17,FALSE)</f>
        <v>50</v>
      </c>
      <c r="U945">
        <f>VLOOKUP($D945,metadata!$B$2:$S$450,18,FALSE)</f>
        <v>0</v>
      </c>
      <c r="V945">
        <f>VLOOKUP($D945,metadata!$B$2:$Z$450,19,FALSE)</f>
        <v>25</v>
      </c>
      <c r="W945" t="str">
        <f>VLOOKUP($D945,metadata!$B$2:$Z$450,20,FALSE)</f>
        <v>global average</v>
      </c>
      <c r="X945">
        <f>VLOOKUP($D945,metadata!$B$2:$Z$450,21,FALSE)</f>
        <v>0</v>
      </c>
      <c r="Y945">
        <f>VLOOKUP($D945,metadata!$B$2:$Z$450,22,FALSE)</f>
        <v>19</v>
      </c>
      <c r="Z945">
        <f>VLOOKUP($D945,metadata!$B$2:$Z$450,23,FALSE)</f>
        <v>0</v>
      </c>
      <c r="AA945">
        <f>VLOOKUP($D945,metadata!$B$2:$Z$450,24,FALSE)</f>
        <v>0</v>
      </c>
      <c r="AB945">
        <f>VLOOKUP($D945,metadata!$B$2:$Z$450,25,FALSE)</f>
        <v>0</v>
      </c>
    </row>
    <row r="946" spans="3:28" x14ac:dyDescent="0.3">
      <c r="C946">
        <v>945</v>
      </c>
      <c r="D946" s="11" t="str">
        <f t="shared" si="14"/>
        <v>19- Fuchu</v>
      </c>
      <c r="E946" t="str">
        <f>VLOOKUP($D946,metadata!$B$2:$S$450,2,FALSE)</f>
        <v>Kato, Y</v>
      </c>
      <c r="F946" t="str">
        <f>VLOOKUP($D946,metadata!$B$2:$S$450,3,FALSE)</f>
        <v>Geographic variation in photoperiodic response for the induction of pupal diapause in the Aristolochia-feeding butterfly Atrophaneura alcinous</v>
      </c>
      <c r="G946" t="str">
        <f>VLOOKUP($D946,metadata!$B$2:$S$450,4,FALSE)</f>
        <v>10.1303/aez.2005.347</v>
      </c>
      <c r="H946" t="str">
        <f>VLOOKUP($D946,metadata!$B$2:$S$450,5,FALSE)</f>
        <v>y</v>
      </c>
      <c r="I946" t="str">
        <f>VLOOKUP($D946,metadata!$B$2:$S$450,6,FALSE)</f>
        <v>a</v>
      </c>
      <c r="J946" t="str">
        <f>VLOOKUP($D946,metadata!$B$2:$S$450,7,FALSE)</f>
        <v>i</v>
      </c>
      <c r="K946">
        <f>VLOOKUP($D946,metadata!$B$2:$S$450,8,FALSE)</f>
        <v>7</v>
      </c>
      <c r="L946">
        <f>VLOOKUP($D946,metadata!$B$2:$S$450,9,FALSE)</f>
        <v>5</v>
      </c>
      <c r="M946">
        <f>VLOOKUP($D946,metadata!$B$2:$S$450,10,FALSE)</f>
        <v>0</v>
      </c>
      <c r="N946" t="str">
        <f>VLOOKUP($D946,metadata!$B$2:$S$450,11,FALSE)</f>
        <v>Atrophaneura alcinous</v>
      </c>
      <c r="O946" t="str">
        <f>VLOOKUP($D946,metadata!$B$2:$S$450,12,FALSE)</f>
        <v>lepidoptera</v>
      </c>
      <c r="P946" t="str">
        <f>VLOOKUP($D946,metadata!$B$2:$S$450,13,FALSE)</f>
        <v xml:space="preserve"> Fuchu</v>
      </c>
      <c r="Q946">
        <f>VLOOKUP($D946,metadata!$B$2:$S$450,14,FALSE)</f>
        <v>35.668968999999997</v>
      </c>
      <c r="R946">
        <f>VLOOKUP($D946,metadata!$B$2:$S$450,15,FALSE)</f>
        <v>139.47766899999999</v>
      </c>
      <c r="S946">
        <f>VLOOKUP($D946,metadata!$B$2:$S$450,16,FALSE)</f>
        <v>0.05</v>
      </c>
      <c r="T946">
        <f>VLOOKUP($D946,metadata!$B$2:$S$450,17,FALSE)</f>
        <v>50</v>
      </c>
      <c r="U946">
        <f>VLOOKUP($D946,metadata!$B$2:$S$450,18,FALSE)</f>
        <v>0</v>
      </c>
      <c r="V946">
        <f>VLOOKUP($D946,metadata!$B$2:$Z$450,19,FALSE)</f>
        <v>25</v>
      </c>
      <c r="W946" t="str">
        <f>VLOOKUP($D946,metadata!$B$2:$Z$450,20,FALSE)</f>
        <v>global average</v>
      </c>
      <c r="X946">
        <f>VLOOKUP($D946,metadata!$B$2:$Z$450,21,FALSE)</f>
        <v>0</v>
      </c>
      <c r="Y946">
        <f>VLOOKUP($D946,metadata!$B$2:$Z$450,22,FALSE)</f>
        <v>19</v>
      </c>
      <c r="Z946">
        <f>VLOOKUP($D946,metadata!$B$2:$Z$450,23,FALSE)</f>
        <v>0</v>
      </c>
      <c r="AA946">
        <f>VLOOKUP($D946,metadata!$B$2:$Z$450,24,FALSE)</f>
        <v>0</v>
      </c>
      <c r="AB946">
        <f>VLOOKUP($D946,metadata!$B$2:$Z$450,25,FALSE)</f>
        <v>0</v>
      </c>
    </row>
    <row r="947" spans="3:28" x14ac:dyDescent="0.3">
      <c r="C947">
        <v>946</v>
      </c>
      <c r="D947" s="11" t="str">
        <f t="shared" si="14"/>
        <v>19- Fuchu</v>
      </c>
      <c r="E947" t="str">
        <f>VLOOKUP($D947,metadata!$B$2:$S$450,2,FALSE)</f>
        <v>Kato, Y</v>
      </c>
      <c r="F947" t="str">
        <f>VLOOKUP($D947,metadata!$B$2:$S$450,3,FALSE)</f>
        <v>Geographic variation in photoperiodic response for the induction of pupal diapause in the Aristolochia-feeding butterfly Atrophaneura alcinous</v>
      </c>
      <c r="G947" t="str">
        <f>VLOOKUP($D947,metadata!$B$2:$S$450,4,FALSE)</f>
        <v>10.1303/aez.2005.347</v>
      </c>
      <c r="H947" t="str">
        <f>VLOOKUP($D947,metadata!$B$2:$S$450,5,FALSE)</f>
        <v>y</v>
      </c>
      <c r="I947" t="str">
        <f>VLOOKUP($D947,metadata!$B$2:$S$450,6,FALSE)</f>
        <v>a</v>
      </c>
      <c r="J947" t="str">
        <f>VLOOKUP($D947,metadata!$B$2:$S$450,7,FALSE)</f>
        <v>i</v>
      </c>
      <c r="K947">
        <f>VLOOKUP($D947,metadata!$B$2:$S$450,8,FALSE)</f>
        <v>7</v>
      </c>
      <c r="L947">
        <f>VLOOKUP($D947,metadata!$B$2:$S$450,9,FALSE)</f>
        <v>5</v>
      </c>
      <c r="M947">
        <f>VLOOKUP($D947,metadata!$B$2:$S$450,10,FALSE)</f>
        <v>0</v>
      </c>
      <c r="N947" t="str">
        <f>VLOOKUP($D947,metadata!$B$2:$S$450,11,FALSE)</f>
        <v>Atrophaneura alcinous</v>
      </c>
      <c r="O947" t="str">
        <f>VLOOKUP($D947,metadata!$B$2:$S$450,12,FALSE)</f>
        <v>lepidoptera</v>
      </c>
      <c r="P947" t="str">
        <f>VLOOKUP($D947,metadata!$B$2:$S$450,13,FALSE)</f>
        <v xml:space="preserve"> Fuchu</v>
      </c>
      <c r="Q947">
        <f>VLOOKUP($D947,metadata!$B$2:$S$450,14,FALSE)</f>
        <v>35.668968999999997</v>
      </c>
      <c r="R947">
        <f>VLOOKUP($D947,metadata!$B$2:$S$450,15,FALSE)</f>
        <v>139.47766899999999</v>
      </c>
      <c r="S947">
        <f>VLOOKUP($D947,metadata!$B$2:$S$450,16,FALSE)</f>
        <v>0.05</v>
      </c>
      <c r="T947">
        <f>VLOOKUP($D947,metadata!$B$2:$S$450,17,FALSE)</f>
        <v>50</v>
      </c>
      <c r="U947">
        <f>VLOOKUP($D947,metadata!$B$2:$S$450,18,FALSE)</f>
        <v>0</v>
      </c>
      <c r="V947">
        <f>VLOOKUP($D947,metadata!$B$2:$Z$450,19,FALSE)</f>
        <v>25</v>
      </c>
      <c r="W947" t="str">
        <f>VLOOKUP($D947,metadata!$B$2:$Z$450,20,FALSE)</f>
        <v>global average</v>
      </c>
      <c r="X947">
        <f>VLOOKUP($D947,metadata!$B$2:$Z$450,21,FALSE)</f>
        <v>0</v>
      </c>
      <c r="Y947">
        <f>VLOOKUP($D947,metadata!$B$2:$Z$450,22,FALSE)</f>
        <v>19</v>
      </c>
      <c r="Z947">
        <f>VLOOKUP($D947,metadata!$B$2:$Z$450,23,FALSE)</f>
        <v>0</v>
      </c>
      <c r="AA947">
        <f>VLOOKUP($D947,metadata!$B$2:$Z$450,24,FALSE)</f>
        <v>0</v>
      </c>
      <c r="AB947">
        <f>VLOOKUP($D947,metadata!$B$2:$Z$450,25,FALSE)</f>
        <v>0</v>
      </c>
    </row>
    <row r="948" spans="3:28" x14ac:dyDescent="0.3">
      <c r="C948">
        <v>947</v>
      </c>
      <c r="D948" s="11" t="str">
        <f t="shared" si="14"/>
        <v>19- Fuchu</v>
      </c>
      <c r="E948" t="str">
        <f>VLOOKUP($D948,metadata!$B$2:$S$450,2,FALSE)</f>
        <v>Kato, Y</v>
      </c>
      <c r="F948" t="str">
        <f>VLOOKUP($D948,metadata!$B$2:$S$450,3,FALSE)</f>
        <v>Geographic variation in photoperiodic response for the induction of pupal diapause in the Aristolochia-feeding butterfly Atrophaneura alcinous</v>
      </c>
      <c r="G948" t="str">
        <f>VLOOKUP($D948,metadata!$B$2:$S$450,4,FALSE)</f>
        <v>10.1303/aez.2005.347</v>
      </c>
      <c r="H948" t="str">
        <f>VLOOKUP($D948,metadata!$B$2:$S$450,5,FALSE)</f>
        <v>y</v>
      </c>
      <c r="I948" t="str">
        <f>VLOOKUP($D948,metadata!$B$2:$S$450,6,FALSE)</f>
        <v>a</v>
      </c>
      <c r="J948" t="str">
        <f>VLOOKUP($D948,metadata!$B$2:$S$450,7,FALSE)</f>
        <v>i</v>
      </c>
      <c r="K948">
        <f>VLOOKUP($D948,metadata!$B$2:$S$450,8,FALSE)</f>
        <v>7</v>
      </c>
      <c r="L948">
        <f>VLOOKUP($D948,metadata!$B$2:$S$450,9,FALSE)</f>
        <v>5</v>
      </c>
      <c r="M948">
        <f>VLOOKUP($D948,metadata!$B$2:$S$450,10,FALSE)</f>
        <v>0</v>
      </c>
      <c r="N948" t="str">
        <f>VLOOKUP($D948,metadata!$B$2:$S$450,11,FALSE)</f>
        <v>Atrophaneura alcinous</v>
      </c>
      <c r="O948" t="str">
        <f>VLOOKUP($D948,metadata!$B$2:$S$450,12,FALSE)</f>
        <v>lepidoptera</v>
      </c>
      <c r="P948" t="str">
        <f>VLOOKUP($D948,metadata!$B$2:$S$450,13,FALSE)</f>
        <v xml:space="preserve"> Fuchu</v>
      </c>
      <c r="Q948">
        <f>VLOOKUP($D948,metadata!$B$2:$S$450,14,FALSE)</f>
        <v>35.668968999999997</v>
      </c>
      <c r="R948">
        <f>VLOOKUP($D948,metadata!$B$2:$S$450,15,FALSE)</f>
        <v>139.47766899999999</v>
      </c>
      <c r="S948">
        <f>VLOOKUP($D948,metadata!$B$2:$S$450,16,FALSE)</f>
        <v>0.05</v>
      </c>
      <c r="T948">
        <f>VLOOKUP($D948,metadata!$B$2:$S$450,17,FALSE)</f>
        <v>50</v>
      </c>
      <c r="U948">
        <f>VLOOKUP($D948,metadata!$B$2:$S$450,18,FALSE)</f>
        <v>0</v>
      </c>
      <c r="V948">
        <f>VLOOKUP($D948,metadata!$B$2:$Z$450,19,FALSE)</f>
        <v>25</v>
      </c>
      <c r="W948" t="str">
        <f>VLOOKUP($D948,metadata!$B$2:$Z$450,20,FALSE)</f>
        <v>global average</v>
      </c>
      <c r="X948">
        <f>VLOOKUP($D948,metadata!$B$2:$Z$450,21,FALSE)</f>
        <v>0</v>
      </c>
      <c r="Y948">
        <f>VLOOKUP($D948,metadata!$B$2:$Z$450,22,FALSE)</f>
        <v>19</v>
      </c>
      <c r="Z948">
        <f>VLOOKUP($D948,metadata!$B$2:$Z$450,23,FALSE)</f>
        <v>0</v>
      </c>
      <c r="AA948">
        <f>VLOOKUP($D948,metadata!$B$2:$Z$450,24,FALSE)</f>
        <v>0</v>
      </c>
      <c r="AB948">
        <f>VLOOKUP($D948,metadata!$B$2:$Z$450,25,FALSE)</f>
        <v>0</v>
      </c>
    </row>
    <row r="949" spans="3:28" x14ac:dyDescent="0.3">
      <c r="C949">
        <v>948</v>
      </c>
      <c r="D949" s="11" t="str">
        <f t="shared" si="14"/>
        <v>19- Fuchu</v>
      </c>
      <c r="E949" t="str">
        <f>VLOOKUP($D949,metadata!$B$2:$S$450,2,FALSE)</f>
        <v>Kato, Y</v>
      </c>
      <c r="F949" t="str">
        <f>VLOOKUP($D949,metadata!$B$2:$S$450,3,FALSE)</f>
        <v>Geographic variation in photoperiodic response for the induction of pupal diapause in the Aristolochia-feeding butterfly Atrophaneura alcinous</v>
      </c>
      <c r="G949" t="str">
        <f>VLOOKUP($D949,metadata!$B$2:$S$450,4,FALSE)</f>
        <v>10.1303/aez.2005.347</v>
      </c>
      <c r="H949" t="str">
        <f>VLOOKUP($D949,metadata!$B$2:$S$450,5,FALSE)</f>
        <v>y</v>
      </c>
      <c r="I949" t="str">
        <f>VLOOKUP($D949,metadata!$B$2:$S$450,6,FALSE)</f>
        <v>a</v>
      </c>
      <c r="J949" t="str">
        <f>VLOOKUP($D949,metadata!$B$2:$S$450,7,FALSE)</f>
        <v>i</v>
      </c>
      <c r="K949">
        <f>VLOOKUP($D949,metadata!$B$2:$S$450,8,FALSE)</f>
        <v>7</v>
      </c>
      <c r="L949">
        <f>VLOOKUP($D949,metadata!$B$2:$S$450,9,FALSE)</f>
        <v>5</v>
      </c>
      <c r="M949">
        <f>VLOOKUP($D949,metadata!$B$2:$S$450,10,FALSE)</f>
        <v>0</v>
      </c>
      <c r="N949" t="str">
        <f>VLOOKUP($D949,metadata!$B$2:$S$450,11,FALSE)</f>
        <v>Atrophaneura alcinous</v>
      </c>
      <c r="O949" t="str">
        <f>VLOOKUP($D949,metadata!$B$2:$S$450,12,FALSE)</f>
        <v>lepidoptera</v>
      </c>
      <c r="P949" t="str">
        <f>VLOOKUP($D949,metadata!$B$2:$S$450,13,FALSE)</f>
        <v xml:space="preserve"> Fuchu</v>
      </c>
      <c r="Q949">
        <f>VLOOKUP($D949,metadata!$B$2:$S$450,14,FALSE)</f>
        <v>35.668968999999997</v>
      </c>
      <c r="R949">
        <f>VLOOKUP($D949,metadata!$B$2:$S$450,15,FALSE)</f>
        <v>139.47766899999999</v>
      </c>
      <c r="S949">
        <f>VLOOKUP($D949,metadata!$B$2:$S$450,16,FALSE)</f>
        <v>0.05</v>
      </c>
      <c r="T949">
        <f>VLOOKUP($D949,metadata!$B$2:$S$450,17,FALSE)</f>
        <v>50</v>
      </c>
      <c r="U949">
        <f>VLOOKUP($D949,metadata!$B$2:$S$450,18,FALSE)</f>
        <v>0</v>
      </c>
      <c r="V949">
        <f>VLOOKUP($D949,metadata!$B$2:$Z$450,19,FALSE)</f>
        <v>25</v>
      </c>
      <c r="W949" t="str">
        <f>VLOOKUP($D949,metadata!$B$2:$Z$450,20,FALSE)</f>
        <v>global average</v>
      </c>
      <c r="X949">
        <f>VLOOKUP($D949,metadata!$B$2:$Z$450,21,FALSE)</f>
        <v>0</v>
      </c>
      <c r="Y949">
        <f>VLOOKUP($D949,metadata!$B$2:$Z$450,22,FALSE)</f>
        <v>19</v>
      </c>
      <c r="Z949">
        <f>VLOOKUP($D949,metadata!$B$2:$Z$450,23,FALSE)</f>
        <v>0</v>
      </c>
      <c r="AA949">
        <f>VLOOKUP($D949,metadata!$B$2:$Z$450,24,FALSE)</f>
        <v>0</v>
      </c>
      <c r="AB949">
        <f>VLOOKUP($D949,metadata!$B$2:$Z$450,25,FALSE)</f>
        <v>0</v>
      </c>
    </row>
    <row r="950" spans="3:28" x14ac:dyDescent="0.3">
      <c r="C950">
        <v>949</v>
      </c>
      <c r="D950" s="11" t="str">
        <f t="shared" si="14"/>
        <v>19- Fuchu</v>
      </c>
      <c r="E950" t="str">
        <f>VLOOKUP($D950,metadata!$B$2:$S$450,2,FALSE)</f>
        <v>Kato, Y</v>
      </c>
      <c r="F950" t="str">
        <f>VLOOKUP($D950,metadata!$B$2:$S$450,3,FALSE)</f>
        <v>Geographic variation in photoperiodic response for the induction of pupal diapause in the Aristolochia-feeding butterfly Atrophaneura alcinous</v>
      </c>
      <c r="G950" t="str">
        <f>VLOOKUP($D950,metadata!$B$2:$S$450,4,FALSE)</f>
        <v>10.1303/aez.2005.347</v>
      </c>
      <c r="H950" t="str">
        <f>VLOOKUP($D950,metadata!$B$2:$S$450,5,FALSE)</f>
        <v>y</v>
      </c>
      <c r="I950" t="str">
        <f>VLOOKUP($D950,metadata!$B$2:$S$450,6,FALSE)</f>
        <v>a</v>
      </c>
      <c r="J950" t="str">
        <f>VLOOKUP($D950,metadata!$B$2:$S$450,7,FALSE)</f>
        <v>i</v>
      </c>
      <c r="K950">
        <f>VLOOKUP($D950,metadata!$B$2:$S$450,8,FALSE)</f>
        <v>7</v>
      </c>
      <c r="L950">
        <f>VLOOKUP($D950,metadata!$B$2:$S$450,9,FALSE)</f>
        <v>5</v>
      </c>
      <c r="M950">
        <f>VLOOKUP($D950,metadata!$B$2:$S$450,10,FALSE)</f>
        <v>0</v>
      </c>
      <c r="N950" t="str">
        <f>VLOOKUP($D950,metadata!$B$2:$S$450,11,FALSE)</f>
        <v>Atrophaneura alcinous</v>
      </c>
      <c r="O950" t="str">
        <f>VLOOKUP($D950,metadata!$B$2:$S$450,12,FALSE)</f>
        <v>lepidoptera</v>
      </c>
      <c r="P950" t="str">
        <f>VLOOKUP($D950,metadata!$B$2:$S$450,13,FALSE)</f>
        <v xml:space="preserve"> Fuchu</v>
      </c>
      <c r="Q950">
        <f>VLOOKUP($D950,metadata!$B$2:$S$450,14,FALSE)</f>
        <v>35.668968999999997</v>
      </c>
      <c r="R950">
        <f>VLOOKUP($D950,metadata!$B$2:$S$450,15,FALSE)</f>
        <v>139.47766899999999</v>
      </c>
      <c r="S950">
        <f>VLOOKUP($D950,metadata!$B$2:$S$450,16,FALSE)</f>
        <v>0.05</v>
      </c>
      <c r="T950">
        <f>VLOOKUP($D950,metadata!$B$2:$S$450,17,FALSE)</f>
        <v>50</v>
      </c>
      <c r="U950">
        <f>VLOOKUP($D950,metadata!$B$2:$S$450,18,FALSE)</f>
        <v>0</v>
      </c>
      <c r="V950">
        <f>VLOOKUP($D950,metadata!$B$2:$Z$450,19,FALSE)</f>
        <v>25</v>
      </c>
      <c r="W950" t="str">
        <f>VLOOKUP($D950,metadata!$B$2:$Z$450,20,FALSE)</f>
        <v>global average</v>
      </c>
      <c r="X950">
        <f>VLOOKUP($D950,metadata!$B$2:$Z$450,21,FALSE)</f>
        <v>0</v>
      </c>
      <c r="Y950">
        <f>VLOOKUP($D950,metadata!$B$2:$Z$450,22,FALSE)</f>
        <v>19</v>
      </c>
      <c r="Z950">
        <f>VLOOKUP($D950,metadata!$B$2:$Z$450,23,FALSE)</f>
        <v>0</v>
      </c>
      <c r="AA950">
        <f>VLOOKUP($D950,metadata!$B$2:$Z$450,24,FALSE)</f>
        <v>0</v>
      </c>
      <c r="AB950">
        <f>VLOOKUP($D950,metadata!$B$2:$Z$450,25,FALSE)</f>
        <v>0</v>
      </c>
    </row>
    <row r="951" spans="3:28" x14ac:dyDescent="0.3">
      <c r="C951">
        <v>950</v>
      </c>
      <c r="D951" s="11" t="str">
        <f t="shared" si="14"/>
        <v>19- Fuchu</v>
      </c>
      <c r="E951" t="str">
        <f>VLOOKUP($D951,metadata!$B$2:$S$450,2,FALSE)</f>
        <v>Kato, Y</v>
      </c>
      <c r="F951" t="str">
        <f>VLOOKUP($D951,metadata!$B$2:$S$450,3,FALSE)</f>
        <v>Geographic variation in photoperiodic response for the induction of pupal diapause in the Aristolochia-feeding butterfly Atrophaneura alcinous</v>
      </c>
      <c r="G951" t="str">
        <f>VLOOKUP($D951,metadata!$B$2:$S$450,4,FALSE)</f>
        <v>10.1303/aez.2005.347</v>
      </c>
      <c r="H951" t="str">
        <f>VLOOKUP($D951,metadata!$B$2:$S$450,5,FALSE)</f>
        <v>y</v>
      </c>
      <c r="I951" t="str">
        <f>VLOOKUP($D951,metadata!$B$2:$S$450,6,FALSE)</f>
        <v>a</v>
      </c>
      <c r="J951" t="str">
        <f>VLOOKUP($D951,metadata!$B$2:$S$450,7,FALSE)</f>
        <v>i</v>
      </c>
      <c r="K951">
        <f>VLOOKUP($D951,metadata!$B$2:$S$450,8,FALSE)</f>
        <v>7</v>
      </c>
      <c r="L951">
        <f>VLOOKUP($D951,metadata!$B$2:$S$450,9,FALSE)</f>
        <v>5</v>
      </c>
      <c r="M951">
        <f>VLOOKUP($D951,metadata!$B$2:$S$450,10,FALSE)</f>
        <v>0</v>
      </c>
      <c r="N951" t="str">
        <f>VLOOKUP($D951,metadata!$B$2:$S$450,11,FALSE)</f>
        <v>Atrophaneura alcinous</v>
      </c>
      <c r="O951" t="str">
        <f>VLOOKUP($D951,metadata!$B$2:$S$450,12,FALSE)</f>
        <v>lepidoptera</v>
      </c>
      <c r="P951" t="str">
        <f>VLOOKUP($D951,metadata!$B$2:$S$450,13,FALSE)</f>
        <v xml:space="preserve"> Fuchu</v>
      </c>
      <c r="Q951">
        <f>VLOOKUP($D951,metadata!$B$2:$S$450,14,FALSE)</f>
        <v>35.668968999999997</v>
      </c>
      <c r="R951">
        <f>VLOOKUP($D951,metadata!$B$2:$S$450,15,FALSE)</f>
        <v>139.47766899999999</v>
      </c>
      <c r="S951">
        <f>VLOOKUP($D951,metadata!$B$2:$S$450,16,FALSE)</f>
        <v>0.05</v>
      </c>
      <c r="T951">
        <f>VLOOKUP($D951,metadata!$B$2:$S$450,17,FALSE)</f>
        <v>50</v>
      </c>
      <c r="U951">
        <f>VLOOKUP($D951,metadata!$B$2:$S$450,18,FALSE)</f>
        <v>0</v>
      </c>
      <c r="V951">
        <f>VLOOKUP($D951,metadata!$B$2:$Z$450,19,FALSE)</f>
        <v>25</v>
      </c>
      <c r="W951" t="str">
        <f>VLOOKUP($D951,metadata!$B$2:$Z$450,20,FALSE)</f>
        <v>global average</v>
      </c>
      <c r="X951">
        <f>VLOOKUP($D951,metadata!$B$2:$Z$450,21,FALSE)</f>
        <v>0</v>
      </c>
      <c r="Y951">
        <f>VLOOKUP($D951,metadata!$B$2:$Z$450,22,FALSE)</f>
        <v>19</v>
      </c>
      <c r="Z951">
        <f>VLOOKUP($D951,metadata!$B$2:$Z$450,23,FALSE)</f>
        <v>0</v>
      </c>
      <c r="AA951">
        <f>VLOOKUP($D951,metadata!$B$2:$Z$450,24,FALSE)</f>
        <v>0</v>
      </c>
      <c r="AB951">
        <f>VLOOKUP($D951,metadata!$B$2:$Z$450,25,FALSE)</f>
        <v>0</v>
      </c>
    </row>
    <row r="952" spans="3:28" x14ac:dyDescent="0.3">
      <c r="C952">
        <v>951</v>
      </c>
      <c r="D952" s="11" t="str">
        <f t="shared" si="14"/>
        <v>19- Fuchu</v>
      </c>
      <c r="E952" t="str">
        <f>VLOOKUP($D952,metadata!$B$2:$S$450,2,FALSE)</f>
        <v>Kato, Y</v>
      </c>
      <c r="F952" t="str">
        <f>VLOOKUP($D952,metadata!$B$2:$S$450,3,FALSE)</f>
        <v>Geographic variation in photoperiodic response for the induction of pupal diapause in the Aristolochia-feeding butterfly Atrophaneura alcinous</v>
      </c>
      <c r="G952" t="str">
        <f>VLOOKUP($D952,metadata!$B$2:$S$450,4,FALSE)</f>
        <v>10.1303/aez.2005.347</v>
      </c>
      <c r="H952" t="str">
        <f>VLOOKUP($D952,metadata!$B$2:$S$450,5,FALSE)</f>
        <v>y</v>
      </c>
      <c r="I952" t="str">
        <f>VLOOKUP($D952,metadata!$B$2:$S$450,6,FALSE)</f>
        <v>a</v>
      </c>
      <c r="J952" t="str">
        <f>VLOOKUP($D952,metadata!$B$2:$S$450,7,FALSE)</f>
        <v>i</v>
      </c>
      <c r="K952">
        <f>VLOOKUP($D952,metadata!$B$2:$S$450,8,FALSE)</f>
        <v>7</v>
      </c>
      <c r="L952">
        <f>VLOOKUP($D952,metadata!$B$2:$S$450,9,FALSE)</f>
        <v>5</v>
      </c>
      <c r="M952">
        <f>VLOOKUP($D952,metadata!$B$2:$S$450,10,FALSE)</f>
        <v>0</v>
      </c>
      <c r="N952" t="str">
        <f>VLOOKUP($D952,metadata!$B$2:$S$450,11,FALSE)</f>
        <v>Atrophaneura alcinous</v>
      </c>
      <c r="O952" t="str">
        <f>VLOOKUP($D952,metadata!$B$2:$S$450,12,FALSE)</f>
        <v>lepidoptera</v>
      </c>
      <c r="P952" t="str">
        <f>VLOOKUP($D952,metadata!$B$2:$S$450,13,FALSE)</f>
        <v xml:space="preserve"> Fuchu</v>
      </c>
      <c r="Q952">
        <f>VLOOKUP($D952,metadata!$B$2:$S$450,14,FALSE)</f>
        <v>35.668968999999997</v>
      </c>
      <c r="R952">
        <f>VLOOKUP($D952,metadata!$B$2:$S$450,15,FALSE)</f>
        <v>139.47766899999999</v>
      </c>
      <c r="S952">
        <f>VLOOKUP($D952,metadata!$B$2:$S$450,16,FALSE)</f>
        <v>0.05</v>
      </c>
      <c r="T952">
        <f>VLOOKUP($D952,metadata!$B$2:$S$450,17,FALSE)</f>
        <v>50</v>
      </c>
      <c r="U952">
        <f>VLOOKUP($D952,metadata!$B$2:$S$450,18,FALSE)</f>
        <v>0</v>
      </c>
      <c r="V952">
        <f>VLOOKUP($D952,metadata!$B$2:$Z$450,19,FALSE)</f>
        <v>25</v>
      </c>
      <c r="W952" t="str">
        <f>VLOOKUP($D952,metadata!$B$2:$Z$450,20,FALSE)</f>
        <v>global average</v>
      </c>
      <c r="X952">
        <f>VLOOKUP($D952,metadata!$B$2:$Z$450,21,FALSE)</f>
        <v>0</v>
      </c>
      <c r="Y952">
        <f>VLOOKUP($D952,metadata!$B$2:$Z$450,22,FALSE)</f>
        <v>19</v>
      </c>
      <c r="Z952">
        <f>VLOOKUP($D952,metadata!$B$2:$Z$450,23,FALSE)</f>
        <v>0</v>
      </c>
      <c r="AA952">
        <f>VLOOKUP($D952,metadata!$B$2:$Z$450,24,FALSE)</f>
        <v>0</v>
      </c>
      <c r="AB952">
        <f>VLOOKUP($D952,metadata!$B$2:$Z$450,25,FALSE)</f>
        <v>0</v>
      </c>
    </row>
    <row r="953" spans="3:28" x14ac:dyDescent="0.3">
      <c r="C953">
        <v>952</v>
      </c>
      <c r="D953" s="11" t="str">
        <f t="shared" si="14"/>
        <v>19- Fuchu</v>
      </c>
      <c r="E953" t="str">
        <f>VLOOKUP($D953,metadata!$B$2:$S$450,2,FALSE)</f>
        <v>Kato, Y</v>
      </c>
      <c r="F953" t="str">
        <f>VLOOKUP($D953,metadata!$B$2:$S$450,3,FALSE)</f>
        <v>Geographic variation in photoperiodic response for the induction of pupal diapause in the Aristolochia-feeding butterfly Atrophaneura alcinous</v>
      </c>
      <c r="G953" t="str">
        <f>VLOOKUP($D953,metadata!$B$2:$S$450,4,FALSE)</f>
        <v>10.1303/aez.2005.347</v>
      </c>
      <c r="H953" t="str">
        <f>VLOOKUP($D953,metadata!$B$2:$S$450,5,FALSE)</f>
        <v>y</v>
      </c>
      <c r="I953" t="str">
        <f>VLOOKUP($D953,metadata!$B$2:$S$450,6,FALSE)</f>
        <v>a</v>
      </c>
      <c r="J953" t="str">
        <f>VLOOKUP($D953,metadata!$B$2:$S$450,7,FALSE)</f>
        <v>i</v>
      </c>
      <c r="K953">
        <f>VLOOKUP($D953,metadata!$B$2:$S$450,8,FALSE)</f>
        <v>7</v>
      </c>
      <c r="L953">
        <f>VLOOKUP($D953,metadata!$B$2:$S$450,9,FALSE)</f>
        <v>5</v>
      </c>
      <c r="M953">
        <f>VLOOKUP($D953,metadata!$B$2:$S$450,10,FALSE)</f>
        <v>0</v>
      </c>
      <c r="N953" t="str">
        <f>VLOOKUP($D953,metadata!$B$2:$S$450,11,FALSE)</f>
        <v>Atrophaneura alcinous</v>
      </c>
      <c r="O953" t="str">
        <f>VLOOKUP($D953,metadata!$B$2:$S$450,12,FALSE)</f>
        <v>lepidoptera</v>
      </c>
      <c r="P953" t="str">
        <f>VLOOKUP($D953,metadata!$B$2:$S$450,13,FALSE)</f>
        <v xml:space="preserve"> Fuchu</v>
      </c>
      <c r="Q953">
        <f>VLOOKUP($D953,metadata!$B$2:$S$450,14,FALSE)</f>
        <v>35.668968999999997</v>
      </c>
      <c r="R953">
        <f>VLOOKUP($D953,metadata!$B$2:$S$450,15,FALSE)</f>
        <v>139.47766899999999</v>
      </c>
      <c r="S953">
        <f>VLOOKUP($D953,metadata!$B$2:$S$450,16,FALSE)</f>
        <v>0.05</v>
      </c>
      <c r="T953">
        <f>VLOOKUP($D953,metadata!$B$2:$S$450,17,FALSE)</f>
        <v>50</v>
      </c>
      <c r="U953">
        <f>VLOOKUP($D953,metadata!$B$2:$S$450,18,FALSE)</f>
        <v>0</v>
      </c>
      <c r="V953">
        <f>VLOOKUP($D953,metadata!$B$2:$Z$450,19,FALSE)</f>
        <v>25</v>
      </c>
      <c r="W953" t="str">
        <f>VLOOKUP($D953,metadata!$B$2:$Z$450,20,FALSE)</f>
        <v>global average</v>
      </c>
      <c r="X953">
        <f>VLOOKUP($D953,metadata!$B$2:$Z$450,21,FALSE)</f>
        <v>0</v>
      </c>
      <c r="Y953">
        <f>VLOOKUP($D953,metadata!$B$2:$Z$450,22,FALSE)</f>
        <v>19</v>
      </c>
      <c r="Z953">
        <f>VLOOKUP($D953,metadata!$B$2:$Z$450,23,FALSE)</f>
        <v>0</v>
      </c>
      <c r="AA953">
        <f>VLOOKUP($D953,metadata!$B$2:$Z$450,24,FALSE)</f>
        <v>0</v>
      </c>
      <c r="AB953">
        <f>VLOOKUP($D953,metadata!$B$2:$Z$450,25,FALSE)</f>
        <v>0</v>
      </c>
    </row>
    <row r="954" spans="3:28" x14ac:dyDescent="0.3">
      <c r="C954">
        <v>953</v>
      </c>
      <c r="D954" s="11" t="str">
        <f t="shared" si="14"/>
        <v>19- Fuchu</v>
      </c>
      <c r="E954" t="str">
        <f>VLOOKUP($D954,metadata!$B$2:$S$450,2,FALSE)</f>
        <v>Kato, Y</v>
      </c>
      <c r="F954" t="str">
        <f>VLOOKUP($D954,metadata!$B$2:$S$450,3,FALSE)</f>
        <v>Geographic variation in photoperiodic response for the induction of pupal diapause in the Aristolochia-feeding butterfly Atrophaneura alcinous</v>
      </c>
      <c r="G954" t="str">
        <f>VLOOKUP($D954,metadata!$B$2:$S$450,4,FALSE)</f>
        <v>10.1303/aez.2005.347</v>
      </c>
      <c r="H954" t="str">
        <f>VLOOKUP($D954,metadata!$B$2:$S$450,5,FALSE)</f>
        <v>y</v>
      </c>
      <c r="I954" t="str">
        <f>VLOOKUP($D954,metadata!$B$2:$S$450,6,FALSE)</f>
        <v>a</v>
      </c>
      <c r="J954" t="str">
        <f>VLOOKUP($D954,metadata!$B$2:$S$450,7,FALSE)</f>
        <v>i</v>
      </c>
      <c r="K954">
        <f>VLOOKUP($D954,metadata!$B$2:$S$450,8,FALSE)</f>
        <v>7</v>
      </c>
      <c r="L954">
        <f>VLOOKUP($D954,metadata!$B$2:$S$450,9,FALSE)</f>
        <v>5</v>
      </c>
      <c r="M954">
        <f>VLOOKUP($D954,metadata!$B$2:$S$450,10,FALSE)</f>
        <v>0</v>
      </c>
      <c r="N954" t="str">
        <f>VLOOKUP($D954,metadata!$B$2:$S$450,11,FALSE)</f>
        <v>Atrophaneura alcinous</v>
      </c>
      <c r="O954" t="str">
        <f>VLOOKUP($D954,metadata!$B$2:$S$450,12,FALSE)</f>
        <v>lepidoptera</v>
      </c>
      <c r="P954" t="str">
        <f>VLOOKUP($D954,metadata!$B$2:$S$450,13,FALSE)</f>
        <v xml:space="preserve"> Fuchu</v>
      </c>
      <c r="Q954">
        <f>VLOOKUP($D954,metadata!$B$2:$S$450,14,FALSE)</f>
        <v>35.668968999999997</v>
      </c>
      <c r="R954">
        <f>VLOOKUP($D954,metadata!$B$2:$S$450,15,FALSE)</f>
        <v>139.47766899999999</v>
      </c>
      <c r="S954">
        <f>VLOOKUP($D954,metadata!$B$2:$S$450,16,FALSE)</f>
        <v>0.05</v>
      </c>
      <c r="T954">
        <f>VLOOKUP($D954,metadata!$B$2:$S$450,17,FALSE)</f>
        <v>50</v>
      </c>
      <c r="U954">
        <f>VLOOKUP($D954,metadata!$B$2:$S$450,18,FALSE)</f>
        <v>0</v>
      </c>
      <c r="V954">
        <f>VLOOKUP($D954,metadata!$B$2:$Z$450,19,FALSE)</f>
        <v>25</v>
      </c>
      <c r="W954" t="str">
        <f>VLOOKUP($D954,metadata!$B$2:$Z$450,20,FALSE)</f>
        <v>global average</v>
      </c>
      <c r="X954">
        <f>VLOOKUP($D954,metadata!$B$2:$Z$450,21,FALSE)</f>
        <v>0</v>
      </c>
      <c r="Y954">
        <f>VLOOKUP($D954,metadata!$B$2:$Z$450,22,FALSE)</f>
        <v>19</v>
      </c>
      <c r="Z954">
        <f>VLOOKUP($D954,metadata!$B$2:$Z$450,23,FALSE)</f>
        <v>0</v>
      </c>
      <c r="AA954">
        <f>VLOOKUP($D954,metadata!$B$2:$Z$450,24,FALSE)</f>
        <v>0</v>
      </c>
      <c r="AB954">
        <f>VLOOKUP($D954,metadata!$B$2:$Z$450,25,FALSE)</f>
        <v>0</v>
      </c>
    </row>
    <row r="955" spans="3:28" x14ac:dyDescent="0.3">
      <c r="C955">
        <v>954</v>
      </c>
      <c r="D955" s="11" t="str">
        <f t="shared" si="14"/>
        <v>19- Fuchu</v>
      </c>
      <c r="E955" t="str">
        <f>VLOOKUP($D955,metadata!$B$2:$S$450,2,FALSE)</f>
        <v>Kato, Y</v>
      </c>
      <c r="F955" t="str">
        <f>VLOOKUP($D955,metadata!$B$2:$S$450,3,FALSE)</f>
        <v>Geographic variation in photoperiodic response for the induction of pupal diapause in the Aristolochia-feeding butterfly Atrophaneura alcinous</v>
      </c>
      <c r="G955" t="str">
        <f>VLOOKUP($D955,metadata!$B$2:$S$450,4,FALSE)</f>
        <v>10.1303/aez.2005.347</v>
      </c>
      <c r="H955" t="str">
        <f>VLOOKUP($D955,metadata!$B$2:$S$450,5,FALSE)</f>
        <v>y</v>
      </c>
      <c r="I955" t="str">
        <f>VLOOKUP($D955,metadata!$B$2:$S$450,6,FALSE)</f>
        <v>a</v>
      </c>
      <c r="J955" t="str">
        <f>VLOOKUP($D955,metadata!$B$2:$S$450,7,FALSE)</f>
        <v>i</v>
      </c>
      <c r="K955">
        <f>VLOOKUP($D955,metadata!$B$2:$S$450,8,FALSE)</f>
        <v>7</v>
      </c>
      <c r="L955">
        <f>VLOOKUP($D955,metadata!$B$2:$S$450,9,FALSE)</f>
        <v>5</v>
      </c>
      <c r="M955">
        <f>VLOOKUP($D955,metadata!$B$2:$S$450,10,FALSE)</f>
        <v>0</v>
      </c>
      <c r="N955" t="str">
        <f>VLOOKUP($D955,metadata!$B$2:$S$450,11,FALSE)</f>
        <v>Atrophaneura alcinous</v>
      </c>
      <c r="O955" t="str">
        <f>VLOOKUP($D955,metadata!$B$2:$S$450,12,FALSE)</f>
        <v>lepidoptera</v>
      </c>
      <c r="P955" t="str">
        <f>VLOOKUP($D955,metadata!$B$2:$S$450,13,FALSE)</f>
        <v xml:space="preserve"> Fuchu</v>
      </c>
      <c r="Q955">
        <f>VLOOKUP($D955,metadata!$B$2:$S$450,14,FALSE)</f>
        <v>35.668968999999997</v>
      </c>
      <c r="R955">
        <f>VLOOKUP($D955,metadata!$B$2:$S$450,15,FALSE)</f>
        <v>139.47766899999999</v>
      </c>
      <c r="S955">
        <f>VLOOKUP($D955,metadata!$B$2:$S$450,16,FALSE)</f>
        <v>0.05</v>
      </c>
      <c r="T955">
        <f>VLOOKUP($D955,metadata!$B$2:$S$450,17,FALSE)</f>
        <v>50</v>
      </c>
      <c r="U955">
        <f>VLOOKUP($D955,metadata!$B$2:$S$450,18,FALSE)</f>
        <v>0</v>
      </c>
      <c r="V955">
        <f>VLOOKUP($D955,metadata!$B$2:$Z$450,19,FALSE)</f>
        <v>25</v>
      </c>
      <c r="W955" t="str">
        <f>VLOOKUP($D955,metadata!$B$2:$Z$450,20,FALSE)</f>
        <v>global average</v>
      </c>
      <c r="X955">
        <f>VLOOKUP($D955,metadata!$B$2:$Z$450,21,FALSE)</f>
        <v>0</v>
      </c>
      <c r="Y955">
        <f>VLOOKUP($D955,metadata!$B$2:$Z$450,22,FALSE)</f>
        <v>19</v>
      </c>
      <c r="Z955">
        <f>VLOOKUP($D955,metadata!$B$2:$Z$450,23,FALSE)</f>
        <v>0</v>
      </c>
      <c r="AA955">
        <f>VLOOKUP($D955,metadata!$B$2:$Z$450,24,FALSE)</f>
        <v>0</v>
      </c>
      <c r="AB955">
        <f>VLOOKUP($D955,metadata!$B$2:$Z$450,25,FALSE)</f>
        <v>0</v>
      </c>
    </row>
    <row r="956" spans="3:28" x14ac:dyDescent="0.3">
      <c r="C956">
        <v>955</v>
      </c>
      <c r="D956" s="11" t="str">
        <f t="shared" si="14"/>
        <v>19- Fuchu</v>
      </c>
      <c r="E956" t="str">
        <f>VLOOKUP($D956,metadata!$B$2:$S$450,2,FALSE)</f>
        <v>Kato, Y</v>
      </c>
      <c r="F956" t="str">
        <f>VLOOKUP($D956,metadata!$B$2:$S$450,3,FALSE)</f>
        <v>Geographic variation in photoperiodic response for the induction of pupal diapause in the Aristolochia-feeding butterfly Atrophaneura alcinous</v>
      </c>
      <c r="G956" t="str">
        <f>VLOOKUP($D956,metadata!$B$2:$S$450,4,FALSE)</f>
        <v>10.1303/aez.2005.347</v>
      </c>
      <c r="H956" t="str">
        <f>VLOOKUP($D956,metadata!$B$2:$S$450,5,FALSE)</f>
        <v>y</v>
      </c>
      <c r="I956" t="str">
        <f>VLOOKUP($D956,metadata!$B$2:$S$450,6,FALSE)</f>
        <v>a</v>
      </c>
      <c r="J956" t="str">
        <f>VLOOKUP($D956,metadata!$B$2:$S$450,7,FALSE)</f>
        <v>i</v>
      </c>
      <c r="K956">
        <f>VLOOKUP($D956,metadata!$B$2:$S$450,8,FALSE)</f>
        <v>7</v>
      </c>
      <c r="L956">
        <f>VLOOKUP($D956,metadata!$B$2:$S$450,9,FALSE)</f>
        <v>5</v>
      </c>
      <c r="M956">
        <f>VLOOKUP($D956,metadata!$B$2:$S$450,10,FALSE)</f>
        <v>0</v>
      </c>
      <c r="N956" t="str">
        <f>VLOOKUP($D956,metadata!$B$2:$S$450,11,FALSE)</f>
        <v>Atrophaneura alcinous</v>
      </c>
      <c r="O956" t="str">
        <f>VLOOKUP($D956,metadata!$B$2:$S$450,12,FALSE)</f>
        <v>lepidoptera</v>
      </c>
      <c r="P956" t="str">
        <f>VLOOKUP($D956,metadata!$B$2:$S$450,13,FALSE)</f>
        <v xml:space="preserve"> Fuchu</v>
      </c>
      <c r="Q956">
        <f>VLOOKUP($D956,metadata!$B$2:$S$450,14,FALSE)</f>
        <v>35.668968999999997</v>
      </c>
      <c r="R956">
        <f>VLOOKUP($D956,metadata!$B$2:$S$450,15,FALSE)</f>
        <v>139.47766899999999</v>
      </c>
      <c r="S956">
        <f>VLOOKUP($D956,metadata!$B$2:$S$450,16,FALSE)</f>
        <v>0.05</v>
      </c>
      <c r="T956">
        <f>VLOOKUP($D956,metadata!$B$2:$S$450,17,FALSE)</f>
        <v>50</v>
      </c>
      <c r="U956">
        <f>VLOOKUP($D956,metadata!$B$2:$S$450,18,FALSE)</f>
        <v>0</v>
      </c>
      <c r="V956">
        <f>VLOOKUP($D956,metadata!$B$2:$Z$450,19,FALSE)</f>
        <v>25</v>
      </c>
      <c r="W956" t="str">
        <f>VLOOKUP($D956,metadata!$B$2:$Z$450,20,FALSE)</f>
        <v>global average</v>
      </c>
      <c r="X956">
        <f>VLOOKUP($D956,metadata!$B$2:$Z$450,21,FALSE)</f>
        <v>0</v>
      </c>
      <c r="Y956">
        <f>VLOOKUP($D956,metadata!$B$2:$Z$450,22,FALSE)</f>
        <v>19</v>
      </c>
      <c r="Z956">
        <f>VLOOKUP($D956,metadata!$B$2:$Z$450,23,FALSE)</f>
        <v>0</v>
      </c>
      <c r="AA956">
        <f>VLOOKUP($D956,metadata!$B$2:$Z$450,24,FALSE)</f>
        <v>0</v>
      </c>
      <c r="AB956">
        <f>VLOOKUP($D956,metadata!$B$2:$Z$450,25,FALSE)</f>
        <v>0</v>
      </c>
    </row>
    <row r="957" spans="3:28" x14ac:dyDescent="0.3">
      <c r="C957">
        <v>956</v>
      </c>
      <c r="D957" s="11" t="str">
        <f t="shared" si="14"/>
        <v>19- Fuchu</v>
      </c>
      <c r="E957" t="str">
        <f>VLOOKUP($D957,metadata!$B$2:$S$450,2,FALSE)</f>
        <v>Kato, Y</v>
      </c>
      <c r="F957" t="str">
        <f>VLOOKUP($D957,metadata!$B$2:$S$450,3,FALSE)</f>
        <v>Geographic variation in photoperiodic response for the induction of pupal diapause in the Aristolochia-feeding butterfly Atrophaneura alcinous</v>
      </c>
      <c r="G957" t="str">
        <f>VLOOKUP($D957,metadata!$B$2:$S$450,4,FALSE)</f>
        <v>10.1303/aez.2005.347</v>
      </c>
      <c r="H957" t="str">
        <f>VLOOKUP($D957,metadata!$B$2:$S$450,5,FALSE)</f>
        <v>y</v>
      </c>
      <c r="I957" t="str">
        <f>VLOOKUP($D957,metadata!$B$2:$S$450,6,FALSE)</f>
        <v>a</v>
      </c>
      <c r="J957" t="str">
        <f>VLOOKUP($D957,metadata!$B$2:$S$450,7,FALSE)</f>
        <v>i</v>
      </c>
      <c r="K957">
        <f>VLOOKUP($D957,metadata!$B$2:$S$450,8,FALSE)</f>
        <v>7</v>
      </c>
      <c r="L957">
        <f>VLOOKUP($D957,metadata!$B$2:$S$450,9,FALSE)</f>
        <v>5</v>
      </c>
      <c r="M957">
        <f>VLOOKUP($D957,metadata!$B$2:$S$450,10,FALSE)</f>
        <v>0</v>
      </c>
      <c r="N957" t="str">
        <f>VLOOKUP($D957,metadata!$B$2:$S$450,11,FALSE)</f>
        <v>Atrophaneura alcinous</v>
      </c>
      <c r="O957" t="str">
        <f>VLOOKUP($D957,metadata!$B$2:$S$450,12,FALSE)</f>
        <v>lepidoptera</v>
      </c>
      <c r="P957" t="str">
        <f>VLOOKUP($D957,metadata!$B$2:$S$450,13,FALSE)</f>
        <v xml:space="preserve"> Fuchu</v>
      </c>
      <c r="Q957">
        <f>VLOOKUP($D957,metadata!$B$2:$S$450,14,FALSE)</f>
        <v>35.668968999999997</v>
      </c>
      <c r="R957">
        <f>VLOOKUP($D957,metadata!$B$2:$S$450,15,FALSE)</f>
        <v>139.47766899999999</v>
      </c>
      <c r="S957">
        <f>VLOOKUP($D957,metadata!$B$2:$S$450,16,FALSE)</f>
        <v>0.05</v>
      </c>
      <c r="T957">
        <f>VLOOKUP($D957,metadata!$B$2:$S$450,17,FALSE)</f>
        <v>50</v>
      </c>
      <c r="U957">
        <f>VLOOKUP($D957,metadata!$B$2:$S$450,18,FALSE)</f>
        <v>0</v>
      </c>
      <c r="V957">
        <f>VLOOKUP($D957,metadata!$B$2:$Z$450,19,FALSE)</f>
        <v>25</v>
      </c>
      <c r="W957" t="str">
        <f>VLOOKUP($D957,metadata!$B$2:$Z$450,20,FALSE)</f>
        <v>global average</v>
      </c>
      <c r="X957">
        <f>VLOOKUP($D957,metadata!$B$2:$Z$450,21,FALSE)</f>
        <v>0</v>
      </c>
      <c r="Y957">
        <f>VLOOKUP($D957,metadata!$B$2:$Z$450,22,FALSE)</f>
        <v>19</v>
      </c>
      <c r="Z957">
        <f>VLOOKUP($D957,metadata!$B$2:$Z$450,23,FALSE)</f>
        <v>0</v>
      </c>
      <c r="AA957">
        <f>VLOOKUP($D957,metadata!$B$2:$Z$450,24,FALSE)</f>
        <v>0</v>
      </c>
      <c r="AB957">
        <f>VLOOKUP($D957,metadata!$B$2:$Z$450,25,FALSE)</f>
        <v>0</v>
      </c>
    </row>
    <row r="958" spans="3:28" x14ac:dyDescent="0.3">
      <c r="C958">
        <v>957</v>
      </c>
      <c r="D958" s="11" t="str">
        <f t="shared" si="14"/>
        <v>19- Fuchu</v>
      </c>
      <c r="E958" t="str">
        <f>VLOOKUP($D958,metadata!$B$2:$S$450,2,FALSE)</f>
        <v>Kato, Y</v>
      </c>
      <c r="F958" t="str">
        <f>VLOOKUP($D958,metadata!$B$2:$S$450,3,FALSE)</f>
        <v>Geographic variation in photoperiodic response for the induction of pupal diapause in the Aristolochia-feeding butterfly Atrophaneura alcinous</v>
      </c>
      <c r="G958" t="str">
        <f>VLOOKUP($D958,metadata!$B$2:$S$450,4,FALSE)</f>
        <v>10.1303/aez.2005.347</v>
      </c>
      <c r="H958" t="str">
        <f>VLOOKUP($D958,metadata!$B$2:$S$450,5,FALSE)</f>
        <v>y</v>
      </c>
      <c r="I958" t="str">
        <f>VLOOKUP($D958,metadata!$B$2:$S$450,6,FALSE)</f>
        <v>a</v>
      </c>
      <c r="J958" t="str">
        <f>VLOOKUP($D958,metadata!$B$2:$S$450,7,FALSE)</f>
        <v>i</v>
      </c>
      <c r="K958">
        <f>VLOOKUP($D958,metadata!$B$2:$S$450,8,FALSE)</f>
        <v>7</v>
      </c>
      <c r="L958">
        <f>VLOOKUP($D958,metadata!$B$2:$S$450,9,FALSE)</f>
        <v>5</v>
      </c>
      <c r="M958">
        <f>VLOOKUP($D958,metadata!$B$2:$S$450,10,FALSE)</f>
        <v>0</v>
      </c>
      <c r="N958" t="str">
        <f>VLOOKUP($D958,metadata!$B$2:$S$450,11,FALSE)</f>
        <v>Atrophaneura alcinous</v>
      </c>
      <c r="O958" t="str">
        <f>VLOOKUP($D958,metadata!$B$2:$S$450,12,FALSE)</f>
        <v>lepidoptera</v>
      </c>
      <c r="P958" t="str">
        <f>VLOOKUP($D958,metadata!$B$2:$S$450,13,FALSE)</f>
        <v xml:space="preserve"> Fuchu</v>
      </c>
      <c r="Q958">
        <f>VLOOKUP($D958,metadata!$B$2:$S$450,14,FALSE)</f>
        <v>35.668968999999997</v>
      </c>
      <c r="R958">
        <f>VLOOKUP($D958,metadata!$B$2:$S$450,15,FALSE)</f>
        <v>139.47766899999999</v>
      </c>
      <c r="S958">
        <f>VLOOKUP($D958,metadata!$B$2:$S$450,16,FALSE)</f>
        <v>0.05</v>
      </c>
      <c r="T958">
        <f>VLOOKUP($D958,metadata!$B$2:$S$450,17,FALSE)</f>
        <v>50</v>
      </c>
      <c r="U958">
        <f>VLOOKUP($D958,metadata!$B$2:$S$450,18,FALSE)</f>
        <v>0</v>
      </c>
      <c r="V958">
        <f>VLOOKUP($D958,metadata!$B$2:$Z$450,19,FALSE)</f>
        <v>25</v>
      </c>
      <c r="W958" t="str">
        <f>VLOOKUP($D958,metadata!$B$2:$Z$450,20,FALSE)</f>
        <v>global average</v>
      </c>
      <c r="X958">
        <f>VLOOKUP($D958,metadata!$B$2:$Z$450,21,FALSE)</f>
        <v>0</v>
      </c>
      <c r="Y958">
        <f>VLOOKUP($D958,metadata!$B$2:$Z$450,22,FALSE)</f>
        <v>19</v>
      </c>
      <c r="Z958">
        <f>VLOOKUP($D958,metadata!$B$2:$Z$450,23,FALSE)</f>
        <v>0</v>
      </c>
      <c r="AA958">
        <f>VLOOKUP($D958,metadata!$B$2:$Z$450,24,FALSE)</f>
        <v>0</v>
      </c>
      <c r="AB958">
        <f>VLOOKUP($D958,metadata!$B$2:$Z$450,25,FALSE)</f>
        <v>0</v>
      </c>
    </row>
    <row r="959" spans="3:28" x14ac:dyDescent="0.3">
      <c r="C959">
        <v>958</v>
      </c>
      <c r="D959" s="11" t="str">
        <f t="shared" si="14"/>
        <v>19- Fuchu</v>
      </c>
      <c r="E959" t="str">
        <f>VLOOKUP($D959,metadata!$B$2:$S$450,2,FALSE)</f>
        <v>Kato, Y</v>
      </c>
      <c r="F959" t="str">
        <f>VLOOKUP($D959,metadata!$B$2:$S$450,3,FALSE)</f>
        <v>Geographic variation in photoperiodic response for the induction of pupal diapause in the Aristolochia-feeding butterfly Atrophaneura alcinous</v>
      </c>
      <c r="G959" t="str">
        <f>VLOOKUP($D959,metadata!$B$2:$S$450,4,FALSE)</f>
        <v>10.1303/aez.2005.347</v>
      </c>
      <c r="H959" t="str">
        <f>VLOOKUP($D959,metadata!$B$2:$S$450,5,FALSE)</f>
        <v>y</v>
      </c>
      <c r="I959" t="str">
        <f>VLOOKUP($D959,metadata!$B$2:$S$450,6,FALSE)</f>
        <v>a</v>
      </c>
      <c r="J959" t="str">
        <f>VLOOKUP($D959,metadata!$B$2:$S$450,7,FALSE)</f>
        <v>i</v>
      </c>
      <c r="K959">
        <f>VLOOKUP($D959,metadata!$B$2:$S$450,8,FALSE)</f>
        <v>7</v>
      </c>
      <c r="L959">
        <f>VLOOKUP($D959,metadata!$B$2:$S$450,9,FALSE)</f>
        <v>5</v>
      </c>
      <c r="M959">
        <f>VLOOKUP($D959,metadata!$B$2:$S$450,10,FALSE)</f>
        <v>0</v>
      </c>
      <c r="N959" t="str">
        <f>VLOOKUP($D959,metadata!$B$2:$S$450,11,FALSE)</f>
        <v>Atrophaneura alcinous</v>
      </c>
      <c r="O959" t="str">
        <f>VLOOKUP($D959,metadata!$B$2:$S$450,12,FALSE)</f>
        <v>lepidoptera</v>
      </c>
      <c r="P959" t="str">
        <f>VLOOKUP($D959,metadata!$B$2:$S$450,13,FALSE)</f>
        <v xml:space="preserve"> Fuchu</v>
      </c>
      <c r="Q959">
        <f>VLOOKUP($D959,metadata!$B$2:$S$450,14,FALSE)</f>
        <v>35.668968999999997</v>
      </c>
      <c r="R959">
        <f>VLOOKUP($D959,metadata!$B$2:$S$450,15,FALSE)</f>
        <v>139.47766899999999</v>
      </c>
      <c r="S959">
        <f>VLOOKUP($D959,metadata!$B$2:$S$450,16,FALSE)</f>
        <v>0.05</v>
      </c>
      <c r="T959">
        <f>VLOOKUP($D959,metadata!$B$2:$S$450,17,FALSE)</f>
        <v>50</v>
      </c>
      <c r="U959">
        <f>VLOOKUP($D959,metadata!$B$2:$S$450,18,FALSE)</f>
        <v>0</v>
      </c>
      <c r="V959">
        <f>VLOOKUP($D959,metadata!$B$2:$Z$450,19,FALSE)</f>
        <v>25</v>
      </c>
      <c r="W959" t="str">
        <f>VLOOKUP($D959,metadata!$B$2:$Z$450,20,FALSE)</f>
        <v>global average</v>
      </c>
      <c r="X959">
        <f>VLOOKUP($D959,metadata!$B$2:$Z$450,21,FALSE)</f>
        <v>0</v>
      </c>
      <c r="Y959">
        <f>VLOOKUP($D959,metadata!$B$2:$Z$450,22,FALSE)</f>
        <v>19</v>
      </c>
      <c r="Z959">
        <f>VLOOKUP($D959,metadata!$B$2:$Z$450,23,FALSE)</f>
        <v>0</v>
      </c>
      <c r="AA959">
        <f>VLOOKUP($D959,metadata!$B$2:$Z$450,24,FALSE)</f>
        <v>0</v>
      </c>
      <c r="AB959">
        <f>VLOOKUP($D959,metadata!$B$2:$Z$450,25,FALSE)</f>
        <v>0</v>
      </c>
    </row>
    <row r="960" spans="3:28" x14ac:dyDescent="0.3">
      <c r="C960">
        <v>959</v>
      </c>
      <c r="D960" s="11" t="str">
        <f t="shared" si="14"/>
        <v>19- Fuchu</v>
      </c>
      <c r="E960" t="str">
        <f>VLOOKUP($D960,metadata!$B$2:$S$450,2,FALSE)</f>
        <v>Kato, Y</v>
      </c>
      <c r="F960" t="str">
        <f>VLOOKUP($D960,metadata!$B$2:$S$450,3,FALSE)</f>
        <v>Geographic variation in photoperiodic response for the induction of pupal diapause in the Aristolochia-feeding butterfly Atrophaneura alcinous</v>
      </c>
      <c r="G960" t="str">
        <f>VLOOKUP($D960,metadata!$B$2:$S$450,4,FALSE)</f>
        <v>10.1303/aez.2005.347</v>
      </c>
      <c r="H960" t="str">
        <f>VLOOKUP($D960,metadata!$B$2:$S$450,5,FALSE)</f>
        <v>y</v>
      </c>
      <c r="I960" t="str">
        <f>VLOOKUP($D960,metadata!$B$2:$S$450,6,FALSE)</f>
        <v>a</v>
      </c>
      <c r="J960" t="str">
        <f>VLOOKUP($D960,metadata!$B$2:$S$450,7,FALSE)</f>
        <v>i</v>
      </c>
      <c r="K960">
        <f>VLOOKUP($D960,metadata!$B$2:$S$450,8,FALSE)</f>
        <v>7</v>
      </c>
      <c r="L960">
        <f>VLOOKUP($D960,metadata!$B$2:$S$450,9,FALSE)</f>
        <v>5</v>
      </c>
      <c r="M960">
        <f>VLOOKUP($D960,metadata!$B$2:$S$450,10,FALSE)</f>
        <v>0</v>
      </c>
      <c r="N960" t="str">
        <f>VLOOKUP($D960,metadata!$B$2:$S$450,11,FALSE)</f>
        <v>Atrophaneura alcinous</v>
      </c>
      <c r="O960" t="str">
        <f>VLOOKUP($D960,metadata!$B$2:$S$450,12,FALSE)</f>
        <v>lepidoptera</v>
      </c>
      <c r="P960" t="str">
        <f>VLOOKUP($D960,metadata!$B$2:$S$450,13,FALSE)</f>
        <v xml:space="preserve"> Fuchu</v>
      </c>
      <c r="Q960">
        <f>VLOOKUP($D960,metadata!$B$2:$S$450,14,FALSE)</f>
        <v>35.668968999999997</v>
      </c>
      <c r="R960">
        <f>VLOOKUP($D960,metadata!$B$2:$S$450,15,FALSE)</f>
        <v>139.47766899999999</v>
      </c>
      <c r="S960">
        <f>VLOOKUP($D960,metadata!$B$2:$S$450,16,FALSE)</f>
        <v>0.05</v>
      </c>
      <c r="T960">
        <f>VLOOKUP($D960,metadata!$B$2:$S$450,17,FALSE)</f>
        <v>50</v>
      </c>
      <c r="U960">
        <f>VLOOKUP($D960,metadata!$B$2:$S$450,18,FALSE)</f>
        <v>0</v>
      </c>
      <c r="V960">
        <f>VLOOKUP($D960,metadata!$B$2:$Z$450,19,FALSE)</f>
        <v>25</v>
      </c>
      <c r="W960" t="str">
        <f>VLOOKUP($D960,metadata!$B$2:$Z$450,20,FALSE)</f>
        <v>global average</v>
      </c>
      <c r="X960">
        <f>VLOOKUP($D960,metadata!$B$2:$Z$450,21,FALSE)</f>
        <v>0</v>
      </c>
      <c r="Y960">
        <f>VLOOKUP($D960,metadata!$B$2:$Z$450,22,FALSE)</f>
        <v>19</v>
      </c>
      <c r="Z960">
        <f>VLOOKUP($D960,metadata!$B$2:$Z$450,23,FALSE)</f>
        <v>0</v>
      </c>
      <c r="AA960">
        <f>VLOOKUP($D960,metadata!$B$2:$Z$450,24,FALSE)</f>
        <v>0</v>
      </c>
      <c r="AB960">
        <f>VLOOKUP($D960,metadata!$B$2:$Z$450,25,FALSE)</f>
        <v>0</v>
      </c>
    </row>
    <row r="961" spans="3:28" x14ac:dyDescent="0.3">
      <c r="C961">
        <v>960</v>
      </c>
      <c r="D961" s="11" t="str">
        <f t="shared" si="14"/>
        <v>19- Fuchu</v>
      </c>
      <c r="E961" t="str">
        <f>VLOOKUP($D961,metadata!$B$2:$S$450,2,FALSE)</f>
        <v>Kato, Y</v>
      </c>
      <c r="F961" t="str">
        <f>VLOOKUP($D961,metadata!$B$2:$S$450,3,FALSE)</f>
        <v>Geographic variation in photoperiodic response for the induction of pupal diapause in the Aristolochia-feeding butterfly Atrophaneura alcinous</v>
      </c>
      <c r="G961" t="str">
        <f>VLOOKUP($D961,metadata!$B$2:$S$450,4,FALSE)</f>
        <v>10.1303/aez.2005.347</v>
      </c>
      <c r="H961" t="str">
        <f>VLOOKUP($D961,metadata!$B$2:$S$450,5,FALSE)</f>
        <v>y</v>
      </c>
      <c r="I961" t="str">
        <f>VLOOKUP($D961,metadata!$B$2:$S$450,6,FALSE)</f>
        <v>a</v>
      </c>
      <c r="J961" t="str">
        <f>VLOOKUP($D961,metadata!$B$2:$S$450,7,FALSE)</f>
        <v>i</v>
      </c>
      <c r="K961">
        <f>VLOOKUP($D961,metadata!$B$2:$S$450,8,FALSE)</f>
        <v>7</v>
      </c>
      <c r="L961">
        <f>VLOOKUP($D961,metadata!$B$2:$S$450,9,FALSE)</f>
        <v>5</v>
      </c>
      <c r="M961">
        <f>VLOOKUP($D961,metadata!$B$2:$S$450,10,FALSE)</f>
        <v>0</v>
      </c>
      <c r="N961" t="str">
        <f>VLOOKUP($D961,metadata!$B$2:$S$450,11,FALSE)</f>
        <v>Atrophaneura alcinous</v>
      </c>
      <c r="O961" t="str">
        <f>VLOOKUP($D961,metadata!$B$2:$S$450,12,FALSE)</f>
        <v>lepidoptera</v>
      </c>
      <c r="P961" t="str">
        <f>VLOOKUP($D961,metadata!$B$2:$S$450,13,FALSE)</f>
        <v xml:space="preserve"> Fuchu</v>
      </c>
      <c r="Q961">
        <f>VLOOKUP($D961,metadata!$B$2:$S$450,14,FALSE)</f>
        <v>35.668968999999997</v>
      </c>
      <c r="R961">
        <f>VLOOKUP($D961,metadata!$B$2:$S$450,15,FALSE)</f>
        <v>139.47766899999999</v>
      </c>
      <c r="S961">
        <f>VLOOKUP($D961,metadata!$B$2:$S$450,16,FALSE)</f>
        <v>0.05</v>
      </c>
      <c r="T961">
        <f>VLOOKUP($D961,metadata!$B$2:$S$450,17,FALSE)</f>
        <v>50</v>
      </c>
      <c r="U961">
        <f>VLOOKUP($D961,metadata!$B$2:$S$450,18,FALSE)</f>
        <v>0</v>
      </c>
      <c r="V961">
        <f>VLOOKUP($D961,metadata!$B$2:$Z$450,19,FALSE)</f>
        <v>25</v>
      </c>
      <c r="W961" t="str">
        <f>VLOOKUP($D961,metadata!$B$2:$Z$450,20,FALSE)</f>
        <v>global average</v>
      </c>
      <c r="X961">
        <f>VLOOKUP($D961,metadata!$B$2:$Z$450,21,FALSE)</f>
        <v>0</v>
      </c>
      <c r="Y961">
        <f>VLOOKUP($D961,metadata!$B$2:$Z$450,22,FALSE)</f>
        <v>19</v>
      </c>
      <c r="Z961">
        <f>VLOOKUP($D961,metadata!$B$2:$Z$450,23,FALSE)</f>
        <v>0</v>
      </c>
      <c r="AA961">
        <f>VLOOKUP($D961,metadata!$B$2:$Z$450,24,FALSE)</f>
        <v>0</v>
      </c>
      <c r="AB961">
        <f>VLOOKUP($D961,metadata!$B$2:$Z$450,25,FALSE)</f>
        <v>0</v>
      </c>
    </row>
    <row r="962" spans="3:28" x14ac:dyDescent="0.3">
      <c r="C962">
        <v>961</v>
      </c>
      <c r="D962" s="11" t="str">
        <f t="shared" si="14"/>
        <v>19- Fuchu</v>
      </c>
      <c r="E962" t="str">
        <f>VLOOKUP($D962,metadata!$B$2:$S$450,2,FALSE)</f>
        <v>Kato, Y</v>
      </c>
      <c r="F962" t="str">
        <f>VLOOKUP($D962,metadata!$B$2:$S$450,3,FALSE)</f>
        <v>Geographic variation in photoperiodic response for the induction of pupal diapause in the Aristolochia-feeding butterfly Atrophaneura alcinous</v>
      </c>
      <c r="G962" t="str">
        <f>VLOOKUP($D962,metadata!$B$2:$S$450,4,FALSE)</f>
        <v>10.1303/aez.2005.347</v>
      </c>
      <c r="H962" t="str">
        <f>VLOOKUP($D962,metadata!$B$2:$S$450,5,FALSE)</f>
        <v>y</v>
      </c>
      <c r="I962" t="str">
        <f>VLOOKUP($D962,metadata!$B$2:$S$450,6,FALSE)</f>
        <v>a</v>
      </c>
      <c r="J962" t="str">
        <f>VLOOKUP($D962,metadata!$B$2:$S$450,7,FALSE)</f>
        <v>i</v>
      </c>
      <c r="K962">
        <f>VLOOKUP($D962,metadata!$B$2:$S$450,8,FALSE)</f>
        <v>7</v>
      </c>
      <c r="L962">
        <f>VLOOKUP($D962,metadata!$B$2:$S$450,9,FALSE)</f>
        <v>5</v>
      </c>
      <c r="M962">
        <f>VLOOKUP($D962,metadata!$B$2:$S$450,10,FALSE)</f>
        <v>0</v>
      </c>
      <c r="N962" t="str">
        <f>VLOOKUP($D962,metadata!$B$2:$S$450,11,FALSE)</f>
        <v>Atrophaneura alcinous</v>
      </c>
      <c r="O962" t="str">
        <f>VLOOKUP($D962,metadata!$B$2:$S$450,12,FALSE)</f>
        <v>lepidoptera</v>
      </c>
      <c r="P962" t="str">
        <f>VLOOKUP($D962,metadata!$B$2:$S$450,13,FALSE)</f>
        <v xml:space="preserve"> Fuchu</v>
      </c>
      <c r="Q962">
        <f>VLOOKUP($D962,metadata!$B$2:$S$450,14,FALSE)</f>
        <v>35.668968999999997</v>
      </c>
      <c r="R962">
        <f>VLOOKUP($D962,metadata!$B$2:$S$450,15,FALSE)</f>
        <v>139.47766899999999</v>
      </c>
      <c r="S962">
        <f>VLOOKUP($D962,metadata!$B$2:$S$450,16,FALSE)</f>
        <v>0.05</v>
      </c>
      <c r="T962">
        <f>VLOOKUP($D962,metadata!$B$2:$S$450,17,FALSE)</f>
        <v>50</v>
      </c>
      <c r="U962">
        <f>VLOOKUP($D962,metadata!$B$2:$S$450,18,FALSE)</f>
        <v>0</v>
      </c>
      <c r="V962">
        <f>VLOOKUP($D962,metadata!$B$2:$Z$450,19,FALSE)</f>
        <v>25</v>
      </c>
      <c r="W962" t="str">
        <f>VLOOKUP($D962,metadata!$B$2:$Z$450,20,FALSE)</f>
        <v>global average</v>
      </c>
      <c r="X962">
        <f>VLOOKUP($D962,metadata!$B$2:$Z$450,21,FALSE)</f>
        <v>0</v>
      </c>
      <c r="Y962">
        <f>VLOOKUP($D962,metadata!$B$2:$Z$450,22,FALSE)</f>
        <v>19</v>
      </c>
      <c r="Z962">
        <f>VLOOKUP($D962,metadata!$B$2:$Z$450,23,FALSE)</f>
        <v>0</v>
      </c>
      <c r="AA962">
        <f>VLOOKUP($D962,metadata!$B$2:$Z$450,24,FALSE)</f>
        <v>0</v>
      </c>
      <c r="AB962">
        <f>VLOOKUP($D962,metadata!$B$2:$Z$450,25,FALSE)</f>
        <v>0</v>
      </c>
    </row>
    <row r="963" spans="3:28" x14ac:dyDescent="0.3">
      <c r="C963">
        <v>962</v>
      </c>
      <c r="D963" s="11" t="str">
        <f t="shared" ref="D963:D1026" si="15">VLOOKUP(C963,$A$1:$B$451,2)</f>
        <v>19- Fuchu</v>
      </c>
      <c r="E963" t="str">
        <f>VLOOKUP($D963,metadata!$B$2:$S$450,2,FALSE)</f>
        <v>Kato, Y</v>
      </c>
      <c r="F963" t="str">
        <f>VLOOKUP($D963,metadata!$B$2:$S$450,3,FALSE)</f>
        <v>Geographic variation in photoperiodic response for the induction of pupal diapause in the Aristolochia-feeding butterfly Atrophaneura alcinous</v>
      </c>
      <c r="G963" t="str">
        <f>VLOOKUP($D963,metadata!$B$2:$S$450,4,FALSE)</f>
        <v>10.1303/aez.2005.347</v>
      </c>
      <c r="H963" t="str">
        <f>VLOOKUP($D963,metadata!$B$2:$S$450,5,FALSE)</f>
        <v>y</v>
      </c>
      <c r="I963" t="str">
        <f>VLOOKUP($D963,metadata!$B$2:$S$450,6,FALSE)</f>
        <v>a</v>
      </c>
      <c r="J963" t="str">
        <f>VLOOKUP($D963,metadata!$B$2:$S$450,7,FALSE)</f>
        <v>i</v>
      </c>
      <c r="K963">
        <f>VLOOKUP($D963,metadata!$B$2:$S$450,8,FALSE)</f>
        <v>7</v>
      </c>
      <c r="L963">
        <f>VLOOKUP($D963,metadata!$B$2:$S$450,9,FALSE)</f>
        <v>5</v>
      </c>
      <c r="M963">
        <f>VLOOKUP($D963,metadata!$B$2:$S$450,10,FALSE)</f>
        <v>0</v>
      </c>
      <c r="N963" t="str">
        <f>VLOOKUP($D963,metadata!$B$2:$S$450,11,FALSE)</f>
        <v>Atrophaneura alcinous</v>
      </c>
      <c r="O963" t="str">
        <f>VLOOKUP($D963,metadata!$B$2:$S$450,12,FALSE)</f>
        <v>lepidoptera</v>
      </c>
      <c r="P963" t="str">
        <f>VLOOKUP($D963,metadata!$B$2:$S$450,13,FALSE)</f>
        <v xml:space="preserve"> Fuchu</v>
      </c>
      <c r="Q963">
        <f>VLOOKUP($D963,metadata!$B$2:$S$450,14,FALSE)</f>
        <v>35.668968999999997</v>
      </c>
      <c r="R963">
        <f>VLOOKUP($D963,metadata!$B$2:$S$450,15,FALSE)</f>
        <v>139.47766899999999</v>
      </c>
      <c r="S963">
        <f>VLOOKUP($D963,metadata!$B$2:$S$450,16,FALSE)</f>
        <v>0.05</v>
      </c>
      <c r="T963">
        <f>VLOOKUP($D963,metadata!$B$2:$S$450,17,FALSE)</f>
        <v>50</v>
      </c>
      <c r="U963">
        <f>VLOOKUP($D963,metadata!$B$2:$S$450,18,FALSE)</f>
        <v>0</v>
      </c>
      <c r="V963">
        <f>VLOOKUP($D963,metadata!$B$2:$Z$450,19,FALSE)</f>
        <v>25</v>
      </c>
      <c r="W963" t="str">
        <f>VLOOKUP($D963,metadata!$B$2:$Z$450,20,FALSE)</f>
        <v>global average</v>
      </c>
      <c r="X963">
        <f>VLOOKUP($D963,metadata!$B$2:$Z$450,21,FALSE)</f>
        <v>0</v>
      </c>
      <c r="Y963">
        <f>VLOOKUP($D963,metadata!$B$2:$Z$450,22,FALSE)</f>
        <v>19</v>
      </c>
      <c r="Z963">
        <f>VLOOKUP($D963,metadata!$B$2:$Z$450,23,FALSE)</f>
        <v>0</v>
      </c>
      <c r="AA963">
        <f>VLOOKUP($D963,metadata!$B$2:$Z$450,24,FALSE)</f>
        <v>0</v>
      </c>
      <c r="AB963">
        <f>VLOOKUP($D963,metadata!$B$2:$Z$450,25,FALSE)</f>
        <v>0</v>
      </c>
    </row>
    <row r="964" spans="3:28" x14ac:dyDescent="0.3">
      <c r="C964">
        <v>963</v>
      </c>
      <c r="D964" s="11" t="str">
        <f t="shared" si="15"/>
        <v>19- Fuchu</v>
      </c>
      <c r="E964" t="str">
        <f>VLOOKUP($D964,metadata!$B$2:$S$450,2,FALSE)</f>
        <v>Kato, Y</v>
      </c>
      <c r="F964" t="str">
        <f>VLOOKUP($D964,metadata!$B$2:$S$450,3,FALSE)</f>
        <v>Geographic variation in photoperiodic response for the induction of pupal diapause in the Aristolochia-feeding butterfly Atrophaneura alcinous</v>
      </c>
      <c r="G964" t="str">
        <f>VLOOKUP($D964,metadata!$B$2:$S$450,4,FALSE)</f>
        <v>10.1303/aez.2005.347</v>
      </c>
      <c r="H964" t="str">
        <f>VLOOKUP($D964,metadata!$B$2:$S$450,5,FALSE)</f>
        <v>y</v>
      </c>
      <c r="I964" t="str">
        <f>VLOOKUP($D964,metadata!$B$2:$S$450,6,FALSE)</f>
        <v>a</v>
      </c>
      <c r="J964" t="str">
        <f>VLOOKUP($D964,metadata!$B$2:$S$450,7,FALSE)</f>
        <v>i</v>
      </c>
      <c r="K964">
        <f>VLOOKUP($D964,metadata!$B$2:$S$450,8,FALSE)</f>
        <v>7</v>
      </c>
      <c r="L964">
        <f>VLOOKUP($D964,metadata!$B$2:$S$450,9,FALSE)</f>
        <v>5</v>
      </c>
      <c r="M964">
        <f>VLOOKUP($D964,metadata!$B$2:$S$450,10,FALSE)</f>
        <v>0</v>
      </c>
      <c r="N964" t="str">
        <f>VLOOKUP($D964,metadata!$B$2:$S$450,11,FALSE)</f>
        <v>Atrophaneura alcinous</v>
      </c>
      <c r="O964" t="str">
        <f>VLOOKUP($D964,metadata!$B$2:$S$450,12,FALSE)</f>
        <v>lepidoptera</v>
      </c>
      <c r="P964" t="str">
        <f>VLOOKUP($D964,metadata!$B$2:$S$450,13,FALSE)</f>
        <v xml:space="preserve"> Fuchu</v>
      </c>
      <c r="Q964">
        <f>VLOOKUP($D964,metadata!$B$2:$S$450,14,FALSE)</f>
        <v>35.668968999999997</v>
      </c>
      <c r="R964">
        <f>VLOOKUP($D964,metadata!$B$2:$S$450,15,FALSE)</f>
        <v>139.47766899999999</v>
      </c>
      <c r="S964">
        <f>VLOOKUP($D964,metadata!$B$2:$S$450,16,FALSE)</f>
        <v>0.05</v>
      </c>
      <c r="T964">
        <f>VLOOKUP($D964,metadata!$B$2:$S$450,17,FALSE)</f>
        <v>50</v>
      </c>
      <c r="U964">
        <f>VLOOKUP($D964,metadata!$B$2:$S$450,18,FALSE)</f>
        <v>0</v>
      </c>
      <c r="V964">
        <f>VLOOKUP($D964,metadata!$B$2:$Z$450,19,FALSE)</f>
        <v>25</v>
      </c>
      <c r="W964" t="str">
        <f>VLOOKUP($D964,metadata!$B$2:$Z$450,20,FALSE)</f>
        <v>global average</v>
      </c>
      <c r="X964">
        <f>VLOOKUP($D964,metadata!$B$2:$Z$450,21,FALSE)</f>
        <v>0</v>
      </c>
      <c r="Y964">
        <f>VLOOKUP($D964,metadata!$B$2:$Z$450,22,FALSE)</f>
        <v>19</v>
      </c>
      <c r="Z964">
        <f>VLOOKUP($D964,metadata!$B$2:$Z$450,23,FALSE)</f>
        <v>0</v>
      </c>
      <c r="AA964">
        <f>VLOOKUP($D964,metadata!$B$2:$Z$450,24,FALSE)</f>
        <v>0</v>
      </c>
      <c r="AB964">
        <f>VLOOKUP($D964,metadata!$B$2:$Z$450,25,FALSE)</f>
        <v>0</v>
      </c>
    </row>
    <row r="965" spans="3:28" x14ac:dyDescent="0.3">
      <c r="C965">
        <v>964</v>
      </c>
      <c r="D965" s="11" t="str">
        <f t="shared" si="15"/>
        <v>19- Fuchu</v>
      </c>
      <c r="E965" t="str">
        <f>VLOOKUP($D965,metadata!$B$2:$S$450,2,FALSE)</f>
        <v>Kato, Y</v>
      </c>
      <c r="F965" t="str">
        <f>VLOOKUP($D965,metadata!$B$2:$S$450,3,FALSE)</f>
        <v>Geographic variation in photoperiodic response for the induction of pupal diapause in the Aristolochia-feeding butterfly Atrophaneura alcinous</v>
      </c>
      <c r="G965" t="str">
        <f>VLOOKUP($D965,metadata!$B$2:$S$450,4,FALSE)</f>
        <v>10.1303/aez.2005.347</v>
      </c>
      <c r="H965" t="str">
        <f>VLOOKUP($D965,metadata!$B$2:$S$450,5,FALSE)</f>
        <v>y</v>
      </c>
      <c r="I965" t="str">
        <f>VLOOKUP($D965,metadata!$B$2:$S$450,6,FALSE)</f>
        <v>a</v>
      </c>
      <c r="J965" t="str">
        <f>VLOOKUP($D965,metadata!$B$2:$S$450,7,FALSE)</f>
        <v>i</v>
      </c>
      <c r="K965">
        <f>VLOOKUP($D965,metadata!$B$2:$S$450,8,FALSE)</f>
        <v>7</v>
      </c>
      <c r="L965">
        <f>VLOOKUP($D965,metadata!$B$2:$S$450,9,FALSE)</f>
        <v>5</v>
      </c>
      <c r="M965">
        <f>VLOOKUP($D965,metadata!$B$2:$S$450,10,FALSE)</f>
        <v>0</v>
      </c>
      <c r="N965" t="str">
        <f>VLOOKUP($D965,metadata!$B$2:$S$450,11,FALSE)</f>
        <v>Atrophaneura alcinous</v>
      </c>
      <c r="O965" t="str">
        <f>VLOOKUP($D965,metadata!$B$2:$S$450,12,FALSE)</f>
        <v>lepidoptera</v>
      </c>
      <c r="P965" t="str">
        <f>VLOOKUP($D965,metadata!$B$2:$S$450,13,FALSE)</f>
        <v xml:space="preserve"> Fuchu</v>
      </c>
      <c r="Q965">
        <f>VLOOKUP($D965,metadata!$B$2:$S$450,14,FALSE)</f>
        <v>35.668968999999997</v>
      </c>
      <c r="R965">
        <f>VLOOKUP($D965,metadata!$B$2:$S$450,15,FALSE)</f>
        <v>139.47766899999999</v>
      </c>
      <c r="S965">
        <f>VLOOKUP($D965,metadata!$B$2:$S$450,16,FALSE)</f>
        <v>0.05</v>
      </c>
      <c r="T965">
        <f>VLOOKUP($D965,metadata!$B$2:$S$450,17,FALSE)</f>
        <v>50</v>
      </c>
      <c r="U965">
        <f>VLOOKUP($D965,metadata!$B$2:$S$450,18,FALSE)</f>
        <v>0</v>
      </c>
      <c r="V965">
        <f>VLOOKUP($D965,metadata!$B$2:$Z$450,19,FALSE)</f>
        <v>25</v>
      </c>
      <c r="W965" t="str">
        <f>VLOOKUP($D965,metadata!$B$2:$Z$450,20,FALSE)</f>
        <v>global average</v>
      </c>
      <c r="X965">
        <f>VLOOKUP($D965,metadata!$B$2:$Z$450,21,FALSE)</f>
        <v>0</v>
      </c>
      <c r="Y965">
        <f>VLOOKUP($D965,metadata!$B$2:$Z$450,22,FALSE)</f>
        <v>19</v>
      </c>
      <c r="Z965">
        <f>VLOOKUP($D965,metadata!$B$2:$Z$450,23,FALSE)</f>
        <v>0</v>
      </c>
      <c r="AA965">
        <f>VLOOKUP($D965,metadata!$B$2:$Z$450,24,FALSE)</f>
        <v>0</v>
      </c>
      <c r="AB965">
        <f>VLOOKUP($D965,metadata!$B$2:$Z$450,25,FALSE)</f>
        <v>0</v>
      </c>
    </row>
    <row r="966" spans="3:28" x14ac:dyDescent="0.3">
      <c r="C966">
        <v>965</v>
      </c>
      <c r="D966" s="11" t="str">
        <f t="shared" si="15"/>
        <v>19- Fuchu</v>
      </c>
      <c r="E966" t="str">
        <f>VLOOKUP($D966,metadata!$B$2:$S$450,2,FALSE)</f>
        <v>Kato, Y</v>
      </c>
      <c r="F966" t="str">
        <f>VLOOKUP($D966,metadata!$B$2:$S$450,3,FALSE)</f>
        <v>Geographic variation in photoperiodic response for the induction of pupal diapause in the Aristolochia-feeding butterfly Atrophaneura alcinous</v>
      </c>
      <c r="G966" t="str">
        <f>VLOOKUP($D966,metadata!$B$2:$S$450,4,FALSE)</f>
        <v>10.1303/aez.2005.347</v>
      </c>
      <c r="H966" t="str">
        <f>VLOOKUP($D966,metadata!$B$2:$S$450,5,FALSE)</f>
        <v>y</v>
      </c>
      <c r="I966" t="str">
        <f>VLOOKUP($D966,metadata!$B$2:$S$450,6,FALSE)</f>
        <v>a</v>
      </c>
      <c r="J966" t="str">
        <f>VLOOKUP($D966,metadata!$B$2:$S$450,7,FALSE)</f>
        <v>i</v>
      </c>
      <c r="K966">
        <f>VLOOKUP($D966,metadata!$B$2:$S$450,8,FALSE)</f>
        <v>7</v>
      </c>
      <c r="L966">
        <f>VLOOKUP($D966,metadata!$B$2:$S$450,9,FALSE)</f>
        <v>5</v>
      </c>
      <c r="M966">
        <f>VLOOKUP($D966,metadata!$B$2:$S$450,10,FALSE)</f>
        <v>0</v>
      </c>
      <c r="N966" t="str">
        <f>VLOOKUP($D966,metadata!$B$2:$S$450,11,FALSE)</f>
        <v>Atrophaneura alcinous</v>
      </c>
      <c r="O966" t="str">
        <f>VLOOKUP($D966,metadata!$B$2:$S$450,12,FALSE)</f>
        <v>lepidoptera</v>
      </c>
      <c r="P966" t="str">
        <f>VLOOKUP($D966,metadata!$B$2:$S$450,13,FALSE)</f>
        <v xml:space="preserve"> Fuchu</v>
      </c>
      <c r="Q966">
        <f>VLOOKUP($D966,metadata!$B$2:$S$450,14,FALSE)</f>
        <v>35.668968999999997</v>
      </c>
      <c r="R966">
        <f>VLOOKUP($D966,metadata!$B$2:$S$450,15,FALSE)</f>
        <v>139.47766899999999</v>
      </c>
      <c r="S966">
        <f>VLOOKUP($D966,metadata!$B$2:$S$450,16,FALSE)</f>
        <v>0.05</v>
      </c>
      <c r="T966">
        <f>VLOOKUP($D966,metadata!$B$2:$S$450,17,FALSE)</f>
        <v>50</v>
      </c>
      <c r="U966">
        <f>VLOOKUP($D966,metadata!$B$2:$S$450,18,FALSE)</f>
        <v>0</v>
      </c>
      <c r="V966">
        <f>VLOOKUP($D966,metadata!$B$2:$Z$450,19,FALSE)</f>
        <v>25</v>
      </c>
      <c r="W966" t="str">
        <f>VLOOKUP($D966,metadata!$B$2:$Z$450,20,FALSE)</f>
        <v>global average</v>
      </c>
      <c r="X966">
        <f>VLOOKUP($D966,metadata!$B$2:$Z$450,21,FALSE)</f>
        <v>0</v>
      </c>
      <c r="Y966">
        <f>VLOOKUP($D966,metadata!$B$2:$Z$450,22,FALSE)</f>
        <v>19</v>
      </c>
      <c r="Z966">
        <f>VLOOKUP($D966,metadata!$B$2:$Z$450,23,FALSE)</f>
        <v>0</v>
      </c>
      <c r="AA966">
        <f>VLOOKUP($D966,metadata!$B$2:$Z$450,24,FALSE)</f>
        <v>0</v>
      </c>
      <c r="AB966">
        <f>VLOOKUP($D966,metadata!$B$2:$Z$450,25,FALSE)</f>
        <v>0</v>
      </c>
    </row>
    <row r="967" spans="3:28" x14ac:dyDescent="0.3">
      <c r="C967">
        <v>966</v>
      </c>
      <c r="D967" s="11" t="str">
        <f t="shared" si="15"/>
        <v>19- Fuchu</v>
      </c>
      <c r="E967" t="str">
        <f>VLOOKUP($D967,metadata!$B$2:$S$450,2,FALSE)</f>
        <v>Kato, Y</v>
      </c>
      <c r="F967" t="str">
        <f>VLOOKUP($D967,metadata!$B$2:$S$450,3,FALSE)</f>
        <v>Geographic variation in photoperiodic response for the induction of pupal diapause in the Aristolochia-feeding butterfly Atrophaneura alcinous</v>
      </c>
      <c r="G967" t="str">
        <f>VLOOKUP($D967,metadata!$B$2:$S$450,4,FALSE)</f>
        <v>10.1303/aez.2005.347</v>
      </c>
      <c r="H967" t="str">
        <f>VLOOKUP($D967,metadata!$B$2:$S$450,5,FALSE)</f>
        <v>y</v>
      </c>
      <c r="I967" t="str">
        <f>VLOOKUP($D967,metadata!$B$2:$S$450,6,FALSE)</f>
        <v>a</v>
      </c>
      <c r="J967" t="str">
        <f>VLOOKUP($D967,metadata!$B$2:$S$450,7,FALSE)</f>
        <v>i</v>
      </c>
      <c r="K967">
        <f>VLOOKUP($D967,metadata!$B$2:$S$450,8,FALSE)</f>
        <v>7</v>
      </c>
      <c r="L967">
        <f>VLOOKUP($D967,metadata!$B$2:$S$450,9,FALSE)</f>
        <v>5</v>
      </c>
      <c r="M967">
        <f>VLOOKUP($D967,metadata!$B$2:$S$450,10,FALSE)</f>
        <v>0</v>
      </c>
      <c r="N967" t="str">
        <f>VLOOKUP($D967,metadata!$B$2:$S$450,11,FALSE)</f>
        <v>Atrophaneura alcinous</v>
      </c>
      <c r="O967" t="str">
        <f>VLOOKUP($D967,metadata!$B$2:$S$450,12,FALSE)</f>
        <v>lepidoptera</v>
      </c>
      <c r="P967" t="str">
        <f>VLOOKUP($D967,metadata!$B$2:$S$450,13,FALSE)</f>
        <v xml:space="preserve"> Fuchu</v>
      </c>
      <c r="Q967">
        <f>VLOOKUP($D967,metadata!$B$2:$S$450,14,FALSE)</f>
        <v>35.668968999999997</v>
      </c>
      <c r="R967">
        <f>VLOOKUP($D967,metadata!$B$2:$S$450,15,FALSE)</f>
        <v>139.47766899999999</v>
      </c>
      <c r="S967">
        <f>VLOOKUP($D967,metadata!$B$2:$S$450,16,FALSE)</f>
        <v>0.05</v>
      </c>
      <c r="T967">
        <f>VLOOKUP($D967,metadata!$B$2:$S$450,17,FALSE)</f>
        <v>50</v>
      </c>
      <c r="U967">
        <f>VLOOKUP($D967,metadata!$B$2:$S$450,18,FALSE)</f>
        <v>0</v>
      </c>
      <c r="V967">
        <f>VLOOKUP($D967,metadata!$B$2:$Z$450,19,FALSE)</f>
        <v>25</v>
      </c>
      <c r="W967" t="str">
        <f>VLOOKUP($D967,metadata!$B$2:$Z$450,20,FALSE)</f>
        <v>global average</v>
      </c>
      <c r="X967">
        <f>VLOOKUP($D967,metadata!$B$2:$Z$450,21,FALSE)</f>
        <v>0</v>
      </c>
      <c r="Y967">
        <f>VLOOKUP($D967,metadata!$B$2:$Z$450,22,FALSE)</f>
        <v>19</v>
      </c>
      <c r="Z967">
        <f>VLOOKUP($D967,metadata!$B$2:$Z$450,23,FALSE)</f>
        <v>0</v>
      </c>
      <c r="AA967">
        <f>VLOOKUP($D967,metadata!$B$2:$Z$450,24,FALSE)</f>
        <v>0</v>
      </c>
      <c r="AB967">
        <f>VLOOKUP($D967,metadata!$B$2:$Z$450,25,FALSE)</f>
        <v>0</v>
      </c>
    </row>
    <row r="968" spans="3:28" x14ac:dyDescent="0.3">
      <c r="C968">
        <v>967</v>
      </c>
      <c r="D968" s="11" t="str">
        <f t="shared" si="15"/>
        <v>19- Fuchu</v>
      </c>
      <c r="E968" t="str">
        <f>VLOOKUP($D968,metadata!$B$2:$S$450,2,FALSE)</f>
        <v>Kato, Y</v>
      </c>
      <c r="F968" t="str">
        <f>VLOOKUP($D968,metadata!$B$2:$S$450,3,FALSE)</f>
        <v>Geographic variation in photoperiodic response for the induction of pupal diapause in the Aristolochia-feeding butterfly Atrophaneura alcinous</v>
      </c>
      <c r="G968" t="str">
        <f>VLOOKUP($D968,metadata!$B$2:$S$450,4,FALSE)</f>
        <v>10.1303/aez.2005.347</v>
      </c>
      <c r="H968" t="str">
        <f>VLOOKUP($D968,metadata!$B$2:$S$450,5,FALSE)</f>
        <v>y</v>
      </c>
      <c r="I968" t="str">
        <f>VLOOKUP($D968,metadata!$B$2:$S$450,6,FALSE)</f>
        <v>a</v>
      </c>
      <c r="J968" t="str">
        <f>VLOOKUP($D968,metadata!$B$2:$S$450,7,FALSE)</f>
        <v>i</v>
      </c>
      <c r="K968">
        <f>VLOOKUP($D968,metadata!$B$2:$S$450,8,FALSE)</f>
        <v>7</v>
      </c>
      <c r="L968">
        <f>VLOOKUP($D968,metadata!$B$2:$S$450,9,FALSE)</f>
        <v>5</v>
      </c>
      <c r="M968">
        <f>VLOOKUP($D968,metadata!$B$2:$S$450,10,FALSE)</f>
        <v>0</v>
      </c>
      <c r="N968" t="str">
        <f>VLOOKUP($D968,metadata!$B$2:$S$450,11,FALSE)</f>
        <v>Atrophaneura alcinous</v>
      </c>
      <c r="O968" t="str">
        <f>VLOOKUP($D968,metadata!$B$2:$S$450,12,FALSE)</f>
        <v>lepidoptera</v>
      </c>
      <c r="P968" t="str">
        <f>VLOOKUP($D968,metadata!$B$2:$S$450,13,FALSE)</f>
        <v xml:space="preserve"> Fuchu</v>
      </c>
      <c r="Q968">
        <f>VLOOKUP($D968,metadata!$B$2:$S$450,14,FALSE)</f>
        <v>35.668968999999997</v>
      </c>
      <c r="R968">
        <f>VLOOKUP($D968,metadata!$B$2:$S$450,15,FALSE)</f>
        <v>139.47766899999999</v>
      </c>
      <c r="S968">
        <f>VLOOKUP($D968,metadata!$B$2:$S$450,16,FALSE)</f>
        <v>0.05</v>
      </c>
      <c r="T968">
        <f>VLOOKUP($D968,metadata!$B$2:$S$450,17,FALSE)</f>
        <v>50</v>
      </c>
      <c r="U968">
        <f>VLOOKUP($D968,metadata!$B$2:$S$450,18,FALSE)</f>
        <v>0</v>
      </c>
      <c r="V968">
        <f>VLOOKUP($D968,metadata!$B$2:$Z$450,19,FALSE)</f>
        <v>25</v>
      </c>
      <c r="W968" t="str">
        <f>VLOOKUP($D968,metadata!$B$2:$Z$450,20,FALSE)</f>
        <v>global average</v>
      </c>
      <c r="X968">
        <f>VLOOKUP($D968,metadata!$B$2:$Z$450,21,FALSE)</f>
        <v>0</v>
      </c>
      <c r="Y968">
        <f>VLOOKUP($D968,metadata!$B$2:$Z$450,22,FALSE)</f>
        <v>19</v>
      </c>
      <c r="Z968">
        <f>VLOOKUP($D968,metadata!$B$2:$Z$450,23,FALSE)</f>
        <v>0</v>
      </c>
      <c r="AA968">
        <f>VLOOKUP($D968,metadata!$B$2:$Z$450,24,FALSE)</f>
        <v>0</v>
      </c>
      <c r="AB968">
        <f>VLOOKUP($D968,metadata!$B$2:$Z$450,25,FALSE)</f>
        <v>0</v>
      </c>
    </row>
    <row r="969" spans="3:28" x14ac:dyDescent="0.3">
      <c r="C969">
        <v>968</v>
      </c>
      <c r="D969" s="11" t="str">
        <f t="shared" si="15"/>
        <v>19- Fuchu</v>
      </c>
      <c r="E969" t="str">
        <f>VLOOKUP($D969,metadata!$B$2:$S$450,2,FALSE)</f>
        <v>Kato, Y</v>
      </c>
      <c r="F969" t="str">
        <f>VLOOKUP($D969,metadata!$B$2:$S$450,3,FALSE)</f>
        <v>Geographic variation in photoperiodic response for the induction of pupal diapause in the Aristolochia-feeding butterfly Atrophaneura alcinous</v>
      </c>
      <c r="G969" t="str">
        <f>VLOOKUP($D969,metadata!$B$2:$S$450,4,FALSE)</f>
        <v>10.1303/aez.2005.347</v>
      </c>
      <c r="H969" t="str">
        <f>VLOOKUP($D969,metadata!$B$2:$S$450,5,FALSE)</f>
        <v>y</v>
      </c>
      <c r="I969" t="str">
        <f>VLOOKUP($D969,metadata!$B$2:$S$450,6,FALSE)</f>
        <v>a</v>
      </c>
      <c r="J969" t="str">
        <f>VLOOKUP($D969,metadata!$B$2:$S$450,7,FALSE)</f>
        <v>i</v>
      </c>
      <c r="K969">
        <f>VLOOKUP($D969,metadata!$B$2:$S$450,8,FALSE)</f>
        <v>7</v>
      </c>
      <c r="L969">
        <f>VLOOKUP($D969,metadata!$B$2:$S$450,9,FALSE)</f>
        <v>5</v>
      </c>
      <c r="M969">
        <f>VLOOKUP($D969,metadata!$B$2:$S$450,10,FALSE)</f>
        <v>0</v>
      </c>
      <c r="N969" t="str">
        <f>VLOOKUP($D969,metadata!$B$2:$S$450,11,FALSE)</f>
        <v>Atrophaneura alcinous</v>
      </c>
      <c r="O969" t="str">
        <f>VLOOKUP($D969,metadata!$B$2:$S$450,12,FALSE)</f>
        <v>lepidoptera</v>
      </c>
      <c r="P969" t="str">
        <f>VLOOKUP($D969,metadata!$B$2:$S$450,13,FALSE)</f>
        <v xml:space="preserve"> Fuchu</v>
      </c>
      <c r="Q969">
        <f>VLOOKUP($D969,metadata!$B$2:$S$450,14,FALSE)</f>
        <v>35.668968999999997</v>
      </c>
      <c r="R969">
        <f>VLOOKUP($D969,metadata!$B$2:$S$450,15,FALSE)</f>
        <v>139.47766899999999</v>
      </c>
      <c r="S969">
        <f>VLOOKUP($D969,metadata!$B$2:$S$450,16,FALSE)</f>
        <v>0.05</v>
      </c>
      <c r="T969">
        <f>VLOOKUP($D969,metadata!$B$2:$S$450,17,FALSE)</f>
        <v>50</v>
      </c>
      <c r="U969">
        <f>VLOOKUP($D969,metadata!$B$2:$S$450,18,FALSE)</f>
        <v>0</v>
      </c>
      <c r="V969">
        <f>VLOOKUP($D969,metadata!$B$2:$Z$450,19,FALSE)</f>
        <v>25</v>
      </c>
      <c r="W969" t="str">
        <f>VLOOKUP($D969,metadata!$B$2:$Z$450,20,FALSE)</f>
        <v>global average</v>
      </c>
      <c r="X969">
        <f>VLOOKUP($D969,metadata!$B$2:$Z$450,21,FALSE)</f>
        <v>0</v>
      </c>
      <c r="Y969">
        <f>VLOOKUP($D969,metadata!$B$2:$Z$450,22,FALSE)</f>
        <v>19</v>
      </c>
      <c r="Z969">
        <f>VLOOKUP($D969,metadata!$B$2:$Z$450,23,FALSE)</f>
        <v>0</v>
      </c>
      <c r="AA969">
        <f>VLOOKUP($D969,metadata!$B$2:$Z$450,24,FALSE)</f>
        <v>0</v>
      </c>
      <c r="AB969">
        <f>VLOOKUP($D969,metadata!$B$2:$Z$450,25,FALSE)</f>
        <v>0</v>
      </c>
    </row>
    <row r="970" spans="3:28" x14ac:dyDescent="0.3">
      <c r="C970">
        <v>969</v>
      </c>
      <c r="D970" s="11" t="str">
        <f t="shared" si="15"/>
        <v>19- Fuchu</v>
      </c>
      <c r="E970" t="str">
        <f>VLOOKUP($D970,metadata!$B$2:$S$450,2,FALSE)</f>
        <v>Kato, Y</v>
      </c>
      <c r="F970" t="str">
        <f>VLOOKUP($D970,metadata!$B$2:$S$450,3,FALSE)</f>
        <v>Geographic variation in photoperiodic response for the induction of pupal diapause in the Aristolochia-feeding butterfly Atrophaneura alcinous</v>
      </c>
      <c r="G970" t="str">
        <f>VLOOKUP($D970,metadata!$B$2:$S$450,4,FALSE)</f>
        <v>10.1303/aez.2005.347</v>
      </c>
      <c r="H970" t="str">
        <f>VLOOKUP($D970,metadata!$B$2:$S$450,5,FALSE)</f>
        <v>y</v>
      </c>
      <c r="I970" t="str">
        <f>VLOOKUP($D970,metadata!$B$2:$S$450,6,FALSE)</f>
        <v>a</v>
      </c>
      <c r="J970" t="str">
        <f>VLOOKUP($D970,metadata!$B$2:$S$450,7,FALSE)</f>
        <v>i</v>
      </c>
      <c r="K970">
        <f>VLOOKUP($D970,metadata!$B$2:$S$450,8,FALSE)</f>
        <v>7</v>
      </c>
      <c r="L970">
        <f>VLOOKUP($D970,metadata!$B$2:$S$450,9,FALSE)</f>
        <v>5</v>
      </c>
      <c r="M970">
        <f>VLOOKUP($D970,metadata!$B$2:$S$450,10,FALSE)</f>
        <v>0</v>
      </c>
      <c r="N970" t="str">
        <f>VLOOKUP($D970,metadata!$B$2:$S$450,11,FALSE)</f>
        <v>Atrophaneura alcinous</v>
      </c>
      <c r="O970" t="str">
        <f>VLOOKUP($D970,metadata!$B$2:$S$450,12,FALSE)</f>
        <v>lepidoptera</v>
      </c>
      <c r="P970" t="str">
        <f>VLOOKUP($D970,metadata!$B$2:$S$450,13,FALSE)</f>
        <v xml:space="preserve"> Fuchu</v>
      </c>
      <c r="Q970">
        <f>VLOOKUP($D970,metadata!$B$2:$S$450,14,FALSE)</f>
        <v>35.668968999999997</v>
      </c>
      <c r="R970">
        <f>VLOOKUP($D970,metadata!$B$2:$S$450,15,FALSE)</f>
        <v>139.47766899999999</v>
      </c>
      <c r="S970">
        <f>VLOOKUP($D970,metadata!$B$2:$S$450,16,FALSE)</f>
        <v>0.05</v>
      </c>
      <c r="T970">
        <f>VLOOKUP($D970,metadata!$B$2:$S$450,17,FALSE)</f>
        <v>50</v>
      </c>
      <c r="U970">
        <f>VLOOKUP($D970,metadata!$B$2:$S$450,18,FALSE)</f>
        <v>0</v>
      </c>
      <c r="V970">
        <f>VLOOKUP($D970,metadata!$B$2:$Z$450,19,FALSE)</f>
        <v>25</v>
      </c>
      <c r="W970" t="str">
        <f>VLOOKUP($D970,metadata!$B$2:$Z$450,20,FALSE)</f>
        <v>global average</v>
      </c>
      <c r="X970">
        <f>VLOOKUP($D970,metadata!$B$2:$Z$450,21,FALSE)</f>
        <v>0</v>
      </c>
      <c r="Y970">
        <f>VLOOKUP($D970,metadata!$B$2:$Z$450,22,FALSE)</f>
        <v>19</v>
      </c>
      <c r="Z970">
        <f>VLOOKUP($D970,metadata!$B$2:$Z$450,23,FALSE)</f>
        <v>0</v>
      </c>
      <c r="AA970">
        <f>VLOOKUP($D970,metadata!$B$2:$Z$450,24,FALSE)</f>
        <v>0</v>
      </c>
      <c r="AB970">
        <f>VLOOKUP($D970,metadata!$B$2:$Z$450,25,FALSE)</f>
        <v>0</v>
      </c>
    </row>
    <row r="971" spans="3:28" x14ac:dyDescent="0.3">
      <c r="C971">
        <v>970</v>
      </c>
      <c r="D971" s="11" t="str">
        <f t="shared" si="15"/>
        <v>19- Fuchu</v>
      </c>
      <c r="E971" t="str">
        <f>VLOOKUP($D971,metadata!$B$2:$S$450,2,FALSE)</f>
        <v>Kato, Y</v>
      </c>
      <c r="F971" t="str">
        <f>VLOOKUP($D971,metadata!$B$2:$S$450,3,FALSE)</f>
        <v>Geographic variation in photoperiodic response for the induction of pupal diapause in the Aristolochia-feeding butterfly Atrophaneura alcinous</v>
      </c>
      <c r="G971" t="str">
        <f>VLOOKUP($D971,metadata!$B$2:$S$450,4,FALSE)</f>
        <v>10.1303/aez.2005.347</v>
      </c>
      <c r="H971" t="str">
        <f>VLOOKUP($D971,metadata!$B$2:$S$450,5,FALSE)</f>
        <v>y</v>
      </c>
      <c r="I971" t="str">
        <f>VLOOKUP($D971,metadata!$B$2:$S$450,6,FALSE)</f>
        <v>a</v>
      </c>
      <c r="J971" t="str">
        <f>VLOOKUP($D971,metadata!$B$2:$S$450,7,FALSE)</f>
        <v>i</v>
      </c>
      <c r="K971">
        <f>VLOOKUP($D971,metadata!$B$2:$S$450,8,FALSE)</f>
        <v>7</v>
      </c>
      <c r="L971">
        <f>VLOOKUP($D971,metadata!$B$2:$S$450,9,FALSE)</f>
        <v>5</v>
      </c>
      <c r="M971">
        <f>VLOOKUP($D971,metadata!$B$2:$S$450,10,FALSE)</f>
        <v>0</v>
      </c>
      <c r="N971" t="str">
        <f>VLOOKUP($D971,metadata!$B$2:$S$450,11,FALSE)</f>
        <v>Atrophaneura alcinous</v>
      </c>
      <c r="O971" t="str">
        <f>VLOOKUP($D971,metadata!$B$2:$S$450,12,FALSE)</f>
        <v>lepidoptera</v>
      </c>
      <c r="P971" t="str">
        <f>VLOOKUP($D971,metadata!$B$2:$S$450,13,FALSE)</f>
        <v xml:space="preserve"> Fuchu</v>
      </c>
      <c r="Q971">
        <f>VLOOKUP($D971,metadata!$B$2:$S$450,14,FALSE)</f>
        <v>35.668968999999997</v>
      </c>
      <c r="R971">
        <f>VLOOKUP($D971,metadata!$B$2:$S$450,15,FALSE)</f>
        <v>139.47766899999999</v>
      </c>
      <c r="S971">
        <f>VLOOKUP($D971,metadata!$B$2:$S$450,16,FALSE)</f>
        <v>0.05</v>
      </c>
      <c r="T971">
        <f>VLOOKUP($D971,metadata!$B$2:$S$450,17,FALSE)</f>
        <v>50</v>
      </c>
      <c r="U971">
        <f>VLOOKUP($D971,metadata!$B$2:$S$450,18,FALSE)</f>
        <v>0</v>
      </c>
      <c r="V971">
        <f>VLOOKUP($D971,metadata!$B$2:$Z$450,19,FALSE)</f>
        <v>25</v>
      </c>
      <c r="W971" t="str">
        <f>VLOOKUP($D971,metadata!$B$2:$Z$450,20,FALSE)</f>
        <v>global average</v>
      </c>
      <c r="X971">
        <f>VLOOKUP($D971,metadata!$B$2:$Z$450,21,FALSE)</f>
        <v>0</v>
      </c>
      <c r="Y971">
        <f>VLOOKUP($D971,metadata!$B$2:$Z$450,22,FALSE)</f>
        <v>19</v>
      </c>
      <c r="Z971">
        <f>VLOOKUP($D971,metadata!$B$2:$Z$450,23,FALSE)</f>
        <v>0</v>
      </c>
      <c r="AA971">
        <f>VLOOKUP($D971,metadata!$B$2:$Z$450,24,FALSE)</f>
        <v>0</v>
      </c>
      <c r="AB971">
        <f>VLOOKUP($D971,metadata!$B$2:$Z$450,25,FALSE)</f>
        <v>0</v>
      </c>
    </row>
    <row r="972" spans="3:28" x14ac:dyDescent="0.3">
      <c r="C972">
        <v>971</v>
      </c>
      <c r="D972" s="11" t="str">
        <f t="shared" si="15"/>
        <v>19- Fuchu</v>
      </c>
      <c r="E972" t="str">
        <f>VLOOKUP($D972,metadata!$B$2:$S$450,2,FALSE)</f>
        <v>Kato, Y</v>
      </c>
      <c r="F972" t="str">
        <f>VLOOKUP($D972,metadata!$B$2:$S$450,3,FALSE)</f>
        <v>Geographic variation in photoperiodic response for the induction of pupal diapause in the Aristolochia-feeding butterfly Atrophaneura alcinous</v>
      </c>
      <c r="G972" t="str">
        <f>VLOOKUP($D972,metadata!$B$2:$S$450,4,FALSE)</f>
        <v>10.1303/aez.2005.347</v>
      </c>
      <c r="H972" t="str">
        <f>VLOOKUP($D972,metadata!$B$2:$S$450,5,FALSE)</f>
        <v>y</v>
      </c>
      <c r="I972" t="str">
        <f>VLOOKUP($D972,metadata!$B$2:$S$450,6,FALSE)</f>
        <v>a</v>
      </c>
      <c r="J972" t="str">
        <f>VLOOKUP($D972,metadata!$B$2:$S$450,7,FALSE)</f>
        <v>i</v>
      </c>
      <c r="K972">
        <f>VLOOKUP($D972,metadata!$B$2:$S$450,8,FALSE)</f>
        <v>7</v>
      </c>
      <c r="L972">
        <f>VLOOKUP($D972,metadata!$B$2:$S$450,9,FALSE)</f>
        <v>5</v>
      </c>
      <c r="M972">
        <f>VLOOKUP($D972,metadata!$B$2:$S$450,10,FALSE)</f>
        <v>0</v>
      </c>
      <c r="N972" t="str">
        <f>VLOOKUP($D972,metadata!$B$2:$S$450,11,FALSE)</f>
        <v>Atrophaneura alcinous</v>
      </c>
      <c r="O972" t="str">
        <f>VLOOKUP($D972,metadata!$B$2:$S$450,12,FALSE)</f>
        <v>lepidoptera</v>
      </c>
      <c r="P972" t="str">
        <f>VLOOKUP($D972,metadata!$B$2:$S$450,13,FALSE)</f>
        <v xml:space="preserve"> Fuchu</v>
      </c>
      <c r="Q972">
        <f>VLOOKUP($D972,metadata!$B$2:$S$450,14,FALSE)</f>
        <v>35.668968999999997</v>
      </c>
      <c r="R972">
        <f>VLOOKUP($D972,metadata!$B$2:$S$450,15,FALSE)</f>
        <v>139.47766899999999</v>
      </c>
      <c r="S972">
        <f>VLOOKUP($D972,metadata!$B$2:$S$450,16,FALSE)</f>
        <v>0.05</v>
      </c>
      <c r="T972">
        <f>VLOOKUP($D972,metadata!$B$2:$S$450,17,FALSE)</f>
        <v>50</v>
      </c>
      <c r="U972">
        <f>VLOOKUP($D972,metadata!$B$2:$S$450,18,FALSE)</f>
        <v>0</v>
      </c>
      <c r="V972">
        <f>VLOOKUP($D972,metadata!$B$2:$Z$450,19,FALSE)</f>
        <v>25</v>
      </c>
      <c r="W972" t="str">
        <f>VLOOKUP($D972,metadata!$B$2:$Z$450,20,FALSE)</f>
        <v>global average</v>
      </c>
      <c r="X972">
        <f>VLOOKUP($D972,metadata!$B$2:$Z$450,21,FALSE)</f>
        <v>0</v>
      </c>
      <c r="Y972">
        <f>VLOOKUP($D972,metadata!$B$2:$Z$450,22,FALSE)</f>
        <v>19</v>
      </c>
      <c r="Z972">
        <f>VLOOKUP($D972,metadata!$B$2:$Z$450,23,FALSE)</f>
        <v>0</v>
      </c>
      <c r="AA972">
        <f>VLOOKUP($D972,metadata!$B$2:$Z$450,24,FALSE)</f>
        <v>0</v>
      </c>
      <c r="AB972">
        <f>VLOOKUP($D972,metadata!$B$2:$Z$450,25,FALSE)</f>
        <v>0</v>
      </c>
    </row>
    <row r="973" spans="3:28" x14ac:dyDescent="0.3">
      <c r="C973">
        <v>972</v>
      </c>
      <c r="D973" s="11" t="str">
        <f t="shared" si="15"/>
        <v>19- Fuchu</v>
      </c>
      <c r="E973" t="str">
        <f>VLOOKUP($D973,metadata!$B$2:$S$450,2,FALSE)</f>
        <v>Kato, Y</v>
      </c>
      <c r="F973" t="str">
        <f>VLOOKUP($D973,metadata!$B$2:$S$450,3,FALSE)</f>
        <v>Geographic variation in photoperiodic response for the induction of pupal diapause in the Aristolochia-feeding butterfly Atrophaneura alcinous</v>
      </c>
      <c r="G973" t="str">
        <f>VLOOKUP($D973,metadata!$B$2:$S$450,4,FALSE)</f>
        <v>10.1303/aez.2005.347</v>
      </c>
      <c r="H973" t="str">
        <f>VLOOKUP($D973,metadata!$B$2:$S$450,5,FALSE)</f>
        <v>y</v>
      </c>
      <c r="I973" t="str">
        <f>VLOOKUP($D973,metadata!$B$2:$S$450,6,FALSE)</f>
        <v>a</v>
      </c>
      <c r="J973" t="str">
        <f>VLOOKUP($D973,metadata!$B$2:$S$450,7,FALSE)</f>
        <v>i</v>
      </c>
      <c r="K973">
        <f>VLOOKUP($D973,metadata!$B$2:$S$450,8,FALSE)</f>
        <v>7</v>
      </c>
      <c r="L973">
        <f>VLOOKUP($D973,metadata!$B$2:$S$450,9,FALSE)</f>
        <v>5</v>
      </c>
      <c r="M973">
        <f>VLOOKUP($D973,metadata!$B$2:$S$450,10,FALSE)</f>
        <v>0</v>
      </c>
      <c r="N973" t="str">
        <f>VLOOKUP($D973,metadata!$B$2:$S$450,11,FALSE)</f>
        <v>Atrophaneura alcinous</v>
      </c>
      <c r="O973" t="str">
        <f>VLOOKUP($D973,metadata!$B$2:$S$450,12,FALSE)</f>
        <v>lepidoptera</v>
      </c>
      <c r="P973" t="str">
        <f>VLOOKUP($D973,metadata!$B$2:$S$450,13,FALSE)</f>
        <v xml:space="preserve"> Fuchu</v>
      </c>
      <c r="Q973">
        <f>VLOOKUP($D973,metadata!$B$2:$S$450,14,FALSE)</f>
        <v>35.668968999999997</v>
      </c>
      <c r="R973">
        <f>VLOOKUP($D973,metadata!$B$2:$S$450,15,FALSE)</f>
        <v>139.47766899999999</v>
      </c>
      <c r="S973">
        <f>VLOOKUP($D973,metadata!$B$2:$S$450,16,FALSE)</f>
        <v>0.05</v>
      </c>
      <c r="T973">
        <f>VLOOKUP($D973,metadata!$B$2:$S$450,17,FALSE)</f>
        <v>50</v>
      </c>
      <c r="U973">
        <f>VLOOKUP($D973,metadata!$B$2:$S$450,18,FALSE)</f>
        <v>0</v>
      </c>
      <c r="V973">
        <f>VLOOKUP($D973,metadata!$B$2:$Z$450,19,FALSE)</f>
        <v>25</v>
      </c>
      <c r="W973" t="str">
        <f>VLOOKUP($D973,metadata!$B$2:$Z$450,20,FALSE)</f>
        <v>global average</v>
      </c>
      <c r="X973">
        <f>VLOOKUP($D973,metadata!$B$2:$Z$450,21,FALSE)</f>
        <v>0</v>
      </c>
      <c r="Y973">
        <f>VLOOKUP($D973,metadata!$B$2:$Z$450,22,FALSE)</f>
        <v>19</v>
      </c>
      <c r="Z973">
        <f>VLOOKUP($D973,metadata!$B$2:$Z$450,23,FALSE)</f>
        <v>0</v>
      </c>
      <c r="AA973">
        <f>VLOOKUP($D973,metadata!$B$2:$Z$450,24,FALSE)</f>
        <v>0</v>
      </c>
      <c r="AB973">
        <f>VLOOKUP($D973,metadata!$B$2:$Z$450,25,FALSE)</f>
        <v>0</v>
      </c>
    </row>
    <row r="974" spans="3:28" x14ac:dyDescent="0.3">
      <c r="C974">
        <v>973</v>
      </c>
      <c r="D974" s="11" t="str">
        <f t="shared" si="15"/>
        <v>19- Fuchu</v>
      </c>
      <c r="E974" t="str">
        <f>VLOOKUP($D974,metadata!$B$2:$S$450,2,FALSE)</f>
        <v>Kato, Y</v>
      </c>
      <c r="F974" t="str">
        <f>VLOOKUP($D974,metadata!$B$2:$S$450,3,FALSE)</f>
        <v>Geographic variation in photoperiodic response for the induction of pupal diapause in the Aristolochia-feeding butterfly Atrophaneura alcinous</v>
      </c>
      <c r="G974" t="str">
        <f>VLOOKUP($D974,metadata!$B$2:$S$450,4,FALSE)</f>
        <v>10.1303/aez.2005.347</v>
      </c>
      <c r="H974" t="str">
        <f>VLOOKUP($D974,metadata!$B$2:$S$450,5,FALSE)</f>
        <v>y</v>
      </c>
      <c r="I974" t="str">
        <f>VLOOKUP($D974,metadata!$B$2:$S$450,6,FALSE)</f>
        <v>a</v>
      </c>
      <c r="J974" t="str">
        <f>VLOOKUP($D974,metadata!$B$2:$S$450,7,FALSE)</f>
        <v>i</v>
      </c>
      <c r="K974">
        <f>VLOOKUP($D974,metadata!$B$2:$S$450,8,FALSE)</f>
        <v>7</v>
      </c>
      <c r="L974">
        <f>VLOOKUP($D974,metadata!$B$2:$S$450,9,FALSE)</f>
        <v>5</v>
      </c>
      <c r="M974">
        <f>VLOOKUP($D974,metadata!$B$2:$S$450,10,FALSE)</f>
        <v>0</v>
      </c>
      <c r="N974" t="str">
        <f>VLOOKUP($D974,metadata!$B$2:$S$450,11,FALSE)</f>
        <v>Atrophaneura alcinous</v>
      </c>
      <c r="O974" t="str">
        <f>VLOOKUP($D974,metadata!$B$2:$S$450,12,FALSE)</f>
        <v>lepidoptera</v>
      </c>
      <c r="P974" t="str">
        <f>VLOOKUP($D974,metadata!$B$2:$S$450,13,FALSE)</f>
        <v xml:space="preserve"> Fuchu</v>
      </c>
      <c r="Q974">
        <f>VLOOKUP($D974,metadata!$B$2:$S$450,14,FALSE)</f>
        <v>35.668968999999997</v>
      </c>
      <c r="R974">
        <f>VLOOKUP($D974,metadata!$B$2:$S$450,15,FALSE)</f>
        <v>139.47766899999999</v>
      </c>
      <c r="S974">
        <f>VLOOKUP($D974,metadata!$B$2:$S$450,16,FALSE)</f>
        <v>0.05</v>
      </c>
      <c r="T974">
        <f>VLOOKUP($D974,metadata!$B$2:$S$450,17,FALSE)</f>
        <v>50</v>
      </c>
      <c r="U974">
        <f>VLOOKUP($D974,metadata!$B$2:$S$450,18,FALSE)</f>
        <v>0</v>
      </c>
      <c r="V974">
        <f>VLOOKUP($D974,metadata!$B$2:$Z$450,19,FALSE)</f>
        <v>25</v>
      </c>
      <c r="W974" t="str">
        <f>VLOOKUP($D974,metadata!$B$2:$Z$450,20,FALSE)</f>
        <v>global average</v>
      </c>
      <c r="X974">
        <f>VLOOKUP($D974,metadata!$B$2:$Z$450,21,FALSE)</f>
        <v>0</v>
      </c>
      <c r="Y974">
        <f>VLOOKUP($D974,metadata!$B$2:$Z$450,22,FALSE)</f>
        <v>19</v>
      </c>
      <c r="Z974">
        <f>VLOOKUP($D974,metadata!$B$2:$Z$450,23,FALSE)</f>
        <v>0</v>
      </c>
      <c r="AA974">
        <f>VLOOKUP($D974,metadata!$B$2:$Z$450,24,FALSE)</f>
        <v>0</v>
      </c>
      <c r="AB974">
        <f>VLOOKUP($D974,metadata!$B$2:$Z$450,25,FALSE)</f>
        <v>0</v>
      </c>
    </row>
    <row r="975" spans="3:28" x14ac:dyDescent="0.3">
      <c r="C975">
        <v>974</v>
      </c>
      <c r="D975" s="11" t="str">
        <f t="shared" si="15"/>
        <v>19- Fuchu</v>
      </c>
      <c r="E975" t="str">
        <f>VLOOKUP($D975,metadata!$B$2:$S$450,2,FALSE)</f>
        <v>Kato, Y</v>
      </c>
      <c r="F975" t="str">
        <f>VLOOKUP($D975,metadata!$B$2:$S$450,3,FALSE)</f>
        <v>Geographic variation in photoperiodic response for the induction of pupal diapause in the Aristolochia-feeding butterfly Atrophaneura alcinous</v>
      </c>
      <c r="G975" t="str">
        <f>VLOOKUP($D975,metadata!$B$2:$S$450,4,FALSE)</f>
        <v>10.1303/aez.2005.347</v>
      </c>
      <c r="H975" t="str">
        <f>VLOOKUP($D975,metadata!$B$2:$S$450,5,FALSE)</f>
        <v>y</v>
      </c>
      <c r="I975" t="str">
        <f>VLOOKUP($D975,metadata!$B$2:$S$450,6,FALSE)</f>
        <v>a</v>
      </c>
      <c r="J975" t="str">
        <f>VLOOKUP($D975,metadata!$B$2:$S$450,7,FALSE)</f>
        <v>i</v>
      </c>
      <c r="K975">
        <f>VLOOKUP($D975,metadata!$B$2:$S$450,8,FALSE)</f>
        <v>7</v>
      </c>
      <c r="L975">
        <f>VLOOKUP($D975,metadata!$B$2:$S$450,9,FALSE)</f>
        <v>5</v>
      </c>
      <c r="M975">
        <f>VLOOKUP($D975,metadata!$B$2:$S$450,10,FALSE)</f>
        <v>0</v>
      </c>
      <c r="N975" t="str">
        <f>VLOOKUP($D975,metadata!$B$2:$S$450,11,FALSE)</f>
        <v>Atrophaneura alcinous</v>
      </c>
      <c r="O975" t="str">
        <f>VLOOKUP($D975,metadata!$B$2:$S$450,12,FALSE)</f>
        <v>lepidoptera</v>
      </c>
      <c r="P975" t="str">
        <f>VLOOKUP($D975,metadata!$B$2:$S$450,13,FALSE)</f>
        <v xml:space="preserve"> Fuchu</v>
      </c>
      <c r="Q975">
        <f>VLOOKUP($D975,metadata!$B$2:$S$450,14,FALSE)</f>
        <v>35.668968999999997</v>
      </c>
      <c r="R975">
        <f>VLOOKUP($D975,metadata!$B$2:$S$450,15,FALSE)</f>
        <v>139.47766899999999</v>
      </c>
      <c r="S975">
        <f>VLOOKUP($D975,metadata!$B$2:$S$450,16,FALSE)</f>
        <v>0.05</v>
      </c>
      <c r="T975">
        <f>VLOOKUP($D975,metadata!$B$2:$S$450,17,FALSE)</f>
        <v>50</v>
      </c>
      <c r="U975">
        <f>VLOOKUP($D975,metadata!$B$2:$S$450,18,FALSE)</f>
        <v>0</v>
      </c>
      <c r="V975">
        <f>VLOOKUP($D975,metadata!$B$2:$Z$450,19,FALSE)</f>
        <v>25</v>
      </c>
      <c r="W975" t="str">
        <f>VLOOKUP($D975,metadata!$B$2:$Z$450,20,FALSE)</f>
        <v>global average</v>
      </c>
      <c r="X975">
        <f>VLOOKUP($D975,metadata!$B$2:$Z$450,21,FALSE)</f>
        <v>0</v>
      </c>
      <c r="Y975">
        <f>VLOOKUP($D975,metadata!$B$2:$Z$450,22,FALSE)</f>
        <v>19</v>
      </c>
      <c r="Z975">
        <f>VLOOKUP($D975,metadata!$B$2:$Z$450,23,FALSE)</f>
        <v>0</v>
      </c>
      <c r="AA975">
        <f>VLOOKUP($D975,metadata!$B$2:$Z$450,24,FALSE)</f>
        <v>0</v>
      </c>
      <c r="AB975">
        <f>VLOOKUP($D975,metadata!$B$2:$Z$450,25,FALSE)</f>
        <v>0</v>
      </c>
    </row>
    <row r="976" spans="3:28" x14ac:dyDescent="0.3">
      <c r="C976">
        <v>975</v>
      </c>
      <c r="D976" s="11" t="str">
        <f t="shared" si="15"/>
        <v>19- Fuchu</v>
      </c>
      <c r="E976" t="str">
        <f>VLOOKUP($D976,metadata!$B$2:$S$450,2,FALSE)</f>
        <v>Kato, Y</v>
      </c>
      <c r="F976" t="str">
        <f>VLOOKUP($D976,metadata!$B$2:$S$450,3,FALSE)</f>
        <v>Geographic variation in photoperiodic response for the induction of pupal diapause in the Aristolochia-feeding butterfly Atrophaneura alcinous</v>
      </c>
      <c r="G976" t="str">
        <f>VLOOKUP($D976,metadata!$B$2:$S$450,4,FALSE)</f>
        <v>10.1303/aez.2005.347</v>
      </c>
      <c r="H976" t="str">
        <f>VLOOKUP($D976,metadata!$B$2:$S$450,5,FALSE)</f>
        <v>y</v>
      </c>
      <c r="I976" t="str">
        <f>VLOOKUP($D976,metadata!$B$2:$S$450,6,FALSE)</f>
        <v>a</v>
      </c>
      <c r="J976" t="str">
        <f>VLOOKUP($D976,metadata!$B$2:$S$450,7,FALSE)</f>
        <v>i</v>
      </c>
      <c r="K976">
        <f>VLOOKUP($D976,metadata!$B$2:$S$450,8,FALSE)</f>
        <v>7</v>
      </c>
      <c r="L976">
        <f>VLOOKUP($D976,metadata!$B$2:$S$450,9,FALSE)</f>
        <v>5</v>
      </c>
      <c r="M976">
        <f>VLOOKUP($D976,metadata!$B$2:$S$450,10,FALSE)</f>
        <v>0</v>
      </c>
      <c r="N976" t="str">
        <f>VLOOKUP($D976,metadata!$B$2:$S$450,11,FALSE)</f>
        <v>Atrophaneura alcinous</v>
      </c>
      <c r="O976" t="str">
        <f>VLOOKUP($D976,metadata!$B$2:$S$450,12,FALSE)</f>
        <v>lepidoptera</v>
      </c>
      <c r="P976" t="str">
        <f>VLOOKUP($D976,metadata!$B$2:$S$450,13,FALSE)</f>
        <v xml:space="preserve"> Fuchu</v>
      </c>
      <c r="Q976">
        <f>VLOOKUP($D976,metadata!$B$2:$S$450,14,FALSE)</f>
        <v>35.668968999999997</v>
      </c>
      <c r="R976">
        <f>VLOOKUP($D976,metadata!$B$2:$S$450,15,FALSE)</f>
        <v>139.47766899999999</v>
      </c>
      <c r="S976">
        <f>VLOOKUP($D976,metadata!$B$2:$S$450,16,FALSE)</f>
        <v>0.05</v>
      </c>
      <c r="T976">
        <f>VLOOKUP($D976,metadata!$B$2:$S$450,17,FALSE)</f>
        <v>50</v>
      </c>
      <c r="U976">
        <f>VLOOKUP($D976,metadata!$B$2:$S$450,18,FALSE)</f>
        <v>0</v>
      </c>
      <c r="V976">
        <f>VLOOKUP($D976,metadata!$B$2:$Z$450,19,FALSE)</f>
        <v>25</v>
      </c>
      <c r="W976" t="str">
        <f>VLOOKUP($D976,metadata!$B$2:$Z$450,20,FALSE)</f>
        <v>global average</v>
      </c>
      <c r="X976">
        <f>VLOOKUP($D976,metadata!$B$2:$Z$450,21,FALSE)</f>
        <v>0</v>
      </c>
      <c r="Y976">
        <f>VLOOKUP($D976,metadata!$B$2:$Z$450,22,FALSE)</f>
        <v>19</v>
      </c>
      <c r="Z976">
        <f>VLOOKUP($D976,metadata!$B$2:$Z$450,23,FALSE)</f>
        <v>0</v>
      </c>
      <c r="AA976">
        <f>VLOOKUP($D976,metadata!$B$2:$Z$450,24,FALSE)</f>
        <v>0</v>
      </c>
      <c r="AB976">
        <f>VLOOKUP($D976,metadata!$B$2:$Z$450,25,FALSE)</f>
        <v>0</v>
      </c>
    </row>
    <row r="977" spans="3:28" x14ac:dyDescent="0.3">
      <c r="C977">
        <v>976</v>
      </c>
      <c r="D977" s="11" t="str">
        <f t="shared" si="15"/>
        <v>19- Fuchu</v>
      </c>
      <c r="E977" t="str">
        <f>VLOOKUP($D977,metadata!$B$2:$S$450,2,FALSE)</f>
        <v>Kato, Y</v>
      </c>
      <c r="F977" t="str">
        <f>VLOOKUP($D977,metadata!$B$2:$S$450,3,FALSE)</f>
        <v>Geographic variation in photoperiodic response for the induction of pupal diapause in the Aristolochia-feeding butterfly Atrophaneura alcinous</v>
      </c>
      <c r="G977" t="str">
        <f>VLOOKUP($D977,metadata!$B$2:$S$450,4,FALSE)</f>
        <v>10.1303/aez.2005.347</v>
      </c>
      <c r="H977" t="str">
        <f>VLOOKUP($D977,metadata!$B$2:$S$450,5,FALSE)</f>
        <v>y</v>
      </c>
      <c r="I977" t="str">
        <f>VLOOKUP($D977,metadata!$B$2:$S$450,6,FALSE)</f>
        <v>a</v>
      </c>
      <c r="J977" t="str">
        <f>VLOOKUP($D977,metadata!$B$2:$S$450,7,FALSE)</f>
        <v>i</v>
      </c>
      <c r="K977">
        <f>VLOOKUP($D977,metadata!$B$2:$S$450,8,FALSE)</f>
        <v>7</v>
      </c>
      <c r="L977">
        <f>VLOOKUP($D977,metadata!$B$2:$S$450,9,FALSE)</f>
        <v>5</v>
      </c>
      <c r="M977">
        <f>VLOOKUP($D977,metadata!$B$2:$S$450,10,FALSE)</f>
        <v>0</v>
      </c>
      <c r="N977" t="str">
        <f>VLOOKUP($D977,metadata!$B$2:$S$450,11,FALSE)</f>
        <v>Atrophaneura alcinous</v>
      </c>
      <c r="O977" t="str">
        <f>VLOOKUP($D977,metadata!$B$2:$S$450,12,FALSE)</f>
        <v>lepidoptera</v>
      </c>
      <c r="P977" t="str">
        <f>VLOOKUP($D977,metadata!$B$2:$S$450,13,FALSE)</f>
        <v xml:space="preserve"> Fuchu</v>
      </c>
      <c r="Q977">
        <f>VLOOKUP($D977,metadata!$B$2:$S$450,14,FALSE)</f>
        <v>35.668968999999997</v>
      </c>
      <c r="R977">
        <f>VLOOKUP($D977,metadata!$B$2:$S$450,15,FALSE)</f>
        <v>139.47766899999999</v>
      </c>
      <c r="S977">
        <f>VLOOKUP($D977,metadata!$B$2:$S$450,16,FALSE)</f>
        <v>0.05</v>
      </c>
      <c r="T977">
        <f>VLOOKUP($D977,metadata!$B$2:$S$450,17,FALSE)</f>
        <v>50</v>
      </c>
      <c r="U977">
        <f>VLOOKUP($D977,metadata!$B$2:$S$450,18,FALSE)</f>
        <v>0</v>
      </c>
      <c r="V977">
        <f>VLOOKUP($D977,metadata!$B$2:$Z$450,19,FALSE)</f>
        <v>25</v>
      </c>
      <c r="W977" t="str">
        <f>VLOOKUP($D977,metadata!$B$2:$Z$450,20,FALSE)</f>
        <v>global average</v>
      </c>
      <c r="X977">
        <f>VLOOKUP($D977,metadata!$B$2:$Z$450,21,FALSE)</f>
        <v>0</v>
      </c>
      <c r="Y977">
        <f>VLOOKUP($D977,metadata!$B$2:$Z$450,22,FALSE)</f>
        <v>19</v>
      </c>
      <c r="Z977">
        <f>VLOOKUP($D977,metadata!$B$2:$Z$450,23,FALSE)</f>
        <v>0</v>
      </c>
      <c r="AA977">
        <f>VLOOKUP($D977,metadata!$B$2:$Z$450,24,FALSE)</f>
        <v>0</v>
      </c>
      <c r="AB977">
        <f>VLOOKUP($D977,metadata!$B$2:$Z$450,25,FALSE)</f>
        <v>0</v>
      </c>
    </row>
    <row r="978" spans="3:28" x14ac:dyDescent="0.3">
      <c r="C978">
        <v>977</v>
      </c>
      <c r="D978" s="11" t="str">
        <f t="shared" si="15"/>
        <v>19- Fuchu</v>
      </c>
      <c r="E978" t="str">
        <f>VLOOKUP($D978,metadata!$B$2:$S$450,2,FALSE)</f>
        <v>Kato, Y</v>
      </c>
      <c r="F978" t="str">
        <f>VLOOKUP($D978,metadata!$B$2:$S$450,3,FALSE)</f>
        <v>Geographic variation in photoperiodic response for the induction of pupal diapause in the Aristolochia-feeding butterfly Atrophaneura alcinous</v>
      </c>
      <c r="G978" t="str">
        <f>VLOOKUP($D978,metadata!$B$2:$S$450,4,FALSE)</f>
        <v>10.1303/aez.2005.347</v>
      </c>
      <c r="H978" t="str">
        <f>VLOOKUP($D978,metadata!$B$2:$S$450,5,FALSE)</f>
        <v>y</v>
      </c>
      <c r="I978" t="str">
        <f>VLOOKUP($D978,metadata!$B$2:$S$450,6,FALSE)</f>
        <v>a</v>
      </c>
      <c r="J978" t="str">
        <f>VLOOKUP($D978,metadata!$B$2:$S$450,7,FALSE)</f>
        <v>i</v>
      </c>
      <c r="K978">
        <f>VLOOKUP($D978,metadata!$B$2:$S$450,8,FALSE)</f>
        <v>7</v>
      </c>
      <c r="L978">
        <f>VLOOKUP($D978,metadata!$B$2:$S$450,9,FALSE)</f>
        <v>5</v>
      </c>
      <c r="M978">
        <f>VLOOKUP($D978,metadata!$B$2:$S$450,10,FALSE)</f>
        <v>0</v>
      </c>
      <c r="N978" t="str">
        <f>VLOOKUP($D978,metadata!$B$2:$S$450,11,FALSE)</f>
        <v>Atrophaneura alcinous</v>
      </c>
      <c r="O978" t="str">
        <f>VLOOKUP($D978,metadata!$B$2:$S$450,12,FALSE)</f>
        <v>lepidoptera</v>
      </c>
      <c r="P978" t="str">
        <f>VLOOKUP($D978,metadata!$B$2:$S$450,13,FALSE)</f>
        <v xml:space="preserve"> Fuchu</v>
      </c>
      <c r="Q978">
        <f>VLOOKUP($D978,metadata!$B$2:$S$450,14,FALSE)</f>
        <v>35.668968999999997</v>
      </c>
      <c r="R978">
        <f>VLOOKUP($D978,metadata!$B$2:$S$450,15,FALSE)</f>
        <v>139.47766899999999</v>
      </c>
      <c r="S978">
        <f>VLOOKUP($D978,metadata!$B$2:$S$450,16,FALSE)</f>
        <v>0.05</v>
      </c>
      <c r="T978">
        <f>VLOOKUP($D978,metadata!$B$2:$S$450,17,FALSE)</f>
        <v>50</v>
      </c>
      <c r="U978">
        <f>VLOOKUP($D978,metadata!$B$2:$S$450,18,FALSE)</f>
        <v>0</v>
      </c>
      <c r="V978">
        <f>VLOOKUP($D978,metadata!$B$2:$Z$450,19,FALSE)</f>
        <v>25</v>
      </c>
      <c r="W978" t="str">
        <f>VLOOKUP($D978,metadata!$B$2:$Z$450,20,FALSE)</f>
        <v>global average</v>
      </c>
      <c r="X978">
        <f>VLOOKUP($D978,metadata!$B$2:$Z$450,21,FALSE)</f>
        <v>0</v>
      </c>
      <c r="Y978">
        <f>VLOOKUP($D978,metadata!$B$2:$Z$450,22,FALSE)</f>
        <v>19</v>
      </c>
      <c r="Z978">
        <f>VLOOKUP($D978,metadata!$B$2:$Z$450,23,FALSE)</f>
        <v>0</v>
      </c>
      <c r="AA978">
        <f>VLOOKUP($D978,metadata!$B$2:$Z$450,24,FALSE)</f>
        <v>0</v>
      </c>
      <c r="AB978">
        <f>VLOOKUP($D978,metadata!$B$2:$Z$450,25,FALSE)</f>
        <v>0</v>
      </c>
    </row>
    <row r="979" spans="3:28" x14ac:dyDescent="0.3">
      <c r="C979">
        <v>978</v>
      </c>
      <c r="D979" s="11" t="str">
        <f t="shared" si="15"/>
        <v>19- Fuchu</v>
      </c>
      <c r="E979" t="str">
        <f>VLOOKUP($D979,metadata!$B$2:$S$450,2,FALSE)</f>
        <v>Kato, Y</v>
      </c>
      <c r="F979" t="str">
        <f>VLOOKUP($D979,metadata!$B$2:$S$450,3,FALSE)</f>
        <v>Geographic variation in photoperiodic response for the induction of pupal diapause in the Aristolochia-feeding butterfly Atrophaneura alcinous</v>
      </c>
      <c r="G979" t="str">
        <f>VLOOKUP($D979,metadata!$B$2:$S$450,4,FALSE)</f>
        <v>10.1303/aez.2005.347</v>
      </c>
      <c r="H979" t="str">
        <f>VLOOKUP($D979,metadata!$B$2:$S$450,5,FALSE)</f>
        <v>y</v>
      </c>
      <c r="I979" t="str">
        <f>VLOOKUP($D979,metadata!$B$2:$S$450,6,FALSE)</f>
        <v>a</v>
      </c>
      <c r="J979" t="str">
        <f>VLOOKUP($D979,metadata!$B$2:$S$450,7,FALSE)</f>
        <v>i</v>
      </c>
      <c r="K979">
        <f>VLOOKUP($D979,metadata!$B$2:$S$450,8,FALSE)</f>
        <v>7</v>
      </c>
      <c r="L979">
        <f>VLOOKUP($D979,metadata!$B$2:$S$450,9,FALSE)</f>
        <v>5</v>
      </c>
      <c r="M979">
        <f>VLOOKUP($D979,metadata!$B$2:$S$450,10,FALSE)</f>
        <v>0</v>
      </c>
      <c r="N979" t="str">
        <f>VLOOKUP($D979,metadata!$B$2:$S$450,11,FALSE)</f>
        <v>Atrophaneura alcinous</v>
      </c>
      <c r="O979" t="str">
        <f>VLOOKUP($D979,metadata!$B$2:$S$450,12,FALSE)</f>
        <v>lepidoptera</v>
      </c>
      <c r="P979" t="str">
        <f>VLOOKUP($D979,metadata!$B$2:$S$450,13,FALSE)</f>
        <v xml:space="preserve"> Fuchu</v>
      </c>
      <c r="Q979">
        <f>VLOOKUP($D979,metadata!$B$2:$S$450,14,FALSE)</f>
        <v>35.668968999999997</v>
      </c>
      <c r="R979">
        <f>VLOOKUP($D979,metadata!$B$2:$S$450,15,FALSE)</f>
        <v>139.47766899999999</v>
      </c>
      <c r="S979">
        <f>VLOOKUP($D979,metadata!$B$2:$S$450,16,FALSE)</f>
        <v>0.05</v>
      </c>
      <c r="T979">
        <f>VLOOKUP($D979,metadata!$B$2:$S$450,17,FALSE)</f>
        <v>50</v>
      </c>
      <c r="U979">
        <f>VLOOKUP($D979,metadata!$B$2:$S$450,18,FALSE)</f>
        <v>0</v>
      </c>
      <c r="V979">
        <f>VLOOKUP($D979,metadata!$B$2:$Z$450,19,FALSE)</f>
        <v>25</v>
      </c>
      <c r="W979" t="str">
        <f>VLOOKUP($D979,metadata!$B$2:$Z$450,20,FALSE)</f>
        <v>global average</v>
      </c>
      <c r="X979">
        <f>VLOOKUP($D979,metadata!$B$2:$Z$450,21,FALSE)</f>
        <v>0</v>
      </c>
      <c r="Y979">
        <f>VLOOKUP($D979,metadata!$B$2:$Z$450,22,FALSE)</f>
        <v>19</v>
      </c>
      <c r="Z979">
        <f>VLOOKUP($D979,metadata!$B$2:$Z$450,23,FALSE)</f>
        <v>0</v>
      </c>
      <c r="AA979">
        <f>VLOOKUP($D979,metadata!$B$2:$Z$450,24,FALSE)</f>
        <v>0</v>
      </c>
      <c r="AB979">
        <f>VLOOKUP($D979,metadata!$B$2:$Z$450,25,FALSE)</f>
        <v>0</v>
      </c>
    </row>
    <row r="980" spans="3:28" x14ac:dyDescent="0.3">
      <c r="C980">
        <v>979</v>
      </c>
      <c r="D980" s="11" t="str">
        <f t="shared" si="15"/>
        <v>19- Fuchu</v>
      </c>
      <c r="E980" t="str">
        <f>VLOOKUP($D980,metadata!$B$2:$S$450,2,FALSE)</f>
        <v>Kato, Y</v>
      </c>
      <c r="F980" t="str">
        <f>VLOOKUP($D980,metadata!$B$2:$S$450,3,FALSE)</f>
        <v>Geographic variation in photoperiodic response for the induction of pupal diapause in the Aristolochia-feeding butterfly Atrophaneura alcinous</v>
      </c>
      <c r="G980" t="str">
        <f>VLOOKUP($D980,metadata!$B$2:$S$450,4,FALSE)</f>
        <v>10.1303/aez.2005.347</v>
      </c>
      <c r="H980" t="str">
        <f>VLOOKUP($D980,metadata!$B$2:$S$450,5,FALSE)</f>
        <v>y</v>
      </c>
      <c r="I980" t="str">
        <f>VLOOKUP($D980,metadata!$B$2:$S$450,6,FALSE)</f>
        <v>a</v>
      </c>
      <c r="J980" t="str">
        <f>VLOOKUP($D980,metadata!$B$2:$S$450,7,FALSE)</f>
        <v>i</v>
      </c>
      <c r="K980">
        <f>VLOOKUP($D980,metadata!$B$2:$S$450,8,FALSE)</f>
        <v>7</v>
      </c>
      <c r="L980">
        <f>VLOOKUP($D980,metadata!$B$2:$S$450,9,FALSE)</f>
        <v>5</v>
      </c>
      <c r="M980">
        <f>VLOOKUP($D980,metadata!$B$2:$S$450,10,FALSE)</f>
        <v>0</v>
      </c>
      <c r="N980" t="str">
        <f>VLOOKUP($D980,metadata!$B$2:$S$450,11,FALSE)</f>
        <v>Atrophaneura alcinous</v>
      </c>
      <c r="O980" t="str">
        <f>VLOOKUP($D980,metadata!$B$2:$S$450,12,FALSE)</f>
        <v>lepidoptera</v>
      </c>
      <c r="P980" t="str">
        <f>VLOOKUP($D980,metadata!$B$2:$S$450,13,FALSE)</f>
        <v xml:space="preserve"> Fuchu</v>
      </c>
      <c r="Q980">
        <f>VLOOKUP($D980,metadata!$B$2:$S$450,14,FALSE)</f>
        <v>35.668968999999997</v>
      </c>
      <c r="R980">
        <f>VLOOKUP($D980,metadata!$B$2:$S$450,15,FALSE)</f>
        <v>139.47766899999999</v>
      </c>
      <c r="S980">
        <f>VLOOKUP($D980,metadata!$B$2:$S$450,16,FALSE)</f>
        <v>0.05</v>
      </c>
      <c r="T980">
        <f>VLOOKUP($D980,metadata!$B$2:$S$450,17,FALSE)</f>
        <v>50</v>
      </c>
      <c r="U980">
        <f>VLOOKUP($D980,metadata!$B$2:$S$450,18,FALSE)</f>
        <v>0</v>
      </c>
      <c r="V980">
        <f>VLOOKUP($D980,metadata!$B$2:$Z$450,19,FALSE)</f>
        <v>25</v>
      </c>
      <c r="W980" t="str">
        <f>VLOOKUP($D980,metadata!$B$2:$Z$450,20,FALSE)</f>
        <v>global average</v>
      </c>
      <c r="X980">
        <f>VLOOKUP($D980,metadata!$B$2:$Z$450,21,FALSE)</f>
        <v>0</v>
      </c>
      <c r="Y980">
        <f>VLOOKUP($D980,metadata!$B$2:$Z$450,22,FALSE)</f>
        <v>19</v>
      </c>
      <c r="Z980">
        <f>VLOOKUP($D980,metadata!$B$2:$Z$450,23,FALSE)</f>
        <v>0</v>
      </c>
      <c r="AA980">
        <f>VLOOKUP($D980,metadata!$B$2:$Z$450,24,FALSE)</f>
        <v>0</v>
      </c>
      <c r="AB980">
        <f>VLOOKUP($D980,metadata!$B$2:$Z$450,25,FALSE)</f>
        <v>0</v>
      </c>
    </row>
    <row r="981" spans="3:28" x14ac:dyDescent="0.3">
      <c r="C981">
        <v>980</v>
      </c>
      <c r="D981" s="11" t="str">
        <f t="shared" si="15"/>
        <v>19- Fuchu</v>
      </c>
      <c r="E981" t="str">
        <f>VLOOKUP($D981,metadata!$B$2:$S$450,2,FALSE)</f>
        <v>Kato, Y</v>
      </c>
      <c r="F981" t="str">
        <f>VLOOKUP($D981,metadata!$B$2:$S$450,3,FALSE)</f>
        <v>Geographic variation in photoperiodic response for the induction of pupal diapause in the Aristolochia-feeding butterfly Atrophaneura alcinous</v>
      </c>
      <c r="G981" t="str">
        <f>VLOOKUP($D981,metadata!$B$2:$S$450,4,FALSE)</f>
        <v>10.1303/aez.2005.347</v>
      </c>
      <c r="H981" t="str">
        <f>VLOOKUP($D981,metadata!$B$2:$S$450,5,FALSE)</f>
        <v>y</v>
      </c>
      <c r="I981" t="str">
        <f>VLOOKUP($D981,metadata!$B$2:$S$450,6,FALSE)</f>
        <v>a</v>
      </c>
      <c r="J981" t="str">
        <f>VLOOKUP($D981,metadata!$B$2:$S$450,7,FALSE)</f>
        <v>i</v>
      </c>
      <c r="K981">
        <f>VLOOKUP($D981,metadata!$B$2:$S$450,8,FALSE)</f>
        <v>7</v>
      </c>
      <c r="L981">
        <f>VLOOKUP($D981,metadata!$B$2:$S$450,9,FALSE)</f>
        <v>5</v>
      </c>
      <c r="M981">
        <f>VLOOKUP($D981,metadata!$B$2:$S$450,10,FALSE)</f>
        <v>0</v>
      </c>
      <c r="N981" t="str">
        <f>VLOOKUP($D981,metadata!$B$2:$S$450,11,FALSE)</f>
        <v>Atrophaneura alcinous</v>
      </c>
      <c r="O981" t="str">
        <f>VLOOKUP($D981,metadata!$B$2:$S$450,12,FALSE)</f>
        <v>lepidoptera</v>
      </c>
      <c r="P981" t="str">
        <f>VLOOKUP($D981,metadata!$B$2:$S$450,13,FALSE)</f>
        <v xml:space="preserve"> Fuchu</v>
      </c>
      <c r="Q981">
        <f>VLOOKUP($D981,metadata!$B$2:$S$450,14,FALSE)</f>
        <v>35.668968999999997</v>
      </c>
      <c r="R981">
        <f>VLOOKUP($D981,metadata!$B$2:$S$450,15,FALSE)</f>
        <v>139.47766899999999</v>
      </c>
      <c r="S981">
        <f>VLOOKUP($D981,metadata!$B$2:$S$450,16,FALSE)</f>
        <v>0.05</v>
      </c>
      <c r="T981">
        <f>VLOOKUP($D981,metadata!$B$2:$S$450,17,FALSE)</f>
        <v>50</v>
      </c>
      <c r="U981">
        <f>VLOOKUP($D981,metadata!$B$2:$S$450,18,FALSE)</f>
        <v>0</v>
      </c>
      <c r="V981">
        <f>VLOOKUP($D981,metadata!$B$2:$Z$450,19,FALSE)</f>
        <v>25</v>
      </c>
      <c r="W981" t="str">
        <f>VLOOKUP($D981,metadata!$B$2:$Z$450,20,FALSE)</f>
        <v>global average</v>
      </c>
      <c r="X981">
        <f>VLOOKUP($D981,metadata!$B$2:$Z$450,21,FALSE)</f>
        <v>0</v>
      </c>
      <c r="Y981">
        <f>VLOOKUP($D981,metadata!$B$2:$Z$450,22,FALSE)</f>
        <v>19</v>
      </c>
      <c r="Z981">
        <f>VLOOKUP($D981,metadata!$B$2:$Z$450,23,FALSE)</f>
        <v>0</v>
      </c>
      <c r="AA981">
        <f>VLOOKUP($D981,metadata!$B$2:$Z$450,24,FALSE)</f>
        <v>0</v>
      </c>
      <c r="AB981">
        <f>VLOOKUP($D981,metadata!$B$2:$Z$450,25,FALSE)</f>
        <v>0</v>
      </c>
    </row>
    <row r="982" spans="3:28" x14ac:dyDescent="0.3">
      <c r="C982">
        <v>981</v>
      </c>
      <c r="D982" s="11" t="str">
        <f t="shared" si="15"/>
        <v>19- Fuchu</v>
      </c>
      <c r="E982" t="str">
        <f>VLOOKUP($D982,metadata!$B$2:$S$450,2,FALSE)</f>
        <v>Kato, Y</v>
      </c>
      <c r="F982" t="str">
        <f>VLOOKUP($D982,metadata!$B$2:$S$450,3,FALSE)</f>
        <v>Geographic variation in photoperiodic response for the induction of pupal diapause in the Aristolochia-feeding butterfly Atrophaneura alcinous</v>
      </c>
      <c r="G982" t="str">
        <f>VLOOKUP($D982,metadata!$B$2:$S$450,4,FALSE)</f>
        <v>10.1303/aez.2005.347</v>
      </c>
      <c r="H982" t="str">
        <f>VLOOKUP($D982,metadata!$B$2:$S$450,5,FALSE)</f>
        <v>y</v>
      </c>
      <c r="I982" t="str">
        <f>VLOOKUP($D982,metadata!$B$2:$S$450,6,FALSE)</f>
        <v>a</v>
      </c>
      <c r="J982" t="str">
        <f>VLOOKUP($D982,metadata!$B$2:$S$450,7,FALSE)</f>
        <v>i</v>
      </c>
      <c r="K982">
        <f>VLOOKUP($D982,metadata!$B$2:$S$450,8,FALSE)</f>
        <v>7</v>
      </c>
      <c r="L982">
        <f>VLOOKUP($D982,metadata!$B$2:$S$450,9,FALSE)</f>
        <v>5</v>
      </c>
      <c r="M982">
        <f>VLOOKUP($D982,metadata!$B$2:$S$450,10,FALSE)</f>
        <v>0</v>
      </c>
      <c r="N982" t="str">
        <f>VLOOKUP($D982,metadata!$B$2:$S$450,11,FALSE)</f>
        <v>Atrophaneura alcinous</v>
      </c>
      <c r="O982" t="str">
        <f>VLOOKUP($D982,metadata!$B$2:$S$450,12,FALSE)</f>
        <v>lepidoptera</v>
      </c>
      <c r="P982" t="str">
        <f>VLOOKUP($D982,metadata!$B$2:$S$450,13,FALSE)</f>
        <v xml:space="preserve"> Fuchu</v>
      </c>
      <c r="Q982">
        <f>VLOOKUP($D982,metadata!$B$2:$S$450,14,FALSE)</f>
        <v>35.668968999999997</v>
      </c>
      <c r="R982">
        <f>VLOOKUP($D982,metadata!$B$2:$S$450,15,FALSE)</f>
        <v>139.47766899999999</v>
      </c>
      <c r="S982">
        <f>VLOOKUP($D982,metadata!$B$2:$S$450,16,FALSE)</f>
        <v>0.05</v>
      </c>
      <c r="T982">
        <f>VLOOKUP($D982,metadata!$B$2:$S$450,17,FALSE)</f>
        <v>50</v>
      </c>
      <c r="U982">
        <f>VLOOKUP($D982,metadata!$B$2:$S$450,18,FALSE)</f>
        <v>0</v>
      </c>
      <c r="V982">
        <f>VLOOKUP($D982,metadata!$B$2:$Z$450,19,FALSE)</f>
        <v>25</v>
      </c>
      <c r="W982" t="str">
        <f>VLOOKUP($D982,metadata!$B$2:$Z$450,20,FALSE)</f>
        <v>global average</v>
      </c>
      <c r="X982">
        <f>VLOOKUP($D982,metadata!$B$2:$Z$450,21,FALSE)</f>
        <v>0</v>
      </c>
      <c r="Y982">
        <f>VLOOKUP($D982,metadata!$B$2:$Z$450,22,FALSE)</f>
        <v>19</v>
      </c>
      <c r="Z982">
        <f>VLOOKUP($D982,metadata!$B$2:$Z$450,23,FALSE)</f>
        <v>0</v>
      </c>
      <c r="AA982">
        <f>VLOOKUP($D982,metadata!$B$2:$Z$450,24,FALSE)</f>
        <v>0</v>
      </c>
      <c r="AB982">
        <f>VLOOKUP($D982,metadata!$B$2:$Z$450,25,FALSE)</f>
        <v>0</v>
      </c>
    </row>
    <row r="983" spans="3:28" x14ac:dyDescent="0.3">
      <c r="C983">
        <v>982</v>
      </c>
      <c r="D983" s="11" t="str">
        <f t="shared" si="15"/>
        <v>19- Fuchu</v>
      </c>
      <c r="E983" t="str">
        <f>VLOOKUP($D983,metadata!$B$2:$S$450,2,FALSE)</f>
        <v>Kato, Y</v>
      </c>
      <c r="F983" t="str">
        <f>VLOOKUP($D983,metadata!$B$2:$S$450,3,FALSE)</f>
        <v>Geographic variation in photoperiodic response for the induction of pupal diapause in the Aristolochia-feeding butterfly Atrophaneura alcinous</v>
      </c>
      <c r="G983" t="str">
        <f>VLOOKUP($D983,metadata!$B$2:$S$450,4,FALSE)</f>
        <v>10.1303/aez.2005.347</v>
      </c>
      <c r="H983" t="str">
        <f>VLOOKUP($D983,metadata!$B$2:$S$450,5,FALSE)</f>
        <v>y</v>
      </c>
      <c r="I983" t="str">
        <f>VLOOKUP($D983,metadata!$B$2:$S$450,6,FALSE)</f>
        <v>a</v>
      </c>
      <c r="J983" t="str">
        <f>VLOOKUP($D983,metadata!$B$2:$S$450,7,FALSE)</f>
        <v>i</v>
      </c>
      <c r="K983">
        <f>VLOOKUP($D983,metadata!$B$2:$S$450,8,FALSE)</f>
        <v>7</v>
      </c>
      <c r="L983">
        <f>VLOOKUP($D983,metadata!$B$2:$S$450,9,FALSE)</f>
        <v>5</v>
      </c>
      <c r="M983">
        <f>VLOOKUP($D983,metadata!$B$2:$S$450,10,FALSE)</f>
        <v>0</v>
      </c>
      <c r="N983" t="str">
        <f>VLOOKUP($D983,metadata!$B$2:$S$450,11,FALSE)</f>
        <v>Atrophaneura alcinous</v>
      </c>
      <c r="O983" t="str">
        <f>VLOOKUP($D983,metadata!$B$2:$S$450,12,FALSE)</f>
        <v>lepidoptera</v>
      </c>
      <c r="P983" t="str">
        <f>VLOOKUP($D983,metadata!$B$2:$S$450,13,FALSE)</f>
        <v xml:space="preserve"> Fuchu</v>
      </c>
      <c r="Q983">
        <f>VLOOKUP($D983,metadata!$B$2:$S$450,14,FALSE)</f>
        <v>35.668968999999997</v>
      </c>
      <c r="R983">
        <f>VLOOKUP($D983,metadata!$B$2:$S$450,15,FALSE)</f>
        <v>139.47766899999999</v>
      </c>
      <c r="S983">
        <f>VLOOKUP($D983,metadata!$B$2:$S$450,16,FALSE)</f>
        <v>0.05</v>
      </c>
      <c r="T983">
        <f>VLOOKUP($D983,metadata!$B$2:$S$450,17,FALSE)</f>
        <v>50</v>
      </c>
      <c r="U983">
        <f>VLOOKUP($D983,metadata!$B$2:$S$450,18,FALSE)</f>
        <v>0</v>
      </c>
      <c r="V983">
        <f>VLOOKUP($D983,metadata!$B$2:$Z$450,19,FALSE)</f>
        <v>25</v>
      </c>
      <c r="W983" t="str">
        <f>VLOOKUP($D983,metadata!$B$2:$Z$450,20,FALSE)</f>
        <v>global average</v>
      </c>
      <c r="X983">
        <f>VLOOKUP($D983,metadata!$B$2:$Z$450,21,FALSE)</f>
        <v>0</v>
      </c>
      <c r="Y983">
        <f>VLOOKUP($D983,metadata!$B$2:$Z$450,22,FALSE)</f>
        <v>19</v>
      </c>
      <c r="Z983">
        <f>VLOOKUP($D983,metadata!$B$2:$Z$450,23,FALSE)</f>
        <v>0</v>
      </c>
      <c r="AA983">
        <f>VLOOKUP($D983,metadata!$B$2:$Z$450,24,FALSE)</f>
        <v>0</v>
      </c>
      <c r="AB983">
        <f>VLOOKUP($D983,metadata!$B$2:$Z$450,25,FALSE)</f>
        <v>0</v>
      </c>
    </row>
    <row r="984" spans="3:28" x14ac:dyDescent="0.3">
      <c r="C984">
        <v>983</v>
      </c>
      <c r="D984" s="11" t="str">
        <f t="shared" si="15"/>
        <v>19- Fuchu</v>
      </c>
      <c r="E984" t="str">
        <f>VLOOKUP($D984,metadata!$B$2:$S$450,2,FALSE)</f>
        <v>Kato, Y</v>
      </c>
      <c r="F984" t="str">
        <f>VLOOKUP($D984,metadata!$B$2:$S$450,3,FALSE)</f>
        <v>Geographic variation in photoperiodic response for the induction of pupal diapause in the Aristolochia-feeding butterfly Atrophaneura alcinous</v>
      </c>
      <c r="G984" t="str">
        <f>VLOOKUP($D984,metadata!$B$2:$S$450,4,FALSE)</f>
        <v>10.1303/aez.2005.347</v>
      </c>
      <c r="H984" t="str">
        <f>VLOOKUP($D984,metadata!$B$2:$S$450,5,FALSE)</f>
        <v>y</v>
      </c>
      <c r="I984" t="str">
        <f>VLOOKUP($D984,metadata!$B$2:$S$450,6,FALSE)</f>
        <v>a</v>
      </c>
      <c r="J984" t="str">
        <f>VLOOKUP($D984,metadata!$B$2:$S$450,7,FALSE)</f>
        <v>i</v>
      </c>
      <c r="K984">
        <f>VLOOKUP($D984,metadata!$B$2:$S$450,8,FALSE)</f>
        <v>7</v>
      </c>
      <c r="L984">
        <f>VLOOKUP($D984,metadata!$B$2:$S$450,9,FALSE)</f>
        <v>5</v>
      </c>
      <c r="M984">
        <f>VLOOKUP($D984,metadata!$B$2:$S$450,10,FALSE)</f>
        <v>0</v>
      </c>
      <c r="N984" t="str">
        <f>VLOOKUP($D984,metadata!$B$2:$S$450,11,FALSE)</f>
        <v>Atrophaneura alcinous</v>
      </c>
      <c r="O984" t="str">
        <f>VLOOKUP($D984,metadata!$B$2:$S$450,12,FALSE)</f>
        <v>lepidoptera</v>
      </c>
      <c r="P984" t="str">
        <f>VLOOKUP($D984,metadata!$B$2:$S$450,13,FALSE)</f>
        <v xml:space="preserve"> Fuchu</v>
      </c>
      <c r="Q984">
        <f>VLOOKUP($D984,metadata!$B$2:$S$450,14,FALSE)</f>
        <v>35.668968999999997</v>
      </c>
      <c r="R984">
        <f>VLOOKUP($D984,metadata!$B$2:$S$450,15,FALSE)</f>
        <v>139.47766899999999</v>
      </c>
      <c r="S984">
        <f>VLOOKUP($D984,metadata!$B$2:$S$450,16,FALSE)</f>
        <v>0.05</v>
      </c>
      <c r="T984">
        <f>VLOOKUP($D984,metadata!$B$2:$S$450,17,FALSE)</f>
        <v>50</v>
      </c>
      <c r="U984">
        <f>VLOOKUP($D984,metadata!$B$2:$S$450,18,FALSE)</f>
        <v>0</v>
      </c>
      <c r="V984">
        <f>VLOOKUP($D984,metadata!$B$2:$Z$450,19,FALSE)</f>
        <v>25</v>
      </c>
      <c r="W984" t="str">
        <f>VLOOKUP($D984,metadata!$B$2:$Z$450,20,FALSE)</f>
        <v>global average</v>
      </c>
      <c r="X984">
        <f>VLOOKUP($D984,metadata!$B$2:$Z$450,21,FALSE)</f>
        <v>0</v>
      </c>
      <c r="Y984">
        <f>VLOOKUP($D984,metadata!$B$2:$Z$450,22,FALSE)</f>
        <v>19</v>
      </c>
      <c r="Z984">
        <f>VLOOKUP($D984,metadata!$B$2:$Z$450,23,FALSE)</f>
        <v>0</v>
      </c>
      <c r="AA984">
        <f>VLOOKUP($D984,metadata!$B$2:$Z$450,24,FALSE)</f>
        <v>0</v>
      </c>
      <c r="AB984">
        <f>VLOOKUP($D984,metadata!$B$2:$Z$450,25,FALSE)</f>
        <v>0</v>
      </c>
    </row>
    <row r="985" spans="3:28" x14ac:dyDescent="0.3">
      <c r="C985">
        <v>984</v>
      </c>
      <c r="D985" s="11" t="str">
        <f t="shared" si="15"/>
        <v>19- Fuchu</v>
      </c>
      <c r="E985" t="str">
        <f>VLOOKUP($D985,metadata!$B$2:$S$450,2,FALSE)</f>
        <v>Kato, Y</v>
      </c>
      <c r="F985" t="str">
        <f>VLOOKUP($D985,metadata!$B$2:$S$450,3,FALSE)</f>
        <v>Geographic variation in photoperiodic response for the induction of pupal diapause in the Aristolochia-feeding butterfly Atrophaneura alcinous</v>
      </c>
      <c r="G985" t="str">
        <f>VLOOKUP($D985,metadata!$B$2:$S$450,4,FALSE)</f>
        <v>10.1303/aez.2005.347</v>
      </c>
      <c r="H985" t="str">
        <f>VLOOKUP($D985,metadata!$B$2:$S$450,5,FALSE)</f>
        <v>y</v>
      </c>
      <c r="I985" t="str">
        <f>VLOOKUP($D985,metadata!$B$2:$S$450,6,FALSE)</f>
        <v>a</v>
      </c>
      <c r="J985" t="str">
        <f>VLOOKUP($D985,metadata!$B$2:$S$450,7,FALSE)</f>
        <v>i</v>
      </c>
      <c r="K985">
        <f>VLOOKUP($D985,metadata!$B$2:$S$450,8,FALSE)</f>
        <v>7</v>
      </c>
      <c r="L985">
        <f>VLOOKUP($D985,metadata!$B$2:$S$450,9,FALSE)</f>
        <v>5</v>
      </c>
      <c r="M985">
        <f>VLOOKUP($D985,metadata!$B$2:$S$450,10,FALSE)</f>
        <v>0</v>
      </c>
      <c r="N985" t="str">
        <f>VLOOKUP($D985,metadata!$B$2:$S$450,11,FALSE)</f>
        <v>Atrophaneura alcinous</v>
      </c>
      <c r="O985" t="str">
        <f>VLOOKUP($D985,metadata!$B$2:$S$450,12,FALSE)</f>
        <v>lepidoptera</v>
      </c>
      <c r="P985" t="str">
        <f>VLOOKUP($D985,metadata!$B$2:$S$450,13,FALSE)</f>
        <v xml:space="preserve"> Fuchu</v>
      </c>
      <c r="Q985">
        <f>VLOOKUP($D985,metadata!$B$2:$S$450,14,FALSE)</f>
        <v>35.668968999999997</v>
      </c>
      <c r="R985">
        <f>VLOOKUP($D985,metadata!$B$2:$S$450,15,FALSE)</f>
        <v>139.47766899999999</v>
      </c>
      <c r="S985">
        <f>VLOOKUP($D985,metadata!$B$2:$S$450,16,FALSE)</f>
        <v>0.05</v>
      </c>
      <c r="T985">
        <f>VLOOKUP($D985,metadata!$B$2:$S$450,17,FALSE)</f>
        <v>50</v>
      </c>
      <c r="U985">
        <f>VLOOKUP($D985,metadata!$B$2:$S$450,18,FALSE)</f>
        <v>0</v>
      </c>
      <c r="V985">
        <f>VLOOKUP($D985,metadata!$B$2:$Z$450,19,FALSE)</f>
        <v>25</v>
      </c>
      <c r="W985" t="str">
        <f>VLOOKUP($D985,metadata!$B$2:$Z$450,20,FALSE)</f>
        <v>global average</v>
      </c>
      <c r="X985">
        <f>VLOOKUP($D985,metadata!$B$2:$Z$450,21,FALSE)</f>
        <v>0</v>
      </c>
      <c r="Y985">
        <f>VLOOKUP($D985,metadata!$B$2:$Z$450,22,FALSE)</f>
        <v>19</v>
      </c>
      <c r="Z985">
        <f>VLOOKUP($D985,metadata!$B$2:$Z$450,23,FALSE)</f>
        <v>0</v>
      </c>
      <c r="AA985">
        <f>VLOOKUP($D985,metadata!$B$2:$Z$450,24,FALSE)</f>
        <v>0</v>
      </c>
      <c r="AB985">
        <f>VLOOKUP($D985,metadata!$B$2:$Z$450,25,FALSE)</f>
        <v>0</v>
      </c>
    </row>
    <row r="986" spans="3:28" x14ac:dyDescent="0.3">
      <c r="C986">
        <v>985</v>
      </c>
      <c r="D986" s="11" t="str">
        <f t="shared" si="15"/>
        <v>19- Fuchu</v>
      </c>
      <c r="E986" t="str">
        <f>VLOOKUP($D986,metadata!$B$2:$S$450,2,FALSE)</f>
        <v>Kato, Y</v>
      </c>
      <c r="F986" t="str">
        <f>VLOOKUP($D986,metadata!$B$2:$S$450,3,FALSE)</f>
        <v>Geographic variation in photoperiodic response for the induction of pupal diapause in the Aristolochia-feeding butterfly Atrophaneura alcinous</v>
      </c>
      <c r="G986" t="str">
        <f>VLOOKUP($D986,metadata!$B$2:$S$450,4,FALSE)</f>
        <v>10.1303/aez.2005.347</v>
      </c>
      <c r="H986" t="str">
        <f>VLOOKUP($D986,metadata!$B$2:$S$450,5,FALSE)</f>
        <v>y</v>
      </c>
      <c r="I986" t="str">
        <f>VLOOKUP($D986,metadata!$B$2:$S$450,6,FALSE)</f>
        <v>a</v>
      </c>
      <c r="J986" t="str">
        <f>VLOOKUP($D986,metadata!$B$2:$S$450,7,FALSE)</f>
        <v>i</v>
      </c>
      <c r="K986">
        <f>VLOOKUP($D986,metadata!$B$2:$S$450,8,FALSE)</f>
        <v>7</v>
      </c>
      <c r="L986">
        <f>VLOOKUP($D986,metadata!$B$2:$S$450,9,FALSE)</f>
        <v>5</v>
      </c>
      <c r="M986">
        <f>VLOOKUP($D986,metadata!$B$2:$S$450,10,FALSE)</f>
        <v>0</v>
      </c>
      <c r="N986" t="str">
        <f>VLOOKUP($D986,metadata!$B$2:$S$450,11,FALSE)</f>
        <v>Atrophaneura alcinous</v>
      </c>
      <c r="O986" t="str">
        <f>VLOOKUP($D986,metadata!$B$2:$S$450,12,FALSE)</f>
        <v>lepidoptera</v>
      </c>
      <c r="P986" t="str">
        <f>VLOOKUP($D986,metadata!$B$2:$S$450,13,FALSE)</f>
        <v xml:space="preserve"> Fuchu</v>
      </c>
      <c r="Q986">
        <f>VLOOKUP($D986,metadata!$B$2:$S$450,14,FALSE)</f>
        <v>35.668968999999997</v>
      </c>
      <c r="R986">
        <f>VLOOKUP($D986,metadata!$B$2:$S$450,15,FALSE)</f>
        <v>139.47766899999999</v>
      </c>
      <c r="S986">
        <f>VLOOKUP($D986,metadata!$B$2:$S$450,16,FALSE)</f>
        <v>0.05</v>
      </c>
      <c r="T986">
        <f>VLOOKUP($D986,metadata!$B$2:$S$450,17,FALSE)</f>
        <v>50</v>
      </c>
      <c r="U986">
        <f>VLOOKUP($D986,metadata!$B$2:$S$450,18,FALSE)</f>
        <v>0</v>
      </c>
      <c r="V986">
        <f>VLOOKUP($D986,metadata!$B$2:$Z$450,19,FALSE)</f>
        <v>25</v>
      </c>
      <c r="W986" t="str">
        <f>VLOOKUP($D986,metadata!$B$2:$Z$450,20,FALSE)</f>
        <v>global average</v>
      </c>
      <c r="X986">
        <f>VLOOKUP($D986,metadata!$B$2:$Z$450,21,FALSE)</f>
        <v>0</v>
      </c>
      <c r="Y986">
        <f>VLOOKUP($D986,metadata!$B$2:$Z$450,22,FALSE)</f>
        <v>19</v>
      </c>
      <c r="Z986">
        <f>VLOOKUP($D986,metadata!$B$2:$Z$450,23,FALSE)</f>
        <v>0</v>
      </c>
      <c r="AA986">
        <f>VLOOKUP($D986,metadata!$B$2:$Z$450,24,FALSE)</f>
        <v>0</v>
      </c>
      <c r="AB986">
        <f>VLOOKUP($D986,metadata!$B$2:$Z$450,25,FALSE)</f>
        <v>0</v>
      </c>
    </row>
    <row r="987" spans="3:28" x14ac:dyDescent="0.3">
      <c r="C987">
        <v>986</v>
      </c>
      <c r="D987" s="11" t="str">
        <f t="shared" si="15"/>
        <v>19- Fuchu</v>
      </c>
      <c r="E987" t="str">
        <f>VLOOKUP($D987,metadata!$B$2:$S$450,2,FALSE)</f>
        <v>Kato, Y</v>
      </c>
      <c r="F987" t="str">
        <f>VLOOKUP($D987,metadata!$B$2:$S$450,3,FALSE)</f>
        <v>Geographic variation in photoperiodic response for the induction of pupal diapause in the Aristolochia-feeding butterfly Atrophaneura alcinous</v>
      </c>
      <c r="G987" t="str">
        <f>VLOOKUP($D987,metadata!$B$2:$S$450,4,FALSE)</f>
        <v>10.1303/aez.2005.347</v>
      </c>
      <c r="H987" t="str">
        <f>VLOOKUP($D987,metadata!$B$2:$S$450,5,FALSE)</f>
        <v>y</v>
      </c>
      <c r="I987" t="str">
        <f>VLOOKUP($D987,metadata!$B$2:$S$450,6,FALSE)</f>
        <v>a</v>
      </c>
      <c r="J987" t="str">
        <f>VLOOKUP($D987,metadata!$B$2:$S$450,7,FALSE)</f>
        <v>i</v>
      </c>
      <c r="K987">
        <f>VLOOKUP($D987,metadata!$B$2:$S$450,8,FALSE)</f>
        <v>7</v>
      </c>
      <c r="L987">
        <f>VLOOKUP($D987,metadata!$B$2:$S$450,9,FALSE)</f>
        <v>5</v>
      </c>
      <c r="M987">
        <f>VLOOKUP($D987,metadata!$B$2:$S$450,10,FALSE)</f>
        <v>0</v>
      </c>
      <c r="N987" t="str">
        <f>VLOOKUP($D987,metadata!$B$2:$S$450,11,FALSE)</f>
        <v>Atrophaneura alcinous</v>
      </c>
      <c r="O987" t="str">
        <f>VLOOKUP($D987,metadata!$B$2:$S$450,12,FALSE)</f>
        <v>lepidoptera</v>
      </c>
      <c r="P987" t="str">
        <f>VLOOKUP($D987,metadata!$B$2:$S$450,13,FALSE)</f>
        <v xml:space="preserve"> Fuchu</v>
      </c>
      <c r="Q987">
        <f>VLOOKUP($D987,metadata!$B$2:$S$450,14,FALSE)</f>
        <v>35.668968999999997</v>
      </c>
      <c r="R987">
        <f>VLOOKUP($D987,metadata!$B$2:$S$450,15,FALSE)</f>
        <v>139.47766899999999</v>
      </c>
      <c r="S987">
        <f>VLOOKUP($D987,metadata!$B$2:$S$450,16,FALSE)</f>
        <v>0.05</v>
      </c>
      <c r="T987">
        <f>VLOOKUP($D987,metadata!$B$2:$S$450,17,FALSE)</f>
        <v>50</v>
      </c>
      <c r="U987">
        <f>VLOOKUP($D987,metadata!$B$2:$S$450,18,FALSE)</f>
        <v>0</v>
      </c>
      <c r="V987">
        <f>VLOOKUP($D987,metadata!$B$2:$Z$450,19,FALSE)</f>
        <v>25</v>
      </c>
      <c r="W987" t="str">
        <f>VLOOKUP($D987,metadata!$B$2:$Z$450,20,FALSE)</f>
        <v>global average</v>
      </c>
      <c r="X987">
        <f>VLOOKUP($D987,metadata!$B$2:$Z$450,21,FALSE)</f>
        <v>0</v>
      </c>
      <c r="Y987">
        <f>VLOOKUP($D987,metadata!$B$2:$Z$450,22,FALSE)</f>
        <v>19</v>
      </c>
      <c r="Z987">
        <f>VLOOKUP($D987,metadata!$B$2:$Z$450,23,FALSE)</f>
        <v>0</v>
      </c>
      <c r="AA987">
        <f>VLOOKUP($D987,metadata!$B$2:$Z$450,24,FALSE)</f>
        <v>0</v>
      </c>
      <c r="AB987">
        <f>VLOOKUP($D987,metadata!$B$2:$Z$450,25,FALSE)</f>
        <v>0</v>
      </c>
    </row>
    <row r="988" spans="3:28" x14ac:dyDescent="0.3">
      <c r="C988">
        <v>987</v>
      </c>
      <c r="D988" s="11" t="str">
        <f t="shared" si="15"/>
        <v>19- Fuchu</v>
      </c>
      <c r="E988" t="str">
        <f>VLOOKUP($D988,metadata!$B$2:$S$450,2,FALSE)</f>
        <v>Kato, Y</v>
      </c>
      <c r="F988" t="str">
        <f>VLOOKUP($D988,metadata!$B$2:$S$450,3,FALSE)</f>
        <v>Geographic variation in photoperiodic response for the induction of pupal diapause in the Aristolochia-feeding butterfly Atrophaneura alcinous</v>
      </c>
      <c r="G988" t="str">
        <f>VLOOKUP($D988,metadata!$B$2:$S$450,4,FALSE)</f>
        <v>10.1303/aez.2005.347</v>
      </c>
      <c r="H988" t="str">
        <f>VLOOKUP($D988,metadata!$B$2:$S$450,5,FALSE)</f>
        <v>y</v>
      </c>
      <c r="I988" t="str">
        <f>VLOOKUP($D988,metadata!$B$2:$S$450,6,FALSE)</f>
        <v>a</v>
      </c>
      <c r="J988" t="str">
        <f>VLOOKUP($D988,metadata!$B$2:$S$450,7,FALSE)</f>
        <v>i</v>
      </c>
      <c r="K988">
        <f>VLOOKUP($D988,metadata!$B$2:$S$450,8,FALSE)</f>
        <v>7</v>
      </c>
      <c r="L988">
        <f>VLOOKUP($D988,metadata!$B$2:$S$450,9,FALSE)</f>
        <v>5</v>
      </c>
      <c r="M988">
        <f>VLOOKUP($D988,metadata!$B$2:$S$450,10,FALSE)</f>
        <v>0</v>
      </c>
      <c r="N988" t="str">
        <f>VLOOKUP($D988,metadata!$B$2:$S$450,11,FALSE)</f>
        <v>Atrophaneura alcinous</v>
      </c>
      <c r="O988" t="str">
        <f>VLOOKUP($D988,metadata!$B$2:$S$450,12,FALSE)</f>
        <v>lepidoptera</v>
      </c>
      <c r="P988" t="str">
        <f>VLOOKUP($D988,metadata!$B$2:$S$450,13,FALSE)</f>
        <v xml:space="preserve"> Fuchu</v>
      </c>
      <c r="Q988">
        <f>VLOOKUP($D988,metadata!$B$2:$S$450,14,FALSE)</f>
        <v>35.668968999999997</v>
      </c>
      <c r="R988">
        <f>VLOOKUP($D988,metadata!$B$2:$S$450,15,FALSE)</f>
        <v>139.47766899999999</v>
      </c>
      <c r="S988">
        <f>VLOOKUP($D988,metadata!$B$2:$S$450,16,FALSE)</f>
        <v>0.05</v>
      </c>
      <c r="T988">
        <f>VLOOKUP($D988,metadata!$B$2:$S$450,17,FALSE)</f>
        <v>50</v>
      </c>
      <c r="U988">
        <f>VLOOKUP($D988,metadata!$B$2:$S$450,18,FALSE)</f>
        <v>0</v>
      </c>
      <c r="V988">
        <f>VLOOKUP($D988,metadata!$B$2:$Z$450,19,FALSE)</f>
        <v>25</v>
      </c>
      <c r="W988" t="str">
        <f>VLOOKUP($D988,metadata!$B$2:$Z$450,20,FALSE)</f>
        <v>global average</v>
      </c>
      <c r="X988">
        <f>VLOOKUP($D988,metadata!$B$2:$Z$450,21,FALSE)</f>
        <v>0</v>
      </c>
      <c r="Y988">
        <f>VLOOKUP($D988,metadata!$B$2:$Z$450,22,FALSE)</f>
        <v>19</v>
      </c>
      <c r="Z988">
        <f>VLOOKUP($D988,metadata!$B$2:$Z$450,23,FALSE)</f>
        <v>0</v>
      </c>
      <c r="AA988">
        <f>VLOOKUP($D988,metadata!$B$2:$Z$450,24,FALSE)</f>
        <v>0</v>
      </c>
      <c r="AB988">
        <f>VLOOKUP($D988,metadata!$B$2:$Z$450,25,FALSE)</f>
        <v>0</v>
      </c>
    </row>
    <row r="989" spans="3:28" x14ac:dyDescent="0.3">
      <c r="C989">
        <v>988</v>
      </c>
      <c r="D989" s="11" t="str">
        <f t="shared" si="15"/>
        <v>19- Fuchu</v>
      </c>
      <c r="E989" t="str">
        <f>VLOOKUP($D989,metadata!$B$2:$S$450,2,FALSE)</f>
        <v>Kato, Y</v>
      </c>
      <c r="F989" t="str">
        <f>VLOOKUP($D989,metadata!$B$2:$S$450,3,FALSE)</f>
        <v>Geographic variation in photoperiodic response for the induction of pupal diapause in the Aristolochia-feeding butterfly Atrophaneura alcinous</v>
      </c>
      <c r="G989" t="str">
        <f>VLOOKUP($D989,metadata!$B$2:$S$450,4,FALSE)</f>
        <v>10.1303/aez.2005.347</v>
      </c>
      <c r="H989" t="str">
        <f>VLOOKUP($D989,metadata!$B$2:$S$450,5,FALSE)</f>
        <v>y</v>
      </c>
      <c r="I989" t="str">
        <f>VLOOKUP($D989,metadata!$B$2:$S$450,6,FALSE)</f>
        <v>a</v>
      </c>
      <c r="J989" t="str">
        <f>VLOOKUP($D989,metadata!$B$2:$S$450,7,FALSE)</f>
        <v>i</v>
      </c>
      <c r="K989">
        <f>VLOOKUP($D989,metadata!$B$2:$S$450,8,FALSE)</f>
        <v>7</v>
      </c>
      <c r="L989">
        <f>VLOOKUP($D989,metadata!$B$2:$S$450,9,FALSE)</f>
        <v>5</v>
      </c>
      <c r="M989">
        <f>VLOOKUP($D989,metadata!$B$2:$S$450,10,FALSE)</f>
        <v>0</v>
      </c>
      <c r="N989" t="str">
        <f>VLOOKUP($D989,metadata!$B$2:$S$450,11,FALSE)</f>
        <v>Atrophaneura alcinous</v>
      </c>
      <c r="O989" t="str">
        <f>VLOOKUP($D989,metadata!$B$2:$S$450,12,FALSE)</f>
        <v>lepidoptera</v>
      </c>
      <c r="P989" t="str">
        <f>VLOOKUP($D989,metadata!$B$2:$S$450,13,FALSE)</f>
        <v xml:space="preserve"> Fuchu</v>
      </c>
      <c r="Q989">
        <f>VLOOKUP($D989,metadata!$B$2:$S$450,14,FALSE)</f>
        <v>35.668968999999997</v>
      </c>
      <c r="R989">
        <f>VLOOKUP($D989,metadata!$B$2:$S$450,15,FALSE)</f>
        <v>139.47766899999999</v>
      </c>
      <c r="S989">
        <f>VLOOKUP($D989,metadata!$B$2:$S$450,16,FALSE)</f>
        <v>0.05</v>
      </c>
      <c r="T989">
        <f>VLOOKUP($D989,metadata!$B$2:$S$450,17,FALSE)</f>
        <v>50</v>
      </c>
      <c r="U989">
        <f>VLOOKUP($D989,metadata!$B$2:$S$450,18,FALSE)</f>
        <v>0</v>
      </c>
      <c r="V989">
        <f>VLOOKUP($D989,metadata!$B$2:$Z$450,19,FALSE)</f>
        <v>25</v>
      </c>
      <c r="W989" t="str">
        <f>VLOOKUP($D989,metadata!$B$2:$Z$450,20,FALSE)</f>
        <v>global average</v>
      </c>
      <c r="X989">
        <f>VLOOKUP($D989,metadata!$B$2:$Z$450,21,FALSE)</f>
        <v>0</v>
      </c>
      <c r="Y989">
        <f>VLOOKUP($D989,metadata!$B$2:$Z$450,22,FALSE)</f>
        <v>19</v>
      </c>
      <c r="Z989">
        <f>VLOOKUP($D989,metadata!$B$2:$Z$450,23,FALSE)</f>
        <v>0</v>
      </c>
      <c r="AA989">
        <f>VLOOKUP($D989,metadata!$B$2:$Z$450,24,FALSE)</f>
        <v>0</v>
      </c>
      <c r="AB989">
        <f>VLOOKUP($D989,metadata!$B$2:$Z$450,25,FALSE)</f>
        <v>0</v>
      </c>
    </row>
    <row r="990" spans="3:28" x14ac:dyDescent="0.3">
      <c r="C990">
        <v>989</v>
      </c>
      <c r="D990" s="11" t="str">
        <f t="shared" si="15"/>
        <v>19- Fuchu</v>
      </c>
      <c r="E990" t="str">
        <f>VLOOKUP($D990,metadata!$B$2:$S$450,2,FALSE)</f>
        <v>Kato, Y</v>
      </c>
      <c r="F990" t="str">
        <f>VLOOKUP($D990,metadata!$B$2:$S$450,3,FALSE)</f>
        <v>Geographic variation in photoperiodic response for the induction of pupal diapause in the Aristolochia-feeding butterfly Atrophaneura alcinous</v>
      </c>
      <c r="G990" t="str">
        <f>VLOOKUP($D990,metadata!$B$2:$S$450,4,FALSE)</f>
        <v>10.1303/aez.2005.347</v>
      </c>
      <c r="H990" t="str">
        <f>VLOOKUP($D990,metadata!$B$2:$S$450,5,FALSE)</f>
        <v>y</v>
      </c>
      <c r="I990" t="str">
        <f>VLOOKUP($D990,metadata!$B$2:$S$450,6,FALSE)</f>
        <v>a</v>
      </c>
      <c r="J990" t="str">
        <f>VLOOKUP($D990,metadata!$B$2:$S$450,7,FALSE)</f>
        <v>i</v>
      </c>
      <c r="K990">
        <f>VLOOKUP($D990,metadata!$B$2:$S$450,8,FALSE)</f>
        <v>7</v>
      </c>
      <c r="L990">
        <f>VLOOKUP($D990,metadata!$B$2:$S$450,9,FALSE)</f>
        <v>5</v>
      </c>
      <c r="M990">
        <f>VLOOKUP($D990,metadata!$B$2:$S$450,10,FALSE)</f>
        <v>0</v>
      </c>
      <c r="N990" t="str">
        <f>VLOOKUP($D990,metadata!$B$2:$S$450,11,FALSE)</f>
        <v>Atrophaneura alcinous</v>
      </c>
      <c r="O990" t="str">
        <f>VLOOKUP($D990,metadata!$B$2:$S$450,12,FALSE)</f>
        <v>lepidoptera</v>
      </c>
      <c r="P990" t="str">
        <f>VLOOKUP($D990,metadata!$B$2:$S$450,13,FALSE)</f>
        <v xml:space="preserve"> Fuchu</v>
      </c>
      <c r="Q990">
        <f>VLOOKUP($D990,metadata!$B$2:$S$450,14,FALSE)</f>
        <v>35.668968999999997</v>
      </c>
      <c r="R990">
        <f>VLOOKUP($D990,metadata!$B$2:$S$450,15,FALSE)</f>
        <v>139.47766899999999</v>
      </c>
      <c r="S990">
        <f>VLOOKUP($D990,metadata!$B$2:$S$450,16,FALSE)</f>
        <v>0.05</v>
      </c>
      <c r="T990">
        <f>VLOOKUP($D990,metadata!$B$2:$S$450,17,FALSE)</f>
        <v>50</v>
      </c>
      <c r="U990">
        <f>VLOOKUP($D990,metadata!$B$2:$S$450,18,FALSE)</f>
        <v>0</v>
      </c>
      <c r="V990">
        <f>VLOOKUP($D990,metadata!$B$2:$Z$450,19,FALSE)</f>
        <v>25</v>
      </c>
      <c r="W990" t="str">
        <f>VLOOKUP($D990,metadata!$B$2:$Z$450,20,FALSE)</f>
        <v>global average</v>
      </c>
      <c r="X990">
        <f>VLOOKUP($D990,metadata!$B$2:$Z$450,21,FALSE)</f>
        <v>0</v>
      </c>
      <c r="Y990">
        <f>VLOOKUP($D990,metadata!$B$2:$Z$450,22,FALSE)</f>
        <v>19</v>
      </c>
      <c r="Z990">
        <f>VLOOKUP($D990,metadata!$B$2:$Z$450,23,FALSE)</f>
        <v>0</v>
      </c>
      <c r="AA990">
        <f>VLOOKUP($D990,metadata!$B$2:$Z$450,24,FALSE)</f>
        <v>0</v>
      </c>
      <c r="AB990">
        <f>VLOOKUP($D990,metadata!$B$2:$Z$450,25,FALSE)</f>
        <v>0</v>
      </c>
    </row>
    <row r="991" spans="3:28" x14ac:dyDescent="0.3">
      <c r="C991">
        <v>990</v>
      </c>
      <c r="D991" s="11" t="str">
        <f t="shared" si="15"/>
        <v>19- Fuchu</v>
      </c>
      <c r="E991" t="str">
        <f>VLOOKUP($D991,metadata!$B$2:$S$450,2,FALSE)</f>
        <v>Kato, Y</v>
      </c>
      <c r="F991" t="str">
        <f>VLOOKUP($D991,metadata!$B$2:$S$450,3,FALSE)</f>
        <v>Geographic variation in photoperiodic response for the induction of pupal diapause in the Aristolochia-feeding butterfly Atrophaneura alcinous</v>
      </c>
      <c r="G991" t="str">
        <f>VLOOKUP($D991,metadata!$B$2:$S$450,4,FALSE)</f>
        <v>10.1303/aez.2005.347</v>
      </c>
      <c r="H991" t="str">
        <f>VLOOKUP($D991,metadata!$B$2:$S$450,5,FALSE)</f>
        <v>y</v>
      </c>
      <c r="I991" t="str">
        <f>VLOOKUP($D991,metadata!$B$2:$S$450,6,FALSE)</f>
        <v>a</v>
      </c>
      <c r="J991" t="str">
        <f>VLOOKUP($D991,metadata!$B$2:$S$450,7,FALSE)</f>
        <v>i</v>
      </c>
      <c r="K991">
        <f>VLOOKUP($D991,metadata!$B$2:$S$450,8,FALSE)</f>
        <v>7</v>
      </c>
      <c r="L991">
        <f>VLOOKUP($D991,metadata!$B$2:$S$450,9,FALSE)</f>
        <v>5</v>
      </c>
      <c r="M991">
        <f>VLOOKUP($D991,metadata!$B$2:$S$450,10,FALSE)</f>
        <v>0</v>
      </c>
      <c r="N991" t="str">
        <f>VLOOKUP($D991,metadata!$B$2:$S$450,11,FALSE)</f>
        <v>Atrophaneura alcinous</v>
      </c>
      <c r="O991" t="str">
        <f>VLOOKUP($D991,metadata!$B$2:$S$450,12,FALSE)</f>
        <v>lepidoptera</v>
      </c>
      <c r="P991" t="str">
        <f>VLOOKUP($D991,metadata!$B$2:$S$450,13,FALSE)</f>
        <v xml:space="preserve"> Fuchu</v>
      </c>
      <c r="Q991">
        <f>VLOOKUP($D991,metadata!$B$2:$S$450,14,FALSE)</f>
        <v>35.668968999999997</v>
      </c>
      <c r="R991">
        <f>VLOOKUP($D991,metadata!$B$2:$S$450,15,FALSE)</f>
        <v>139.47766899999999</v>
      </c>
      <c r="S991">
        <f>VLOOKUP($D991,metadata!$B$2:$S$450,16,FALSE)</f>
        <v>0.05</v>
      </c>
      <c r="T991">
        <f>VLOOKUP($D991,metadata!$B$2:$S$450,17,FALSE)</f>
        <v>50</v>
      </c>
      <c r="U991">
        <f>VLOOKUP($D991,metadata!$B$2:$S$450,18,FALSE)</f>
        <v>0</v>
      </c>
      <c r="V991">
        <f>VLOOKUP($D991,metadata!$B$2:$Z$450,19,FALSE)</f>
        <v>25</v>
      </c>
      <c r="W991" t="str">
        <f>VLOOKUP($D991,metadata!$B$2:$Z$450,20,FALSE)</f>
        <v>global average</v>
      </c>
      <c r="X991">
        <f>VLOOKUP($D991,metadata!$B$2:$Z$450,21,FALSE)</f>
        <v>0</v>
      </c>
      <c r="Y991">
        <f>VLOOKUP($D991,metadata!$B$2:$Z$450,22,FALSE)</f>
        <v>19</v>
      </c>
      <c r="Z991">
        <f>VLOOKUP($D991,metadata!$B$2:$Z$450,23,FALSE)</f>
        <v>0</v>
      </c>
      <c r="AA991">
        <f>VLOOKUP($D991,metadata!$B$2:$Z$450,24,FALSE)</f>
        <v>0</v>
      </c>
      <c r="AB991">
        <f>VLOOKUP($D991,metadata!$B$2:$Z$450,25,FALSE)</f>
        <v>0</v>
      </c>
    </row>
    <row r="992" spans="3:28" x14ac:dyDescent="0.3">
      <c r="C992">
        <v>991</v>
      </c>
      <c r="D992" s="11" t="str">
        <f t="shared" si="15"/>
        <v>19- Fuchu</v>
      </c>
      <c r="E992" t="str">
        <f>VLOOKUP($D992,metadata!$B$2:$S$450,2,FALSE)</f>
        <v>Kato, Y</v>
      </c>
      <c r="F992" t="str">
        <f>VLOOKUP($D992,metadata!$B$2:$S$450,3,FALSE)</f>
        <v>Geographic variation in photoperiodic response for the induction of pupal diapause in the Aristolochia-feeding butterfly Atrophaneura alcinous</v>
      </c>
      <c r="G992" t="str">
        <f>VLOOKUP($D992,metadata!$B$2:$S$450,4,FALSE)</f>
        <v>10.1303/aez.2005.347</v>
      </c>
      <c r="H992" t="str">
        <f>VLOOKUP($D992,metadata!$B$2:$S$450,5,FALSE)</f>
        <v>y</v>
      </c>
      <c r="I992" t="str">
        <f>VLOOKUP($D992,metadata!$B$2:$S$450,6,FALSE)</f>
        <v>a</v>
      </c>
      <c r="J992" t="str">
        <f>VLOOKUP($D992,metadata!$B$2:$S$450,7,FALSE)</f>
        <v>i</v>
      </c>
      <c r="K992">
        <f>VLOOKUP($D992,metadata!$B$2:$S$450,8,FALSE)</f>
        <v>7</v>
      </c>
      <c r="L992">
        <f>VLOOKUP($D992,metadata!$B$2:$S$450,9,FALSE)</f>
        <v>5</v>
      </c>
      <c r="M992">
        <f>VLOOKUP($D992,metadata!$B$2:$S$450,10,FALSE)</f>
        <v>0</v>
      </c>
      <c r="N992" t="str">
        <f>VLOOKUP($D992,metadata!$B$2:$S$450,11,FALSE)</f>
        <v>Atrophaneura alcinous</v>
      </c>
      <c r="O992" t="str">
        <f>VLOOKUP($D992,metadata!$B$2:$S$450,12,FALSE)</f>
        <v>lepidoptera</v>
      </c>
      <c r="P992" t="str">
        <f>VLOOKUP($D992,metadata!$B$2:$S$450,13,FALSE)</f>
        <v xml:space="preserve"> Fuchu</v>
      </c>
      <c r="Q992">
        <f>VLOOKUP($D992,metadata!$B$2:$S$450,14,FALSE)</f>
        <v>35.668968999999997</v>
      </c>
      <c r="R992">
        <f>VLOOKUP($D992,metadata!$B$2:$S$450,15,FALSE)</f>
        <v>139.47766899999999</v>
      </c>
      <c r="S992">
        <f>VLOOKUP($D992,metadata!$B$2:$S$450,16,FALSE)</f>
        <v>0.05</v>
      </c>
      <c r="T992">
        <f>VLOOKUP($D992,metadata!$B$2:$S$450,17,FALSE)</f>
        <v>50</v>
      </c>
      <c r="U992">
        <f>VLOOKUP($D992,metadata!$B$2:$S$450,18,FALSE)</f>
        <v>0</v>
      </c>
      <c r="V992">
        <f>VLOOKUP($D992,metadata!$B$2:$Z$450,19,FALSE)</f>
        <v>25</v>
      </c>
      <c r="W992" t="str">
        <f>VLOOKUP($D992,metadata!$B$2:$Z$450,20,FALSE)</f>
        <v>global average</v>
      </c>
      <c r="X992">
        <f>VLOOKUP($D992,metadata!$B$2:$Z$450,21,FALSE)</f>
        <v>0</v>
      </c>
      <c r="Y992">
        <f>VLOOKUP($D992,metadata!$B$2:$Z$450,22,FALSE)</f>
        <v>19</v>
      </c>
      <c r="Z992">
        <f>VLOOKUP($D992,metadata!$B$2:$Z$450,23,FALSE)</f>
        <v>0</v>
      </c>
      <c r="AA992">
        <f>VLOOKUP($D992,metadata!$B$2:$Z$450,24,FALSE)</f>
        <v>0</v>
      </c>
      <c r="AB992">
        <f>VLOOKUP($D992,metadata!$B$2:$Z$450,25,FALSE)</f>
        <v>0</v>
      </c>
    </row>
    <row r="993" spans="3:28" x14ac:dyDescent="0.3">
      <c r="C993">
        <v>992</v>
      </c>
      <c r="D993" s="11" t="str">
        <f t="shared" si="15"/>
        <v>19- Fuchu</v>
      </c>
      <c r="E993" t="str">
        <f>VLOOKUP($D993,metadata!$B$2:$S$450,2,FALSE)</f>
        <v>Kato, Y</v>
      </c>
      <c r="F993" t="str">
        <f>VLOOKUP($D993,metadata!$B$2:$S$450,3,FALSE)</f>
        <v>Geographic variation in photoperiodic response for the induction of pupal diapause in the Aristolochia-feeding butterfly Atrophaneura alcinous</v>
      </c>
      <c r="G993" t="str">
        <f>VLOOKUP($D993,metadata!$B$2:$S$450,4,FALSE)</f>
        <v>10.1303/aez.2005.347</v>
      </c>
      <c r="H993" t="str">
        <f>VLOOKUP($D993,metadata!$B$2:$S$450,5,FALSE)</f>
        <v>y</v>
      </c>
      <c r="I993" t="str">
        <f>VLOOKUP($D993,metadata!$B$2:$S$450,6,FALSE)</f>
        <v>a</v>
      </c>
      <c r="J993" t="str">
        <f>VLOOKUP($D993,metadata!$B$2:$S$450,7,FALSE)</f>
        <v>i</v>
      </c>
      <c r="K993">
        <f>VLOOKUP($D993,metadata!$B$2:$S$450,8,FALSE)</f>
        <v>7</v>
      </c>
      <c r="L993">
        <f>VLOOKUP($D993,metadata!$B$2:$S$450,9,FALSE)</f>
        <v>5</v>
      </c>
      <c r="M993">
        <f>VLOOKUP($D993,metadata!$B$2:$S$450,10,FALSE)</f>
        <v>0</v>
      </c>
      <c r="N993" t="str">
        <f>VLOOKUP($D993,metadata!$B$2:$S$450,11,FALSE)</f>
        <v>Atrophaneura alcinous</v>
      </c>
      <c r="O993" t="str">
        <f>VLOOKUP($D993,metadata!$B$2:$S$450,12,FALSE)</f>
        <v>lepidoptera</v>
      </c>
      <c r="P993" t="str">
        <f>VLOOKUP($D993,metadata!$B$2:$S$450,13,FALSE)</f>
        <v xml:space="preserve"> Fuchu</v>
      </c>
      <c r="Q993">
        <f>VLOOKUP($D993,metadata!$B$2:$S$450,14,FALSE)</f>
        <v>35.668968999999997</v>
      </c>
      <c r="R993">
        <f>VLOOKUP($D993,metadata!$B$2:$S$450,15,FALSE)</f>
        <v>139.47766899999999</v>
      </c>
      <c r="S993">
        <f>VLOOKUP($D993,metadata!$B$2:$S$450,16,FALSE)</f>
        <v>0.05</v>
      </c>
      <c r="T993">
        <f>VLOOKUP($D993,metadata!$B$2:$S$450,17,FALSE)</f>
        <v>50</v>
      </c>
      <c r="U993">
        <f>VLOOKUP($D993,metadata!$B$2:$S$450,18,FALSE)</f>
        <v>0</v>
      </c>
      <c r="V993">
        <f>VLOOKUP($D993,metadata!$B$2:$Z$450,19,FALSE)</f>
        <v>25</v>
      </c>
      <c r="W993" t="str">
        <f>VLOOKUP($D993,metadata!$B$2:$Z$450,20,FALSE)</f>
        <v>global average</v>
      </c>
      <c r="X993">
        <f>VLOOKUP($D993,metadata!$B$2:$Z$450,21,FALSE)</f>
        <v>0</v>
      </c>
      <c r="Y993">
        <f>VLOOKUP($D993,metadata!$B$2:$Z$450,22,FALSE)</f>
        <v>19</v>
      </c>
      <c r="Z993">
        <f>VLOOKUP($D993,metadata!$B$2:$Z$450,23,FALSE)</f>
        <v>0</v>
      </c>
      <c r="AA993">
        <f>VLOOKUP($D993,metadata!$B$2:$Z$450,24,FALSE)</f>
        <v>0</v>
      </c>
      <c r="AB993">
        <f>VLOOKUP($D993,metadata!$B$2:$Z$450,25,FALSE)</f>
        <v>0</v>
      </c>
    </row>
    <row r="994" spans="3:28" x14ac:dyDescent="0.3">
      <c r="C994">
        <v>993</v>
      </c>
      <c r="D994" s="11" t="str">
        <f t="shared" si="15"/>
        <v>19- Fuchu</v>
      </c>
      <c r="E994" t="str">
        <f>VLOOKUP($D994,metadata!$B$2:$S$450,2,FALSE)</f>
        <v>Kato, Y</v>
      </c>
      <c r="F994" t="str">
        <f>VLOOKUP($D994,metadata!$B$2:$S$450,3,FALSE)</f>
        <v>Geographic variation in photoperiodic response for the induction of pupal diapause in the Aristolochia-feeding butterfly Atrophaneura alcinous</v>
      </c>
      <c r="G994" t="str">
        <f>VLOOKUP($D994,metadata!$B$2:$S$450,4,FALSE)</f>
        <v>10.1303/aez.2005.347</v>
      </c>
      <c r="H994" t="str">
        <f>VLOOKUP($D994,metadata!$B$2:$S$450,5,FALSE)</f>
        <v>y</v>
      </c>
      <c r="I994" t="str">
        <f>VLOOKUP($D994,metadata!$B$2:$S$450,6,FALSE)</f>
        <v>a</v>
      </c>
      <c r="J994" t="str">
        <f>VLOOKUP($D994,metadata!$B$2:$S$450,7,FALSE)</f>
        <v>i</v>
      </c>
      <c r="K994">
        <f>VLOOKUP($D994,metadata!$B$2:$S$450,8,FALSE)</f>
        <v>7</v>
      </c>
      <c r="L994">
        <f>VLOOKUP($D994,metadata!$B$2:$S$450,9,FALSE)</f>
        <v>5</v>
      </c>
      <c r="M994">
        <f>VLOOKUP($D994,metadata!$B$2:$S$450,10,FALSE)</f>
        <v>0</v>
      </c>
      <c r="N994" t="str">
        <f>VLOOKUP($D994,metadata!$B$2:$S$450,11,FALSE)</f>
        <v>Atrophaneura alcinous</v>
      </c>
      <c r="O994" t="str">
        <f>VLOOKUP($D994,metadata!$B$2:$S$450,12,FALSE)</f>
        <v>lepidoptera</v>
      </c>
      <c r="P994" t="str">
        <f>VLOOKUP($D994,metadata!$B$2:$S$450,13,FALSE)</f>
        <v xml:space="preserve"> Fuchu</v>
      </c>
      <c r="Q994">
        <f>VLOOKUP($D994,metadata!$B$2:$S$450,14,FALSE)</f>
        <v>35.668968999999997</v>
      </c>
      <c r="R994">
        <f>VLOOKUP($D994,metadata!$B$2:$S$450,15,FALSE)</f>
        <v>139.47766899999999</v>
      </c>
      <c r="S994">
        <f>VLOOKUP($D994,metadata!$B$2:$S$450,16,FALSE)</f>
        <v>0.05</v>
      </c>
      <c r="T994">
        <f>VLOOKUP($D994,metadata!$B$2:$S$450,17,FALSE)</f>
        <v>50</v>
      </c>
      <c r="U994">
        <f>VLOOKUP($D994,metadata!$B$2:$S$450,18,FALSE)</f>
        <v>0</v>
      </c>
      <c r="V994">
        <f>VLOOKUP($D994,metadata!$B$2:$Z$450,19,FALSE)</f>
        <v>25</v>
      </c>
      <c r="W994" t="str">
        <f>VLOOKUP($D994,metadata!$B$2:$Z$450,20,FALSE)</f>
        <v>global average</v>
      </c>
      <c r="X994">
        <f>VLOOKUP($D994,metadata!$B$2:$Z$450,21,FALSE)</f>
        <v>0</v>
      </c>
      <c r="Y994">
        <f>VLOOKUP($D994,metadata!$B$2:$Z$450,22,FALSE)</f>
        <v>19</v>
      </c>
      <c r="Z994">
        <f>VLOOKUP($D994,metadata!$B$2:$Z$450,23,FALSE)</f>
        <v>0</v>
      </c>
      <c r="AA994">
        <f>VLOOKUP($D994,metadata!$B$2:$Z$450,24,FALSE)</f>
        <v>0</v>
      </c>
      <c r="AB994">
        <f>VLOOKUP($D994,metadata!$B$2:$Z$450,25,FALSE)</f>
        <v>0</v>
      </c>
    </row>
    <row r="995" spans="3:28" x14ac:dyDescent="0.3">
      <c r="C995">
        <v>994</v>
      </c>
      <c r="D995" s="11" t="str">
        <f t="shared" si="15"/>
        <v>19- Fuchu</v>
      </c>
      <c r="E995" t="str">
        <f>VLOOKUP($D995,metadata!$B$2:$S$450,2,FALSE)</f>
        <v>Kato, Y</v>
      </c>
      <c r="F995" t="str">
        <f>VLOOKUP($D995,metadata!$B$2:$S$450,3,FALSE)</f>
        <v>Geographic variation in photoperiodic response for the induction of pupal diapause in the Aristolochia-feeding butterfly Atrophaneura alcinous</v>
      </c>
      <c r="G995" t="str">
        <f>VLOOKUP($D995,metadata!$B$2:$S$450,4,FALSE)</f>
        <v>10.1303/aez.2005.347</v>
      </c>
      <c r="H995" t="str">
        <f>VLOOKUP($D995,metadata!$B$2:$S$450,5,FALSE)</f>
        <v>y</v>
      </c>
      <c r="I995" t="str">
        <f>VLOOKUP($D995,metadata!$B$2:$S$450,6,FALSE)</f>
        <v>a</v>
      </c>
      <c r="J995" t="str">
        <f>VLOOKUP($D995,metadata!$B$2:$S$450,7,FALSE)</f>
        <v>i</v>
      </c>
      <c r="K995">
        <f>VLOOKUP($D995,metadata!$B$2:$S$450,8,FALSE)</f>
        <v>7</v>
      </c>
      <c r="L995">
        <f>VLOOKUP($D995,metadata!$B$2:$S$450,9,FALSE)</f>
        <v>5</v>
      </c>
      <c r="M995">
        <f>VLOOKUP($D995,metadata!$B$2:$S$450,10,FALSE)</f>
        <v>0</v>
      </c>
      <c r="N995" t="str">
        <f>VLOOKUP($D995,metadata!$B$2:$S$450,11,FALSE)</f>
        <v>Atrophaneura alcinous</v>
      </c>
      <c r="O995" t="str">
        <f>VLOOKUP($D995,metadata!$B$2:$S$450,12,FALSE)</f>
        <v>lepidoptera</v>
      </c>
      <c r="P995" t="str">
        <f>VLOOKUP($D995,metadata!$B$2:$S$450,13,FALSE)</f>
        <v xml:space="preserve"> Fuchu</v>
      </c>
      <c r="Q995">
        <f>VLOOKUP($D995,metadata!$B$2:$S$450,14,FALSE)</f>
        <v>35.668968999999997</v>
      </c>
      <c r="R995">
        <f>VLOOKUP($D995,metadata!$B$2:$S$450,15,FALSE)</f>
        <v>139.47766899999999</v>
      </c>
      <c r="S995">
        <f>VLOOKUP($D995,metadata!$B$2:$S$450,16,FALSE)</f>
        <v>0.05</v>
      </c>
      <c r="T995">
        <f>VLOOKUP($D995,metadata!$B$2:$S$450,17,FALSE)</f>
        <v>50</v>
      </c>
      <c r="U995">
        <f>VLOOKUP($D995,metadata!$B$2:$S$450,18,FALSE)</f>
        <v>0</v>
      </c>
      <c r="V995">
        <f>VLOOKUP($D995,metadata!$B$2:$Z$450,19,FALSE)</f>
        <v>25</v>
      </c>
      <c r="W995" t="str">
        <f>VLOOKUP($D995,metadata!$B$2:$Z$450,20,FALSE)</f>
        <v>global average</v>
      </c>
      <c r="X995">
        <f>VLOOKUP($D995,metadata!$B$2:$Z$450,21,FALSE)</f>
        <v>0</v>
      </c>
      <c r="Y995">
        <f>VLOOKUP($D995,metadata!$B$2:$Z$450,22,FALSE)</f>
        <v>19</v>
      </c>
      <c r="Z995">
        <f>VLOOKUP($D995,metadata!$B$2:$Z$450,23,FALSE)</f>
        <v>0</v>
      </c>
      <c r="AA995">
        <f>VLOOKUP($D995,metadata!$B$2:$Z$450,24,FALSE)</f>
        <v>0</v>
      </c>
      <c r="AB995">
        <f>VLOOKUP($D995,metadata!$B$2:$Z$450,25,FALSE)</f>
        <v>0</v>
      </c>
    </row>
    <row r="996" spans="3:28" x14ac:dyDescent="0.3">
      <c r="C996">
        <v>995</v>
      </c>
      <c r="D996" s="11" t="str">
        <f t="shared" si="15"/>
        <v>19- Fuchu</v>
      </c>
      <c r="E996" t="str">
        <f>VLOOKUP($D996,metadata!$B$2:$S$450,2,FALSE)</f>
        <v>Kato, Y</v>
      </c>
      <c r="F996" t="str">
        <f>VLOOKUP($D996,metadata!$B$2:$S$450,3,FALSE)</f>
        <v>Geographic variation in photoperiodic response for the induction of pupal diapause in the Aristolochia-feeding butterfly Atrophaneura alcinous</v>
      </c>
      <c r="G996" t="str">
        <f>VLOOKUP($D996,metadata!$B$2:$S$450,4,FALSE)</f>
        <v>10.1303/aez.2005.347</v>
      </c>
      <c r="H996" t="str">
        <f>VLOOKUP($D996,metadata!$B$2:$S$450,5,FALSE)</f>
        <v>y</v>
      </c>
      <c r="I996" t="str">
        <f>VLOOKUP($D996,metadata!$B$2:$S$450,6,FALSE)</f>
        <v>a</v>
      </c>
      <c r="J996" t="str">
        <f>VLOOKUP($D996,metadata!$B$2:$S$450,7,FALSE)</f>
        <v>i</v>
      </c>
      <c r="K996">
        <f>VLOOKUP($D996,metadata!$B$2:$S$450,8,FALSE)</f>
        <v>7</v>
      </c>
      <c r="L996">
        <f>VLOOKUP($D996,metadata!$B$2:$S$450,9,FALSE)</f>
        <v>5</v>
      </c>
      <c r="M996">
        <f>VLOOKUP($D996,metadata!$B$2:$S$450,10,FALSE)</f>
        <v>0</v>
      </c>
      <c r="N996" t="str">
        <f>VLOOKUP($D996,metadata!$B$2:$S$450,11,FALSE)</f>
        <v>Atrophaneura alcinous</v>
      </c>
      <c r="O996" t="str">
        <f>VLOOKUP($D996,metadata!$B$2:$S$450,12,FALSE)</f>
        <v>lepidoptera</v>
      </c>
      <c r="P996" t="str">
        <f>VLOOKUP($D996,metadata!$B$2:$S$450,13,FALSE)</f>
        <v xml:space="preserve"> Fuchu</v>
      </c>
      <c r="Q996">
        <f>VLOOKUP($D996,metadata!$B$2:$S$450,14,FALSE)</f>
        <v>35.668968999999997</v>
      </c>
      <c r="R996">
        <f>VLOOKUP($D996,metadata!$B$2:$S$450,15,FALSE)</f>
        <v>139.47766899999999</v>
      </c>
      <c r="S996">
        <f>VLOOKUP($D996,metadata!$B$2:$S$450,16,FALSE)</f>
        <v>0.05</v>
      </c>
      <c r="T996">
        <f>VLOOKUP($D996,metadata!$B$2:$S$450,17,FALSE)</f>
        <v>50</v>
      </c>
      <c r="U996">
        <f>VLOOKUP($D996,metadata!$B$2:$S$450,18,FALSE)</f>
        <v>0</v>
      </c>
      <c r="V996">
        <f>VLOOKUP($D996,metadata!$B$2:$Z$450,19,FALSE)</f>
        <v>25</v>
      </c>
      <c r="W996" t="str">
        <f>VLOOKUP($D996,metadata!$B$2:$Z$450,20,FALSE)</f>
        <v>global average</v>
      </c>
      <c r="X996">
        <f>VLOOKUP($D996,metadata!$B$2:$Z$450,21,FALSE)</f>
        <v>0</v>
      </c>
      <c r="Y996">
        <f>VLOOKUP($D996,metadata!$B$2:$Z$450,22,FALSE)</f>
        <v>19</v>
      </c>
      <c r="Z996">
        <f>VLOOKUP($D996,metadata!$B$2:$Z$450,23,FALSE)</f>
        <v>0</v>
      </c>
      <c r="AA996">
        <f>VLOOKUP($D996,metadata!$B$2:$Z$450,24,FALSE)</f>
        <v>0</v>
      </c>
      <c r="AB996">
        <f>VLOOKUP($D996,metadata!$B$2:$Z$450,25,FALSE)</f>
        <v>0</v>
      </c>
    </row>
    <row r="997" spans="3:28" x14ac:dyDescent="0.3">
      <c r="C997">
        <v>996</v>
      </c>
      <c r="D997" s="11" t="str">
        <f t="shared" si="15"/>
        <v>19- Fuchu</v>
      </c>
      <c r="E997" t="str">
        <f>VLOOKUP($D997,metadata!$B$2:$S$450,2,FALSE)</f>
        <v>Kato, Y</v>
      </c>
      <c r="F997" t="str">
        <f>VLOOKUP($D997,metadata!$B$2:$S$450,3,FALSE)</f>
        <v>Geographic variation in photoperiodic response for the induction of pupal diapause in the Aristolochia-feeding butterfly Atrophaneura alcinous</v>
      </c>
      <c r="G997" t="str">
        <f>VLOOKUP($D997,metadata!$B$2:$S$450,4,FALSE)</f>
        <v>10.1303/aez.2005.347</v>
      </c>
      <c r="H997" t="str">
        <f>VLOOKUP($D997,metadata!$B$2:$S$450,5,FALSE)</f>
        <v>y</v>
      </c>
      <c r="I997" t="str">
        <f>VLOOKUP($D997,metadata!$B$2:$S$450,6,FALSE)</f>
        <v>a</v>
      </c>
      <c r="J997" t="str">
        <f>VLOOKUP($D997,metadata!$B$2:$S$450,7,FALSE)</f>
        <v>i</v>
      </c>
      <c r="K997">
        <f>VLOOKUP($D997,metadata!$B$2:$S$450,8,FALSE)</f>
        <v>7</v>
      </c>
      <c r="L997">
        <f>VLOOKUP($D997,metadata!$B$2:$S$450,9,FALSE)</f>
        <v>5</v>
      </c>
      <c r="M997">
        <f>VLOOKUP($D997,metadata!$B$2:$S$450,10,FALSE)</f>
        <v>0</v>
      </c>
      <c r="N997" t="str">
        <f>VLOOKUP($D997,metadata!$B$2:$S$450,11,FALSE)</f>
        <v>Atrophaneura alcinous</v>
      </c>
      <c r="O997" t="str">
        <f>VLOOKUP($D997,metadata!$B$2:$S$450,12,FALSE)</f>
        <v>lepidoptera</v>
      </c>
      <c r="P997" t="str">
        <f>VLOOKUP($D997,metadata!$B$2:$S$450,13,FALSE)</f>
        <v xml:space="preserve"> Fuchu</v>
      </c>
      <c r="Q997">
        <f>VLOOKUP($D997,metadata!$B$2:$S$450,14,FALSE)</f>
        <v>35.668968999999997</v>
      </c>
      <c r="R997">
        <f>VLOOKUP($D997,metadata!$B$2:$S$450,15,FALSE)</f>
        <v>139.47766899999999</v>
      </c>
      <c r="S997">
        <f>VLOOKUP($D997,metadata!$B$2:$S$450,16,FALSE)</f>
        <v>0.05</v>
      </c>
      <c r="T997">
        <f>VLOOKUP($D997,metadata!$B$2:$S$450,17,FALSE)</f>
        <v>50</v>
      </c>
      <c r="U997">
        <f>VLOOKUP($D997,metadata!$B$2:$S$450,18,FALSE)</f>
        <v>0</v>
      </c>
      <c r="V997">
        <f>VLOOKUP($D997,metadata!$B$2:$Z$450,19,FALSE)</f>
        <v>25</v>
      </c>
      <c r="W997" t="str">
        <f>VLOOKUP($D997,metadata!$B$2:$Z$450,20,FALSE)</f>
        <v>global average</v>
      </c>
      <c r="X997">
        <f>VLOOKUP($D997,metadata!$B$2:$Z$450,21,FALSE)</f>
        <v>0</v>
      </c>
      <c r="Y997">
        <f>VLOOKUP($D997,metadata!$B$2:$Z$450,22,FALSE)</f>
        <v>19</v>
      </c>
      <c r="Z997">
        <f>VLOOKUP($D997,metadata!$B$2:$Z$450,23,FALSE)</f>
        <v>0</v>
      </c>
      <c r="AA997">
        <f>VLOOKUP($D997,metadata!$B$2:$Z$450,24,FALSE)</f>
        <v>0</v>
      </c>
      <c r="AB997">
        <f>VLOOKUP($D997,metadata!$B$2:$Z$450,25,FALSE)</f>
        <v>0</v>
      </c>
    </row>
    <row r="998" spans="3:28" x14ac:dyDescent="0.3">
      <c r="C998">
        <v>997</v>
      </c>
      <c r="D998" s="11" t="str">
        <f t="shared" si="15"/>
        <v>19- Fuchu</v>
      </c>
      <c r="E998" t="str">
        <f>VLOOKUP($D998,metadata!$B$2:$S$450,2,FALSE)</f>
        <v>Kato, Y</v>
      </c>
      <c r="F998" t="str">
        <f>VLOOKUP($D998,metadata!$B$2:$S$450,3,FALSE)</f>
        <v>Geographic variation in photoperiodic response for the induction of pupal diapause in the Aristolochia-feeding butterfly Atrophaneura alcinous</v>
      </c>
      <c r="G998" t="str">
        <f>VLOOKUP($D998,metadata!$B$2:$S$450,4,FALSE)</f>
        <v>10.1303/aez.2005.347</v>
      </c>
      <c r="H998" t="str">
        <f>VLOOKUP($D998,metadata!$B$2:$S$450,5,FALSE)</f>
        <v>y</v>
      </c>
      <c r="I998" t="str">
        <f>VLOOKUP($D998,metadata!$B$2:$S$450,6,FALSE)</f>
        <v>a</v>
      </c>
      <c r="J998" t="str">
        <f>VLOOKUP($D998,metadata!$B$2:$S$450,7,FALSE)</f>
        <v>i</v>
      </c>
      <c r="K998">
        <f>VLOOKUP($D998,metadata!$B$2:$S$450,8,FALSE)</f>
        <v>7</v>
      </c>
      <c r="L998">
        <f>VLOOKUP($D998,metadata!$B$2:$S$450,9,FALSE)</f>
        <v>5</v>
      </c>
      <c r="M998">
        <f>VLOOKUP($D998,metadata!$B$2:$S$450,10,FALSE)</f>
        <v>0</v>
      </c>
      <c r="N998" t="str">
        <f>VLOOKUP($D998,metadata!$B$2:$S$450,11,FALSE)</f>
        <v>Atrophaneura alcinous</v>
      </c>
      <c r="O998" t="str">
        <f>VLOOKUP($D998,metadata!$B$2:$S$450,12,FALSE)</f>
        <v>lepidoptera</v>
      </c>
      <c r="P998" t="str">
        <f>VLOOKUP($D998,metadata!$B$2:$S$450,13,FALSE)</f>
        <v xml:space="preserve"> Fuchu</v>
      </c>
      <c r="Q998">
        <f>VLOOKUP($D998,metadata!$B$2:$S$450,14,FALSE)</f>
        <v>35.668968999999997</v>
      </c>
      <c r="R998">
        <f>VLOOKUP($D998,metadata!$B$2:$S$450,15,FALSE)</f>
        <v>139.47766899999999</v>
      </c>
      <c r="S998">
        <f>VLOOKUP($D998,metadata!$B$2:$S$450,16,FALSE)</f>
        <v>0.05</v>
      </c>
      <c r="T998">
        <f>VLOOKUP($D998,metadata!$B$2:$S$450,17,FALSE)</f>
        <v>50</v>
      </c>
      <c r="U998">
        <f>VLOOKUP($D998,metadata!$B$2:$S$450,18,FALSE)</f>
        <v>0</v>
      </c>
      <c r="V998">
        <f>VLOOKUP($D998,metadata!$B$2:$Z$450,19,FALSE)</f>
        <v>25</v>
      </c>
      <c r="W998" t="str">
        <f>VLOOKUP($D998,metadata!$B$2:$Z$450,20,FALSE)</f>
        <v>global average</v>
      </c>
      <c r="X998">
        <f>VLOOKUP($D998,metadata!$B$2:$Z$450,21,FALSE)</f>
        <v>0</v>
      </c>
      <c r="Y998">
        <f>VLOOKUP($D998,metadata!$B$2:$Z$450,22,FALSE)</f>
        <v>19</v>
      </c>
      <c r="Z998">
        <f>VLOOKUP($D998,metadata!$B$2:$Z$450,23,FALSE)</f>
        <v>0</v>
      </c>
      <c r="AA998">
        <f>VLOOKUP($D998,metadata!$B$2:$Z$450,24,FALSE)</f>
        <v>0</v>
      </c>
      <c r="AB998">
        <f>VLOOKUP($D998,metadata!$B$2:$Z$450,25,FALSE)</f>
        <v>0</v>
      </c>
    </row>
    <row r="999" spans="3:28" x14ac:dyDescent="0.3">
      <c r="C999">
        <v>998</v>
      </c>
      <c r="D999" s="11" t="str">
        <f t="shared" si="15"/>
        <v>19- Fuchu</v>
      </c>
      <c r="E999" t="str">
        <f>VLOOKUP($D999,metadata!$B$2:$S$450,2,FALSE)</f>
        <v>Kato, Y</v>
      </c>
      <c r="F999" t="str">
        <f>VLOOKUP($D999,metadata!$B$2:$S$450,3,FALSE)</f>
        <v>Geographic variation in photoperiodic response for the induction of pupal diapause in the Aristolochia-feeding butterfly Atrophaneura alcinous</v>
      </c>
      <c r="G999" t="str">
        <f>VLOOKUP($D999,metadata!$B$2:$S$450,4,FALSE)</f>
        <v>10.1303/aez.2005.347</v>
      </c>
      <c r="H999" t="str">
        <f>VLOOKUP($D999,metadata!$B$2:$S$450,5,FALSE)</f>
        <v>y</v>
      </c>
      <c r="I999" t="str">
        <f>VLOOKUP($D999,metadata!$B$2:$S$450,6,FALSE)</f>
        <v>a</v>
      </c>
      <c r="J999" t="str">
        <f>VLOOKUP($D999,metadata!$B$2:$S$450,7,FALSE)</f>
        <v>i</v>
      </c>
      <c r="K999">
        <f>VLOOKUP($D999,metadata!$B$2:$S$450,8,FALSE)</f>
        <v>7</v>
      </c>
      <c r="L999">
        <f>VLOOKUP($D999,metadata!$B$2:$S$450,9,FALSE)</f>
        <v>5</v>
      </c>
      <c r="M999">
        <f>VLOOKUP($D999,metadata!$B$2:$S$450,10,FALSE)</f>
        <v>0</v>
      </c>
      <c r="N999" t="str">
        <f>VLOOKUP($D999,metadata!$B$2:$S$450,11,FALSE)</f>
        <v>Atrophaneura alcinous</v>
      </c>
      <c r="O999" t="str">
        <f>VLOOKUP($D999,metadata!$B$2:$S$450,12,FALSE)</f>
        <v>lepidoptera</v>
      </c>
      <c r="P999" t="str">
        <f>VLOOKUP($D999,metadata!$B$2:$S$450,13,FALSE)</f>
        <v xml:space="preserve"> Fuchu</v>
      </c>
      <c r="Q999">
        <f>VLOOKUP($D999,metadata!$B$2:$S$450,14,FALSE)</f>
        <v>35.668968999999997</v>
      </c>
      <c r="R999">
        <f>VLOOKUP($D999,metadata!$B$2:$S$450,15,FALSE)</f>
        <v>139.47766899999999</v>
      </c>
      <c r="S999">
        <f>VLOOKUP($D999,metadata!$B$2:$S$450,16,FALSE)</f>
        <v>0.05</v>
      </c>
      <c r="T999">
        <f>VLOOKUP($D999,metadata!$B$2:$S$450,17,FALSE)</f>
        <v>50</v>
      </c>
      <c r="U999">
        <f>VLOOKUP($D999,metadata!$B$2:$S$450,18,FALSE)</f>
        <v>0</v>
      </c>
      <c r="V999">
        <f>VLOOKUP($D999,metadata!$B$2:$Z$450,19,FALSE)</f>
        <v>25</v>
      </c>
      <c r="W999" t="str">
        <f>VLOOKUP($D999,metadata!$B$2:$Z$450,20,FALSE)</f>
        <v>global average</v>
      </c>
      <c r="X999">
        <f>VLOOKUP($D999,metadata!$B$2:$Z$450,21,FALSE)</f>
        <v>0</v>
      </c>
      <c r="Y999">
        <f>VLOOKUP($D999,metadata!$B$2:$Z$450,22,FALSE)</f>
        <v>19</v>
      </c>
      <c r="Z999">
        <f>VLOOKUP($D999,metadata!$B$2:$Z$450,23,FALSE)</f>
        <v>0</v>
      </c>
      <c r="AA999">
        <f>VLOOKUP($D999,metadata!$B$2:$Z$450,24,FALSE)</f>
        <v>0</v>
      </c>
      <c r="AB999">
        <f>VLOOKUP($D999,metadata!$B$2:$Z$450,25,FALSE)</f>
        <v>0</v>
      </c>
    </row>
    <row r="1000" spans="3:28" x14ac:dyDescent="0.3">
      <c r="C1000">
        <v>999</v>
      </c>
      <c r="D1000" s="11" t="str">
        <f t="shared" si="15"/>
        <v>19- Fuchu</v>
      </c>
      <c r="E1000" t="str">
        <f>VLOOKUP($D1000,metadata!$B$2:$S$450,2,FALSE)</f>
        <v>Kato, Y</v>
      </c>
      <c r="F1000" t="str">
        <f>VLOOKUP($D1000,metadata!$B$2:$S$450,3,FALSE)</f>
        <v>Geographic variation in photoperiodic response for the induction of pupal diapause in the Aristolochia-feeding butterfly Atrophaneura alcinous</v>
      </c>
      <c r="G1000" t="str">
        <f>VLOOKUP($D1000,metadata!$B$2:$S$450,4,FALSE)</f>
        <v>10.1303/aez.2005.347</v>
      </c>
      <c r="H1000" t="str">
        <f>VLOOKUP($D1000,metadata!$B$2:$S$450,5,FALSE)</f>
        <v>y</v>
      </c>
      <c r="I1000" t="str">
        <f>VLOOKUP($D1000,metadata!$B$2:$S$450,6,FALSE)</f>
        <v>a</v>
      </c>
      <c r="J1000" t="str">
        <f>VLOOKUP($D1000,metadata!$B$2:$S$450,7,FALSE)</f>
        <v>i</v>
      </c>
      <c r="K1000">
        <f>VLOOKUP($D1000,metadata!$B$2:$S$450,8,FALSE)</f>
        <v>7</v>
      </c>
      <c r="L1000">
        <f>VLOOKUP($D1000,metadata!$B$2:$S$450,9,FALSE)</f>
        <v>5</v>
      </c>
      <c r="M1000">
        <f>VLOOKUP($D1000,metadata!$B$2:$S$450,10,FALSE)</f>
        <v>0</v>
      </c>
      <c r="N1000" t="str">
        <f>VLOOKUP($D1000,metadata!$B$2:$S$450,11,FALSE)</f>
        <v>Atrophaneura alcinous</v>
      </c>
      <c r="O1000" t="str">
        <f>VLOOKUP($D1000,metadata!$B$2:$S$450,12,FALSE)</f>
        <v>lepidoptera</v>
      </c>
      <c r="P1000" t="str">
        <f>VLOOKUP($D1000,metadata!$B$2:$S$450,13,FALSE)</f>
        <v xml:space="preserve"> Fuchu</v>
      </c>
      <c r="Q1000">
        <f>VLOOKUP($D1000,metadata!$B$2:$S$450,14,FALSE)</f>
        <v>35.668968999999997</v>
      </c>
      <c r="R1000">
        <f>VLOOKUP($D1000,metadata!$B$2:$S$450,15,FALSE)</f>
        <v>139.47766899999999</v>
      </c>
      <c r="S1000">
        <f>VLOOKUP($D1000,metadata!$B$2:$S$450,16,FALSE)</f>
        <v>0.05</v>
      </c>
      <c r="T1000">
        <f>VLOOKUP($D1000,metadata!$B$2:$S$450,17,FALSE)</f>
        <v>50</v>
      </c>
      <c r="U1000">
        <f>VLOOKUP($D1000,metadata!$B$2:$S$450,18,FALSE)</f>
        <v>0</v>
      </c>
      <c r="V1000">
        <f>VLOOKUP($D1000,metadata!$B$2:$Z$450,19,FALSE)</f>
        <v>25</v>
      </c>
      <c r="W1000" t="str">
        <f>VLOOKUP($D1000,metadata!$B$2:$Z$450,20,FALSE)</f>
        <v>global average</v>
      </c>
      <c r="X1000">
        <f>VLOOKUP($D1000,metadata!$B$2:$Z$450,21,FALSE)</f>
        <v>0</v>
      </c>
      <c r="Y1000">
        <f>VLOOKUP($D1000,metadata!$B$2:$Z$450,22,FALSE)</f>
        <v>19</v>
      </c>
      <c r="Z1000">
        <f>VLOOKUP($D1000,metadata!$B$2:$Z$450,23,FALSE)</f>
        <v>0</v>
      </c>
      <c r="AA1000">
        <f>VLOOKUP($D1000,metadata!$B$2:$Z$450,24,FALSE)</f>
        <v>0</v>
      </c>
      <c r="AB1000">
        <f>VLOOKUP($D1000,metadata!$B$2:$Z$450,25,FALSE)</f>
        <v>0</v>
      </c>
    </row>
    <row r="1001" spans="3:28" x14ac:dyDescent="0.3">
      <c r="C1001">
        <v>1000</v>
      </c>
      <c r="D1001" s="11" t="str">
        <f t="shared" si="15"/>
        <v>19- Fuchu</v>
      </c>
      <c r="E1001" t="str">
        <f>VLOOKUP($D1001,metadata!$B$2:$S$450,2,FALSE)</f>
        <v>Kato, Y</v>
      </c>
      <c r="F1001" t="str">
        <f>VLOOKUP($D1001,metadata!$B$2:$S$450,3,FALSE)</f>
        <v>Geographic variation in photoperiodic response for the induction of pupal diapause in the Aristolochia-feeding butterfly Atrophaneura alcinous</v>
      </c>
      <c r="G1001" t="str">
        <f>VLOOKUP($D1001,metadata!$B$2:$S$450,4,FALSE)</f>
        <v>10.1303/aez.2005.347</v>
      </c>
      <c r="H1001" t="str">
        <f>VLOOKUP($D1001,metadata!$B$2:$S$450,5,FALSE)</f>
        <v>y</v>
      </c>
      <c r="I1001" t="str">
        <f>VLOOKUP($D1001,metadata!$B$2:$S$450,6,FALSE)</f>
        <v>a</v>
      </c>
      <c r="J1001" t="str">
        <f>VLOOKUP($D1001,metadata!$B$2:$S$450,7,FALSE)</f>
        <v>i</v>
      </c>
      <c r="K1001">
        <f>VLOOKUP($D1001,metadata!$B$2:$S$450,8,FALSE)</f>
        <v>7</v>
      </c>
      <c r="L1001">
        <f>VLOOKUP($D1001,metadata!$B$2:$S$450,9,FALSE)</f>
        <v>5</v>
      </c>
      <c r="M1001">
        <f>VLOOKUP($D1001,metadata!$B$2:$S$450,10,FALSE)</f>
        <v>0</v>
      </c>
      <c r="N1001" t="str">
        <f>VLOOKUP($D1001,metadata!$B$2:$S$450,11,FALSE)</f>
        <v>Atrophaneura alcinous</v>
      </c>
      <c r="O1001" t="str">
        <f>VLOOKUP($D1001,metadata!$B$2:$S$450,12,FALSE)</f>
        <v>lepidoptera</v>
      </c>
      <c r="P1001" t="str">
        <f>VLOOKUP($D1001,metadata!$B$2:$S$450,13,FALSE)</f>
        <v xml:space="preserve"> Fuchu</v>
      </c>
      <c r="Q1001">
        <f>VLOOKUP($D1001,metadata!$B$2:$S$450,14,FALSE)</f>
        <v>35.668968999999997</v>
      </c>
      <c r="R1001">
        <f>VLOOKUP($D1001,metadata!$B$2:$S$450,15,FALSE)</f>
        <v>139.47766899999999</v>
      </c>
      <c r="S1001">
        <f>VLOOKUP($D1001,metadata!$B$2:$S$450,16,FALSE)</f>
        <v>0.05</v>
      </c>
      <c r="T1001">
        <f>VLOOKUP($D1001,metadata!$B$2:$S$450,17,FALSE)</f>
        <v>50</v>
      </c>
      <c r="U1001">
        <f>VLOOKUP($D1001,metadata!$B$2:$S$450,18,FALSE)</f>
        <v>0</v>
      </c>
      <c r="V1001">
        <f>VLOOKUP($D1001,metadata!$B$2:$Z$450,19,FALSE)</f>
        <v>25</v>
      </c>
      <c r="W1001" t="str">
        <f>VLOOKUP($D1001,metadata!$B$2:$Z$450,20,FALSE)</f>
        <v>global average</v>
      </c>
      <c r="X1001">
        <f>VLOOKUP($D1001,metadata!$B$2:$Z$450,21,FALSE)</f>
        <v>0</v>
      </c>
      <c r="Y1001">
        <f>VLOOKUP($D1001,metadata!$B$2:$Z$450,22,FALSE)</f>
        <v>19</v>
      </c>
      <c r="Z1001">
        <f>VLOOKUP($D1001,metadata!$B$2:$Z$450,23,FALSE)</f>
        <v>0</v>
      </c>
      <c r="AA1001">
        <f>VLOOKUP($D1001,metadata!$B$2:$Z$450,24,FALSE)</f>
        <v>0</v>
      </c>
      <c r="AB1001">
        <f>VLOOKUP($D1001,metadata!$B$2:$Z$450,25,FALSE)</f>
        <v>0</v>
      </c>
    </row>
    <row r="1002" spans="3:28" x14ac:dyDescent="0.3">
      <c r="C1002">
        <v>1001</v>
      </c>
      <c r="D1002" s="11" t="str">
        <f t="shared" si="15"/>
        <v>19- Fuchu</v>
      </c>
      <c r="E1002" t="str">
        <f>VLOOKUP($D1002,metadata!$B$2:$S$450,2,FALSE)</f>
        <v>Kato, Y</v>
      </c>
      <c r="F1002" t="str">
        <f>VLOOKUP($D1002,metadata!$B$2:$S$450,3,FALSE)</f>
        <v>Geographic variation in photoperiodic response for the induction of pupal diapause in the Aristolochia-feeding butterfly Atrophaneura alcinous</v>
      </c>
      <c r="G1002" t="str">
        <f>VLOOKUP($D1002,metadata!$B$2:$S$450,4,FALSE)</f>
        <v>10.1303/aez.2005.347</v>
      </c>
      <c r="H1002" t="str">
        <f>VLOOKUP($D1002,metadata!$B$2:$S$450,5,FALSE)</f>
        <v>y</v>
      </c>
      <c r="I1002" t="str">
        <f>VLOOKUP($D1002,metadata!$B$2:$S$450,6,FALSE)</f>
        <v>a</v>
      </c>
      <c r="J1002" t="str">
        <f>VLOOKUP($D1002,metadata!$B$2:$S$450,7,FALSE)</f>
        <v>i</v>
      </c>
      <c r="K1002">
        <f>VLOOKUP($D1002,metadata!$B$2:$S$450,8,FALSE)</f>
        <v>7</v>
      </c>
      <c r="L1002">
        <f>VLOOKUP($D1002,metadata!$B$2:$S$450,9,FALSE)</f>
        <v>5</v>
      </c>
      <c r="M1002">
        <f>VLOOKUP($D1002,metadata!$B$2:$S$450,10,FALSE)</f>
        <v>0</v>
      </c>
      <c r="N1002" t="str">
        <f>VLOOKUP($D1002,metadata!$B$2:$S$450,11,FALSE)</f>
        <v>Atrophaneura alcinous</v>
      </c>
      <c r="O1002" t="str">
        <f>VLOOKUP($D1002,metadata!$B$2:$S$450,12,FALSE)</f>
        <v>lepidoptera</v>
      </c>
      <c r="P1002" t="str">
        <f>VLOOKUP($D1002,metadata!$B$2:$S$450,13,FALSE)</f>
        <v xml:space="preserve"> Fuchu</v>
      </c>
      <c r="Q1002">
        <f>VLOOKUP($D1002,metadata!$B$2:$S$450,14,FALSE)</f>
        <v>35.668968999999997</v>
      </c>
      <c r="R1002">
        <f>VLOOKUP($D1002,metadata!$B$2:$S$450,15,FALSE)</f>
        <v>139.47766899999999</v>
      </c>
      <c r="S1002">
        <f>VLOOKUP($D1002,metadata!$B$2:$S$450,16,FALSE)</f>
        <v>0.05</v>
      </c>
      <c r="T1002">
        <f>VLOOKUP($D1002,metadata!$B$2:$S$450,17,FALSE)</f>
        <v>50</v>
      </c>
      <c r="U1002">
        <f>VLOOKUP($D1002,metadata!$B$2:$S$450,18,FALSE)</f>
        <v>0</v>
      </c>
      <c r="V1002">
        <f>VLOOKUP($D1002,metadata!$B$2:$Z$450,19,FALSE)</f>
        <v>25</v>
      </c>
      <c r="W1002" t="str">
        <f>VLOOKUP($D1002,metadata!$B$2:$Z$450,20,FALSE)</f>
        <v>global average</v>
      </c>
      <c r="X1002">
        <f>VLOOKUP($D1002,metadata!$B$2:$Z$450,21,FALSE)</f>
        <v>0</v>
      </c>
      <c r="Y1002">
        <f>VLOOKUP($D1002,metadata!$B$2:$Z$450,22,FALSE)</f>
        <v>19</v>
      </c>
      <c r="Z1002">
        <f>VLOOKUP($D1002,metadata!$B$2:$Z$450,23,FALSE)</f>
        <v>0</v>
      </c>
      <c r="AA1002">
        <f>VLOOKUP($D1002,metadata!$B$2:$Z$450,24,FALSE)</f>
        <v>0</v>
      </c>
      <c r="AB1002">
        <f>VLOOKUP($D1002,metadata!$B$2:$Z$450,25,FALSE)</f>
        <v>0</v>
      </c>
    </row>
    <row r="1003" spans="3:28" x14ac:dyDescent="0.3">
      <c r="C1003">
        <v>1002</v>
      </c>
      <c r="D1003" s="11" t="str">
        <f t="shared" si="15"/>
        <v>19- Fuchu</v>
      </c>
      <c r="E1003" t="str">
        <f>VLOOKUP($D1003,metadata!$B$2:$S$450,2,FALSE)</f>
        <v>Kato, Y</v>
      </c>
      <c r="F1003" t="str">
        <f>VLOOKUP($D1003,metadata!$B$2:$S$450,3,FALSE)</f>
        <v>Geographic variation in photoperiodic response for the induction of pupal diapause in the Aristolochia-feeding butterfly Atrophaneura alcinous</v>
      </c>
      <c r="G1003" t="str">
        <f>VLOOKUP($D1003,metadata!$B$2:$S$450,4,FALSE)</f>
        <v>10.1303/aez.2005.347</v>
      </c>
      <c r="H1003" t="str">
        <f>VLOOKUP($D1003,metadata!$B$2:$S$450,5,FALSE)</f>
        <v>y</v>
      </c>
      <c r="I1003" t="str">
        <f>VLOOKUP($D1003,metadata!$B$2:$S$450,6,FALSE)</f>
        <v>a</v>
      </c>
      <c r="J1003" t="str">
        <f>VLOOKUP($D1003,metadata!$B$2:$S$450,7,FALSE)</f>
        <v>i</v>
      </c>
      <c r="K1003">
        <f>VLOOKUP($D1003,metadata!$B$2:$S$450,8,FALSE)</f>
        <v>7</v>
      </c>
      <c r="L1003">
        <f>VLOOKUP($D1003,metadata!$B$2:$S$450,9,FALSE)</f>
        <v>5</v>
      </c>
      <c r="M1003">
        <f>VLOOKUP($D1003,metadata!$B$2:$S$450,10,FALSE)</f>
        <v>0</v>
      </c>
      <c r="N1003" t="str">
        <f>VLOOKUP($D1003,metadata!$B$2:$S$450,11,FALSE)</f>
        <v>Atrophaneura alcinous</v>
      </c>
      <c r="O1003" t="str">
        <f>VLOOKUP($D1003,metadata!$B$2:$S$450,12,FALSE)</f>
        <v>lepidoptera</v>
      </c>
      <c r="P1003" t="str">
        <f>VLOOKUP($D1003,metadata!$B$2:$S$450,13,FALSE)</f>
        <v xml:space="preserve"> Fuchu</v>
      </c>
      <c r="Q1003">
        <f>VLOOKUP($D1003,metadata!$B$2:$S$450,14,FALSE)</f>
        <v>35.668968999999997</v>
      </c>
      <c r="R1003">
        <f>VLOOKUP($D1003,metadata!$B$2:$S$450,15,FALSE)</f>
        <v>139.47766899999999</v>
      </c>
      <c r="S1003">
        <f>VLOOKUP($D1003,metadata!$B$2:$S$450,16,FALSE)</f>
        <v>0.05</v>
      </c>
      <c r="T1003">
        <f>VLOOKUP($D1003,metadata!$B$2:$S$450,17,FALSE)</f>
        <v>50</v>
      </c>
      <c r="U1003">
        <f>VLOOKUP($D1003,metadata!$B$2:$S$450,18,FALSE)</f>
        <v>0</v>
      </c>
      <c r="V1003">
        <f>VLOOKUP($D1003,metadata!$B$2:$Z$450,19,FALSE)</f>
        <v>25</v>
      </c>
      <c r="W1003" t="str">
        <f>VLOOKUP($D1003,metadata!$B$2:$Z$450,20,FALSE)</f>
        <v>global average</v>
      </c>
      <c r="X1003">
        <f>VLOOKUP($D1003,metadata!$B$2:$Z$450,21,FALSE)</f>
        <v>0</v>
      </c>
      <c r="Y1003">
        <f>VLOOKUP($D1003,metadata!$B$2:$Z$450,22,FALSE)</f>
        <v>19</v>
      </c>
      <c r="Z1003">
        <f>VLOOKUP($D1003,metadata!$B$2:$Z$450,23,FALSE)</f>
        <v>0</v>
      </c>
      <c r="AA1003">
        <f>VLOOKUP($D1003,metadata!$B$2:$Z$450,24,FALSE)</f>
        <v>0</v>
      </c>
      <c r="AB1003">
        <f>VLOOKUP($D1003,metadata!$B$2:$Z$450,25,FALSE)</f>
        <v>0</v>
      </c>
    </row>
    <row r="1004" spans="3:28" x14ac:dyDescent="0.3">
      <c r="C1004">
        <v>1003</v>
      </c>
      <c r="D1004" s="11" t="str">
        <f t="shared" si="15"/>
        <v>19- Fuchu</v>
      </c>
      <c r="E1004" t="str">
        <f>VLOOKUP($D1004,metadata!$B$2:$S$450,2,FALSE)</f>
        <v>Kato, Y</v>
      </c>
      <c r="F1004" t="str">
        <f>VLOOKUP($D1004,metadata!$B$2:$S$450,3,FALSE)</f>
        <v>Geographic variation in photoperiodic response for the induction of pupal diapause in the Aristolochia-feeding butterfly Atrophaneura alcinous</v>
      </c>
      <c r="G1004" t="str">
        <f>VLOOKUP($D1004,metadata!$B$2:$S$450,4,FALSE)</f>
        <v>10.1303/aez.2005.347</v>
      </c>
      <c r="H1004" t="str">
        <f>VLOOKUP($D1004,metadata!$B$2:$S$450,5,FALSE)</f>
        <v>y</v>
      </c>
      <c r="I1004" t="str">
        <f>VLOOKUP($D1004,metadata!$B$2:$S$450,6,FALSE)</f>
        <v>a</v>
      </c>
      <c r="J1004" t="str">
        <f>VLOOKUP($D1004,metadata!$B$2:$S$450,7,FALSE)</f>
        <v>i</v>
      </c>
      <c r="K1004">
        <f>VLOOKUP($D1004,metadata!$B$2:$S$450,8,FALSE)</f>
        <v>7</v>
      </c>
      <c r="L1004">
        <f>VLOOKUP($D1004,metadata!$B$2:$S$450,9,FALSE)</f>
        <v>5</v>
      </c>
      <c r="M1004">
        <f>VLOOKUP($D1004,metadata!$B$2:$S$450,10,FALSE)</f>
        <v>0</v>
      </c>
      <c r="N1004" t="str">
        <f>VLOOKUP($D1004,metadata!$B$2:$S$450,11,FALSE)</f>
        <v>Atrophaneura alcinous</v>
      </c>
      <c r="O1004" t="str">
        <f>VLOOKUP($D1004,metadata!$B$2:$S$450,12,FALSE)</f>
        <v>lepidoptera</v>
      </c>
      <c r="P1004" t="str">
        <f>VLOOKUP($D1004,metadata!$B$2:$S$450,13,FALSE)</f>
        <v xml:space="preserve"> Fuchu</v>
      </c>
      <c r="Q1004">
        <f>VLOOKUP($D1004,metadata!$B$2:$S$450,14,FALSE)</f>
        <v>35.668968999999997</v>
      </c>
      <c r="R1004">
        <f>VLOOKUP($D1004,metadata!$B$2:$S$450,15,FALSE)</f>
        <v>139.47766899999999</v>
      </c>
      <c r="S1004">
        <f>VLOOKUP($D1004,metadata!$B$2:$S$450,16,FALSE)</f>
        <v>0.05</v>
      </c>
      <c r="T1004">
        <f>VLOOKUP($D1004,metadata!$B$2:$S$450,17,FALSE)</f>
        <v>50</v>
      </c>
      <c r="U1004">
        <f>VLOOKUP($D1004,metadata!$B$2:$S$450,18,FALSE)</f>
        <v>0</v>
      </c>
      <c r="V1004">
        <f>VLOOKUP($D1004,metadata!$B$2:$Z$450,19,FALSE)</f>
        <v>25</v>
      </c>
      <c r="W1004" t="str">
        <f>VLOOKUP($D1004,metadata!$B$2:$Z$450,20,FALSE)</f>
        <v>global average</v>
      </c>
      <c r="X1004">
        <f>VLOOKUP($D1004,metadata!$B$2:$Z$450,21,FALSE)</f>
        <v>0</v>
      </c>
      <c r="Y1004">
        <f>VLOOKUP($D1004,metadata!$B$2:$Z$450,22,FALSE)</f>
        <v>19</v>
      </c>
      <c r="Z1004">
        <f>VLOOKUP($D1004,metadata!$B$2:$Z$450,23,FALSE)</f>
        <v>0</v>
      </c>
      <c r="AA1004">
        <f>VLOOKUP($D1004,metadata!$B$2:$Z$450,24,FALSE)</f>
        <v>0</v>
      </c>
      <c r="AB1004">
        <f>VLOOKUP($D1004,metadata!$B$2:$Z$450,25,FALSE)</f>
        <v>0</v>
      </c>
    </row>
    <row r="1005" spans="3:28" x14ac:dyDescent="0.3">
      <c r="C1005">
        <v>1004</v>
      </c>
      <c r="D1005" s="11" t="str">
        <f t="shared" si="15"/>
        <v>19- Fuchu</v>
      </c>
      <c r="E1005" t="str">
        <f>VLOOKUP($D1005,metadata!$B$2:$S$450,2,FALSE)</f>
        <v>Kato, Y</v>
      </c>
      <c r="F1005" t="str">
        <f>VLOOKUP($D1005,metadata!$B$2:$S$450,3,FALSE)</f>
        <v>Geographic variation in photoperiodic response for the induction of pupal diapause in the Aristolochia-feeding butterfly Atrophaneura alcinous</v>
      </c>
      <c r="G1005" t="str">
        <f>VLOOKUP($D1005,metadata!$B$2:$S$450,4,FALSE)</f>
        <v>10.1303/aez.2005.347</v>
      </c>
      <c r="H1005" t="str">
        <f>VLOOKUP($D1005,metadata!$B$2:$S$450,5,FALSE)</f>
        <v>y</v>
      </c>
      <c r="I1005" t="str">
        <f>VLOOKUP($D1005,metadata!$B$2:$S$450,6,FALSE)</f>
        <v>a</v>
      </c>
      <c r="J1005" t="str">
        <f>VLOOKUP($D1005,metadata!$B$2:$S$450,7,FALSE)</f>
        <v>i</v>
      </c>
      <c r="K1005">
        <f>VLOOKUP($D1005,metadata!$B$2:$S$450,8,FALSE)</f>
        <v>7</v>
      </c>
      <c r="L1005">
        <f>VLOOKUP($D1005,metadata!$B$2:$S$450,9,FALSE)</f>
        <v>5</v>
      </c>
      <c r="M1005">
        <f>VLOOKUP($D1005,metadata!$B$2:$S$450,10,FALSE)</f>
        <v>0</v>
      </c>
      <c r="N1005" t="str">
        <f>VLOOKUP($D1005,metadata!$B$2:$S$450,11,FALSE)</f>
        <v>Atrophaneura alcinous</v>
      </c>
      <c r="O1005" t="str">
        <f>VLOOKUP($D1005,metadata!$B$2:$S$450,12,FALSE)</f>
        <v>lepidoptera</v>
      </c>
      <c r="P1005" t="str">
        <f>VLOOKUP($D1005,metadata!$B$2:$S$450,13,FALSE)</f>
        <v xml:space="preserve"> Fuchu</v>
      </c>
      <c r="Q1005">
        <f>VLOOKUP($D1005,metadata!$B$2:$S$450,14,FALSE)</f>
        <v>35.668968999999997</v>
      </c>
      <c r="R1005">
        <f>VLOOKUP($D1005,metadata!$B$2:$S$450,15,FALSE)</f>
        <v>139.47766899999999</v>
      </c>
      <c r="S1005">
        <f>VLOOKUP($D1005,metadata!$B$2:$S$450,16,FALSE)</f>
        <v>0.05</v>
      </c>
      <c r="T1005">
        <f>VLOOKUP($D1005,metadata!$B$2:$S$450,17,FALSE)</f>
        <v>50</v>
      </c>
      <c r="U1005">
        <f>VLOOKUP($D1005,metadata!$B$2:$S$450,18,FALSE)</f>
        <v>0</v>
      </c>
      <c r="V1005">
        <f>VLOOKUP($D1005,metadata!$B$2:$Z$450,19,FALSE)</f>
        <v>25</v>
      </c>
      <c r="W1005" t="str">
        <f>VLOOKUP($D1005,metadata!$B$2:$Z$450,20,FALSE)</f>
        <v>global average</v>
      </c>
      <c r="X1005">
        <f>VLOOKUP($D1005,metadata!$B$2:$Z$450,21,FALSE)</f>
        <v>0</v>
      </c>
      <c r="Y1005">
        <f>VLOOKUP($D1005,metadata!$B$2:$Z$450,22,FALSE)</f>
        <v>19</v>
      </c>
      <c r="Z1005">
        <f>VLOOKUP($D1005,metadata!$B$2:$Z$450,23,FALSE)</f>
        <v>0</v>
      </c>
      <c r="AA1005">
        <f>VLOOKUP($D1005,metadata!$B$2:$Z$450,24,FALSE)</f>
        <v>0</v>
      </c>
      <c r="AB1005">
        <f>VLOOKUP($D1005,metadata!$B$2:$Z$450,25,FALSE)</f>
        <v>0</v>
      </c>
    </row>
    <row r="1006" spans="3:28" x14ac:dyDescent="0.3">
      <c r="C1006">
        <v>1005</v>
      </c>
      <c r="D1006" s="11" t="str">
        <f t="shared" si="15"/>
        <v>19- Fuchu</v>
      </c>
      <c r="E1006" t="str">
        <f>VLOOKUP($D1006,metadata!$B$2:$S$450,2,FALSE)</f>
        <v>Kato, Y</v>
      </c>
      <c r="F1006" t="str">
        <f>VLOOKUP($D1006,metadata!$B$2:$S$450,3,FALSE)</f>
        <v>Geographic variation in photoperiodic response for the induction of pupal diapause in the Aristolochia-feeding butterfly Atrophaneura alcinous</v>
      </c>
      <c r="G1006" t="str">
        <f>VLOOKUP($D1006,metadata!$B$2:$S$450,4,FALSE)</f>
        <v>10.1303/aez.2005.347</v>
      </c>
      <c r="H1006" t="str">
        <f>VLOOKUP($D1006,metadata!$B$2:$S$450,5,FALSE)</f>
        <v>y</v>
      </c>
      <c r="I1006" t="str">
        <f>VLOOKUP($D1006,metadata!$B$2:$S$450,6,FALSE)</f>
        <v>a</v>
      </c>
      <c r="J1006" t="str">
        <f>VLOOKUP($D1006,metadata!$B$2:$S$450,7,FALSE)</f>
        <v>i</v>
      </c>
      <c r="K1006">
        <f>VLOOKUP($D1006,metadata!$B$2:$S$450,8,FALSE)</f>
        <v>7</v>
      </c>
      <c r="L1006">
        <f>VLOOKUP($D1006,metadata!$B$2:$S$450,9,FALSE)</f>
        <v>5</v>
      </c>
      <c r="M1006">
        <f>VLOOKUP($D1006,metadata!$B$2:$S$450,10,FALSE)</f>
        <v>0</v>
      </c>
      <c r="N1006" t="str">
        <f>VLOOKUP($D1006,metadata!$B$2:$S$450,11,FALSE)</f>
        <v>Atrophaneura alcinous</v>
      </c>
      <c r="O1006" t="str">
        <f>VLOOKUP($D1006,metadata!$B$2:$S$450,12,FALSE)</f>
        <v>lepidoptera</v>
      </c>
      <c r="P1006" t="str">
        <f>VLOOKUP($D1006,metadata!$B$2:$S$450,13,FALSE)</f>
        <v xml:space="preserve"> Fuchu</v>
      </c>
      <c r="Q1006">
        <f>VLOOKUP($D1006,metadata!$B$2:$S$450,14,FALSE)</f>
        <v>35.668968999999997</v>
      </c>
      <c r="R1006">
        <f>VLOOKUP($D1006,metadata!$B$2:$S$450,15,FALSE)</f>
        <v>139.47766899999999</v>
      </c>
      <c r="S1006">
        <f>VLOOKUP($D1006,metadata!$B$2:$S$450,16,FALSE)</f>
        <v>0.05</v>
      </c>
      <c r="T1006">
        <f>VLOOKUP($D1006,metadata!$B$2:$S$450,17,FALSE)</f>
        <v>50</v>
      </c>
      <c r="U1006">
        <f>VLOOKUP($D1006,metadata!$B$2:$S$450,18,FALSE)</f>
        <v>0</v>
      </c>
      <c r="V1006">
        <f>VLOOKUP($D1006,metadata!$B$2:$Z$450,19,FALSE)</f>
        <v>25</v>
      </c>
      <c r="W1006" t="str">
        <f>VLOOKUP($D1006,metadata!$B$2:$Z$450,20,FALSE)</f>
        <v>global average</v>
      </c>
      <c r="X1006">
        <f>VLOOKUP($D1006,metadata!$B$2:$Z$450,21,FALSE)</f>
        <v>0</v>
      </c>
      <c r="Y1006">
        <f>VLOOKUP($D1006,metadata!$B$2:$Z$450,22,FALSE)</f>
        <v>19</v>
      </c>
      <c r="Z1006">
        <f>VLOOKUP($D1006,metadata!$B$2:$Z$450,23,FALSE)</f>
        <v>0</v>
      </c>
      <c r="AA1006">
        <f>VLOOKUP($D1006,metadata!$B$2:$Z$450,24,FALSE)</f>
        <v>0</v>
      </c>
      <c r="AB1006">
        <f>VLOOKUP($D1006,metadata!$B$2:$Z$450,25,FALSE)</f>
        <v>0</v>
      </c>
    </row>
    <row r="1007" spans="3:28" x14ac:dyDescent="0.3">
      <c r="C1007">
        <v>1006</v>
      </c>
      <c r="D1007" s="11" t="str">
        <f t="shared" si="15"/>
        <v>19- Fuchu</v>
      </c>
      <c r="E1007" t="str">
        <f>VLOOKUP($D1007,metadata!$B$2:$S$450,2,FALSE)</f>
        <v>Kato, Y</v>
      </c>
      <c r="F1007" t="str">
        <f>VLOOKUP($D1007,metadata!$B$2:$S$450,3,FALSE)</f>
        <v>Geographic variation in photoperiodic response for the induction of pupal diapause in the Aristolochia-feeding butterfly Atrophaneura alcinous</v>
      </c>
      <c r="G1007" t="str">
        <f>VLOOKUP($D1007,metadata!$B$2:$S$450,4,FALSE)</f>
        <v>10.1303/aez.2005.347</v>
      </c>
      <c r="H1007" t="str">
        <f>VLOOKUP($D1007,metadata!$B$2:$S$450,5,FALSE)</f>
        <v>y</v>
      </c>
      <c r="I1007" t="str">
        <f>VLOOKUP($D1007,metadata!$B$2:$S$450,6,FALSE)</f>
        <v>a</v>
      </c>
      <c r="J1007" t="str">
        <f>VLOOKUP($D1007,metadata!$B$2:$S$450,7,FALSE)</f>
        <v>i</v>
      </c>
      <c r="K1007">
        <f>VLOOKUP($D1007,metadata!$B$2:$S$450,8,FALSE)</f>
        <v>7</v>
      </c>
      <c r="L1007">
        <f>VLOOKUP($D1007,metadata!$B$2:$S$450,9,FALSE)</f>
        <v>5</v>
      </c>
      <c r="M1007">
        <f>VLOOKUP($D1007,metadata!$B$2:$S$450,10,FALSE)</f>
        <v>0</v>
      </c>
      <c r="N1007" t="str">
        <f>VLOOKUP($D1007,metadata!$B$2:$S$450,11,FALSE)</f>
        <v>Atrophaneura alcinous</v>
      </c>
      <c r="O1007" t="str">
        <f>VLOOKUP($D1007,metadata!$B$2:$S$450,12,FALSE)</f>
        <v>lepidoptera</v>
      </c>
      <c r="P1007" t="str">
        <f>VLOOKUP($D1007,metadata!$B$2:$S$450,13,FALSE)</f>
        <v xml:space="preserve"> Fuchu</v>
      </c>
      <c r="Q1007">
        <f>VLOOKUP($D1007,metadata!$B$2:$S$450,14,FALSE)</f>
        <v>35.668968999999997</v>
      </c>
      <c r="R1007">
        <f>VLOOKUP($D1007,metadata!$B$2:$S$450,15,FALSE)</f>
        <v>139.47766899999999</v>
      </c>
      <c r="S1007">
        <f>VLOOKUP($D1007,metadata!$B$2:$S$450,16,FALSE)</f>
        <v>0.05</v>
      </c>
      <c r="T1007">
        <f>VLOOKUP($D1007,metadata!$B$2:$S$450,17,FALSE)</f>
        <v>50</v>
      </c>
      <c r="U1007">
        <f>VLOOKUP($D1007,metadata!$B$2:$S$450,18,FALSE)</f>
        <v>0</v>
      </c>
      <c r="V1007">
        <f>VLOOKUP($D1007,metadata!$B$2:$Z$450,19,FALSE)</f>
        <v>25</v>
      </c>
      <c r="W1007" t="str">
        <f>VLOOKUP($D1007,metadata!$B$2:$Z$450,20,FALSE)</f>
        <v>global average</v>
      </c>
      <c r="X1007">
        <f>VLOOKUP($D1007,metadata!$B$2:$Z$450,21,FALSE)</f>
        <v>0</v>
      </c>
      <c r="Y1007">
        <f>VLOOKUP($D1007,metadata!$B$2:$Z$450,22,FALSE)</f>
        <v>19</v>
      </c>
      <c r="Z1007">
        <f>VLOOKUP($D1007,metadata!$B$2:$Z$450,23,FALSE)</f>
        <v>0</v>
      </c>
      <c r="AA1007">
        <f>VLOOKUP($D1007,metadata!$B$2:$Z$450,24,FALSE)</f>
        <v>0</v>
      </c>
      <c r="AB1007">
        <f>VLOOKUP($D1007,metadata!$B$2:$Z$450,25,FALSE)</f>
        <v>0</v>
      </c>
    </row>
    <row r="1008" spans="3:28" x14ac:dyDescent="0.3">
      <c r="C1008">
        <v>1007</v>
      </c>
      <c r="D1008" s="11" t="str">
        <f t="shared" si="15"/>
        <v>19- Fuchu</v>
      </c>
      <c r="E1008" t="str">
        <f>VLOOKUP($D1008,metadata!$B$2:$S$450,2,FALSE)</f>
        <v>Kato, Y</v>
      </c>
      <c r="F1008" t="str">
        <f>VLOOKUP($D1008,metadata!$B$2:$S$450,3,FALSE)</f>
        <v>Geographic variation in photoperiodic response for the induction of pupal diapause in the Aristolochia-feeding butterfly Atrophaneura alcinous</v>
      </c>
      <c r="G1008" t="str">
        <f>VLOOKUP($D1008,metadata!$B$2:$S$450,4,FALSE)</f>
        <v>10.1303/aez.2005.347</v>
      </c>
      <c r="H1008" t="str">
        <f>VLOOKUP($D1008,metadata!$B$2:$S$450,5,FALSE)</f>
        <v>y</v>
      </c>
      <c r="I1008" t="str">
        <f>VLOOKUP($D1008,metadata!$B$2:$S$450,6,FALSE)</f>
        <v>a</v>
      </c>
      <c r="J1008" t="str">
        <f>VLOOKUP($D1008,metadata!$B$2:$S$450,7,FALSE)</f>
        <v>i</v>
      </c>
      <c r="K1008">
        <f>VLOOKUP($D1008,metadata!$B$2:$S$450,8,FALSE)</f>
        <v>7</v>
      </c>
      <c r="L1008">
        <f>VLOOKUP($D1008,metadata!$B$2:$S$450,9,FALSE)</f>
        <v>5</v>
      </c>
      <c r="M1008">
        <f>VLOOKUP($D1008,metadata!$B$2:$S$450,10,FALSE)</f>
        <v>0</v>
      </c>
      <c r="N1008" t="str">
        <f>VLOOKUP($D1008,metadata!$B$2:$S$450,11,FALSE)</f>
        <v>Atrophaneura alcinous</v>
      </c>
      <c r="O1008" t="str">
        <f>VLOOKUP($D1008,metadata!$B$2:$S$450,12,FALSE)</f>
        <v>lepidoptera</v>
      </c>
      <c r="P1008" t="str">
        <f>VLOOKUP($D1008,metadata!$B$2:$S$450,13,FALSE)</f>
        <v xml:space="preserve"> Fuchu</v>
      </c>
      <c r="Q1008">
        <f>VLOOKUP($D1008,metadata!$B$2:$S$450,14,FALSE)</f>
        <v>35.668968999999997</v>
      </c>
      <c r="R1008">
        <f>VLOOKUP($D1008,metadata!$B$2:$S$450,15,FALSE)</f>
        <v>139.47766899999999</v>
      </c>
      <c r="S1008">
        <f>VLOOKUP($D1008,metadata!$B$2:$S$450,16,FALSE)</f>
        <v>0.05</v>
      </c>
      <c r="T1008">
        <f>VLOOKUP($D1008,metadata!$B$2:$S$450,17,FALSE)</f>
        <v>50</v>
      </c>
      <c r="U1008">
        <f>VLOOKUP($D1008,metadata!$B$2:$S$450,18,FALSE)</f>
        <v>0</v>
      </c>
      <c r="V1008">
        <f>VLOOKUP($D1008,metadata!$B$2:$Z$450,19,FALSE)</f>
        <v>25</v>
      </c>
      <c r="W1008" t="str">
        <f>VLOOKUP($D1008,metadata!$B$2:$Z$450,20,FALSE)</f>
        <v>global average</v>
      </c>
      <c r="X1008">
        <f>VLOOKUP($D1008,metadata!$B$2:$Z$450,21,FALSE)</f>
        <v>0</v>
      </c>
      <c r="Y1008">
        <f>VLOOKUP($D1008,metadata!$B$2:$Z$450,22,FALSE)</f>
        <v>19</v>
      </c>
      <c r="Z1008">
        <f>VLOOKUP($D1008,metadata!$B$2:$Z$450,23,FALSE)</f>
        <v>0</v>
      </c>
      <c r="AA1008">
        <f>VLOOKUP($D1008,metadata!$B$2:$Z$450,24,FALSE)</f>
        <v>0</v>
      </c>
      <c r="AB1008">
        <f>VLOOKUP($D1008,metadata!$B$2:$Z$450,25,FALSE)</f>
        <v>0</v>
      </c>
    </row>
    <row r="1009" spans="3:28" x14ac:dyDescent="0.3">
      <c r="C1009">
        <v>1008</v>
      </c>
      <c r="D1009" s="11" t="str">
        <f t="shared" si="15"/>
        <v>19- Fuchu</v>
      </c>
      <c r="E1009" t="str">
        <f>VLOOKUP($D1009,metadata!$B$2:$S$450,2,FALSE)</f>
        <v>Kato, Y</v>
      </c>
      <c r="F1009" t="str">
        <f>VLOOKUP($D1009,metadata!$B$2:$S$450,3,FALSE)</f>
        <v>Geographic variation in photoperiodic response for the induction of pupal diapause in the Aristolochia-feeding butterfly Atrophaneura alcinous</v>
      </c>
      <c r="G1009" t="str">
        <f>VLOOKUP($D1009,metadata!$B$2:$S$450,4,FALSE)</f>
        <v>10.1303/aez.2005.347</v>
      </c>
      <c r="H1009" t="str">
        <f>VLOOKUP($D1009,metadata!$B$2:$S$450,5,FALSE)</f>
        <v>y</v>
      </c>
      <c r="I1009" t="str">
        <f>VLOOKUP($D1009,metadata!$B$2:$S$450,6,FALSE)</f>
        <v>a</v>
      </c>
      <c r="J1009" t="str">
        <f>VLOOKUP($D1009,metadata!$B$2:$S$450,7,FALSE)</f>
        <v>i</v>
      </c>
      <c r="K1009">
        <f>VLOOKUP($D1009,metadata!$B$2:$S$450,8,FALSE)</f>
        <v>7</v>
      </c>
      <c r="L1009">
        <f>VLOOKUP($D1009,metadata!$B$2:$S$450,9,FALSE)</f>
        <v>5</v>
      </c>
      <c r="M1009">
        <f>VLOOKUP($D1009,metadata!$B$2:$S$450,10,FALSE)</f>
        <v>0</v>
      </c>
      <c r="N1009" t="str">
        <f>VLOOKUP($D1009,metadata!$B$2:$S$450,11,FALSE)</f>
        <v>Atrophaneura alcinous</v>
      </c>
      <c r="O1009" t="str">
        <f>VLOOKUP($D1009,metadata!$B$2:$S$450,12,FALSE)</f>
        <v>lepidoptera</v>
      </c>
      <c r="P1009" t="str">
        <f>VLOOKUP($D1009,metadata!$B$2:$S$450,13,FALSE)</f>
        <v xml:space="preserve"> Fuchu</v>
      </c>
      <c r="Q1009">
        <f>VLOOKUP($D1009,metadata!$B$2:$S$450,14,FALSE)</f>
        <v>35.668968999999997</v>
      </c>
      <c r="R1009">
        <f>VLOOKUP($D1009,metadata!$B$2:$S$450,15,FALSE)</f>
        <v>139.47766899999999</v>
      </c>
      <c r="S1009">
        <f>VLOOKUP($D1009,metadata!$B$2:$S$450,16,FALSE)</f>
        <v>0.05</v>
      </c>
      <c r="T1009">
        <f>VLOOKUP($D1009,metadata!$B$2:$S$450,17,FALSE)</f>
        <v>50</v>
      </c>
      <c r="U1009">
        <f>VLOOKUP($D1009,metadata!$B$2:$S$450,18,FALSE)</f>
        <v>0</v>
      </c>
      <c r="V1009">
        <f>VLOOKUP($D1009,metadata!$B$2:$Z$450,19,FALSE)</f>
        <v>25</v>
      </c>
      <c r="W1009" t="str">
        <f>VLOOKUP($D1009,metadata!$B$2:$Z$450,20,FALSE)</f>
        <v>global average</v>
      </c>
      <c r="X1009">
        <f>VLOOKUP($D1009,metadata!$B$2:$Z$450,21,FALSE)</f>
        <v>0</v>
      </c>
      <c r="Y1009">
        <f>VLOOKUP($D1009,metadata!$B$2:$Z$450,22,FALSE)</f>
        <v>19</v>
      </c>
      <c r="Z1009">
        <f>VLOOKUP($D1009,metadata!$B$2:$Z$450,23,FALSE)</f>
        <v>0</v>
      </c>
      <c r="AA1009">
        <f>VLOOKUP($D1009,metadata!$B$2:$Z$450,24,FALSE)</f>
        <v>0</v>
      </c>
      <c r="AB1009">
        <f>VLOOKUP($D1009,metadata!$B$2:$Z$450,25,FALSE)</f>
        <v>0</v>
      </c>
    </row>
    <row r="1010" spans="3:28" x14ac:dyDescent="0.3">
      <c r="C1010">
        <v>1009</v>
      </c>
      <c r="D1010" s="11" t="str">
        <f t="shared" si="15"/>
        <v>19- Fuchu</v>
      </c>
      <c r="E1010" t="str">
        <f>VLOOKUP($D1010,metadata!$B$2:$S$450,2,FALSE)</f>
        <v>Kato, Y</v>
      </c>
      <c r="F1010" t="str">
        <f>VLOOKUP($D1010,metadata!$B$2:$S$450,3,FALSE)</f>
        <v>Geographic variation in photoperiodic response for the induction of pupal diapause in the Aristolochia-feeding butterfly Atrophaneura alcinous</v>
      </c>
      <c r="G1010" t="str">
        <f>VLOOKUP($D1010,metadata!$B$2:$S$450,4,FALSE)</f>
        <v>10.1303/aez.2005.347</v>
      </c>
      <c r="H1010" t="str">
        <f>VLOOKUP($D1010,metadata!$B$2:$S$450,5,FALSE)</f>
        <v>y</v>
      </c>
      <c r="I1010" t="str">
        <f>VLOOKUP($D1010,metadata!$B$2:$S$450,6,FALSE)</f>
        <v>a</v>
      </c>
      <c r="J1010" t="str">
        <f>VLOOKUP($D1010,metadata!$B$2:$S$450,7,FALSE)</f>
        <v>i</v>
      </c>
      <c r="K1010">
        <f>VLOOKUP($D1010,metadata!$B$2:$S$450,8,FALSE)</f>
        <v>7</v>
      </c>
      <c r="L1010">
        <f>VLOOKUP($D1010,metadata!$B$2:$S$450,9,FALSE)</f>
        <v>5</v>
      </c>
      <c r="M1010">
        <f>VLOOKUP($D1010,metadata!$B$2:$S$450,10,FALSE)</f>
        <v>0</v>
      </c>
      <c r="N1010" t="str">
        <f>VLOOKUP($D1010,metadata!$B$2:$S$450,11,FALSE)</f>
        <v>Atrophaneura alcinous</v>
      </c>
      <c r="O1010" t="str">
        <f>VLOOKUP($D1010,metadata!$B$2:$S$450,12,FALSE)</f>
        <v>lepidoptera</v>
      </c>
      <c r="P1010" t="str">
        <f>VLOOKUP($D1010,metadata!$B$2:$S$450,13,FALSE)</f>
        <v xml:space="preserve"> Fuchu</v>
      </c>
      <c r="Q1010">
        <f>VLOOKUP($D1010,metadata!$B$2:$S$450,14,FALSE)</f>
        <v>35.668968999999997</v>
      </c>
      <c r="R1010">
        <f>VLOOKUP($D1010,metadata!$B$2:$S$450,15,FALSE)</f>
        <v>139.47766899999999</v>
      </c>
      <c r="S1010">
        <f>VLOOKUP($D1010,metadata!$B$2:$S$450,16,FALSE)</f>
        <v>0.05</v>
      </c>
      <c r="T1010">
        <f>VLOOKUP($D1010,metadata!$B$2:$S$450,17,FALSE)</f>
        <v>50</v>
      </c>
      <c r="U1010">
        <f>VLOOKUP($D1010,metadata!$B$2:$S$450,18,FALSE)</f>
        <v>0</v>
      </c>
      <c r="V1010">
        <f>VLOOKUP($D1010,metadata!$B$2:$Z$450,19,FALSE)</f>
        <v>25</v>
      </c>
      <c r="W1010" t="str">
        <f>VLOOKUP($D1010,metadata!$B$2:$Z$450,20,FALSE)</f>
        <v>global average</v>
      </c>
      <c r="X1010">
        <f>VLOOKUP($D1010,metadata!$B$2:$Z$450,21,FALSE)</f>
        <v>0</v>
      </c>
      <c r="Y1010">
        <f>VLOOKUP($D1010,metadata!$B$2:$Z$450,22,FALSE)</f>
        <v>19</v>
      </c>
      <c r="Z1010">
        <f>VLOOKUP($D1010,metadata!$B$2:$Z$450,23,FALSE)</f>
        <v>0</v>
      </c>
      <c r="AA1010">
        <f>VLOOKUP($D1010,metadata!$B$2:$Z$450,24,FALSE)</f>
        <v>0</v>
      </c>
      <c r="AB1010">
        <f>VLOOKUP($D1010,metadata!$B$2:$Z$450,25,FALSE)</f>
        <v>0</v>
      </c>
    </row>
    <row r="1011" spans="3:28" x14ac:dyDescent="0.3">
      <c r="C1011">
        <v>1010</v>
      </c>
      <c r="D1011" s="11" t="str">
        <f t="shared" si="15"/>
        <v>19- Fuchu</v>
      </c>
      <c r="E1011" t="str">
        <f>VLOOKUP($D1011,metadata!$B$2:$S$450,2,FALSE)</f>
        <v>Kato, Y</v>
      </c>
      <c r="F1011" t="str">
        <f>VLOOKUP($D1011,metadata!$B$2:$S$450,3,FALSE)</f>
        <v>Geographic variation in photoperiodic response for the induction of pupal diapause in the Aristolochia-feeding butterfly Atrophaneura alcinous</v>
      </c>
      <c r="G1011" t="str">
        <f>VLOOKUP($D1011,metadata!$B$2:$S$450,4,FALSE)</f>
        <v>10.1303/aez.2005.347</v>
      </c>
      <c r="H1011" t="str">
        <f>VLOOKUP($D1011,metadata!$B$2:$S$450,5,FALSE)</f>
        <v>y</v>
      </c>
      <c r="I1011" t="str">
        <f>VLOOKUP($D1011,metadata!$B$2:$S$450,6,FALSE)</f>
        <v>a</v>
      </c>
      <c r="J1011" t="str">
        <f>VLOOKUP($D1011,metadata!$B$2:$S$450,7,FALSE)</f>
        <v>i</v>
      </c>
      <c r="K1011">
        <f>VLOOKUP($D1011,metadata!$B$2:$S$450,8,FALSE)</f>
        <v>7</v>
      </c>
      <c r="L1011">
        <f>VLOOKUP($D1011,metadata!$B$2:$S$450,9,FALSE)</f>
        <v>5</v>
      </c>
      <c r="M1011">
        <f>VLOOKUP($D1011,metadata!$B$2:$S$450,10,FALSE)</f>
        <v>0</v>
      </c>
      <c r="N1011" t="str">
        <f>VLOOKUP($D1011,metadata!$B$2:$S$450,11,FALSE)</f>
        <v>Atrophaneura alcinous</v>
      </c>
      <c r="O1011" t="str">
        <f>VLOOKUP($D1011,metadata!$B$2:$S$450,12,FALSE)</f>
        <v>lepidoptera</v>
      </c>
      <c r="P1011" t="str">
        <f>VLOOKUP($D1011,metadata!$B$2:$S$450,13,FALSE)</f>
        <v xml:space="preserve"> Fuchu</v>
      </c>
      <c r="Q1011">
        <f>VLOOKUP($D1011,metadata!$B$2:$S$450,14,FALSE)</f>
        <v>35.668968999999997</v>
      </c>
      <c r="R1011">
        <f>VLOOKUP($D1011,metadata!$B$2:$S$450,15,FALSE)</f>
        <v>139.47766899999999</v>
      </c>
      <c r="S1011">
        <f>VLOOKUP($D1011,metadata!$B$2:$S$450,16,FALSE)</f>
        <v>0.05</v>
      </c>
      <c r="T1011">
        <f>VLOOKUP($D1011,metadata!$B$2:$S$450,17,FALSE)</f>
        <v>50</v>
      </c>
      <c r="U1011">
        <f>VLOOKUP($D1011,metadata!$B$2:$S$450,18,FALSE)</f>
        <v>0</v>
      </c>
      <c r="V1011">
        <f>VLOOKUP($D1011,metadata!$B$2:$Z$450,19,FALSE)</f>
        <v>25</v>
      </c>
      <c r="W1011" t="str">
        <f>VLOOKUP($D1011,metadata!$B$2:$Z$450,20,FALSE)</f>
        <v>global average</v>
      </c>
      <c r="X1011">
        <f>VLOOKUP($D1011,metadata!$B$2:$Z$450,21,FALSE)</f>
        <v>0</v>
      </c>
      <c r="Y1011">
        <f>VLOOKUP($D1011,metadata!$B$2:$Z$450,22,FALSE)</f>
        <v>19</v>
      </c>
      <c r="Z1011">
        <f>VLOOKUP($D1011,metadata!$B$2:$Z$450,23,FALSE)</f>
        <v>0</v>
      </c>
      <c r="AA1011">
        <f>VLOOKUP($D1011,metadata!$B$2:$Z$450,24,FALSE)</f>
        <v>0</v>
      </c>
      <c r="AB1011">
        <f>VLOOKUP($D1011,metadata!$B$2:$Z$450,25,FALSE)</f>
        <v>0</v>
      </c>
    </row>
    <row r="1012" spans="3:28" x14ac:dyDescent="0.3">
      <c r="C1012">
        <v>1011</v>
      </c>
      <c r="D1012" s="11" t="str">
        <f t="shared" si="15"/>
        <v>19- Fuchu</v>
      </c>
      <c r="E1012" t="str">
        <f>VLOOKUP($D1012,metadata!$B$2:$S$450,2,FALSE)</f>
        <v>Kato, Y</v>
      </c>
      <c r="F1012" t="str">
        <f>VLOOKUP($D1012,metadata!$B$2:$S$450,3,FALSE)</f>
        <v>Geographic variation in photoperiodic response for the induction of pupal diapause in the Aristolochia-feeding butterfly Atrophaneura alcinous</v>
      </c>
      <c r="G1012" t="str">
        <f>VLOOKUP($D1012,metadata!$B$2:$S$450,4,FALSE)</f>
        <v>10.1303/aez.2005.347</v>
      </c>
      <c r="H1012" t="str">
        <f>VLOOKUP($D1012,metadata!$B$2:$S$450,5,FALSE)</f>
        <v>y</v>
      </c>
      <c r="I1012" t="str">
        <f>VLOOKUP($D1012,metadata!$B$2:$S$450,6,FALSE)</f>
        <v>a</v>
      </c>
      <c r="J1012" t="str">
        <f>VLOOKUP($D1012,metadata!$B$2:$S$450,7,FALSE)</f>
        <v>i</v>
      </c>
      <c r="K1012">
        <f>VLOOKUP($D1012,metadata!$B$2:$S$450,8,FALSE)</f>
        <v>7</v>
      </c>
      <c r="L1012">
        <f>VLOOKUP($D1012,metadata!$B$2:$S$450,9,FALSE)</f>
        <v>5</v>
      </c>
      <c r="M1012">
        <f>VLOOKUP($D1012,metadata!$B$2:$S$450,10,FALSE)</f>
        <v>0</v>
      </c>
      <c r="N1012" t="str">
        <f>VLOOKUP($D1012,metadata!$B$2:$S$450,11,FALSE)</f>
        <v>Atrophaneura alcinous</v>
      </c>
      <c r="O1012" t="str">
        <f>VLOOKUP($D1012,metadata!$B$2:$S$450,12,FALSE)</f>
        <v>lepidoptera</v>
      </c>
      <c r="P1012" t="str">
        <f>VLOOKUP($D1012,metadata!$B$2:$S$450,13,FALSE)</f>
        <v xml:space="preserve"> Fuchu</v>
      </c>
      <c r="Q1012">
        <f>VLOOKUP($D1012,metadata!$B$2:$S$450,14,FALSE)</f>
        <v>35.668968999999997</v>
      </c>
      <c r="R1012">
        <f>VLOOKUP($D1012,metadata!$B$2:$S$450,15,FALSE)</f>
        <v>139.47766899999999</v>
      </c>
      <c r="S1012">
        <f>VLOOKUP($D1012,metadata!$B$2:$S$450,16,FALSE)</f>
        <v>0.05</v>
      </c>
      <c r="T1012">
        <f>VLOOKUP($D1012,metadata!$B$2:$S$450,17,FALSE)</f>
        <v>50</v>
      </c>
      <c r="U1012">
        <f>VLOOKUP($D1012,metadata!$B$2:$S$450,18,FALSE)</f>
        <v>0</v>
      </c>
      <c r="V1012">
        <f>VLOOKUP($D1012,metadata!$B$2:$Z$450,19,FALSE)</f>
        <v>25</v>
      </c>
      <c r="W1012" t="str">
        <f>VLOOKUP($D1012,metadata!$B$2:$Z$450,20,FALSE)</f>
        <v>global average</v>
      </c>
      <c r="X1012">
        <f>VLOOKUP($D1012,metadata!$B$2:$Z$450,21,FALSE)</f>
        <v>0</v>
      </c>
      <c r="Y1012">
        <f>VLOOKUP($D1012,metadata!$B$2:$Z$450,22,FALSE)</f>
        <v>19</v>
      </c>
      <c r="Z1012">
        <f>VLOOKUP($D1012,metadata!$B$2:$Z$450,23,FALSE)</f>
        <v>0</v>
      </c>
      <c r="AA1012">
        <f>VLOOKUP($D1012,metadata!$B$2:$Z$450,24,FALSE)</f>
        <v>0</v>
      </c>
      <c r="AB1012">
        <f>VLOOKUP($D1012,metadata!$B$2:$Z$450,25,FALSE)</f>
        <v>0</v>
      </c>
    </row>
    <row r="1013" spans="3:28" x14ac:dyDescent="0.3">
      <c r="C1013">
        <v>1012</v>
      </c>
      <c r="D1013" s="11" t="str">
        <f t="shared" si="15"/>
        <v>19- Fuchu</v>
      </c>
      <c r="E1013" t="str">
        <f>VLOOKUP($D1013,metadata!$B$2:$S$450,2,FALSE)</f>
        <v>Kato, Y</v>
      </c>
      <c r="F1013" t="str">
        <f>VLOOKUP($D1013,metadata!$B$2:$S$450,3,FALSE)</f>
        <v>Geographic variation in photoperiodic response for the induction of pupal diapause in the Aristolochia-feeding butterfly Atrophaneura alcinous</v>
      </c>
      <c r="G1013" t="str">
        <f>VLOOKUP($D1013,metadata!$B$2:$S$450,4,FALSE)</f>
        <v>10.1303/aez.2005.347</v>
      </c>
      <c r="H1013" t="str">
        <f>VLOOKUP($D1013,metadata!$B$2:$S$450,5,FALSE)</f>
        <v>y</v>
      </c>
      <c r="I1013" t="str">
        <f>VLOOKUP($D1013,metadata!$B$2:$S$450,6,FALSE)</f>
        <v>a</v>
      </c>
      <c r="J1013" t="str">
        <f>VLOOKUP($D1013,metadata!$B$2:$S$450,7,FALSE)</f>
        <v>i</v>
      </c>
      <c r="K1013">
        <f>VLOOKUP($D1013,metadata!$B$2:$S$450,8,FALSE)</f>
        <v>7</v>
      </c>
      <c r="L1013">
        <f>VLOOKUP($D1013,metadata!$B$2:$S$450,9,FALSE)</f>
        <v>5</v>
      </c>
      <c r="M1013">
        <f>VLOOKUP($D1013,metadata!$B$2:$S$450,10,FALSE)</f>
        <v>0</v>
      </c>
      <c r="N1013" t="str">
        <f>VLOOKUP($D1013,metadata!$B$2:$S$450,11,FALSE)</f>
        <v>Atrophaneura alcinous</v>
      </c>
      <c r="O1013" t="str">
        <f>VLOOKUP($D1013,metadata!$B$2:$S$450,12,FALSE)</f>
        <v>lepidoptera</v>
      </c>
      <c r="P1013" t="str">
        <f>VLOOKUP($D1013,metadata!$B$2:$S$450,13,FALSE)</f>
        <v xml:space="preserve"> Fuchu</v>
      </c>
      <c r="Q1013">
        <f>VLOOKUP($D1013,metadata!$B$2:$S$450,14,FALSE)</f>
        <v>35.668968999999997</v>
      </c>
      <c r="R1013">
        <f>VLOOKUP($D1013,metadata!$B$2:$S$450,15,FALSE)</f>
        <v>139.47766899999999</v>
      </c>
      <c r="S1013">
        <f>VLOOKUP($D1013,metadata!$B$2:$S$450,16,FALSE)</f>
        <v>0.05</v>
      </c>
      <c r="T1013">
        <f>VLOOKUP($D1013,metadata!$B$2:$S$450,17,FALSE)</f>
        <v>50</v>
      </c>
      <c r="U1013">
        <f>VLOOKUP($D1013,metadata!$B$2:$S$450,18,FALSE)</f>
        <v>0</v>
      </c>
      <c r="V1013">
        <f>VLOOKUP($D1013,metadata!$B$2:$Z$450,19,FALSE)</f>
        <v>25</v>
      </c>
      <c r="W1013" t="str">
        <f>VLOOKUP($D1013,metadata!$B$2:$Z$450,20,FALSE)</f>
        <v>global average</v>
      </c>
      <c r="X1013">
        <f>VLOOKUP($D1013,metadata!$B$2:$Z$450,21,FALSE)</f>
        <v>0</v>
      </c>
      <c r="Y1013">
        <f>VLOOKUP($D1013,metadata!$B$2:$Z$450,22,FALSE)</f>
        <v>19</v>
      </c>
      <c r="Z1013">
        <f>VLOOKUP($D1013,metadata!$B$2:$Z$450,23,FALSE)</f>
        <v>0</v>
      </c>
      <c r="AA1013">
        <f>VLOOKUP($D1013,metadata!$B$2:$Z$450,24,FALSE)</f>
        <v>0</v>
      </c>
      <c r="AB1013">
        <f>VLOOKUP($D1013,metadata!$B$2:$Z$450,25,FALSE)</f>
        <v>0</v>
      </c>
    </row>
    <row r="1014" spans="3:28" x14ac:dyDescent="0.3">
      <c r="C1014">
        <v>1013</v>
      </c>
      <c r="D1014" s="11" t="str">
        <f t="shared" si="15"/>
        <v>19- Fuchu</v>
      </c>
      <c r="E1014" t="str">
        <f>VLOOKUP($D1014,metadata!$B$2:$S$450,2,FALSE)</f>
        <v>Kato, Y</v>
      </c>
      <c r="F1014" t="str">
        <f>VLOOKUP($D1014,metadata!$B$2:$S$450,3,FALSE)</f>
        <v>Geographic variation in photoperiodic response for the induction of pupal diapause in the Aristolochia-feeding butterfly Atrophaneura alcinous</v>
      </c>
      <c r="G1014" t="str">
        <f>VLOOKUP($D1014,metadata!$B$2:$S$450,4,FALSE)</f>
        <v>10.1303/aez.2005.347</v>
      </c>
      <c r="H1014" t="str">
        <f>VLOOKUP($D1014,metadata!$B$2:$S$450,5,FALSE)</f>
        <v>y</v>
      </c>
      <c r="I1014" t="str">
        <f>VLOOKUP($D1014,metadata!$B$2:$S$450,6,FALSE)</f>
        <v>a</v>
      </c>
      <c r="J1014" t="str">
        <f>VLOOKUP($D1014,metadata!$B$2:$S$450,7,FALSE)</f>
        <v>i</v>
      </c>
      <c r="K1014">
        <f>VLOOKUP($D1014,metadata!$B$2:$S$450,8,FALSE)</f>
        <v>7</v>
      </c>
      <c r="L1014">
        <f>VLOOKUP($D1014,metadata!$B$2:$S$450,9,FALSE)</f>
        <v>5</v>
      </c>
      <c r="M1014">
        <f>VLOOKUP($D1014,metadata!$B$2:$S$450,10,FALSE)</f>
        <v>0</v>
      </c>
      <c r="N1014" t="str">
        <f>VLOOKUP($D1014,metadata!$B$2:$S$450,11,FALSE)</f>
        <v>Atrophaneura alcinous</v>
      </c>
      <c r="O1014" t="str">
        <f>VLOOKUP($D1014,metadata!$B$2:$S$450,12,FALSE)</f>
        <v>lepidoptera</v>
      </c>
      <c r="P1014" t="str">
        <f>VLOOKUP($D1014,metadata!$B$2:$S$450,13,FALSE)</f>
        <v xml:space="preserve"> Fuchu</v>
      </c>
      <c r="Q1014">
        <f>VLOOKUP($D1014,metadata!$B$2:$S$450,14,FALSE)</f>
        <v>35.668968999999997</v>
      </c>
      <c r="R1014">
        <f>VLOOKUP($D1014,metadata!$B$2:$S$450,15,FALSE)</f>
        <v>139.47766899999999</v>
      </c>
      <c r="S1014">
        <f>VLOOKUP($D1014,metadata!$B$2:$S$450,16,FALSE)</f>
        <v>0.05</v>
      </c>
      <c r="T1014">
        <f>VLOOKUP($D1014,metadata!$B$2:$S$450,17,FALSE)</f>
        <v>50</v>
      </c>
      <c r="U1014">
        <f>VLOOKUP($D1014,metadata!$B$2:$S$450,18,FALSE)</f>
        <v>0</v>
      </c>
      <c r="V1014">
        <f>VLOOKUP($D1014,metadata!$B$2:$Z$450,19,FALSE)</f>
        <v>25</v>
      </c>
      <c r="W1014" t="str">
        <f>VLOOKUP($D1014,metadata!$B$2:$Z$450,20,FALSE)</f>
        <v>global average</v>
      </c>
      <c r="X1014">
        <f>VLOOKUP($D1014,metadata!$B$2:$Z$450,21,FALSE)</f>
        <v>0</v>
      </c>
      <c r="Y1014">
        <f>VLOOKUP($D1014,metadata!$B$2:$Z$450,22,FALSE)</f>
        <v>19</v>
      </c>
      <c r="Z1014">
        <f>VLOOKUP($D1014,metadata!$B$2:$Z$450,23,FALSE)</f>
        <v>0</v>
      </c>
      <c r="AA1014">
        <f>VLOOKUP($D1014,metadata!$B$2:$Z$450,24,FALSE)</f>
        <v>0</v>
      </c>
      <c r="AB1014">
        <f>VLOOKUP($D1014,metadata!$B$2:$Z$450,25,FALSE)</f>
        <v>0</v>
      </c>
    </row>
    <row r="1015" spans="3:28" x14ac:dyDescent="0.3">
      <c r="C1015">
        <v>1014</v>
      </c>
      <c r="D1015" s="11" t="str">
        <f t="shared" si="15"/>
        <v>19- Fuchu</v>
      </c>
      <c r="E1015" t="str">
        <f>VLOOKUP($D1015,metadata!$B$2:$S$450,2,FALSE)</f>
        <v>Kato, Y</v>
      </c>
      <c r="F1015" t="str">
        <f>VLOOKUP($D1015,metadata!$B$2:$S$450,3,FALSE)</f>
        <v>Geographic variation in photoperiodic response for the induction of pupal diapause in the Aristolochia-feeding butterfly Atrophaneura alcinous</v>
      </c>
      <c r="G1015" t="str">
        <f>VLOOKUP($D1015,metadata!$B$2:$S$450,4,FALSE)</f>
        <v>10.1303/aez.2005.347</v>
      </c>
      <c r="H1015" t="str">
        <f>VLOOKUP($D1015,metadata!$B$2:$S$450,5,FALSE)</f>
        <v>y</v>
      </c>
      <c r="I1015" t="str">
        <f>VLOOKUP($D1015,metadata!$B$2:$S$450,6,FALSE)</f>
        <v>a</v>
      </c>
      <c r="J1015" t="str">
        <f>VLOOKUP($D1015,metadata!$B$2:$S$450,7,FALSE)</f>
        <v>i</v>
      </c>
      <c r="K1015">
        <f>VLOOKUP($D1015,metadata!$B$2:$S$450,8,FALSE)</f>
        <v>7</v>
      </c>
      <c r="L1015">
        <f>VLOOKUP($D1015,metadata!$B$2:$S$450,9,FALSE)</f>
        <v>5</v>
      </c>
      <c r="M1015">
        <f>VLOOKUP($D1015,metadata!$B$2:$S$450,10,FALSE)</f>
        <v>0</v>
      </c>
      <c r="N1015" t="str">
        <f>VLOOKUP($D1015,metadata!$B$2:$S$450,11,FALSE)</f>
        <v>Atrophaneura alcinous</v>
      </c>
      <c r="O1015" t="str">
        <f>VLOOKUP($D1015,metadata!$B$2:$S$450,12,FALSE)</f>
        <v>lepidoptera</v>
      </c>
      <c r="P1015" t="str">
        <f>VLOOKUP($D1015,metadata!$B$2:$S$450,13,FALSE)</f>
        <v xml:space="preserve"> Fuchu</v>
      </c>
      <c r="Q1015">
        <f>VLOOKUP($D1015,metadata!$B$2:$S$450,14,FALSE)</f>
        <v>35.668968999999997</v>
      </c>
      <c r="R1015">
        <f>VLOOKUP($D1015,metadata!$B$2:$S$450,15,FALSE)</f>
        <v>139.47766899999999</v>
      </c>
      <c r="S1015">
        <f>VLOOKUP($D1015,metadata!$B$2:$S$450,16,FALSE)</f>
        <v>0.05</v>
      </c>
      <c r="T1015">
        <f>VLOOKUP($D1015,metadata!$B$2:$S$450,17,FALSE)</f>
        <v>50</v>
      </c>
      <c r="U1015">
        <f>VLOOKUP($D1015,metadata!$B$2:$S$450,18,FALSE)</f>
        <v>0</v>
      </c>
      <c r="V1015">
        <f>VLOOKUP($D1015,metadata!$B$2:$Z$450,19,FALSE)</f>
        <v>25</v>
      </c>
      <c r="W1015" t="str">
        <f>VLOOKUP($D1015,metadata!$B$2:$Z$450,20,FALSE)</f>
        <v>global average</v>
      </c>
      <c r="X1015">
        <f>VLOOKUP($D1015,metadata!$B$2:$Z$450,21,FALSE)</f>
        <v>0</v>
      </c>
      <c r="Y1015">
        <f>VLOOKUP($D1015,metadata!$B$2:$Z$450,22,FALSE)</f>
        <v>19</v>
      </c>
      <c r="Z1015">
        <f>VLOOKUP($D1015,metadata!$B$2:$Z$450,23,FALSE)</f>
        <v>0</v>
      </c>
      <c r="AA1015">
        <f>VLOOKUP($D1015,metadata!$B$2:$Z$450,24,FALSE)</f>
        <v>0</v>
      </c>
      <c r="AB1015">
        <f>VLOOKUP($D1015,metadata!$B$2:$Z$450,25,FALSE)</f>
        <v>0</v>
      </c>
    </row>
    <row r="1016" spans="3:28" x14ac:dyDescent="0.3">
      <c r="C1016">
        <v>1015</v>
      </c>
      <c r="D1016" s="11" t="str">
        <f t="shared" si="15"/>
        <v>19- Fuchu</v>
      </c>
      <c r="E1016" t="str">
        <f>VLOOKUP($D1016,metadata!$B$2:$S$450,2,FALSE)</f>
        <v>Kato, Y</v>
      </c>
      <c r="F1016" t="str">
        <f>VLOOKUP($D1016,metadata!$B$2:$S$450,3,FALSE)</f>
        <v>Geographic variation in photoperiodic response for the induction of pupal diapause in the Aristolochia-feeding butterfly Atrophaneura alcinous</v>
      </c>
      <c r="G1016" t="str">
        <f>VLOOKUP($D1016,metadata!$B$2:$S$450,4,FALSE)</f>
        <v>10.1303/aez.2005.347</v>
      </c>
      <c r="H1016" t="str">
        <f>VLOOKUP($D1016,metadata!$B$2:$S$450,5,FALSE)</f>
        <v>y</v>
      </c>
      <c r="I1016" t="str">
        <f>VLOOKUP($D1016,metadata!$B$2:$S$450,6,FALSE)</f>
        <v>a</v>
      </c>
      <c r="J1016" t="str">
        <f>VLOOKUP($D1016,metadata!$B$2:$S$450,7,FALSE)</f>
        <v>i</v>
      </c>
      <c r="K1016">
        <f>VLOOKUP($D1016,metadata!$B$2:$S$450,8,FALSE)</f>
        <v>7</v>
      </c>
      <c r="L1016">
        <f>VLOOKUP($D1016,metadata!$B$2:$S$450,9,FALSE)</f>
        <v>5</v>
      </c>
      <c r="M1016">
        <f>VLOOKUP($D1016,metadata!$B$2:$S$450,10,FALSE)</f>
        <v>0</v>
      </c>
      <c r="N1016" t="str">
        <f>VLOOKUP($D1016,metadata!$B$2:$S$450,11,FALSE)</f>
        <v>Atrophaneura alcinous</v>
      </c>
      <c r="O1016" t="str">
        <f>VLOOKUP($D1016,metadata!$B$2:$S$450,12,FALSE)</f>
        <v>lepidoptera</v>
      </c>
      <c r="P1016" t="str">
        <f>VLOOKUP($D1016,metadata!$B$2:$S$450,13,FALSE)</f>
        <v xml:space="preserve"> Fuchu</v>
      </c>
      <c r="Q1016">
        <f>VLOOKUP($D1016,metadata!$B$2:$S$450,14,FALSE)</f>
        <v>35.668968999999997</v>
      </c>
      <c r="R1016">
        <f>VLOOKUP($D1016,metadata!$B$2:$S$450,15,FALSE)</f>
        <v>139.47766899999999</v>
      </c>
      <c r="S1016">
        <f>VLOOKUP($D1016,metadata!$B$2:$S$450,16,FALSE)</f>
        <v>0.05</v>
      </c>
      <c r="T1016">
        <f>VLOOKUP($D1016,metadata!$B$2:$S$450,17,FALSE)</f>
        <v>50</v>
      </c>
      <c r="U1016">
        <f>VLOOKUP($D1016,metadata!$B$2:$S$450,18,FALSE)</f>
        <v>0</v>
      </c>
      <c r="V1016">
        <f>VLOOKUP($D1016,metadata!$B$2:$Z$450,19,FALSE)</f>
        <v>25</v>
      </c>
      <c r="W1016" t="str">
        <f>VLOOKUP($D1016,metadata!$B$2:$Z$450,20,FALSE)</f>
        <v>global average</v>
      </c>
      <c r="X1016">
        <f>VLOOKUP($D1016,metadata!$B$2:$Z$450,21,FALSE)</f>
        <v>0</v>
      </c>
      <c r="Y1016">
        <f>VLOOKUP($D1016,metadata!$B$2:$Z$450,22,FALSE)</f>
        <v>19</v>
      </c>
      <c r="Z1016">
        <f>VLOOKUP($D1016,metadata!$B$2:$Z$450,23,FALSE)</f>
        <v>0</v>
      </c>
      <c r="AA1016">
        <f>VLOOKUP($D1016,metadata!$B$2:$Z$450,24,FALSE)</f>
        <v>0</v>
      </c>
      <c r="AB1016">
        <f>VLOOKUP($D1016,metadata!$B$2:$Z$450,25,FALSE)</f>
        <v>0</v>
      </c>
    </row>
    <row r="1017" spans="3:28" x14ac:dyDescent="0.3">
      <c r="C1017">
        <v>1016</v>
      </c>
      <c r="D1017" s="11" t="str">
        <f t="shared" si="15"/>
        <v>19- Fuchu</v>
      </c>
      <c r="E1017" t="str">
        <f>VLOOKUP($D1017,metadata!$B$2:$S$450,2,FALSE)</f>
        <v>Kato, Y</v>
      </c>
      <c r="F1017" t="str">
        <f>VLOOKUP($D1017,metadata!$B$2:$S$450,3,FALSE)</f>
        <v>Geographic variation in photoperiodic response for the induction of pupal diapause in the Aristolochia-feeding butterfly Atrophaneura alcinous</v>
      </c>
      <c r="G1017" t="str">
        <f>VLOOKUP($D1017,metadata!$B$2:$S$450,4,FALSE)</f>
        <v>10.1303/aez.2005.347</v>
      </c>
      <c r="H1017" t="str">
        <f>VLOOKUP($D1017,metadata!$B$2:$S$450,5,FALSE)</f>
        <v>y</v>
      </c>
      <c r="I1017" t="str">
        <f>VLOOKUP($D1017,metadata!$B$2:$S$450,6,FALSE)</f>
        <v>a</v>
      </c>
      <c r="J1017" t="str">
        <f>VLOOKUP($D1017,metadata!$B$2:$S$450,7,FALSE)</f>
        <v>i</v>
      </c>
      <c r="K1017">
        <f>VLOOKUP($D1017,metadata!$B$2:$S$450,8,FALSE)</f>
        <v>7</v>
      </c>
      <c r="L1017">
        <f>VLOOKUP($D1017,metadata!$B$2:$S$450,9,FALSE)</f>
        <v>5</v>
      </c>
      <c r="M1017">
        <f>VLOOKUP($D1017,metadata!$B$2:$S$450,10,FALSE)</f>
        <v>0</v>
      </c>
      <c r="N1017" t="str">
        <f>VLOOKUP($D1017,metadata!$B$2:$S$450,11,FALSE)</f>
        <v>Atrophaneura alcinous</v>
      </c>
      <c r="O1017" t="str">
        <f>VLOOKUP($D1017,metadata!$B$2:$S$450,12,FALSE)</f>
        <v>lepidoptera</v>
      </c>
      <c r="P1017" t="str">
        <f>VLOOKUP($D1017,metadata!$B$2:$S$450,13,FALSE)</f>
        <v xml:space="preserve"> Fuchu</v>
      </c>
      <c r="Q1017">
        <f>VLOOKUP($D1017,metadata!$B$2:$S$450,14,FALSE)</f>
        <v>35.668968999999997</v>
      </c>
      <c r="R1017">
        <f>VLOOKUP($D1017,metadata!$B$2:$S$450,15,FALSE)</f>
        <v>139.47766899999999</v>
      </c>
      <c r="S1017">
        <f>VLOOKUP($D1017,metadata!$B$2:$S$450,16,FALSE)</f>
        <v>0.05</v>
      </c>
      <c r="T1017">
        <f>VLOOKUP($D1017,metadata!$B$2:$S$450,17,FALSE)</f>
        <v>50</v>
      </c>
      <c r="U1017">
        <f>VLOOKUP($D1017,metadata!$B$2:$S$450,18,FALSE)</f>
        <v>0</v>
      </c>
      <c r="V1017">
        <f>VLOOKUP($D1017,metadata!$B$2:$Z$450,19,FALSE)</f>
        <v>25</v>
      </c>
      <c r="W1017" t="str">
        <f>VLOOKUP($D1017,metadata!$B$2:$Z$450,20,FALSE)</f>
        <v>global average</v>
      </c>
      <c r="X1017">
        <f>VLOOKUP($D1017,metadata!$B$2:$Z$450,21,FALSE)</f>
        <v>0</v>
      </c>
      <c r="Y1017">
        <f>VLOOKUP($D1017,metadata!$B$2:$Z$450,22,FALSE)</f>
        <v>19</v>
      </c>
      <c r="Z1017">
        <f>VLOOKUP($D1017,metadata!$B$2:$Z$450,23,FALSE)</f>
        <v>0</v>
      </c>
      <c r="AA1017">
        <f>VLOOKUP($D1017,metadata!$B$2:$Z$450,24,FALSE)</f>
        <v>0</v>
      </c>
      <c r="AB1017">
        <f>VLOOKUP($D1017,metadata!$B$2:$Z$450,25,FALSE)</f>
        <v>0</v>
      </c>
    </row>
    <row r="1018" spans="3:28" x14ac:dyDescent="0.3">
      <c r="C1018">
        <v>1017</v>
      </c>
      <c r="D1018" s="11" t="str">
        <f t="shared" si="15"/>
        <v>19- Fuchu</v>
      </c>
      <c r="E1018" t="str">
        <f>VLOOKUP($D1018,metadata!$B$2:$S$450,2,FALSE)</f>
        <v>Kato, Y</v>
      </c>
      <c r="F1018" t="str">
        <f>VLOOKUP($D1018,metadata!$B$2:$S$450,3,FALSE)</f>
        <v>Geographic variation in photoperiodic response for the induction of pupal diapause in the Aristolochia-feeding butterfly Atrophaneura alcinous</v>
      </c>
      <c r="G1018" t="str">
        <f>VLOOKUP($D1018,metadata!$B$2:$S$450,4,FALSE)</f>
        <v>10.1303/aez.2005.347</v>
      </c>
      <c r="H1018" t="str">
        <f>VLOOKUP($D1018,metadata!$B$2:$S$450,5,FALSE)</f>
        <v>y</v>
      </c>
      <c r="I1018" t="str">
        <f>VLOOKUP($D1018,metadata!$B$2:$S$450,6,FALSE)</f>
        <v>a</v>
      </c>
      <c r="J1018" t="str">
        <f>VLOOKUP($D1018,metadata!$B$2:$S$450,7,FALSE)</f>
        <v>i</v>
      </c>
      <c r="K1018">
        <f>VLOOKUP($D1018,metadata!$B$2:$S$450,8,FALSE)</f>
        <v>7</v>
      </c>
      <c r="L1018">
        <f>VLOOKUP($D1018,metadata!$B$2:$S$450,9,FALSE)</f>
        <v>5</v>
      </c>
      <c r="M1018">
        <f>VLOOKUP($D1018,metadata!$B$2:$S$450,10,FALSE)</f>
        <v>0</v>
      </c>
      <c r="N1018" t="str">
        <f>VLOOKUP($D1018,metadata!$B$2:$S$450,11,FALSE)</f>
        <v>Atrophaneura alcinous</v>
      </c>
      <c r="O1018" t="str">
        <f>VLOOKUP($D1018,metadata!$B$2:$S$450,12,FALSE)</f>
        <v>lepidoptera</v>
      </c>
      <c r="P1018" t="str">
        <f>VLOOKUP($D1018,metadata!$B$2:$S$450,13,FALSE)</f>
        <v xml:space="preserve"> Fuchu</v>
      </c>
      <c r="Q1018">
        <f>VLOOKUP($D1018,metadata!$B$2:$S$450,14,FALSE)</f>
        <v>35.668968999999997</v>
      </c>
      <c r="R1018">
        <f>VLOOKUP($D1018,metadata!$B$2:$S$450,15,FALSE)</f>
        <v>139.47766899999999</v>
      </c>
      <c r="S1018">
        <f>VLOOKUP($D1018,metadata!$B$2:$S$450,16,FALSE)</f>
        <v>0.05</v>
      </c>
      <c r="T1018">
        <f>VLOOKUP($D1018,metadata!$B$2:$S$450,17,FALSE)</f>
        <v>50</v>
      </c>
      <c r="U1018">
        <f>VLOOKUP($D1018,metadata!$B$2:$S$450,18,FALSE)</f>
        <v>0</v>
      </c>
      <c r="V1018">
        <f>VLOOKUP($D1018,metadata!$B$2:$Z$450,19,FALSE)</f>
        <v>25</v>
      </c>
      <c r="W1018" t="str">
        <f>VLOOKUP($D1018,metadata!$B$2:$Z$450,20,FALSE)</f>
        <v>global average</v>
      </c>
      <c r="X1018">
        <f>VLOOKUP($D1018,metadata!$B$2:$Z$450,21,FALSE)</f>
        <v>0</v>
      </c>
      <c r="Y1018">
        <f>VLOOKUP($D1018,metadata!$B$2:$Z$450,22,FALSE)</f>
        <v>19</v>
      </c>
      <c r="Z1018">
        <f>VLOOKUP($D1018,metadata!$B$2:$Z$450,23,FALSE)</f>
        <v>0</v>
      </c>
      <c r="AA1018">
        <f>VLOOKUP($D1018,metadata!$B$2:$Z$450,24,FALSE)</f>
        <v>0</v>
      </c>
      <c r="AB1018">
        <f>VLOOKUP($D1018,metadata!$B$2:$Z$450,25,FALSE)</f>
        <v>0</v>
      </c>
    </row>
    <row r="1019" spans="3:28" x14ac:dyDescent="0.3">
      <c r="C1019">
        <v>1018</v>
      </c>
      <c r="D1019" s="11" t="str">
        <f t="shared" si="15"/>
        <v>19- Fuchu</v>
      </c>
      <c r="E1019" t="str">
        <f>VLOOKUP($D1019,metadata!$B$2:$S$450,2,FALSE)</f>
        <v>Kato, Y</v>
      </c>
      <c r="F1019" t="str">
        <f>VLOOKUP($D1019,metadata!$B$2:$S$450,3,FALSE)</f>
        <v>Geographic variation in photoperiodic response for the induction of pupal diapause in the Aristolochia-feeding butterfly Atrophaneura alcinous</v>
      </c>
      <c r="G1019" t="str">
        <f>VLOOKUP($D1019,metadata!$B$2:$S$450,4,FALSE)</f>
        <v>10.1303/aez.2005.347</v>
      </c>
      <c r="H1019" t="str">
        <f>VLOOKUP($D1019,metadata!$B$2:$S$450,5,FALSE)</f>
        <v>y</v>
      </c>
      <c r="I1019" t="str">
        <f>VLOOKUP($D1019,metadata!$B$2:$S$450,6,FALSE)</f>
        <v>a</v>
      </c>
      <c r="J1019" t="str">
        <f>VLOOKUP($D1019,metadata!$B$2:$S$450,7,FALSE)</f>
        <v>i</v>
      </c>
      <c r="K1019">
        <f>VLOOKUP($D1019,metadata!$B$2:$S$450,8,FALSE)</f>
        <v>7</v>
      </c>
      <c r="L1019">
        <f>VLOOKUP($D1019,metadata!$B$2:$S$450,9,FALSE)</f>
        <v>5</v>
      </c>
      <c r="M1019">
        <f>VLOOKUP($D1019,metadata!$B$2:$S$450,10,FALSE)</f>
        <v>0</v>
      </c>
      <c r="N1019" t="str">
        <f>VLOOKUP($D1019,metadata!$B$2:$S$450,11,FALSE)</f>
        <v>Atrophaneura alcinous</v>
      </c>
      <c r="O1019" t="str">
        <f>VLOOKUP($D1019,metadata!$B$2:$S$450,12,FALSE)</f>
        <v>lepidoptera</v>
      </c>
      <c r="P1019" t="str">
        <f>VLOOKUP($D1019,metadata!$B$2:$S$450,13,FALSE)</f>
        <v xml:space="preserve"> Fuchu</v>
      </c>
      <c r="Q1019">
        <f>VLOOKUP($D1019,metadata!$B$2:$S$450,14,FALSE)</f>
        <v>35.668968999999997</v>
      </c>
      <c r="R1019">
        <f>VLOOKUP($D1019,metadata!$B$2:$S$450,15,FALSE)</f>
        <v>139.47766899999999</v>
      </c>
      <c r="S1019">
        <f>VLOOKUP($D1019,metadata!$B$2:$S$450,16,FALSE)</f>
        <v>0.05</v>
      </c>
      <c r="T1019">
        <f>VLOOKUP($D1019,metadata!$B$2:$S$450,17,FALSE)</f>
        <v>50</v>
      </c>
      <c r="U1019">
        <f>VLOOKUP($D1019,metadata!$B$2:$S$450,18,FALSE)</f>
        <v>0</v>
      </c>
      <c r="V1019">
        <f>VLOOKUP($D1019,metadata!$B$2:$Z$450,19,FALSE)</f>
        <v>25</v>
      </c>
      <c r="W1019" t="str">
        <f>VLOOKUP($D1019,metadata!$B$2:$Z$450,20,FALSE)</f>
        <v>global average</v>
      </c>
      <c r="X1019">
        <f>VLOOKUP($D1019,metadata!$B$2:$Z$450,21,FALSE)</f>
        <v>0</v>
      </c>
      <c r="Y1019">
        <f>VLOOKUP($D1019,metadata!$B$2:$Z$450,22,FALSE)</f>
        <v>19</v>
      </c>
      <c r="Z1019">
        <f>VLOOKUP($D1019,metadata!$B$2:$Z$450,23,FALSE)</f>
        <v>0</v>
      </c>
      <c r="AA1019">
        <f>VLOOKUP($D1019,metadata!$B$2:$Z$450,24,FALSE)</f>
        <v>0</v>
      </c>
      <c r="AB1019">
        <f>VLOOKUP($D1019,metadata!$B$2:$Z$450,25,FALSE)</f>
        <v>0</v>
      </c>
    </row>
    <row r="1020" spans="3:28" x14ac:dyDescent="0.3">
      <c r="C1020">
        <v>1019</v>
      </c>
      <c r="D1020" s="11" t="str">
        <f t="shared" si="15"/>
        <v>19- Fuchu</v>
      </c>
      <c r="E1020" t="str">
        <f>VLOOKUP($D1020,metadata!$B$2:$S$450,2,FALSE)</f>
        <v>Kato, Y</v>
      </c>
      <c r="F1020" t="str">
        <f>VLOOKUP($D1020,metadata!$B$2:$S$450,3,FALSE)</f>
        <v>Geographic variation in photoperiodic response for the induction of pupal diapause in the Aristolochia-feeding butterfly Atrophaneura alcinous</v>
      </c>
      <c r="G1020" t="str">
        <f>VLOOKUP($D1020,metadata!$B$2:$S$450,4,FALSE)</f>
        <v>10.1303/aez.2005.347</v>
      </c>
      <c r="H1020" t="str">
        <f>VLOOKUP($D1020,metadata!$B$2:$S$450,5,FALSE)</f>
        <v>y</v>
      </c>
      <c r="I1020" t="str">
        <f>VLOOKUP($D1020,metadata!$B$2:$S$450,6,FALSE)</f>
        <v>a</v>
      </c>
      <c r="J1020" t="str">
        <f>VLOOKUP($D1020,metadata!$B$2:$S$450,7,FALSE)</f>
        <v>i</v>
      </c>
      <c r="K1020">
        <f>VLOOKUP($D1020,metadata!$B$2:$S$450,8,FALSE)</f>
        <v>7</v>
      </c>
      <c r="L1020">
        <f>VLOOKUP($D1020,metadata!$B$2:$S$450,9,FALSE)</f>
        <v>5</v>
      </c>
      <c r="M1020">
        <f>VLOOKUP($D1020,metadata!$B$2:$S$450,10,FALSE)</f>
        <v>0</v>
      </c>
      <c r="N1020" t="str">
        <f>VLOOKUP($D1020,metadata!$B$2:$S$450,11,FALSE)</f>
        <v>Atrophaneura alcinous</v>
      </c>
      <c r="O1020" t="str">
        <f>VLOOKUP($D1020,metadata!$B$2:$S$450,12,FALSE)</f>
        <v>lepidoptera</v>
      </c>
      <c r="P1020" t="str">
        <f>VLOOKUP($D1020,metadata!$B$2:$S$450,13,FALSE)</f>
        <v xml:space="preserve"> Fuchu</v>
      </c>
      <c r="Q1020">
        <f>VLOOKUP($D1020,metadata!$B$2:$S$450,14,FALSE)</f>
        <v>35.668968999999997</v>
      </c>
      <c r="R1020">
        <f>VLOOKUP($D1020,metadata!$B$2:$S$450,15,FALSE)</f>
        <v>139.47766899999999</v>
      </c>
      <c r="S1020">
        <f>VLOOKUP($D1020,metadata!$B$2:$S$450,16,FALSE)</f>
        <v>0.05</v>
      </c>
      <c r="T1020">
        <f>VLOOKUP($D1020,metadata!$B$2:$S$450,17,FALSE)</f>
        <v>50</v>
      </c>
      <c r="U1020">
        <f>VLOOKUP($D1020,metadata!$B$2:$S$450,18,FALSE)</f>
        <v>0</v>
      </c>
      <c r="V1020">
        <f>VLOOKUP($D1020,metadata!$B$2:$Z$450,19,FALSE)</f>
        <v>25</v>
      </c>
      <c r="W1020" t="str">
        <f>VLOOKUP($D1020,metadata!$B$2:$Z$450,20,FALSE)</f>
        <v>global average</v>
      </c>
      <c r="X1020">
        <f>VLOOKUP($D1020,metadata!$B$2:$Z$450,21,FALSE)</f>
        <v>0</v>
      </c>
      <c r="Y1020">
        <f>VLOOKUP($D1020,metadata!$B$2:$Z$450,22,FALSE)</f>
        <v>19</v>
      </c>
      <c r="Z1020">
        <f>VLOOKUP($D1020,metadata!$B$2:$Z$450,23,FALSE)</f>
        <v>0</v>
      </c>
      <c r="AA1020">
        <f>VLOOKUP($D1020,metadata!$B$2:$Z$450,24,FALSE)</f>
        <v>0</v>
      </c>
      <c r="AB1020">
        <f>VLOOKUP($D1020,metadata!$B$2:$Z$450,25,FALSE)</f>
        <v>0</v>
      </c>
    </row>
    <row r="1021" spans="3:28" x14ac:dyDescent="0.3">
      <c r="C1021">
        <v>1020</v>
      </c>
      <c r="D1021" s="11" t="str">
        <f t="shared" si="15"/>
        <v>19- Fuchu</v>
      </c>
      <c r="E1021" t="str">
        <f>VLOOKUP($D1021,metadata!$B$2:$S$450,2,FALSE)</f>
        <v>Kato, Y</v>
      </c>
      <c r="F1021" t="str">
        <f>VLOOKUP($D1021,metadata!$B$2:$S$450,3,FALSE)</f>
        <v>Geographic variation in photoperiodic response for the induction of pupal diapause in the Aristolochia-feeding butterfly Atrophaneura alcinous</v>
      </c>
      <c r="G1021" t="str">
        <f>VLOOKUP($D1021,metadata!$B$2:$S$450,4,FALSE)</f>
        <v>10.1303/aez.2005.347</v>
      </c>
      <c r="H1021" t="str">
        <f>VLOOKUP($D1021,metadata!$B$2:$S$450,5,FALSE)</f>
        <v>y</v>
      </c>
      <c r="I1021" t="str">
        <f>VLOOKUP($D1021,metadata!$B$2:$S$450,6,FALSE)</f>
        <v>a</v>
      </c>
      <c r="J1021" t="str">
        <f>VLOOKUP($D1021,metadata!$B$2:$S$450,7,FALSE)</f>
        <v>i</v>
      </c>
      <c r="K1021">
        <f>VLOOKUP($D1021,metadata!$B$2:$S$450,8,FALSE)</f>
        <v>7</v>
      </c>
      <c r="L1021">
        <f>VLOOKUP($D1021,metadata!$B$2:$S$450,9,FALSE)</f>
        <v>5</v>
      </c>
      <c r="M1021">
        <f>VLOOKUP($D1021,metadata!$B$2:$S$450,10,FALSE)</f>
        <v>0</v>
      </c>
      <c r="N1021" t="str">
        <f>VLOOKUP($D1021,metadata!$B$2:$S$450,11,FALSE)</f>
        <v>Atrophaneura alcinous</v>
      </c>
      <c r="O1021" t="str">
        <f>VLOOKUP($D1021,metadata!$B$2:$S$450,12,FALSE)</f>
        <v>lepidoptera</v>
      </c>
      <c r="P1021" t="str">
        <f>VLOOKUP($D1021,metadata!$B$2:$S$450,13,FALSE)</f>
        <v xml:space="preserve"> Fuchu</v>
      </c>
      <c r="Q1021">
        <f>VLOOKUP($D1021,metadata!$B$2:$S$450,14,FALSE)</f>
        <v>35.668968999999997</v>
      </c>
      <c r="R1021">
        <f>VLOOKUP($D1021,metadata!$B$2:$S$450,15,FALSE)</f>
        <v>139.47766899999999</v>
      </c>
      <c r="S1021">
        <f>VLOOKUP($D1021,metadata!$B$2:$S$450,16,FALSE)</f>
        <v>0.05</v>
      </c>
      <c r="T1021">
        <f>VLOOKUP($D1021,metadata!$B$2:$S$450,17,FALSE)</f>
        <v>50</v>
      </c>
      <c r="U1021">
        <f>VLOOKUP($D1021,metadata!$B$2:$S$450,18,FALSE)</f>
        <v>0</v>
      </c>
      <c r="V1021">
        <f>VLOOKUP($D1021,metadata!$B$2:$Z$450,19,FALSE)</f>
        <v>25</v>
      </c>
      <c r="W1021" t="str">
        <f>VLOOKUP($D1021,metadata!$B$2:$Z$450,20,FALSE)</f>
        <v>global average</v>
      </c>
      <c r="X1021">
        <f>VLOOKUP($D1021,metadata!$B$2:$Z$450,21,FALSE)</f>
        <v>0</v>
      </c>
      <c r="Y1021">
        <f>VLOOKUP($D1021,metadata!$B$2:$Z$450,22,FALSE)</f>
        <v>19</v>
      </c>
      <c r="Z1021">
        <f>VLOOKUP($D1021,metadata!$B$2:$Z$450,23,FALSE)</f>
        <v>0</v>
      </c>
      <c r="AA1021">
        <f>VLOOKUP($D1021,metadata!$B$2:$Z$450,24,FALSE)</f>
        <v>0</v>
      </c>
      <c r="AB1021">
        <f>VLOOKUP($D1021,metadata!$B$2:$Z$450,25,FALSE)</f>
        <v>0</v>
      </c>
    </row>
    <row r="1022" spans="3:28" x14ac:dyDescent="0.3">
      <c r="C1022">
        <v>1021</v>
      </c>
      <c r="D1022" s="11" t="str">
        <f t="shared" si="15"/>
        <v>19- Fuchu</v>
      </c>
      <c r="E1022" t="str">
        <f>VLOOKUP($D1022,metadata!$B$2:$S$450,2,FALSE)</f>
        <v>Kato, Y</v>
      </c>
      <c r="F1022" t="str">
        <f>VLOOKUP($D1022,metadata!$B$2:$S$450,3,FALSE)</f>
        <v>Geographic variation in photoperiodic response for the induction of pupal diapause in the Aristolochia-feeding butterfly Atrophaneura alcinous</v>
      </c>
      <c r="G1022" t="str">
        <f>VLOOKUP($D1022,metadata!$B$2:$S$450,4,FALSE)</f>
        <v>10.1303/aez.2005.347</v>
      </c>
      <c r="H1022" t="str">
        <f>VLOOKUP($D1022,metadata!$B$2:$S$450,5,FALSE)</f>
        <v>y</v>
      </c>
      <c r="I1022" t="str">
        <f>VLOOKUP($D1022,metadata!$B$2:$S$450,6,FALSE)</f>
        <v>a</v>
      </c>
      <c r="J1022" t="str">
        <f>VLOOKUP($D1022,metadata!$B$2:$S$450,7,FALSE)</f>
        <v>i</v>
      </c>
      <c r="K1022">
        <f>VLOOKUP($D1022,metadata!$B$2:$S$450,8,FALSE)</f>
        <v>7</v>
      </c>
      <c r="L1022">
        <f>VLOOKUP($D1022,metadata!$B$2:$S$450,9,FALSE)</f>
        <v>5</v>
      </c>
      <c r="M1022">
        <f>VLOOKUP($D1022,metadata!$B$2:$S$450,10,FALSE)</f>
        <v>0</v>
      </c>
      <c r="N1022" t="str">
        <f>VLOOKUP($D1022,metadata!$B$2:$S$450,11,FALSE)</f>
        <v>Atrophaneura alcinous</v>
      </c>
      <c r="O1022" t="str">
        <f>VLOOKUP($D1022,metadata!$B$2:$S$450,12,FALSE)</f>
        <v>lepidoptera</v>
      </c>
      <c r="P1022" t="str">
        <f>VLOOKUP($D1022,metadata!$B$2:$S$450,13,FALSE)</f>
        <v xml:space="preserve"> Fuchu</v>
      </c>
      <c r="Q1022">
        <f>VLOOKUP($D1022,metadata!$B$2:$S$450,14,FALSE)</f>
        <v>35.668968999999997</v>
      </c>
      <c r="R1022">
        <f>VLOOKUP($D1022,metadata!$B$2:$S$450,15,FALSE)</f>
        <v>139.47766899999999</v>
      </c>
      <c r="S1022">
        <f>VLOOKUP($D1022,metadata!$B$2:$S$450,16,FALSE)</f>
        <v>0.05</v>
      </c>
      <c r="T1022">
        <f>VLOOKUP($D1022,metadata!$B$2:$S$450,17,FALSE)</f>
        <v>50</v>
      </c>
      <c r="U1022">
        <f>VLOOKUP($D1022,metadata!$B$2:$S$450,18,FALSE)</f>
        <v>0</v>
      </c>
      <c r="V1022">
        <f>VLOOKUP($D1022,metadata!$B$2:$Z$450,19,FALSE)</f>
        <v>25</v>
      </c>
      <c r="W1022" t="str">
        <f>VLOOKUP($D1022,metadata!$B$2:$Z$450,20,FALSE)</f>
        <v>global average</v>
      </c>
      <c r="X1022">
        <f>VLOOKUP($D1022,metadata!$B$2:$Z$450,21,FALSE)</f>
        <v>0</v>
      </c>
      <c r="Y1022">
        <f>VLOOKUP($D1022,metadata!$B$2:$Z$450,22,FALSE)</f>
        <v>19</v>
      </c>
      <c r="Z1022">
        <f>VLOOKUP($D1022,metadata!$B$2:$Z$450,23,FALSE)</f>
        <v>0</v>
      </c>
      <c r="AA1022">
        <f>VLOOKUP($D1022,metadata!$B$2:$Z$450,24,FALSE)</f>
        <v>0</v>
      </c>
      <c r="AB1022">
        <f>VLOOKUP($D1022,metadata!$B$2:$Z$450,25,FALSE)</f>
        <v>0</v>
      </c>
    </row>
    <row r="1023" spans="3:28" x14ac:dyDescent="0.3">
      <c r="C1023">
        <v>1022</v>
      </c>
      <c r="D1023" s="11" t="str">
        <f t="shared" si="15"/>
        <v>19- Fuchu</v>
      </c>
      <c r="E1023" t="str">
        <f>VLOOKUP($D1023,metadata!$B$2:$S$450,2,FALSE)</f>
        <v>Kato, Y</v>
      </c>
      <c r="F1023" t="str">
        <f>VLOOKUP($D1023,metadata!$B$2:$S$450,3,FALSE)</f>
        <v>Geographic variation in photoperiodic response for the induction of pupal diapause in the Aristolochia-feeding butterfly Atrophaneura alcinous</v>
      </c>
      <c r="G1023" t="str">
        <f>VLOOKUP($D1023,metadata!$B$2:$S$450,4,FALSE)</f>
        <v>10.1303/aez.2005.347</v>
      </c>
      <c r="H1023" t="str">
        <f>VLOOKUP($D1023,metadata!$B$2:$S$450,5,FALSE)</f>
        <v>y</v>
      </c>
      <c r="I1023" t="str">
        <f>VLOOKUP($D1023,metadata!$B$2:$S$450,6,FALSE)</f>
        <v>a</v>
      </c>
      <c r="J1023" t="str">
        <f>VLOOKUP($D1023,metadata!$B$2:$S$450,7,FALSE)</f>
        <v>i</v>
      </c>
      <c r="K1023">
        <f>VLOOKUP($D1023,metadata!$B$2:$S$450,8,FALSE)</f>
        <v>7</v>
      </c>
      <c r="L1023">
        <f>VLOOKUP($D1023,metadata!$B$2:$S$450,9,FALSE)</f>
        <v>5</v>
      </c>
      <c r="M1023">
        <f>VLOOKUP($D1023,metadata!$B$2:$S$450,10,FALSE)</f>
        <v>0</v>
      </c>
      <c r="N1023" t="str">
        <f>VLOOKUP($D1023,metadata!$B$2:$S$450,11,FALSE)</f>
        <v>Atrophaneura alcinous</v>
      </c>
      <c r="O1023" t="str">
        <f>VLOOKUP($D1023,metadata!$B$2:$S$450,12,FALSE)</f>
        <v>lepidoptera</v>
      </c>
      <c r="P1023" t="str">
        <f>VLOOKUP($D1023,metadata!$B$2:$S$450,13,FALSE)</f>
        <v xml:space="preserve"> Fuchu</v>
      </c>
      <c r="Q1023">
        <f>VLOOKUP($D1023,metadata!$B$2:$S$450,14,FALSE)</f>
        <v>35.668968999999997</v>
      </c>
      <c r="R1023">
        <f>VLOOKUP($D1023,metadata!$B$2:$S$450,15,FALSE)</f>
        <v>139.47766899999999</v>
      </c>
      <c r="S1023">
        <f>VLOOKUP($D1023,metadata!$B$2:$S$450,16,FALSE)</f>
        <v>0.05</v>
      </c>
      <c r="T1023">
        <f>VLOOKUP($D1023,metadata!$B$2:$S$450,17,FALSE)</f>
        <v>50</v>
      </c>
      <c r="U1023">
        <f>VLOOKUP($D1023,metadata!$B$2:$S$450,18,FALSE)</f>
        <v>0</v>
      </c>
      <c r="V1023">
        <f>VLOOKUP($D1023,metadata!$B$2:$Z$450,19,FALSE)</f>
        <v>25</v>
      </c>
      <c r="W1023" t="str">
        <f>VLOOKUP($D1023,metadata!$B$2:$Z$450,20,FALSE)</f>
        <v>global average</v>
      </c>
      <c r="X1023">
        <f>VLOOKUP($D1023,metadata!$B$2:$Z$450,21,FALSE)</f>
        <v>0</v>
      </c>
      <c r="Y1023">
        <f>VLOOKUP($D1023,metadata!$B$2:$Z$450,22,FALSE)</f>
        <v>19</v>
      </c>
      <c r="Z1023">
        <f>VLOOKUP($D1023,metadata!$B$2:$Z$450,23,FALSE)</f>
        <v>0</v>
      </c>
      <c r="AA1023">
        <f>VLOOKUP($D1023,metadata!$B$2:$Z$450,24,FALSE)</f>
        <v>0</v>
      </c>
      <c r="AB1023">
        <f>VLOOKUP($D1023,metadata!$B$2:$Z$450,25,FALSE)</f>
        <v>0</v>
      </c>
    </row>
    <row r="1024" spans="3:28" x14ac:dyDescent="0.3">
      <c r="C1024">
        <v>1023</v>
      </c>
      <c r="D1024" s="11" t="str">
        <f t="shared" si="15"/>
        <v>19- Fuchu</v>
      </c>
      <c r="E1024" t="str">
        <f>VLOOKUP($D1024,metadata!$B$2:$S$450,2,FALSE)</f>
        <v>Kato, Y</v>
      </c>
      <c r="F1024" t="str">
        <f>VLOOKUP($D1024,metadata!$B$2:$S$450,3,FALSE)</f>
        <v>Geographic variation in photoperiodic response for the induction of pupal diapause in the Aristolochia-feeding butterfly Atrophaneura alcinous</v>
      </c>
      <c r="G1024" t="str">
        <f>VLOOKUP($D1024,metadata!$B$2:$S$450,4,FALSE)</f>
        <v>10.1303/aez.2005.347</v>
      </c>
      <c r="H1024" t="str">
        <f>VLOOKUP($D1024,metadata!$B$2:$S$450,5,FALSE)</f>
        <v>y</v>
      </c>
      <c r="I1024" t="str">
        <f>VLOOKUP($D1024,metadata!$B$2:$S$450,6,FALSE)</f>
        <v>a</v>
      </c>
      <c r="J1024" t="str">
        <f>VLOOKUP($D1024,metadata!$B$2:$S$450,7,FALSE)</f>
        <v>i</v>
      </c>
      <c r="K1024">
        <f>VLOOKUP($D1024,metadata!$B$2:$S$450,8,FALSE)</f>
        <v>7</v>
      </c>
      <c r="L1024">
        <f>VLOOKUP($D1024,metadata!$B$2:$S$450,9,FALSE)</f>
        <v>5</v>
      </c>
      <c r="M1024">
        <f>VLOOKUP($D1024,metadata!$B$2:$S$450,10,FALSE)</f>
        <v>0</v>
      </c>
      <c r="N1024" t="str">
        <f>VLOOKUP($D1024,metadata!$B$2:$S$450,11,FALSE)</f>
        <v>Atrophaneura alcinous</v>
      </c>
      <c r="O1024" t="str">
        <f>VLOOKUP($D1024,metadata!$B$2:$S$450,12,FALSE)</f>
        <v>lepidoptera</v>
      </c>
      <c r="P1024" t="str">
        <f>VLOOKUP($D1024,metadata!$B$2:$S$450,13,FALSE)</f>
        <v xml:space="preserve"> Fuchu</v>
      </c>
      <c r="Q1024">
        <f>VLOOKUP($D1024,metadata!$B$2:$S$450,14,FALSE)</f>
        <v>35.668968999999997</v>
      </c>
      <c r="R1024">
        <f>VLOOKUP($D1024,metadata!$B$2:$S$450,15,FALSE)</f>
        <v>139.47766899999999</v>
      </c>
      <c r="S1024">
        <f>VLOOKUP($D1024,metadata!$B$2:$S$450,16,FALSE)</f>
        <v>0.05</v>
      </c>
      <c r="T1024">
        <f>VLOOKUP($D1024,metadata!$B$2:$S$450,17,FALSE)</f>
        <v>50</v>
      </c>
      <c r="U1024">
        <f>VLOOKUP($D1024,metadata!$B$2:$S$450,18,FALSE)</f>
        <v>0</v>
      </c>
      <c r="V1024">
        <f>VLOOKUP($D1024,metadata!$B$2:$Z$450,19,FALSE)</f>
        <v>25</v>
      </c>
      <c r="W1024" t="str">
        <f>VLOOKUP($D1024,metadata!$B$2:$Z$450,20,FALSE)</f>
        <v>global average</v>
      </c>
      <c r="X1024">
        <f>VLOOKUP($D1024,metadata!$B$2:$Z$450,21,FALSE)</f>
        <v>0</v>
      </c>
      <c r="Y1024">
        <f>VLOOKUP($D1024,metadata!$B$2:$Z$450,22,FALSE)</f>
        <v>19</v>
      </c>
      <c r="Z1024">
        <f>VLOOKUP($D1024,metadata!$B$2:$Z$450,23,FALSE)</f>
        <v>0</v>
      </c>
      <c r="AA1024">
        <f>VLOOKUP($D1024,metadata!$B$2:$Z$450,24,FALSE)</f>
        <v>0</v>
      </c>
      <c r="AB1024">
        <f>VLOOKUP($D1024,metadata!$B$2:$Z$450,25,FALSE)</f>
        <v>0</v>
      </c>
    </row>
    <row r="1025" spans="3:28" x14ac:dyDescent="0.3">
      <c r="C1025">
        <v>1024</v>
      </c>
      <c r="D1025" s="11" t="str">
        <f t="shared" si="15"/>
        <v>19- Fuchu</v>
      </c>
      <c r="E1025" t="str">
        <f>VLOOKUP($D1025,metadata!$B$2:$S$450,2,FALSE)</f>
        <v>Kato, Y</v>
      </c>
      <c r="F1025" t="str">
        <f>VLOOKUP($D1025,metadata!$B$2:$S$450,3,FALSE)</f>
        <v>Geographic variation in photoperiodic response for the induction of pupal diapause in the Aristolochia-feeding butterfly Atrophaneura alcinous</v>
      </c>
      <c r="G1025" t="str">
        <f>VLOOKUP($D1025,metadata!$B$2:$S$450,4,FALSE)</f>
        <v>10.1303/aez.2005.347</v>
      </c>
      <c r="H1025" t="str">
        <f>VLOOKUP($D1025,metadata!$B$2:$S$450,5,FALSE)</f>
        <v>y</v>
      </c>
      <c r="I1025" t="str">
        <f>VLOOKUP($D1025,metadata!$B$2:$S$450,6,FALSE)</f>
        <v>a</v>
      </c>
      <c r="J1025" t="str">
        <f>VLOOKUP($D1025,metadata!$B$2:$S$450,7,FALSE)</f>
        <v>i</v>
      </c>
      <c r="K1025">
        <f>VLOOKUP($D1025,metadata!$B$2:$S$450,8,FALSE)</f>
        <v>7</v>
      </c>
      <c r="L1025">
        <f>VLOOKUP($D1025,metadata!$B$2:$S$450,9,FALSE)</f>
        <v>5</v>
      </c>
      <c r="M1025">
        <f>VLOOKUP($D1025,metadata!$B$2:$S$450,10,FALSE)</f>
        <v>0</v>
      </c>
      <c r="N1025" t="str">
        <f>VLOOKUP($D1025,metadata!$B$2:$S$450,11,FALSE)</f>
        <v>Atrophaneura alcinous</v>
      </c>
      <c r="O1025" t="str">
        <f>VLOOKUP($D1025,metadata!$B$2:$S$450,12,FALSE)</f>
        <v>lepidoptera</v>
      </c>
      <c r="P1025" t="str">
        <f>VLOOKUP($D1025,metadata!$B$2:$S$450,13,FALSE)</f>
        <v xml:space="preserve"> Fuchu</v>
      </c>
      <c r="Q1025">
        <f>VLOOKUP($D1025,metadata!$B$2:$S$450,14,FALSE)</f>
        <v>35.668968999999997</v>
      </c>
      <c r="R1025">
        <f>VLOOKUP($D1025,metadata!$B$2:$S$450,15,FALSE)</f>
        <v>139.47766899999999</v>
      </c>
      <c r="S1025">
        <f>VLOOKUP($D1025,metadata!$B$2:$S$450,16,FALSE)</f>
        <v>0.05</v>
      </c>
      <c r="T1025">
        <f>VLOOKUP($D1025,metadata!$B$2:$S$450,17,FALSE)</f>
        <v>50</v>
      </c>
      <c r="U1025">
        <f>VLOOKUP($D1025,metadata!$B$2:$S$450,18,FALSE)</f>
        <v>0</v>
      </c>
      <c r="V1025">
        <f>VLOOKUP($D1025,metadata!$B$2:$Z$450,19,FALSE)</f>
        <v>25</v>
      </c>
      <c r="W1025" t="str">
        <f>VLOOKUP($D1025,metadata!$B$2:$Z$450,20,FALSE)</f>
        <v>global average</v>
      </c>
      <c r="X1025">
        <f>VLOOKUP($D1025,metadata!$B$2:$Z$450,21,FALSE)</f>
        <v>0</v>
      </c>
      <c r="Y1025">
        <f>VLOOKUP($D1025,metadata!$B$2:$Z$450,22,FALSE)</f>
        <v>19</v>
      </c>
      <c r="Z1025">
        <f>VLOOKUP($D1025,metadata!$B$2:$Z$450,23,FALSE)</f>
        <v>0</v>
      </c>
      <c r="AA1025">
        <f>VLOOKUP($D1025,metadata!$B$2:$Z$450,24,FALSE)</f>
        <v>0</v>
      </c>
      <c r="AB1025">
        <f>VLOOKUP($D1025,metadata!$B$2:$Z$450,25,FALSE)</f>
        <v>0</v>
      </c>
    </row>
    <row r="1026" spans="3:28" x14ac:dyDescent="0.3">
      <c r="C1026">
        <v>1025</v>
      </c>
      <c r="D1026" s="11" t="str">
        <f t="shared" si="15"/>
        <v>19- Fuchu</v>
      </c>
      <c r="E1026" t="str">
        <f>VLOOKUP($D1026,metadata!$B$2:$S$450,2,FALSE)</f>
        <v>Kato, Y</v>
      </c>
      <c r="F1026" t="str">
        <f>VLOOKUP($D1026,metadata!$B$2:$S$450,3,FALSE)</f>
        <v>Geographic variation in photoperiodic response for the induction of pupal diapause in the Aristolochia-feeding butterfly Atrophaneura alcinous</v>
      </c>
      <c r="G1026" t="str">
        <f>VLOOKUP($D1026,metadata!$B$2:$S$450,4,FALSE)</f>
        <v>10.1303/aez.2005.347</v>
      </c>
      <c r="H1026" t="str">
        <f>VLOOKUP($D1026,metadata!$B$2:$S$450,5,FALSE)</f>
        <v>y</v>
      </c>
      <c r="I1026" t="str">
        <f>VLOOKUP($D1026,metadata!$B$2:$S$450,6,FALSE)</f>
        <v>a</v>
      </c>
      <c r="J1026" t="str">
        <f>VLOOKUP($D1026,metadata!$B$2:$S$450,7,FALSE)</f>
        <v>i</v>
      </c>
      <c r="K1026">
        <f>VLOOKUP($D1026,metadata!$B$2:$S$450,8,FALSE)</f>
        <v>7</v>
      </c>
      <c r="L1026">
        <f>VLOOKUP($D1026,metadata!$B$2:$S$450,9,FALSE)</f>
        <v>5</v>
      </c>
      <c r="M1026">
        <f>VLOOKUP($D1026,metadata!$B$2:$S$450,10,FALSE)</f>
        <v>0</v>
      </c>
      <c r="N1026" t="str">
        <f>VLOOKUP($D1026,metadata!$B$2:$S$450,11,FALSE)</f>
        <v>Atrophaneura alcinous</v>
      </c>
      <c r="O1026" t="str">
        <f>VLOOKUP($D1026,metadata!$B$2:$S$450,12,FALSE)</f>
        <v>lepidoptera</v>
      </c>
      <c r="P1026" t="str">
        <f>VLOOKUP($D1026,metadata!$B$2:$S$450,13,FALSE)</f>
        <v xml:space="preserve"> Fuchu</v>
      </c>
      <c r="Q1026">
        <f>VLOOKUP($D1026,metadata!$B$2:$S$450,14,FALSE)</f>
        <v>35.668968999999997</v>
      </c>
      <c r="R1026">
        <f>VLOOKUP($D1026,metadata!$B$2:$S$450,15,FALSE)</f>
        <v>139.47766899999999</v>
      </c>
      <c r="S1026">
        <f>VLOOKUP($D1026,metadata!$B$2:$S$450,16,FALSE)</f>
        <v>0.05</v>
      </c>
      <c r="T1026">
        <f>VLOOKUP($D1026,metadata!$B$2:$S$450,17,FALSE)</f>
        <v>50</v>
      </c>
      <c r="U1026">
        <f>VLOOKUP($D1026,metadata!$B$2:$S$450,18,FALSE)</f>
        <v>0</v>
      </c>
      <c r="V1026">
        <f>VLOOKUP($D1026,metadata!$B$2:$Z$450,19,FALSE)</f>
        <v>25</v>
      </c>
      <c r="W1026" t="str">
        <f>VLOOKUP($D1026,metadata!$B$2:$Z$450,20,FALSE)</f>
        <v>global average</v>
      </c>
      <c r="X1026">
        <f>VLOOKUP($D1026,metadata!$B$2:$Z$450,21,FALSE)</f>
        <v>0</v>
      </c>
      <c r="Y1026">
        <f>VLOOKUP($D1026,metadata!$B$2:$Z$450,22,FALSE)</f>
        <v>19</v>
      </c>
      <c r="Z1026">
        <f>VLOOKUP($D1026,metadata!$B$2:$Z$450,23,FALSE)</f>
        <v>0</v>
      </c>
      <c r="AA1026">
        <f>VLOOKUP($D1026,metadata!$B$2:$Z$450,24,FALSE)</f>
        <v>0</v>
      </c>
      <c r="AB1026">
        <f>VLOOKUP($D1026,metadata!$B$2:$Z$450,25,FALSE)</f>
        <v>0</v>
      </c>
    </row>
    <row r="1027" spans="3:28" x14ac:dyDescent="0.3">
      <c r="C1027">
        <v>1026</v>
      </c>
      <c r="D1027" s="11" t="str">
        <f t="shared" ref="D1027:D1090" si="16">VLOOKUP(C1027,$A$1:$B$451,2)</f>
        <v>19- Fuchu</v>
      </c>
      <c r="E1027" t="str">
        <f>VLOOKUP($D1027,metadata!$B$2:$S$450,2,FALSE)</f>
        <v>Kato, Y</v>
      </c>
      <c r="F1027" t="str">
        <f>VLOOKUP($D1027,metadata!$B$2:$S$450,3,FALSE)</f>
        <v>Geographic variation in photoperiodic response for the induction of pupal diapause in the Aristolochia-feeding butterfly Atrophaneura alcinous</v>
      </c>
      <c r="G1027" t="str">
        <f>VLOOKUP($D1027,metadata!$B$2:$S$450,4,FALSE)</f>
        <v>10.1303/aez.2005.347</v>
      </c>
      <c r="H1027" t="str">
        <f>VLOOKUP($D1027,metadata!$B$2:$S$450,5,FALSE)</f>
        <v>y</v>
      </c>
      <c r="I1027" t="str">
        <f>VLOOKUP($D1027,metadata!$B$2:$S$450,6,FALSE)</f>
        <v>a</v>
      </c>
      <c r="J1027" t="str">
        <f>VLOOKUP($D1027,metadata!$B$2:$S$450,7,FALSE)</f>
        <v>i</v>
      </c>
      <c r="K1027">
        <f>VLOOKUP($D1027,metadata!$B$2:$S$450,8,FALSE)</f>
        <v>7</v>
      </c>
      <c r="L1027">
        <f>VLOOKUP($D1027,metadata!$B$2:$S$450,9,FALSE)</f>
        <v>5</v>
      </c>
      <c r="M1027">
        <f>VLOOKUP($D1027,metadata!$B$2:$S$450,10,FALSE)</f>
        <v>0</v>
      </c>
      <c r="N1027" t="str">
        <f>VLOOKUP($D1027,metadata!$B$2:$S$450,11,FALSE)</f>
        <v>Atrophaneura alcinous</v>
      </c>
      <c r="O1027" t="str">
        <f>VLOOKUP($D1027,metadata!$B$2:$S$450,12,FALSE)</f>
        <v>lepidoptera</v>
      </c>
      <c r="P1027" t="str">
        <f>VLOOKUP($D1027,metadata!$B$2:$S$450,13,FALSE)</f>
        <v xml:space="preserve"> Fuchu</v>
      </c>
      <c r="Q1027">
        <f>VLOOKUP($D1027,metadata!$B$2:$S$450,14,FALSE)</f>
        <v>35.668968999999997</v>
      </c>
      <c r="R1027">
        <f>VLOOKUP($D1027,metadata!$B$2:$S$450,15,FALSE)</f>
        <v>139.47766899999999</v>
      </c>
      <c r="S1027">
        <f>VLOOKUP($D1027,metadata!$B$2:$S$450,16,FALSE)</f>
        <v>0.05</v>
      </c>
      <c r="T1027">
        <f>VLOOKUP($D1027,metadata!$B$2:$S$450,17,FALSE)</f>
        <v>50</v>
      </c>
      <c r="U1027">
        <f>VLOOKUP($D1027,metadata!$B$2:$S$450,18,FALSE)</f>
        <v>0</v>
      </c>
      <c r="V1027">
        <f>VLOOKUP($D1027,metadata!$B$2:$Z$450,19,FALSE)</f>
        <v>25</v>
      </c>
      <c r="W1027" t="str">
        <f>VLOOKUP($D1027,metadata!$B$2:$Z$450,20,FALSE)</f>
        <v>global average</v>
      </c>
      <c r="X1027">
        <f>VLOOKUP($D1027,metadata!$B$2:$Z$450,21,FALSE)</f>
        <v>0</v>
      </c>
      <c r="Y1027">
        <f>VLOOKUP($D1027,metadata!$B$2:$Z$450,22,FALSE)</f>
        <v>19</v>
      </c>
      <c r="Z1027">
        <f>VLOOKUP($D1027,metadata!$B$2:$Z$450,23,FALSE)</f>
        <v>0</v>
      </c>
      <c r="AA1027">
        <f>VLOOKUP($D1027,metadata!$B$2:$Z$450,24,FALSE)</f>
        <v>0</v>
      </c>
      <c r="AB1027">
        <f>VLOOKUP($D1027,metadata!$B$2:$Z$450,25,FALSE)</f>
        <v>0</v>
      </c>
    </row>
    <row r="1028" spans="3:28" x14ac:dyDescent="0.3">
      <c r="C1028">
        <v>1027</v>
      </c>
      <c r="D1028" s="11" t="str">
        <f t="shared" si="16"/>
        <v>19- Fuchu</v>
      </c>
      <c r="E1028" t="str">
        <f>VLOOKUP($D1028,metadata!$B$2:$S$450,2,FALSE)</f>
        <v>Kato, Y</v>
      </c>
      <c r="F1028" t="str">
        <f>VLOOKUP($D1028,metadata!$B$2:$S$450,3,FALSE)</f>
        <v>Geographic variation in photoperiodic response for the induction of pupal diapause in the Aristolochia-feeding butterfly Atrophaneura alcinous</v>
      </c>
      <c r="G1028" t="str">
        <f>VLOOKUP($D1028,metadata!$B$2:$S$450,4,FALSE)</f>
        <v>10.1303/aez.2005.347</v>
      </c>
      <c r="H1028" t="str">
        <f>VLOOKUP($D1028,metadata!$B$2:$S$450,5,FALSE)</f>
        <v>y</v>
      </c>
      <c r="I1028" t="str">
        <f>VLOOKUP($D1028,metadata!$B$2:$S$450,6,FALSE)</f>
        <v>a</v>
      </c>
      <c r="J1028" t="str">
        <f>VLOOKUP($D1028,metadata!$B$2:$S$450,7,FALSE)</f>
        <v>i</v>
      </c>
      <c r="K1028">
        <f>VLOOKUP($D1028,metadata!$B$2:$S$450,8,FALSE)</f>
        <v>7</v>
      </c>
      <c r="L1028">
        <f>VLOOKUP($D1028,metadata!$B$2:$S$450,9,FALSE)</f>
        <v>5</v>
      </c>
      <c r="M1028">
        <f>VLOOKUP($D1028,metadata!$B$2:$S$450,10,FALSE)</f>
        <v>0</v>
      </c>
      <c r="N1028" t="str">
        <f>VLOOKUP($D1028,metadata!$B$2:$S$450,11,FALSE)</f>
        <v>Atrophaneura alcinous</v>
      </c>
      <c r="O1028" t="str">
        <f>VLOOKUP($D1028,metadata!$B$2:$S$450,12,FALSE)</f>
        <v>lepidoptera</v>
      </c>
      <c r="P1028" t="str">
        <f>VLOOKUP($D1028,metadata!$B$2:$S$450,13,FALSE)</f>
        <v xml:space="preserve"> Fuchu</v>
      </c>
      <c r="Q1028">
        <f>VLOOKUP($D1028,metadata!$B$2:$S$450,14,FALSE)</f>
        <v>35.668968999999997</v>
      </c>
      <c r="R1028">
        <f>VLOOKUP($D1028,metadata!$B$2:$S$450,15,FALSE)</f>
        <v>139.47766899999999</v>
      </c>
      <c r="S1028">
        <f>VLOOKUP($D1028,metadata!$B$2:$S$450,16,FALSE)</f>
        <v>0.05</v>
      </c>
      <c r="T1028">
        <f>VLOOKUP($D1028,metadata!$B$2:$S$450,17,FALSE)</f>
        <v>50</v>
      </c>
      <c r="U1028">
        <f>VLOOKUP($D1028,metadata!$B$2:$S$450,18,FALSE)</f>
        <v>0</v>
      </c>
      <c r="V1028">
        <f>VLOOKUP($D1028,metadata!$B$2:$Z$450,19,FALSE)</f>
        <v>25</v>
      </c>
      <c r="W1028" t="str">
        <f>VLOOKUP($D1028,metadata!$B$2:$Z$450,20,FALSE)</f>
        <v>global average</v>
      </c>
      <c r="X1028">
        <f>VLOOKUP($D1028,metadata!$B$2:$Z$450,21,FALSE)</f>
        <v>0</v>
      </c>
      <c r="Y1028">
        <f>VLOOKUP($D1028,metadata!$B$2:$Z$450,22,FALSE)</f>
        <v>19</v>
      </c>
      <c r="Z1028">
        <f>VLOOKUP($D1028,metadata!$B$2:$Z$450,23,FALSE)</f>
        <v>0</v>
      </c>
      <c r="AA1028">
        <f>VLOOKUP($D1028,metadata!$B$2:$Z$450,24,FALSE)</f>
        <v>0</v>
      </c>
      <c r="AB1028">
        <f>VLOOKUP($D1028,metadata!$B$2:$Z$450,25,FALSE)</f>
        <v>0</v>
      </c>
    </row>
    <row r="1029" spans="3:28" x14ac:dyDescent="0.3">
      <c r="C1029">
        <v>1028</v>
      </c>
      <c r="D1029" s="11" t="str">
        <f t="shared" si="16"/>
        <v>19- Fuchu</v>
      </c>
      <c r="E1029" t="str">
        <f>VLOOKUP($D1029,metadata!$B$2:$S$450,2,FALSE)</f>
        <v>Kato, Y</v>
      </c>
      <c r="F1029" t="str">
        <f>VLOOKUP($D1029,metadata!$B$2:$S$450,3,FALSE)</f>
        <v>Geographic variation in photoperiodic response for the induction of pupal diapause in the Aristolochia-feeding butterfly Atrophaneura alcinous</v>
      </c>
      <c r="G1029" t="str">
        <f>VLOOKUP($D1029,metadata!$B$2:$S$450,4,FALSE)</f>
        <v>10.1303/aez.2005.347</v>
      </c>
      <c r="H1029" t="str">
        <f>VLOOKUP($D1029,metadata!$B$2:$S$450,5,FALSE)</f>
        <v>y</v>
      </c>
      <c r="I1029" t="str">
        <f>VLOOKUP($D1029,metadata!$B$2:$S$450,6,FALSE)</f>
        <v>a</v>
      </c>
      <c r="J1029" t="str">
        <f>VLOOKUP($D1029,metadata!$B$2:$S$450,7,FALSE)</f>
        <v>i</v>
      </c>
      <c r="K1029">
        <f>VLOOKUP($D1029,metadata!$B$2:$S$450,8,FALSE)</f>
        <v>7</v>
      </c>
      <c r="L1029">
        <f>VLOOKUP($D1029,metadata!$B$2:$S$450,9,FALSE)</f>
        <v>5</v>
      </c>
      <c r="M1029">
        <f>VLOOKUP($D1029,metadata!$B$2:$S$450,10,FALSE)</f>
        <v>0</v>
      </c>
      <c r="N1029" t="str">
        <f>VLOOKUP($D1029,metadata!$B$2:$S$450,11,FALSE)</f>
        <v>Atrophaneura alcinous</v>
      </c>
      <c r="O1029" t="str">
        <f>VLOOKUP($D1029,metadata!$B$2:$S$450,12,FALSE)</f>
        <v>lepidoptera</v>
      </c>
      <c r="P1029" t="str">
        <f>VLOOKUP($D1029,metadata!$B$2:$S$450,13,FALSE)</f>
        <v xml:space="preserve"> Fuchu</v>
      </c>
      <c r="Q1029">
        <f>VLOOKUP($D1029,metadata!$B$2:$S$450,14,FALSE)</f>
        <v>35.668968999999997</v>
      </c>
      <c r="R1029">
        <f>VLOOKUP($D1029,metadata!$B$2:$S$450,15,FALSE)</f>
        <v>139.47766899999999</v>
      </c>
      <c r="S1029">
        <f>VLOOKUP($D1029,metadata!$B$2:$S$450,16,FALSE)</f>
        <v>0.05</v>
      </c>
      <c r="T1029">
        <f>VLOOKUP($D1029,metadata!$B$2:$S$450,17,FALSE)</f>
        <v>50</v>
      </c>
      <c r="U1029">
        <f>VLOOKUP($D1029,metadata!$B$2:$S$450,18,FALSE)</f>
        <v>0</v>
      </c>
      <c r="V1029">
        <f>VLOOKUP($D1029,metadata!$B$2:$Z$450,19,FALSE)</f>
        <v>25</v>
      </c>
      <c r="W1029" t="str">
        <f>VLOOKUP($D1029,metadata!$B$2:$Z$450,20,FALSE)</f>
        <v>global average</v>
      </c>
      <c r="X1029">
        <f>VLOOKUP($D1029,metadata!$B$2:$Z$450,21,FALSE)</f>
        <v>0</v>
      </c>
      <c r="Y1029">
        <f>VLOOKUP($D1029,metadata!$B$2:$Z$450,22,FALSE)</f>
        <v>19</v>
      </c>
      <c r="Z1029">
        <f>VLOOKUP($D1029,metadata!$B$2:$Z$450,23,FALSE)</f>
        <v>0</v>
      </c>
      <c r="AA1029">
        <f>VLOOKUP($D1029,metadata!$B$2:$Z$450,24,FALSE)</f>
        <v>0</v>
      </c>
      <c r="AB1029">
        <f>VLOOKUP($D1029,metadata!$B$2:$Z$450,25,FALSE)</f>
        <v>0</v>
      </c>
    </row>
    <row r="1030" spans="3:28" x14ac:dyDescent="0.3">
      <c r="C1030">
        <v>1029</v>
      </c>
      <c r="D1030" s="11" t="str">
        <f t="shared" si="16"/>
        <v>19- Fuchu</v>
      </c>
      <c r="E1030" t="str">
        <f>VLOOKUP($D1030,metadata!$B$2:$S$450,2,FALSE)</f>
        <v>Kato, Y</v>
      </c>
      <c r="F1030" t="str">
        <f>VLOOKUP($D1030,metadata!$B$2:$S$450,3,FALSE)</f>
        <v>Geographic variation in photoperiodic response for the induction of pupal diapause in the Aristolochia-feeding butterfly Atrophaneura alcinous</v>
      </c>
      <c r="G1030" t="str">
        <f>VLOOKUP($D1030,metadata!$B$2:$S$450,4,FALSE)</f>
        <v>10.1303/aez.2005.347</v>
      </c>
      <c r="H1030" t="str">
        <f>VLOOKUP($D1030,metadata!$B$2:$S$450,5,FALSE)</f>
        <v>y</v>
      </c>
      <c r="I1030" t="str">
        <f>VLOOKUP($D1030,metadata!$B$2:$S$450,6,FALSE)</f>
        <v>a</v>
      </c>
      <c r="J1030" t="str">
        <f>VLOOKUP($D1030,metadata!$B$2:$S$450,7,FALSE)</f>
        <v>i</v>
      </c>
      <c r="K1030">
        <f>VLOOKUP($D1030,metadata!$B$2:$S$450,8,FALSE)</f>
        <v>7</v>
      </c>
      <c r="L1030">
        <f>VLOOKUP($D1030,metadata!$B$2:$S$450,9,FALSE)</f>
        <v>5</v>
      </c>
      <c r="M1030">
        <f>VLOOKUP($D1030,metadata!$B$2:$S$450,10,FALSE)</f>
        <v>0</v>
      </c>
      <c r="N1030" t="str">
        <f>VLOOKUP($D1030,metadata!$B$2:$S$450,11,FALSE)</f>
        <v>Atrophaneura alcinous</v>
      </c>
      <c r="O1030" t="str">
        <f>VLOOKUP($D1030,metadata!$B$2:$S$450,12,FALSE)</f>
        <v>lepidoptera</v>
      </c>
      <c r="P1030" t="str">
        <f>VLOOKUP($D1030,metadata!$B$2:$S$450,13,FALSE)</f>
        <v xml:space="preserve"> Fuchu</v>
      </c>
      <c r="Q1030">
        <f>VLOOKUP($D1030,metadata!$B$2:$S$450,14,FALSE)</f>
        <v>35.668968999999997</v>
      </c>
      <c r="R1030">
        <f>VLOOKUP($D1030,metadata!$B$2:$S$450,15,FALSE)</f>
        <v>139.47766899999999</v>
      </c>
      <c r="S1030">
        <f>VLOOKUP($D1030,metadata!$B$2:$S$450,16,FALSE)</f>
        <v>0.05</v>
      </c>
      <c r="T1030">
        <f>VLOOKUP($D1030,metadata!$B$2:$S$450,17,FALSE)</f>
        <v>50</v>
      </c>
      <c r="U1030">
        <f>VLOOKUP($D1030,metadata!$B$2:$S$450,18,FALSE)</f>
        <v>0</v>
      </c>
      <c r="V1030">
        <f>VLOOKUP($D1030,metadata!$B$2:$Z$450,19,FALSE)</f>
        <v>25</v>
      </c>
      <c r="W1030" t="str">
        <f>VLOOKUP($D1030,metadata!$B$2:$Z$450,20,FALSE)</f>
        <v>global average</v>
      </c>
      <c r="X1030">
        <f>VLOOKUP($D1030,metadata!$B$2:$Z$450,21,FALSE)</f>
        <v>0</v>
      </c>
      <c r="Y1030">
        <f>VLOOKUP($D1030,metadata!$B$2:$Z$450,22,FALSE)</f>
        <v>19</v>
      </c>
      <c r="Z1030">
        <f>VLOOKUP($D1030,metadata!$B$2:$Z$450,23,FALSE)</f>
        <v>0</v>
      </c>
      <c r="AA1030">
        <f>VLOOKUP($D1030,metadata!$B$2:$Z$450,24,FALSE)</f>
        <v>0</v>
      </c>
      <c r="AB1030">
        <f>VLOOKUP($D1030,metadata!$B$2:$Z$450,25,FALSE)</f>
        <v>0</v>
      </c>
    </row>
    <row r="1031" spans="3:28" x14ac:dyDescent="0.3">
      <c r="C1031">
        <v>1030</v>
      </c>
      <c r="D1031" s="11" t="str">
        <f t="shared" si="16"/>
        <v>19- Fuchu</v>
      </c>
      <c r="E1031" t="str">
        <f>VLOOKUP($D1031,metadata!$B$2:$S$450,2,FALSE)</f>
        <v>Kato, Y</v>
      </c>
      <c r="F1031" t="str">
        <f>VLOOKUP($D1031,metadata!$B$2:$S$450,3,FALSE)</f>
        <v>Geographic variation in photoperiodic response for the induction of pupal diapause in the Aristolochia-feeding butterfly Atrophaneura alcinous</v>
      </c>
      <c r="G1031" t="str">
        <f>VLOOKUP($D1031,metadata!$B$2:$S$450,4,FALSE)</f>
        <v>10.1303/aez.2005.347</v>
      </c>
      <c r="H1031" t="str">
        <f>VLOOKUP($D1031,metadata!$B$2:$S$450,5,FALSE)</f>
        <v>y</v>
      </c>
      <c r="I1031" t="str">
        <f>VLOOKUP($D1031,metadata!$B$2:$S$450,6,FALSE)</f>
        <v>a</v>
      </c>
      <c r="J1031" t="str">
        <f>VLOOKUP($D1031,metadata!$B$2:$S$450,7,FALSE)</f>
        <v>i</v>
      </c>
      <c r="K1031">
        <f>VLOOKUP($D1031,metadata!$B$2:$S$450,8,FALSE)</f>
        <v>7</v>
      </c>
      <c r="L1031">
        <f>VLOOKUP($D1031,metadata!$B$2:$S$450,9,FALSE)</f>
        <v>5</v>
      </c>
      <c r="M1031">
        <f>VLOOKUP($D1031,metadata!$B$2:$S$450,10,FALSE)</f>
        <v>0</v>
      </c>
      <c r="N1031" t="str">
        <f>VLOOKUP($D1031,metadata!$B$2:$S$450,11,FALSE)</f>
        <v>Atrophaneura alcinous</v>
      </c>
      <c r="O1031" t="str">
        <f>VLOOKUP($D1031,metadata!$B$2:$S$450,12,FALSE)</f>
        <v>lepidoptera</v>
      </c>
      <c r="P1031" t="str">
        <f>VLOOKUP($D1031,metadata!$B$2:$S$450,13,FALSE)</f>
        <v xml:space="preserve"> Fuchu</v>
      </c>
      <c r="Q1031">
        <f>VLOOKUP($D1031,metadata!$B$2:$S$450,14,FALSE)</f>
        <v>35.668968999999997</v>
      </c>
      <c r="R1031">
        <f>VLOOKUP($D1031,metadata!$B$2:$S$450,15,FALSE)</f>
        <v>139.47766899999999</v>
      </c>
      <c r="S1031">
        <f>VLOOKUP($D1031,metadata!$B$2:$S$450,16,FALSE)</f>
        <v>0.05</v>
      </c>
      <c r="T1031">
        <f>VLOOKUP($D1031,metadata!$B$2:$S$450,17,FALSE)</f>
        <v>50</v>
      </c>
      <c r="U1031">
        <f>VLOOKUP($D1031,metadata!$B$2:$S$450,18,FALSE)</f>
        <v>0</v>
      </c>
      <c r="V1031">
        <f>VLOOKUP($D1031,metadata!$B$2:$Z$450,19,FALSE)</f>
        <v>25</v>
      </c>
      <c r="W1031" t="str">
        <f>VLOOKUP($D1031,metadata!$B$2:$Z$450,20,FALSE)</f>
        <v>global average</v>
      </c>
      <c r="X1031">
        <f>VLOOKUP($D1031,metadata!$B$2:$Z$450,21,FALSE)</f>
        <v>0</v>
      </c>
      <c r="Y1031">
        <f>VLOOKUP($D1031,metadata!$B$2:$Z$450,22,FALSE)</f>
        <v>19</v>
      </c>
      <c r="Z1031">
        <f>VLOOKUP($D1031,metadata!$B$2:$Z$450,23,FALSE)</f>
        <v>0</v>
      </c>
      <c r="AA1031">
        <f>VLOOKUP($D1031,metadata!$B$2:$Z$450,24,FALSE)</f>
        <v>0</v>
      </c>
      <c r="AB1031">
        <f>VLOOKUP($D1031,metadata!$B$2:$Z$450,25,FALSE)</f>
        <v>0</v>
      </c>
    </row>
    <row r="1032" spans="3:28" x14ac:dyDescent="0.3">
      <c r="C1032">
        <v>1031</v>
      </c>
      <c r="D1032" s="11" t="str">
        <f t="shared" si="16"/>
        <v>19- Fuchu</v>
      </c>
      <c r="E1032" t="str">
        <f>VLOOKUP($D1032,metadata!$B$2:$S$450,2,FALSE)</f>
        <v>Kato, Y</v>
      </c>
      <c r="F1032" t="str">
        <f>VLOOKUP($D1032,metadata!$B$2:$S$450,3,FALSE)</f>
        <v>Geographic variation in photoperiodic response for the induction of pupal diapause in the Aristolochia-feeding butterfly Atrophaneura alcinous</v>
      </c>
      <c r="G1032" t="str">
        <f>VLOOKUP($D1032,metadata!$B$2:$S$450,4,FALSE)</f>
        <v>10.1303/aez.2005.347</v>
      </c>
      <c r="H1032" t="str">
        <f>VLOOKUP($D1032,metadata!$B$2:$S$450,5,FALSE)</f>
        <v>y</v>
      </c>
      <c r="I1032" t="str">
        <f>VLOOKUP($D1032,metadata!$B$2:$S$450,6,FALSE)</f>
        <v>a</v>
      </c>
      <c r="J1032" t="str">
        <f>VLOOKUP($D1032,metadata!$B$2:$S$450,7,FALSE)</f>
        <v>i</v>
      </c>
      <c r="K1032">
        <f>VLOOKUP($D1032,metadata!$B$2:$S$450,8,FALSE)</f>
        <v>7</v>
      </c>
      <c r="L1032">
        <f>VLOOKUP($D1032,metadata!$B$2:$S$450,9,FALSE)</f>
        <v>5</v>
      </c>
      <c r="M1032">
        <f>VLOOKUP($D1032,metadata!$B$2:$S$450,10,FALSE)</f>
        <v>0</v>
      </c>
      <c r="N1032" t="str">
        <f>VLOOKUP($D1032,metadata!$B$2:$S$450,11,FALSE)</f>
        <v>Atrophaneura alcinous</v>
      </c>
      <c r="O1032" t="str">
        <f>VLOOKUP($D1032,metadata!$B$2:$S$450,12,FALSE)</f>
        <v>lepidoptera</v>
      </c>
      <c r="P1032" t="str">
        <f>VLOOKUP($D1032,metadata!$B$2:$S$450,13,FALSE)</f>
        <v xml:space="preserve"> Fuchu</v>
      </c>
      <c r="Q1032">
        <f>VLOOKUP($D1032,metadata!$B$2:$S$450,14,FALSE)</f>
        <v>35.668968999999997</v>
      </c>
      <c r="R1032">
        <f>VLOOKUP($D1032,metadata!$B$2:$S$450,15,FALSE)</f>
        <v>139.47766899999999</v>
      </c>
      <c r="S1032">
        <f>VLOOKUP($D1032,metadata!$B$2:$S$450,16,FALSE)</f>
        <v>0.05</v>
      </c>
      <c r="T1032">
        <f>VLOOKUP($D1032,metadata!$B$2:$S$450,17,FALSE)</f>
        <v>50</v>
      </c>
      <c r="U1032">
        <f>VLOOKUP($D1032,metadata!$B$2:$S$450,18,FALSE)</f>
        <v>0</v>
      </c>
      <c r="V1032">
        <f>VLOOKUP($D1032,metadata!$B$2:$Z$450,19,FALSE)</f>
        <v>25</v>
      </c>
      <c r="W1032" t="str">
        <f>VLOOKUP($D1032,metadata!$B$2:$Z$450,20,FALSE)</f>
        <v>global average</v>
      </c>
      <c r="X1032">
        <f>VLOOKUP($D1032,metadata!$B$2:$Z$450,21,FALSE)</f>
        <v>0</v>
      </c>
      <c r="Y1032">
        <f>VLOOKUP($D1032,metadata!$B$2:$Z$450,22,FALSE)</f>
        <v>19</v>
      </c>
      <c r="Z1032">
        <f>VLOOKUP($D1032,metadata!$B$2:$Z$450,23,FALSE)</f>
        <v>0</v>
      </c>
      <c r="AA1032">
        <f>VLOOKUP($D1032,metadata!$B$2:$Z$450,24,FALSE)</f>
        <v>0</v>
      </c>
      <c r="AB1032">
        <f>VLOOKUP($D1032,metadata!$B$2:$Z$450,25,FALSE)</f>
        <v>0</v>
      </c>
    </row>
    <row r="1033" spans="3:28" x14ac:dyDescent="0.3">
      <c r="C1033">
        <v>1032</v>
      </c>
      <c r="D1033" s="11" t="str">
        <f t="shared" si="16"/>
        <v>19- Fuchu</v>
      </c>
      <c r="E1033" t="str">
        <f>VLOOKUP($D1033,metadata!$B$2:$S$450,2,FALSE)</f>
        <v>Kato, Y</v>
      </c>
      <c r="F1033" t="str">
        <f>VLOOKUP($D1033,metadata!$B$2:$S$450,3,FALSE)</f>
        <v>Geographic variation in photoperiodic response for the induction of pupal diapause in the Aristolochia-feeding butterfly Atrophaneura alcinous</v>
      </c>
      <c r="G1033" t="str">
        <f>VLOOKUP($D1033,metadata!$B$2:$S$450,4,FALSE)</f>
        <v>10.1303/aez.2005.347</v>
      </c>
      <c r="H1033" t="str">
        <f>VLOOKUP($D1033,metadata!$B$2:$S$450,5,FALSE)</f>
        <v>y</v>
      </c>
      <c r="I1033" t="str">
        <f>VLOOKUP($D1033,metadata!$B$2:$S$450,6,FALSE)</f>
        <v>a</v>
      </c>
      <c r="J1033" t="str">
        <f>VLOOKUP($D1033,metadata!$B$2:$S$450,7,FALSE)</f>
        <v>i</v>
      </c>
      <c r="K1033">
        <f>VLOOKUP($D1033,metadata!$B$2:$S$450,8,FALSE)</f>
        <v>7</v>
      </c>
      <c r="L1033">
        <f>VLOOKUP($D1033,metadata!$B$2:$S$450,9,FALSE)</f>
        <v>5</v>
      </c>
      <c r="M1033">
        <f>VLOOKUP($D1033,metadata!$B$2:$S$450,10,FALSE)</f>
        <v>0</v>
      </c>
      <c r="N1033" t="str">
        <f>VLOOKUP($D1033,metadata!$B$2:$S$450,11,FALSE)</f>
        <v>Atrophaneura alcinous</v>
      </c>
      <c r="O1033" t="str">
        <f>VLOOKUP($D1033,metadata!$B$2:$S$450,12,FALSE)</f>
        <v>lepidoptera</v>
      </c>
      <c r="P1033" t="str">
        <f>VLOOKUP($D1033,metadata!$B$2:$S$450,13,FALSE)</f>
        <v xml:space="preserve"> Fuchu</v>
      </c>
      <c r="Q1033">
        <f>VLOOKUP($D1033,metadata!$B$2:$S$450,14,FALSE)</f>
        <v>35.668968999999997</v>
      </c>
      <c r="R1033">
        <f>VLOOKUP($D1033,metadata!$B$2:$S$450,15,FALSE)</f>
        <v>139.47766899999999</v>
      </c>
      <c r="S1033">
        <f>VLOOKUP($D1033,metadata!$B$2:$S$450,16,FALSE)</f>
        <v>0.05</v>
      </c>
      <c r="T1033">
        <f>VLOOKUP($D1033,metadata!$B$2:$S$450,17,FALSE)</f>
        <v>50</v>
      </c>
      <c r="U1033">
        <f>VLOOKUP($D1033,metadata!$B$2:$S$450,18,FALSE)</f>
        <v>0</v>
      </c>
      <c r="V1033">
        <f>VLOOKUP($D1033,metadata!$B$2:$Z$450,19,FALSE)</f>
        <v>25</v>
      </c>
      <c r="W1033" t="str">
        <f>VLOOKUP($D1033,metadata!$B$2:$Z$450,20,FALSE)</f>
        <v>global average</v>
      </c>
      <c r="X1033">
        <f>VLOOKUP($D1033,metadata!$B$2:$Z$450,21,FALSE)</f>
        <v>0</v>
      </c>
      <c r="Y1033">
        <f>VLOOKUP($D1033,metadata!$B$2:$Z$450,22,FALSE)</f>
        <v>19</v>
      </c>
      <c r="Z1033">
        <f>VLOOKUP($D1033,metadata!$B$2:$Z$450,23,FALSE)</f>
        <v>0</v>
      </c>
      <c r="AA1033">
        <f>VLOOKUP($D1033,metadata!$B$2:$Z$450,24,FALSE)</f>
        <v>0</v>
      </c>
      <c r="AB1033">
        <f>VLOOKUP($D1033,metadata!$B$2:$Z$450,25,FALSE)</f>
        <v>0</v>
      </c>
    </row>
    <row r="1034" spans="3:28" x14ac:dyDescent="0.3">
      <c r="C1034">
        <v>1033</v>
      </c>
      <c r="D1034" s="11" t="str">
        <f t="shared" si="16"/>
        <v>19- Fuchu</v>
      </c>
      <c r="E1034" t="str">
        <f>VLOOKUP($D1034,metadata!$B$2:$S$450,2,FALSE)</f>
        <v>Kato, Y</v>
      </c>
      <c r="F1034" t="str">
        <f>VLOOKUP($D1034,metadata!$B$2:$S$450,3,FALSE)</f>
        <v>Geographic variation in photoperiodic response for the induction of pupal diapause in the Aristolochia-feeding butterfly Atrophaneura alcinous</v>
      </c>
      <c r="G1034" t="str">
        <f>VLOOKUP($D1034,metadata!$B$2:$S$450,4,FALSE)</f>
        <v>10.1303/aez.2005.347</v>
      </c>
      <c r="H1034" t="str">
        <f>VLOOKUP($D1034,metadata!$B$2:$S$450,5,FALSE)</f>
        <v>y</v>
      </c>
      <c r="I1034" t="str">
        <f>VLOOKUP($D1034,metadata!$B$2:$S$450,6,FALSE)</f>
        <v>a</v>
      </c>
      <c r="J1034" t="str">
        <f>VLOOKUP($D1034,metadata!$B$2:$S$450,7,FALSE)</f>
        <v>i</v>
      </c>
      <c r="K1034">
        <f>VLOOKUP($D1034,metadata!$B$2:$S$450,8,FALSE)</f>
        <v>7</v>
      </c>
      <c r="L1034">
        <f>VLOOKUP($D1034,metadata!$B$2:$S$450,9,FALSE)</f>
        <v>5</v>
      </c>
      <c r="M1034">
        <f>VLOOKUP($D1034,metadata!$B$2:$S$450,10,FALSE)</f>
        <v>0</v>
      </c>
      <c r="N1034" t="str">
        <f>VLOOKUP($D1034,metadata!$B$2:$S$450,11,FALSE)</f>
        <v>Atrophaneura alcinous</v>
      </c>
      <c r="O1034" t="str">
        <f>VLOOKUP($D1034,metadata!$B$2:$S$450,12,FALSE)</f>
        <v>lepidoptera</v>
      </c>
      <c r="P1034" t="str">
        <f>VLOOKUP($D1034,metadata!$B$2:$S$450,13,FALSE)</f>
        <v xml:space="preserve"> Fuchu</v>
      </c>
      <c r="Q1034">
        <f>VLOOKUP($D1034,metadata!$B$2:$S$450,14,FALSE)</f>
        <v>35.668968999999997</v>
      </c>
      <c r="R1034">
        <f>VLOOKUP($D1034,metadata!$B$2:$S$450,15,FALSE)</f>
        <v>139.47766899999999</v>
      </c>
      <c r="S1034">
        <f>VLOOKUP($D1034,metadata!$B$2:$S$450,16,FALSE)</f>
        <v>0.05</v>
      </c>
      <c r="T1034">
        <f>VLOOKUP($D1034,metadata!$B$2:$S$450,17,FALSE)</f>
        <v>50</v>
      </c>
      <c r="U1034">
        <f>VLOOKUP($D1034,metadata!$B$2:$S$450,18,FALSE)</f>
        <v>0</v>
      </c>
      <c r="V1034">
        <f>VLOOKUP($D1034,metadata!$B$2:$Z$450,19,FALSE)</f>
        <v>25</v>
      </c>
      <c r="W1034" t="str">
        <f>VLOOKUP($D1034,metadata!$B$2:$Z$450,20,FALSE)</f>
        <v>global average</v>
      </c>
      <c r="X1034">
        <f>VLOOKUP($D1034,metadata!$B$2:$Z$450,21,FALSE)</f>
        <v>0</v>
      </c>
      <c r="Y1034">
        <f>VLOOKUP($D1034,metadata!$B$2:$Z$450,22,FALSE)</f>
        <v>19</v>
      </c>
      <c r="Z1034">
        <f>VLOOKUP($D1034,metadata!$B$2:$Z$450,23,FALSE)</f>
        <v>0</v>
      </c>
      <c r="AA1034">
        <f>VLOOKUP($D1034,metadata!$B$2:$Z$450,24,FALSE)</f>
        <v>0</v>
      </c>
      <c r="AB1034">
        <f>VLOOKUP($D1034,metadata!$B$2:$Z$450,25,FALSE)</f>
        <v>0</v>
      </c>
    </row>
    <row r="1035" spans="3:28" x14ac:dyDescent="0.3">
      <c r="C1035">
        <v>1034</v>
      </c>
      <c r="D1035" s="11" t="str">
        <f t="shared" si="16"/>
        <v>19- Fuchu</v>
      </c>
      <c r="E1035" t="str">
        <f>VLOOKUP($D1035,metadata!$B$2:$S$450,2,FALSE)</f>
        <v>Kato, Y</v>
      </c>
      <c r="F1035" t="str">
        <f>VLOOKUP($D1035,metadata!$B$2:$S$450,3,FALSE)</f>
        <v>Geographic variation in photoperiodic response for the induction of pupal diapause in the Aristolochia-feeding butterfly Atrophaneura alcinous</v>
      </c>
      <c r="G1035" t="str">
        <f>VLOOKUP($D1035,metadata!$B$2:$S$450,4,FALSE)</f>
        <v>10.1303/aez.2005.347</v>
      </c>
      <c r="H1035" t="str">
        <f>VLOOKUP($D1035,metadata!$B$2:$S$450,5,FALSE)</f>
        <v>y</v>
      </c>
      <c r="I1035" t="str">
        <f>VLOOKUP($D1035,metadata!$B$2:$S$450,6,FALSE)</f>
        <v>a</v>
      </c>
      <c r="J1035" t="str">
        <f>VLOOKUP($D1035,metadata!$B$2:$S$450,7,FALSE)</f>
        <v>i</v>
      </c>
      <c r="K1035">
        <f>VLOOKUP($D1035,metadata!$B$2:$S$450,8,FALSE)</f>
        <v>7</v>
      </c>
      <c r="L1035">
        <f>VLOOKUP($D1035,metadata!$B$2:$S$450,9,FALSE)</f>
        <v>5</v>
      </c>
      <c r="M1035">
        <f>VLOOKUP($D1035,metadata!$B$2:$S$450,10,FALSE)</f>
        <v>0</v>
      </c>
      <c r="N1035" t="str">
        <f>VLOOKUP($D1035,metadata!$B$2:$S$450,11,FALSE)</f>
        <v>Atrophaneura alcinous</v>
      </c>
      <c r="O1035" t="str">
        <f>VLOOKUP($D1035,metadata!$B$2:$S$450,12,FALSE)</f>
        <v>lepidoptera</v>
      </c>
      <c r="P1035" t="str">
        <f>VLOOKUP($D1035,metadata!$B$2:$S$450,13,FALSE)</f>
        <v xml:space="preserve"> Fuchu</v>
      </c>
      <c r="Q1035">
        <f>VLOOKUP($D1035,metadata!$B$2:$S$450,14,FALSE)</f>
        <v>35.668968999999997</v>
      </c>
      <c r="R1035">
        <f>VLOOKUP($D1035,metadata!$B$2:$S$450,15,FALSE)</f>
        <v>139.47766899999999</v>
      </c>
      <c r="S1035">
        <f>VLOOKUP($D1035,metadata!$B$2:$S$450,16,FALSE)</f>
        <v>0.05</v>
      </c>
      <c r="T1035">
        <f>VLOOKUP($D1035,metadata!$B$2:$S$450,17,FALSE)</f>
        <v>50</v>
      </c>
      <c r="U1035">
        <f>VLOOKUP($D1035,metadata!$B$2:$S$450,18,FALSE)</f>
        <v>0</v>
      </c>
      <c r="V1035">
        <f>VLOOKUP($D1035,metadata!$B$2:$Z$450,19,FALSE)</f>
        <v>25</v>
      </c>
      <c r="W1035" t="str">
        <f>VLOOKUP($D1035,metadata!$B$2:$Z$450,20,FALSE)</f>
        <v>global average</v>
      </c>
      <c r="X1035">
        <f>VLOOKUP($D1035,metadata!$B$2:$Z$450,21,FALSE)</f>
        <v>0</v>
      </c>
      <c r="Y1035">
        <f>VLOOKUP($D1035,metadata!$B$2:$Z$450,22,FALSE)</f>
        <v>19</v>
      </c>
      <c r="Z1035">
        <f>VLOOKUP($D1035,metadata!$B$2:$Z$450,23,FALSE)</f>
        <v>0</v>
      </c>
      <c r="AA1035">
        <f>VLOOKUP($D1035,metadata!$B$2:$Z$450,24,FALSE)</f>
        <v>0</v>
      </c>
      <c r="AB1035">
        <f>VLOOKUP($D1035,metadata!$B$2:$Z$450,25,FALSE)</f>
        <v>0</v>
      </c>
    </row>
    <row r="1036" spans="3:28" x14ac:dyDescent="0.3">
      <c r="C1036">
        <v>1035</v>
      </c>
      <c r="D1036" s="11" t="str">
        <f t="shared" si="16"/>
        <v>19- Fuchu</v>
      </c>
      <c r="E1036" t="str">
        <f>VLOOKUP($D1036,metadata!$B$2:$S$450,2,FALSE)</f>
        <v>Kato, Y</v>
      </c>
      <c r="F1036" t="str">
        <f>VLOOKUP($D1036,metadata!$B$2:$S$450,3,FALSE)</f>
        <v>Geographic variation in photoperiodic response for the induction of pupal diapause in the Aristolochia-feeding butterfly Atrophaneura alcinous</v>
      </c>
      <c r="G1036" t="str">
        <f>VLOOKUP($D1036,metadata!$B$2:$S$450,4,FALSE)</f>
        <v>10.1303/aez.2005.347</v>
      </c>
      <c r="H1036" t="str">
        <f>VLOOKUP($D1036,metadata!$B$2:$S$450,5,FALSE)</f>
        <v>y</v>
      </c>
      <c r="I1036" t="str">
        <f>VLOOKUP($D1036,metadata!$B$2:$S$450,6,FALSE)</f>
        <v>a</v>
      </c>
      <c r="J1036" t="str">
        <f>VLOOKUP($D1036,metadata!$B$2:$S$450,7,FALSE)</f>
        <v>i</v>
      </c>
      <c r="K1036">
        <f>VLOOKUP($D1036,metadata!$B$2:$S$450,8,FALSE)</f>
        <v>7</v>
      </c>
      <c r="L1036">
        <f>VLOOKUP($D1036,metadata!$B$2:$S$450,9,FALSE)</f>
        <v>5</v>
      </c>
      <c r="M1036">
        <f>VLOOKUP($D1036,metadata!$B$2:$S$450,10,FALSE)</f>
        <v>0</v>
      </c>
      <c r="N1036" t="str">
        <f>VLOOKUP($D1036,metadata!$B$2:$S$450,11,FALSE)</f>
        <v>Atrophaneura alcinous</v>
      </c>
      <c r="O1036" t="str">
        <f>VLOOKUP($D1036,metadata!$B$2:$S$450,12,FALSE)</f>
        <v>lepidoptera</v>
      </c>
      <c r="P1036" t="str">
        <f>VLOOKUP($D1036,metadata!$B$2:$S$450,13,FALSE)</f>
        <v xml:space="preserve"> Fuchu</v>
      </c>
      <c r="Q1036">
        <f>VLOOKUP($D1036,metadata!$B$2:$S$450,14,FALSE)</f>
        <v>35.668968999999997</v>
      </c>
      <c r="R1036">
        <f>VLOOKUP($D1036,metadata!$B$2:$S$450,15,FALSE)</f>
        <v>139.47766899999999</v>
      </c>
      <c r="S1036">
        <f>VLOOKUP($D1036,metadata!$B$2:$S$450,16,FALSE)</f>
        <v>0.05</v>
      </c>
      <c r="T1036">
        <f>VLOOKUP($D1036,metadata!$B$2:$S$450,17,FALSE)</f>
        <v>50</v>
      </c>
      <c r="U1036">
        <f>VLOOKUP($D1036,metadata!$B$2:$S$450,18,FALSE)</f>
        <v>0</v>
      </c>
      <c r="V1036">
        <f>VLOOKUP($D1036,metadata!$B$2:$Z$450,19,FALSE)</f>
        <v>25</v>
      </c>
      <c r="W1036" t="str">
        <f>VLOOKUP($D1036,metadata!$B$2:$Z$450,20,FALSE)</f>
        <v>global average</v>
      </c>
      <c r="X1036">
        <f>VLOOKUP($D1036,metadata!$B$2:$Z$450,21,FALSE)</f>
        <v>0</v>
      </c>
      <c r="Y1036">
        <f>VLOOKUP($D1036,metadata!$B$2:$Z$450,22,FALSE)</f>
        <v>19</v>
      </c>
      <c r="Z1036">
        <f>VLOOKUP($D1036,metadata!$B$2:$Z$450,23,FALSE)</f>
        <v>0</v>
      </c>
      <c r="AA1036">
        <f>VLOOKUP($D1036,metadata!$B$2:$Z$450,24,FALSE)</f>
        <v>0</v>
      </c>
      <c r="AB1036">
        <f>VLOOKUP($D1036,metadata!$B$2:$Z$450,25,FALSE)</f>
        <v>0</v>
      </c>
    </row>
    <row r="1037" spans="3:28" x14ac:dyDescent="0.3">
      <c r="C1037">
        <v>1036</v>
      </c>
      <c r="D1037" s="11" t="str">
        <f t="shared" si="16"/>
        <v>19- Fuchu</v>
      </c>
      <c r="E1037" t="str">
        <f>VLOOKUP($D1037,metadata!$B$2:$S$450,2,FALSE)</f>
        <v>Kato, Y</v>
      </c>
      <c r="F1037" t="str">
        <f>VLOOKUP($D1037,metadata!$B$2:$S$450,3,FALSE)</f>
        <v>Geographic variation in photoperiodic response for the induction of pupal diapause in the Aristolochia-feeding butterfly Atrophaneura alcinous</v>
      </c>
      <c r="G1037" t="str">
        <f>VLOOKUP($D1037,metadata!$B$2:$S$450,4,FALSE)</f>
        <v>10.1303/aez.2005.347</v>
      </c>
      <c r="H1037" t="str">
        <f>VLOOKUP($D1037,metadata!$B$2:$S$450,5,FALSE)</f>
        <v>y</v>
      </c>
      <c r="I1037" t="str">
        <f>VLOOKUP($D1037,metadata!$B$2:$S$450,6,FALSE)</f>
        <v>a</v>
      </c>
      <c r="J1037" t="str">
        <f>VLOOKUP($D1037,metadata!$B$2:$S$450,7,FALSE)</f>
        <v>i</v>
      </c>
      <c r="K1037">
        <f>VLOOKUP($D1037,metadata!$B$2:$S$450,8,FALSE)</f>
        <v>7</v>
      </c>
      <c r="L1037">
        <f>VLOOKUP($D1037,metadata!$B$2:$S$450,9,FALSE)</f>
        <v>5</v>
      </c>
      <c r="M1037">
        <f>VLOOKUP($D1037,metadata!$B$2:$S$450,10,FALSE)</f>
        <v>0</v>
      </c>
      <c r="N1037" t="str">
        <f>VLOOKUP($D1037,metadata!$B$2:$S$450,11,FALSE)</f>
        <v>Atrophaneura alcinous</v>
      </c>
      <c r="O1037" t="str">
        <f>VLOOKUP($D1037,metadata!$B$2:$S$450,12,FALSE)</f>
        <v>lepidoptera</v>
      </c>
      <c r="P1037" t="str">
        <f>VLOOKUP($D1037,metadata!$B$2:$S$450,13,FALSE)</f>
        <v xml:space="preserve"> Fuchu</v>
      </c>
      <c r="Q1037">
        <f>VLOOKUP($D1037,metadata!$B$2:$S$450,14,FALSE)</f>
        <v>35.668968999999997</v>
      </c>
      <c r="R1037">
        <f>VLOOKUP($D1037,metadata!$B$2:$S$450,15,FALSE)</f>
        <v>139.47766899999999</v>
      </c>
      <c r="S1037">
        <f>VLOOKUP($D1037,metadata!$B$2:$S$450,16,FALSE)</f>
        <v>0.05</v>
      </c>
      <c r="T1037">
        <f>VLOOKUP($D1037,metadata!$B$2:$S$450,17,FALSE)</f>
        <v>50</v>
      </c>
      <c r="U1037">
        <f>VLOOKUP($D1037,metadata!$B$2:$S$450,18,FALSE)</f>
        <v>0</v>
      </c>
      <c r="V1037">
        <f>VLOOKUP($D1037,metadata!$B$2:$Z$450,19,FALSE)</f>
        <v>25</v>
      </c>
      <c r="W1037" t="str">
        <f>VLOOKUP($D1037,metadata!$B$2:$Z$450,20,FALSE)</f>
        <v>global average</v>
      </c>
      <c r="X1037">
        <f>VLOOKUP($D1037,metadata!$B$2:$Z$450,21,FALSE)</f>
        <v>0</v>
      </c>
      <c r="Y1037">
        <f>VLOOKUP($D1037,metadata!$B$2:$Z$450,22,FALSE)</f>
        <v>19</v>
      </c>
      <c r="Z1037">
        <f>VLOOKUP($D1037,metadata!$B$2:$Z$450,23,FALSE)</f>
        <v>0</v>
      </c>
      <c r="AA1037">
        <f>VLOOKUP($D1037,metadata!$B$2:$Z$450,24,FALSE)</f>
        <v>0</v>
      </c>
      <c r="AB1037">
        <f>VLOOKUP($D1037,metadata!$B$2:$Z$450,25,FALSE)</f>
        <v>0</v>
      </c>
    </row>
    <row r="1038" spans="3:28" x14ac:dyDescent="0.3">
      <c r="C1038">
        <v>1037</v>
      </c>
      <c r="D1038" s="11" t="str">
        <f t="shared" si="16"/>
        <v>19- Fuchu</v>
      </c>
      <c r="E1038" t="str">
        <f>VLOOKUP($D1038,metadata!$B$2:$S$450,2,FALSE)</f>
        <v>Kato, Y</v>
      </c>
      <c r="F1038" t="str">
        <f>VLOOKUP($D1038,metadata!$B$2:$S$450,3,FALSE)</f>
        <v>Geographic variation in photoperiodic response for the induction of pupal diapause in the Aristolochia-feeding butterfly Atrophaneura alcinous</v>
      </c>
      <c r="G1038" t="str">
        <f>VLOOKUP($D1038,metadata!$B$2:$S$450,4,FALSE)</f>
        <v>10.1303/aez.2005.347</v>
      </c>
      <c r="H1038" t="str">
        <f>VLOOKUP($D1038,metadata!$B$2:$S$450,5,FALSE)</f>
        <v>y</v>
      </c>
      <c r="I1038" t="str">
        <f>VLOOKUP($D1038,metadata!$B$2:$S$450,6,FALSE)</f>
        <v>a</v>
      </c>
      <c r="J1038" t="str">
        <f>VLOOKUP($D1038,metadata!$B$2:$S$450,7,FALSE)</f>
        <v>i</v>
      </c>
      <c r="K1038">
        <f>VLOOKUP($D1038,metadata!$B$2:$S$450,8,FALSE)</f>
        <v>7</v>
      </c>
      <c r="L1038">
        <f>VLOOKUP($D1038,metadata!$B$2:$S$450,9,FALSE)</f>
        <v>5</v>
      </c>
      <c r="M1038">
        <f>VLOOKUP($D1038,metadata!$B$2:$S$450,10,FALSE)</f>
        <v>0</v>
      </c>
      <c r="N1038" t="str">
        <f>VLOOKUP($D1038,metadata!$B$2:$S$450,11,FALSE)</f>
        <v>Atrophaneura alcinous</v>
      </c>
      <c r="O1038" t="str">
        <f>VLOOKUP($D1038,metadata!$B$2:$S$450,12,FALSE)</f>
        <v>lepidoptera</v>
      </c>
      <c r="P1038" t="str">
        <f>VLOOKUP($D1038,metadata!$B$2:$S$450,13,FALSE)</f>
        <v xml:space="preserve"> Fuchu</v>
      </c>
      <c r="Q1038">
        <f>VLOOKUP($D1038,metadata!$B$2:$S$450,14,FALSE)</f>
        <v>35.668968999999997</v>
      </c>
      <c r="R1038">
        <f>VLOOKUP($D1038,metadata!$B$2:$S$450,15,FALSE)</f>
        <v>139.47766899999999</v>
      </c>
      <c r="S1038">
        <f>VLOOKUP($D1038,metadata!$B$2:$S$450,16,FALSE)</f>
        <v>0.05</v>
      </c>
      <c r="T1038">
        <f>VLOOKUP($D1038,metadata!$B$2:$S$450,17,FALSE)</f>
        <v>50</v>
      </c>
      <c r="U1038">
        <f>VLOOKUP($D1038,metadata!$B$2:$S$450,18,FALSE)</f>
        <v>0</v>
      </c>
      <c r="V1038">
        <f>VLOOKUP($D1038,metadata!$B$2:$Z$450,19,FALSE)</f>
        <v>25</v>
      </c>
      <c r="W1038" t="str">
        <f>VLOOKUP($D1038,metadata!$B$2:$Z$450,20,FALSE)</f>
        <v>global average</v>
      </c>
      <c r="X1038">
        <f>VLOOKUP($D1038,metadata!$B$2:$Z$450,21,FALSE)</f>
        <v>0</v>
      </c>
      <c r="Y1038">
        <f>VLOOKUP($D1038,metadata!$B$2:$Z$450,22,FALSE)</f>
        <v>19</v>
      </c>
      <c r="Z1038">
        <f>VLOOKUP($D1038,metadata!$B$2:$Z$450,23,FALSE)</f>
        <v>0</v>
      </c>
      <c r="AA1038">
        <f>VLOOKUP($D1038,metadata!$B$2:$Z$450,24,FALSE)</f>
        <v>0</v>
      </c>
      <c r="AB1038">
        <f>VLOOKUP($D1038,metadata!$B$2:$Z$450,25,FALSE)</f>
        <v>0</v>
      </c>
    </row>
    <row r="1039" spans="3:28" x14ac:dyDescent="0.3">
      <c r="C1039">
        <v>1038</v>
      </c>
      <c r="D1039" s="11" t="str">
        <f t="shared" si="16"/>
        <v>19- Fuchu</v>
      </c>
      <c r="E1039" t="str">
        <f>VLOOKUP($D1039,metadata!$B$2:$S$450,2,FALSE)</f>
        <v>Kato, Y</v>
      </c>
      <c r="F1039" t="str">
        <f>VLOOKUP($D1039,metadata!$B$2:$S$450,3,FALSE)</f>
        <v>Geographic variation in photoperiodic response for the induction of pupal diapause in the Aristolochia-feeding butterfly Atrophaneura alcinous</v>
      </c>
      <c r="G1039" t="str">
        <f>VLOOKUP($D1039,metadata!$B$2:$S$450,4,FALSE)</f>
        <v>10.1303/aez.2005.347</v>
      </c>
      <c r="H1039" t="str">
        <f>VLOOKUP($D1039,metadata!$B$2:$S$450,5,FALSE)</f>
        <v>y</v>
      </c>
      <c r="I1039" t="str">
        <f>VLOOKUP($D1039,metadata!$B$2:$S$450,6,FALSE)</f>
        <v>a</v>
      </c>
      <c r="J1039" t="str">
        <f>VLOOKUP($D1039,metadata!$B$2:$S$450,7,FALSE)</f>
        <v>i</v>
      </c>
      <c r="K1039">
        <f>VLOOKUP($D1039,metadata!$B$2:$S$450,8,FALSE)</f>
        <v>7</v>
      </c>
      <c r="L1039">
        <f>VLOOKUP($D1039,metadata!$B$2:$S$450,9,FALSE)</f>
        <v>5</v>
      </c>
      <c r="M1039">
        <f>VLOOKUP($D1039,metadata!$B$2:$S$450,10,FALSE)</f>
        <v>0</v>
      </c>
      <c r="N1039" t="str">
        <f>VLOOKUP($D1039,metadata!$B$2:$S$450,11,FALSE)</f>
        <v>Atrophaneura alcinous</v>
      </c>
      <c r="O1039" t="str">
        <f>VLOOKUP($D1039,metadata!$B$2:$S$450,12,FALSE)</f>
        <v>lepidoptera</v>
      </c>
      <c r="P1039" t="str">
        <f>VLOOKUP($D1039,metadata!$B$2:$S$450,13,FALSE)</f>
        <v xml:space="preserve"> Fuchu</v>
      </c>
      <c r="Q1039">
        <f>VLOOKUP($D1039,metadata!$B$2:$S$450,14,FALSE)</f>
        <v>35.668968999999997</v>
      </c>
      <c r="R1039">
        <f>VLOOKUP($D1039,metadata!$B$2:$S$450,15,FALSE)</f>
        <v>139.47766899999999</v>
      </c>
      <c r="S1039">
        <f>VLOOKUP($D1039,metadata!$B$2:$S$450,16,FALSE)</f>
        <v>0.05</v>
      </c>
      <c r="T1039">
        <f>VLOOKUP($D1039,metadata!$B$2:$S$450,17,FALSE)</f>
        <v>50</v>
      </c>
      <c r="U1039">
        <f>VLOOKUP($D1039,metadata!$B$2:$S$450,18,FALSE)</f>
        <v>0</v>
      </c>
      <c r="V1039">
        <f>VLOOKUP($D1039,metadata!$B$2:$Z$450,19,FALSE)</f>
        <v>25</v>
      </c>
      <c r="W1039" t="str">
        <f>VLOOKUP($D1039,metadata!$B$2:$Z$450,20,FALSE)</f>
        <v>global average</v>
      </c>
      <c r="X1039">
        <f>VLOOKUP($D1039,metadata!$B$2:$Z$450,21,FALSE)</f>
        <v>0</v>
      </c>
      <c r="Y1039">
        <f>VLOOKUP($D1039,metadata!$B$2:$Z$450,22,FALSE)</f>
        <v>19</v>
      </c>
      <c r="Z1039">
        <f>VLOOKUP($D1039,metadata!$B$2:$Z$450,23,FALSE)</f>
        <v>0</v>
      </c>
      <c r="AA1039">
        <f>VLOOKUP($D1039,metadata!$B$2:$Z$450,24,FALSE)</f>
        <v>0</v>
      </c>
      <c r="AB1039">
        <f>VLOOKUP($D1039,metadata!$B$2:$Z$450,25,FALSE)</f>
        <v>0</v>
      </c>
    </row>
    <row r="1040" spans="3:28" x14ac:dyDescent="0.3">
      <c r="C1040">
        <v>1039</v>
      </c>
      <c r="D1040" s="11" t="str">
        <f t="shared" si="16"/>
        <v>19- Fuchu</v>
      </c>
      <c r="E1040" t="str">
        <f>VLOOKUP($D1040,metadata!$B$2:$S$450,2,FALSE)</f>
        <v>Kato, Y</v>
      </c>
      <c r="F1040" t="str">
        <f>VLOOKUP($D1040,metadata!$B$2:$S$450,3,FALSE)</f>
        <v>Geographic variation in photoperiodic response for the induction of pupal diapause in the Aristolochia-feeding butterfly Atrophaneura alcinous</v>
      </c>
      <c r="G1040" t="str">
        <f>VLOOKUP($D1040,metadata!$B$2:$S$450,4,FALSE)</f>
        <v>10.1303/aez.2005.347</v>
      </c>
      <c r="H1040" t="str">
        <f>VLOOKUP($D1040,metadata!$B$2:$S$450,5,FALSE)</f>
        <v>y</v>
      </c>
      <c r="I1040" t="str">
        <f>VLOOKUP($D1040,metadata!$B$2:$S$450,6,FALSE)</f>
        <v>a</v>
      </c>
      <c r="J1040" t="str">
        <f>VLOOKUP($D1040,metadata!$B$2:$S$450,7,FALSE)</f>
        <v>i</v>
      </c>
      <c r="K1040">
        <f>VLOOKUP($D1040,metadata!$B$2:$S$450,8,FALSE)</f>
        <v>7</v>
      </c>
      <c r="L1040">
        <f>VLOOKUP($D1040,metadata!$B$2:$S$450,9,FALSE)</f>
        <v>5</v>
      </c>
      <c r="M1040">
        <f>VLOOKUP($D1040,metadata!$B$2:$S$450,10,FALSE)</f>
        <v>0</v>
      </c>
      <c r="N1040" t="str">
        <f>VLOOKUP($D1040,metadata!$B$2:$S$450,11,FALSE)</f>
        <v>Atrophaneura alcinous</v>
      </c>
      <c r="O1040" t="str">
        <f>VLOOKUP($D1040,metadata!$B$2:$S$450,12,FALSE)</f>
        <v>lepidoptera</v>
      </c>
      <c r="P1040" t="str">
        <f>VLOOKUP($D1040,metadata!$B$2:$S$450,13,FALSE)</f>
        <v xml:space="preserve"> Fuchu</v>
      </c>
      <c r="Q1040">
        <f>VLOOKUP($D1040,metadata!$B$2:$S$450,14,FALSE)</f>
        <v>35.668968999999997</v>
      </c>
      <c r="R1040">
        <f>VLOOKUP($D1040,metadata!$B$2:$S$450,15,FALSE)</f>
        <v>139.47766899999999</v>
      </c>
      <c r="S1040">
        <f>VLOOKUP($D1040,metadata!$B$2:$S$450,16,FALSE)</f>
        <v>0.05</v>
      </c>
      <c r="T1040">
        <f>VLOOKUP($D1040,metadata!$B$2:$S$450,17,FALSE)</f>
        <v>50</v>
      </c>
      <c r="U1040">
        <f>VLOOKUP($D1040,metadata!$B$2:$S$450,18,FALSE)</f>
        <v>0</v>
      </c>
      <c r="V1040">
        <f>VLOOKUP($D1040,metadata!$B$2:$Z$450,19,FALSE)</f>
        <v>25</v>
      </c>
      <c r="W1040" t="str">
        <f>VLOOKUP($D1040,metadata!$B$2:$Z$450,20,FALSE)</f>
        <v>global average</v>
      </c>
      <c r="X1040">
        <f>VLOOKUP($D1040,metadata!$B$2:$Z$450,21,FALSE)</f>
        <v>0</v>
      </c>
      <c r="Y1040">
        <f>VLOOKUP($D1040,metadata!$B$2:$Z$450,22,FALSE)</f>
        <v>19</v>
      </c>
      <c r="Z1040">
        <f>VLOOKUP($D1040,metadata!$B$2:$Z$450,23,FALSE)</f>
        <v>0</v>
      </c>
      <c r="AA1040">
        <f>VLOOKUP($D1040,metadata!$B$2:$Z$450,24,FALSE)</f>
        <v>0</v>
      </c>
      <c r="AB1040">
        <f>VLOOKUP($D1040,metadata!$B$2:$Z$450,25,FALSE)</f>
        <v>0</v>
      </c>
    </row>
    <row r="1041" spans="3:28" x14ac:dyDescent="0.3">
      <c r="C1041">
        <v>1040</v>
      </c>
      <c r="D1041" s="11" t="str">
        <f t="shared" si="16"/>
        <v>19- Fuchu</v>
      </c>
      <c r="E1041" t="str">
        <f>VLOOKUP($D1041,metadata!$B$2:$S$450,2,FALSE)</f>
        <v>Kato, Y</v>
      </c>
      <c r="F1041" t="str">
        <f>VLOOKUP($D1041,metadata!$B$2:$S$450,3,FALSE)</f>
        <v>Geographic variation in photoperiodic response for the induction of pupal diapause in the Aristolochia-feeding butterfly Atrophaneura alcinous</v>
      </c>
      <c r="G1041" t="str">
        <f>VLOOKUP($D1041,metadata!$B$2:$S$450,4,FALSE)</f>
        <v>10.1303/aez.2005.347</v>
      </c>
      <c r="H1041" t="str">
        <f>VLOOKUP($D1041,metadata!$B$2:$S$450,5,FALSE)</f>
        <v>y</v>
      </c>
      <c r="I1041" t="str">
        <f>VLOOKUP($D1041,metadata!$B$2:$S$450,6,FALSE)</f>
        <v>a</v>
      </c>
      <c r="J1041" t="str">
        <f>VLOOKUP($D1041,metadata!$B$2:$S$450,7,FALSE)</f>
        <v>i</v>
      </c>
      <c r="K1041">
        <f>VLOOKUP($D1041,metadata!$B$2:$S$450,8,FALSE)</f>
        <v>7</v>
      </c>
      <c r="L1041">
        <f>VLOOKUP($D1041,metadata!$B$2:$S$450,9,FALSE)</f>
        <v>5</v>
      </c>
      <c r="M1041">
        <f>VLOOKUP($D1041,metadata!$B$2:$S$450,10,FALSE)</f>
        <v>0</v>
      </c>
      <c r="N1041" t="str">
        <f>VLOOKUP($D1041,metadata!$B$2:$S$450,11,FALSE)</f>
        <v>Atrophaneura alcinous</v>
      </c>
      <c r="O1041" t="str">
        <f>VLOOKUP($D1041,metadata!$B$2:$S$450,12,FALSE)</f>
        <v>lepidoptera</v>
      </c>
      <c r="P1041" t="str">
        <f>VLOOKUP($D1041,metadata!$B$2:$S$450,13,FALSE)</f>
        <v xml:space="preserve"> Fuchu</v>
      </c>
      <c r="Q1041">
        <f>VLOOKUP($D1041,metadata!$B$2:$S$450,14,FALSE)</f>
        <v>35.668968999999997</v>
      </c>
      <c r="R1041">
        <f>VLOOKUP($D1041,metadata!$B$2:$S$450,15,FALSE)</f>
        <v>139.47766899999999</v>
      </c>
      <c r="S1041">
        <f>VLOOKUP($D1041,metadata!$B$2:$S$450,16,FALSE)</f>
        <v>0.05</v>
      </c>
      <c r="T1041">
        <f>VLOOKUP($D1041,metadata!$B$2:$S$450,17,FALSE)</f>
        <v>50</v>
      </c>
      <c r="U1041">
        <f>VLOOKUP($D1041,metadata!$B$2:$S$450,18,FALSE)</f>
        <v>0</v>
      </c>
      <c r="V1041">
        <f>VLOOKUP($D1041,metadata!$B$2:$Z$450,19,FALSE)</f>
        <v>25</v>
      </c>
      <c r="W1041" t="str">
        <f>VLOOKUP($D1041,metadata!$B$2:$Z$450,20,FALSE)</f>
        <v>global average</v>
      </c>
      <c r="X1041">
        <f>VLOOKUP($D1041,metadata!$B$2:$Z$450,21,FALSE)</f>
        <v>0</v>
      </c>
      <c r="Y1041">
        <f>VLOOKUP($D1041,metadata!$B$2:$Z$450,22,FALSE)</f>
        <v>19</v>
      </c>
      <c r="Z1041">
        <f>VLOOKUP($D1041,metadata!$B$2:$Z$450,23,FALSE)</f>
        <v>0</v>
      </c>
      <c r="AA1041">
        <f>VLOOKUP($D1041,metadata!$B$2:$Z$450,24,FALSE)</f>
        <v>0</v>
      </c>
      <c r="AB1041">
        <f>VLOOKUP($D1041,metadata!$B$2:$Z$450,25,FALSE)</f>
        <v>0</v>
      </c>
    </row>
    <row r="1042" spans="3:28" x14ac:dyDescent="0.3">
      <c r="C1042">
        <v>1041</v>
      </c>
      <c r="D1042" s="11" t="str">
        <f t="shared" si="16"/>
        <v>19- Fuchu</v>
      </c>
      <c r="E1042" t="str">
        <f>VLOOKUP($D1042,metadata!$B$2:$S$450,2,FALSE)</f>
        <v>Kato, Y</v>
      </c>
      <c r="F1042" t="str">
        <f>VLOOKUP($D1042,metadata!$B$2:$S$450,3,FALSE)</f>
        <v>Geographic variation in photoperiodic response for the induction of pupal diapause in the Aristolochia-feeding butterfly Atrophaneura alcinous</v>
      </c>
      <c r="G1042" t="str">
        <f>VLOOKUP($D1042,metadata!$B$2:$S$450,4,FALSE)</f>
        <v>10.1303/aez.2005.347</v>
      </c>
      <c r="H1042" t="str">
        <f>VLOOKUP($D1042,metadata!$B$2:$S$450,5,FALSE)</f>
        <v>y</v>
      </c>
      <c r="I1042" t="str">
        <f>VLOOKUP($D1042,metadata!$B$2:$S$450,6,FALSE)</f>
        <v>a</v>
      </c>
      <c r="J1042" t="str">
        <f>VLOOKUP($D1042,metadata!$B$2:$S$450,7,FALSE)</f>
        <v>i</v>
      </c>
      <c r="K1042">
        <f>VLOOKUP($D1042,metadata!$B$2:$S$450,8,FALSE)</f>
        <v>7</v>
      </c>
      <c r="L1042">
        <f>VLOOKUP($D1042,metadata!$B$2:$S$450,9,FALSE)</f>
        <v>5</v>
      </c>
      <c r="M1042">
        <f>VLOOKUP($D1042,metadata!$B$2:$S$450,10,FALSE)</f>
        <v>0</v>
      </c>
      <c r="N1042" t="str">
        <f>VLOOKUP($D1042,metadata!$B$2:$S$450,11,FALSE)</f>
        <v>Atrophaneura alcinous</v>
      </c>
      <c r="O1042" t="str">
        <f>VLOOKUP($D1042,metadata!$B$2:$S$450,12,FALSE)</f>
        <v>lepidoptera</v>
      </c>
      <c r="P1042" t="str">
        <f>VLOOKUP($D1042,metadata!$B$2:$S$450,13,FALSE)</f>
        <v xml:space="preserve"> Fuchu</v>
      </c>
      <c r="Q1042">
        <f>VLOOKUP($D1042,metadata!$B$2:$S$450,14,FALSE)</f>
        <v>35.668968999999997</v>
      </c>
      <c r="R1042">
        <f>VLOOKUP($D1042,metadata!$B$2:$S$450,15,FALSE)</f>
        <v>139.47766899999999</v>
      </c>
      <c r="S1042">
        <f>VLOOKUP($D1042,metadata!$B$2:$S$450,16,FALSE)</f>
        <v>0.05</v>
      </c>
      <c r="T1042">
        <f>VLOOKUP($D1042,metadata!$B$2:$S$450,17,FALSE)</f>
        <v>50</v>
      </c>
      <c r="U1042">
        <f>VLOOKUP($D1042,metadata!$B$2:$S$450,18,FALSE)</f>
        <v>0</v>
      </c>
      <c r="V1042">
        <f>VLOOKUP($D1042,metadata!$B$2:$Z$450,19,FALSE)</f>
        <v>25</v>
      </c>
      <c r="W1042" t="str">
        <f>VLOOKUP($D1042,metadata!$B$2:$Z$450,20,FALSE)</f>
        <v>global average</v>
      </c>
      <c r="X1042">
        <f>VLOOKUP($D1042,metadata!$B$2:$Z$450,21,FALSE)</f>
        <v>0</v>
      </c>
      <c r="Y1042">
        <f>VLOOKUP($D1042,metadata!$B$2:$Z$450,22,FALSE)</f>
        <v>19</v>
      </c>
      <c r="Z1042">
        <f>VLOOKUP($D1042,metadata!$B$2:$Z$450,23,FALSE)</f>
        <v>0</v>
      </c>
      <c r="AA1042">
        <f>VLOOKUP($D1042,metadata!$B$2:$Z$450,24,FALSE)</f>
        <v>0</v>
      </c>
      <c r="AB1042">
        <f>VLOOKUP($D1042,metadata!$B$2:$Z$450,25,FALSE)</f>
        <v>0</v>
      </c>
    </row>
    <row r="1043" spans="3:28" x14ac:dyDescent="0.3">
      <c r="C1043">
        <v>1042</v>
      </c>
      <c r="D1043" s="11" t="str">
        <f t="shared" si="16"/>
        <v>19- Fuchu</v>
      </c>
      <c r="E1043" t="str">
        <f>VLOOKUP($D1043,metadata!$B$2:$S$450,2,FALSE)</f>
        <v>Kato, Y</v>
      </c>
      <c r="F1043" t="str">
        <f>VLOOKUP($D1043,metadata!$B$2:$S$450,3,FALSE)</f>
        <v>Geographic variation in photoperiodic response for the induction of pupal diapause in the Aristolochia-feeding butterfly Atrophaneura alcinous</v>
      </c>
      <c r="G1043" t="str">
        <f>VLOOKUP($D1043,metadata!$B$2:$S$450,4,FALSE)</f>
        <v>10.1303/aez.2005.347</v>
      </c>
      <c r="H1043" t="str">
        <f>VLOOKUP($D1043,metadata!$B$2:$S$450,5,FALSE)</f>
        <v>y</v>
      </c>
      <c r="I1043" t="str">
        <f>VLOOKUP($D1043,metadata!$B$2:$S$450,6,FALSE)</f>
        <v>a</v>
      </c>
      <c r="J1043" t="str">
        <f>VLOOKUP($D1043,metadata!$B$2:$S$450,7,FALSE)</f>
        <v>i</v>
      </c>
      <c r="K1043">
        <f>VLOOKUP($D1043,metadata!$B$2:$S$450,8,FALSE)</f>
        <v>7</v>
      </c>
      <c r="L1043">
        <f>VLOOKUP($D1043,metadata!$B$2:$S$450,9,FALSE)</f>
        <v>5</v>
      </c>
      <c r="M1043">
        <f>VLOOKUP($D1043,metadata!$B$2:$S$450,10,FALSE)</f>
        <v>0</v>
      </c>
      <c r="N1043" t="str">
        <f>VLOOKUP($D1043,metadata!$B$2:$S$450,11,FALSE)</f>
        <v>Atrophaneura alcinous</v>
      </c>
      <c r="O1043" t="str">
        <f>VLOOKUP($D1043,metadata!$B$2:$S$450,12,FALSE)</f>
        <v>lepidoptera</v>
      </c>
      <c r="P1043" t="str">
        <f>VLOOKUP($D1043,metadata!$B$2:$S$450,13,FALSE)</f>
        <v xml:space="preserve"> Fuchu</v>
      </c>
      <c r="Q1043">
        <f>VLOOKUP($D1043,metadata!$B$2:$S$450,14,FALSE)</f>
        <v>35.668968999999997</v>
      </c>
      <c r="R1043">
        <f>VLOOKUP($D1043,metadata!$B$2:$S$450,15,FALSE)</f>
        <v>139.47766899999999</v>
      </c>
      <c r="S1043">
        <f>VLOOKUP($D1043,metadata!$B$2:$S$450,16,FALSE)</f>
        <v>0.05</v>
      </c>
      <c r="T1043">
        <f>VLOOKUP($D1043,metadata!$B$2:$S$450,17,FALSE)</f>
        <v>50</v>
      </c>
      <c r="U1043">
        <f>VLOOKUP($D1043,metadata!$B$2:$S$450,18,FALSE)</f>
        <v>0</v>
      </c>
      <c r="V1043">
        <f>VLOOKUP($D1043,metadata!$B$2:$Z$450,19,FALSE)</f>
        <v>25</v>
      </c>
      <c r="W1043" t="str">
        <f>VLOOKUP($D1043,metadata!$B$2:$Z$450,20,FALSE)</f>
        <v>global average</v>
      </c>
      <c r="X1043">
        <f>VLOOKUP($D1043,metadata!$B$2:$Z$450,21,FALSE)</f>
        <v>0</v>
      </c>
      <c r="Y1043">
        <f>VLOOKUP($D1043,metadata!$B$2:$Z$450,22,FALSE)</f>
        <v>19</v>
      </c>
      <c r="Z1043">
        <f>VLOOKUP($D1043,metadata!$B$2:$Z$450,23,FALSE)</f>
        <v>0</v>
      </c>
      <c r="AA1043">
        <f>VLOOKUP($D1043,metadata!$B$2:$Z$450,24,FALSE)</f>
        <v>0</v>
      </c>
      <c r="AB1043">
        <f>VLOOKUP($D1043,metadata!$B$2:$Z$450,25,FALSE)</f>
        <v>0</v>
      </c>
    </row>
    <row r="1044" spans="3:28" x14ac:dyDescent="0.3">
      <c r="C1044">
        <v>1043</v>
      </c>
      <c r="D1044" s="11" t="str">
        <f t="shared" si="16"/>
        <v>19- Fuchu</v>
      </c>
      <c r="E1044" t="str">
        <f>VLOOKUP($D1044,metadata!$B$2:$S$450,2,FALSE)</f>
        <v>Kato, Y</v>
      </c>
      <c r="F1044" t="str">
        <f>VLOOKUP($D1044,metadata!$B$2:$S$450,3,FALSE)</f>
        <v>Geographic variation in photoperiodic response for the induction of pupal diapause in the Aristolochia-feeding butterfly Atrophaneura alcinous</v>
      </c>
      <c r="G1044" t="str">
        <f>VLOOKUP($D1044,metadata!$B$2:$S$450,4,FALSE)</f>
        <v>10.1303/aez.2005.347</v>
      </c>
      <c r="H1044" t="str">
        <f>VLOOKUP($D1044,metadata!$B$2:$S$450,5,FALSE)</f>
        <v>y</v>
      </c>
      <c r="I1044" t="str">
        <f>VLOOKUP($D1044,metadata!$B$2:$S$450,6,FALSE)</f>
        <v>a</v>
      </c>
      <c r="J1044" t="str">
        <f>VLOOKUP($D1044,metadata!$B$2:$S$450,7,FALSE)</f>
        <v>i</v>
      </c>
      <c r="K1044">
        <f>VLOOKUP($D1044,metadata!$B$2:$S$450,8,FALSE)</f>
        <v>7</v>
      </c>
      <c r="L1044">
        <f>VLOOKUP($D1044,metadata!$B$2:$S$450,9,FALSE)</f>
        <v>5</v>
      </c>
      <c r="M1044">
        <f>VLOOKUP($D1044,metadata!$B$2:$S$450,10,FALSE)</f>
        <v>0</v>
      </c>
      <c r="N1044" t="str">
        <f>VLOOKUP($D1044,metadata!$B$2:$S$450,11,FALSE)</f>
        <v>Atrophaneura alcinous</v>
      </c>
      <c r="O1044" t="str">
        <f>VLOOKUP($D1044,metadata!$B$2:$S$450,12,FALSE)</f>
        <v>lepidoptera</v>
      </c>
      <c r="P1044" t="str">
        <f>VLOOKUP($D1044,metadata!$B$2:$S$450,13,FALSE)</f>
        <v xml:space="preserve"> Fuchu</v>
      </c>
      <c r="Q1044">
        <f>VLOOKUP($D1044,metadata!$B$2:$S$450,14,FALSE)</f>
        <v>35.668968999999997</v>
      </c>
      <c r="R1044">
        <f>VLOOKUP($D1044,metadata!$B$2:$S$450,15,FALSE)</f>
        <v>139.47766899999999</v>
      </c>
      <c r="S1044">
        <f>VLOOKUP($D1044,metadata!$B$2:$S$450,16,FALSE)</f>
        <v>0.05</v>
      </c>
      <c r="T1044">
        <f>VLOOKUP($D1044,metadata!$B$2:$S$450,17,FALSE)</f>
        <v>50</v>
      </c>
      <c r="U1044">
        <f>VLOOKUP($D1044,metadata!$B$2:$S$450,18,FALSE)</f>
        <v>0</v>
      </c>
      <c r="V1044">
        <f>VLOOKUP($D1044,metadata!$B$2:$Z$450,19,FALSE)</f>
        <v>25</v>
      </c>
      <c r="W1044" t="str">
        <f>VLOOKUP($D1044,metadata!$B$2:$Z$450,20,FALSE)</f>
        <v>global average</v>
      </c>
      <c r="X1044">
        <f>VLOOKUP($D1044,metadata!$B$2:$Z$450,21,FALSE)</f>
        <v>0</v>
      </c>
      <c r="Y1044">
        <f>VLOOKUP($D1044,metadata!$B$2:$Z$450,22,FALSE)</f>
        <v>19</v>
      </c>
      <c r="Z1044">
        <f>VLOOKUP($D1044,metadata!$B$2:$Z$450,23,FALSE)</f>
        <v>0</v>
      </c>
      <c r="AA1044">
        <f>VLOOKUP($D1044,metadata!$B$2:$Z$450,24,FALSE)</f>
        <v>0</v>
      </c>
      <c r="AB1044">
        <f>VLOOKUP($D1044,metadata!$B$2:$Z$450,25,FALSE)</f>
        <v>0</v>
      </c>
    </row>
    <row r="1045" spans="3:28" x14ac:dyDescent="0.3">
      <c r="C1045">
        <v>1044</v>
      </c>
      <c r="D1045" s="11" t="str">
        <f t="shared" si="16"/>
        <v>19- Fuchu</v>
      </c>
      <c r="E1045" t="str">
        <f>VLOOKUP($D1045,metadata!$B$2:$S$450,2,FALSE)</f>
        <v>Kato, Y</v>
      </c>
      <c r="F1045" t="str">
        <f>VLOOKUP($D1045,metadata!$B$2:$S$450,3,FALSE)</f>
        <v>Geographic variation in photoperiodic response for the induction of pupal diapause in the Aristolochia-feeding butterfly Atrophaneura alcinous</v>
      </c>
      <c r="G1045" t="str">
        <f>VLOOKUP($D1045,metadata!$B$2:$S$450,4,FALSE)</f>
        <v>10.1303/aez.2005.347</v>
      </c>
      <c r="H1045" t="str">
        <f>VLOOKUP($D1045,metadata!$B$2:$S$450,5,FALSE)</f>
        <v>y</v>
      </c>
      <c r="I1045" t="str">
        <f>VLOOKUP($D1045,metadata!$B$2:$S$450,6,FALSE)</f>
        <v>a</v>
      </c>
      <c r="J1045" t="str">
        <f>VLOOKUP($D1045,metadata!$B$2:$S$450,7,FALSE)</f>
        <v>i</v>
      </c>
      <c r="K1045">
        <f>VLOOKUP($D1045,metadata!$B$2:$S$450,8,FALSE)</f>
        <v>7</v>
      </c>
      <c r="L1045">
        <f>VLOOKUP($D1045,metadata!$B$2:$S$450,9,FALSE)</f>
        <v>5</v>
      </c>
      <c r="M1045">
        <f>VLOOKUP($D1045,metadata!$B$2:$S$450,10,FALSE)</f>
        <v>0</v>
      </c>
      <c r="N1045" t="str">
        <f>VLOOKUP($D1045,metadata!$B$2:$S$450,11,FALSE)</f>
        <v>Atrophaneura alcinous</v>
      </c>
      <c r="O1045" t="str">
        <f>VLOOKUP($D1045,metadata!$B$2:$S$450,12,FALSE)</f>
        <v>lepidoptera</v>
      </c>
      <c r="P1045" t="str">
        <f>VLOOKUP($D1045,metadata!$B$2:$S$450,13,FALSE)</f>
        <v xml:space="preserve"> Fuchu</v>
      </c>
      <c r="Q1045">
        <f>VLOOKUP($D1045,metadata!$B$2:$S$450,14,FALSE)</f>
        <v>35.668968999999997</v>
      </c>
      <c r="R1045">
        <f>VLOOKUP($D1045,metadata!$B$2:$S$450,15,FALSE)</f>
        <v>139.47766899999999</v>
      </c>
      <c r="S1045">
        <f>VLOOKUP($D1045,metadata!$B$2:$S$450,16,FALSE)</f>
        <v>0.05</v>
      </c>
      <c r="T1045">
        <f>VLOOKUP($D1045,metadata!$B$2:$S$450,17,FALSE)</f>
        <v>50</v>
      </c>
      <c r="U1045">
        <f>VLOOKUP($D1045,metadata!$B$2:$S$450,18,FALSE)</f>
        <v>0</v>
      </c>
      <c r="V1045">
        <f>VLOOKUP($D1045,metadata!$B$2:$Z$450,19,FALSE)</f>
        <v>25</v>
      </c>
      <c r="W1045" t="str">
        <f>VLOOKUP($D1045,metadata!$B$2:$Z$450,20,FALSE)</f>
        <v>global average</v>
      </c>
      <c r="X1045">
        <f>VLOOKUP($D1045,metadata!$B$2:$Z$450,21,FALSE)</f>
        <v>0</v>
      </c>
      <c r="Y1045">
        <f>VLOOKUP($D1045,metadata!$B$2:$Z$450,22,FALSE)</f>
        <v>19</v>
      </c>
      <c r="Z1045">
        <f>VLOOKUP($D1045,metadata!$B$2:$Z$450,23,FALSE)</f>
        <v>0</v>
      </c>
      <c r="AA1045">
        <f>VLOOKUP($D1045,metadata!$B$2:$Z$450,24,FALSE)</f>
        <v>0</v>
      </c>
      <c r="AB1045">
        <f>VLOOKUP($D1045,metadata!$B$2:$Z$450,25,FALSE)</f>
        <v>0</v>
      </c>
    </row>
    <row r="1046" spans="3:28" x14ac:dyDescent="0.3">
      <c r="C1046">
        <v>1045</v>
      </c>
      <c r="D1046" s="11" t="str">
        <f t="shared" si="16"/>
        <v>19- Fuchu</v>
      </c>
      <c r="E1046" t="str">
        <f>VLOOKUP($D1046,metadata!$B$2:$S$450,2,FALSE)</f>
        <v>Kato, Y</v>
      </c>
      <c r="F1046" t="str">
        <f>VLOOKUP($D1046,metadata!$B$2:$S$450,3,FALSE)</f>
        <v>Geographic variation in photoperiodic response for the induction of pupal diapause in the Aristolochia-feeding butterfly Atrophaneura alcinous</v>
      </c>
      <c r="G1046" t="str">
        <f>VLOOKUP($D1046,metadata!$B$2:$S$450,4,FALSE)</f>
        <v>10.1303/aez.2005.347</v>
      </c>
      <c r="H1046" t="str">
        <f>VLOOKUP($D1046,metadata!$B$2:$S$450,5,FALSE)</f>
        <v>y</v>
      </c>
      <c r="I1046" t="str">
        <f>VLOOKUP($D1046,metadata!$B$2:$S$450,6,FALSE)</f>
        <v>a</v>
      </c>
      <c r="J1046" t="str">
        <f>VLOOKUP($D1046,metadata!$B$2:$S$450,7,FALSE)</f>
        <v>i</v>
      </c>
      <c r="K1046">
        <f>VLOOKUP($D1046,metadata!$B$2:$S$450,8,FALSE)</f>
        <v>7</v>
      </c>
      <c r="L1046">
        <f>VLOOKUP($D1046,metadata!$B$2:$S$450,9,FALSE)</f>
        <v>5</v>
      </c>
      <c r="M1046">
        <f>VLOOKUP($D1046,metadata!$B$2:$S$450,10,FALSE)</f>
        <v>0</v>
      </c>
      <c r="N1046" t="str">
        <f>VLOOKUP($D1046,metadata!$B$2:$S$450,11,FALSE)</f>
        <v>Atrophaneura alcinous</v>
      </c>
      <c r="O1046" t="str">
        <f>VLOOKUP($D1046,metadata!$B$2:$S$450,12,FALSE)</f>
        <v>lepidoptera</v>
      </c>
      <c r="P1046" t="str">
        <f>VLOOKUP($D1046,metadata!$B$2:$S$450,13,FALSE)</f>
        <v xml:space="preserve"> Fuchu</v>
      </c>
      <c r="Q1046">
        <f>VLOOKUP($D1046,metadata!$B$2:$S$450,14,FALSE)</f>
        <v>35.668968999999997</v>
      </c>
      <c r="R1046">
        <f>VLOOKUP($D1046,metadata!$B$2:$S$450,15,FALSE)</f>
        <v>139.47766899999999</v>
      </c>
      <c r="S1046">
        <f>VLOOKUP($D1046,metadata!$B$2:$S$450,16,FALSE)</f>
        <v>0.05</v>
      </c>
      <c r="T1046">
        <f>VLOOKUP($D1046,metadata!$B$2:$S$450,17,FALSE)</f>
        <v>50</v>
      </c>
      <c r="U1046">
        <f>VLOOKUP($D1046,metadata!$B$2:$S$450,18,FALSE)</f>
        <v>0</v>
      </c>
      <c r="V1046">
        <f>VLOOKUP($D1046,metadata!$B$2:$Z$450,19,FALSE)</f>
        <v>25</v>
      </c>
      <c r="W1046" t="str">
        <f>VLOOKUP($D1046,metadata!$B$2:$Z$450,20,FALSE)</f>
        <v>global average</v>
      </c>
      <c r="X1046">
        <f>VLOOKUP($D1046,metadata!$B$2:$Z$450,21,FALSE)</f>
        <v>0</v>
      </c>
      <c r="Y1046">
        <f>VLOOKUP($D1046,metadata!$B$2:$Z$450,22,FALSE)</f>
        <v>19</v>
      </c>
      <c r="Z1046">
        <f>VLOOKUP($D1046,metadata!$B$2:$Z$450,23,FALSE)</f>
        <v>0</v>
      </c>
      <c r="AA1046">
        <f>VLOOKUP($D1046,metadata!$B$2:$Z$450,24,FALSE)</f>
        <v>0</v>
      </c>
      <c r="AB1046">
        <f>VLOOKUP($D1046,metadata!$B$2:$Z$450,25,FALSE)</f>
        <v>0</v>
      </c>
    </row>
    <row r="1047" spans="3:28" x14ac:dyDescent="0.3">
      <c r="C1047">
        <v>1046</v>
      </c>
      <c r="D1047" s="11" t="str">
        <f t="shared" si="16"/>
        <v>19- Fuchu</v>
      </c>
      <c r="E1047" t="str">
        <f>VLOOKUP($D1047,metadata!$B$2:$S$450,2,FALSE)</f>
        <v>Kato, Y</v>
      </c>
      <c r="F1047" t="str">
        <f>VLOOKUP($D1047,metadata!$B$2:$S$450,3,FALSE)</f>
        <v>Geographic variation in photoperiodic response for the induction of pupal diapause in the Aristolochia-feeding butterfly Atrophaneura alcinous</v>
      </c>
      <c r="G1047" t="str">
        <f>VLOOKUP($D1047,metadata!$B$2:$S$450,4,FALSE)</f>
        <v>10.1303/aez.2005.347</v>
      </c>
      <c r="H1047" t="str">
        <f>VLOOKUP($D1047,metadata!$B$2:$S$450,5,FALSE)</f>
        <v>y</v>
      </c>
      <c r="I1047" t="str">
        <f>VLOOKUP($D1047,metadata!$B$2:$S$450,6,FALSE)</f>
        <v>a</v>
      </c>
      <c r="J1047" t="str">
        <f>VLOOKUP($D1047,metadata!$B$2:$S$450,7,FALSE)</f>
        <v>i</v>
      </c>
      <c r="K1047">
        <f>VLOOKUP($D1047,metadata!$B$2:$S$450,8,FALSE)</f>
        <v>7</v>
      </c>
      <c r="L1047">
        <f>VLOOKUP($D1047,metadata!$B$2:$S$450,9,FALSE)</f>
        <v>5</v>
      </c>
      <c r="M1047">
        <f>VLOOKUP($D1047,metadata!$B$2:$S$450,10,FALSE)</f>
        <v>0</v>
      </c>
      <c r="N1047" t="str">
        <f>VLOOKUP($D1047,metadata!$B$2:$S$450,11,FALSE)</f>
        <v>Atrophaneura alcinous</v>
      </c>
      <c r="O1047" t="str">
        <f>VLOOKUP($D1047,metadata!$B$2:$S$450,12,FALSE)</f>
        <v>lepidoptera</v>
      </c>
      <c r="P1047" t="str">
        <f>VLOOKUP($D1047,metadata!$B$2:$S$450,13,FALSE)</f>
        <v xml:space="preserve"> Fuchu</v>
      </c>
      <c r="Q1047">
        <f>VLOOKUP($D1047,metadata!$B$2:$S$450,14,FALSE)</f>
        <v>35.668968999999997</v>
      </c>
      <c r="R1047">
        <f>VLOOKUP($D1047,metadata!$B$2:$S$450,15,FALSE)</f>
        <v>139.47766899999999</v>
      </c>
      <c r="S1047">
        <f>VLOOKUP($D1047,metadata!$B$2:$S$450,16,FALSE)</f>
        <v>0.05</v>
      </c>
      <c r="T1047">
        <f>VLOOKUP($D1047,metadata!$B$2:$S$450,17,FALSE)</f>
        <v>50</v>
      </c>
      <c r="U1047">
        <f>VLOOKUP($D1047,metadata!$B$2:$S$450,18,FALSE)</f>
        <v>0</v>
      </c>
      <c r="V1047">
        <f>VLOOKUP($D1047,metadata!$B$2:$Z$450,19,FALSE)</f>
        <v>25</v>
      </c>
      <c r="W1047" t="str">
        <f>VLOOKUP($D1047,metadata!$B$2:$Z$450,20,FALSE)</f>
        <v>global average</v>
      </c>
      <c r="X1047">
        <f>VLOOKUP($D1047,metadata!$B$2:$Z$450,21,FALSE)</f>
        <v>0</v>
      </c>
      <c r="Y1047">
        <f>VLOOKUP($D1047,metadata!$B$2:$Z$450,22,FALSE)</f>
        <v>19</v>
      </c>
      <c r="Z1047">
        <f>VLOOKUP($D1047,metadata!$B$2:$Z$450,23,FALSE)</f>
        <v>0</v>
      </c>
      <c r="AA1047">
        <f>VLOOKUP($D1047,metadata!$B$2:$Z$450,24,FALSE)</f>
        <v>0</v>
      </c>
      <c r="AB1047">
        <f>VLOOKUP($D1047,metadata!$B$2:$Z$450,25,FALSE)</f>
        <v>0</v>
      </c>
    </row>
    <row r="1048" spans="3:28" x14ac:dyDescent="0.3">
      <c r="C1048">
        <v>1047</v>
      </c>
      <c r="D1048" s="11" t="str">
        <f t="shared" si="16"/>
        <v>19- Fuchu</v>
      </c>
      <c r="E1048" t="str">
        <f>VLOOKUP($D1048,metadata!$B$2:$S$450,2,FALSE)</f>
        <v>Kato, Y</v>
      </c>
      <c r="F1048" t="str">
        <f>VLOOKUP($D1048,metadata!$B$2:$S$450,3,FALSE)</f>
        <v>Geographic variation in photoperiodic response for the induction of pupal diapause in the Aristolochia-feeding butterfly Atrophaneura alcinous</v>
      </c>
      <c r="G1048" t="str">
        <f>VLOOKUP($D1048,metadata!$B$2:$S$450,4,FALSE)</f>
        <v>10.1303/aez.2005.347</v>
      </c>
      <c r="H1048" t="str">
        <f>VLOOKUP($D1048,metadata!$B$2:$S$450,5,FALSE)</f>
        <v>y</v>
      </c>
      <c r="I1048" t="str">
        <f>VLOOKUP($D1048,metadata!$B$2:$S$450,6,FALSE)</f>
        <v>a</v>
      </c>
      <c r="J1048" t="str">
        <f>VLOOKUP($D1048,metadata!$B$2:$S$450,7,FALSE)</f>
        <v>i</v>
      </c>
      <c r="K1048">
        <f>VLOOKUP($D1048,metadata!$B$2:$S$450,8,FALSE)</f>
        <v>7</v>
      </c>
      <c r="L1048">
        <f>VLOOKUP($D1048,metadata!$B$2:$S$450,9,FALSE)</f>
        <v>5</v>
      </c>
      <c r="M1048">
        <f>VLOOKUP($D1048,metadata!$B$2:$S$450,10,FALSE)</f>
        <v>0</v>
      </c>
      <c r="N1048" t="str">
        <f>VLOOKUP($D1048,metadata!$B$2:$S$450,11,FALSE)</f>
        <v>Atrophaneura alcinous</v>
      </c>
      <c r="O1048" t="str">
        <f>VLOOKUP($D1048,metadata!$B$2:$S$450,12,FALSE)</f>
        <v>lepidoptera</v>
      </c>
      <c r="P1048" t="str">
        <f>VLOOKUP($D1048,metadata!$B$2:$S$450,13,FALSE)</f>
        <v xml:space="preserve"> Fuchu</v>
      </c>
      <c r="Q1048">
        <f>VLOOKUP($D1048,metadata!$B$2:$S$450,14,FALSE)</f>
        <v>35.668968999999997</v>
      </c>
      <c r="R1048">
        <f>VLOOKUP($D1048,metadata!$B$2:$S$450,15,FALSE)</f>
        <v>139.47766899999999</v>
      </c>
      <c r="S1048">
        <f>VLOOKUP($D1048,metadata!$B$2:$S$450,16,FALSE)</f>
        <v>0.05</v>
      </c>
      <c r="T1048">
        <f>VLOOKUP($D1048,metadata!$B$2:$S$450,17,FALSE)</f>
        <v>50</v>
      </c>
      <c r="U1048">
        <f>VLOOKUP($D1048,metadata!$B$2:$S$450,18,FALSE)</f>
        <v>0</v>
      </c>
      <c r="V1048">
        <f>VLOOKUP($D1048,metadata!$B$2:$Z$450,19,FALSE)</f>
        <v>25</v>
      </c>
      <c r="W1048" t="str">
        <f>VLOOKUP($D1048,metadata!$B$2:$Z$450,20,FALSE)</f>
        <v>global average</v>
      </c>
      <c r="X1048">
        <f>VLOOKUP($D1048,metadata!$B$2:$Z$450,21,FALSE)</f>
        <v>0</v>
      </c>
      <c r="Y1048">
        <f>VLOOKUP($D1048,metadata!$B$2:$Z$450,22,FALSE)</f>
        <v>19</v>
      </c>
      <c r="Z1048">
        <f>VLOOKUP($D1048,metadata!$B$2:$Z$450,23,FALSE)</f>
        <v>0</v>
      </c>
      <c r="AA1048">
        <f>VLOOKUP($D1048,metadata!$B$2:$Z$450,24,FALSE)</f>
        <v>0</v>
      </c>
      <c r="AB1048">
        <f>VLOOKUP($D1048,metadata!$B$2:$Z$450,25,FALSE)</f>
        <v>0</v>
      </c>
    </row>
    <row r="1049" spans="3:28" x14ac:dyDescent="0.3">
      <c r="C1049">
        <v>1048</v>
      </c>
      <c r="D1049" s="11" t="str">
        <f t="shared" si="16"/>
        <v>19- Fuchu</v>
      </c>
      <c r="E1049" t="str">
        <f>VLOOKUP($D1049,metadata!$B$2:$S$450,2,FALSE)</f>
        <v>Kato, Y</v>
      </c>
      <c r="F1049" t="str">
        <f>VLOOKUP($D1049,metadata!$B$2:$S$450,3,FALSE)</f>
        <v>Geographic variation in photoperiodic response for the induction of pupal diapause in the Aristolochia-feeding butterfly Atrophaneura alcinous</v>
      </c>
      <c r="G1049" t="str">
        <f>VLOOKUP($D1049,metadata!$B$2:$S$450,4,FALSE)</f>
        <v>10.1303/aez.2005.347</v>
      </c>
      <c r="H1049" t="str">
        <f>VLOOKUP($D1049,metadata!$B$2:$S$450,5,FALSE)</f>
        <v>y</v>
      </c>
      <c r="I1049" t="str">
        <f>VLOOKUP($D1049,metadata!$B$2:$S$450,6,FALSE)</f>
        <v>a</v>
      </c>
      <c r="J1049" t="str">
        <f>VLOOKUP($D1049,metadata!$B$2:$S$450,7,FALSE)</f>
        <v>i</v>
      </c>
      <c r="K1049">
        <f>VLOOKUP($D1049,metadata!$B$2:$S$450,8,FALSE)</f>
        <v>7</v>
      </c>
      <c r="L1049">
        <f>VLOOKUP($D1049,metadata!$B$2:$S$450,9,FALSE)</f>
        <v>5</v>
      </c>
      <c r="M1049">
        <f>VLOOKUP($D1049,metadata!$B$2:$S$450,10,FALSE)</f>
        <v>0</v>
      </c>
      <c r="N1049" t="str">
        <f>VLOOKUP($D1049,metadata!$B$2:$S$450,11,FALSE)</f>
        <v>Atrophaneura alcinous</v>
      </c>
      <c r="O1049" t="str">
        <f>VLOOKUP($D1049,metadata!$B$2:$S$450,12,FALSE)</f>
        <v>lepidoptera</v>
      </c>
      <c r="P1049" t="str">
        <f>VLOOKUP($D1049,metadata!$B$2:$S$450,13,FALSE)</f>
        <v xml:space="preserve"> Fuchu</v>
      </c>
      <c r="Q1049">
        <f>VLOOKUP($D1049,metadata!$B$2:$S$450,14,FALSE)</f>
        <v>35.668968999999997</v>
      </c>
      <c r="R1049">
        <f>VLOOKUP($D1049,metadata!$B$2:$S$450,15,FALSE)</f>
        <v>139.47766899999999</v>
      </c>
      <c r="S1049">
        <f>VLOOKUP($D1049,metadata!$B$2:$S$450,16,FALSE)</f>
        <v>0.05</v>
      </c>
      <c r="T1049">
        <f>VLOOKUP($D1049,metadata!$B$2:$S$450,17,FALSE)</f>
        <v>50</v>
      </c>
      <c r="U1049">
        <f>VLOOKUP($D1049,metadata!$B$2:$S$450,18,FALSE)</f>
        <v>0</v>
      </c>
      <c r="V1049">
        <f>VLOOKUP($D1049,metadata!$B$2:$Z$450,19,FALSE)</f>
        <v>25</v>
      </c>
      <c r="W1049" t="str">
        <f>VLOOKUP($D1049,metadata!$B$2:$Z$450,20,FALSE)</f>
        <v>global average</v>
      </c>
      <c r="X1049">
        <f>VLOOKUP($D1049,metadata!$B$2:$Z$450,21,FALSE)</f>
        <v>0</v>
      </c>
      <c r="Y1049">
        <f>VLOOKUP($D1049,metadata!$B$2:$Z$450,22,FALSE)</f>
        <v>19</v>
      </c>
      <c r="Z1049">
        <f>VLOOKUP($D1049,metadata!$B$2:$Z$450,23,FALSE)</f>
        <v>0</v>
      </c>
      <c r="AA1049">
        <f>VLOOKUP($D1049,metadata!$B$2:$Z$450,24,FALSE)</f>
        <v>0</v>
      </c>
      <c r="AB1049">
        <f>VLOOKUP($D1049,metadata!$B$2:$Z$450,25,FALSE)</f>
        <v>0</v>
      </c>
    </row>
    <row r="1050" spans="3:28" x14ac:dyDescent="0.3">
      <c r="C1050">
        <v>1049</v>
      </c>
      <c r="D1050" s="11" t="str">
        <f t="shared" si="16"/>
        <v>19- Fuchu</v>
      </c>
      <c r="E1050" t="str">
        <f>VLOOKUP($D1050,metadata!$B$2:$S$450,2,FALSE)</f>
        <v>Kato, Y</v>
      </c>
      <c r="F1050" t="str">
        <f>VLOOKUP($D1050,metadata!$B$2:$S$450,3,FALSE)</f>
        <v>Geographic variation in photoperiodic response for the induction of pupal diapause in the Aristolochia-feeding butterfly Atrophaneura alcinous</v>
      </c>
      <c r="G1050" t="str">
        <f>VLOOKUP($D1050,metadata!$B$2:$S$450,4,FALSE)</f>
        <v>10.1303/aez.2005.347</v>
      </c>
      <c r="H1050" t="str">
        <f>VLOOKUP($D1050,metadata!$B$2:$S$450,5,FALSE)</f>
        <v>y</v>
      </c>
      <c r="I1050" t="str">
        <f>VLOOKUP($D1050,metadata!$B$2:$S$450,6,FALSE)</f>
        <v>a</v>
      </c>
      <c r="J1050" t="str">
        <f>VLOOKUP($D1050,metadata!$B$2:$S$450,7,FALSE)</f>
        <v>i</v>
      </c>
      <c r="K1050">
        <f>VLOOKUP($D1050,metadata!$B$2:$S$450,8,FALSE)</f>
        <v>7</v>
      </c>
      <c r="L1050">
        <f>VLOOKUP($D1050,metadata!$B$2:$S$450,9,FALSE)</f>
        <v>5</v>
      </c>
      <c r="M1050">
        <f>VLOOKUP($D1050,metadata!$B$2:$S$450,10,FALSE)</f>
        <v>0</v>
      </c>
      <c r="N1050" t="str">
        <f>VLOOKUP($D1050,metadata!$B$2:$S$450,11,FALSE)</f>
        <v>Atrophaneura alcinous</v>
      </c>
      <c r="O1050" t="str">
        <f>VLOOKUP($D1050,metadata!$B$2:$S$450,12,FALSE)</f>
        <v>lepidoptera</v>
      </c>
      <c r="P1050" t="str">
        <f>VLOOKUP($D1050,metadata!$B$2:$S$450,13,FALSE)</f>
        <v xml:space="preserve"> Fuchu</v>
      </c>
      <c r="Q1050">
        <f>VLOOKUP($D1050,metadata!$B$2:$S$450,14,FALSE)</f>
        <v>35.668968999999997</v>
      </c>
      <c r="R1050">
        <f>VLOOKUP($D1050,metadata!$B$2:$S$450,15,FALSE)</f>
        <v>139.47766899999999</v>
      </c>
      <c r="S1050">
        <f>VLOOKUP($D1050,metadata!$B$2:$S$450,16,FALSE)</f>
        <v>0.05</v>
      </c>
      <c r="T1050">
        <f>VLOOKUP($D1050,metadata!$B$2:$S$450,17,FALSE)</f>
        <v>50</v>
      </c>
      <c r="U1050">
        <f>VLOOKUP($D1050,metadata!$B$2:$S$450,18,FALSE)</f>
        <v>0</v>
      </c>
      <c r="V1050">
        <f>VLOOKUP($D1050,metadata!$B$2:$Z$450,19,FALSE)</f>
        <v>25</v>
      </c>
      <c r="W1050" t="str">
        <f>VLOOKUP($D1050,metadata!$B$2:$Z$450,20,FALSE)</f>
        <v>global average</v>
      </c>
      <c r="X1050">
        <f>VLOOKUP($D1050,metadata!$B$2:$Z$450,21,FALSE)</f>
        <v>0</v>
      </c>
      <c r="Y1050">
        <f>VLOOKUP($D1050,metadata!$B$2:$Z$450,22,FALSE)</f>
        <v>19</v>
      </c>
      <c r="Z1050">
        <f>VLOOKUP($D1050,metadata!$B$2:$Z$450,23,FALSE)</f>
        <v>0</v>
      </c>
      <c r="AA1050">
        <f>VLOOKUP($D1050,metadata!$B$2:$Z$450,24,FALSE)</f>
        <v>0</v>
      </c>
      <c r="AB1050">
        <f>VLOOKUP($D1050,metadata!$B$2:$Z$450,25,FALSE)</f>
        <v>0</v>
      </c>
    </row>
    <row r="1051" spans="3:28" x14ac:dyDescent="0.3">
      <c r="C1051">
        <v>1050</v>
      </c>
      <c r="D1051" s="11" t="str">
        <f t="shared" si="16"/>
        <v>19- Fuchu</v>
      </c>
      <c r="E1051" t="str">
        <f>VLOOKUP($D1051,metadata!$B$2:$S$450,2,FALSE)</f>
        <v>Kato, Y</v>
      </c>
      <c r="F1051" t="str">
        <f>VLOOKUP($D1051,metadata!$B$2:$S$450,3,FALSE)</f>
        <v>Geographic variation in photoperiodic response for the induction of pupal diapause in the Aristolochia-feeding butterfly Atrophaneura alcinous</v>
      </c>
      <c r="G1051" t="str">
        <f>VLOOKUP($D1051,metadata!$B$2:$S$450,4,FALSE)</f>
        <v>10.1303/aez.2005.347</v>
      </c>
      <c r="H1051" t="str">
        <f>VLOOKUP($D1051,metadata!$B$2:$S$450,5,FALSE)</f>
        <v>y</v>
      </c>
      <c r="I1051" t="str">
        <f>VLOOKUP($D1051,metadata!$B$2:$S$450,6,FALSE)</f>
        <v>a</v>
      </c>
      <c r="J1051" t="str">
        <f>VLOOKUP($D1051,metadata!$B$2:$S$450,7,FALSE)</f>
        <v>i</v>
      </c>
      <c r="K1051">
        <f>VLOOKUP($D1051,metadata!$B$2:$S$450,8,FALSE)</f>
        <v>7</v>
      </c>
      <c r="L1051">
        <f>VLOOKUP($D1051,metadata!$B$2:$S$450,9,FALSE)</f>
        <v>5</v>
      </c>
      <c r="M1051">
        <f>VLOOKUP($D1051,metadata!$B$2:$S$450,10,FALSE)</f>
        <v>0</v>
      </c>
      <c r="N1051" t="str">
        <f>VLOOKUP($D1051,metadata!$B$2:$S$450,11,FALSE)</f>
        <v>Atrophaneura alcinous</v>
      </c>
      <c r="O1051" t="str">
        <f>VLOOKUP($D1051,metadata!$B$2:$S$450,12,FALSE)</f>
        <v>lepidoptera</v>
      </c>
      <c r="P1051" t="str">
        <f>VLOOKUP($D1051,metadata!$B$2:$S$450,13,FALSE)</f>
        <v xml:space="preserve"> Fuchu</v>
      </c>
      <c r="Q1051">
        <f>VLOOKUP($D1051,metadata!$B$2:$S$450,14,FALSE)</f>
        <v>35.668968999999997</v>
      </c>
      <c r="R1051">
        <f>VLOOKUP($D1051,metadata!$B$2:$S$450,15,FALSE)</f>
        <v>139.47766899999999</v>
      </c>
      <c r="S1051">
        <f>VLOOKUP($D1051,metadata!$B$2:$S$450,16,FALSE)</f>
        <v>0.05</v>
      </c>
      <c r="T1051">
        <f>VLOOKUP($D1051,metadata!$B$2:$S$450,17,FALSE)</f>
        <v>50</v>
      </c>
      <c r="U1051">
        <f>VLOOKUP($D1051,metadata!$B$2:$S$450,18,FALSE)</f>
        <v>0</v>
      </c>
      <c r="V1051">
        <f>VLOOKUP($D1051,metadata!$B$2:$Z$450,19,FALSE)</f>
        <v>25</v>
      </c>
      <c r="W1051" t="str">
        <f>VLOOKUP($D1051,metadata!$B$2:$Z$450,20,FALSE)</f>
        <v>global average</v>
      </c>
      <c r="X1051">
        <f>VLOOKUP($D1051,metadata!$B$2:$Z$450,21,FALSE)</f>
        <v>0</v>
      </c>
      <c r="Y1051">
        <f>VLOOKUP($D1051,metadata!$B$2:$Z$450,22,FALSE)</f>
        <v>19</v>
      </c>
      <c r="Z1051">
        <f>VLOOKUP($D1051,metadata!$B$2:$Z$450,23,FALSE)</f>
        <v>0</v>
      </c>
      <c r="AA1051">
        <f>VLOOKUP($D1051,metadata!$B$2:$Z$450,24,FALSE)</f>
        <v>0</v>
      </c>
      <c r="AB1051">
        <f>VLOOKUP($D1051,metadata!$B$2:$Z$450,25,FALSE)</f>
        <v>0</v>
      </c>
    </row>
    <row r="1052" spans="3:28" x14ac:dyDescent="0.3">
      <c r="C1052">
        <v>1051</v>
      </c>
      <c r="D1052" s="11" t="str">
        <f t="shared" si="16"/>
        <v>19- Fuchu</v>
      </c>
      <c r="E1052" t="str">
        <f>VLOOKUP($D1052,metadata!$B$2:$S$450,2,FALSE)</f>
        <v>Kato, Y</v>
      </c>
      <c r="F1052" t="str">
        <f>VLOOKUP($D1052,metadata!$B$2:$S$450,3,FALSE)</f>
        <v>Geographic variation in photoperiodic response for the induction of pupal diapause in the Aristolochia-feeding butterfly Atrophaneura alcinous</v>
      </c>
      <c r="G1052" t="str">
        <f>VLOOKUP($D1052,metadata!$B$2:$S$450,4,FALSE)</f>
        <v>10.1303/aez.2005.347</v>
      </c>
      <c r="H1052" t="str">
        <f>VLOOKUP($D1052,metadata!$B$2:$S$450,5,FALSE)</f>
        <v>y</v>
      </c>
      <c r="I1052" t="str">
        <f>VLOOKUP($D1052,metadata!$B$2:$S$450,6,FALSE)</f>
        <v>a</v>
      </c>
      <c r="J1052" t="str">
        <f>VLOOKUP($D1052,metadata!$B$2:$S$450,7,FALSE)</f>
        <v>i</v>
      </c>
      <c r="K1052">
        <f>VLOOKUP($D1052,metadata!$B$2:$S$450,8,FALSE)</f>
        <v>7</v>
      </c>
      <c r="L1052">
        <f>VLOOKUP($D1052,metadata!$B$2:$S$450,9,FALSE)</f>
        <v>5</v>
      </c>
      <c r="M1052">
        <f>VLOOKUP($D1052,metadata!$B$2:$S$450,10,FALSE)</f>
        <v>0</v>
      </c>
      <c r="N1052" t="str">
        <f>VLOOKUP($D1052,metadata!$B$2:$S$450,11,FALSE)</f>
        <v>Atrophaneura alcinous</v>
      </c>
      <c r="O1052" t="str">
        <f>VLOOKUP($D1052,metadata!$B$2:$S$450,12,FALSE)</f>
        <v>lepidoptera</v>
      </c>
      <c r="P1052" t="str">
        <f>VLOOKUP($D1052,metadata!$B$2:$S$450,13,FALSE)</f>
        <v xml:space="preserve"> Fuchu</v>
      </c>
      <c r="Q1052">
        <f>VLOOKUP($D1052,metadata!$B$2:$S$450,14,FALSE)</f>
        <v>35.668968999999997</v>
      </c>
      <c r="R1052">
        <f>VLOOKUP($D1052,metadata!$B$2:$S$450,15,FALSE)</f>
        <v>139.47766899999999</v>
      </c>
      <c r="S1052">
        <f>VLOOKUP($D1052,metadata!$B$2:$S$450,16,FALSE)</f>
        <v>0.05</v>
      </c>
      <c r="T1052">
        <f>VLOOKUP($D1052,metadata!$B$2:$S$450,17,FALSE)</f>
        <v>50</v>
      </c>
      <c r="U1052">
        <f>VLOOKUP($D1052,metadata!$B$2:$S$450,18,FALSE)</f>
        <v>0</v>
      </c>
      <c r="V1052">
        <f>VLOOKUP($D1052,metadata!$B$2:$Z$450,19,FALSE)</f>
        <v>25</v>
      </c>
      <c r="W1052" t="str">
        <f>VLOOKUP($D1052,metadata!$B$2:$Z$450,20,FALSE)</f>
        <v>global average</v>
      </c>
      <c r="X1052">
        <f>VLOOKUP($D1052,metadata!$B$2:$Z$450,21,FALSE)</f>
        <v>0</v>
      </c>
      <c r="Y1052">
        <f>VLOOKUP($D1052,metadata!$B$2:$Z$450,22,FALSE)</f>
        <v>19</v>
      </c>
      <c r="Z1052">
        <f>VLOOKUP($D1052,metadata!$B$2:$Z$450,23,FALSE)</f>
        <v>0</v>
      </c>
      <c r="AA1052">
        <f>VLOOKUP($D1052,metadata!$B$2:$Z$450,24,FALSE)</f>
        <v>0</v>
      </c>
      <c r="AB1052">
        <f>VLOOKUP($D1052,metadata!$B$2:$Z$450,25,FALSE)</f>
        <v>0</v>
      </c>
    </row>
    <row r="1053" spans="3:28" x14ac:dyDescent="0.3">
      <c r="C1053">
        <v>1052</v>
      </c>
      <c r="D1053" s="11" t="str">
        <f t="shared" si="16"/>
        <v>19- Fuchu</v>
      </c>
      <c r="E1053" t="str">
        <f>VLOOKUP($D1053,metadata!$B$2:$S$450,2,FALSE)</f>
        <v>Kato, Y</v>
      </c>
      <c r="F1053" t="str">
        <f>VLOOKUP($D1053,metadata!$B$2:$S$450,3,FALSE)</f>
        <v>Geographic variation in photoperiodic response for the induction of pupal diapause in the Aristolochia-feeding butterfly Atrophaneura alcinous</v>
      </c>
      <c r="G1053" t="str">
        <f>VLOOKUP($D1053,metadata!$B$2:$S$450,4,FALSE)</f>
        <v>10.1303/aez.2005.347</v>
      </c>
      <c r="H1053" t="str">
        <f>VLOOKUP($D1053,metadata!$B$2:$S$450,5,FALSE)</f>
        <v>y</v>
      </c>
      <c r="I1053" t="str">
        <f>VLOOKUP($D1053,metadata!$B$2:$S$450,6,FALSE)</f>
        <v>a</v>
      </c>
      <c r="J1053" t="str">
        <f>VLOOKUP($D1053,metadata!$B$2:$S$450,7,FALSE)</f>
        <v>i</v>
      </c>
      <c r="K1053">
        <f>VLOOKUP($D1053,metadata!$B$2:$S$450,8,FALSE)</f>
        <v>7</v>
      </c>
      <c r="L1053">
        <f>VLOOKUP($D1053,metadata!$B$2:$S$450,9,FALSE)</f>
        <v>5</v>
      </c>
      <c r="M1053">
        <f>VLOOKUP($D1053,metadata!$B$2:$S$450,10,FALSE)</f>
        <v>0</v>
      </c>
      <c r="N1053" t="str">
        <f>VLOOKUP($D1053,metadata!$B$2:$S$450,11,FALSE)</f>
        <v>Atrophaneura alcinous</v>
      </c>
      <c r="O1053" t="str">
        <f>VLOOKUP($D1053,metadata!$B$2:$S$450,12,FALSE)</f>
        <v>lepidoptera</v>
      </c>
      <c r="P1053" t="str">
        <f>VLOOKUP($D1053,metadata!$B$2:$S$450,13,FALSE)</f>
        <v xml:space="preserve"> Fuchu</v>
      </c>
      <c r="Q1053">
        <f>VLOOKUP($D1053,metadata!$B$2:$S$450,14,FALSE)</f>
        <v>35.668968999999997</v>
      </c>
      <c r="R1053">
        <f>VLOOKUP($D1053,metadata!$B$2:$S$450,15,FALSE)</f>
        <v>139.47766899999999</v>
      </c>
      <c r="S1053">
        <f>VLOOKUP($D1053,metadata!$B$2:$S$450,16,FALSE)</f>
        <v>0.05</v>
      </c>
      <c r="T1053">
        <f>VLOOKUP($D1053,metadata!$B$2:$S$450,17,FALSE)</f>
        <v>50</v>
      </c>
      <c r="U1053">
        <f>VLOOKUP($D1053,metadata!$B$2:$S$450,18,FALSE)</f>
        <v>0</v>
      </c>
      <c r="V1053">
        <f>VLOOKUP($D1053,metadata!$B$2:$Z$450,19,FALSE)</f>
        <v>25</v>
      </c>
      <c r="W1053" t="str">
        <f>VLOOKUP($D1053,metadata!$B$2:$Z$450,20,FALSE)</f>
        <v>global average</v>
      </c>
      <c r="X1053">
        <f>VLOOKUP($D1053,metadata!$B$2:$Z$450,21,FALSE)</f>
        <v>0</v>
      </c>
      <c r="Y1053">
        <f>VLOOKUP($D1053,metadata!$B$2:$Z$450,22,FALSE)</f>
        <v>19</v>
      </c>
      <c r="Z1053">
        <f>VLOOKUP($D1053,metadata!$B$2:$Z$450,23,FALSE)</f>
        <v>0</v>
      </c>
      <c r="AA1053">
        <f>VLOOKUP($D1053,metadata!$B$2:$Z$450,24,FALSE)</f>
        <v>0</v>
      </c>
      <c r="AB1053">
        <f>VLOOKUP($D1053,metadata!$B$2:$Z$450,25,FALSE)</f>
        <v>0</v>
      </c>
    </row>
    <row r="1054" spans="3:28" x14ac:dyDescent="0.3">
      <c r="C1054">
        <v>1053</v>
      </c>
      <c r="D1054" s="11" t="str">
        <f t="shared" si="16"/>
        <v>19- Fuchu</v>
      </c>
      <c r="E1054" t="str">
        <f>VLOOKUP($D1054,metadata!$B$2:$S$450,2,FALSE)</f>
        <v>Kato, Y</v>
      </c>
      <c r="F1054" t="str">
        <f>VLOOKUP($D1054,metadata!$B$2:$S$450,3,FALSE)</f>
        <v>Geographic variation in photoperiodic response for the induction of pupal diapause in the Aristolochia-feeding butterfly Atrophaneura alcinous</v>
      </c>
      <c r="G1054" t="str">
        <f>VLOOKUP($D1054,metadata!$B$2:$S$450,4,FALSE)</f>
        <v>10.1303/aez.2005.347</v>
      </c>
      <c r="H1054" t="str">
        <f>VLOOKUP($D1054,metadata!$B$2:$S$450,5,FALSE)</f>
        <v>y</v>
      </c>
      <c r="I1054" t="str">
        <f>VLOOKUP($D1054,metadata!$B$2:$S$450,6,FALSE)</f>
        <v>a</v>
      </c>
      <c r="J1054" t="str">
        <f>VLOOKUP($D1054,metadata!$B$2:$S$450,7,FALSE)</f>
        <v>i</v>
      </c>
      <c r="K1054">
        <f>VLOOKUP($D1054,metadata!$B$2:$S$450,8,FALSE)</f>
        <v>7</v>
      </c>
      <c r="L1054">
        <f>VLOOKUP($D1054,metadata!$B$2:$S$450,9,FALSE)</f>
        <v>5</v>
      </c>
      <c r="M1054">
        <f>VLOOKUP($D1054,metadata!$B$2:$S$450,10,FALSE)</f>
        <v>0</v>
      </c>
      <c r="N1054" t="str">
        <f>VLOOKUP($D1054,metadata!$B$2:$S$450,11,FALSE)</f>
        <v>Atrophaneura alcinous</v>
      </c>
      <c r="O1054" t="str">
        <f>VLOOKUP($D1054,metadata!$B$2:$S$450,12,FALSE)</f>
        <v>lepidoptera</v>
      </c>
      <c r="P1054" t="str">
        <f>VLOOKUP($D1054,metadata!$B$2:$S$450,13,FALSE)</f>
        <v xml:space="preserve"> Fuchu</v>
      </c>
      <c r="Q1054">
        <f>VLOOKUP($D1054,metadata!$B$2:$S$450,14,FALSE)</f>
        <v>35.668968999999997</v>
      </c>
      <c r="R1054">
        <f>VLOOKUP($D1054,metadata!$B$2:$S$450,15,FALSE)</f>
        <v>139.47766899999999</v>
      </c>
      <c r="S1054">
        <f>VLOOKUP($D1054,metadata!$B$2:$S$450,16,FALSE)</f>
        <v>0.05</v>
      </c>
      <c r="T1054">
        <f>VLOOKUP($D1054,metadata!$B$2:$S$450,17,FALSE)</f>
        <v>50</v>
      </c>
      <c r="U1054">
        <f>VLOOKUP($D1054,metadata!$B$2:$S$450,18,FALSE)</f>
        <v>0</v>
      </c>
      <c r="V1054">
        <f>VLOOKUP($D1054,metadata!$B$2:$Z$450,19,FALSE)</f>
        <v>25</v>
      </c>
      <c r="W1054" t="str">
        <f>VLOOKUP($D1054,metadata!$B$2:$Z$450,20,FALSE)</f>
        <v>global average</v>
      </c>
      <c r="X1054">
        <f>VLOOKUP($D1054,metadata!$B$2:$Z$450,21,FALSE)</f>
        <v>0</v>
      </c>
      <c r="Y1054">
        <f>VLOOKUP($D1054,metadata!$B$2:$Z$450,22,FALSE)</f>
        <v>19</v>
      </c>
      <c r="Z1054">
        <f>VLOOKUP($D1054,metadata!$B$2:$Z$450,23,FALSE)</f>
        <v>0</v>
      </c>
      <c r="AA1054">
        <f>VLOOKUP($D1054,metadata!$B$2:$Z$450,24,FALSE)</f>
        <v>0</v>
      </c>
      <c r="AB1054">
        <f>VLOOKUP($D1054,metadata!$B$2:$Z$450,25,FALSE)</f>
        <v>0</v>
      </c>
    </row>
    <row r="1055" spans="3:28" x14ac:dyDescent="0.3">
      <c r="C1055">
        <v>1054</v>
      </c>
      <c r="D1055" s="11" t="str">
        <f t="shared" si="16"/>
        <v>19- Fuchu</v>
      </c>
      <c r="E1055" t="str">
        <f>VLOOKUP($D1055,metadata!$B$2:$S$450,2,FALSE)</f>
        <v>Kato, Y</v>
      </c>
      <c r="F1055" t="str">
        <f>VLOOKUP($D1055,metadata!$B$2:$S$450,3,FALSE)</f>
        <v>Geographic variation in photoperiodic response for the induction of pupal diapause in the Aristolochia-feeding butterfly Atrophaneura alcinous</v>
      </c>
      <c r="G1055" t="str">
        <f>VLOOKUP($D1055,metadata!$B$2:$S$450,4,FALSE)</f>
        <v>10.1303/aez.2005.347</v>
      </c>
      <c r="H1055" t="str">
        <f>VLOOKUP($D1055,metadata!$B$2:$S$450,5,FALSE)</f>
        <v>y</v>
      </c>
      <c r="I1055" t="str">
        <f>VLOOKUP($D1055,metadata!$B$2:$S$450,6,FALSE)</f>
        <v>a</v>
      </c>
      <c r="J1055" t="str">
        <f>VLOOKUP($D1055,metadata!$B$2:$S$450,7,FALSE)</f>
        <v>i</v>
      </c>
      <c r="K1055">
        <f>VLOOKUP($D1055,metadata!$B$2:$S$450,8,FALSE)</f>
        <v>7</v>
      </c>
      <c r="L1055">
        <f>VLOOKUP($D1055,metadata!$B$2:$S$450,9,FALSE)</f>
        <v>5</v>
      </c>
      <c r="M1055">
        <f>VLOOKUP($D1055,metadata!$B$2:$S$450,10,FALSE)</f>
        <v>0</v>
      </c>
      <c r="N1055" t="str">
        <f>VLOOKUP($D1055,metadata!$B$2:$S$450,11,FALSE)</f>
        <v>Atrophaneura alcinous</v>
      </c>
      <c r="O1055" t="str">
        <f>VLOOKUP($D1055,metadata!$B$2:$S$450,12,FALSE)</f>
        <v>lepidoptera</v>
      </c>
      <c r="P1055" t="str">
        <f>VLOOKUP($D1055,metadata!$B$2:$S$450,13,FALSE)</f>
        <v xml:space="preserve"> Fuchu</v>
      </c>
      <c r="Q1055">
        <f>VLOOKUP($D1055,metadata!$B$2:$S$450,14,FALSE)</f>
        <v>35.668968999999997</v>
      </c>
      <c r="R1055">
        <f>VLOOKUP($D1055,metadata!$B$2:$S$450,15,FALSE)</f>
        <v>139.47766899999999</v>
      </c>
      <c r="S1055">
        <f>VLOOKUP($D1055,metadata!$B$2:$S$450,16,FALSE)</f>
        <v>0.05</v>
      </c>
      <c r="T1055">
        <f>VLOOKUP($D1055,metadata!$B$2:$S$450,17,FALSE)</f>
        <v>50</v>
      </c>
      <c r="U1055">
        <f>VLOOKUP($D1055,metadata!$B$2:$S$450,18,FALSE)</f>
        <v>0</v>
      </c>
      <c r="V1055">
        <f>VLOOKUP($D1055,metadata!$B$2:$Z$450,19,FALSE)</f>
        <v>25</v>
      </c>
      <c r="W1055" t="str">
        <f>VLOOKUP($D1055,metadata!$B$2:$Z$450,20,FALSE)</f>
        <v>global average</v>
      </c>
      <c r="X1055">
        <f>VLOOKUP($D1055,metadata!$B$2:$Z$450,21,FALSE)</f>
        <v>0</v>
      </c>
      <c r="Y1055">
        <f>VLOOKUP($D1055,metadata!$B$2:$Z$450,22,FALSE)</f>
        <v>19</v>
      </c>
      <c r="Z1055">
        <f>VLOOKUP($D1055,metadata!$B$2:$Z$450,23,FALSE)</f>
        <v>0</v>
      </c>
      <c r="AA1055">
        <f>VLOOKUP($D1055,metadata!$B$2:$Z$450,24,FALSE)</f>
        <v>0</v>
      </c>
      <c r="AB1055">
        <f>VLOOKUP($D1055,metadata!$B$2:$Z$450,25,FALSE)</f>
        <v>0</v>
      </c>
    </row>
    <row r="1056" spans="3:28" x14ac:dyDescent="0.3">
      <c r="C1056">
        <v>1055</v>
      </c>
      <c r="D1056" s="11" t="str">
        <f t="shared" si="16"/>
        <v>19- Fuchu</v>
      </c>
      <c r="E1056" t="str">
        <f>VLOOKUP($D1056,metadata!$B$2:$S$450,2,FALSE)</f>
        <v>Kato, Y</v>
      </c>
      <c r="F1056" t="str">
        <f>VLOOKUP($D1056,metadata!$B$2:$S$450,3,FALSE)</f>
        <v>Geographic variation in photoperiodic response for the induction of pupal diapause in the Aristolochia-feeding butterfly Atrophaneura alcinous</v>
      </c>
      <c r="G1056" t="str">
        <f>VLOOKUP($D1056,metadata!$B$2:$S$450,4,FALSE)</f>
        <v>10.1303/aez.2005.347</v>
      </c>
      <c r="H1056" t="str">
        <f>VLOOKUP($D1056,metadata!$B$2:$S$450,5,FALSE)</f>
        <v>y</v>
      </c>
      <c r="I1056" t="str">
        <f>VLOOKUP($D1056,metadata!$B$2:$S$450,6,FALSE)</f>
        <v>a</v>
      </c>
      <c r="J1056" t="str">
        <f>VLOOKUP($D1056,metadata!$B$2:$S$450,7,FALSE)</f>
        <v>i</v>
      </c>
      <c r="K1056">
        <f>VLOOKUP($D1056,metadata!$B$2:$S$450,8,FALSE)</f>
        <v>7</v>
      </c>
      <c r="L1056">
        <f>VLOOKUP($D1056,metadata!$B$2:$S$450,9,FALSE)</f>
        <v>5</v>
      </c>
      <c r="M1056">
        <f>VLOOKUP($D1056,metadata!$B$2:$S$450,10,FALSE)</f>
        <v>0</v>
      </c>
      <c r="N1056" t="str">
        <f>VLOOKUP($D1056,metadata!$B$2:$S$450,11,FALSE)</f>
        <v>Atrophaneura alcinous</v>
      </c>
      <c r="O1056" t="str">
        <f>VLOOKUP($D1056,metadata!$B$2:$S$450,12,FALSE)</f>
        <v>lepidoptera</v>
      </c>
      <c r="P1056" t="str">
        <f>VLOOKUP($D1056,metadata!$B$2:$S$450,13,FALSE)</f>
        <v xml:space="preserve"> Fuchu</v>
      </c>
      <c r="Q1056">
        <f>VLOOKUP($D1056,metadata!$B$2:$S$450,14,FALSE)</f>
        <v>35.668968999999997</v>
      </c>
      <c r="R1056">
        <f>VLOOKUP($D1056,metadata!$B$2:$S$450,15,FALSE)</f>
        <v>139.47766899999999</v>
      </c>
      <c r="S1056">
        <f>VLOOKUP($D1056,metadata!$B$2:$S$450,16,FALSE)</f>
        <v>0.05</v>
      </c>
      <c r="T1056">
        <f>VLOOKUP($D1056,metadata!$B$2:$S$450,17,FALSE)</f>
        <v>50</v>
      </c>
      <c r="U1056">
        <f>VLOOKUP($D1056,metadata!$B$2:$S$450,18,FALSE)</f>
        <v>0</v>
      </c>
      <c r="V1056">
        <f>VLOOKUP($D1056,metadata!$B$2:$Z$450,19,FALSE)</f>
        <v>25</v>
      </c>
      <c r="W1056" t="str">
        <f>VLOOKUP($D1056,metadata!$B$2:$Z$450,20,FALSE)</f>
        <v>global average</v>
      </c>
      <c r="X1056">
        <f>VLOOKUP($D1056,metadata!$B$2:$Z$450,21,FALSE)</f>
        <v>0</v>
      </c>
      <c r="Y1056">
        <f>VLOOKUP($D1056,metadata!$B$2:$Z$450,22,FALSE)</f>
        <v>19</v>
      </c>
      <c r="Z1056">
        <f>VLOOKUP($D1056,metadata!$B$2:$Z$450,23,FALSE)</f>
        <v>0</v>
      </c>
      <c r="AA1056">
        <f>VLOOKUP($D1056,metadata!$B$2:$Z$450,24,FALSE)</f>
        <v>0</v>
      </c>
      <c r="AB1056">
        <f>VLOOKUP($D1056,metadata!$B$2:$Z$450,25,FALSE)</f>
        <v>0</v>
      </c>
    </row>
    <row r="1057" spans="3:28" x14ac:dyDescent="0.3">
      <c r="C1057">
        <v>1056</v>
      </c>
      <c r="D1057" s="11" t="str">
        <f t="shared" si="16"/>
        <v>19- Fuchu</v>
      </c>
      <c r="E1057" t="str">
        <f>VLOOKUP($D1057,metadata!$B$2:$S$450,2,FALSE)</f>
        <v>Kato, Y</v>
      </c>
      <c r="F1057" t="str">
        <f>VLOOKUP($D1057,metadata!$B$2:$S$450,3,FALSE)</f>
        <v>Geographic variation in photoperiodic response for the induction of pupal diapause in the Aristolochia-feeding butterfly Atrophaneura alcinous</v>
      </c>
      <c r="G1057" t="str">
        <f>VLOOKUP($D1057,metadata!$B$2:$S$450,4,FALSE)</f>
        <v>10.1303/aez.2005.347</v>
      </c>
      <c r="H1057" t="str">
        <f>VLOOKUP($D1057,metadata!$B$2:$S$450,5,FALSE)</f>
        <v>y</v>
      </c>
      <c r="I1057" t="str">
        <f>VLOOKUP($D1057,metadata!$B$2:$S$450,6,FALSE)</f>
        <v>a</v>
      </c>
      <c r="J1057" t="str">
        <f>VLOOKUP($D1057,metadata!$B$2:$S$450,7,FALSE)</f>
        <v>i</v>
      </c>
      <c r="K1057">
        <f>VLOOKUP($D1057,metadata!$B$2:$S$450,8,FALSE)</f>
        <v>7</v>
      </c>
      <c r="L1057">
        <f>VLOOKUP($D1057,metadata!$B$2:$S$450,9,FALSE)</f>
        <v>5</v>
      </c>
      <c r="M1057">
        <f>VLOOKUP($D1057,metadata!$B$2:$S$450,10,FALSE)</f>
        <v>0</v>
      </c>
      <c r="N1057" t="str">
        <f>VLOOKUP($D1057,metadata!$B$2:$S$450,11,FALSE)</f>
        <v>Atrophaneura alcinous</v>
      </c>
      <c r="O1057" t="str">
        <f>VLOOKUP($D1057,metadata!$B$2:$S$450,12,FALSE)</f>
        <v>lepidoptera</v>
      </c>
      <c r="P1057" t="str">
        <f>VLOOKUP($D1057,metadata!$B$2:$S$450,13,FALSE)</f>
        <v xml:space="preserve"> Fuchu</v>
      </c>
      <c r="Q1057">
        <f>VLOOKUP($D1057,metadata!$B$2:$S$450,14,FALSE)</f>
        <v>35.668968999999997</v>
      </c>
      <c r="R1057">
        <f>VLOOKUP($D1057,metadata!$B$2:$S$450,15,FALSE)</f>
        <v>139.47766899999999</v>
      </c>
      <c r="S1057">
        <f>VLOOKUP($D1057,metadata!$B$2:$S$450,16,FALSE)</f>
        <v>0.05</v>
      </c>
      <c r="T1057">
        <f>VLOOKUP($D1057,metadata!$B$2:$S$450,17,FALSE)</f>
        <v>50</v>
      </c>
      <c r="U1057">
        <f>VLOOKUP($D1057,metadata!$B$2:$S$450,18,FALSE)</f>
        <v>0</v>
      </c>
      <c r="V1057">
        <f>VLOOKUP($D1057,metadata!$B$2:$Z$450,19,FALSE)</f>
        <v>25</v>
      </c>
      <c r="W1057" t="str">
        <f>VLOOKUP($D1057,metadata!$B$2:$Z$450,20,FALSE)</f>
        <v>global average</v>
      </c>
      <c r="X1057">
        <f>VLOOKUP($D1057,metadata!$B$2:$Z$450,21,FALSE)</f>
        <v>0</v>
      </c>
      <c r="Y1057">
        <f>VLOOKUP($D1057,metadata!$B$2:$Z$450,22,FALSE)</f>
        <v>19</v>
      </c>
      <c r="Z1057">
        <f>VLOOKUP($D1057,metadata!$B$2:$Z$450,23,FALSE)</f>
        <v>0</v>
      </c>
      <c r="AA1057">
        <f>VLOOKUP($D1057,metadata!$B$2:$Z$450,24,FALSE)</f>
        <v>0</v>
      </c>
      <c r="AB1057">
        <f>VLOOKUP($D1057,metadata!$B$2:$Z$450,25,FALSE)</f>
        <v>0</v>
      </c>
    </row>
    <row r="1058" spans="3:28" x14ac:dyDescent="0.3">
      <c r="C1058">
        <v>1057</v>
      </c>
      <c r="D1058" s="11" t="str">
        <f t="shared" si="16"/>
        <v>19- Fuchu</v>
      </c>
      <c r="E1058" t="str">
        <f>VLOOKUP($D1058,metadata!$B$2:$S$450,2,FALSE)</f>
        <v>Kato, Y</v>
      </c>
      <c r="F1058" t="str">
        <f>VLOOKUP($D1058,metadata!$B$2:$S$450,3,FALSE)</f>
        <v>Geographic variation in photoperiodic response for the induction of pupal diapause in the Aristolochia-feeding butterfly Atrophaneura alcinous</v>
      </c>
      <c r="G1058" t="str">
        <f>VLOOKUP($D1058,metadata!$B$2:$S$450,4,FALSE)</f>
        <v>10.1303/aez.2005.347</v>
      </c>
      <c r="H1058" t="str">
        <f>VLOOKUP($D1058,metadata!$B$2:$S$450,5,FALSE)</f>
        <v>y</v>
      </c>
      <c r="I1058" t="str">
        <f>VLOOKUP($D1058,metadata!$B$2:$S$450,6,FALSE)</f>
        <v>a</v>
      </c>
      <c r="J1058" t="str">
        <f>VLOOKUP($D1058,metadata!$B$2:$S$450,7,FALSE)</f>
        <v>i</v>
      </c>
      <c r="K1058">
        <f>VLOOKUP($D1058,metadata!$B$2:$S$450,8,FALSE)</f>
        <v>7</v>
      </c>
      <c r="L1058">
        <f>VLOOKUP($D1058,metadata!$B$2:$S$450,9,FALSE)</f>
        <v>5</v>
      </c>
      <c r="M1058">
        <f>VLOOKUP($D1058,metadata!$B$2:$S$450,10,FALSE)</f>
        <v>0</v>
      </c>
      <c r="N1058" t="str">
        <f>VLOOKUP($D1058,metadata!$B$2:$S$450,11,FALSE)</f>
        <v>Atrophaneura alcinous</v>
      </c>
      <c r="O1058" t="str">
        <f>VLOOKUP($D1058,metadata!$B$2:$S$450,12,FALSE)</f>
        <v>lepidoptera</v>
      </c>
      <c r="P1058" t="str">
        <f>VLOOKUP($D1058,metadata!$B$2:$S$450,13,FALSE)</f>
        <v xml:space="preserve"> Fuchu</v>
      </c>
      <c r="Q1058">
        <f>VLOOKUP($D1058,metadata!$B$2:$S$450,14,FALSE)</f>
        <v>35.668968999999997</v>
      </c>
      <c r="R1058">
        <f>VLOOKUP($D1058,metadata!$B$2:$S$450,15,FALSE)</f>
        <v>139.47766899999999</v>
      </c>
      <c r="S1058">
        <f>VLOOKUP($D1058,metadata!$B$2:$S$450,16,FALSE)</f>
        <v>0.05</v>
      </c>
      <c r="T1058">
        <f>VLOOKUP($D1058,metadata!$B$2:$S$450,17,FALSE)</f>
        <v>50</v>
      </c>
      <c r="U1058">
        <f>VLOOKUP($D1058,metadata!$B$2:$S$450,18,FALSE)</f>
        <v>0</v>
      </c>
      <c r="V1058">
        <f>VLOOKUP($D1058,metadata!$B$2:$Z$450,19,FALSE)</f>
        <v>25</v>
      </c>
      <c r="W1058" t="str">
        <f>VLOOKUP($D1058,metadata!$B$2:$Z$450,20,FALSE)</f>
        <v>global average</v>
      </c>
      <c r="X1058">
        <f>VLOOKUP($D1058,metadata!$B$2:$Z$450,21,FALSE)</f>
        <v>0</v>
      </c>
      <c r="Y1058">
        <f>VLOOKUP($D1058,metadata!$B$2:$Z$450,22,FALSE)</f>
        <v>19</v>
      </c>
      <c r="Z1058">
        <f>VLOOKUP($D1058,metadata!$B$2:$Z$450,23,FALSE)</f>
        <v>0</v>
      </c>
      <c r="AA1058">
        <f>VLOOKUP($D1058,metadata!$B$2:$Z$450,24,FALSE)</f>
        <v>0</v>
      </c>
      <c r="AB1058">
        <f>VLOOKUP($D1058,metadata!$B$2:$Z$450,25,FALSE)</f>
        <v>0</v>
      </c>
    </row>
    <row r="1059" spans="3:28" x14ac:dyDescent="0.3">
      <c r="C1059">
        <v>1058</v>
      </c>
      <c r="D1059" s="11" t="str">
        <f t="shared" si="16"/>
        <v>19- Fuchu</v>
      </c>
      <c r="E1059" t="str">
        <f>VLOOKUP($D1059,metadata!$B$2:$S$450,2,FALSE)</f>
        <v>Kato, Y</v>
      </c>
      <c r="F1059" t="str">
        <f>VLOOKUP($D1059,metadata!$B$2:$S$450,3,FALSE)</f>
        <v>Geographic variation in photoperiodic response for the induction of pupal diapause in the Aristolochia-feeding butterfly Atrophaneura alcinous</v>
      </c>
      <c r="G1059" t="str">
        <f>VLOOKUP($D1059,metadata!$B$2:$S$450,4,FALSE)</f>
        <v>10.1303/aez.2005.347</v>
      </c>
      <c r="H1059" t="str">
        <f>VLOOKUP($D1059,metadata!$B$2:$S$450,5,FALSE)</f>
        <v>y</v>
      </c>
      <c r="I1059" t="str">
        <f>VLOOKUP($D1059,metadata!$B$2:$S$450,6,FALSE)</f>
        <v>a</v>
      </c>
      <c r="J1059" t="str">
        <f>VLOOKUP($D1059,metadata!$B$2:$S$450,7,FALSE)</f>
        <v>i</v>
      </c>
      <c r="K1059">
        <f>VLOOKUP($D1059,metadata!$B$2:$S$450,8,FALSE)</f>
        <v>7</v>
      </c>
      <c r="L1059">
        <f>VLOOKUP($D1059,metadata!$B$2:$S$450,9,FALSE)</f>
        <v>5</v>
      </c>
      <c r="M1059">
        <f>VLOOKUP($D1059,metadata!$B$2:$S$450,10,FALSE)</f>
        <v>0</v>
      </c>
      <c r="N1059" t="str">
        <f>VLOOKUP($D1059,metadata!$B$2:$S$450,11,FALSE)</f>
        <v>Atrophaneura alcinous</v>
      </c>
      <c r="O1059" t="str">
        <f>VLOOKUP($D1059,metadata!$B$2:$S$450,12,FALSE)</f>
        <v>lepidoptera</v>
      </c>
      <c r="P1059" t="str">
        <f>VLOOKUP($D1059,metadata!$B$2:$S$450,13,FALSE)</f>
        <v xml:space="preserve"> Fuchu</v>
      </c>
      <c r="Q1059">
        <f>VLOOKUP($D1059,metadata!$B$2:$S$450,14,FALSE)</f>
        <v>35.668968999999997</v>
      </c>
      <c r="R1059">
        <f>VLOOKUP($D1059,metadata!$B$2:$S$450,15,FALSE)</f>
        <v>139.47766899999999</v>
      </c>
      <c r="S1059">
        <f>VLOOKUP($D1059,metadata!$B$2:$S$450,16,FALSE)</f>
        <v>0.05</v>
      </c>
      <c r="T1059">
        <f>VLOOKUP($D1059,metadata!$B$2:$S$450,17,FALSE)</f>
        <v>50</v>
      </c>
      <c r="U1059">
        <f>VLOOKUP($D1059,metadata!$B$2:$S$450,18,FALSE)</f>
        <v>0</v>
      </c>
      <c r="V1059">
        <f>VLOOKUP($D1059,metadata!$B$2:$Z$450,19,FALSE)</f>
        <v>25</v>
      </c>
      <c r="W1059" t="str">
        <f>VLOOKUP($D1059,metadata!$B$2:$Z$450,20,FALSE)</f>
        <v>global average</v>
      </c>
      <c r="X1059">
        <f>VLOOKUP($D1059,metadata!$B$2:$Z$450,21,FALSE)</f>
        <v>0</v>
      </c>
      <c r="Y1059">
        <f>VLOOKUP($D1059,metadata!$B$2:$Z$450,22,FALSE)</f>
        <v>19</v>
      </c>
      <c r="Z1059">
        <f>VLOOKUP($D1059,metadata!$B$2:$Z$450,23,FALSE)</f>
        <v>0</v>
      </c>
      <c r="AA1059">
        <f>VLOOKUP($D1059,metadata!$B$2:$Z$450,24,FALSE)</f>
        <v>0</v>
      </c>
      <c r="AB1059">
        <f>VLOOKUP($D1059,metadata!$B$2:$Z$450,25,FALSE)</f>
        <v>0</v>
      </c>
    </row>
    <row r="1060" spans="3:28" x14ac:dyDescent="0.3">
      <c r="C1060">
        <v>1059</v>
      </c>
      <c r="D1060" s="11" t="str">
        <f t="shared" si="16"/>
        <v>19- Fuchu</v>
      </c>
      <c r="E1060" t="str">
        <f>VLOOKUP($D1060,metadata!$B$2:$S$450,2,FALSE)</f>
        <v>Kato, Y</v>
      </c>
      <c r="F1060" t="str">
        <f>VLOOKUP($D1060,metadata!$B$2:$S$450,3,FALSE)</f>
        <v>Geographic variation in photoperiodic response for the induction of pupal diapause in the Aristolochia-feeding butterfly Atrophaneura alcinous</v>
      </c>
      <c r="G1060" t="str">
        <f>VLOOKUP($D1060,metadata!$B$2:$S$450,4,FALSE)</f>
        <v>10.1303/aez.2005.347</v>
      </c>
      <c r="H1060" t="str">
        <f>VLOOKUP($D1060,metadata!$B$2:$S$450,5,FALSE)</f>
        <v>y</v>
      </c>
      <c r="I1060" t="str">
        <f>VLOOKUP($D1060,metadata!$B$2:$S$450,6,FALSE)</f>
        <v>a</v>
      </c>
      <c r="J1060" t="str">
        <f>VLOOKUP($D1060,metadata!$B$2:$S$450,7,FALSE)</f>
        <v>i</v>
      </c>
      <c r="K1060">
        <f>VLOOKUP($D1060,metadata!$B$2:$S$450,8,FALSE)</f>
        <v>7</v>
      </c>
      <c r="L1060">
        <f>VLOOKUP($D1060,metadata!$B$2:$S$450,9,FALSE)</f>
        <v>5</v>
      </c>
      <c r="M1060">
        <f>VLOOKUP($D1060,metadata!$B$2:$S$450,10,FALSE)</f>
        <v>0</v>
      </c>
      <c r="N1060" t="str">
        <f>VLOOKUP($D1060,metadata!$B$2:$S$450,11,FALSE)</f>
        <v>Atrophaneura alcinous</v>
      </c>
      <c r="O1060" t="str">
        <f>VLOOKUP($D1060,metadata!$B$2:$S$450,12,FALSE)</f>
        <v>lepidoptera</v>
      </c>
      <c r="P1060" t="str">
        <f>VLOOKUP($D1060,metadata!$B$2:$S$450,13,FALSE)</f>
        <v xml:space="preserve"> Fuchu</v>
      </c>
      <c r="Q1060">
        <f>VLOOKUP($D1060,metadata!$B$2:$S$450,14,FALSE)</f>
        <v>35.668968999999997</v>
      </c>
      <c r="R1060">
        <f>VLOOKUP($D1060,metadata!$B$2:$S$450,15,FALSE)</f>
        <v>139.47766899999999</v>
      </c>
      <c r="S1060">
        <f>VLOOKUP($D1060,metadata!$B$2:$S$450,16,FALSE)</f>
        <v>0.05</v>
      </c>
      <c r="T1060">
        <f>VLOOKUP($D1060,metadata!$B$2:$S$450,17,FALSE)</f>
        <v>50</v>
      </c>
      <c r="U1060">
        <f>VLOOKUP($D1060,metadata!$B$2:$S$450,18,FALSE)</f>
        <v>0</v>
      </c>
      <c r="V1060">
        <f>VLOOKUP($D1060,metadata!$B$2:$Z$450,19,FALSE)</f>
        <v>25</v>
      </c>
      <c r="W1060" t="str">
        <f>VLOOKUP($D1060,metadata!$B$2:$Z$450,20,FALSE)</f>
        <v>global average</v>
      </c>
      <c r="X1060">
        <f>VLOOKUP($D1060,metadata!$B$2:$Z$450,21,FALSE)</f>
        <v>0</v>
      </c>
      <c r="Y1060">
        <f>VLOOKUP($D1060,metadata!$B$2:$Z$450,22,FALSE)</f>
        <v>19</v>
      </c>
      <c r="Z1060">
        <f>VLOOKUP($D1060,metadata!$B$2:$Z$450,23,FALSE)</f>
        <v>0</v>
      </c>
      <c r="AA1060">
        <f>VLOOKUP($D1060,metadata!$B$2:$Z$450,24,FALSE)</f>
        <v>0</v>
      </c>
      <c r="AB1060">
        <f>VLOOKUP($D1060,metadata!$B$2:$Z$450,25,FALSE)</f>
        <v>0</v>
      </c>
    </row>
    <row r="1061" spans="3:28" x14ac:dyDescent="0.3">
      <c r="C1061">
        <v>1060</v>
      </c>
      <c r="D1061" s="11" t="str">
        <f t="shared" si="16"/>
        <v>19- Fuchu</v>
      </c>
      <c r="E1061" t="str">
        <f>VLOOKUP($D1061,metadata!$B$2:$S$450,2,FALSE)</f>
        <v>Kato, Y</v>
      </c>
      <c r="F1061" t="str">
        <f>VLOOKUP($D1061,metadata!$B$2:$S$450,3,FALSE)</f>
        <v>Geographic variation in photoperiodic response for the induction of pupal diapause in the Aristolochia-feeding butterfly Atrophaneura alcinous</v>
      </c>
      <c r="G1061" t="str">
        <f>VLOOKUP($D1061,metadata!$B$2:$S$450,4,FALSE)</f>
        <v>10.1303/aez.2005.347</v>
      </c>
      <c r="H1061" t="str">
        <f>VLOOKUP($D1061,metadata!$B$2:$S$450,5,FALSE)</f>
        <v>y</v>
      </c>
      <c r="I1061" t="str">
        <f>VLOOKUP($D1061,metadata!$B$2:$S$450,6,FALSE)</f>
        <v>a</v>
      </c>
      <c r="J1061" t="str">
        <f>VLOOKUP($D1061,metadata!$B$2:$S$450,7,FALSE)</f>
        <v>i</v>
      </c>
      <c r="K1061">
        <f>VLOOKUP($D1061,metadata!$B$2:$S$450,8,FALSE)</f>
        <v>7</v>
      </c>
      <c r="L1061">
        <f>VLOOKUP($D1061,metadata!$B$2:$S$450,9,FALSE)</f>
        <v>5</v>
      </c>
      <c r="M1061">
        <f>VLOOKUP($D1061,metadata!$B$2:$S$450,10,FALSE)</f>
        <v>0</v>
      </c>
      <c r="N1061" t="str">
        <f>VLOOKUP($D1061,metadata!$B$2:$S$450,11,FALSE)</f>
        <v>Atrophaneura alcinous</v>
      </c>
      <c r="O1061" t="str">
        <f>VLOOKUP($D1061,metadata!$B$2:$S$450,12,FALSE)</f>
        <v>lepidoptera</v>
      </c>
      <c r="P1061" t="str">
        <f>VLOOKUP($D1061,metadata!$B$2:$S$450,13,FALSE)</f>
        <v xml:space="preserve"> Fuchu</v>
      </c>
      <c r="Q1061">
        <f>VLOOKUP($D1061,metadata!$B$2:$S$450,14,FALSE)</f>
        <v>35.668968999999997</v>
      </c>
      <c r="R1061">
        <f>VLOOKUP($D1061,metadata!$B$2:$S$450,15,FALSE)</f>
        <v>139.47766899999999</v>
      </c>
      <c r="S1061">
        <f>VLOOKUP($D1061,metadata!$B$2:$S$450,16,FALSE)</f>
        <v>0.05</v>
      </c>
      <c r="T1061">
        <f>VLOOKUP($D1061,metadata!$B$2:$S$450,17,FALSE)</f>
        <v>50</v>
      </c>
      <c r="U1061">
        <f>VLOOKUP($D1061,metadata!$B$2:$S$450,18,FALSE)</f>
        <v>0</v>
      </c>
      <c r="V1061">
        <f>VLOOKUP($D1061,metadata!$B$2:$Z$450,19,FALSE)</f>
        <v>25</v>
      </c>
      <c r="W1061" t="str">
        <f>VLOOKUP($D1061,metadata!$B$2:$Z$450,20,FALSE)</f>
        <v>global average</v>
      </c>
      <c r="X1061">
        <f>VLOOKUP($D1061,metadata!$B$2:$Z$450,21,FALSE)</f>
        <v>0</v>
      </c>
      <c r="Y1061">
        <f>VLOOKUP($D1061,metadata!$B$2:$Z$450,22,FALSE)</f>
        <v>19</v>
      </c>
      <c r="Z1061">
        <f>VLOOKUP($D1061,metadata!$B$2:$Z$450,23,FALSE)</f>
        <v>0</v>
      </c>
      <c r="AA1061">
        <f>VLOOKUP($D1061,metadata!$B$2:$Z$450,24,FALSE)</f>
        <v>0</v>
      </c>
      <c r="AB1061">
        <f>VLOOKUP($D1061,metadata!$B$2:$Z$450,25,FALSE)</f>
        <v>0</v>
      </c>
    </row>
    <row r="1062" spans="3:28" x14ac:dyDescent="0.3">
      <c r="C1062">
        <v>1061</v>
      </c>
      <c r="D1062" s="11" t="str">
        <f t="shared" si="16"/>
        <v>19- Fuchu</v>
      </c>
      <c r="E1062" t="str">
        <f>VLOOKUP($D1062,metadata!$B$2:$S$450,2,FALSE)</f>
        <v>Kato, Y</v>
      </c>
      <c r="F1062" t="str">
        <f>VLOOKUP($D1062,metadata!$B$2:$S$450,3,FALSE)</f>
        <v>Geographic variation in photoperiodic response for the induction of pupal diapause in the Aristolochia-feeding butterfly Atrophaneura alcinous</v>
      </c>
      <c r="G1062" t="str">
        <f>VLOOKUP($D1062,metadata!$B$2:$S$450,4,FALSE)</f>
        <v>10.1303/aez.2005.347</v>
      </c>
      <c r="H1062" t="str">
        <f>VLOOKUP($D1062,metadata!$B$2:$S$450,5,FALSE)</f>
        <v>y</v>
      </c>
      <c r="I1062" t="str">
        <f>VLOOKUP($D1062,metadata!$B$2:$S$450,6,FALSE)</f>
        <v>a</v>
      </c>
      <c r="J1062" t="str">
        <f>VLOOKUP($D1062,metadata!$B$2:$S$450,7,FALSE)</f>
        <v>i</v>
      </c>
      <c r="K1062">
        <f>VLOOKUP($D1062,metadata!$B$2:$S$450,8,FALSE)</f>
        <v>7</v>
      </c>
      <c r="L1062">
        <f>VLOOKUP($D1062,metadata!$B$2:$S$450,9,FALSE)</f>
        <v>5</v>
      </c>
      <c r="M1062">
        <f>VLOOKUP($D1062,metadata!$B$2:$S$450,10,FALSE)</f>
        <v>0</v>
      </c>
      <c r="N1062" t="str">
        <f>VLOOKUP($D1062,metadata!$B$2:$S$450,11,FALSE)</f>
        <v>Atrophaneura alcinous</v>
      </c>
      <c r="O1062" t="str">
        <f>VLOOKUP($D1062,metadata!$B$2:$S$450,12,FALSE)</f>
        <v>lepidoptera</v>
      </c>
      <c r="P1062" t="str">
        <f>VLOOKUP($D1062,metadata!$B$2:$S$450,13,FALSE)</f>
        <v xml:space="preserve"> Fuchu</v>
      </c>
      <c r="Q1062">
        <f>VLOOKUP($D1062,metadata!$B$2:$S$450,14,FALSE)</f>
        <v>35.668968999999997</v>
      </c>
      <c r="R1062">
        <f>VLOOKUP($D1062,metadata!$B$2:$S$450,15,FALSE)</f>
        <v>139.47766899999999</v>
      </c>
      <c r="S1062">
        <f>VLOOKUP($D1062,metadata!$B$2:$S$450,16,FALSE)</f>
        <v>0.05</v>
      </c>
      <c r="T1062">
        <f>VLOOKUP($D1062,metadata!$B$2:$S$450,17,FALSE)</f>
        <v>50</v>
      </c>
      <c r="U1062">
        <f>VLOOKUP($D1062,metadata!$B$2:$S$450,18,FALSE)</f>
        <v>0</v>
      </c>
      <c r="V1062">
        <f>VLOOKUP($D1062,metadata!$B$2:$Z$450,19,FALSE)</f>
        <v>25</v>
      </c>
      <c r="W1062" t="str">
        <f>VLOOKUP($D1062,metadata!$B$2:$Z$450,20,FALSE)</f>
        <v>global average</v>
      </c>
      <c r="X1062">
        <f>VLOOKUP($D1062,metadata!$B$2:$Z$450,21,FALSE)</f>
        <v>0</v>
      </c>
      <c r="Y1062">
        <f>VLOOKUP($D1062,metadata!$B$2:$Z$450,22,FALSE)</f>
        <v>19</v>
      </c>
      <c r="Z1062">
        <f>VLOOKUP($D1062,metadata!$B$2:$Z$450,23,FALSE)</f>
        <v>0</v>
      </c>
      <c r="AA1062">
        <f>VLOOKUP($D1062,metadata!$B$2:$Z$450,24,FALSE)</f>
        <v>0</v>
      </c>
      <c r="AB1062">
        <f>VLOOKUP($D1062,metadata!$B$2:$Z$450,25,FALSE)</f>
        <v>0</v>
      </c>
    </row>
    <row r="1063" spans="3:28" x14ac:dyDescent="0.3">
      <c r="C1063">
        <v>1062</v>
      </c>
      <c r="D1063" s="11" t="str">
        <f t="shared" si="16"/>
        <v>19- Fuchu</v>
      </c>
      <c r="E1063" t="str">
        <f>VLOOKUP($D1063,metadata!$B$2:$S$450,2,FALSE)</f>
        <v>Kato, Y</v>
      </c>
      <c r="F1063" t="str">
        <f>VLOOKUP($D1063,metadata!$B$2:$S$450,3,FALSE)</f>
        <v>Geographic variation in photoperiodic response for the induction of pupal diapause in the Aristolochia-feeding butterfly Atrophaneura alcinous</v>
      </c>
      <c r="G1063" t="str">
        <f>VLOOKUP($D1063,metadata!$B$2:$S$450,4,FALSE)</f>
        <v>10.1303/aez.2005.347</v>
      </c>
      <c r="H1063" t="str">
        <f>VLOOKUP($D1063,metadata!$B$2:$S$450,5,FALSE)</f>
        <v>y</v>
      </c>
      <c r="I1063" t="str">
        <f>VLOOKUP($D1063,metadata!$B$2:$S$450,6,FALSE)</f>
        <v>a</v>
      </c>
      <c r="J1063" t="str">
        <f>VLOOKUP($D1063,metadata!$B$2:$S$450,7,FALSE)</f>
        <v>i</v>
      </c>
      <c r="K1063">
        <f>VLOOKUP($D1063,metadata!$B$2:$S$450,8,FALSE)</f>
        <v>7</v>
      </c>
      <c r="L1063">
        <f>VLOOKUP($D1063,metadata!$B$2:$S$450,9,FALSE)</f>
        <v>5</v>
      </c>
      <c r="M1063">
        <f>VLOOKUP($D1063,metadata!$B$2:$S$450,10,FALSE)</f>
        <v>0</v>
      </c>
      <c r="N1063" t="str">
        <f>VLOOKUP($D1063,metadata!$B$2:$S$450,11,FALSE)</f>
        <v>Atrophaneura alcinous</v>
      </c>
      <c r="O1063" t="str">
        <f>VLOOKUP($D1063,metadata!$B$2:$S$450,12,FALSE)</f>
        <v>lepidoptera</v>
      </c>
      <c r="P1063" t="str">
        <f>VLOOKUP($D1063,metadata!$B$2:$S$450,13,FALSE)</f>
        <v xml:space="preserve"> Fuchu</v>
      </c>
      <c r="Q1063">
        <f>VLOOKUP($D1063,metadata!$B$2:$S$450,14,FALSE)</f>
        <v>35.668968999999997</v>
      </c>
      <c r="R1063">
        <f>VLOOKUP($D1063,metadata!$B$2:$S$450,15,FALSE)</f>
        <v>139.47766899999999</v>
      </c>
      <c r="S1063">
        <f>VLOOKUP($D1063,metadata!$B$2:$S$450,16,FALSE)</f>
        <v>0.05</v>
      </c>
      <c r="T1063">
        <f>VLOOKUP($D1063,metadata!$B$2:$S$450,17,FALSE)</f>
        <v>50</v>
      </c>
      <c r="U1063">
        <f>VLOOKUP($D1063,metadata!$B$2:$S$450,18,FALSE)</f>
        <v>0</v>
      </c>
      <c r="V1063">
        <f>VLOOKUP($D1063,metadata!$B$2:$Z$450,19,FALSE)</f>
        <v>25</v>
      </c>
      <c r="W1063" t="str">
        <f>VLOOKUP($D1063,metadata!$B$2:$Z$450,20,FALSE)</f>
        <v>global average</v>
      </c>
      <c r="X1063">
        <f>VLOOKUP($D1063,metadata!$B$2:$Z$450,21,FALSE)</f>
        <v>0</v>
      </c>
      <c r="Y1063">
        <f>VLOOKUP($D1063,metadata!$B$2:$Z$450,22,FALSE)</f>
        <v>19</v>
      </c>
      <c r="Z1063">
        <f>VLOOKUP($D1063,metadata!$B$2:$Z$450,23,FALSE)</f>
        <v>0</v>
      </c>
      <c r="AA1063">
        <f>VLOOKUP($D1063,metadata!$B$2:$Z$450,24,FALSE)</f>
        <v>0</v>
      </c>
      <c r="AB1063">
        <f>VLOOKUP($D1063,metadata!$B$2:$Z$450,25,FALSE)</f>
        <v>0</v>
      </c>
    </row>
    <row r="1064" spans="3:28" x14ac:dyDescent="0.3">
      <c r="C1064">
        <v>1063</v>
      </c>
      <c r="D1064" s="11" t="str">
        <f t="shared" si="16"/>
        <v>19- Fuchu</v>
      </c>
      <c r="E1064" t="str">
        <f>VLOOKUP($D1064,metadata!$B$2:$S$450,2,FALSE)</f>
        <v>Kato, Y</v>
      </c>
      <c r="F1064" t="str">
        <f>VLOOKUP($D1064,metadata!$B$2:$S$450,3,FALSE)</f>
        <v>Geographic variation in photoperiodic response for the induction of pupal diapause in the Aristolochia-feeding butterfly Atrophaneura alcinous</v>
      </c>
      <c r="G1064" t="str">
        <f>VLOOKUP($D1064,metadata!$B$2:$S$450,4,FALSE)</f>
        <v>10.1303/aez.2005.347</v>
      </c>
      <c r="H1064" t="str">
        <f>VLOOKUP($D1064,metadata!$B$2:$S$450,5,FALSE)</f>
        <v>y</v>
      </c>
      <c r="I1064" t="str">
        <f>VLOOKUP($D1064,metadata!$B$2:$S$450,6,FALSE)</f>
        <v>a</v>
      </c>
      <c r="J1064" t="str">
        <f>VLOOKUP($D1064,metadata!$B$2:$S$450,7,FALSE)</f>
        <v>i</v>
      </c>
      <c r="K1064">
        <f>VLOOKUP($D1064,metadata!$B$2:$S$450,8,FALSE)</f>
        <v>7</v>
      </c>
      <c r="L1064">
        <f>VLOOKUP($D1064,metadata!$B$2:$S$450,9,FALSE)</f>
        <v>5</v>
      </c>
      <c r="M1064">
        <f>VLOOKUP($D1064,metadata!$B$2:$S$450,10,FALSE)</f>
        <v>0</v>
      </c>
      <c r="N1064" t="str">
        <f>VLOOKUP($D1064,metadata!$B$2:$S$450,11,FALSE)</f>
        <v>Atrophaneura alcinous</v>
      </c>
      <c r="O1064" t="str">
        <f>VLOOKUP($D1064,metadata!$B$2:$S$450,12,FALSE)</f>
        <v>lepidoptera</v>
      </c>
      <c r="P1064" t="str">
        <f>VLOOKUP($D1064,metadata!$B$2:$S$450,13,FALSE)</f>
        <v xml:space="preserve"> Fuchu</v>
      </c>
      <c r="Q1064">
        <f>VLOOKUP($D1064,metadata!$B$2:$S$450,14,FALSE)</f>
        <v>35.668968999999997</v>
      </c>
      <c r="R1064">
        <f>VLOOKUP($D1064,metadata!$B$2:$S$450,15,FALSE)</f>
        <v>139.47766899999999</v>
      </c>
      <c r="S1064">
        <f>VLOOKUP($D1064,metadata!$B$2:$S$450,16,FALSE)</f>
        <v>0.05</v>
      </c>
      <c r="T1064">
        <f>VLOOKUP($D1064,metadata!$B$2:$S$450,17,FALSE)</f>
        <v>50</v>
      </c>
      <c r="U1064">
        <f>VLOOKUP($D1064,metadata!$B$2:$S$450,18,FALSE)</f>
        <v>0</v>
      </c>
      <c r="V1064">
        <f>VLOOKUP($D1064,metadata!$B$2:$Z$450,19,FALSE)</f>
        <v>25</v>
      </c>
      <c r="W1064" t="str">
        <f>VLOOKUP($D1064,metadata!$B$2:$Z$450,20,FALSE)</f>
        <v>global average</v>
      </c>
      <c r="X1064">
        <f>VLOOKUP($D1064,metadata!$B$2:$Z$450,21,FALSE)</f>
        <v>0</v>
      </c>
      <c r="Y1064">
        <f>VLOOKUP($D1064,metadata!$B$2:$Z$450,22,FALSE)</f>
        <v>19</v>
      </c>
      <c r="Z1064">
        <f>VLOOKUP($D1064,metadata!$B$2:$Z$450,23,FALSE)</f>
        <v>0</v>
      </c>
      <c r="AA1064">
        <f>VLOOKUP($D1064,metadata!$B$2:$Z$450,24,FALSE)</f>
        <v>0</v>
      </c>
      <c r="AB1064">
        <f>VLOOKUP($D1064,metadata!$B$2:$Z$450,25,FALSE)</f>
        <v>0</v>
      </c>
    </row>
    <row r="1065" spans="3:28" x14ac:dyDescent="0.3">
      <c r="C1065">
        <v>1064</v>
      </c>
      <c r="D1065" s="11" t="str">
        <f t="shared" si="16"/>
        <v>19- Fuchu</v>
      </c>
      <c r="E1065" t="str">
        <f>VLOOKUP($D1065,metadata!$B$2:$S$450,2,FALSE)</f>
        <v>Kato, Y</v>
      </c>
      <c r="F1065" t="str">
        <f>VLOOKUP($D1065,metadata!$B$2:$S$450,3,FALSE)</f>
        <v>Geographic variation in photoperiodic response for the induction of pupal diapause in the Aristolochia-feeding butterfly Atrophaneura alcinous</v>
      </c>
      <c r="G1065" t="str">
        <f>VLOOKUP($D1065,metadata!$B$2:$S$450,4,FALSE)</f>
        <v>10.1303/aez.2005.347</v>
      </c>
      <c r="H1065" t="str">
        <f>VLOOKUP($D1065,metadata!$B$2:$S$450,5,FALSE)</f>
        <v>y</v>
      </c>
      <c r="I1065" t="str">
        <f>VLOOKUP($D1065,metadata!$B$2:$S$450,6,FALSE)</f>
        <v>a</v>
      </c>
      <c r="J1065" t="str">
        <f>VLOOKUP($D1065,metadata!$B$2:$S$450,7,FALSE)</f>
        <v>i</v>
      </c>
      <c r="K1065">
        <f>VLOOKUP($D1065,metadata!$B$2:$S$450,8,FALSE)</f>
        <v>7</v>
      </c>
      <c r="L1065">
        <f>VLOOKUP($D1065,metadata!$B$2:$S$450,9,FALSE)</f>
        <v>5</v>
      </c>
      <c r="M1065">
        <f>VLOOKUP($D1065,metadata!$B$2:$S$450,10,FALSE)</f>
        <v>0</v>
      </c>
      <c r="N1065" t="str">
        <f>VLOOKUP($D1065,metadata!$B$2:$S$450,11,FALSE)</f>
        <v>Atrophaneura alcinous</v>
      </c>
      <c r="O1065" t="str">
        <f>VLOOKUP($D1065,metadata!$B$2:$S$450,12,FALSE)</f>
        <v>lepidoptera</v>
      </c>
      <c r="P1065" t="str">
        <f>VLOOKUP($D1065,metadata!$B$2:$S$450,13,FALSE)</f>
        <v xml:space="preserve"> Fuchu</v>
      </c>
      <c r="Q1065">
        <f>VLOOKUP($D1065,metadata!$B$2:$S$450,14,FALSE)</f>
        <v>35.668968999999997</v>
      </c>
      <c r="R1065">
        <f>VLOOKUP($D1065,metadata!$B$2:$S$450,15,FALSE)</f>
        <v>139.47766899999999</v>
      </c>
      <c r="S1065">
        <f>VLOOKUP($D1065,metadata!$B$2:$S$450,16,FALSE)</f>
        <v>0.05</v>
      </c>
      <c r="T1065">
        <f>VLOOKUP($D1065,metadata!$B$2:$S$450,17,FALSE)</f>
        <v>50</v>
      </c>
      <c r="U1065">
        <f>VLOOKUP($D1065,metadata!$B$2:$S$450,18,FALSE)</f>
        <v>0</v>
      </c>
      <c r="V1065">
        <f>VLOOKUP($D1065,metadata!$B$2:$Z$450,19,FALSE)</f>
        <v>25</v>
      </c>
      <c r="W1065" t="str">
        <f>VLOOKUP($D1065,metadata!$B$2:$Z$450,20,FALSE)</f>
        <v>global average</v>
      </c>
      <c r="X1065">
        <f>VLOOKUP($D1065,metadata!$B$2:$Z$450,21,FALSE)</f>
        <v>0</v>
      </c>
      <c r="Y1065">
        <f>VLOOKUP($D1065,metadata!$B$2:$Z$450,22,FALSE)</f>
        <v>19</v>
      </c>
      <c r="Z1065">
        <f>VLOOKUP($D1065,metadata!$B$2:$Z$450,23,FALSE)</f>
        <v>0</v>
      </c>
      <c r="AA1065">
        <f>VLOOKUP($D1065,metadata!$B$2:$Z$450,24,FALSE)</f>
        <v>0</v>
      </c>
      <c r="AB1065">
        <f>VLOOKUP($D1065,metadata!$B$2:$Z$450,25,FALSE)</f>
        <v>0</v>
      </c>
    </row>
    <row r="1066" spans="3:28" x14ac:dyDescent="0.3">
      <c r="C1066">
        <v>1065</v>
      </c>
      <c r="D1066" s="11" t="str">
        <f t="shared" si="16"/>
        <v>19- Fuchu</v>
      </c>
      <c r="E1066" t="str">
        <f>VLOOKUP($D1066,metadata!$B$2:$S$450,2,FALSE)</f>
        <v>Kato, Y</v>
      </c>
      <c r="F1066" t="str">
        <f>VLOOKUP($D1066,metadata!$B$2:$S$450,3,FALSE)</f>
        <v>Geographic variation in photoperiodic response for the induction of pupal diapause in the Aristolochia-feeding butterfly Atrophaneura alcinous</v>
      </c>
      <c r="G1066" t="str">
        <f>VLOOKUP($D1066,metadata!$B$2:$S$450,4,FALSE)</f>
        <v>10.1303/aez.2005.347</v>
      </c>
      <c r="H1066" t="str">
        <f>VLOOKUP($D1066,metadata!$B$2:$S$450,5,FALSE)</f>
        <v>y</v>
      </c>
      <c r="I1066" t="str">
        <f>VLOOKUP($D1066,metadata!$B$2:$S$450,6,FALSE)</f>
        <v>a</v>
      </c>
      <c r="J1066" t="str">
        <f>VLOOKUP($D1066,metadata!$B$2:$S$450,7,FALSE)</f>
        <v>i</v>
      </c>
      <c r="K1066">
        <f>VLOOKUP($D1066,metadata!$B$2:$S$450,8,FALSE)</f>
        <v>7</v>
      </c>
      <c r="L1066">
        <f>VLOOKUP($D1066,metadata!$B$2:$S$450,9,FALSE)</f>
        <v>5</v>
      </c>
      <c r="M1066">
        <f>VLOOKUP($D1066,metadata!$B$2:$S$450,10,FALSE)</f>
        <v>0</v>
      </c>
      <c r="N1066" t="str">
        <f>VLOOKUP($D1066,metadata!$B$2:$S$450,11,FALSE)</f>
        <v>Atrophaneura alcinous</v>
      </c>
      <c r="O1066" t="str">
        <f>VLOOKUP($D1066,metadata!$B$2:$S$450,12,FALSE)</f>
        <v>lepidoptera</v>
      </c>
      <c r="P1066" t="str">
        <f>VLOOKUP($D1066,metadata!$B$2:$S$450,13,FALSE)</f>
        <v xml:space="preserve"> Fuchu</v>
      </c>
      <c r="Q1066">
        <f>VLOOKUP($D1066,metadata!$B$2:$S$450,14,FALSE)</f>
        <v>35.668968999999997</v>
      </c>
      <c r="R1066">
        <f>VLOOKUP($D1066,metadata!$B$2:$S$450,15,FALSE)</f>
        <v>139.47766899999999</v>
      </c>
      <c r="S1066">
        <f>VLOOKUP($D1066,metadata!$B$2:$S$450,16,FALSE)</f>
        <v>0.05</v>
      </c>
      <c r="T1066">
        <f>VLOOKUP($D1066,metadata!$B$2:$S$450,17,FALSE)</f>
        <v>50</v>
      </c>
      <c r="U1066">
        <f>VLOOKUP($D1066,metadata!$B$2:$S$450,18,FALSE)</f>
        <v>0</v>
      </c>
      <c r="V1066">
        <f>VLOOKUP($D1066,metadata!$B$2:$Z$450,19,FALSE)</f>
        <v>25</v>
      </c>
      <c r="W1066" t="str">
        <f>VLOOKUP($D1066,metadata!$B$2:$Z$450,20,FALSE)</f>
        <v>global average</v>
      </c>
      <c r="X1066">
        <f>VLOOKUP($D1066,metadata!$B$2:$Z$450,21,FALSE)</f>
        <v>0</v>
      </c>
      <c r="Y1066">
        <f>VLOOKUP($D1066,metadata!$B$2:$Z$450,22,FALSE)</f>
        <v>19</v>
      </c>
      <c r="Z1066">
        <f>VLOOKUP($D1066,metadata!$B$2:$Z$450,23,FALSE)</f>
        <v>0</v>
      </c>
      <c r="AA1066">
        <f>VLOOKUP($D1066,metadata!$B$2:$Z$450,24,FALSE)</f>
        <v>0</v>
      </c>
      <c r="AB1066">
        <f>VLOOKUP($D1066,metadata!$B$2:$Z$450,25,FALSE)</f>
        <v>0</v>
      </c>
    </row>
    <row r="1067" spans="3:28" x14ac:dyDescent="0.3">
      <c r="C1067">
        <v>1066</v>
      </c>
      <c r="D1067" s="11" t="str">
        <f t="shared" si="16"/>
        <v>19- Fuchu</v>
      </c>
      <c r="E1067" t="str">
        <f>VLOOKUP($D1067,metadata!$B$2:$S$450,2,FALSE)</f>
        <v>Kato, Y</v>
      </c>
      <c r="F1067" t="str">
        <f>VLOOKUP($D1067,metadata!$B$2:$S$450,3,FALSE)</f>
        <v>Geographic variation in photoperiodic response for the induction of pupal diapause in the Aristolochia-feeding butterfly Atrophaneura alcinous</v>
      </c>
      <c r="G1067" t="str">
        <f>VLOOKUP($D1067,metadata!$B$2:$S$450,4,FALSE)</f>
        <v>10.1303/aez.2005.347</v>
      </c>
      <c r="H1067" t="str">
        <f>VLOOKUP($D1067,metadata!$B$2:$S$450,5,FALSE)</f>
        <v>y</v>
      </c>
      <c r="I1067" t="str">
        <f>VLOOKUP($D1067,metadata!$B$2:$S$450,6,FALSE)</f>
        <v>a</v>
      </c>
      <c r="J1067" t="str">
        <f>VLOOKUP($D1067,metadata!$B$2:$S$450,7,FALSE)</f>
        <v>i</v>
      </c>
      <c r="K1067">
        <f>VLOOKUP($D1067,metadata!$B$2:$S$450,8,FALSE)</f>
        <v>7</v>
      </c>
      <c r="L1067">
        <f>VLOOKUP($D1067,metadata!$B$2:$S$450,9,FALSE)</f>
        <v>5</v>
      </c>
      <c r="M1067">
        <f>VLOOKUP($D1067,metadata!$B$2:$S$450,10,FALSE)</f>
        <v>0</v>
      </c>
      <c r="N1067" t="str">
        <f>VLOOKUP($D1067,metadata!$B$2:$S$450,11,FALSE)</f>
        <v>Atrophaneura alcinous</v>
      </c>
      <c r="O1067" t="str">
        <f>VLOOKUP($D1067,metadata!$B$2:$S$450,12,FALSE)</f>
        <v>lepidoptera</v>
      </c>
      <c r="P1067" t="str">
        <f>VLOOKUP($D1067,metadata!$B$2:$S$450,13,FALSE)</f>
        <v xml:space="preserve"> Fuchu</v>
      </c>
      <c r="Q1067">
        <f>VLOOKUP($D1067,metadata!$B$2:$S$450,14,FALSE)</f>
        <v>35.668968999999997</v>
      </c>
      <c r="R1067">
        <f>VLOOKUP($D1067,metadata!$B$2:$S$450,15,FALSE)</f>
        <v>139.47766899999999</v>
      </c>
      <c r="S1067">
        <f>VLOOKUP($D1067,metadata!$B$2:$S$450,16,FALSE)</f>
        <v>0.05</v>
      </c>
      <c r="T1067">
        <f>VLOOKUP($D1067,metadata!$B$2:$S$450,17,FALSE)</f>
        <v>50</v>
      </c>
      <c r="U1067">
        <f>VLOOKUP($D1067,metadata!$B$2:$S$450,18,FALSE)</f>
        <v>0</v>
      </c>
      <c r="V1067">
        <f>VLOOKUP($D1067,metadata!$B$2:$Z$450,19,FALSE)</f>
        <v>25</v>
      </c>
      <c r="W1067" t="str">
        <f>VLOOKUP($D1067,metadata!$B$2:$Z$450,20,FALSE)</f>
        <v>global average</v>
      </c>
      <c r="X1067">
        <f>VLOOKUP($D1067,metadata!$B$2:$Z$450,21,FALSE)</f>
        <v>0</v>
      </c>
      <c r="Y1067">
        <f>VLOOKUP($D1067,metadata!$B$2:$Z$450,22,FALSE)</f>
        <v>19</v>
      </c>
      <c r="Z1067">
        <f>VLOOKUP($D1067,metadata!$B$2:$Z$450,23,FALSE)</f>
        <v>0</v>
      </c>
      <c r="AA1067">
        <f>VLOOKUP($D1067,metadata!$B$2:$Z$450,24,FALSE)</f>
        <v>0</v>
      </c>
      <c r="AB1067">
        <f>VLOOKUP($D1067,metadata!$B$2:$Z$450,25,FALSE)</f>
        <v>0</v>
      </c>
    </row>
    <row r="1068" spans="3:28" x14ac:dyDescent="0.3">
      <c r="C1068">
        <v>1067</v>
      </c>
      <c r="D1068" s="11" t="str">
        <f t="shared" si="16"/>
        <v>19- Fuchu</v>
      </c>
      <c r="E1068" t="str">
        <f>VLOOKUP($D1068,metadata!$B$2:$S$450,2,FALSE)</f>
        <v>Kato, Y</v>
      </c>
      <c r="F1068" t="str">
        <f>VLOOKUP($D1068,metadata!$B$2:$S$450,3,FALSE)</f>
        <v>Geographic variation in photoperiodic response for the induction of pupal diapause in the Aristolochia-feeding butterfly Atrophaneura alcinous</v>
      </c>
      <c r="G1068" t="str">
        <f>VLOOKUP($D1068,metadata!$B$2:$S$450,4,FALSE)</f>
        <v>10.1303/aez.2005.347</v>
      </c>
      <c r="H1068" t="str">
        <f>VLOOKUP($D1068,metadata!$B$2:$S$450,5,FALSE)</f>
        <v>y</v>
      </c>
      <c r="I1068" t="str">
        <f>VLOOKUP($D1068,metadata!$B$2:$S$450,6,FALSE)</f>
        <v>a</v>
      </c>
      <c r="J1068" t="str">
        <f>VLOOKUP($D1068,metadata!$B$2:$S$450,7,FALSE)</f>
        <v>i</v>
      </c>
      <c r="K1068">
        <f>VLOOKUP($D1068,metadata!$B$2:$S$450,8,FALSE)</f>
        <v>7</v>
      </c>
      <c r="L1068">
        <f>VLOOKUP($D1068,metadata!$B$2:$S$450,9,FALSE)</f>
        <v>5</v>
      </c>
      <c r="M1068">
        <f>VLOOKUP($D1068,metadata!$B$2:$S$450,10,FALSE)</f>
        <v>0</v>
      </c>
      <c r="N1068" t="str">
        <f>VLOOKUP($D1068,metadata!$B$2:$S$450,11,FALSE)</f>
        <v>Atrophaneura alcinous</v>
      </c>
      <c r="O1068" t="str">
        <f>VLOOKUP($D1068,metadata!$B$2:$S$450,12,FALSE)</f>
        <v>lepidoptera</v>
      </c>
      <c r="P1068" t="str">
        <f>VLOOKUP($D1068,metadata!$B$2:$S$450,13,FALSE)</f>
        <v xml:space="preserve"> Fuchu</v>
      </c>
      <c r="Q1068">
        <f>VLOOKUP($D1068,metadata!$B$2:$S$450,14,FALSE)</f>
        <v>35.668968999999997</v>
      </c>
      <c r="R1068">
        <f>VLOOKUP($D1068,metadata!$B$2:$S$450,15,FALSE)</f>
        <v>139.47766899999999</v>
      </c>
      <c r="S1068">
        <f>VLOOKUP($D1068,metadata!$B$2:$S$450,16,FALSE)</f>
        <v>0.05</v>
      </c>
      <c r="T1068">
        <f>VLOOKUP($D1068,metadata!$B$2:$S$450,17,FALSE)</f>
        <v>50</v>
      </c>
      <c r="U1068">
        <f>VLOOKUP($D1068,metadata!$B$2:$S$450,18,FALSE)</f>
        <v>0</v>
      </c>
      <c r="V1068">
        <f>VLOOKUP($D1068,metadata!$B$2:$Z$450,19,FALSE)</f>
        <v>25</v>
      </c>
      <c r="W1068" t="str">
        <f>VLOOKUP($D1068,metadata!$B$2:$Z$450,20,FALSE)</f>
        <v>global average</v>
      </c>
      <c r="X1068">
        <f>VLOOKUP($D1068,metadata!$B$2:$Z$450,21,FALSE)</f>
        <v>0</v>
      </c>
      <c r="Y1068">
        <f>VLOOKUP($D1068,metadata!$B$2:$Z$450,22,FALSE)</f>
        <v>19</v>
      </c>
      <c r="Z1068">
        <f>VLOOKUP($D1068,metadata!$B$2:$Z$450,23,FALSE)</f>
        <v>0</v>
      </c>
      <c r="AA1068">
        <f>VLOOKUP($D1068,metadata!$B$2:$Z$450,24,FALSE)</f>
        <v>0</v>
      </c>
      <c r="AB1068">
        <f>VLOOKUP($D1068,metadata!$B$2:$Z$450,25,FALSE)</f>
        <v>0</v>
      </c>
    </row>
    <row r="1069" spans="3:28" x14ac:dyDescent="0.3">
      <c r="C1069">
        <v>1068</v>
      </c>
      <c r="D1069" s="11" t="str">
        <f t="shared" si="16"/>
        <v>19- Fuchu</v>
      </c>
      <c r="E1069" t="str">
        <f>VLOOKUP($D1069,metadata!$B$2:$S$450,2,FALSE)</f>
        <v>Kato, Y</v>
      </c>
      <c r="F1069" t="str">
        <f>VLOOKUP($D1069,metadata!$B$2:$S$450,3,FALSE)</f>
        <v>Geographic variation in photoperiodic response for the induction of pupal diapause in the Aristolochia-feeding butterfly Atrophaneura alcinous</v>
      </c>
      <c r="G1069" t="str">
        <f>VLOOKUP($D1069,metadata!$B$2:$S$450,4,FALSE)</f>
        <v>10.1303/aez.2005.347</v>
      </c>
      <c r="H1069" t="str">
        <f>VLOOKUP($D1069,metadata!$B$2:$S$450,5,FALSE)</f>
        <v>y</v>
      </c>
      <c r="I1069" t="str">
        <f>VLOOKUP($D1069,metadata!$B$2:$S$450,6,FALSE)</f>
        <v>a</v>
      </c>
      <c r="J1069" t="str">
        <f>VLOOKUP($D1069,metadata!$B$2:$S$450,7,FALSE)</f>
        <v>i</v>
      </c>
      <c r="K1069">
        <f>VLOOKUP($D1069,metadata!$B$2:$S$450,8,FALSE)</f>
        <v>7</v>
      </c>
      <c r="L1069">
        <f>VLOOKUP($D1069,metadata!$B$2:$S$450,9,FALSE)</f>
        <v>5</v>
      </c>
      <c r="M1069">
        <f>VLOOKUP($D1069,metadata!$B$2:$S$450,10,FALSE)</f>
        <v>0</v>
      </c>
      <c r="N1069" t="str">
        <f>VLOOKUP($D1069,metadata!$B$2:$S$450,11,FALSE)</f>
        <v>Atrophaneura alcinous</v>
      </c>
      <c r="O1069" t="str">
        <f>VLOOKUP($D1069,metadata!$B$2:$S$450,12,FALSE)</f>
        <v>lepidoptera</v>
      </c>
      <c r="P1069" t="str">
        <f>VLOOKUP($D1069,metadata!$B$2:$S$450,13,FALSE)</f>
        <v xml:space="preserve"> Fuchu</v>
      </c>
      <c r="Q1069">
        <f>VLOOKUP($D1069,metadata!$B$2:$S$450,14,FALSE)</f>
        <v>35.668968999999997</v>
      </c>
      <c r="R1069">
        <f>VLOOKUP($D1069,metadata!$B$2:$S$450,15,FALSE)</f>
        <v>139.47766899999999</v>
      </c>
      <c r="S1069">
        <f>VLOOKUP($D1069,metadata!$B$2:$S$450,16,FALSE)</f>
        <v>0.05</v>
      </c>
      <c r="T1069">
        <f>VLOOKUP($D1069,metadata!$B$2:$S$450,17,FALSE)</f>
        <v>50</v>
      </c>
      <c r="U1069">
        <f>VLOOKUP($D1069,metadata!$B$2:$S$450,18,FALSE)</f>
        <v>0</v>
      </c>
      <c r="V1069">
        <f>VLOOKUP($D1069,metadata!$B$2:$Z$450,19,FALSE)</f>
        <v>25</v>
      </c>
      <c r="W1069" t="str">
        <f>VLOOKUP($D1069,metadata!$B$2:$Z$450,20,FALSE)</f>
        <v>global average</v>
      </c>
      <c r="X1069">
        <f>VLOOKUP($D1069,metadata!$B$2:$Z$450,21,FALSE)</f>
        <v>0</v>
      </c>
      <c r="Y1069">
        <f>VLOOKUP($D1069,metadata!$B$2:$Z$450,22,FALSE)</f>
        <v>19</v>
      </c>
      <c r="Z1069">
        <f>VLOOKUP($D1069,metadata!$B$2:$Z$450,23,FALSE)</f>
        <v>0</v>
      </c>
      <c r="AA1069">
        <f>VLOOKUP($D1069,metadata!$B$2:$Z$450,24,FALSE)</f>
        <v>0</v>
      </c>
      <c r="AB1069">
        <f>VLOOKUP($D1069,metadata!$B$2:$Z$450,25,FALSE)</f>
        <v>0</v>
      </c>
    </row>
    <row r="1070" spans="3:28" x14ac:dyDescent="0.3">
      <c r="C1070">
        <v>1069</v>
      </c>
      <c r="D1070" s="11" t="str">
        <f t="shared" si="16"/>
        <v>19- Fuchu</v>
      </c>
      <c r="E1070" t="str">
        <f>VLOOKUP($D1070,metadata!$B$2:$S$450,2,FALSE)</f>
        <v>Kato, Y</v>
      </c>
      <c r="F1070" t="str">
        <f>VLOOKUP($D1070,metadata!$B$2:$S$450,3,FALSE)</f>
        <v>Geographic variation in photoperiodic response for the induction of pupal diapause in the Aristolochia-feeding butterfly Atrophaneura alcinous</v>
      </c>
      <c r="G1070" t="str">
        <f>VLOOKUP($D1070,metadata!$B$2:$S$450,4,FALSE)</f>
        <v>10.1303/aez.2005.347</v>
      </c>
      <c r="H1070" t="str">
        <f>VLOOKUP($D1070,metadata!$B$2:$S$450,5,FALSE)</f>
        <v>y</v>
      </c>
      <c r="I1070" t="str">
        <f>VLOOKUP($D1070,metadata!$B$2:$S$450,6,FALSE)</f>
        <v>a</v>
      </c>
      <c r="J1070" t="str">
        <f>VLOOKUP($D1070,metadata!$B$2:$S$450,7,FALSE)</f>
        <v>i</v>
      </c>
      <c r="K1070">
        <f>VLOOKUP($D1070,metadata!$B$2:$S$450,8,FALSE)</f>
        <v>7</v>
      </c>
      <c r="L1070">
        <f>VLOOKUP($D1070,metadata!$B$2:$S$450,9,FALSE)</f>
        <v>5</v>
      </c>
      <c r="M1070">
        <f>VLOOKUP($D1070,metadata!$B$2:$S$450,10,FALSE)</f>
        <v>0</v>
      </c>
      <c r="N1070" t="str">
        <f>VLOOKUP($D1070,metadata!$B$2:$S$450,11,FALSE)</f>
        <v>Atrophaneura alcinous</v>
      </c>
      <c r="O1070" t="str">
        <f>VLOOKUP($D1070,metadata!$B$2:$S$450,12,FALSE)</f>
        <v>lepidoptera</v>
      </c>
      <c r="P1070" t="str">
        <f>VLOOKUP($D1070,metadata!$B$2:$S$450,13,FALSE)</f>
        <v xml:space="preserve"> Fuchu</v>
      </c>
      <c r="Q1070">
        <f>VLOOKUP($D1070,metadata!$B$2:$S$450,14,FALSE)</f>
        <v>35.668968999999997</v>
      </c>
      <c r="R1070">
        <f>VLOOKUP($D1070,metadata!$B$2:$S$450,15,FALSE)</f>
        <v>139.47766899999999</v>
      </c>
      <c r="S1070">
        <f>VLOOKUP($D1070,metadata!$B$2:$S$450,16,FALSE)</f>
        <v>0.05</v>
      </c>
      <c r="T1070">
        <f>VLOOKUP($D1070,metadata!$B$2:$S$450,17,FALSE)</f>
        <v>50</v>
      </c>
      <c r="U1070">
        <f>VLOOKUP($D1070,metadata!$B$2:$S$450,18,FALSE)</f>
        <v>0</v>
      </c>
      <c r="V1070">
        <f>VLOOKUP($D1070,metadata!$B$2:$Z$450,19,FALSE)</f>
        <v>25</v>
      </c>
      <c r="W1070" t="str">
        <f>VLOOKUP($D1070,metadata!$B$2:$Z$450,20,FALSE)</f>
        <v>global average</v>
      </c>
      <c r="X1070">
        <f>VLOOKUP($D1070,metadata!$B$2:$Z$450,21,FALSE)</f>
        <v>0</v>
      </c>
      <c r="Y1070">
        <f>VLOOKUP($D1070,metadata!$B$2:$Z$450,22,FALSE)</f>
        <v>19</v>
      </c>
      <c r="Z1070">
        <f>VLOOKUP($D1070,metadata!$B$2:$Z$450,23,FALSE)</f>
        <v>0</v>
      </c>
      <c r="AA1070">
        <f>VLOOKUP($D1070,metadata!$B$2:$Z$450,24,FALSE)</f>
        <v>0</v>
      </c>
      <c r="AB1070">
        <f>VLOOKUP($D1070,metadata!$B$2:$Z$450,25,FALSE)</f>
        <v>0</v>
      </c>
    </row>
    <row r="1071" spans="3:28" x14ac:dyDescent="0.3">
      <c r="C1071">
        <v>1070</v>
      </c>
      <c r="D1071" s="11" t="str">
        <f t="shared" si="16"/>
        <v>19- Fuchu</v>
      </c>
      <c r="E1071" t="str">
        <f>VLOOKUP($D1071,metadata!$B$2:$S$450,2,FALSE)</f>
        <v>Kato, Y</v>
      </c>
      <c r="F1071" t="str">
        <f>VLOOKUP($D1071,metadata!$B$2:$S$450,3,FALSE)</f>
        <v>Geographic variation in photoperiodic response for the induction of pupal diapause in the Aristolochia-feeding butterfly Atrophaneura alcinous</v>
      </c>
      <c r="G1071" t="str">
        <f>VLOOKUP($D1071,metadata!$B$2:$S$450,4,FALSE)</f>
        <v>10.1303/aez.2005.347</v>
      </c>
      <c r="H1071" t="str">
        <f>VLOOKUP($D1071,metadata!$B$2:$S$450,5,FALSE)</f>
        <v>y</v>
      </c>
      <c r="I1071" t="str">
        <f>VLOOKUP($D1071,metadata!$B$2:$S$450,6,FALSE)</f>
        <v>a</v>
      </c>
      <c r="J1071" t="str">
        <f>VLOOKUP($D1071,metadata!$B$2:$S$450,7,FALSE)</f>
        <v>i</v>
      </c>
      <c r="K1071">
        <f>VLOOKUP($D1071,metadata!$B$2:$S$450,8,FALSE)</f>
        <v>7</v>
      </c>
      <c r="L1071">
        <f>VLOOKUP($D1071,metadata!$B$2:$S$450,9,FALSE)</f>
        <v>5</v>
      </c>
      <c r="M1071">
        <f>VLOOKUP($D1071,metadata!$B$2:$S$450,10,FALSE)</f>
        <v>0</v>
      </c>
      <c r="N1071" t="str">
        <f>VLOOKUP($D1071,metadata!$B$2:$S$450,11,FALSE)</f>
        <v>Atrophaneura alcinous</v>
      </c>
      <c r="O1071" t="str">
        <f>VLOOKUP($D1071,metadata!$B$2:$S$450,12,FALSE)</f>
        <v>lepidoptera</v>
      </c>
      <c r="P1071" t="str">
        <f>VLOOKUP($D1071,metadata!$B$2:$S$450,13,FALSE)</f>
        <v xml:space="preserve"> Fuchu</v>
      </c>
      <c r="Q1071">
        <f>VLOOKUP($D1071,metadata!$B$2:$S$450,14,FALSE)</f>
        <v>35.668968999999997</v>
      </c>
      <c r="R1071">
        <f>VLOOKUP($D1071,metadata!$B$2:$S$450,15,FALSE)</f>
        <v>139.47766899999999</v>
      </c>
      <c r="S1071">
        <f>VLOOKUP($D1071,metadata!$B$2:$S$450,16,FALSE)</f>
        <v>0.05</v>
      </c>
      <c r="T1071">
        <f>VLOOKUP($D1071,metadata!$B$2:$S$450,17,FALSE)</f>
        <v>50</v>
      </c>
      <c r="U1071">
        <f>VLOOKUP($D1071,metadata!$B$2:$S$450,18,FALSE)</f>
        <v>0</v>
      </c>
      <c r="V1071">
        <f>VLOOKUP($D1071,metadata!$B$2:$Z$450,19,FALSE)</f>
        <v>25</v>
      </c>
      <c r="W1071" t="str">
        <f>VLOOKUP($D1071,metadata!$B$2:$Z$450,20,FALSE)</f>
        <v>global average</v>
      </c>
      <c r="X1071">
        <f>VLOOKUP($D1071,metadata!$B$2:$Z$450,21,FALSE)</f>
        <v>0</v>
      </c>
      <c r="Y1071">
        <f>VLOOKUP($D1071,metadata!$B$2:$Z$450,22,FALSE)</f>
        <v>19</v>
      </c>
      <c r="Z1071">
        <f>VLOOKUP($D1071,metadata!$B$2:$Z$450,23,FALSE)</f>
        <v>0</v>
      </c>
      <c r="AA1071">
        <f>VLOOKUP($D1071,metadata!$B$2:$Z$450,24,FALSE)</f>
        <v>0</v>
      </c>
      <c r="AB1071">
        <f>VLOOKUP($D1071,metadata!$B$2:$Z$450,25,FALSE)</f>
        <v>0</v>
      </c>
    </row>
    <row r="1072" spans="3:28" x14ac:dyDescent="0.3">
      <c r="C1072">
        <v>1071</v>
      </c>
      <c r="D1072" s="11" t="str">
        <f t="shared" si="16"/>
        <v>19- Fuchu</v>
      </c>
      <c r="E1072" t="str">
        <f>VLOOKUP($D1072,metadata!$B$2:$S$450,2,FALSE)</f>
        <v>Kato, Y</v>
      </c>
      <c r="F1072" t="str">
        <f>VLOOKUP($D1072,metadata!$B$2:$S$450,3,FALSE)</f>
        <v>Geographic variation in photoperiodic response for the induction of pupal diapause in the Aristolochia-feeding butterfly Atrophaneura alcinous</v>
      </c>
      <c r="G1072" t="str">
        <f>VLOOKUP($D1072,metadata!$B$2:$S$450,4,FALSE)</f>
        <v>10.1303/aez.2005.347</v>
      </c>
      <c r="H1072" t="str">
        <f>VLOOKUP($D1072,metadata!$B$2:$S$450,5,FALSE)</f>
        <v>y</v>
      </c>
      <c r="I1072" t="str">
        <f>VLOOKUP($D1072,metadata!$B$2:$S$450,6,FALSE)</f>
        <v>a</v>
      </c>
      <c r="J1072" t="str">
        <f>VLOOKUP($D1072,metadata!$B$2:$S$450,7,FALSE)</f>
        <v>i</v>
      </c>
      <c r="K1072">
        <f>VLOOKUP($D1072,metadata!$B$2:$S$450,8,FALSE)</f>
        <v>7</v>
      </c>
      <c r="L1072">
        <f>VLOOKUP($D1072,metadata!$B$2:$S$450,9,FALSE)</f>
        <v>5</v>
      </c>
      <c r="M1072">
        <f>VLOOKUP($D1072,metadata!$B$2:$S$450,10,FALSE)</f>
        <v>0</v>
      </c>
      <c r="N1072" t="str">
        <f>VLOOKUP($D1072,metadata!$B$2:$S$450,11,FALSE)</f>
        <v>Atrophaneura alcinous</v>
      </c>
      <c r="O1072" t="str">
        <f>VLOOKUP($D1072,metadata!$B$2:$S$450,12,FALSE)</f>
        <v>lepidoptera</v>
      </c>
      <c r="P1072" t="str">
        <f>VLOOKUP($D1072,metadata!$B$2:$S$450,13,FALSE)</f>
        <v xml:space="preserve"> Fuchu</v>
      </c>
      <c r="Q1072">
        <f>VLOOKUP($D1072,metadata!$B$2:$S$450,14,FALSE)</f>
        <v>35.668968999999997</v>
      </c>
      <c r="R1072">
        <f>VLOOKUP($D1072,metadata!$B$2:$S$450,15,FALSE)</f>
        <v>139.47766899999999</v>
      </c>
      <c r="S1072">
        <f>VLOOKUP($D1072,metadata!$B$2:$S$450,16,FALSE)</f>
        <v>0.05</v>
      </c>
      <c r="T1072">
        <f>VLOOKUP($D1072,metadata!$B$2:$S$450,17,FALSE)</f>
        <v>50</v>
      </c>
      <c r="U1072">
        <f>VLOOKUP($D1072,metadata!$B$2:$S$450,18,FALSE)</f>
        <v>0</v>
      </c>
      <c r="V1072">
        <f>VLOOKUP($D1072,metadata!$B$2:$Z$450,19,FALSE)</f>
        <v>25</v>
      </c>
      <c r="W1072" t="str">
        <f>VLOOKUP($D1072,metadata!$B$2:$Z$450,20,FALSE)</f>
        <v>global average</v>
      </c>
      <c r="X1072">
        <f>VLOOKUP($D1072,metadata!$B$2:$Z$450,21,FALSE)</f>
        <v>0</v>
      </c>
      <c r="Y1072">
        <f>VLOOKUP($D1072,metadata!$B$2:$Z$450,22,FALSE)</f>
        <v>19</v>
      </c>
      <c r="Z1072">
        <f>VLOOKUP($D1072,metadata!$B$2:$Z$450,23,FALSE)</f>
        <v>0</v>
      </c>
      <c r="AA1072">
        <f>VLOOKUP($D1072,metadata!$B$2:$Z$450,24,FALSE)</f>
        <v>0</v>
      </c>
      <c r="AB1072">
        <f>VLOOKUP($D1072,metadata!$B$2:$Z$450,25,FALSE)</f>
        <v>0</v>
      </c>
    </row>
    <row r="1073" spans="3:28" x14ac:dyDescent="0.3">
      <c r="C1073">
        <v>1072</v>
      </c>
      <c r="D1073" s="11" t="str">
        <f t="shared" si="16"/>
        <v>19- Fuchu</v>
      </c>
      <c r="E1073" t="str">
        <f>VLOOKUP($D1073,metadata!$B$2:$S$450,2,FALSE)</f>
        <v>Kato, Y</v>
      </c>
      <c r="F1073" t="str">
        <f>VLOOKUP($D1073,metadata!$B$2:$S$450,3,FALSE)</f>
        <v>Geographic variation in photoperiodic response for the induction of pupal diapause in the Aristolochia-feeding butterfly Atrophaneura alcinous</v>
      </c>
      <c r="G1073" t="str">
        <f>VLOOKUP($D1073,metadata!$B$2:$S$450,4,FALSE)</f>
        <v>10.1303/aez.2005.347</v>
      </c>
      <c r="H1073" t="str">
        <f>VLOOKUP($D1073,metadata!$B$2:$S$450,5,FALSE)</f>
        <v>y</v>
      </c>
      <c r="I1073" t="str">
        <f>VLOOKUP($D1073,metadata!$B$2:$S$450,6,FALSE)</f>
        <v>a</v>
      </c>
      <c r="J1073" t="str">
        <f>VLOOKUP($D1073,metadata!$B$2:$S$450,7,FALSE)</f>
        <v>i</v>
      </c>
      <c r="K1073">
        <f>VLOOKUP($D1073,metadata!$B$2:$S$450,8,FALSE)</f>
        <v>7</v>
      </c>
      <c r="L1073">
        <f>VLOOKUP($D1073,metadata!$B$2:$S$450,9,FALSE)</f>
        <v>5</v>
      </c>
      <c r="M1073">
        <f>VLOOKUP($D1073,metadata!$B$2:$S$450,10,FALSE)</f>
        <v>0</v>
      </c>
      <c r="N1073" t="str">
        <f>VLOOKUP($D1073,metadata!$B$2:$S$450,11,FALSE)</f>
        <v>Atrophaneura alcinous</v>
      </c>
      <c r="O1073" t="str">
        <f>VLOOKUP($D1073,metadata!$B$2:$S$450,12,FALSE)</f>
        <v>lepidoptera</v>
      </c>
      <c r="P1073" t="str">
        <f>VLOOKUP($D1073,metadata!$B$2:$S$450,13,FALSE)</f>
        <v xml:space="preserve"> Fuchu</v>
      </c>
      <c r="Q1073">
        <f>VLOOKUP($D1073,metadata!$B$2:$S$450,14,FALSE)</f>
        <v>35.668968999999997</v>
      </c>
      <c r="R1073">
        <f>VLOOKUP($D1073,metadata!$B$2:$S$450,15,FALSE)</f>
        <v>139.47766899999999</v>
      </c>
      <c r="S1073">
        <f>VLOOKUP($D1073,metadata!$B$2:$S$450,16,FALSE)</f>
        <v>0.05</v>
      </c>
      <c r="T1073">
        <f>VLOOKUP($D1073,metadata!$B$2:$S$450,17,FALSE)</f>
        <v>50</v>
      </c>
      <c r="U1073">
        <f>VLOOKUP($D1073,metadata!$B$2:$S$450,18,FALSE)</f>
        <v>0</v>
      </c>
      <c r="V1073">
        <f>VLOOKUP($D1073,metadata!$B$2:$Z$450,19,FALSE)</f>
        <v>25</v>
      </c>
      <c r="W1073" t="str">
        <f>VLOOKUP($D1073,metadata!$B$2:$Z$450,20,FALSE)</f>
        <v>global average</v>
      </c>
      <c r="X1073">
        <f>VLOOKUP($D1073,metadata!$B$2:$Z$450,21,FALSE)</f>
        <v>0</v>
      </c>
      <c r="Y1073">
        <f>VLOOKUP($D1073,metadata!$B$2:$Z$450,22,FALSE)</f>
        <v>19</v>
      </c>
      <c r="Z1073">
        <f>VLOOKUP($D1073,metadata!$B$2:$Z$450,23,FALSE)</f>
        <v>0</v>
      </c>
      <c r="AA1073">
        <f>VLOOKUP($D1073,metadata!$B$2:$Z$450,24,FALSE)</f>
        <v>0</v>
      </c>
      <c r="AB1073">
        <f>VLOOKUP($D1073,metadata!$B$2:$Z$450,25,FALSE)</f>
        <v>0</v>
      </c>
    </row>
    <row r="1074" spans="3:28" x14ac:dyDescent="0.3">
      <c r="C1074">
        <v>1073</v>
      </c>
      <c r="D1074" s="11" t="str">
        <f t="shared" si="16"/>
        <v>19- Fuchu</v>
      </c>
      <c r="E1074" t="str">
        <f>VLOOKUP($D1074,metadata!$B$2:$S$450,2,FALSE)</f>
        <v>Kato, Y</v>
      </c>
      <c r="F1074" t="str">
        <f>VLOOKUP($D1074,metadata!$B$2:$S$450,3,FALSE)</f>
        <v>Geographic variation in photoperiodic response for the induction of pupal diapause in the Aristolochia-feeding butterfly Atrophaneura alcinous</v>
      </c>
      <c r="G1074" t="str">
        <f>VLOOKUP($D1074,metadata!$B$2:$S$450,4,FALSE)</f>
        <v>10.1303/aez.2005.347</v>
      </c>
      <c r="H1074" t="str">
        <f>VLOOKUP($D1074,metadata!$B$2:$S$450,5,FALSE)</f>
        <v>y</v>
      </c>
      <c r="I1074" t="str">
        <f>VLOOKUP($D1074,metadata!$B$2:$S$450,6,FALSE)</f>
        <v>a</v>
      </c>
      <c r="J1074" t="str">
        <f>VLOOKUP($D1074,metadata!$B$2:$S$450,7,FALSE)</f>
        <v>i</v>
      </c>
      <c r="K1074">
        <f>VLOOKUP($D1074,metadata!$B$2:$S$450,8,FALSE)</f>
        <v>7</v>
      </c>
      <c r="L1074">
        <f>VLOOKUP($D1074,metadata!$B$2:$S$450,9,FALSE)</f>
        <v>5</v>
      </c>
      <c r="M1074">
        <f>VLOOKUP($D1074,metadata!$B$2:$S$450,10,FALSE)</f>
        <v>0</v>
      </c>
      <c r="N1074" t="str">
        <f>VLOOKUP($D1074,metadata!$B$2:$S$450,11,FALSE)</f>
        <v>Atrophaneura alcinous</v>
      </c>
      <c r="O1074" t="str">
        <f>VLOOKUP($D1074,metadata!$B$2:$S$450,12,FALSE)</f>
        <v>lepidoptera</v>
      </c>
      <c r="P1074" t="str">
        <f>VLOOKUP($D1074,metadata!$B$2:$S$450,13,FALSE)</f>
        <v xml:space="preserve"> Fuchu</v>
      </c>
      <c r="Q1074">
        <f>VLOOKUP($D1074,metadata!$B$2:$S$450,14,FALSE)</f>
        <v>35.668968999999997</v>
      </c>
      <c r="R1074">
        <f>VLOOKUP($D1074,metadata!$B$2:$S$450,15,FALSE)</f>
        <v>139.47766899999999</v>
      </c>
      <c r="S1074">
        <f>VLOOKUP($D1074,metadata!$B$2:$S$450,16,FALSE)</f>
        <v>0.05</v>
      </c>
      <c r="T1074">
        <f>VLOOKUP($D1074,metadata!$B$2:$S$450,17,FALSE)</f>
        <v>50</v>
      </c>
      <c r="U1074">
        <f>VLOOKUP($D1074,metadata!$B$2:$S$450,18,FALSE)</f>
        <v>0</v>
      </c>
      <c r="V1074">
        <f>VLOOKUP($D1074,metadata!$B$2:$Z$450,19,FALSE)</f>
        <v>25</v>
      </c>
      <c r="W1074" t="str">
        <f>VLOOKUP($D1074,metadata!$B$2:$Z$450,20,FALSE)</f>
        <v>global average</v>
      </c>
      <c r="X1074">
        <f>VLOOKUP($D1074,metadata!$B$2:$Z$450,21,FALSE)</f>
        <v>0</v>
      </c>
      <c r="Y1074">
        <f>VLOOKUP($D1074,metadata!$B$2:$Z$450,22,FALSE)</f>
        <v>19</v>
      </c>
      <c r="Z1074">
        <f>VLOOKUP($D1074,metadata!$B$2:$Z$450,23,FALSE)</f>
        <v>0</v>
      </c>
      <c r="AA1074">
        <f>VLOOKUP($D1074,metadata!$B$2:$Z$450,24,FALSE)</f>
        <v>0</v>
      </c>
      <c r="AB1074">
        <f>VLOOKUP($D1074,metadata!$B$2:$Z$450,25,FALSE)</f>
        <v>0</v>
      </c>
    </row>
    <row r="1075" spans="3:28" x14ac:dyDescent="0.3">
      <c r="C1075">
        <v>1074</v>
      </c>
      <c r="D1075" s="11" t="str">
        <f t="shared" si="16"/>
        <v>19- Fuchu</v>
      </c>
      <c r="E1075" t="str">
        <f>VLOOKUP($D1075,metadata!$B$2:$S$450,2,FALSE)</f>
        <v>Kato, Y</v>
      </c>
      <c r="F1075" t="str">
        <f>VLOOKUP($D1075,metadata!$B$2:$S$450,3,FALSE)</f>
        <v>Geographic variation in photoperiodic response for the induction of pupal diapause in the Aristolochia-feeding butterfly Atrophaneura alcinous</v>
      </c>
      <c r="G1075" t="str">
        <f>VLOOKUP($D1075,metadata!$B$2:$S$450,4,FALSE)</f>
        <v>10.1303/aez.2005.347</v>
      </c>
      <c r="H1075" t="str">
        <f>VLOOKUP($D1075,metadata!$B$2:$S$450,5,FALSE)</f>
        <v>y</v>
      </c>
      <c r="I1075" t="str">
        <f>VLOOKUP($D1075,metadata!$B$2:$S$450,6,FALSE)</f>
        <v>a</v>
      </c>
      <c r="J1075" t="str">
        <f>VLOOKUP($D1075,metadata!$B$2:$S$450,7,FALSE)</f>
        <v>i</v>
      </c>
      <c r="K1075">
        <f>VLOOKUP($D1075,metadata!$B$2:$S$450,8,FALSE)</f>
        <v>7</v>
      </c>
      <c r="L1075">
        <f>VLOOKUP($D1075,metadata!$B$2:$S$450,9,FALSE)</f>
        <v>5</v>
      </c>
      <c r="M1075">
        <f>VLOOKUP($D1075,metadata!$B$2:$S$450,10,FALSE)</f>
        <v>0</v>
      </c>
      <c r="N1075" t="str">
        <f>VLOOKUP($D1075,metadata!$B$2:$S$450,11,FALSE)</f>
        <v>Atrophaneura alcinous</v>
      </c>
      <c r="O1075" t="str">
        <f>VLOOKUP($D1075,metadata!$B$2:$S$450,12,FALSE)</f>
        <v>lepidoptera</v>
      </c>
      <c r="P1075" t="str">
        <f>VLOOKUP($D1075,metadata!$B$2:$S$450,13,FALSE)</f>
        <v xml:space="preserve"> Fuchu</v>
      </c>
      <c r="Q1075">
        <f>VLOOKUP($D1075,metadata!$B$2:$S$450,14,FALSE)</f>
        <v>35.668968999999997</v>
      </c>
      <c r="R1075">
        <f>VLOOKUP($D1075,metadata!$B$2:$S$450,15,FALSE)</f>
        <v>139.47766899999999</v>
      </c>
      <c r="S1075">
        <f>VLOOKUP($D1075,metadata!$B$2:$S$450,16,FALSE)</f>
        <v>0.05</v>
      </c>
      <c r="T1075">
        <f>VLOOKUP($D1075,metadata!$B$2:$S$450,17,FALSE)</f>
        <v>50</v>
      </c>
      <c r="U1075">
        <f>VLOOKUP($D1075,metadata!$B$2:$S$450,18,FALSE)</f>
        <v>0</v>
      </c>
      <c r="V1075">
        <f>VLOOKUP($D1075,metadata!$B$2:$Z$450,19,FALSE)</f>
        <v>25</v>
      </c>
      <c r="W1075" t="str">
        <f>VLOOKUP($D1075,metadata!$B$2:$Z$450,20,FALSE)</f>
        <v>global average</v>
      </c>
      <c r="X1075">
        <f>VLOOKUP($D1075,metadata!$B$2:$Z$450,21,FALSE)</f>
        <v>0</v>
      </c>
      <c r="Y1075">
        <f>VLOOKUP($D1075,metadata!$B$2:$Z$450,22,FALSE)</f>
        <v>19</v>
      </c>
      <c r="Z1075">
        <f>VLOOKUP($D1075,metadata!$B$2:$Z$450,23,FALSE)</f>
        <v>0</v>
      </c>
      <c r="AA1075">
        <f>VLOOKUP($D1075,metadata!$B$2:$Z$450,24,FALSE)</f>
        <v>0</v>
      </c>
      <c r="AB1075">
        <f>VLOOKUP($D1075,metadata!$B$2:$Z$450,25,FALSE)</f>
        <v>0</v>
      </c>
    </row>
    <row r="1076" spans="3:28" x14ac:dyDescent="0.3">
      <c r="C1076">
        <v>1075</v>
      </c>
      <c r="D1076" s="11" t="str">
        <f t="shared" si="16"/>
        <v>19- Fuchu</v>
      </c>
      <c r="E1076" t="str">
        <f>VLOOKUP($D1076,metadata!$B$2:$S$450,2,FALSE)</f>
        <v>Kato, Y</v>
      </c>
      <c r="F1076" t="str">
        <f>VLOOKUP($D1076,metadata!$B$2:$S$450,3,FALSE)</f>
        <v>Geographic variation in photoperiodic response for the induction of pupal diapause in the Aristolochia-feeding butterfly Atrophaneura alcinous</v>
      </c>
      <c r="G1076" t="str">
        <f>VLOOKUP($D1076,metadata!$B$2:$S$450,4,FALSE)</f>
        <v>10.1303/aez.2005.347</v>
      </c>
      <c r="H1076" t="str">
        <f>VLOOKUP($D1076,metadata!$B$2:$S$450,5,FALSE)</f>
        <v>y</v>
      </c>
      <c r="I1076" t="str">
        <f>VLOOKUP($D1076,metadata!$B$2:$S$450,6,FALSE)</f>
        <v>a</v>
      </c>
      <c r="J1076" t="str">
        <f>VLOOKUP($D1076,metadata!$B$2:$S$450,7,FALSE)</f>
        <v>i</v>
      </c>
      <c r="K1076">
        <f>VLOOKUP($D1076,metadata!$B$2:$S$450,8,FALSE)</f>
        <v>7</v>
      </c>
      <c r="L1076">
        <f>VLOOKUP($D1076,metadata!$B$2:$S$450,9,FALSE)</f>
        <v>5</v>
      </c>
      <c r="M1076">
        <f>VLOOKUP($D1076,metadata!$B$2:$S$450,10,FALSE)</f>
        <v>0</v>
      </c>
      <c r="N1076" t="str">
        <f>VLOOKUP($D1076,metadata!$B$2:$S$450,11,FALSE)</f>
        <v>Atrophaneura alcinous</v>
      </c>
      <c r="O1076" t="str">
        <f>VLOOKUP($D1076,metadata!$B$2:$S$450,12,FALSE)</f>
        <v>lepidoptera</v>
      </c>
      <c r="P1076" t="str">
        <f>VLOOKUP($D1076,metadata!$B$2:$S$450,13,FALSE)</f>
        <v xml:space="preserve"> Fuchu</v>
      </c>
      <c r="Q1076">
        <f>VLOOKUP($D1076,metadata!$B$2:$S$450,14,FALSE)</f>
        <v>35.668968999999997</v>
      </c>
      <c r="R1076">
        <f>VLOOKUP($D1076,metadata!$B$2:$S$450,15,FALSE)</f>
        <v>139.47766899999999</v>
      </c>
      <c r="S1076">
        <f>VLOOKUP($D1076,metadata!$B$2:$S$450,16,FALSE)</f>
        <v>0.05</v>
      </c>
      <c r="T1076">
        <f>VLOOKUP($D1076,metadata!$B$2:$S$450,17,FALSE)</f>
        <v>50</v>
      </c>
      <c r="U1076">
        <f>VLOOKUP($D1076,metadata!$B$2:$S$450,18,FALSE)</f>
        <v>0</v>
      </c>
      <c r="V1076">
        <f>VLOOKUP($D1076,metadata!$B$2:$Z$450,19,FALSE)</f>
        <v>25</v>
      </c>
      <c r="W1076" t="str">
        <f>VLOOKUP($D1076,metadata!$B$2:$Z$450,20,FALSE)</f>
        <v>global average</v>
      </c>
      <c r="X1076">
        <f>VLOOKUP($D1076,metadata!$B$2:$Z$450,21,FALSE)</f>
        <v>0</v>
      </c>
      <c r="Y1076">
        <f>VLOOKUP($D1076,metadata!$B$2:$Z$450,22,FALSE)</f>
        <v>19</v>
      </c>
      <c r="Z1076">
        <f>VLOOKUP($D1076,metadata!$B$2:$Z$450,23,FALSE)</f>
        <v>0</v>
      </c>
      <c r="AA1076">
        <f>VLOOKUP($D1076,metadata!$B$2:$Z$450,24,FALSE)</f>
        <v>0</v>
      </c>
      <c r="AB1076">
        <f>VLOOKUP($D1076,metadata!$B$2:$Z$450,25,FALSE)</f>
        <v>0</v>
      </c>
    </row>
    <row r="1077" spans="3:28" x14ac:dyDescent="0.3">
      <c r="C1077">
        <v>1076</v>
      </c>
      <c r="D1077" s="11" t="str">
        <f t="shared" si="16"/>
        <v>19- Fuchu</v>
      </c>
      <c r="E1077" t="str">
        <f>VLOOKUP($D1077,metadata!$B$2:$S$450,2,FALSE)</f>
        <v>Kato, Y</v>
      </c>
      <c r="F1077" t="str">
        <f>VLOOKUP($D1077,metadata!$B$2:$S$450,3,FALSE)</f>
        <v>Geographic variation in photoperiodic response for the induction of pupal diapause in the Aristolochia-feeding butterfly Atrophaneura alcinous</v>
      </c>
      <c r="G1077" t="str">
        <f>VLOOKUP($D1077,metadata!$B$2:$S$450,4,FALSE)</f>
        <v>10.1303/aez.2005.347</v>
      </c>
      <c r="H1077" t="str">
        <f>VLOOKUP($D1077,metadata!$B$2:$S$450,5,FALSE)</f>
        <v>y</v>
      </c>
      <c r="I1077" t="str">
        <f>VLOOKUP($D1077,metadata!$B$2:$S$450,6,FALSE)</f>
        <v>a</v>
      </c>
      <c r="J1077" t="str">
        <f>VLOOKUP($D1077,metadata!$B$2:$S$450,7,FALSE)</f>
        <v>i</v>
      </c>
      <c r="K1077">
        <f>VLOOKUP($D1077,metadata!$B$2:$S$450,8,FALSE)</f>
        <v>7</v>
      </c>
      <c r="L1077">
        <f>VLOOKUP($D1077,metadata!$B$2:$S$450,9,FALSE)</f>
        <v>5</v>
      </c>
      <c r="M1077">
        <f>VLOOKUP($D1077,metadata!$B$2:$S$450,10,FALSE)</f>
        <v>0</v>
      </c>
      <c r="N1077" t="str">
        <f>VLOOKUP($D1077,metadata!$B$2:$S$450,11,FALSE)</f>
        <v>Atrophaneura alcinous</v>
      </c>
      <c r="O1077" t="str">
        <f>VLOOKUP($D1077,metadata!$B$2:$S$450,12,FALSE)</f>
        <v>lepidoptera</v>
      </c>
      <c r="P1077" t="str">
        <f>VLOOKUP($D1077,metadata!$B$2:$S$450,13,FALSE)</f>
        <v xml:space="preserve"> Fuchu</v>
      </c>
      <c r="Q1077">
        <f>VLOOKUP($D1077,metadata!$B$2:$S$450,14,FALSE)</f>
        <v>35.668968999999997</v>
      </c>
      <c r="R1077">
        <f>VLOOKUP($D1077,metadata!$B$2:$S$450,15,FALSE)</f>
        <v>139.47766899999999</v>
      </c>
      <c r="S1077">
        <f>VLOOKUP($D1077,metadata!$B$2:$S$450,16,FALSE)</f>
        <v>0.05</v>
      </c>
      <c r="T1077">
        <f>VLOOKUP($D1077,metadata!$B$2:$S$450,17,FALSE)</f>
        <v>50</v>
      </c>
      <c r="U1077">
        <f>VLOOKUP($D1077,metadata!$B$2:$S$450,18,FALSE)</f>
        <v>0</v>
      </c>
      <c r="V1077">
        <f>VLOOKUP($D1077,metadata!$B$2:$Z$450,19,FALSE)</f>
        <v>25</v>
      </c>
      <c r="W1077" t="str">
        <f>VLOOKUP($D1077,metadata!$B$2:$Z$450,20,FALSE)</f>
        <v>global average</v>
      </c>
      <c r="X1077">
        <f>VLOOKUP($D1077,metadata!$B$2:$Z$450,21,FALSE)</f>
        <v>0</v>
      </c>
      <c r="Y1077">
        <f>VLOOKUP($D1077,metadata!$B$2:$Z$450,22,FALSE)</f>
        <v>19</v>
      </c>
      <c r="Z1077">
        <f>VLOOKUP($D1077,metadata!$B$2:$Z$450,23,FALSE)</f>
        <v>0</v>
      </c>
      <c r="AA1077">
        <f>VLOOKUP($D1077,metadata!$B$2:$Z$450,24,FALSE)</f>
        <v>0</v>
      </c>
      <c r="AB1077">
        <f>VLOOKUP($D1077,metadata!$B$2:$Z$450,25,FALSE)</f>
        <v>0</v>
      </c>
    </row>
    <row r="1078" spans="3:28" x14ac:dyDescent="0.3">
      <c r="C1078">
        <v>1077</v>
      </c>
      <c r="D1078" s="11" t="str">
        <f t="shared" si="16"/>
        <v>19- Fuchu</v>
      </c>
      <c r="E1078" t="str">
        <f>VLOOKUP($D1078,metadata!$B$2:$S$450,2,FALSE)</f>
        <v>Kato, Y</v>
      </c>
      <c r="F1078" t="str">
        <f>VLOOKUP($D1078,metadata!$B$2:$S$450,3,FALSE)</f>
        <v>Geographic variation in photoperiodic response for the induction of pupal diapause in the Aristolochia-feeding butterfly Atrophaneura alcinous</v>
      </c>
      <c r="G1078" t="str">
        <f>VLOOKUP($D1078,metadata!$B$2:$S$450,4,FALSE)</f>
        <v>10.1303/aez.2005.347</v>
      </c>
      <c r="H1078" t="str">
        <f>VLOOKUP($D1078,metadata!$B$2:$S$450,5,FALSE)</f>
        <v>y</v>
      </c>
      <c r="I1078" t="str">
        <f>VLOOKUP($D1078,metadata!$B$2:$S$450,6,FALSE)</f>
        <v>a</v>
      </c>
      <c r="J1078" t="str">
        <f>VLOOKUP($D1078,metadata!$B$2:$S$450,7,FALSE)</f>
        <v>i</v>
      </c>
      <c r="K1078">
        <f>VLOOKUP($D1078,metadata!$B$2:$S$450,8,FALSE)</f>
        <v>7</v>
      </c>
      <c r="L1078">
        <f>VLOOKUP($D1078,metadata!$B$2:$S$450,9,FALSE)</f>
        <v>5</v>
      </c>
      <c r="M1078">
        <f>VLOOKUP($D1078,metadata!$B$2:$S$450,10,FALSE)</f>
        <v>0</v>
      </c>
      <c r="N1078" t="str">
        <f>VLOOKUP($D1078,metadata!$B$2:$S$450,11,FALSE)</f>
        <v>Atrophaneura alcinous</v>
      </c>
      <c r="O1078" t="str">
        <f>VLOOKUP($D1078,metadata!$B$2:$S$450,12,FALSE)</f>
        <v>lepidoptera</v>
      </c>
      <c r="P1078" t="str">
        <f>VLOOKUP($D1078,metadata!$B$2:$S$450,13,FALSE)</f>
        <v xml:space="preserve"> Fuchu</v>
      </c>
      <c r="Q1078">
        <f>VLOOKUP($D1078,metadata!$B$2:$S$450,14,FALSE)</f>
        <v>35.668968999999997</v>
      </c>
      <c r="R1078">
        <f>VLOOKUP($D1078,metadata!$B$2:$S$450,15,FALSE)</f>
        <v>139.47766899999999</v>
      </c>
      <c r="S1078">
        <f>VLOOKUP($D1078,metadata!$B$2:$S$450,16,FALSE)</f>
        <v>0.05</v>
      </c>
      <c r="T1078">
        <f>VLOOKUP($D1078,metadata!$B$2:$S$450,17,FALSE)</f>
        <v>50</v>
      </c>
      <c r="U1078">
        <f>VLOOKUP($D1078,metadata!$B$2:$S$450,18,FALSE)</f>
        <v>0</v>
      </c>
      <c r="V1078">
        <f>VLOOKUP($D1078,metadata!$B$2:$Z$450,19,FALSE)</f>
        <v>25</v>
      </c>
      <c r="W1078" t="str">
        <f>VLOOKUP($D1078,metadata!$B$2:$Z$450,20,FALSE)</f>
        <v>global average</v>
      </c>
      <c r="X1078">
        <f>VLOOKUP($D1078,metadata!$B$2:$Z$450,21,FALSE)</f>
        <v>0</v>
      </c>
      <c r="Y1078">
        <f>VLOOKUP($D1078,metadata!$B$2:$Z$450,22,FALSE)</f>
        <v>19</v>
      </c>
      <c r="Z1078">
        <f>VLOOKUP($D1078,metadata!$B$2:$Z$450,23,FALSE)</f>
        <v>0</v>
      </c>
      <c r="AA1078">
        <f>VLOOKUP($D1078,metadata!$B$2:$Z$450,24,FALSE)</f>
        <v>0</v>
      </c>
      <c r="AB1078">
        <f>VLOOKUP($D1078,metadata!$B$2:$Z$450,25,FALSE)</f>
        <v>0</v>
      </c>
    </row>
    <row r="1079" spans="3:28" x14ac:dyDescent="0.3">
      <c r="C1079">
        <v>1078</v>
      </c>
      <c r="D1079" s="11" t="str">
        <f t="shared" si="16"/>
        <v>19- Fuchu</v>
      </c>
      <c r="E1079" t="str">
        <f>VLOOKUP($D1079,metadata!$B$2:$S$450,2,FALSE)</f>
        <v>Kato, Y</v>
      </c>
      <c r="F1079" t="str">
        <f>VLOOKUP($D1079,metadata!$B$2:$S$450,3,FALSE)</f>
        <v>Geographic variation in photoperiodic response for the induction of pupal diapause in the Aristolochia-feeding butterfly Atrophaneura alcinous</v>
      </c>
      <c r="G1079" t="str">
        <f>VLOOKUP($D1079,metadata!$B$2:$S$450,4,FALSE)</f>
        <v>10.1303/aez.2005.347</v>
      </c>
      <c r="H1079" t="str">
        <f>VLOOKUP($D1079,metadata!$B$2:$S$450,5,FALSE)</f>
        <v>y</v>
      </c>
      <c r="I1079" t="str">
        <f>VLOOKUP($D1079,metadata!$B$2:$S$450,6,FALSE)</f>
        <v>a</v>
      </c>
      <c r="J1079" t="str">
        <f>VLOOKUP($D1079,metadata!$B$2:$S$450,7,FALSE)</f>
        <v>i</v>
      </c>
      <c r="K1079">
        <f>VLOOKUP($D1079,metadata!$B$2:$S$450,8,FALSE)</f>
        <v>7</v>
      </c>
      <c r="L1079">
        <f>VLOOKUP($D1079,metadata!$B$2:$S$450,9,FALSE)</f>
        <v>5</v>
      </c>
      <c r="M1079">
        <f>VLOOKUP($D1079,metadata!$B$2:$S$450,10,FALSE)</f>
        <v>0</v>
      </c>
      <c r="N1079" t="str">
        <f>VLOOKUP($D1079,metadata!$B$2:$S$450,11,FALSE)</f>
        <v>Atrophaneura alcinous</v>
      </c>
      <c r="O1079" t="str">
        <f>VLOOKUP($D1079,metadata!$B$2:$S$450,12,FALSE)</f>
        <v>lepidoptera</v>
      </c>
      <c r="P1079" t="str">
        <f>VLOOKUP($D1079,metadata!$B$2:$S$450,13,FALSE)</f>
        <v xml:space="preserve"> Fuchu</v>
      </c>
      <c r="Q1079">
        <f>VLOOKUP($D1079,metadata!$B$2:$S$450,14,FALSE)</f>
        <v>35.668968999999997</v>
      </c>
      <c r="R1079">
        <f>VLOOKUP($D1079,metadata!$B$2:$S$450,15,FALSE)</f>
        <v>139.47766899999999</v>
      </c>
      <c r="S1079">
        <f>VLOOKUP($D1079,metadata!$B$2:$S$450,16,FALSE)</f>
        <v>0.05</v>
      </c>
      <c r="T1079">
        <f>VLOOKUP($D1079,metadata!$B$2:$S$450,17,FALSE)</f>
        <v>50</v>
      </c>
      <c r="U1079">
        <f>VLOOKUP($D1079,metadata!$B$2:$S$450,18,FALSE)</f>
        <v>0</v>
      </c>
      <c r="V1079">
        <f>VLOOKUP($D1079,metadata!$B$2:$Z$450,19,FALSE)</f>
        <v>25</v>
      </c>
      <c r="W1079" t="str">
        <f>VLOOKUP($D1079,metadata!$B$2:$Z$450,20,FALSE)</f>
        <v>global average</v>
      </c>
      <c r="X1079">
        <f>VLOOKUP($D1079,metadata!$B$2:$Z$450,21,FALSE)</f>
        <v>0</v>
      </c>
      <c r="Y1079">
        <f>VLOOKUP($D1079,metadata!$B$2:$Z$450,22,FALSE)</f>
        <v>19</v>
      </c>
      <c r="Z1079">
        <f>VLOOKUP($D1079,metadata!$B$2:$Z$450,23,FALSE)</f>
        <v>0</v>
      </c>
      <c r="AA1079">
        <f>VLOOKUP($D1079,metadata!$B$2:$Z$450,24,FALSE)</f>
        <v>0</v>
      </c>
      <c r="AB1079">
        <f>VLOOKUP($D1079,metadata!$B$2:$Z$450,25,FALSE)</f>
        <v>0</v>
      </c>
    </row>
    <row r="1080" spans="3:28" x14ac:dyDescent="0.3">
      <c r="C1080">
        <v>1079</v>
      </c>
      <c r="D1080" s="11" t="str">
        <f t="shared" si="16"/>
        <v>19- Fuchu</v>
      </c>
      <c r="E1080" t="str">
        <f>VLOOKUP($D1080,metadata!$B$2:$S$450,2,FALSE)</f>
        <v>Kato, Y</v>
      </c>
      <c r="F1080" t="str">
        <f>VLOOKUP($D1080,metadata!$B$2:$S$450,3,FALSE)</f>
        <v>Geographic variation in photoperiodic response for the induction of pupal diapause in the Aristolochia-feeding butterfly Atrophaneura alcinous</v>
      </c>
      <c r="G1080" t="str">
        <f>VLOOKUP($D1080,metadata!$B$2:$S$450,4,FALSE)</f>
        <v>10.1303/aez.2005.347</v>
      </c>
      <c r="H1080" t="str">
        <f>VLOOKUP($D1080,metadata!$B$2:$S$450,5,FALSE)</f>
        <v>y</v>
      </c>
      <c r="I1080" t="str">
        <f>VLOOKUP($D1080,metadata!$B$2:$S$450,6,FALSE)</f>
        <v>a</v>
      </c>
      <c r="J1080" t="str">
        <f>VLOOKUP($D1080,metadata!$B$2:$S$450,7,FALSE)</f>
        <v>i</v>
      </c>
      <c r="K1080">
        <f>VLOOKUP($D1080,metadata!$B$2:$S$450,8,FALSE)</f>
        <v>7</v>
      </c>
      <c r="L1080">
        <f>VLOOKUP($D1080,metadata!$B$2:$S$450,9,FALSE)</f>
        <v>5</v>
      </c>
      <c r="M1080">
        <f>VLOOKUP($D1080,metadata!$B$2:$S$450,10,FALSE)</f>
        <v>0</v>
      </c>
      <c r="N1080" t="str">
        <f>VLOOKUP($D1080,metadata!$B$2:$S$450,11,FALSE)</f>
        <v>Atrophaneura alcinous</v>
      </c>
      <c r="O1080" t="str">
        <f>VLOOKUP($D1080,metadata!$B$2:$S$450,12,FALSE)</f>
        <v>lepidoptera</v>
      </c>
      <c r="P1080" t="str">
        <f>VLOOKUP($D1080,metadata!$B$2:$S$450,13,FALSE)</f>
        <v xml:space="preserve"> Fuchu</v>
      </c>
      <c r="Q1080">
        <f>VLOOKUP($D1080,metadata!$B$2:$S$450,14,FALSE)</f>
        <v>35.668968999999997</v>
      </c>
      <c r="R1080">
        <f>VLOOKUP($D1080,metadata!$B$2:$S$450,15,FALSE)</f>
        <v>139.47766899999999</v>
      </c>
      <c r="S1080">
        <f>VLOOKUP($D1080,metadata!$B$2:$S$450,16,FALSE)</f>
        <v>0.05</v>
      </c>
      <c r="T1080">
        <f>VLOOKUP($D1080,metadata!$B$2:$S$450,17,FALSE)</f>
        <v>50</v>
      </c>
      <c r="U1080">
        <f>VLOOKUP($D1080,metadata!$B$2:$S$450,18,FALSE)</f>
        <v>0</v>
      </c>
      <c r="V1080">
        <f>VLOOKUP($D1080,metadata!$B$2:$Z$450,19,FALSE)</f>
        <v>25</v>
      </c>
      <c r="W1080" t="str">
        <f>VLOOKUP($D1080,metadata!$B$2:$Z$450,20,FALSE)</f>
        <v>global average</v>
      </c>
      <c r="X1080">
        <f>VLOOKUP($D1080,metadata!$B$2:$Z$450,21,FALSE)</f>
        <v>0</v>
      </c>
      <c r="Y1080">
        <f>VLOOKUP($D1080,metadata!$B$2:$Z$450,22,FALSE)</f>
        <v>19</v>
      </c>
      <c r="Z1080">
        <f>VLOOKUP($D1080,metadata!$B$2:$Z$450,23,FALSE)</f>
        <v>0</v>
      </c>
      <c r="AA1080">
        <f>VLOOKUP($D1080,metadata!$B$2:$Z$450,24,FALSE)</f>
        <v>0</v>
      </c>
      <c r="AB1080">
        <f>VLOOKUP($D1080,metadata!$B$2:$Z$450,25,FALSE)</f>
        <v>0</v>
      </c>
    </row>
    <row r="1081" spans="3:28" x14ac:dyDescent="0.3">
      <c r="C1081">
        <v>1080</v>
      </c>
      <c r="D1081" s="11" t="str">
        <f t="shared" si="16"/>
        <v>19- Fuchu</v>
      </c>
      <c r="E1081" t="str">
        <f>VLOOKUP($D1081,metadata!$B$2:$S$450,2,FALSE)</f>
        <v>Kato, Y</v>
      </c>
      <c r="F1081" t="str">
        <f>VLOOKUP($D1081,metadata!$B$2:$S$450,3,FALSE)</f>
        <v>Geographic variation in photoperiodic response for the induction of pupal diapause in the Aristolochia-feeding butterfly Atrophaneura alcinous</v>
      </c>
      <c r="G1081" t="str">
        <f>VLOOKUP($D1081,metadata!$B$2:$S$450,4,FALSE)</f>
        <v>10.1303/aez.2005.347</v>
      </c>
      <c r="H1081" t="str">
        <f>VLOOKUP($D1081,metadata!$B$2:$S$450,5,FALSE)</f>
        <v>y</v>
      </c>
      <c r="I1081" t="str">
        <f>VLOOKUP($D1081,metadata!$B$2:$S$450,6,FALSE)</f>
        <v>a</v>
      </c>
      <c r="J1081" t="str">
        <f>VLOOKUP($D1081,metadata!$B$2:$S$450,7,FALSE)</f>
        <v>i</v>
      </c>
      <c r="K1081">
        <f>VLOOKUP($D1081,metadata!$B$2:$S$450,8,FALSE)</f>
        <v>7</v>
      </c>
      <c r="L1081">
        <f>VLOOKUP($D1081,metadata!$B$2:$S$450,9,FALSE)</f>
        <v>5</v>
      </c>
      <c r="M1081">
        <f>VLOOKUP($D1081,metadata!$B$2:$S$450,10,FALSE)</f>
        <v>0</v>
      </c>
      <c r="N1081" t="str">
        <f>VLOOKUP($D1081,metadata!$B$2:$S$450,11,FALSE)</f>
        <v>Atrophaneura alcinous</v>
      </c>
      <c r="O1081" t="str">
        <f>VLOOKUP($D1081,metadata!$B$2:$S$450,12,FALSE)</f>
        <v>lepidoptera</v>
      </c>
      <c r="P1081" t="str">
        <f>VLOOKUP($D1081,metadata!$B$2:$S$450,13,FALSE)</f>
        <v xml:space="preserve"> Fuchu</v>
      </c>
      <c r="Q1081">
        <f>VLOOKUP($D1081,metadata!$B$2:$S$450,14,FALSE)</f>
        <v>35.668968999999997</v>
      </c>
      <c r="R1081">
        <f>VLOOKUP($D1081,metadata!$B$2:$S$450,15,FALSE)</f>
        <v>139.47766899999999</v>
      </c>
      <c r="S1081">
        <f>VLOOKUP($D1081,metadata!$B$2:$S$450,16,FALSE)</f>
        <v>0.05</v>
      </c>
      <c r="T1081">
        <f>VLOOKUP($D1081,metadata!$B$2:$S$450,17,FALSE)</f>
        <v>50</v>
      </c>
      <c r="U1081">
        <f>VLOOKUP($D1081,metadata!$B$2:$S$450,18,FALSE)</f>
        <v>0</v>
      </c>
      <c r="V1081">
        <f>VLOOKUP($D1081,metadata!$B$2:$Z$450,19,FALSE)</f>
        <v>25</v>
      </c>
      <c r="W1081" t="str">
        <f>VLOOKUP($D1081,metadata!$B$2:$Z$450,20,FALSE)</f>
        <v>global average</v>
      </c>
      <c r="X1081">
        <f>VLOOKUP($D1081,metadata!$B$2:$Z$450,21,FALSE)</f>
        <v>0</v>
      </c>
      <c r="Y1081">
        <f>VLOOKUP($D1081,metadata!$B$2:$Z$450,22,FALSE)</f>
        <v>19</v>
      </c>
      <c r="Z1081">
        <f>VLOOKUP($D1081,metadata!$B$2:$Z$450,23,FALSE)</f>
        <v>0</v>
      </c>
      <c r="AA1081">
        <f>VLOOKUP($D1081,metadata!$B$2:$Z$450,24,FALSE)</f>
        <v>0</v>
      </c>
      <c r="AB1081">
        <f>VLOOKUP($D1081,metadata!$B$2:$Z$450,25,FALSE)</f>
        <v>0</v>
      </c>
    </row>
    <row r="1082" spans="3:28" x14ac:dyDescent="0.3">
      <c r="C1082">
        <v>1081</v>
      </c>
      <c r="D1082" s="11" t="str">
        <f t="shared" si="16"/>
        <v>19- Fuchu</v>
      </c>
      <c r="E1082" t="str">
        <f>VLOOKUP($D1082,metadata!$B$2:$S$450,2,FALSE)</f>
        <v>Kato, Y</v>
      </c>
      <c r="F1082" t="str">
        <f>VLOOKUP($D1082,metadata!$B$2:$S$450,3,FALSE)</f>
        <v>Geographic variation in photoperiodic response for the induction of pupal diapause in the Aristolochia-feeding butterfly Atrophaneura alcinous</v>
      </c>
      <c r="G1082" t="str">
        <f>VLOOKUP($D1082,metadata!$B$2:$S$450,4,FALSE)</f>
        <v>10.1303/aez.2005.347</v>
      </c>
      <c r="H1082" t="str">
        <f>VLOOKUP($D1082,metadata!$B$2:$S$450,5,FALSE)</f>
        <v>y</v>
      </c>
      <c r="I1082" t="str">
        <f>VLOOKUP($D1082,metadata!$B$2:$S$450,6,FALSE)</f>
        <v>a</v>
      </c>
      <c r="J1082" t="str">
        <f>VLOOKUP($D1082,metadata!$B$2:$S$450,7,FALSE)</f>
        <v>i</v>
      </c>
      <c r="K1082">
        <f>VLOOKUP($D1082,metadata!$B$2:$S$450,8,FALSE)</f>
        <v>7</v>
      </c>
      <c r="L1082">
        <f>VLOOKUP($D1082,metadata!$B$2:$S$450,9,FALSE)</f>
        <v>5</v>
      </c>
      <c r="M1082">
        <f>VLOOKUP($D1082,metadata!$B$2:$S$450,10,FALSE)</f>
        <v>0</v>
      </c>
      <c r="N1082" t="str">
        <f>VLOOKUP($D1082,metadata!$B$2:$S$450,11,FALSE)</f>
        <v>Atrophaneura alcinous</v>
      </c>
      <c r="O1082" t="str">
        <f>VLOOKUP($D1082,metadata!$B$2:$S$450,12,FALSE)</f>
        <v>lepidoptera</v>
      </c>
      <c r="P1082" t="str">
        <f>VLOOKUP($D1082,metadata!$B$2:$S$450,13,FALSE)</f>
        <v xml:space="preserve"> Fuchu</v>
      </c>
      <c r="Q1082">
        <f>VLOOKUP($D1082,metadata!$B$2:$S$450,14,FALSE)</f>
        <v>35.668968999999997</v>
      </c>
      <c r="R1082">
        <f>VLOOKUP($D1082,metadata!$B$2:$S$450,15,FALSE)</f>
        <v>139.47766899999999</v>
      </c>
      <c r="S1082">
        <f>VLOOKUP($D1082,metadata!$B$2:$S$450,16,FALSE)</f>
        <v>0.05</v>
      </c>
      <c r="T1082">
        <f>VLOOKUP($D1082,metadata!$B$2:$S$450,17,FALSE)</f>
        <v>50</v>
      </c>
      <c r="U1082">
        <f>VLOOKUP($D1082,metadata!$B$2:$S$450,18,FALSE)</f>
        <v>0</v>
      </c>
      <c r="V1082">
        <f>VLOOKUP($D1082,metadata!$B$2:$Z$450,19,FALSE)</f>
        <v>25</v>
      </c>
      <c r="W1082" t="str">
        <f>VLOOKUP($D1082,metadata!$B$2:$Z$450,20,FALSE)</f>
        <v>global average</v>
      </c>
      <c r="X1082">
        <f>VLOOKUP($D1082,metadata!$B$2:$Z$450,21,FALSE)</f>
        <v>0</v>
      </c>
      <c r="Y1082">
        <f>VLOOKUP($D1082,metadata!$B$2:$Z$450,22,FALSE)</f>
        <v>19</v>
      </c>
      <c r="Z1082">
        <f>VLOOKUP($D1082,metadata!$B$2:$Z$450,23,FALSE)</f>
        <v>0</v>
      </c>
      <c r="AA1082">
        <f>VLOOKUP($D1082,metadata!$B$2:$Z$450,24,FALSE)</f>
        <v>0</v>
      </c>
      <c r="AB1082">
        <f>VLOOKUP($D1082,metadata!$B$2:$Z$450,25,FALSE)</f>
        <v>0</v>
      </c>
    </row>
    <row r="1083" spans="3:28" x14ac:dyDescent="0.3">
      <c r="C1083">
        <v>1082</v>
      </c>
      <c r="D1083" s="11" t="str">
        <f t="shared" si="16"/>
        <v>19- Fuchu</v>
      </c>
      <c r="E1083" t="str">
        <f>VLOOKUP($D1083,metadata!$B$2:$S$450,2,FALSE)</f>
        <v>Kato, Y</v>
      </c>
      <c r="F1083" t="str">
        <f>VLOOKUP($D1083,metadata!$B$2:$S$450,3,FALSE)</f>
        <v>Geographic variation in photoperiodic response for the induction of pupal diapause in the Aristolochia-feeding butterfly Atrophaneura alcinous</v>
      </c>
      <c r="G1083" t="str">
        <f>VLOOKUP($D1083,metadata!$B$2:$S$450,4,FALSE)</f>
        <v>10.1303/aez.2005.347</v>
      </c>
      <c r="H1083" t="str">
        <f>VLOOKUP($D1083,metadata!$B$2:$S$450,5,FALSE)</f>
        <v>y</v>
      </c>
      <c r="I1083" t="str">
        <f>VLOOKUP($D1083,metadata!$B$2:$S$450,6,FALSE)</f>
        <v>a</v>
      </c>
      <c r="J1083" t="str">
        <f>VLOOKUP($D1083,metadata!$B$2:$S$450,7,FALSE)</f>
        <v>i</v>
      </c>
      <c r="K1083">
        <f>VLOOKUP($D1083,metadata!$B$2:$S$450,8,FALSE)</f>
        <v>7</v>
      </c>
      <c r="L1083">
        <f>VLOOKUP($D1083,metadata!$B$2:$S$450,9,FALSE)</f>
        <v>5</v>
      </c>
      <c r="M1083">
        <f>VLOOKUP($D1083,metadata!$B$2:$S$450,10,FALSE)</f>
        <v>0</v>
      </c>
      <c r="N1083" t="str">
        <f>VLOOKUP($D1083,metadata!$B$2:$S$450,11,FALSE)</f>
        <v>Atrophaneura alcinous</v>
      </c>
      <c r="O1083" t="str">
        <f>VLOOKUP($D1083,metadata!$B$2:$S$450,12,FALSE)</f>
        <v>lepidoptera</v>
      </c>
      <c r="P1083" t="str">
        <f>VLOOKUP($D1083,metadata!$B$2:$S$450,13,FALSE)</f>
        <v xml:space="preserve"> Fuchu</v>
      </c>
      <c r="Q1083">
        <f>VLOOKUP($D1083,metadata!$B$2:$S$450,14,FALSE)</f>
        <v>35.668968999999997</v>
      </c>
      <c r="R1083">
        <f>VLOOKUP($D1083,metadata!$B$2:$S$450,15,FALSE)</f>
        <v>139.47766899999999</v>
      </c>
      <c r="S1083">
        <f>VLOOKUP($D1083,metadata!$B$2:$S$450,16,FALSE)</f>
        <v>0.05</v>
      </c>
      <c r="T1083">
        <f>VLOOKUP($D1083,metadata!$B$2:$S$450,17,FALSE)</f>
        <v>50</v>
      </c>
      <c r="U1083">
        <f>VLOOKUP($D1083,metadata!$B$2:$S$450,18,FALSE)</f>
        <v>0</v>
      </c>
      <c r="V1083">
        <f>VLOOKUP($D1083,metadata!$B$2:$Z$450,19,FALSE)</f>
        <v>25</v>
      </c>
      <c r="W1083" t="str">
        <f>VLOOKUP($D1083,metadata!$B$2:$Z$450,20,FALSE)</f>
        <v>global average</v>
      </c>
      <c r="X1083">
        <f>VLOOKUP($D1083,metadata!$B$2:$Z$450,21,FALSE)</f>
        <v>0</v>
      </c>
      <c r="Y1083">
        <f>VLOOKUP($D1083,metadata!$B$2:$Z$450,22,FALSE)</f>
        <v>19</v>
      </c>
      <c r="Z1083">
        <f>VLOOKUP($D1083,metadata!$B$2:$Z$450,23,FALSE)</f>
        <v>0</v>
      </c>
      <c r="AA1083">
        <f>VLOOKUP($D1083,metadata!$B$2:$Z$450,24,FALSE)</f>
        <v>0</v>
      </c>
      <c r="AB1083">
        <f>VLOOKUP($D1083,metadata!$B$2:$Z$450,25,FALSE)</f>
        <v>0</v>
      </c>
    </row>
    <row r="1084" spans="3:28" x14ac:dyDescent="0.3">
      <c r="C1084">
        <v>1083</v>
      </c>
      <c r="D1084" s="11" t="str">
        <f t="shared" si="16"/>
        <v>19- Fuchu</v>
      </c>
      <c r="E1084" t="str">
        <f>VLOOKUP($D1084,metadata!$B$2:$S$450,2,FALSE)</f>
        <v>Kato, Y</v>
      </c>
      <c r="F1084" t="str">
        <f>VLOOKUP($D1084,metadata!$B$2:$S$450,3,FALSE)</f>
        <v>Geographic variation in photoperiodic response for the induction of pupal diapause in the Aristolochia-feeding butterfly Atrophaneura alcinous</v>
      </c>
      <c r="G1084" t="str">
        <f>VLOOKUP($D1084,metadata!$B$2:$S$450,4,FALSE)</f>
        <v>10.1303/aez.2005.347</v>
      </c>
      <c r="H1084" t="str">
        <f>VLOOKUP($D1084,metadata!$B$2:$S$450,5,FALSE)</f>
        <v>y</v>
      </c>
      <c r="I1084" t="str">
        <f>VLOOKUP($D1084,metadata!$B$2:$S$450,6,FALSE)</f>
        <v>a</v>
      </c>
      <c r="J1084" t="str">
        <f>VLOOKUP($D1084,metadata!$B$2:$S$450,7,FALSE)</f>
        <v>i</v>
      </c>
      <c r="K1084">
        <f>VLOOKUP($D1084,metadata!$B$2:$S$450,8,FALSE)</f>
        <v>7</v>
      </c>
      <c r="L1084">
        <f>VLOOKUP($D1084,metadata!$B$2:$S$450,9,FALSE)</f>
        <v>5</v>
      </c>
      <c r="M1084">
        <f>VLOOKUP($D1084,metadata!$B$2:$S$450,10,FALSE)</f>
        <v>0</v>
      </c>
      <c r="N1084" t="str">
        <f>VLOOKUP($D1084,metadata!$B$2:$S$450,11,FALSE)</f>
        <v>Atrophaneura alcinous</v>
      </c>
      <c r="O1084" t="str">
        <f>VLOOKUP($D1084,metadata!$B$2:$S$450,12,FALSE)</f>
        <v>lepidoptera</v>
      </c>
      <c r="P1084" t="str">
        <f>VLOOKUP($D1084,metadata!$B$2:$S$450,13,FALSE)</f>
        <v xml:space="preserve"> Fuchu</v>
      </c>
      <c r="Q1084">
        <f>VLOOKUP($D1084,metadata!$B$2:$S$450,14,FALSE)</f>
        <v>35.668968999999997</v>
      </c>
      <c r="R1084">
        <f>VLOOKUP($D1084,metadata!$B$2:$S$450,15,FALSE)</f>
        <v>139.47766899999999</v>
      </c>
      <c r="S1084">
        <f>VLOOKUP($D1084,metadata!$B$2:$S$450,16,FALSE)</f>
        <v>0.05</v>
      </c>
      <c r="T1084">
        <f>VLOOKUP($D1084,metadata!$B$2:$S$450,17,FALSE)</f>
        <v>50</v>
      </c>
      <c r="U1084">
        <f>VLOOKUP($D1084,metadata!$B$2:$S$450,18,FALSE)</f>
        <v>0</v>
      </c>
      <c r="V1084">
        <f>VLOOKUP($D1084,metadata!$B$2:$Z$450,19,FALSE)</f>
        <v>25</v>
      </c>
      <c r="W1084" t="str">
        <f>VLOOKUP($D1084,metadata!$B$2:$Z$450,20,FALSE)</f>
        <v>global average</v>
      </c>
      <c r="X1084">
        <f>VLOOKUP($D1084,metadata!$B$2:$Z$450,21,FALSE)</f>
        <v>0</v>
      </c>
      <c r="Y1084">
        <f>VLOOKUP($D1084,metadata!$B$2:$Z$450,22,FALSE)</f>
        <v>19</v>
      </c>
      <c r="Z1084">
        <f>VLOOKUP($D1084,metadata!$B$2:$Z$450,23,FALSE)</f>
        <v>0</v>
      </c>
      <c r="AA1084">
        <f>VLOOKUP($D1084,metadata!$B$2:$Z$450,24,FALSE)</f>
        <v>0</v>
      </c>
      <c r="AB1084">
        <f>VLOOKUP($D1084,metadata!$B$2:$Z$450,25,FALSE)</f>
        <v>0</v>
      </c>
    </row>
    <row r="1085" spans="3:28" x14ac:dyDescent="0.3">
      <c r="C1085">
        <v>1084</v>
      </c>
      <c r="D1085" s="11" t="str">
        <f t="shared" si="16"/>
        <v>19- Fuchu</v>
      </c>
      <c r="E1085" t="str">
        <f>VLOOKUP($D1085,metadata!$B$2:$S$450,2,FALSE)</f>
        <v>Kato, Y</v>
      </c>
      <c r="F1085" t="str">
        <f>VLOOKUP($D1085,metadata!$B$2:$S$450,3,FALSE)</f>
        <v>Geographic variation in photoperiodic response for the induction of pupal diapause in the Aristolochia-feeding butterfly Atrophaneura alcinous</v>
      </c>
      <c r="G1085" t="str">
        <f>VLOOKUP($D1085,metadata!$B$2:$S$450,4,FALSE)</f>
        <v>10.1303/aez.2005.347</v>
      </c>
      <c r="H1085" t="str">
        <f>VLOOKUP($D1085,metadata!$B$2:$S$450,5,FALSE)</f>
        <v>y</v>
      </c>
      <c r="I1085" t="str">
        <f>VLOOKUP($D1085,metadata!$B$2:$S$450,6,FALSE)</f>
        <v>a</v>
      </c>
      <c r="J1085" t="str">
        <f>VLOOKUP($D1085,metadata!$B$2:$S$450,7,FALSE)</f>
        <v>i</v>
      </c>
      <c r="K1085">
        <f>VLOOKUP($D1085,metadata!$B$2:$S$450,8,FALSE)</f>
        <v>7</v>
      </c>
      <c r="L1085">
        <f>VLOOKUP($D1085,metadata!$B$2:$S$450,9,FALSE)</f>
        <v>5</v>
      </c>
      <c r="M1085">
        <f>VLOOKUP($D1085,metadata!$B$2:$S$450,10,FALSE)</f>
        <v>0</v>
      </c>
      <c r="N1085" t="str">
        <f>VLOOKUP($D1085,metadata!$B$2:$S$450,11,FALSE)</f>
        <v>Atrophaneura alcinous</v>
      </c>
      <c r="O1085" t="str">
        <f>VLOOKUP($D1085,metadata!$B$2:$S$450,12,FALSE)</f>
        <v>lepidoptera</v>
      </c>
      <c r="P1085" t="str">
        <f>VLOOKUP($D1085,metadata!$B$2:$S$450,13,FALSE)</f>
        <v xml:space="preserve"> Fuchu</v>
      </c>
      <c r="Q1085">
        <f>VLOOKUP($D1085,metadata!$B$2:$S$450,14,FALSE)</f>
        <v>35.668968999999997</v>
      </c>
      <c r="R1085">
        <f>VLOOKUP($D1085,metadata!$B$2:$S$450,15,FALSE)</f>
        <v>139.47766899999999</v>
      </c>
      <c r="S1085">
        <f>VLOOKUP($D1085,metadata!$B$2:$S$450,16,FALSE)</f>
        <v>0.05</v>
      </c>
      <c r="T1085">
        <f>VLOOKUP($D1085,metadata!$B$2:$S$450,17,FALSE)</f>
        <v>50</v>
      </c>
      <c r="U1085">
        <f>VLOOKUP($D1085,metadata!$B$2:$S$450,18,FALSE)</f>
        <v>0</v>
      </c>
      <c r="V1085">
        <f>VLOOKUP($D1085,metadata!$B$2:$Z$450,19,FALSE)</f>
        <v>25</v>
      </c>
      <c r="W1085" t="str">
        <f>VLOOKUP($D1085,metadata!$B$2:$Z$450,20,FALSE)</f>
        <v>global average</v>
      </c>
      <c r="X1085">
        <f>VLOOKUP($D1085,metadata!$B$2:$Z$450,21,FALSE)</f>
        <v>0</v>
      </c>
      <c r="Y1085">
        <f>VLOOKUP($D1085,metadata!$B$2:$Z$450,22,FALSE)</f>
        <v>19</v>
      </c>
      <c r="Z1085">
        <f>VLOOKUP($D1085,metadata!$B$2:$Z$450,23,FALSE)</f>
        <v>0</v>
      </c>
      <c r="AA1085">
        <f>VLOOKUP($D1085,metadata!$B$2:$Z$450,24,FALSE)</f>
        <v>0</v>
      </c>
      <c r="AB1085">
        <f>VLOOKUP($D1085,metadata!$B$2:$Z$450,25,FALSE)</f>
        <v>0</v>
      </c>
    </row>
    <row r="1086" spans="3:28" x14ac:dyDescent="0.3">
      <c r="C1086">
        <v>1085</v>
      </c>
      <c r="D1086" s="11" t="str">
        <f t="shared" si="16"/>
        <v>19- Fuchu</v>
      </c>
      <c r="E1086" t="str">
        <f>VLOOKUP($D1086,metadata!$B$2:$S$450,2,FALSE)</f>
        <v>Kato, Y</v>
      </c>
      <c r="F1086" t="str">
        <f>VLOOKUP($D1086,metadata!$B$2:$S$450,3,FALSE)</f>
        <v>Geographic variation in photoperiodic response for the induction of pupal diapause in the Aristolochia-feeding butterfly Atrophaneura alcinous</v>
      </c>
      <c r="G1086" t="str">
        <f>VLOOKUP($D1086,metadata!$B$2:$S$450,4,FALSE)</f>
        <v>10.1303/aez.2005.347</v>
      </c>
      <c r="H1086" t="str">
        <f>VLOOKUP($D1086,metadata!$B$2:$S$450,5,FALSE)</f>
        <v>y</v>
      </c>
      <c r="I1086" t="str">
        <f>VLOOKUP($D1086,metadata!$B$2:$S$450,6,FALSE)</f>
        <v>a</v>
      </c>
      <c r="J1086" t="str">
        <f>VLOOKUP($D1086,metadata!$B$2:$S$450,7,FALSE)</f>
        <v>i</v>
      </c>
      <c r="K1086">
        <f>VLOOKUP($D1086,metadata!$B$2:$S$450,8,FALSE)</f>
        <v>7</v>
      </c>
      <c r="L1086">
        <f>VLOOKUP($D1086,metadata!$B$2:$S$450,9,FALSE)</f>
        <v>5</v>
      </c>
      <c r="M1086">
        <f>VLOOKUP($D1086,metadata!$B$2:$S$450,10,FALSE)</f>
        <v>0</v>
      </c>
      <c r="N1086" t="str">
        <f>VLOOKUP($D1086,metadata!$B$2:$S$450,11,FALSE)</f>
        <v>Atrophaneura alcinous</v>
      </c>
      <c r="O1086" t="str">
        <f>VLOOKUP($D1086,metadata!$B$2:$S$450,12,FALSE)</f>
        <v>lepidoptera</v>
      </c>
      <c r="P1086" t="str">
        <f>VLOOKUP($D1086,metadata!$B$2:$S$450,13,FALSE)</f>
        <v xml:space="preserve"> Fuchu</v>
      </c>
      <c r="Q1086">
        <f>VLOOKUP($D1086,metadata!$B$2:$S$450,14,FALSE)</f>
        <v>35.668968999999997</v>
      </c>
      <c r="R1086">
        <f>VLOOKUP($D1086,metadata!$B$2:$S$450,15,FALSE)</f>
        <v>139.47766899999999</v>
      </c>
      <c r="S1086">
        <f>VLOOKUP($D1086,metadata!$B$2:$S$450,16,FALSE)</f>
        <v>0.05</v>
      </c>
      <c r="T1086">
        <f>VLOOKUP($D1086,metadata!$B$2:$S$450,17,FALSE)</f>
        <v>50</v>
      </c>
      <c r="U1086">
        <f>VLOOKUP($D1086,metadata!$B$2:$S$450,18,FALSE)</f>
        <v>0</v>
      </c>
      <c r="V1086">
        <f>VLOOKUP($D1086,metadata!$B$2:$Z$450,19,FALSE)</f>
        <v>25</v>
      </c>
      <c r="W1086" t="str">
        <f>VLOOKUP($D1086,metadata!$B$2:$Z$450,20,FALSE)</f>
        <v>global average</v>
      </c>
      <c r="X1086">
        <f>VLOOKUP($D1086,metadata!$B$2:$Z$450,21,FALSE)</f>
        <v>0</v>
      </c>
      <c r="Y1086">
        <f>VLOOKUP($D1086,metadata!$B$2:$Z$450,22,FALSE)</f>
        <v>19</v>
      </c>
      <c r="Z1086">
        <f>VLOOKUP($D1086,metadata!$B$2:$Z$450,23,FALSE)</f>
        <v>0</v>
      </c>
      <c r="AA1086">
        <f>VLOOKUP($D1086,metadata!$B$2:$Z$450,24,FALSE)</f>
        <v>0</v>
      </c>
      <c r="AB1086">
        <f>VLOOKUP($D1086,metadata!$B$2:$Z$450,25,FALSE)</f>
        <v>0</v>
      </c>
    </row>
    <row r="1087" spans="3:28" x14ac:dyDescent="0.3">
      <c r="C1087">
        <v>1086</v>
      </c>
      <c r="D1087" s="11" t="str">
        <f t="shared" si="16"/>
        <v>19- Fuchu</v>
      </c>
      <c r="E1087" t="str">
        <f>VLOOKUP($D1087,metadata!$B$2:$S$450,2,FALSE)</f>
        <v>Kato, Y</v>
      </c>
      <c r="F1087" t="str">
        <f>VLOOKUP($D1087,metadata!$B$2:$S$450,3,FALSE)</f>
        <v>Geographic variation in photoperiodic response for the induction of pupal diapause in the Aristolochia-feeding butterfly Atrophaneura alcinous</v>
      </c>
      <c r="G1087" t="str">
        <f>VLOOKUP($D1087,metadata!$B$2:$S$450,4,FALSE)</f>
        <v>10.1303/aez.2005.347</v>
      </c>
      <c r="H1087" t="str">
        <f>VLOOKUP($D1087,metadata!$B$2:$S$450,5,FALSE)</f>
        <v>y</v>
      </c>
      <c r="I1087" t="str">
        <f>VLOOKUP($D1087,metadata!$B$2:$S$450,6,FALSE)</f>
        <v>a</v>
      </c>
      <c r="J1087" t="str">
        <f>VLOOKUP($D1087,metadata!$B$2:$S$450,7,FALSE)</f>
        <v>i</v>
      </c>
      <c r="K1087">
        <f>VLOOKUP($D1087,metadata!$B$2:$S$450,8,FALSE)</f>
        <v>7</v>
      </c>
      <c r="L1087">
        <f>VLOOKUP($D1087,metadata!$B$2:$S$450,9,FALSE)</f>
        <v>5</v>
      </c>
      <c r="M1087">
        <f>VLOOKUP($D1087,metadata!$B$2:$S$450,10,FALSE)</f>
        <v>0</v>
      </c>
      <c r="N1087" t="str">
        <f>VLOOKUP($D1087,metadata!$B$2:$S$450,11,FALSE)</f>
        <v>Atrophaneura alcinous</v>
      </c>
      <c r="O1087" t="str">
        <f>VLOOKUP($D1087,metadata!$B$2:$S$450,12,FALSE)</f>
        <v>lepidoptera</v>
      </c>
      <c r="P1087" t="str">
        <f>VLOOKUP($D1087,metadata!$B$2:$S$450,13,FALSE)</f>
        <v xml:space="preserve"> Fuchu</v>
      </c>
      <c r="Q1087">
        <f>VLOOKUP($D1087,metadata!$B$2:$S$450,14,FALSE)</f>
        <v>35.668968999999997</v>
      </c>
      <c r="R1087">
        <f>VLOOKUP($D1087,metadata!$B$2:$S$450,15,FALSE)</f>
        <v>139.47766899999999</v>
      </c>
      <c r="S1087">
        <f>VLOOKUP($D1087,metadata!$B$2:$S$450,16,FALSE)</f>
        <v>0.05</v>
      </c>
      <c r="T1087">
        <f>VLOOKUP($D1087,metadata!$B$2:$S$450,17,FALSE)</f>
        <v>50</v>
      </c>
      <c r="U1087">
        <f>VLOOKUP($D1087,metadata!$B$2:$S$450,18,FALSE)</f>
        <v>0</v>
      </c>
      <c r="V1087">
        <f>VLOOKUP($D1087,metadata!$B$2:$Z$450,19,FALSE)</f>
        <v>25</v>
      </c>
      <c r="W1087" t="str">
        <f>VLOOKUP($D1087,metadata!$B$2:$Z$450,20,FALSE)</f>
        <v>global average</v>
      </c>
      <c r="X1087">
        <f>VLOOKUP($D1087,metadata!$B$2:$Z$450,21,FALSE)</f>
        <v>0</v>
      </c>
      <c r="Y1087">
        <f>VLOOKUP($D1087,metadata!$B$2:$Z$450,22,FALSE)</f>
        <v>19</v>
      </c>
      <c r="Z1087">
        <f>VLOOKUP($D1087,metadata!$B$2:$Z$450,23,FALSE)</f>
        <v>0</v>
      </c>
      <c r="AA1087">
        <f>VLOOKUP($D1087,metadata!$B$2:$Z$450,24,FALSE)</f>
        <v>0</v>
      </c>
      <c r="AB1087">
        <f>VLOOKUP($D1087,metadata!$B$2:$Z$450,25,FALSE)</f>
        <v>0</v>
      </c>
    </row>
    <row r="1088" spans="3:28" x14ac:dyDescent="0.3">
      <c r="C1088">
        <v>1087</v>
      </c>
      <c r="D1088" s="11" t="str">
        <f t="shared" si="16"/>
        <v>19- Fuchu</v>
      </c>
      <c r="E1088" t="str">
        <f>VLOOKUP($D1088,metadata!$B$2:$S$450,2,FALSE)</f>
        <v>Kato, Y</v>
      </c>
      <c r="F1088" t="str">
        <f>VLOOKUP($D1088,metadata!$B$2:$S$450,3,FALSE)</f>
        <v>Geographic variation in photoperiodic response for the induction of pupal diapause in the Aristolochia-feeding butterfly Atrophaneura alcinous</v>
      </c>
      <c r="G1088" t="str">
        <f>VLOOKUP($D1088,metadata!$B$2:$S$450,4,FALSE)</f>
        <v>10.1303/aez.2005.347</v>
      </c>
      <c r="H1088" t="str">
        <f>VLOOKUP($D1088,metadata!$B$2:$S$450,5,FALSE)</f>
        <v>y</v>
      </c>
      <c r="I1088" t="str">
        <f>VLOOKUP($D1088,metadata!$B$2:$S$450,6,FALSE)</f>
        <v>a</v>
      </c>
      <c r="J1088" t="str">
        <f>VLOOKUP($D1088,metadata!$B$2:$S$450,7,FALSE)</f>
        <v>i</v>
      </c>
      <c r="K1088">
        <f>VLOOKUP($D1088,metadata!$B$2:$S$450,8,FALSE)</f>
        <v>7</v>
      </c>
      <c r="L1088">
        <f>VLOOKUP($D1088,metadata!$B$2:$S$450,9,FALSE)</f>
        <v>5</v>
      </c>
      <c r="M1088">
        <f>VLOOKUP($D1088,metadata!$B$2:$S$450,10,FALSE)</f>
        <v>0</v>
      </c>
      <c r="N1088" t="str">
        <f>VLOOKUP($D1088,metadata!$B$2:$S$450,11,FALSE)</f>
        <v>Atrophaneura alcinous</v>
      </c>
      <c r="O1088" t="str">
        <f>VLOOKUP($D1088,metadata!$B$2:$S$450,12,FALSE)</f>
        <v>lepidoptera</v>
      </c>
      <c r="P1088" t="str">
        <f>VLOOKUP($D1088,metadata!$B$2:$S$450,13,FALSE)</f>
        <v xml:space="preserve"> Fuchu</v>
      </c>
      <c r="Q1088">
        <f>VLOOKUP($D1088,metadata!$B$2:$S$450,14,FALSE)</f>
        <v>35.668968999999997</v>
      </c>
      <c r="R1088">
        <f>VLOOKUP($D1088,metadata!$B$2:$S$450,15,FALSE)</f>
        <v>139.47766899999999</v>
      </c>
      <c r="S1088">
        <f>VLOOKUP($D1088,metadata!$B$2:$S$450,16,FALSE)</f>
        <v>0.05</v>
      </c>
      <c r="T1088">
        <f>VLOOKUP($D1088,metadata!$B$2:$S$450,17,FALSE)</f>
        <v>50</v>
      </c>
      <c r="U1088">
        <f>VLOOKUP($D1088,metadata!$B$2:$S$450,18,FALSE)</f>
        <v>0</v>
      </c>
      <c r="V1088">
        <f>VLOOKUP($D1088,metadata!$B$2:$Z$450,19,FALSE)</f>
        <v>25</v>
      </c>
      <c r="W1088" t="str">
        <f>VLOOKUP($D1088,metadata!$B$2:$Z$450,20,FALSE)</f>
        <v>global average</v>
      </c>
      <c r="X1088">
        <f>VLOOKUP($D1088,metadata!$B$2:$Z$450,21,FALSE)</f>
        <v>0</v>
      </c>
      <c r="Y1088">
        <f>VLOOKUP($D1088,metadata!$B$2:$Z$450,22,FALSE)</f>
        <v>19</v>
      </c>
      <c r="Z1088">
        <f>VLOOKUP($D1088,metadata!$B$2:$Z$450,23,FALSE)</f>
        <v>0</v>
      </c>
      <c r="AA1088">
        <f>VLOOKUP($D1088,metadata!$B$2:$Z$450,24,FALSE)</f>
        <v>0</v>
      </c>
      <c r="AB1088">
        <f>VLOOKUP($D1088,metadata!$B$2:$Z$450,25,FALSE)</f>
        <v>0</v>
      </c>
    </row>
    <row r="1089" spans="3:28" x14ac:dyDescent="0.3">
      <c r="C1089">
        <v>1088</v>
      </c>
      <c r="D1089" s="11" t="str">
        <f t="shared" si="16"/>
        <v>19- Fuchu</v>
      </c>
      <c r="E1089" t="str">
        <f>VLOOKUP($D1089,metadata!$B$2:$S$450,2,FALSE)</f>
        <v>Kato, Y</v>
      </c>
      <c r="F1089" t="str">
        <f>VLOOKUP($D1089,metadata!$B$2:$S$450,3,FALSE)</f>
        <v>Geographic variation in photoperiodic response for the induction of pupal diapause in the Aristolochia-feeding butterfly Atrophaneura alcinous</v>
      </c>
      <c r="G1089" t="str">
        <f>VLOOKUP($D1089,metadata!$B$2:$S$450,4,FALSE)</f>
        <v>10.1303/aez.2005.347</v>
      </c>
      <c r="H1089" t="str">
        <f>VLOOKUP($D1089,metadata!$B$2:$S$450,5,FALSE)</f>
        <v>y</v>
      </c>
      <c r="I1089" t="str">
        <f>VLOOKUP($D1089,metadata!$B$2:$S$450,6,FALSE)</f>
        <v>a</v>
      </c>
      <c r="J1089" t="str">
        <f>VLOOKUP($D1089,metadata!$B$2:$S$450,7,FALSE)</f>
        <v>i</v>
      </c>
      <c r="K1089">
        <f>VLOOKUP($D1089,metadata!$B$2:$S$450,8,FALSE)</f>
        <v>7</v>
      </c>
      <c r="L1089">
        <f>VLOOKUP($D1089,metadata!$B$2:$S$450,9,FALSE)</f>
        <v>5</v>
      </c>
      <c r="M1089">
        <f>VLOOKUP($D1089,metadata!$B$2:$S$450,10,FALSE)</f>
        <v>0</v>
      </c>
      <c r="N1089" t="str">
        <f>VLOOKUP($D1089,metadata!$B$2:$S$450,11,FALSE)</f>
        <v>Atrophaneura alcinous</v>
      </c>
      <c r="O1089" t="str">
        <f>VLOOKUP($D1089,metadata!$B$2:$S$450,12,FALSE)</f>
        <v>lepidoptera</v>
      </c>
      <c r="P1089" t="str">
        <f>VLOOKUP($D1089,metadata!$B$2:$S$450,13,FALSE)</f>
        <v xml:space="preserve"> Fuchu</v>
      </c>
      <c r="Q1089">
        <f>VLOOKUP($D1089,metadata!$B$2:$S$450,14,FALSE)</f>
        <v>35.668968999999997</v>
      </c>
      <c r="R1089">
        <f>VLOOKUP($D1089,metadata!$B$2:$S$450,15,FALSE)</f>
        <v>139.47766899999999</v>
      </c>
      <c r="S1089">
        <f>VLOOKUP($D1089,metadata!$B$2:$S$450,16,FALSE)</f>
        <v>0.05</v>
      </c>
      <c r="T1089">
        <f>VLOOKUP($D1089,metadata!$B$2:$S$450,17,FALSE)</f>
        <v>50</v>
      </c>
      <c r="U1089">
        <f>VLOOKUP($D1089,metadata!$B$2:$S$450,18,FALSE)</f>
        <v>0</v>
      </c>
      <c r="V1089">
        <f>VLOOKUP($D1089,metadata!$B$2:$Z$450,19,FALSE)</f>
        <v>25</v>
      </c>
      <c r="W1089" t="str">
        <f>VLOOKUP($D1089,metadata!$B$2:$Z$450,20,FALSE)</f>
        <v>global average</v>
      </c>
      <c r="X1089">
        <f>VLOOKUP($D1089,metadata!$B$2:$Z$450,21,FALSE)</f>
        <v>0</v>
      </c>
      <c r="Y1089">
        <f>VLOOKUP($D1089,metadata!$B$2:$Z$450,22,FALSE)</f>
        <v>19</v>
      </c>
      <c r="Z1089">
        <f>VLOOKUP($D1089,metadata!$B$2:$Z$450,23,FALSE)</f>
        <v>0</v>
      </c>
      <c r="AA1089">
        <f>VLOOKUP($D1089,metadata!$B$2:$Z$450,24,FALSE)</f>
        <v>0</v>
      </c>
      <c r="AB1089">
        <f>VLOOKUP($D1089,metadata!$B$2:$Z$450,25,FALSE)</f>
        <v>0</v>
      </c>
    </row>
    <row r="1090" spans="3:28" x14ac:dyDescent="0.3">
      <c r="C1090">
        <v>1089</v>
      </c>
      <c r="D1090" s="11" t="str">
        <f t="shared" si="16"/>
        <v>19- Fuchu</v>
      </c>
      <c r="E1090" t="str">
        <f>VLOOKUP($D1090,metadata!$B$2:$S$450,2,FALSE)</f>
        <v>Kato, Y</v>
      </c>
      <c r="F1090" t="str">
        <f>VLOOKUP($D1090,metadata!$B$2:$S$450,3,FALSE)</f>
        <v>Geographic variation in photoperiodic response for the induction of pupal diapause in the Aristolochia-feeding butterfly Atrophaneura alcinous</v>
      </c>
      <c r="G1090" t="str">
        <f>VLOOKUP($D1090,metadata!$B$2:$S$450,4,FALSE)</f>
        <v>10.1303/aez.2005.347</v>
      </c>
      <c r="H1090" t="str">
        <f>VLOOKUP($D1090,metadata!$B$2:$S$450,5,FALSE)</f>
        <v>y</v>
      </c>
      <c r="I1090" t="str">
        <f>VLOOKUP($D1090,metadata!$B$2:$S$450,6,FALSE)</f>
        <v>a</v>
      </c>
      <c r="J1090" t="str">
        <f>VLOOKUP($D1090,metadata!$B$2:$S$450,7,FALSE)</f>
        <v>i</v>
      </c>
      <c r="K1090">
        <f>VLOOKUP($D1090,metadata!$B$2:$S$450,8,FALSE)</f>
        <v>7</v>
      </c>
      <c r="L1090">
        <f>VLOOKUP($D1090,metadata!$B$2:$S$450,9,FALSE)</f>
        <v>5</v>
      </c>
      <c r="M1090">
        <f>VLOOKUP($D1090,metadata!$B$2:$S$450,10,FALSE)</f>
        <v>0</v>
      </c>
      <c r="N1090" t="str">
        <f>VLOOKUP($D1090,metadata!$B$2:$S$450,11,FALSE)</f>
        <v>Atrophaneura alcinous</v>
      </c>
      <c r="O1090" t="str">
        <f>VLOOKUP($D1090,metadata!$B$2:$S$450,12,FALSE)</f>
        <v>lepidoptera</v>
      </c>
      <c r="P1090" t="str">
        <f>VLOOKUP($D1090,metadata!$B$2:$S$450,13,FALSE)</f>
        <v xml:space="preserve"> Fuchu</v>
      </c>
      <c r="Q1090">
        <f>VLOOKUP($D1090,metadata!$B$2:$S$450,14,FALSE)</f>
        <v>35.668968999999997</v>
      </c>
      <c r="R1090">
        <f>VLOOKUP($D1090,metadata!$B$2:$S$450,15,FALSE)</f>
        <v>139.47766899999999</v>
      </c>
      <c r="S1090">
        <f>VLOOKUP($D1090,metadata!$B$2:$S$450,16,FALSE)</f>
        <v>0.05</v>
      </c>
      <c r="T1090">
        <f>VLOOKUP($D1090,metadata!$B$2:$S$450,17,FALSE)</f>
        <v>50</v>
      </c>
      <c r="U1090">
        <f>VLOOKUP($D1090,metadata!$B$2:$S$450,18,FALSE)</f>
        <v>0</v>
      </c>
      <c r="V1090">
        <f>VLOOKUP($D1090,metadata!$B$2:$Z$450,19,FALSE)</f>
        <v>25</v>
      </c>
      <c r="W1090" t="str">
        <f>VLOOKUP($D1090,metadata!$B$2:$Z$450,20,FALSE)</f>
        <v>global average</v>
      </c>
      <c r="X1090">
        <f>VLOOKUP($D1090,metadata!$B$2:$Z$450,21,FALSE)</f>
        <v>0</v>
      </c>
      <c r="Y1090">
        <f>VLOOKUP($D1090,metadata!$B$2:$Z$450,22,FALSE)</f>
        <v>19</v>
      </c>
      <c r="Z1090">
        <f>VLOOKUP($D1090,metadata!$B$2:$Z$450,23,FALSE)</f>
        <v>0</v>
      </c>
      <c r="AA1090">
        <f>VLOOKUP($D1090,metadata!$B$2:$Z$450,24,FALSE)</f>
        <v>0</v>
      </c>
      <c r="AB1090">
        <f>VLOOKUP($D1090,metadata!$B$2:$Z$450,25,FALSE)</f>
        <v>0</v>
      </c>
    </row>
    <row r="1091" spans="3:28" x14ac:dyDescent="0.3">
      <c r="C1091">
        <v>1090</v>
      </c>
      <c r="D1091" s="11" t="str">
        <f t="shared" ref="D1091:D1154" si="17">VLOOKUP(C1091,$A$1:$B$451,2)</f>
        <v>19- Fuchu</v>
      </c>
      <c r="E1091" t="str">
        <f>VLOOKUP($D1091,metadata!$B$2:$S$450,2,FALSE)</f>
        <v>Kato, Y</v>
      </c>
      <c r="F1091" t="str">
        <f>VLOOKUP($D1091,metadata!$B$2:$S$450,3,FALSE)</f>
        <v>Geographic variation in photoperiodic response for the induction of pupal diapause in the Aristolochia-feeding butterfly Atrophaneura alcinous</v>
      </c>
      <c r="G1091" t="str">
        <f>VLOOKUP($D1091,metadata!$B$2:$S$450,4,FALSE)</f>
        <v>10.1303/aez.2005.347</v>
      </c>
      <c r="H1091" t="str">
        <f>VLOOKUP($D1091,metadata!$B$2:$S$450,5,FALSE)</f>
        <v>y</v>
      </c>
      <c r="I1091" t="str">
        <f>VLOOKUP($D1091,metadata!$B$2:$S$450,6,FALSE)</f>
        <v>a</v>
      </c>
      <c r="J1091" t="str">
        <f>VLOOKUP($D1091,metadata!$B$2:$S$450,7,FALSE)</f>
        <v>i</v>
      </c>
      <c r="K1091">
        <f>VLOOKUP($D1091,metadata!$B$2:$S$450,8,FALSE)</f>
        <v>7</v>
      </c>
      <c r="L1091">
        <f>VLOOKUP($D1091,metadata!$B$2:$S$450,9,FALSE)</f>
        <v>5</v>
      </c>
      <c r="M1091">
        <f>VLOOKUP($D1091,metadata!$B$2:$S$450,10,FALSE)</f>
        <v>0</v>
      </c>
      <c r="N1091" t="str">
        <f>VLOOKUP($D1091,metadata!$B$2:$S$450,11,FALSE)</f>
        <v>Atrophaneura alcinous</v>
      </c>
      <c r="O1091" t="str">
        <f>VLOOKUP($D1091,metadata!$B$2:$S$450,12,FALSE)</f>
        <v>lepidoptera</v>
      </c>
      <c r="P1091" t="str">
        <f>VLOOKUP($D1091,metadata!$B$2:$S$450,13,FALSE)</f>
        <v xml:space="preserve"> Fuchu</v>
      </c>
      <c r="Q1091">
        <f>VLOOKUP($D1091,metadata!$B$2:$S$450,14,FALSE)</f>
        <v>35.668968999999997</v>
      </c>
      <c r="R1091">
        <f>VLOOKUP($D1091,metadata!$B$2:$S$450,15,FALSE)</f>
        <v>139.47766899999999</v>
      </c>
      <c r="S1091">
        <f>VLOOKUP($D1091,metadata!$B$2:$S$450,16,FALSE)</f>
        <v>0.05</v>
      </c>
      <c r="T1091">
        <f>VLOOKUP($D1091,metadata!$B$2:$S$450,17,FALSE)</f>
        <v>50</v>
      </c>
      <c r="U1091">
        <f>VLOOKUP($D1091,metadata!$B$2:$S$450,18,FALSE)</f>
        <v>0</v>
      </c>
      <c r="V1091">
        <f>VLOOKUP($D1091,metadata!$B$2:$Z$450,19,FALSE)</f>
        <v>25</v>
      </c>
      <c r="W1091" t="str">
        <f>VLOOKUP($D1091,metadata!$B$2:$Z$450,20,FALSE)</f>
        <v>global average</v>
      </c>
      <c r="X1091">
        <f>VLOOKUP($D1091,metadata!$B$2:$Z$450,21,FALSE)</f>
        <v>0</v>
      </c>
      <c r="Y1091">
        <f>VLOOKUP($D1091,metadata!$B$2:$Z$450,22,FALSE)</f>
        <v>19</v>
      </c>
      <c r="Z1091">
        <f>VLOOKUP($D1091,metadata!$B$2:$Z$450,23,FALSE)</f>
        <v>0</v>
      </c>
      <c r="AA1091">
        <f>VLOOKUP($D1091,metadata!$B$2:$Z$450,24,FALSE)</f>
        <v>0</v>
      </c>
      <c r="AB1091">
        <f>VLOOKUP($D1091,metadata!$B$2:$Z$450,25,FALSE)</f>
        <v>0</v>
      </c>
    </row>
    <row r="1092" spans="3:28" x14ac:dyDescent="0.3">
      <c r="C1092">
        <v>1091</v>
      </c>
      <c r="D1092" s="11" t="str">
        <f t="shared" si="17"/>
        <v>19- Fuchu</v>
      </c>
      <c r="E1092" t="str">
        <f>VLOOKUP($D1092,metadata!$B$2:$S$450,2,FALSE)</f>
        <v>Kato, Y</v>
      </c>
      <c r="F1092" t="str">
        <f>VLOOKUP($D1092,metadata!$B$2:$S$450,3,FALSE)</f>
        <v>Geographic variation in photoperiodic response for the induction of pupal diapause in the Aristolochia-feeding butterfly Atrophaneura alcinous</v>
      </c>
      <c r="G1092" t="str">
        <f>VLOOKUP($D1092,metadata!$B$2:$S$450,4,FALSE)</f>
        <v>10.1303/aez.2005.347</v>
      </c>
      <c r="H1092" t="str">
        <f>VLOOKUP($D1092,metadata!$B$2:$S$450,5,FALSE)</f>
        <v>y</v>
      </c>
      <c r="I1092" t="str">
        <f>VLOOKUP($D1092,metadata!$B$2:$S$450,6,FALSE)</f>
        <v>a</v>
      </c>
      <c r="J1092" t="str">
        <f>VLOOKUP($D1092,metadata!$B$2:$S$450,7,FALSE)</f>
        <v>i</v>
      </c>
      <c r="K1092">
        <f>VLOOKUP($D1092,metadata!$B$2:$S$450,8,FALSE)</f>
        <v>7</v>
      </c>
      <c r="L1092">
        <f>VLOOKUP($D1092,metadata!$B$2:$S$450,9,FALSE)</f>
        <v>5</v>
      </c>
      <c r="M1092">
        <f>VLOOKUP($D1092,metadata!$B$2:$S$450,10,FALSE)</f>
        <v>0</v>
      </c>
      <c r="N1092" t="str">
        <f>VLOOKUP($D1092,metadata!$B$2:$S$450,11,FALSE)</f>
        <v>Atrophaneura alcinous</v>
      </c>
      <c r="O1092" t="str">
        <f>VLOOKUP($D1092,metadata!$B$2:$S$450,12,FALSE)</f>
        <v>lepidoptera</v>
      </c>
      <c r="P1092" t="str">
        <f>VLOOKUP($D1092,metadata!$B$2:$S$450,13,FALSE)</f>
        <v xml:space="preserve"> Fuchu</v>
      </c>
      <c r="Q1092">
        <f>VLOOKUP($D1092,metadata!$B$2:$S$450,14,FALSE)</f>
        <v>35.668968999999997</v>
      </c>
      <c r="R1092">
        <f>VLOOKUP($D1092,metadata!$B$2:$S$450,15,FALSE)</f>
        <v>139.47766899999999</v>
      </c>
      <c r="S1092">
        <f>VLOOKUP($D1092,metadata!$B$2:$S$450,16,FALSE)</f>
        <v>0.05</v>
      </c>
      <c r="T1092">
        <f>VLOOKUP($D1092,metadata!$B$2:$S$450,17,FALSE)</f>
        <v>50</v>
      </c>
      <c r="U1092">
        <f>VLOOKUP($D1092,metadata!$B$2:$S$450,18,FALSE)</f>
        <v>0</v>
      </c>
      <c r="V1092">
        <f>VLOOKUP($D1092,metadata!$B$2:$Z$450,19,FALSE)</f>
        <v>25</v>
      </c>
      <c r="W1092" t="str">
        <f>VLOOKUP($D1092,metadata!$B$2:$Z$450,20,FALSE)</f>
        <v>global average</v>
      </c>
      <c r="X1092">
        <f>VLOOKUP($D1092,metadata!$B$2:$Z$450,21,FALSE)</f>
        <v>0</v>
      </c>
      <c r="Y1092">
        <f>VLOOKUP($D1092,metadata!$B$2:$Z$450,22,FALSE)</f>
        <v>19</v>
      </c>
      <c r="Z1092">
        <f>VLOOKUP($D1092,metadata!$B$2:$Z$450,23,FALSE)</f>
        <v>0</v>
      </c>
      <c r="AA1092">
        <f>VLOOKUP($D1092,metadata!$B$2:$Z$450,24,FALSE)</f>
        <v>0</v>
      </c>
      <c r="AB1092">
        <f>VLOOKUP($D1092,metadata!$B$2:$Z$450,25,FALSE)</f>
        <v>0</v>
      </c>
    </row>
    <row r="1093" spans="3:28" x14ac:dyDescent="0.3">
      <c r="C1093">
        <v>1092</v>
      </c>
      <c r="D1093" s="11" t="str">
        <f t="shared" si="17"/>
        <v>19- Fuchu</v>
      </c>
      <c r="E1093" t="str">
        <f>VLOOKUP($D1093,metadata!$B$2:$S$450,2,FALSE)</f>
        <v>Kato, Y</v>
      </c>
      <c r="F1093" t="str">
        <f>VLOOKUP($D1093,metadata!$B$2:$S$450,3,FALSE)</f>
        <v>Geographic variation in photoperiodic response for the induction of pupal diapause in the Aristolochia-feeding butterfly Atrophaneura alcinous</v>
      </c>
      <c r="G1093" t="str">
        <f>VLOOKUP($D1093,metadata!$B$2:$S$450,4,FALSE)</f>
        <v>10.1303/aez.2005.347</v>
      </c>
      <c r="H1093" t="str">
        <f>VLOOKUP($D1093,metadata!$B$2:$S$450,5,FALSE)</f>
        <v>y</v>
      </c>
      <c r="I1093" t="str">
        <f>VLOOKUP($D1093,metadata!$B$2:$S$450,6,FALSE)</f>
        <v>a</v>
      </c>
      <c r="J1093" t="str">
        <f>VLOOKUP($D1093,metadata!$B$2:$S$450,7,FALSE)</f>
        <v>i</v>
      </c>
      <c r="K1093">
        <f>VLOOKUP($D1093,metadata!$B$2:$S$450,8,FALSE)</f>
        <v>7</v>
      </c>
      <c r="L1093">
        <f>VLOOKUP($D1093,metadata!$B$2:$S$450,9,FALSE)</f>
        <v>5</v>
      </c>
      <c r="M1093">
        <f>VLOOKUP($D1093,metadata!$B$2:$S$450,10,FALSE)</f>
        <v>0</v>
      </c>
      <c r="N1093" t="str">
        <f>VLOOKUP($D1093,metadata!$B$2:$S$450,11,FALSE)</f>
        <v>Atrophaneura alcinous</v>
      </c>
      <c r="O1093" t="str">
        <f>VLOOKUP($D1093,metadata!$B$2:$S$450,12,FALSE)</f>
        <v>lepidoptera</v>
      </c>
      <c r="P1093" t="str">
        <f>VLOOKUP($D1093,metadata!$B$2:$S$450,13,FALSE)</f>
        <v xml:space="preserve"> Fuchu</v>
      </c>
      <c r="Q1093">
        <f>VLOOKUP($D1093,metadata!$B$2:$S$450,14,FALSE)</f>
        <v>35.668968999999997</v>
      </c>
      <c r="R1093">
        <f>VLOOKUP($D1093,metadata!$B$2:$S$450,15,FALSE)</f>
        <v>139.47766899999999</v>
      </c>
      <c r="S1093">
        <f>VLOOKUP($D1093,metadata!$B$2:$S$450,16,FALSE)</f>
        <v>0.05</v>
      </c>
      <c r="T1093">
        <f>VLOOKUP($D1093,metadata!$B$2:$S$450,17,FALSE)</f>
        <v>50</v>
      </c>
      <c r="U1093">
        <f>VLOOKUP($D1093,metadata!$B$2:$S$450,18,FALSE)</f>
        <v>0</v>
      </c>
      <c r="V1093">
        <f>VLOOKUP($D1093,metadata!$B$2:$Z$450,19,FALSE)</f>
        <v>25</v>
      </c>
      <c r="W1093" t="str">
        <f>VLOOKUP($D1093,metadata!$B$2:$Z$450,20,FALSE)</f>
        <v>global average</v>
      </c>
      <c r="X1093">
        <f>VLOOKUP($D1093,metadata!$B$2:$Z$450,21,FALSE)</f>
        <v>0</v>
      </c>
      <c r="Y1093">
        <f>VLOOKUP($D1093,metadata!$B$2:$Z$450,22,FALSE)</f>
        <v>19</v>
      </c>
      <c r="Z1093">
        <f>VLOOKUP($D1093,metadata!$B$2:$Z$450,23,FALSE)</f>
        <v>0</v>
      </c>
      <c r="AA1093">
        <f>VLOOKUP($D1093,metadata!$B$2:$Z$450,24,FALSE)</f>
        <v>0</v>
      </c>
      <c r="AB1093">
        <f>VLOOKUP($D1093,metadata!$B$2:$Z$450,25,FALSE)</f>
        <v>0</v>
      </c>
    </row>
    <row r="1094" spans="3:28" x14ac:dyDescent="0.3">
      <c r="C1094">
        <v>1093</v>
      </c>
      <c r="D1094" s="11" t="str">
        <f t="shared" si="17"/>
        <v>19- Fuchu</v>
      </c>
      <c r="E1094" t="str">
        <f>VLOOKUP($D1094,metadata!$B$2:$S$450,2,FALSE)</f>
        <v>Kato, Y</v>
      </c>
      <c r="F1094" t="str">
        <f>VLOOKUP($D1094,metadata!$B$2:$S$450,3,FALSE)</f>
        <v>Geographic variation in photoperiodic response for the induction of pupal diapause in the Aristolochia-feeding butterfly Atrophaneura alcinous</v>
      </c>
      <c r="G1094" t="str">
        <f>VLOOKUP($D1094,metadata!$B$2:$S$450,4,FALSE)</f>
        <v>10.1303/aez.2005.347</v>
      </c>
      <c r="H1094" t="str">
        <f>VLOOKUP($D1094,metadata!$B$2:$S$450,5,FALSE)</f>
        <v>y</v>
      </c>
      <c r="I1094" t="str">
        <f>VLOOKUP($D1094,metadata!$B$2:$S$450,6,FALSE)</f>
        <v>a</v>
      </c>
      <c r="J1094" t="str">
        <f>VLOOKUP($D1094,metadata!$B$2:$S$450,7,FALSE)</f>
        <v>i</v>
      </c>
      <c r="K1094">
        <f>VLOOKUP($D1094,metadata!$B$2:$S$450,8,FALSE)</f>
        <v>7</v>
      </c>
      <c r="L1094">
        <f>VLOOKUP($D1094,metadata!$B$2:$S$450,9,FALSE)</f>
        <v>5</v>
      </c>
      <c r="M1094">
        <f>VLOOKUP($D1094,metadata!$B$2:$S$450,10,FALSE)</f>
        <v>0</v>
      </c>
      <c r="N1094" t="str">
        <f>VLOOKUP($D1094,metadata!$B$2:$S$450,11,FALSE)</f>
        <v>Atrophaneura alcinous</v>
      </c>
      <c r="O1094" t="str">
        <f>VLOOKUP($D1094,metadata!$B$2:$S$450,12,FALSE)</f>
        <v>lepidoptera</v>
      </c>
      <c r="P1094" t="str">
        <f>VLOOKUP($D1094,metadata!$B$2:$S$450,13,FALSE)</f>
        <v xml:space="preserve"> Fuchu</v>
      </c>
      <c r="Q1094">
        <f>VLOOKUP($D1094,metadata!$B$2:$S$450,14,FALSE)</f>
        <v>35.668968999999997</v>
      </c>
      <c r="R1094">
        <f>VLOOKUP($D1094,metadata!$B$2:$S$450,15,FALSE)</f>
        <v>139.47766899999999</v>
      </c>
      <c r="S1094">
        <f>VLOOKUP($D1094,metadata!$B$2:$S$450,16,FALSE)</f>
        <v>0.05</v>
      </c>
      <c r="T1094">
        <f>VLOOKUP($D1094,metadata!$B$2:$S$450,17,FALSE)</f>
        <v>50</v>
      </c>
      <c r="U1094">
        <f>VLOOKUP($D1094,metadata!$B$2:$S$450,18,FALSE)</f>
        <v>0</v>
      </c>
      <c r="V1094">
        <f>VLOOKUP($D1094,metadata!$B$2:$Z$450,19,FALSE)</f>
        <v>25</v>
      </c>
      <c r="W1094" t="str">
        <f>VLOOKUP($D1094,metadata!$B$2:$Z$450,20,FALSE)</f>
        <v>global average</v>
      </c>
      <c r="X1094">
        <f>VLOOKUP($D1094,metadata!$B$2:$Z$450,21,FALSE)</f>
        <v>0</v>
      </c>
      <c r="Y1094">
        <f>VLOOKUP($D1094,metadata!$B$2:$Z$450,22,FALSE)</f>
        <v>19</v>
      </c>
      <c r="Z1094">
        <f>VLOOKUP($D1094,metadata!$B$2:$Z$450,23,FALSE)</f>
        <v>0</v>
      </c>
      <c r="AA1094">
        <f>VLOOKUP($D1094,metadata!$B$2:$Z$450,24,FALSE)</f>
        <v>0</v>
      </c>
      <c r="AB1094">
        <f>VLOOKUP($D1094,metadata!$B$2:$Z$450,25,FALSE)</f>
        <v>0</v>
      </c>
    </row>
    <row r="1095" spans="3:28" x14ac:dyDescent="0.3">
      <c r="C1095">
        <v>1094</v>
      </c>
      <c r="D1095" s="11" t="str">
        <f t="shared" si="17"/>
        <v>19- Fuchu</v>
      </c>
      <c r="E1095" t="str">
        <f>VLOOKUP($D1095,metadata!$B$2:$S$450,2,FALSE)</f>
        <v>Kato, Y</v>
      </c>
      <c r="F1095" t="str">
        <f>VLOOKUP($D1095,metadata!$B$2:$S$450,3,FALSE)</f>
        <v>Geographic variation in photoperiodic response for the induction of pupal diapause in the Aristolochia-feeding butterfly Atrophaneura alcinous</v>
      </c>
      <c r="G1095" t="str">
        <f>VLOOKUP($D1095,metadata!$B$2:$S$450,4,FALSE)</f>
        <v>10.1303/aez.2005.347</v>
      </c>
      <c r="H1095" t="str">
        <f>VLOOKUP($D1095,metadata!$B$2:$S$450,5,FALSE)</f>
        <v>y</v>
      </c>
      <c r="I1095" t="str">
        <f>VLOOKUP($D1095,metadata!$B$2:$S$450,6,FALSE)</f>
        <v>a</v>
      </c>
      <c r="J1095" t="str">
        <f>VLOOKUP($D1095,metadata!$B$2:$S$450,7,FALSE)</f>
        <v>i</v>
      </c>
      <c r="K1095">
        <f>VLOOKUP($D1095,metadata!$B$2:$S$450,8,FALSE)</f>
        <v>7</v>
      </c>
      <c r="L1095">
        <f>VLOOKUP($D1095,metadata!$B$2:$S$450,9,FALSE)</f>
        <v>5</v>
      </c>
      <c r="M1095">
        <f>VLOOKUP($D1095,metadata!$B$2:$S$450,10,FALSE)</f>
        <v>0</v>
      </c>
      <c r="N1095" t="str">
        <f>VLOOKUP($D1095,metadata!$B$2:$S$450,11,FALSE)</f>
        <v>Atrophaneura alcinous</v>
      </c>
      <c r="O1095" t="str">
        <f>VLOOKUP($D1095,metadata!$B$2:$S$450,12,FALSE)</f>
        <v>lepidoptera</v>
      </c>
      <c r="P1095" t="str">
        <f>VLOOKUP($D1095,metadata!$B$2:$S$450,13,FALSE)</f>
        <v xml:space="preserve"> Fuchu</v>
      </c>
      <c r="Q1095">
        <f>VLOOKUP($D1095,metadata!$B$2:$S$450,14,FALSE)</f>
        <v>35.668968999999997</v>
      </c>
      <c r="R1095">
        <f>VLOOKUP($D1095,metadata!$B$2:$S$450,15,FALSE)</f>
        <v>139.47766899999999</v>
      </c>
      <c r="S1095">
        <f>VLOOKUP($D1095,metadata!$B$2:$S$450,16,FALSE)</f>
        <v>0.05</v>
      </c>
      <c r="T1095">
        <f>VLOOKUP($D1095,metadata!$B$2:$S$450,17,FALSE)</f>
        <v>50</v>
      </c>
      <c r="U1095">
        <f>VLOOKUP($D1095,metadata!$B$2:$S$450,18,FALSE)</f>
        <v>0</v>
      </c>
      <c r="V1095">
        <f>VLOOKUP($D1095,metadata!$B$2:$Z$450,19,FALSE)</f>
        <v>25</v>
      </c>
      <c r="W1095" t="str">
        <f>VLOOKUP($D1095,metadata!$B$2:$Z$450,20,FALSE)</f>
        <v>global average</v>
      </c>
      <c r="X1095">
        <f>VLOOKUP($D1095,metadata!$B$2:$Z$450,21,FALSE)</f>
        <v>0</v>
      </c>
      <c r="Y1095">
        <f>VLOOKUP($D1095,metadata!$B$2:$Z$450,22,FALSE)</f>
        <v>19</v>
      </c>
      <c r="Z1095">
        <f>VLOOKUP($D1095,metadata!$B$2:$Z$450,23,FALSE)</f>
        <v>0</v>
      </c>
      <c r="AA1095">
        <f>VLOOKUP($D1095,metadata!$B$2:$Z$450,24,FALSE)</f>
        <v>0</v>
      </c>
      <c r="AB1095">
        <f>VLOOKUP($D1095,metadata!$B$2:$Z$450,25,FALSE)</f>
        <v>0</v>
      </c>
    </row>
    <row r="1096" spans="3:28" x14ac:dyDescent="0.3">
      <c r="C1096">
        <v>1095</v>
      </c>
      <c r="D1096" s="11" t="str">
        <f t="shared" si="17"/>
        <v>19- Fuchu</v>
      </c>
      <c r="E1096" t="str">
        <f>VLOOKUP($D1096,metadata!$B$2:$S$450,2,FALSE)</f>
        <v>Kato, Y</v>
      </c>
      <c r="F1096" t="str">
        <f>VLOOKUP($D1096,metadata!$B$2:$S$450,3,FALSE)</f>
        <v>Geographic variation in photoperiodic response for the induction of pupal diapause in the Aristolochia-feeding butterfly Atrophaneura alcinous</v>
      </c>
      <c r="G1096" t="str">
        <f>VLOOKUP($D1096,metadata!$B$2:$S$450,4,FALSE)</f>
        <v>10.1303/aez.2005.347</v>
      </c>
      <c r="H1096" t="str">
        <f>VLOOKUP($D1096,metadata!$B$2:$S$450,5,FALSE)</f>
        <v>y</v>
      </c>
      <c r="I1096" t="str">
        <f>VLOOKUP($D1096,metadata!$B$2:$S$450,6,FALSE)</f>
        <v>a</v>
      </c>
      <c r="J1096" t="str">
        <f>VLOOKUP($D1096,metadata!$B$2:$S$450,7,FALSE)</f>
        <v>i</v>
      </c>
      <c r="K1096">
        <f>VLOOKUP($D1096,metadata!$B$2:$S$450,8,FALSE)</f>
        <v>7</v>
      </c>
      <c r="L1096">
        <f>VLOOKUP($D1096,metadata!$B$2:$S$450,9,FALSE)</f>
        <v>5</v>
      </c>
      <c r="M1096">
        <f>VLOOKUP($D1096,metadata!$B$2:$S$450,10,FALSE)</f>
        <v>0</v>
      </c>
      <c r="N1096" t="str">
        <f>VLOOKUP($D1096,metadata!$B$2:$S$450,11,FALSE)</f>
        <v>Atrophaneura alcinous</v>
      </c>
      <c r="O1096" t="str">
        <f>VLOOKUP($D1096,metadata!$B$2:$S$450,12,FALSE)</f>
        <v>lepidoptera</v>
      </c>
      <c r="P1096" t="str">
        <f>VLOOKUP($D1096,metadata!$B$2:$S$450,13,FALSE)</f>
        <v xml:space="preserve"> Fuchu</v>
      </c>
      <c r="Q1096">
        <f>VLOOKUP($D1096,metadata!$B$2:$S$450,14,FALSE)</f>
        <v>35.668968999999997</v>
      </c>
      <c r="R1096">
        <f>VLOOKUP($D1096,metadata!$B$2:$S$450,15,FALSE)</f>
        <v>139.47766899999999</v>
      </c>
      <c r="S1096">
        <f>VLOOKUP($D1096,metadata!$B$2:$S$450,16,FALSE)</f>
        <v>0.05</v>
      </c>
      <c r="T1096">
        <f>VLOOKUP($D1096,metadata!$B$2:$S$450,17,FALSE)</f>
        <v>50</v>
      </c>
      <c r="U1096">
        <f>VLOOKUP($D1096,metadata!$B$2:$S$450,18,FALSE)</f>
        <v>0</v>
      </c>
      <c r="V1096">
        <f>VLOOKUP($D1096,metadata!$B$2:$Z$450,19,FALSE)</f>
        <v>25</v>
      </c>
      <c r="W1096" t="str">
        <f>VLOOKUP($D1096,metadata!$B$2:$Z$450,20,FALSE)</f>
        <v>global average</v>
      </c>
      <c r="X1096">
        <f>VLOOKUP($D1096,metadata!$B$2:$Z$450,21,FALSE)</f>
        <v>0</v>
      </c>
      <c r="Y1096">
        <f>VLOOKUP($D1096,metadata!$B$2:$Z$450,22,FALSE)</f>
        <v>19</v>
      </c>
      <c r="Z1096">
        <f>VLOOKUP($D1096,metadata!$B$2:$Z$450,23,FALSE)</f>
        <v>0</v>
      </c>
      <c r="AA1096">
        <f>VLOOKUP($D1096,metadata!$B$2:$Z$450,24,FALSE)</f>
        <v>0</v>
      </c>
      <c r="AB1096">
        <f>VLOOKUP($D1096,metadata!$B$2:$Z$450,25,FALSE)</f>
        <v>0</v>
      </c>
    </row>
    <row r="1097" spans="3:28" x14ac:dyDescent="0.3">
      <c r="C1097">
        <v>1096</v>
      </c>
      <c r="D1097" s="11" t="str">
        <f t="shared" si="17"/>
        <v>19- Fuchu</v>
      </c>
      <c r="E1097" t="str">
        <f>VLOOKUP($D1097,metadata!$B$2:$S$450,2,FALSE)</f>
        <v>Kato, Y</v>
      </c>
      <c r="F1097" t="str">
        <f>VLOOKUP($D1097,metadata!$B$2:$S$450,3,FALSE)</f>
        <v>Geographic variation in photoperiodic response for the induction of pupal diapause in the Aristolochia-feeding butterfly Atrophaneura alcinous</v>
      </c>
      <c r="G1097" t="str">
        <f>VLOOKUP($D1097,metadata!$B$2:$S$450,4,FALSE)</f>
        <v>10.1303/aez.2005.347</v>
      </c>
      <c r="H1097" t="str">
        <f>VLOOKUP($D1097,metadata!$B$2:$S$450,5,FALSE)</f>
        <v>y</v>
      </c>
      <c r="I1097" t="str">
        <f>VLOOKUP($D1097,metadata!$B$2:$S$450,6,FALSE)</f>
        <v>a</v>
      </c>
      <c r="J1097" t="str">
        <f>VLOOKUP($D1097,metadata!$B$2:$S$450,7,FALSE)</f>
        <v>i</v>
      </c>
      <c r="K1097">
        <f>VLOOKUP($D1097,metadata!$B$2:$S$450,8,FALSE)</f>
        <v>7</v>
      </c>
      <c r="L1097">
        <f>VLOOKUP($D1097,metadata!$B$2:$S$450,9,FALSE)</f>
        <v>5</v>
      </c>
      <c r="M1097">
        <f>VLOOKUP($D1097,metadata!$B$2:$S$450,10,FALSE)</f>
        <v>0</v>
      </c>
      <c r="N1097" t="str">
        <f>VLOOKUP($D1097,metadata!$B$2:$S$450,11,FALSE)</f>
        <v>Atrophaneura alcinous</v>
      </c>
      <c r="O1097" t="str">
        <f>VLOOKUP($D1097,metadata!$B$2:$S$450,12,FALSE)</f>
        <v>lepidoptera</v>
      </c>
      <c r="P1097" t="str">
        <f>VLOOKUP($D1097,metadata!$B$2:$S$450,13,FALSE)</f>
        <v xml:space="preserve"> Fuchu</v>
      </c>
      <c r="Q1097">
        <f>VLOOKUP($D1097,metadata!$B$2:$S$450,14,FALSE)</f>
        <v>35.668968999999997</v>
      </c>
      <c r="R1097">
        <f>VLOOKUP($D1097,metadata!$B$2:$S$450,15,FALSE)</f>
        <v>139.47766899999999</v>
      </c>
      <c r="S1097">
        <f>VLOOKUP($D1097,metadata!$B$2:$S$450,16,FALSE)</f>
        <v>0.05</v>
      </c>
      <c r="T1097">
        <f>VLOOKUP($D1097,metadata!$B$2:$S$450,17,FALSE)</f>
        <v>50</v>
      </c>
      <c r="U1097">
        <f>VLOOKUP($D1097,metadata!$B$2:$S$450,18,FALSE)</f>
        <v>0</v>
      </c>
      <c r="V1097">
        <f>VLOOKUP($D1097,metadata!$B$2:$Z$450,19,FALSE)</f>
        <v>25</v>
      </c>
      <c r="W1097" t="str">
        <f>VLOOKUP($D1097,metadata!$B$2:$Z$450,20,FALSE)</f>
        <v>global average</v>
      </c>
      <c r="X1097">
        <f>VLOOKUP($D1097,metadata!$B$2:$Z$450,21,FALSE)</f>
        <v>0</v>
      </c>
      <c r="Y1097">
        <f>VLOOKUP($D1097,metadata!$B$2:$Z$450,22,FALSE)</f>
        <v>19</v>
      </c>
      <c r="Z1097">
        <f>VLOOKUP($D1097,metadata!$B$2:$Z$450,23,FALSE)</f>
        <v>0</v>
      </c>
      <c r="AA1097">
        <f>VLOOKUP($D1097,metadata!$B$2:$Z$450,24,FALSE)</f>
        <v>0</v>
      </c>
      <c r="AB1097">
        <f>VLOOKUP($D1097,metadata!$B$2:$Z$450,25,FALSE)</f>
        <v>0</v>
      </c>
    </row>
    <row r="1098" spans="3:28" x14ac:dyDescent="0.3">
      <c r="C1098">
        <v>1097</v>
      </c>
      <c r="D1098" s="11" t="str">
        <f t="shared" si="17"/>
        <v>19- Fuchu</v>
      </c>
      <c r="E1098" t="str">
        <f>VLOOKUP($D1098,metadata!$B$2:$S$450,2,FALSE)</f>
        <v>Kato, Y</v>
      </c>
      <c r="F1098" t="str">
        <f>VLOOKUP($D1098,metadata!$B$2:$S$450,3,FALSE)</f>
        <v>Geographic variation in photoperiodic response for the induction of pupal diapause in the Aristolochia-feeding butterfly Atrophaneura alcinous</v>
      </c>
      <c r="G1098" t="str">
        <f>VLOOKUP($D1098,metadata!$B$2:$S$450,4,FALSE)</f>
        <v>10.1303/aez.2005.347</v>
      </c>
      <c r="H1098" t="str">
        <f>VLOOKUP($D1098,metadata!$B$2:$S$450,5,FALSE)</f>
        <v>y</v>
      </c>
      <c r="I1098" t="str">
        <f>VLOOKUP($D1098,metadata!$B$2:$S$450,6,FALSE)</f>
        <v>a</v>
      </c>
      <c r="J1098" t="str">
        <f>VLOOKUP($D1098,metadata!$B$2:$S$450,7,FALSE)</f>
        <v>i</v>
      </c>
      <c r="K1098">
        <f>VLOOKUP($D1098,metadata!$B$2:$S$450,8,FALSE)</f>
        <v>7</v>
      </c>
      <c r="L1098">
        <f>VLOOKUP($D1098,metadata!$B$2:$S$450,9,FALSE)</f>
        <v>5</v>
      </c>
      <c r="M1098">
        <f>VLOOKUP($D1098,metadata!$B$2:$S$450,10,FALSE)</f>
        <v>0</v>
      </c>
      <c r="N1098" t="str">
        <f>VLOOKUP($D1098,metadata!$B$2:$S$450,11,FALSE)</f>
        <v>Atrophaneura alcinous</v>
      </c>
      <c r="O1098" t="str">
        <f>VLOOKUP($D1098,metadata!$B$2:$S$450,12,FALSE)</f>
        <v>lepidoptera</v>
      </c>
      <c r="P1098" t="str">
        <f>VLOOKUP($D1098,metadata!$B$2:$S$450,13,FALSE)</f>
        <v xml:space="preserve"> Fuchu</v>
      </c>
      <c r="Q1098">
        <f>VLOOKUP($D1098,metadata!$B$2:$S$450,14,FALSE)</f>
        <v>35.668968999999997</v>
      </c>
      <c r="R1098">
        <f>VLOOKUP($D1098,metadata!$B$2:$S$450,15,FALSE)</f>
        <v>139.47766899999999</v>
      </c>
      <c r="S1098">
        <f>VLOOKUP($D1098,metadata!$B$2:$S$450,16,FALSE)</f>
        <v>0.05</v>
      </c>
      <c r="T1098">
        <f>VLOOKUP($D1098,metadata!$B$2:$S$450,17,FALSE)</f>
        <v>50</v>
      </c>
      <c r="U1098">
        <f>VLOOKUP($D1098,metadata!$B$2:$S$450,18,FALSE)</f>
        <v>0</v>
      </c>
      <c r="V1098">
        <f>VLOOKUP($D1098,metadata!$B$2:$Z$450,19,FALSE)</f>
        <v>25</v>
      </c>
      <c r="W1098" t="str">
        <f>VLOOKUP($D1098,metadata!$B$2:$Z$450,20,FALSE)</f>
        <v>global average</v>
      </c>
      <c r="X1098">
        <f>VLOOKUP($D1098,metadata!$B$2:$Z$450,21,FALSE)</f>
        <v>0</v>
      </c>
      <c r="Y1098">
        <f>VLOOKUP($D1098,metadata!$B$2:$Z$450,22,FALSE)</f>
        <v>19</v>
      </c>
      <c r="Z1098">
        <f>VLOOKUP($D1098,metadata!$B$2:$Z$450,23,FALSE)</f>
        <v>0</v>
      </c>
      <c r="AA1098">
        <f>VLOOKUP($D1098,metadata!$B$2:$Z$450,24,FALSE)</f>
        <v>0</v>
      </c>
      <c r="AB1098">
        <f>VLOOKUP($D1098,metadata!$B$2:$Z$450,25,FALSE)</f>
        <v>0</v>
      </c>
    </row>
    <row r="1099" spans="3:28" x14ac:dyDescent="0.3">
      <c r="C1099">
        <v>1098</v>
      </c>
      <c r="D1099" s="11" t="str">
        <f t="shared" si="17"/>
        <v>19- Fuchu</v>
      </c>
      <c r="E1099" t="str">
        <f>VLOOKUP($D1099,metadata!$B$2:$S$450,2,FALSE)</f>
        <v>Kato, Y</v>
      </c>
      <c r="F1099" t="str">
        <f>VLOOKUP($D1099,metadata!$B$2:$S$450,3,FALSE)</f>
        <v>Geographic variation in photoperiodic response for the induction of pupal diapause in the Aristolochia-feeding butterfly Atrophaneura alcinous</v>
      </c>
      <c r="G1099" t="str">
        <f>VLOOKUP($D1099,metadata!$B$2:$S$450,4,FALSE)</f>
        <v>10.1303/aez.2005.347</v>
      </c>
      <c r="H1099" t="str">
        <f>VLOOKUP($D1099,metadata!$B$2:$S$450,5,FALSE)</f>
        <v>y</v>
      </c>
      <c r="I1099" t="str">
        <f>VLOOKUP($D1099,metadata!$B$2:$S$450,6,FALSE)</f>
        <v>a</v>
      </c>
      <c r="J1099" t="str">
        <f>VLOOKUP($D1099,metadata!$B$2:$S$450,7,FALSE)</f>
        <v>i</v>
      </c>
      <c r="K1099">
        <f>VLOOKUP($D1099,metadata!$B$2:$S$450,8,FALSE)</f>
        <v>7</v>
      </c>
      <c r="L1099">
        <f>VLOOKUP($D1099,metadata!$B$2:$S$450,9,FALSE)</f>
        <v>5</v>
      </c>
      <c r="M1099">
        <f>VLOOKUP($D1099,metadata!$B$2:$S$450,10,FALSE)</f>
        <v>0</v>
      </c>
      <c r="N1099" t="str">
        <f>VLOOKUP($D1099,metadata!$B$2:$S$450,11,FALSE)</f>
        <v>Atrophaneura alcinous</v>
      </c>
      <c r="O1099" t="str">
        <f>VLOOKUP($D1099,metadata!$B$2:$S$450,12,FALSE)</f>
        <v>lepidoptera</v>
      </c>
      <c r="P1099" t="str">
        <f>VLOOKUP($D1099,metadata!$B$2:$S$450,13,FALSE)</f>
        <v xml:space="preserve"> Fuchu</v>
      </c>
      <c r="Q1099">
        <f>VLOOKUP($D1099,metadata!$B$2:$S$450,14,FALSE)</f>
        <v>35.668968999999997</v>
      </c>
      <c r="R1099">
        <f>VLOOKUP($D1099,metadata!$B$2:$S$450,15,FALSE)</f>
        <v>139.47766899999999</v>
      </c>
      <c r="S1099">
        <f>VLOOKUP($D1099,metadata!$B$2:$S$450,16,FALSE)</f>
        <v>0.05</v>
      </c>
      <c r="T1099">
        <f>VLOOKUP($D1099,metadata!$B$2:$S$450,17,FALSE)</f>
        <v>50</v>
      </c>
      <c r="U1099">
        <f>VLOOKUP($D1099,metadata!$B$2:$S$450,18,FALSE)</f>
        <v>0</v>
      </c>
      <c r="V1099">
        <f>VLOOKUP($D1099,metadata!$B$2:$Z$450,19,FALSE)</f>
        <v>25</v>
      </c>
      <c r="W1099" t="str">
        <f>VLOOKUP($D1099,metadata!$B$2:$Z$450,20,FALSE)</f>
        <v>global average</v>
      </c>
      <c r="X1099">
        <f>VLOOKUP($D1099,metadata!$B$2:$Z$450,21,FALSE)</f>
        <v>0</v>
      </c>
      <c r="Y1099">
        <f>VLOOKUP($D1099,metadata!$B$2:$Z$450,22,FALSE)</f>
        <v>19</v>
      </c>
      <c r="Z1099">
        <f>VLOOKUP($D1099,metadata!$B$2:$Z$450,23,FALSE)</f>
        <v>0</v>
      </c>
      <c r="AA1099">
        <f>VLOOKUP($D1099,metadata!$B$2:$Z$450,24,FALSE)</f>
        <v>0</v>
      </c>
      <c r="AB1099">
        <f>VLOOKUP($D1099,metadata!$B$2:$Z$450,25,FALSE)</f>
        <v>0</v>
      </c>
    </row>
    <row r="1100" spans="3:28" x14ac:dyDescent="0.3">
      <c r="C1100">
        <v>1099</v>
      </c>
      <c r="D1100" s="11" t="str">
        <f t="shared" si="17"/>
        <v>19- Fuchu</v>
      </c>
      <c r="E1100" t="str">
        <f>VLOOKUP($D1100,metadata!$B$2:$S$450,2,FALSE)</f>
        <v>Kato, Y</v>
      </c>
      <c r="F1100" t="str">
        <f>VLOOKUP($D1100,metadata!$B$2:$S$450,3,FALSE)</f>
        <v>Geographic variation in photoperiodic response for the induction of pupal diapause in the Aristolochia-feeding butterfly Atrophaneura alcinous</v>
      </c>
      <c r="G1100" t="str">
        <f>VLOOKUP($D1100,metadata!$B$2:$S$450,4,FALSE)</f>
        <v>10.1303/aez.2005.347</v>
      </c>
      <c r="H1100" t="str">
        <f>VLOOKUP($D1100,metadata!$B$2:$S$450,5,FALSE)</f>
        <v>y</v>
      </c>
      <c r="I1100" t="str">
        <f>VLOOKUP($D1100,metadata!$B$2:$S$450,6,FALSE)</f>
        <v>a</v>
      </c>
      <c r="J1100" t="str">
        <f>VLOOKUP($D1100,metadata!$B$2:$S$450,7,FALSE)</f>
        <v>i</v>
      </c>
      <c r="K1100">
        <f>VLOOKUP($D1100,metadata!$B$2:$S$450,8,FALSE)</f>
        <v>7</v>
      </c>
      <c r="L1100">
        <f>VLOOKUP($D1100,metadata!$B$2:$S$450,9,FALSE)</f>
        <v>5</v>
      </c>
      <c r="M1100">
        <f>VLOOKUP($D1100,metadata!$B$2:$S$450,10,FALSE)</f>
        <v>0</v>
      </c>
      <c r="N1100" t="str">
        <f>VLOOKUP($D1100,metadata!$B$2:$S$450,11,FALSE)</f>
        <v>Atrophaneura alcinous</v>
      </c>
      <c r="O1100" t="str">
        <f>VLOOKUP($D1100,metadata!$B$2:$S$450,12,FALSE)</f>
        <v>lepidoptera</v>
      </c>
      <c r="P1100" t="str">
        <f>VLOOKUP($D1100,metadata!$B$2:$S$450,13,FALSE)</f>
        <v xml:space="preserve"> Fuchu</v>
      </c>
      <c r="Q1100">
        <f>VLOOKUP($D1100,metadata!$B$2:$S$450,14,FALSE)</f>
        <v>35.668968999999997</v>
      </c>
      <c r="R1100">
        <f>VLOOKUP($D1100,metadata!$B$2:$S$450,15,FALSE)</f>
        <v>139.47766899999999</v>
      </c>
      <c r="S1100">
        <f>VLOOKUP($D1100,metadata!$B$2:$S$450,16,FALSE)</f>
        <v>0.05</v>
      </c>
      <c r="T1100">
        <f>VLOOKUP($D1100,metadata!$B$2:$S$450,17,FALSE)</f>
        <v>50</v>
      </c>
      <c r="U1100">
        <f>VLOOKUP($D1100,metadata!$B$2:$S$450,18,FALSE)</f>
        <v>0</v>
      </c>
      <c r="V1100">
        <f>VLOOKUP($D1100,metadata!$B$2:$Z$450,19,FALSE)</f>
        <v>25</v>
      </c>
      <c r="W1100" t="str">
        <f>VLOOKUP($D1100,metadata!$B$2:$Z$450,20,FALSE)</f>
        <v>global average</v>
      </c>
      <c r="X1100">
        <f>VLOOKUP($D1100,metadata!$B$2:$Z$450,21,FALSE)</f>
        <v>0</v>
      </c>
      <c r="Y1100">
        <f>VLOOKUP($D1100,metadata!$B$2:$Z$450,22,FALSE)</f>
        <v>19</v>
      </c>
      <c r="Z1100">
        <f>VLOOKUP($D1100,metadata!$B$2:$Z$450,23,FALSE)</f>
        <v>0</v>
      </c>
      <c r="AA1100">
        <f>VLOOKUP($D1100,metadata!$B$2:$Z$450,24,FALSE)</f>
        <v>0</v>
      </c>
      <c r="AB1100">
        <f>VLOOKUP($D1100,metadata!$B$2:$Z$450,25,FALSE)</f>
        <v>0</v>
      </c>
    </row>
    <row r="1101" spans="3:28" x14ac:dyDescent="0.3">
      <c r="C1101">
        <v>1100</v>
      </c>
      <c r="D1101" s="11" t="str">
        <f t="shared" si="17"/>
        <v>19- Fuchu</v>
      </c>
      <c r="E1101" t="str">
        <f>VLOOKUP($D1101,metadata!$B$2:$S$450,2,FALSE)</f>
        <v>Kato, Y</v>
      </c>
      <c r="F1101" t="str">
        <f>VLOOKUP($D1101,metadata!$B$2:$S$450,3,FALSE)</f>
        <v>Geographic variation in photoperiodic response for the induction of pupal diapause in the Aristolochia-feeding butterfly Atrophaneura alcinous</v>
      </c>
      <c r="G1101" t="str">
        <f>VLOOKUP($D1101,metadata!$B$2:$S$450,4,FALSE)</f>
        <v>10.1303/aez.2005.347</v>
      </c>
      <c r="H1101" t="str">
        <f>VLOOKUP($D1101,metadata!$B$2:$S$450,5,FALSE)</f>
        <v>y</v>
      </c>
      <c r="I1101" t="str">
        <f>VLOOKUP($D1101,metadata!$B$2:$S$450,6,FALSE)</f>
        <v>a</v>
      </c>
      <c r="J1101" t="str">
        <f>VLOOKUP($D1101,metadata!$B$2:$S$450,7,FALSE)</f>
        <v>i</v>
      </c>
      <c r="K1101">
        <f>VLOOKUP($D1101,metadata!$B$2:$S$450,8,FALSE)</f>
        <v>7</v>
      </c>
      <c r="L1101">
        <f>VLOOKUP($D1101,metadata!$B$2:$S$450,9,FALSE)</f>
        <v>5</v>
      </c>
      <c r="M1101">
        <f>VLOOKUP($D1101,metadata!$B$2:$S$450,10,FALSE)</f>
        <v>0</v>
      </c>
      <c r="N1101" t="str">
        <f>VLOOKUP($D1101,metadata!$B$2:$S$450,11,FALSE)</f>
        <v>Atrophaneura alcinous</v>
      </c>
      <c r="O1101" t="str">
        <f>VLOOKUP($D1101,metadata!$B$2:$S$450,12,FALSE)</f>
        <v>lepidoptera</v>
      </c>
      <c r="P1101" t="str">
        <f>VLOOKUP($D1101,metadata!$B$2:$S$450,13,FALSE)</f>
        <v xml:space="preserve"> Fuchu</v>
      </c>
      <c r="Q1101">
        <f>VLOOKUP($D1101,metadata!$B$2:$S$450,14,FALSE)</f>
        <v>35.668968999999997</v>
      </c>
      <c r="R1101">
        <f>VLOOKUP($D1101,metadata!$B$2:$S$450,15,FALSE)</f>
        <v>139.47766899999999</v>
      </c>
      <c r="S1101">
        <f>VLOOKUP($D1101,metadata!$B$2:$S$450,16,FALSE)</f>
        <v>0.05</v>
      </c>
      <c r="T1101">
        <f>VLOOKUP($D1101,metadata!$B$2:$S$450,17,FALSE)</f>
        <v>50</v>
      </c>
      <c r="U1101">
        <f>VLOOKUP($D1101,metadata!$B$2:$S$450,18,FALSE)</f>
        <v>0</v>
      </c>
      <c r="V1101">
        <f>VLOOKUP($D1101,metadata!$B$2:$Z$450,19,FALSE)</f>
        <v>25</v>
      </c>
      <c r="W1101" t="str">
        <f>VLOOKUP($D1101,metadata!$B$2:$Z$450,20,FALSE)</f>
        <v>global average</v>
      </c>
      <c r="X1101">
        <f>VLOOKUP($D1101,metadata!$B$2:$Z$450,21,FALSE)</f>
        <v>0</v>
      </c>
      <c r="Y1101">
        <f>VLOOKUP($D1101,metadata!$B$2:$Z$450,22,FALSE)</f>
        <v>19</v>
      </c>
      <c r="Z1101">
        <f>VLOOKUP($D1101,metadata!$B$2:$Z$450,23,FALSE)</f>
        <v>0</v>
      </c>
      <c r="AA1101">
        <f>VLOOKUP($D1101,metadata!$B$2:$Z$450,24,FALSE)</f>
        <v>0</v>
      </c>
      <c r="AB1101">
        <f>VLOOKUP($D1101,metadata!$B$2:$Z$450,25,FALSE)</f>
        <v>0</v>
      </c>
    </row>
    <row r="1102" spans="3:28" x14ac:dyDescent="0.3">
      <c r="C1102">
        <v>1101</v>
      </c>
      <c r="D1102" s="11" t="str">
        <f t="shared" si="17"/>
        <v>19- Fuchu</v>
      </c>
      <c r="E1102" t="str">
        <f>VLOOKUP($D1102,metadata!$B$2:$S$450,2,FALSE)</f>
        <v>Kato, Y</v>
      </c>
      <c r="F1102" t="str">
        <f>VLOOKUP($D1102,metadata!$B$2:$S$450,3,FALSE)</f>
        <v>Geographic variation in photoperiodic response for the induction of pupal diapause in the Aristolochia-feeding butterfly Atrophaneura alcinous</v>
      </c>
      <c r="G1102" t="str">
        <f>VLOOKUP($D1102,metadata!$B$2:$S$450,4,FALSE)</f>
        <v>10.1303/aez.2005.347</v>
      </c>
      <c r="H1102" t="str">
        <f>VLOOKUP($D1102,metadata!$B$2:$S$450,5,FALSE)</f>
        <v>y</v>
      </c>
      <c r="I1102" t="str">
        <f>VLOOKUP($D1102,metadata!$B$2:$S$450,6,FALSE)</f>
        <v>a</v>
      </c>
      <c r="J1102" t="str">
        <f>VLOOKUP($D1102,metadata!$B$2:$S$450,7,FALSE)</f>
        <v>i</v>
      </c>
      <c r="K1102">
        <f>VLOOKUP($D1102,metadata!$B$2:$S$450,8,FALSE)</f>
        <v>7</v>
      </c>
      <c r="L1102">
        <f>VLOOKUP($D1102,metadata!$B$2:$S$450,9,FALSE)</f>
        <v>5</v>
      </c>
      <c r="M1102">
        <f>VLOOKUP($D1102,metadata!$B$2:$S$450,10,FALSE)</f>
        <v>0</v>
      </c>
      <c r="N1102" t="str">
        <f>VLOOKUP($D1102,metadata!$B$2:$S$450,11,FALSE)</f>
        <v>Atrophaneura alcinous</v>
      </c>
      <c r="O1102" t="str">
        <f>VLOOKUP($D1102,metadata!$B$2:$S$450,12,FALSE)</f>
        <v>lepidoptera</v>
      </c>
      <c r="P1102" t="str">
        <f>VLOOKUP($D1102,metadata!$B$2:$S$450,13,FALSE)</f>
        <v xml:space="preserve"> Fuchu</v>
      </c>
      <c r="Q1102">
        <f>VLOOKUP($D1102,metadata!$B$2:$S$450,14,FALSE)</f>
        <v>35.668968999999997</v>
      </c>
      <c r="R1102">
        <f>VLOOKUP($D1102,metadata!$B$2:$S$450,15,FALSE)</f>
        <v>139.47766899999999</v>
      </c>
      <c r="S1102">
        <f>VLOOKUP($D1102,metadata!$B$2:$S$450,16,FALSE)</f>
        <v>0.05</v>
      </c>
      <c r="T1102">
        <f>VLOOKUP($D1102,metadata!$B$2:$S$450,17,FALSE)</f>
        <v>50</v>
      </c>
      <c r="U1102">
        <f>VLOOKUP($D1102,metadata!$B$2:$S$450,18,FALSE)</f>
        <v>0</v>
      </c>
      <c r="V1102">
        <f>VLOOKUP($D1102,metadata!$B$2:$Z$450,19,FALSE)</f>
        <v>25</v>
      </c>
      <c r="W1102" t="str">
        <f>VLOOKUP($D1102,metadata!$B$2:$Z$450,20,FALSE)</f>
        <v>global average</v>
      </c>
      <c r="X1102">
        <f>VLOOKUP($D1102,metadata!$B$2:$Z$450,21,FALSE)</f>
        <v>0</v>
      </c>
      <c r="Y1102">
        <f>VLOOKUP($D1102,metadata!$B$2:$Z$450,22,FALSE)</f>
        <v>19</v>
      </c>
      <c r="Z1102">
        <f>VLOOKUP($D1102,metadata!$B$2:$Z$450,23,FALSE)</f>
        <v>0</v>
      </c>
      <c r="AA1102">
        <f>VLOOKUP($D1102,metadata!$B$2:$Z$450,24,FALSE)</f>
        <v>0</v>
      </c>
      <c r="AB1102">
        <f>VLOOKUP($D1102,metadata!$B$2:$Z$450,25,FALSE)</f>
        <v>0</v>
      </c>
    </row>
    <row r="1103" spans="3:28" x14ac:dyDescent="0.3">
      <c r="C1103">
        <v>1102</v>
      </c>
      <c r="D1103" s="11" t="str">
        <f t="shared" si="17"/>
        <v>19- Fuchu</v>
      </c>
      <c r="E1103" t="str">
        <f>VLOOKUP($D1103,metadata!$B$2:$S$450,2,FALSE)</f>
        <v>Kato, Y</v>
      </c>
      <c r="F1103" t="str">
        <f>VLOOKUP($D1103,metadata!$B$2:$S$450,3,FALSE)</f>
        <v>Geographic variation in photoperiodic response for the induction of pupal diapause in the Aristolochia-feeding butterfly Atrophaneura alcinous</v>
      </c>
      <c r="G1103" t="str">
        <f>VLOOKUP($D1103,metadata!$B$2:$S$450,4,FALSE)</f>
        <v>10.1303/aez.2005.347</v>
      </c>
      <c r="H1103" t="str">
        <f>VLOOKUP($D1103,metadata!$B$2:$S$450,5,FALSE)</f>
        <v>y</v>
      </c>
      <c r="I1103" t="str">
        <f>VLOOKUP($D1103,metadata!$B$2:$S$450,6,FALSE)</f>
        <v>a</v>
      </c>
      <c r="J1103" t="str">
        <f>VLOOKUP($D1103,metadata!$B$2:$S$450,7,FALSE)</f>
        <v>i</v>
      </c>
      <c r="K1103">
        <f>VLOOKUP($D1103,metadata!$B$2:$S$450,8,FALSE)</f>
        <v>7</v>
      </c>
      <c r="L1103">
        <f>VLOOKUP($D1103,metadata!$B$2:$S$450,9,FALSE)</f>
        <v>5</v>
      </c>
      <c r="M1103">
        <f>VLOOKUP($D1103,metadata!$B$2:$S$450,10,FALSE)</f>
        <v>0</v>
      </c>
      <c r="N1103" t="str">
        <f>VLOOKUP($D1103,metadata!$B$2:$S$450,11,FALSE)</f>
        <v>Atrophaneura alcinous</v>
      </c>
      <c r="O1103" t="str">
        <f>VLOOKUP($D1103,metadata!$B$2:$S$450,12,FALSE)</f>
        <v>lepidoptera</v>
      </c>
      <c r="P1103" t="str">
        <f>VLOOKUP($D1103,metadata!$B$2:$S$450,13,FALSE)</f>
        <v xml:space="preserve"> Fuchu</v>
      </c>
      <c r="Q1103">
        <f>VLOOKUP($D1103,metadata!$B$2:$S$450,14,FALSE)</f>
        <v>35.668968999999997</v>
      </c>
      <c r="R1103">
        <f>VLOOKUP($D1103,metadata!$B$2:$S$450,15,FALSE)</f>
        <v>139.47766899999999</v>
      </c>
      <c r="S1103">
        <f>VLOOKUP($D1103,metadata!$B$2:$S$450,16,FALSE)</f>
        <v>0.05</v>
      </c>
      <c r="T1103">
        <f>VLOOKUP($D1103,metadata!$B$2:$S$450,17,FALSE)</f>
        <v>50</v>
      </c>
      <c r="U1103">
        <f>VLOOKUP($D1103,metadata!$B$2:$S$450,18,FALSE)</f>
        <v>0</v>
      </c>
      <c r="V1103">
        <f>VLOOKUP($D1103,metadata!$B$2:$Z$450,19,FALSE)</f>
        <v>25</v>
      </c>
      <c r="W1103" t="str">
        <f>VLOOKUP($D1103,metadata!$B$2:$Z$450,20,FALSE)</f>
        <v>global average</v>
      </c>
      <c r="X1103">
        <f>VLOOKUP($D1103,metadata!$B$2:$Z$450,21,FALSE)</f>
        <v>0</v>
      </c>
      <c r="Y1103">
        <f>VLOOKUP($D1103,metadata!$B$2:$Z$450,22,FALSE)</f>
        <v>19</v>
      </c>
      <c r="Z1103">
        <f>VLOOKUP($D1103,metadata!$B$2:$Z$450,23,FALSE)</f>
        <v>0</v>
      </c>
      <c r="AA1103">
        <f>VLOOKUP($D1103,metadata!$B$2:$Z$450,24,FALSE)</f>
        <v>0</v>
      </c>
      <c r="AB1103">
        <f>VLOOKUP($D1103,metadata!$B$2:$Z$450,25,FALSE)</f>
        <v>0</v>
      </c>
    </row>
    <row r="1104" spans="3:28" x14ac:dyDescent="0.3">
      <c r="C1104">
        <v>1103</v>
      </c>
      <c r="D1104" s="11" t="str">
        <f t="shared" si="17"/>
        <v>19- Fuchu</v>
      </c>
      <c r="E1104" t="str">
        <f>VLOOKUP($D1104,metadata!$B$2:$S$450,2,FALSE)</f>
        <v>Kato, Y</v>
      </c>
      <c r="F1104" t="str">
        <f>VLOOKUP($D1104,metadata!$B$2:$S$450,3,FALSE)</f>
        <v>Geographic variation in photoperiodic response for the induction of pupal diapause in the Aristolochia-feeding butterfly Atrophaneura alcinous</v>
      </c>
      <c r="G1104" t="str">
        <f>VLOOKUP($D1104,metadata!$B$2:$S$450,4,FALSE)</f>
        <v>10.1303/aez.2005.347</v>
      </c>
      <c r="H1104" t="str">
        <f>VLOOKUP($D1104,metadata!$B$2:$S$450,5,FALSE)</f>
        <v>y</v>
      </c>
      <c r="I1104" t="str">
        <f>VLOOKUP($D1104,metadata!$B$2:$S$450,6,FALSE)</f>
        <v>a</v>
      </c>
      <c r="J1104" t="str">
        <f>VLOOKUP($D1104,metadata!$B$2:$S$450,7,FALSE)</f>
        <v>i</v>
      </c>
      <c r="K1104">
        <f>VLOOKUP($D1104,metadata!$B$2:$S$450,8,FALSE)</f>
        <v>7</v>
      </c>
      <c r="L1104">
        <f>VLOOKUP($D1104,metadata!$B$2:$S$450,9,FALSE)</f>
        <v>5</v>
      </c>
      <c r="M1104">
        <f>VLOOKUP($D1104,metadata!$B$2:$S$450,10,FALSE)</f>
        <v>0</v>
      </c>
      <c r="N1104" t="str">
        <f>VLOOKUP($D1104,metadata!$B$2:$S$450,11,FALSE)</f>
        <v>Atrophaneura alcinous</v>
      </c>
      <c r="O1104" t="str">
        <f>VLOOKUP($D1104,metadata!$B$2:$S$450,12,FALSE)</f>
        <v>lepidoptera</v>
      </c>
      <c r="P1104" t="str">
        <f>VLOOKUP($D1104,metadata!$B$2:$S$450,13,FALSE)</f>
        <v xml:space="preserve"> Fuchu</v>
      </c>
      <c r="Q1104">
        <f>VLOOKUP($D1104,metadata!$B$2:$S$450,14,FALSE)</f>
        <v>35.668968999999997</v>
      </c>
      <c r="R1104">
        <f>VLOOKUP($D1104,metadata!$B$2:$S$450,15,FALSE)</f>
        <v>139.47766899999999</v>
      </c>
      <c r="S1104">
        <f>VLOOKUP($D1104,metadata!$B$2:$S$450,16,FALSE)</f>
        <v>0.05</v>
      </c>
      <c r="T1104">
        <f>VLOOKUP($D1104,metadata!$B$2:$S$450,17,FALSE)</f>
        <v>50</v>
      </c>
      <c r="U1104">
        <f>VLOOKUP($D1104,metadata!$B$2:$S$450,18,FALSE)</f>
        <v>0</v>
      </c>
      <c r="V1104">
        <f>VLOOKUP($D1104,metadata!$B$2:$Z$450,19,FALSE)</f>
        <v>25</v>
      </c>
      <c r="W1104" t="str">
        <f>VLOOKUP($D1104,metadata!$B$2:$Z$450,20,FALSE)</f>
        <v>global average</v>
      </c>
      <c r="X1104">
        <f>VLOOKUP($D1104,metadata!$B$2:$Z$450,21,FALSE)</f>
        <v>0</v>
      </c>
      <c r="Y1104">
        <f>VLOOKUP($D1104,metadata!$B$2:$Z$450,22,FALSE)</f>
        <v>19</v>
      </c>
      <c r="Z1104">
        <f>VLOOKUP($D1104,metadata!$B$2:$Z$450,23,FALSE)</f>
        <v>0</v>
      </c>
      <c r="AA1104">
        <f>VLOOKUP($D1104,metadata!$B$2:$Z$450,24,FALSE)</f>
        <v>0</v>
      </c>
      <c r="AB1104">
        <f>VLOOKUP($D1104,metadata!$B$2:$Z$450,25,FALSE)</f>
        <v>0</v>
      </c>
    </row>
    <row r="1105" spans="3:28" x14ac:dyDescent="0.3">
      <c r="C1105">
        <v>1104</v>
      </c>
      <c r="D1105" s="11" t="str">
        <f t="shared" si="17"/>
        <v>19- Fuchu</v>
      </c>
      <c r="E1105" t="str">
        <f>VLOOKUP($D1105,metadata!$B$2:$S$450,2,FALSE)</f>
        <v>Kato, Y</v>
      </c>
      <c r="F1105" t="str">
        <f>VLOOKUP($D1105,metadata!$B$2:$S$450,3,FALSE)</f>
        <v>Geographic variation in photoperiodic response for the induction of pupal diapause in the Aristolochia-feeding butterfly Atrophaneura alcinous</v>
      </c>
      <c r="G1105" t="str">
        <f>VLOOKUP($D1105,metadata!$B$2:$S$450,4,FALSE)</f>
        <v>10.1303/aez.2005.347</v>
      </c>
      <c r="H1105" t="str">
        <f>VLOOKUP($D1105,metadata!$B$2:$S$450,5,FALSE)</f>
        <v>y</v>
      </c>
      <c r="I1105" t="str">
        <f>VLOOKUP($D1105,metadata!$B$2:$S$450,6,FALSE)</f>
        <v>a</v>
      </c>
      <c r="J1105" t="str">
        <f>VLOOKUP($D1105,metadata!$B$2:$S$450,7,FALSE)</f>
        <v>i</v>
      </c>
      <c r="K1105">
        <f>VLOOKUP($D1105,metadata!$B$2:$S$450,8,FALSE)</f>
        <v>7</v>
      </c>
      <c r="L1105">
        <f>VLOOKUP($D1105,metadata!$B$2:$S$450,9,FALSE)</f>
        <v>5</v>
      </c>
      <c r="M1105">
        <f>VLOOKUP($D1105,metadata!$B$2:$S$450,10,FALSE)</f>
        <v>0</v>
      </c>
      <c r="N1105" t="str">
        <f>VLOOKUP($D1105,metadata!$B$2:$S$450,11,FALSE)</f>
        <v>Atrophaneura alcinous</v>
      </c>
      <c r="O1105" t="str">
        <f>VLOOKUP($D1105,metadata!$B$2:$S$450,12,FALSE)</f>
        <v>lepidoptera</v>
      </c>
      <c r="P1105" t="str">
        <f>VLOOKUP($D1105,metadata!$B$2:$S$450,13,FALSE)</f>
        <v xml:space="preserve"> Fuchu</v>
      </c>
      <c r="Q1105">
        <f>VLOOKUP($D1105,metadata!$B$2:$S$450,14,FALSE)</f>
        <v>35.668968999999997</v>
      </c>
      <c r="R1105">
        <f>VLOOKUP($D1105,metadata!$B$2:$S$450,15,FALSE)</f>
        <v>139.47766899999999</v>
      </c>
      <c r="S1105">
        <f>VLOOKUP($D1105,metadata!$B$2:$S$450,16,FALSE)</f>
        <v>0.05</v>
      </c>
      <c r="T1105">
        <f>VLOOKUP($D1105,metadata!$B$2:$S$450,17,FALSE)</f>
        <v>50</v>
      </c>
      <c r="U1105">
        <f>VLOOKUP($D1105,metadata!$B$2:$S$450,18,FALSE)</f>
        <v>0</v>
      </c>
      <c r="V1105">
        <f>VLOOKUP($D1105,metadata!$B$2:$Z$450,19,FALSE)</f>
        <v>25</v>
      </c>
      <c r="W1105" t="str">
        <f>VLOOKUP($D1105,metadata!$B$2:$Z$450,20,FALSE)</f>
        <v>global average</v>
      </c>
      <c r="X1105">
        <f>VLOOKUP($D1105,metadata!$B$2:$Z$450,21,FALSE)</f>
        <v>0</v>
      </c>
      <c r="Y1105">
        <f>VLOOKUP($D1105,metadata!$B$2:$Z$450,22,FALSE)</f>
        <v>19</v>
      </c>
      <c r="Z1105">
        <f>VLOOKUP($D1105,metadata!$B$2:$Z$450,23,FALSE)</f>
        <v>0</v>
      </c>
      <c r="AA1105">
        <f>VLOOKUP($D1105,metadata!$B$2:$Z$450,24,FALSE)</f>
        <v>0</v>
      </c>
      <c r="AB1105">
        <f>VLOOKUP($D1105,metadata!$B$2:$Z$450,25,FALSE)</f>
        <v>0</v>
      </c>
    </row>
    <row r="1106" spans="3:28" x14ac:dyDescent="0.3">
      <c r="C1106">
        <v>1105</v>
      </c>
      <c r="D1106" s="11" t="str">
        <f t="shared" si="17"/>
        <v>19- Fuchu</v>
      </c>
      <c r="E1106" t="str">
        <f>VLOOKUP($D1106,metadata!$B$2:$S$450,2,FALSE)</f>
        <v>Kato, Y</v>
      </c>
      <c r="F1106" t="str">
        <f>VLOOKUP($D1106,metadata!$B$2:$S$450,3,FALSE)</f>
        <v>Geographic variation in photoperiodic response for the induction of pupal diapause in the Aristolochia-feeding butterfly Atrophaneura alcinous</v>
      </c>
      <c r="G1106" t="str">
        <f>VLOOKUP($D1106,metadata!$B$2:$S$450,4,FALSE)</f>
        <v>10.1303/aez.2005.347</v>
      </c>
      <c r="H1106" t="str">
        <f>VLOOKUP($D1106,metadata!$B$2:$S$450,5,FALSE)</f>
        <v>y</v>
      </c>
      <c r="I1106" t="str">
        <f>VLOOKUP($D1106,metadata!$B$2:$S$450,6,FALSE)</f>
        <v>a</v>
      </c>
      <c r="J1106" t="str">
        <f>VLOOKUP($D1106,metadata!$B$2:$S$450,7,FALSE)</f>
        <v>i</v>
      </c>
      <c r="K1106">
        <f>VLOOKUP($D1106,metadata!$B$2:$S$450,8,FALSE)</f>
        <v>7</v>
      </c>
      <c r="L1106">
        <f>VLOOKUP($D1106,metadata!$B$2:$S$450,9,FALSE)</f>
        <v>5</v>
      </c>
      <c r="M1106">
        <f>VLOOKUP($D1106,metadata!$B$2:$S$450,10,FALSE)</f>
        <v>0</v>
      </c>
      <c r="N1106" t="str">
        <f>VLOOKUP($D1106,metadata!$B$2:$S$450,11,FALSE)</f>
        <v>Atrophaneura alcinous</v>
      </c>
      <c r="O1106" t="str">
        <f>VLOOKUP($D1106,metadata!$B$2:$S$450,12,FALSE)</f>
        <v>lepidoptera</v>
      </c>
      <c r="P1106" t="str">
        <f>VLOOKUP($D1106,metadata!$B$2:$S$450,13,FALSE)</f>
        <v xml:space="preserve"> Fuchu</v>
      </c>
      <c r="Q1106">
        <f>VLOOKUP($D1106,metadata!$B$2:$S$450,14,FALSE)</f>
        <v>35.668968999999997</v>
      </c>
      <c r="R1106">
        <f>VLOOKUP($D1106,metadata!$B$2:$S$450,15,FALSE)</f>
        <v>139.47766899999999</v>
      </c>
      <c r="S1106">
        <f>VLOOKUP($D1106,metadata!$B$2:$S$450,16,FALSE)</f>
        <v>0.05</v>
      </c>
      <c r="T1106">
        <f>VLOOKUP($D1106,metadata!$B$2:$S$450,17,FALSE)</f>
        <v>50</v>
      </c>
      <c r="U1106">
        <f>VLOOKUP($D1106,metadata!$B$2:$S$450,18,FALSE)</f>
        <v>0</v>
      </c>
      <c r="V1106">
        <f>VLOOKUP($D1106,metadata!$B$2:$Z$450,19,FALSE)</f>
        <v>25</v>
      </c>
      <c r="W1106" t="str">
        <f>VLOOKUP($D1106,metadata!$B$2:$Z$450,20,FALSE)</f>
        <v>global average</v>
      </c>
      <c r="X1106">
        <f>VLOOKUP($D1106,metadata!$B$2:$Z$450,21,FALSE)</f>
        <v>0</v>
      </c>
      <c r="Y1106">
        <f>VLOOKUP($D1106,metadata!$B$2:$Z$450,22,FALSE)</f>
        <v>19</v>
      </c>
      <c r="Z1106">
        <f>VLOOKUP($D1106,metadata!$B$2:$Z$450,23,FALSE)</f>
        <v>0</v>
      </c>
      <c r="AA1106">
        <f>VLOOKUP($D1106,metadata!$B$2:$Z$450,24,FALSE)</f>
        <v>0</v>
      </c>
      <c r="AB1106">
        <f>VLOOKUP($D1106,metadata!$B$2:$Z$450,25,FALSE)</f>
        <v>0</v>
      </c>
    </row>
    <row r="1107" spans="3:28" x14ac:dyDescent="0.3">
      <c r="C1107">
        <v>1106</v>
      </c>
      <c r="D1107" s="11" t="str">
        <f t="shared" si="17"/>
        <v>19- Fuchu</v>
      </c>
      <c r="E1107" t="str">
        <f>VLOOKUP($D1107,metadata!$B$2:$S$450,2,FALSE)</f>
        <v>Kato, Y</v>
      </c>
      <c r="F1107" t="str">
        <f>VLOOKUP($D1107,metadata!$B$2:$S$450,3,FALSE)</f>
        <v>Geographic variation in photoperiodic response for the induction of pupal diapause in the Aristolochia-feeding butterfly Atrophaneura alcinous</v>
      </c>
      <c r="G1107" t="str">
        <f>VLOOKUP($D1107,metadata!$B$2:$S$450,4,FALSE)</f>
        <v>10.1303/aez.2005.347</v>
      </c>
      <c r="H1107" t="str">
        <f>VLOOKUP($D1107,metadata!$B$2:$S$450,5,FALSE)</f>
        <v>y</v>
      </c>
      <c r="I1107" t="str">
        <f>VLOOKUP($D1107,metadata!$B$2:$S$450,6,FALSE)</f>
        <v>a</v>
      </c>
      <c r="J1107" t="str">
        <f>VLOOKUP($D1107,metadata!$B$2:$S$450,7,FALSE)</f>
        <v>i</v>
      </c>
      <c r="K1107">
        <f>VLOOKUP($D1107,metadata!$B$2:$S$450,8,FALSE)</f>
        <v>7</v>
      </c>
      <c r="L1107">
        <f>VLOOKUP($D1107,metadata!$B$2:$S$450,9,FALSE)</f>
        <v>5</v>
      </c>
      <c r="M1107">
        <f>VLOOKUP($D1107,metadata!$B$2:$S$450,10,FALSE)</f>
        <v>0</v>
      </c>
      <c r="N1107" t="str">
        <f>VLOOKUP($D1107,metadata!$B$2:$S$450,11,FALSE)</f>
        <v>Atrophaneura alcinous</v>
      </c>
      <c r="O1107" t="str">
        <f>VLOOKUP($D1107,metadata!$B$2:$S$450,12,FALSE)</f>
        <v>lepidoptera</v>
      </c>
      <c r="P1107" t="str">
        <f>VLOOKUP($D1107,metadata!$B$2:$S$450,13,FALSE)</f>
        <v xml:space="preserve"> Fuchu</v>
      </c>
      <c r="Q1107">
        <f>VLOOKUP($D1107,metadata!$B$2:$S$450,14,FALSE)</f>
        <v>35.668968999999997</v>
      </c>
      <c r="R1107">
        <f>VLOOKUP($D1107,metadata!$B$2:$S$450,15,FALSE)</f>
        <v>139.47766899999999</v>
      </c>
      <c r="S1107">
        <f>VLOOKUP($D1107,metadata!$B$2:$S$450,16,FALSE)</f>
        <v>0.05</v>
      </c>
      <c r="T1107">
        <f>VLOOKUP($D1107,metadata!$B$2:$S$450,17,FALSE)</f>
        <v>50</v>
      </c>
      <c r="U1107">
        <f>VLOOKUP($D1107,metadata!$B$2:$S$450,18,FALSE)</f>
        <v>0</v>
      </c>
      <c r="V1107">
        <f>VLOOKUP($D1107,metadata!$B$2:$Z$450,19,FALSE)</f>
        <v>25</v>
      </c>
      <c r="W1107" t="str">
        <f>VLOOKUP($D1107,metadata!$B$2:$Z$450,20,FALSE)</f>
        <v>global average</v>
      </c>
      <c r="X1107">
        <f>VLOOKUP($D1107,metadata!$B$2:$Z$450,21,FALSE)</f>
        <v>0</v>
      </c>
      <c r="Y1107">
        <f>VLOOKUP($D1107,metadata!$B$2:$Z$450,22,FALSE)</f>
        <v>19</v>
      </c>
      <c r="Z1107">
        <f>VLOOKUP($D1107,metadata!$B$2:$Z$450,23,FALSE)</f>
        <v>0</v>
      </c>
      <c r="AA1107">
        <f>VLOOKUP($D1107,metadata!$B$2:$Z$450,24,FALSE)</f>
        <v>0</v>
      </c>
      <c r="AB1107">
        <f>VLOOKUP($D1107,metadata!$B$2:$Z$450,25,FALSE)</f>
        <v>0</v>
      </c>
    </row>
    <row r="1108" spans="3:28" x14ac:dyDescent="0.3">
      <c r="C1108">
        <v>1107</v>
      </c>
      <c r="D1108" s="11" t="str">
        <f t="shared" si="17"/>
        <v>19- Fuchu</v>
      </c>
      <c r="E1108" t="str">
        <f>VLOOKUP($D1108,metadata!$B$2:$S$450,2,FALSE)</f>
        <v>Kato, Y</v>
      </c>
      <c r="F1108" t="str">
        <f>VLOOKUP($D1108,metadata!$B$2:$S$450,3,FALSE)</f>
        <v>Geographic variation in photoperiodic response for the induction of pupal diapause in the Aristolochia-feeding butterfly Atrophaneura alcinous</v>
      </c>
      <c r="G1108" t="str">
        <f>VLOOKUP($D1108,metadata!$B$2:$S$450,4,FALSE)</f>
        <v>10.1303/aez.2005.347</v>
      </c>
      <c r="H1108" t="str">
        <f>VLOOKUP($D1108,metadata!$B$2:$S$450,5,FALSE)</f>
        <v>y</v>
      </c>
      <c r="I1108" t="str">
        <f>VLOOKUP($D1108,metadata!$B$2:$S$450,6,FALSE)</f>
        <v>a</v>
      </c>
      <c r="J1108" t="str">
        <f>VLOOKUP($D1108,metadata!$B$2:$S$450,7,FALSE)</f>
        <v>i</v>
      </c>
      <c r="K1108">
        <f>VLOOKUP($D1108,metadata!$B$2:$S$450,8,FALSE)</f>
        <v>7</v>
      </c>
      <c r="L1108">
        <f>VLOOKUP($D1108,metadata!$B$2:$S$450,9,FALSE)</f>
        <v>5</v>
      </c>
      <c r="M1108">
        <f>VLOOKUP($D1108,metadata!$B$2:$S$450,10,FALSE)</f>
        <v>0</v>
      </c>
      <c r="N1108" t="str">
        <f>VLOOKUP($D1108,metadata!$B$2:$S$450,11,FALSE)</f>
        <v>Atrophaneura alcinous</v>
      </c>
      <c r="O1108" t="str">
        <f>VLOOKUP($D1108,metadata!$B$2:$S$450,12,FALSE)</f>
        <v>lepidoptera</v>
      </c>
      <c r="P1108" t="str">
        <f>VLOOKUP($D1108,metadata!$B$2:$S$450,13,FALSE)</f>
        <v xml:space="preserve"> Fuchu</v>
      </c>
      <c r="Q1108">
        <f>VLOOKUP($D1108,metadata!$B$2:$S$450,14,FALSE)</f>
        <v>35.668968999999997</v>
      </c>
      <c r="R1108">
        <f>VLOOKUP($D1108,metadata!$B$2:$S$450,15,FALSE)</f>
        <v>139.47766899999999</v>
      </c>
      <c r="S1108">
        <f>VLOOKUP($D1108,metadata!$B$2:$S$450,16,FALSE)</f>
        <v>0.05</v>
      </c>
      <c r="T1108">
        <f>VLOOKUP($D1108,metadata!$B$2:$S$450,17,FALSE)</f>
        <v>50</v>
      </c>
      <c r="U1108">
        <f>VLOOKUP($D1108,metadata!$B$2:$S$450,18,FALSE)</f>
        <v>0</v>
      </c>
      <c r="V1108">
        <f>VLOOKUP($D1108,metadata!$B$2:$Z$450,19,FALSE)</f>
        <v>25</v>
      </c>
      <c r="W1108" t="str">
        <f>VLOOKUP($D1108,metadata!$B$2:$Z$450,20,FALSE)</f>
        <v>global average</v>
      </c>
      <c r="X1108">
        <f>VLOOKUP($D1108,metadata!$B$2:$Z$450,21,FALSE)</f>
        <v>0</v>
      </c>
      <c r="Y1108">
        <f>VLOOKUP($D1108,metadata!$B$2:$Z$450,22,FALSE)</f>
        <v>19</v>
      </c>
      <c r="Z1108">
        <f>VLOOKUP($D1108,metadata!$B$2:$Z$450,23,FALSE)</f>
        <v>0</v>
      </c>
      <c r="AA1108">
        <f>VLOOKUP($D1108,metadata!$B$2:$Z$450,24,FALSE)</f>
        <v>0</v>
      </c>
      <c r="AB1108">
        <f>VLOOKUP($D1108,metadata!$B$2:$Z$450,25,FALSE)</f>
        <v>0</v>
      </c>
    </row>
    <row r="1109" spans="3:28" x14ac:dyDescent="0.3">
      <c r="C1109">
        <v>1108</v>
      </c>
      <c r="D1109" s="11" t="str">
        <f t="shared" si="17"/>
        <v>19- Fuchu</v>
      </c>
      <c r="E1109" t="str">
        <f>VLOOKUP($D1109,metadata!$B$2:$S$450,2,FALSE)</f>
        <v>Kato, Y</v>
      </c>
      <c r="F1109" t="str">
        <f>VLOOKUP($D1109,metadata!$B$2:$S$450,3,FALSE)</f>
        <v>Geographic variation in photoperiodic response for the induction of pupal diapause in the Aristolochia-feeding butterfly Atrophaneura alcinous</v>
      </c>
      <c r="G1109" t="str">
        <f>VLOOKUP($D1109,metadata!$B$2:$S$450,4,FALSE)</f>
        <v>10.1303/aez.2005.347</v>
      </c>
      <c r="H1109" t="str">
        <f>VLOOKUP($D1109,metadata!$B$2:$S$450,5,FALSE)</f>
        <v>y</v>
      </c>
      <c r="I1109" t="str">
        <f>VLOOKUP($D1109,metadata!$B$2:$S$450,6,FALSE)</f>
        <v>a</v>
      </c>
      <c r="J1109" t="str">
        <f>VLOOKUP($D1109,metadata!$B$2:$S$450,7,FALSE)</f>
        <v>i</v>
      </c>
      <c r="K1109">
        <f>VLOOKUP($D1109,metadata!$B$2:$S$450,8,FALSE)</f>
        <v>7</v>
      </c>
      <c r="L1109">
        <f>VLOOKUP($D1109,metadata!$B$2:$S$450,9,FALSE)</f>
        <v>5</v>
      </c>
      <c r="M1109">
        <f>VLOOKUP($D1109,metadata!$B$2:$S$450,10,FALSE)</f>
        <v>0</v>
      </c>
      <c r="N1109" t="str">
        <f>VLOOKUP($D1109,metadata!$B$2:$S$450,11,FALSE)</f>
        <v>Atrophaneura alcinous</v>
      </c>
      <c r="O1109" t="str">
        <f>VLOOKUP($D1109,metadata!$B$2:$S$450,12,FALSE)</f>
        <v>lepidoptera</v>
      </c>
      <c r="P1109" t="str">
        <f>VLOOKUP($D1109,metadata!$B$2:$S$450,13,FALSE)</f>
        <v xml:space="preserve"> Fuchu</v>
      </c>
      <c r="Q1109">
        <f>VLOOKUP($D1109,metadata!$B$2:$S$450,14,FALSE)</f>
        <v>35.668968999999997</v>
      </c>
      <c r="R1109">
        <f>VLOOKUP($D1109,metadata!$B$2:$S$450,15,FALSE)</f>
        <v>139.47766899999999</v>
      </c>
      <c r="S1109">
        <f>VLOOKUP($D1109,metadata!$B$2:$S$450,16,FALSE)</f>
        <v>0.05</v>
      </c>
      <c r="T1109">
        <f>VLOOKUP($D1109,metadata!$B$2:$S$450,17,FALSE)</f>
        <v>50</v>
      </c>
      <c r="U1109">
        <f>VLOOKUP($D1109,metadata!$B$2:$S$450,18,FALSE)</f>
        <v>0</v>
      </c>
      <c r="V1109">
        <f>VLOOKUP($D1109,metadata!$B$2:$Z$450,19,FALSE)</f>
        <v>25</v>
      </c>
      <c r="W1109" t="str">
        <f>VLOOKUP($D1109,metadata!$B$2:$Z$450,20,FALSE)</f>
        <v>global average</v>
      </c>
      <c r="X1109">
        <f>VLOOKUP($D1109,metadata!$B$2:$Z$450,21,FALSE)</f>
        <v>0</v>
      </c>
      <c r="Y1109">
        <f>VLOOKUP($D1109,metadata!$B$2:$Z$450,22,FALSE)</f>
        <v>19</v>
      </c>
      <c r="Z1109">
        <f>VLOOKUP($D1109,metadata!$B$2:$Z$450,23,FALSE)</f>
        <v>0</v>
      </c>
      <c r="AA1109">
        <f>VLOOKUP($D1109,metadata!$B$2:$Z$450,24,FALSE)</f>
        <v>0</v>
      </c>
      <c r="AB1109">
        <f>VLOOKUP($D1109,metadata!$B$2:$Z$450,25,FALSE)</f>
        <v>0</v>
      </c>
    </row>
    <row r="1110" spans="3:28" x14ac:dyDescent="0.3">
      <c r="C1110">
        <v>1109</v>
      </c>
      <c r="D1110" s="11" t="str">
        <f t="shared" si="17"/>
        <v>19- Fuchu</v>
      </c>
      <c r="E1110" t="str">
        <f>VLOOKUP($D1110,metadata!$B$2:$S$450,2,FALSE)</f>
        <v>Kato, Y</v>
      </c>
      <c r="F1110" t="str">
        <f>VLOOKUP($D1110,metadata!$B$2:$S$450,3,FALSE)</f>
        <v>Geographic variation in photoperiodic response for the induction of pupal diapause in the Aristolochia-feeding butterfly Atrophaneura alcinous</v>
      </c>
      <c r="G1110" t="str">
        <f>VLOOKUP($D1110,metadata!$B$2:$S$450,4,FALSE)</f>
        <v>10.1303/aez.2005.347</v>
      </c>
      <c r="H1110" t="str">
        <f>VLOOKUP($D1110,metadata!$B$2:$S$450,5,FALSE)</f>
        <v>y</v>
      </c>
      <c r="I1110" t="str">
        <f>VLOOKUP($D1110,metadata!$B$2:$S$450,6,FALSE)</f>
        <v>a</v>
      </c>
      <c r="J1110" t="str">
        <f>VLOOKUP($D1110,metadata!$B$2:$S$450,7,FALSE)</f>
        <v>i</v>
      </c>
      <c r="K1110">
        <f>VLOOKUP($D1110,metadata!$B$2:$S$450,8,FALSE)</f>
        <v>7</v>
      </c>
      <c r="L1110">
        <f>VLOOKUP($D1110,metadata!$B$2:$S$450,9,FALSE)</f>
        <v>5</v>
      </c>
      <c r="M1110">
        <f>VLOOKUP($D1110,metadata!$B$2:$S$450,10,FALSE)</f>
        <v>0</v>
      </c>
      <c r="N1110" t="str">
        <f>VLOOKUP($D1110,metadata!$B$2:$S$450,11,FALSE)</f>
        <v>Atrophaneura alcinous</v>
      </c>
      <c r="O1110" t="str">
        <f>VLOOKUP($D1110,metadata!$B$2:$S$450,12,FALSE)</f>
        <v>lepidoptera</v>
      </c>
      <c r="P1110" t="str">
        <f>VLOOKUP($D1110,metadata!$B$2:$S$450,13,FALSE)</f>
        <v xml:space="preserve"> Fuchu</v>
      </c>
      <c r="Q1110">
        <f>VLOOKUP($D1110,metadata!$B$2:$S$450,14,FALSE)</f>
        <v>35.668968999999997</v>
      </c>
      <c r="R1110">
        <f>VLOOKUP($D1110,metadata!$B$2:$S$450,15,FALSE)</f>
        <v>139.47766899999999</v>
      </c>
      <c r="S1110">
        <f>VLOOKUP($D1110,metadata!$B$2:$S$450,16,FALSE)</f>
        <v>0.05</v>
      </c>
      <c r="T1110">
        <f>VLOOKUP($D1110,metadata!$B$2:$S$450,17,FALSE)</f>
        <v>50</v>
      </c>
      <c r="U1110">
        <f>VLOOKUP($D1110,metadata!$B$2:$S$450,18,FALSE)</f>
        <v>0</v>
      </c>
      <c r="V1110">
        <f>VLOOKUP($D1110,metadata!$B$2:$Z$450,19,FALSE)</f>
        <v>25</v>
      </c>
      <c r="W1110" t="str">
        <f>VLOOKUP($D1110,metadata!$B$2:$Z$450,20,FALSE)</f>
        <v>global average</v>
      </c>
      <c r="X1110">
        <f>VLOOKUP($D1110,metadata!$B$2:$Z$450,21,FALSE)</f>
        <v>0</v>
      </c>
      <c r="Y1110">
        <f>VLOOKUP($D1110,metadata!$B$2:$Z$450,22,FALSE)</f>
        <v>19</v>
      </c>
      <c r="Z1110">
        <f>VLOOKUP($D1110,metadata!$B$2:$Z$450,23,FALSE)</f>
        <v>0</v>
      </c>
      <c r="AA1110">
        <f>VLOOKUP($D1110,metadata!$B$2:$Z$450,24,FALSE)</f>
        <v>0</v>
      </c>
      <c r="AB1110">
        <f>VLOOKUP($D1110,metadata!$B$2:$Z$450,25,FALSE)</f>
        <v>0</v>
      </c>
    </row>
    <row r="1111" spans="3:28" x14ac:dyDescent="0.3">
      <c r="C1111">
        <v>1110</v>
      </c>
      <c r="D1111" s="11" t="str">
        <f t="shared" si="17"/>
        <v>19- Fuchu</v>
      </c>
      <c r="E1111" t="str">
        <f>VLOOKUP($D1111,metadata!$B$2:$S$450,2,FALSE)</f>
        <v>Kato, Y</v>
      </c>
      <c r="F1111" t="str">
        <f>VLOOKUP($D1111,metadata!$B$2:$S$450,3,FALSE)</f>
        <v>Geographic variation in photoperiodic response for the induction of pupal diapause in the Aristolochia-feeding butterfly Atrophaneura alcinous</v>
      </c>
      <c r="G1111" t="str">
        <f>VLOOKUP($D1111,metadata!$B$2:$S$450,4,FALSE)</f>
        <v>10.1303/aez.2005.347</v>
      </c>
      <c r="H1111" t="str">
        <f>VLOOKUP($D1111,metadata!$B$2:$S$450,5,FALSE)</f>
        <v>y</v>
      </c>
      <c r="I1111" t="str">
        <f>VLOOKUP($D1111,metadata!$B$2:$S$450,6,FALSE)</f>
        <v>a</v>
      </c>
      <c r="J1111" t="str">
        <f>VLOOKUP($D1111,metadata!$B$2:$S$450,7,FALSE)</f>
        <v>i</v>
      </c>
      <c r="K1111">
        <f>VLOOKUP($D1111,metadata!$B$2:$S$450,8,FALSE)</f>
        <v>7</v>
      </c>
      <c r="L1111">
        <f>VLOOKUP($D1111,metadata!$B$2:$S$450,9,FALSE)</f>
        <v>5</v>
      </c>
      <c r="M1111">
        <f>VLOOKUP($D1111,metadata!$B$2:$S$450,10,FALSE)</f>
        <v>0</v>
      </c>
      <c r="N1111" t="str">
        <f>VLOOKUP($D1111,metadata!$B$2:$S$450,11,FALSE)</f>
        <v>Atrophaneura alcinous</v>
      </c>
      <c r="O1111" t="str">
        <f>VLOOKUP($D1111,metadata!$B$2:$S$450,12,FALSE)</f>
        <v>lepidoptera</v>
      </c>
      <c r="P1111" t="str">
        <f>VLOOKUP($D1111,metadata!$B$2:$S$450,13,FALSE)</f>
        <v xml:space="preserve"> Fuchu</v>
      </c>
      <c r="Q1111">
        <f>VLOOKUP($D1111,metadata!$B$2:$S$450,14,FALSE)</f>
        <v>35.668968999999997</v>
      </c>
      <c r="R1111">
        <f>VLOOKUP($D1111,metadata!$B$2:$S$450,15,FALSE)</f>
        <v>139.47766899999999</v>
      </c>
      <c r="S1111">
        <f>VLOOKUP($D1111,metadata!$B$2:$S$450,16,FALSE)</f>
        <v>0.05</v>
      </c>
      <c r="T1111">
        <f>VLOOKUP($D1111,metadata!$B$2:$S$450,17,FALSE)</f>
        <v>50</v>
      </c>
      <c r="U1111">
        <f>VLOOKUP($D1111,metadata!$B$2:$S$450,18,FALSE)</f>
        <v>0</v>
      </c>
      <c r="V1111">
        <f>VLOOKUP($D1111,metadata!$B$2:$Z$450,19,FALSE)</f>
        <v>25</v>
      </c>
      <c r="W1111" t="str">
        <f>VLOOKUP($D1111,metadata!$B$2:$Z$450,20,FALSE)</f>
        <v>global average</v>
      </c>
      <c r="X1111">
        <f>VLOOKUP($D1111,metadata!$B$2:$Z$450,21,FALSE)</f>
        <v>0</v>
      </c>
      <c r="Y1111">
        <f>VLOOKUP($D1111,metadata!$B$2:$Z$450,22,FALSE)</f>
        <v>19</v>
      </c>
      <c r="Z1111">
        <f>VLOOKUP($D1111,metadata!$B$2:$Z$450,23,FALSE)</f>
        <v>0</v>
      </c>
      <c r="AA1111">
        <f>VLOOKUP($D1111,metadata!$B$2:$Z$450,24,FALSE)</f>
        <v>0</v>
      </c>
      <c r="AB1111">
        <f>VLOOKUP($D1111,metadata!$B$2:$Z$450,25,FALSE)</f>
        <v>0</v>
      </c>
    </row>
    <row r="1112" spans="3:28" x14ac:dyDescent="0.3">
      <c r="C1112">
        <v>1111</v>
      </c>
      <c r="D1112" s="11" t="str">
        <f t="shared" si="17"/>
        <v>19- Fuchu</v>
      </c>
      <c r="E1112" t="str">
        <f>VLOOKUP($D1112,metadata!$B$2:$S$450,2,FALSE)</f>
        <v>Kato, Y</v>
      </c>
      <c r="F1112" t="str">
        <f>VLOOKUP($D1112,metadata!$B$2:$S$450,3,FALSE)</f>
        <v>Geographic variation in photoperiodic response for the induction of pupal diapause in the Aristolochia-feeding butterfly Atrophaneura alcinous</v>
      </c>
      <c r="G1112" t="str">
        <f>VLOOKUP($D1112,metadata!$B$2:$S$450,4,FALSE)</f>
        <v>10.1303/aez.2005.347</v>
      </c>
      <c r="H1112" t="str">
        <f>VLOOKUP($D1112,metadata!$B$2:$S$450,5,FALSE)</f>
        <v>y</v>
      </c>
      <c r="I1112" t="str">
        <f>VLOOKUP($D1112,metadata!$B$2:$S$450,6,FALSE)</f>
        <v>a</v>
      </c>
      <c r="J1112" t="str">
        <f>VLOOKUP($D1112,metadata!$B$2:$S$450,7,FALSE)</f>
        <v>i</v>
      </c>
      <c r="K1112">
        <f>VLOOKUP($D1112,metadata!$B$2:$S$450,8,FALSE)</f>
        <v>7</v>
      </c>
      <c r="L1112">
        <f>VLOOKUP($D1112,metadata!$B$2:$S$450,9,FALSE)</f>
        <v>5</v>
      </c>
      <c r="M1112">
        <f>VLOOKUP($D1112,metadata!$B$2:$S$450,10,FALSE)</f>
        <v>0</v>
      </c>
      <c r="N1112" t="str">
        <f>VLOOKUP($D1112,metadata!$B$2:$S$450,11,FALSE)</f>
        <v>Atrophaneura alcinous</v>
      </c>
      <c r="O1112" t="str">
        <f>VLOOKUP($D1112,metadata!$B$2:$S$450,12,FALSE)</f>
        <v>lepidoptera</v>
      </c>
      <c r="P1112" t="str">
        <f>VLOOKUP($D1112,metadata!$B$2:$S$450,13,FALSE)</f>
        <v xml:space="preserve"> Fuchu</v>
      </c>
      <c r="Q1112">
        <f>VLOOKUP($D1112,metadata!$B$2:$S$450,14,FALSE)</f>
        <v>35.668968999999997</v>
      </c>
      <c r="R1112">
        <f>VLOOKUP($D1112,metadata!$B$2:$S$450,15,FALSE)</f>
        <v>139.47766899999999</v>
      </c>
      <c r="S1112">
        <f>VLOOKUP($D1112,metadata!$B$2:$S$450,16,FALSE)</f>
        <v>0.05</v>
      </c>
      <c r="T1112">
        <f>VLOOKUP($D1112,metadata!$B$2:$S$450,17,FALSE)</f>
        <v>50</v>
      </c>
      <c r="U1112">
        <f>VLOOKUP($D1112,metadata!$B$2:$S$450,18,FALSE)</f>
        <v>0</v>
      </c>
      <c r="V1112">
        <f>VLOOKUP($D1112,metadata!$B$2:$Z$450,19,FALSE)</f>
        <v>25</v>
      </c>
      <c r="W1112" t="str">
        <f>VLOOKUP($D1112,metadata!$B$2:$Z$450,20,FALSE)</f>
        <v>global average</v>
      </c>
      <c r="X1112">
        <f>VLOOKUP($D1112,metadata!$B$2:$Z$450,21,FALSE)</f>
        <v>0</v>
      </c>
      <c r="Y1112">
        <f>VLOOKUP($D1112,metadata!$B$2:$Z$450,22,FALSE)</f>
        <v>19</v>
      </c>
      <c r="Z1112">
        <f>VLOOKUP($D1112,metadata!$B$2:$Z$450,23,FALSE)</f>
        <v>0</v>
      </c>
      <c r="AA1112">
        <f>VLOOKUP($D1112,metadata!$B$2:$Z$450,24,FALSE)</f>
        <v>0</v>
      </c>
      <c r="AB1112">
        <f>VLOOKUP($D1112,metadata!$B$2:$Z$450,25,FALSE)</f>
        <v>0</v>
      </c>
    </row>
    <row r="1113" spans="3:28" x14ac:dyDescent="0.3">
      <c r="C1113">
        <v>1112</v>
      </c>
      <c r="D1113" s="11" t="str">
        <f t="shared" si="17"/>
        <v>19- Fuchu</v>
      </c>
      <c r="E1113" t="str">
        <f>VLOOKUP($D1113,metadata!$B$2:$S$450,2,FALSE)</f>
        <v>Kato, Y</v>
      </c>
      <c r="F1113" t="str">
        <f>VLOOKUP($D1113,metadata!$B$2:$S$450,3,FALSE)</f>
        <v>Geographic variation in photoperiodic response for the induction of pupal diapause in the Aristolochia-feeding butterfly Atrophaneura alcinous</v>
      </c>
      <c r="G1113" t="str">
        <f>VLOOKUP($D1113,metadata!$B$2:$S$450,4,FALSE)</f>
        <v>10.1303/aez.2005.347</v>
      </c>
      <c r="H1113" t="str">
        <f>VLOOKUP($D1113,metadata!$B$2:$S$450,5,FALSE)</f>
        <v>y</v>
      </c>
      <c r="I1113" t="str">
        <f>VLOOKUP($D1113,metadata!$B$2:$S$450,6,FALSE)</f>
        <v>a</v>
      </c>
      <c r="J1113" t="str">
        <f>VLOOKUP($D1113,metadata!$B$2:$S$450,7,FALSE)</f>
        <v>i</v>
      </c>
      <c r="K1113">
        <f>VLOOKUP($D1113,metadata!$B$2:$S$450,8,FALSE)</f>
        <v>7</v>
      </c>
      <c r="L1113">
        <f>VLOOKUP($D1113,metadata!$B$2:$S$450,9,FALSE)</f>
        <v>5</v>
      </c>
      <c r="M1113">
        <f>VLOOKUP($D1113,metadata!$B$2:$S$450,10,FALSE)</f>
        <v>0</v>
      </c>
      <c r="N1113" t="str">
        <f>VLOOKUP($D1113,metadata!$B$2:$S$450,11,FALSE)</f>
        <v>Atrophaneura alcinous</v>
      </c>
      <c r="O1113" t="str">
        <f>VLOOKUP($D1113,metadata!$B$2:$S$450,12,FALSE)</f>
        <v>lepidoptera</v>
      </c>
      <c r="P1113" t="str">
        <f>VLOOKUP($D1113,metadata!$B$2:$S$450,13,FALSE)</f>
        <v xml:space="preserve"> Fuchu</v>
      </c>
      <c r="Q1113">
        <f>VLOOKUP($D1113,metadata!$B$2:$S$450,14,FALSE)</f>
        <v>35.668968999999997</v>
      </c>
      <c r="R1113">
        <f>VLOOKUP($D1113,metadata!$B$2:$S$450,15,FALSE)</f>
        <v>139.47766899999999</v>
      </c>
      <c r="S1113">
        <f>VLOOKUP($D1113,metadata!$B$2:$S$450,16,FALSE)</f>
        <v>0.05</v>
      </c>
      <c r="T1113">
        <f>VLOOKUP($D1113,metadata!$B$2:$S$450,17,FALSE)</f>
        <v>50</v>
      </c>
      <c r="U1113">
        <f>VLOOKUP($D1113,metadata!$B$2:$S$450,18,FALSE)</f>
        <v>0</v>
      </c>
      <c r="V1113">
        <f>VLOOKUP($D1113,metadata!$B$2:$Z$450,19,FALSE)</f>
        <v>25</v>
      </c>
      <c r="W1113" t="str">
        <f>VLOOKUP($D1113,metadata!$B$2:$Z$450,20,FALSE)</f>
        <v>global average</v>
      </c>
      <c r="X1113">
        <f>VLOOKUP($D1113,metadata!$B$2:$Z$450,21,FALSE)</f>
        <v>0</v>
      </c>
      <c r="Y1113">
        <f>VLOOKUP($D1113,metadata!$B$2:$Z$450,22,FALSE)</f>
        <v>19</v>
      </c>
      <c r="Z1113">
        <f>VLOOKUP($D1113,metadata!$B$2:$Z$450,23,FALSE)</f>
        <v>0</v>
      </c>
      <c r="AA1113">
        <f>VLOOKUP($D1113,metadata!$B$2:$Z$450,24,FALSE)</f>
        <v>0</v>
      </c>
      <c r="AB1113">
        <f>VLOOKUP($D1113,metadata!$B$2:$Z$450,25,FALSE)</f>
        <v>0</v>
      </c>
    </row>
    <row r="1114" spans="3:28" x14ac:dyDescent="0.3">
      <c r="C1114">
        <v>1113</v>
      </c>
      <c r="D1114" s="11" t="str">
        <f t="shared" si="17"/>
        <v>19- Fuchu</v>
      </c>
      <c r="E1114" t="str">
        <f>VLOOKUP($D1114,metadata!$B$2:$S$450,2,FALSE)</f>
        <v>Kato, Y</v>
      </c>
      <c r="F1114" t="str">
        <f>VLOOKUP($D1114,metadata!$B$2:$S$450,3,FALSE)</f>
        <v>Geographic variation in photoperiodic response for the induction of pupal diapause in the Aristolochia-feeding butterfly Atrophaneura alcinous</v>
      </c>
      <c r="G1114" t="str">
        <f>VLOOKUP($D1114,metadata!$B$2:$S$450,4,FALSE)</f>
        <v>10.1303/aez.2005.347</v>
      </c>
      <c r="H1114" t="str">
        <f>VLOOKUP($D1114,metadata!$B$2:$S$450,5,FALSE)</f>
        <v>y</v>
      </c>
      <c r="I1114" t="str">
        <f>VLOOKUP($D1114,metadata!$B$2:$S$450,6,FALSE)</f>
        <v>a</v>
      </c>
      <c r="J1114" t="str">
        <f>VLOOKUP($D1114,metadata!$B$2:$S$450,7,FALSE)</f>
        <v>i</v>
      </c>
      <c r="K1114">
        <f>VLOOKUP($D1114,metadata!$B$2:$S$450,8,FALSE)</f>
        <v>7</v>
      </c>
      <c r="L1114">
        <f>VLOOKUP($D1114,metadata!$B$2:$S$450,9,FALSE)</f>
        <v>5</v>
      </c>
      <c r="M1114">
        <f>VLOOKUP($D1114,metadata!$B$2:$S$450,10,FALSE)</f>
        <v>0</v>
      </c>
      <c r="N1114" t="str">
        <f>VLOOKUP($D1114,metadata!$B$2:$S$450,11,FALSE)</f>
        <v>Atrophaneura alcinous</v>
      </c>
      <c r="O1114" t="str">
        <f>VLOOKUP($D1114,metadata!$B$2:$S$450,12,FALSE)</f>
        <v>lepidoptera</v>
      </c>
      <c r="P1114" t="str">
        <f>VLOOKUP($D1114,metadata!$B$2:$S$450,13,FALSE)</f>
        <v xml:space="preserve"> Fuchu</v>
      </c>
      <c r="Q1114">
        <f>VLOOKUP($D1114,metadata!$B$2:$S$450,14,FALSE)</f>
        <v>35.668968999999997</v>
      </c>
      <c r="R1114">
        <f>VLOOKUP($D1114,metadata!$B$2:$S$450,15,FALSE)</f>
        <v>139.47766899999999</v>
      </c>
      <c r="S1114">
        <f>VLOOKUP($D1114,metadata!$B$2:$S$450,16,FALSE)</f>
        <v>0.05</v>
      </c>
      <c r="T1114">
        <f>VLOOKUP($D1114,metadata!$B$2:$S$450,17,FALSE)</f>
        <v>50</v>
      </c>
      <c r="U1114">
        <f>VLOOKUP($D1114,metadata!$B$2:$S$450,18,FALSE)</f>
        <v>0</v>
      </c>
      <c r="V1114">
        <f>VLOOKUP($D1114,metadata!$B$2:$Z$450,19,FALSE)</f>
        <v>25</v>
      </c>
      <c r="W1114" t="str">
        <f>VLOOKUP($D1114,metadata!$B$2:$Z$450,20,FALSE)</f>
        <v>global average</v>
      </c>
      <c r="X1114">
        <f>VLOOKUP($D1114,metadata!$B$2:$Z$450,21,FALSE)</f>
        <v>0</v>
      </c>
      <c r="Y1114">
        <f>VLOOKUP($D1114,metadata!$B$2:$Z$450,22,FALSE)</f>
        <v>19</v>
      </c>
      <c r="Z1114">
        <f>VLOOKUP($D1114,metadata!$B$2:$Z$450,23,FALSE)</f>
        <v>0</v>
      </c>
      <c r="AA1114">
        <f>VLOOKUP($D1114,metadata!$B$2:$Z$450,24,FALSE)</f>
        <v>0</v>
      </c>
      <c r="AB1114">
        <f>VLOOKUP($D1114,metadata!$B$2:$Z$450,25,FALSE)</f>
        <v>0</v>
      </c>
    </row>
    <row r="1115" spans="3:28" x14ac:dyDescent="0.3">
      <c r="C1115">
        <v>1114</v>
      </c>
      <c r="D1115" s="11" t="str">
        <f t="shared" si="17"/>
        <v>19- Fuchu</v>
      </c>
      <c r="E1115" t="str">
        <f>VLOOKUP($D1115,metadata!$B$2:$S$450,2,FALSE)</f>
        <v>Kato, Y</v>
      </c>
      <c r="F1115" t="str">
        <f>VLOOKUP($D1115,metadata!$B$2:$S$450,3,FALSE)</f>
        <v>Geographic variation in photoperiodic response for the induction of pupal diapause in the Aristolochia-feeding butterfly Atrophaneura alcinous</v>
      </c>
      <c r="G1115" t="str">
        <f>VLOOKUP($D1115,metadata!$B$2:$S$450,4,FALSE)</f>
        <v>10.1303/aez.2005.347</v>
      </c>
      <c r="H1115" t="str">
        <f>VLOOKUP($D1115,metadata!$B$2:$S$450,5,FALSE)</f>
        <v>y</v>
      </c>
      <c r="I1115" t="str">
        <f>VLOOKUP($D1115,metadata!$B$2:$S$450,6,FALSE)</f>
        <v>a</v>
      </c>
      <c r="J1115" t="str">
        <f>VLOOKUP($D1115,metadata!$B$2:$S$450,7,FALSE)</f>
        <v>i</v>
      </c>
      <c r="K1115">
        <f>VLOOKUP($D1115,metadata!$B$2:$S$450,8,FALSE)</f>
        <v>7</v>
      </c>
      <c r="L1115">
        <f>VLOOKUP($D1115,metadata!$B$2:$S$450,9,FALSE)</f>
        <v>5</v>
      </c>
      <c r="M1115">
        <f>VLOOKUP($D1115,metadata!$B$2:$S$450,10,FALSE)</f>
        <v>0</v>
      </c>
      <c r="N1115" t="str">
        <f>VLOOKUP($D1115,metadata!$B$2:$S$450,11,FALSE)</f>
        <v>Atrophaneura alcinous</v>
      </c>
      <c r="O1115" t="str">
        <f>VLOOKUP($D1115,metadata!$B$2:$S$450,12,FALSE)</f>
        <v>lepidoptera</v>
      </c>
      <c r="P1115" t="str">
        <f>VLOOKUP($D1115,metadata!$B$2:$S$450,13,FALSE)</f>
        <v xml:space="preserve"> Fuchu</v>
      </c>
      <c r="Q1115">
        <f>VLOOKUP($D1115,metadata!$B$2:$S$450,14,FALSE)</f>
        <v>35.668968999999997</v>
      </c>
      <c r="R1115">
        <f>VLOOKUP($D1115,metadata!$B$2:$S$450,15,FALSE)</f>
        <v>139.47766899999999</v>
      </c>
      <c r="S1115">
        <f>VLOOKUP($D1115,metadata!$B$2:$S$450,16,FALSE)</f>
        <v>0.05</v>
      </c>
      <c r="T1115">
        <f>VLOOKUP($D1115,metadata!$B$2:$S$450,17,FALSE)</f>
        <v>50</v>
      </c>
      <c r="U1115">
        <f>VLOOKUP($D1115,metadata!$B$2:$S$450,18,FALSE)</f>
        <v>0</v>
      </c>
      <c r="V1115">
        <f>VLOOKUP($D1115,metadata!$B$2:$Z$450,19,FALSE)</f>
        <v>25</v>
      </c>
      <c r="W1115" t="str">
        <f>VLOOKUP($D1115,metadata!$B$2:$Z$450,20,FALSE)</f>
        <v>global average</v>
      </c>
      <c r="X1115">
        <f>VLOOKUP($D1115,metadata!$B$2:$Z$450,21,FALSE)</f>
        <v>0</v>
      </c>
      <c r="Y1115">
        <f>VLOOKUP($D1115,metadata!$B$2:$Z$450,22,FALSE)</f>
        <v>19</v>
      </c>
      <c r="Z1115">
        <f>VLOOKUP($D1115,metadata!$B$2:$Z$450,23,FALSE)</f>
        <v>0</v>
      </c>
      <c r="AA1115">
        <f>VLOOKUP($D1115,metadata!$B$2:$Z$450,24,FALSE)</f>
        <v>0</v>
      </c>
      <c r="AB1115">
        <f>VLOOKUP($D1115,metadata!$B$2:$Z$450,25,FALSE)</f>
        <v>0</v>
      </c>
    </row>
    <row r="1116" spans="3:28" x14ac:dyDescent="0.3">
      <c r="C1116">
        <v>1115</v>
      </c>
      <c r="D1116" s="11" t="str">
        <f t="shared" si="17"/>
        <v>19- Fuchu</v>
      </c>
      <c r="E1116" t="str">
        <f>VLOOKUP($D1116,metadata!$B$2:$S$450,2,FALSE)</f>
        <v>Kato, Y</v>
      </c>
      <c r="F1116" t="str">
        <f>VLOOKUP($D1116,metadata!$B$2:$S$450,3,FALSE)</f>
        <v>Geographic variation in photoperiodic response for the induction of pupal diapause in the Aristolochia-feeding butterfly Atrophaneura alcinous</v>
      </c>
      <c r="G1116" t="str">
        <f>VLOOKUP($D1116,metadata!$B$2:$S$450,4,FALSE)</f>
        <v>10.1303/aez.2005.347</v>
      </c>
      <c r="H1116" t="str">
        <f>VLOOKUP($D1116,metadata!$B$2:$S$450,5,FALSE)</f>
        <v>y</v>
      </c>
      <c r="I1116" t="str">
        <f>VLOOKUP($D1116,metadata!$B$2:$S$450,6,FALSE)</f>
        <v>a</v>
      </c>
      <c r="J1116" t="str">
        <f>VLOOKUP($D1116,metadata!$B$2:$S$450,7,FALSE)</f>
        <v>i</v>
      </c>
      <c r="K1116">
        <f>VLOOKUP($D1116,metadata!$B$2:$S$450,8,FALSE)</f>
        <v>7</v>
      </c>
      <c r="L1116">
        <f>VLOOKUP($D1116,metadata!$B$2:$S$450,9,FALSE)</f>
        <v>5</v>
      </c>
      <c r="M1116">
        <f>VLOOKUP($D1116,metadata!$B$2:$S$450,10,FALSE)</f>
        <v>0</v>
      </c>
      <c r="N1116" t="str">
        <f>VLOOKUP($D1116,metadata!$B$2:$S$450,11,FALSE)</f>
        <v>Atrophaneura alcinous</v>
      </c>
      <c r="O1116" t="str">
        <f>VLOOKUP($D1116,metadata!$B$2:$S$450,12,FALSE)</f>
        <v>lepidoptera</v>
      </c>
      <c r="P1116" t="str">
        <f>VLOOKUP($D1116,metadata!$B$2:$S$450,13,FALSE)</f>
        <v xml:space="preserve"> Fuchu</v>
      </c>
      <c r="Q1116">
        <f>VLOOKUP($D1116,metadata!$B$2:$S$450,14,FALSE)</f>
        <v>35.668968999999997</v>
      </c>
      <c r="R1116">
        <f>VLOOKUP($D1116,metadata!$B$2:$S$450,15,FALSE)</f>
        <v>139.47766899999999</v>
      </c>
      <c r="S1116">
        <f>VLOOKUP($D1116,metadata!$B$2:$S$450,16,FALSE)</f>
        <v>0.05</v>
      </c>
      <c r="T1116">
        <f>VLOOKUP($D1116,metadata!$B$2:$S$450,17,FALSE)</f>
        <v>50</v>
      </c>
      <c r="U1116">
        <f>VLOOKUP($D1116,metadata!$B$2:$S$450,18,FALSE)</f>
        <v>0</v>
      </c>
      <c r="V1116">
        <f>VLOOKUP($D1116,metadata!$B$2:$Z$450,19,FALSE)</f>
        <v>25</v>
      </c>
      <c r="W1116" t="str">
        <f>VLOOKUP($D1116,metadata!$B$2:$Z$450,20,FALSE)</f>
        <v>global average</v>
      </c>
      <c r="X1116">
        <f>VLOOKUP($D1116,metadata!$B$2:$Z$450,21,FALSE)</f>
        <v>0</v>
      </c>
      <c r="Y1116">
        <f>VLOOKUP($D1116,metadata!$B$2:$Z$450,22,FALSE)</f>
        <v>19</v>
      </c>
      <c r="Z1116">
        <f>VLOOKUP($D1116,metadata!$B$2:$Z$450,23,FALSE)</f>
        <v>0</v>
      </c>
      <c r="AA1116">
        <f>VLOOKUP($D1116,metadata!$B$2:$Z$450,24,FALSE)</f>
        <v>0</v>
      </c>
      <c r="AB1116">
        <f>VLOOKUP($D1116,metadata!$B$2:$Z$450,25,FALSE)</f>
        <v>0</v>
      </c>
    </row>
    <row r="1117" spans="3:28" x14ac:dyDescent="0.3">
      <c r="C1117">
        <v>1116</v>
      </c>
      <c r="D1117" s="11" t="str">
        <f t="shared" si="17"/>
        <v>19- Fuchu</v>
      </c>
      <c r="E1117" t="str">
        <f>VLOOKUP($D1117,metadata!$B$2:$S$450,2,FALSE)</f>
        <v>Kato, Y</v>
      </c>
      <c r="F1117" t="str">
        <f>VLOOKUP($D1117,metadata!$B$2:$S$450,3,FALSE)</f>
        <v>Geographic variation in photoperiodic response for the induction of pupal diapause in the Aristolochia-feeding butterfly Atrophaneura alcinous</v>
      </c>
      <c r="G1117" t="str">
        <f>VLOOKUP($D1117,metadata!$B$2:$S$450,4,FALSE)</f>
        <v>10.1303/aez.2005.347</v>
      </c>
      <c r="H1117" t="str">
        <f>VLOOKUP($D1117,metadata!$B$2:$S$450,5,FALSE)</f>
        <v>y</v>
      </c>
      <c r="I1117" t="str">
        <f>VLOOKUP($D1117,metadata!$B$2:$S$450,6,FALSE)</f>
        <v>a</v>
      </c>
      <c r="J1117" t="str">
        <f>VLOOKUP($D1117,metadata!$B$2:$S$450,7,FALSE)</f>
        <v>i</v>
      </c>
      <c r="K1117">
        <f>VLOOKUP($D1117,metadata!$B$2:$S$450,8,FALSE)</f>
        <v>7</v>
      </c>
      <c r="L1117">
        <f>VLOOKUP($D1117,metadata!$B$2:$S$450,9,FALSE)</f>
        <v>5</v>
      </c>
      <c r="M1117">
        <f>VLOOKUP($D1117,metadata!$B$2:$S$450,10,FALSE)</f>
        <v>0</v>
      </c>
      <c r="N1117" t="str">
        <f>VLOOKUP($D1117,metadata!$B$2:$S$450,11,FALSE)</f>
        <v>Atrophaneura alcinous</v>
      </c>
      <c r="O1117" t="str">
        <f>VLOOKUP($D1117,metadata!$B$2:$S$450,12,FALSE)</f>
        <v>lepidoptera</v>
      </c>
      <c r="P1117" t="str">
        <f>VLOOKUP($D1117,metadata!$B$2:$S$450,13,FALSE)</f>
        <v xml:space="preserve"> Fuchu</v>
      </c>
      <c r="Q1117">
        <f>VLOOKUP($D1117,metadata!$B$2:$S$450,14,FALSE)</f>
        <v>35.668968999999997</v>
      </c>
      <c r="R1117">
        <f>VLOOKUP($D1117,metadata!$B$2:$S$450,15,FALSE)</f>
        <v>139.47766899999999</v>
      </c>
      <c r="S1117">
        <f>VLOOKUP($D1117,metadata!$B$2:$S$450,16,FALSE)</f>
        <v>0.05</v>
      </c>
      <c r="T1117">
        <f>VLOOKUP($D1117,metadata!$B$2:$S$450,17,FALSE)</f>
        <v>50</v>
      </c>
      <c r="U1117">
        <f>VLOOKUP($D1117,metadata!$B$2:$S$450,18,FALSE)</f>
        <v>0</v>
      </c>
      <c r="V1117">
        <f>VLOOKUP($D1117,metadata!$B$2:$Z$450,19,FALSE)</f>
        <v>25</v>
      </c>
      <c r="W1117" t="str">
        <f>VLOOKUP($D1117,metadata!$B$2:$Z$450,20,FALSE)</f>
        <v>global average</v>
      </c>
      <c r="X1117">
        <f>VLOOKUP($D1117,metadata!$B$2:$Z$450,21,FALSE)</f>
        <v>0</v>
      </c>
      <c r="Y1117">
        <f>VLOOKUP($D1117,metadata!$B$2:$Z$450,22,FALSE)</f>
        <v>19</v>
      </c>
      <c r="Z1117">
        <f>VLOOKUP($D1117,metadata!$B$2:$Z$450,23,FALSE)</f>
        <v>0</v>
      </c>
      <c r="AA1117">
        <f>VLOOKUP($D1117,metadata!$B$2:$Z$450,24,FALSE)</f>
        <v>0</v>
      </c>
      <c r="AB1117">
        <f>VLOOKUP($D1117,metadata!$B$2:$Z$450,25,FALSE)</f>
        <v>0</v>
      </c>
    </row>
    <row r="1118" spans="3:28" x14ac:dyDescent="0.3">
      <c r="C1118">
        <v>1117</v>
      </c>
      <c r="D1118" s="11" t="str">
        <f t="shared" si="17"/>
        <v>19- Fuchu</v>
      </c>
      <c r="E1118" t="str">
        <f>VLOOKUP($D1118,metadata!$B$2:$S$450,2,FALSE)</f>
        <v>Kato, Y</v>
      </c>
      <c r="F1118" t="str">
        <f>VLOOKUP($D1118,metadata!$B$2:$S$450,3,FALSE)</f>
        <v>Geographic variation in photoperiodic response for the induction of pupal diapause in the Aristolochia-feeding butterfly Atrophaneura alcinous</v>
      </c>
      <c r="G1118" t="str">
        <f>VLOOKUP($D1118,metadata!$B$2:$S$450,4,FALSE)</f>
        <v>10.1303/aez.2005.347</v>
      </c>
      <c r="H1118" t="str">
        <f>VLOOKUP($D1118,metadata!$B$2:$S$450,5,FALSE)</f>
        <v>y</v>
      </c>
      <c r="I1118" t="str">
        <f>VLOOKUP($D1118,metadata!$B$2:$S$450,6,FALSE)</f>
        <v>a</v>
      </c>
      <c r="J1118" t="str">
        <f>VLOOKUP($D1118,metadata!$B$2:$S$450,7,FALSE)</f>
        <v>i</v>
      </c>
      <c r="K1118">
        <f>VLOOKUP($D1118,metadata!$B$2:$S$450,8,FALSE)</f>
        <v>7</v>
      </c>
      <c r="L1118">
        <f>VLOOKUP($D1118,metadata!$B$2:$S$450,9,FALSE)</f>
        <v>5</v>
      </c>
      <c r="M1118">
        <f>VLOOKUP($D1118,metadata!$B$2:$S$450,10,FALSE)</f>
        <v>0</v>
      </c>
      <c r="N1118" t="str">
        <f>VLOOKUP($D1118,metadata!$B$2:$S$450,11,FALSE)</f>
        <v>Atrophaneura alcinous</v>
      </c>
      <c r="O1118" t="str">
        <f>VLOOKUP($D1118,metadata!$B$2:$S$450,12,FALSE)</f>
        <v>lepidoptera</v>
      </c>
      <c r="P1118" t="str">
        <f>VLOOKUP($D1118,metadata!$B$2:$S$450,13,FALSE)</f>
        <v xml:space="preserve"> Fuchu</v>
      </c>
      <c r="Q1118">
        <f>VLOOKUP($D1118,metadata!$B$2:$S$450,14,FALSE)</f>
        <v>35.668968999999997</v>
      </c>
      <c r="R1118">
        <f>VLOOKUP($D1118,metadata!$B$2:$S$450,15,FALSE)</f>
        <v>139.47766899999999</v>
      </c>
      <c r="S1118">
        <f>VLOOKUP($D1118,metadata!$B$2:$S$450,16,FALSE)</f>
        <v>0.05</v>
      </c>
      <c r="T1118">
        <f>VLOOKUP($D1118,metadata!$B$2:$S$450,17,FALSE)</f>
        <v>50</v>
      </c>
      <c r="U1118">
        <f>VLOOKUP($D1118,metadata!$B$2:$S$450,18,FALSE)</f>
        <v>0</v>
      </c>
      <c r="V1118">
        <f>VLOOKUP($D1118,metadata!$B$2:$Z$450,19,FALSE)</f>
        <v>25</v>
      </c>
      <c r="W1118" t="str">
        <f>VLOOKUP($D1118,metadata!$B$2:$Z$450,20,FALSE)</f>
        <v>global average</v>
      </c>
      <c r="X1118">
        <f>VLOOKUP($D1118,metadata!$B$2:$Z$450,21,FALSE)</f>
        <v>0</v>
      </c>
      <c r="Y1118">
        <f>VLOOKUP($D1118,metadata!$B$2:$Z$450,22,FALSE)</f>
        <v>19</v>
      </c>
      <c r="Z1118">
        <f>VLOOKUP($D1118,metadata!$B$2:$Z$450,23,FALSE)</f>
        <v>0</v>
      </c>
      <c r="AA1118">
        <f>VLOOKUP($D1118,metadata!$B$2:$Z$450,24,FALSE)</f>
        <v>0</v>
      </c>
      <c r="AB1118">
        <f>VLOOKUP($D1118,metadata!$B$2:$Z$450,25,FALSE)</f>
        <v>0</v>
      </c>
    </row>
    <row r="1119" spans="3:28" x14ac:dyDescent="0.3">
      <c r="C1119">
        <v>1118</v>
      </c>
      <c r="D1119" s="11" t="str">
        <f t="shared" si="17"/>
        <v>19- Fuchu</v>
      </c>
      <c r="E1119" t="str">
        <f>VLOOKUP($D1119,metadata!$B$2:$S$450,2,FALSE)</f>
        <v>Kato, Y</v>
      </c>
      <c r="F1119" t="str">
        <f>VLOOKUP($D1119,metadata!$B$2:$S$450,3,FALSE)</f>
        <v>Geographic variation in photoperiodic response for the induction of pupal diapause in the Aristolochia-feeding butterfly Atrophaneura alcinous</v>
      </c>
      <c r="G1119" t="str">
        <f>VLOOKUP($D1119,metadata!$B$2:$S$450,4,FALSE)</f>
        <v>10.1303/aez.2005.347</v>
      </c>
      <c r="H1119" t="str">
        <f>VLOOKUP($D1119,metadata!$B$2:$S$450,5,FALSE)</f>
        <v>y</v>
      </c>
      <c r="I1119" t="str">
        <f>VLOOKUP($D1119,metadata!$B$2:$S$450,6,FALSE)</f>
        <v>a</v>
      </c>
      <c r="J1119" t="str">
        <f>VLOOKUP($D1119,metadata!$B$2:$S$450,7,FALSE)</f>
        <v>i</v>
      </c>
      <c r="K1119">
        <f>VLOOKUP($D1119,metadata!$B$2:$S$450,8,FALSE)</f>
        <v>7</v>
      </c>
      <c r="L1119">
        <f>VLOOKUP($D1119,metadata!$B$2:$S$450,9,FALSE)</f>
        <v>5</v>
      </c>
      <c r="M1119">
        <f>VLOOKUP($D1119,metadata!$B$2:$S$450,10,FALSE)</f>
        <v>0</v>
      </c>
      <c r="N1119" t="str">
        <f>VLOOKUP($D1119,metadata!$B$2:$S$450,11,FALSE)</f>
        <v>Atrophaneura alcinous</v>
      </c>
      <c r="O1119" t="str">
        <f>VLOOKUP($D1119,metadata!$B$2:$S$450,12,FALSE)</f>
        <v>lepidoptera</v>
      </c>
      <c r="P1119" t="str">
        <f>VLOOKUP($D1119,metadata!$B$2:$S$450,13,FALSE)</f>
        <v xml:space="preserve"> Fuchu</v>
      </c>
      <c r="Q1119">
        <f>VLOOKUP($D1119,metadata!$B$2:$S$450,14,FALSE)</f>
        <v>35.668968999999997</v>
      </c>
      <c r="R1119">
        <f>VLOOKUP($D1119,metadata!$B$2:$S$450,15,FALSE)</f>
        <v>139.47766899999999</v>
      </c>
      <c r="S1119">
        <f>VLOOKUP($D1119,metadata!$B$2:$S$450,16,FALSE)</f>
        <v>0.05</v>
      </c>
      <c r="T1119">
        <f>VLOOKUP($D1119,metadata!$B$2:$S$450,17,FALSE)</f>
        <v>50</v>
      </c>
      <c r="U1119">
        <f>VLOOKUP($D1119,metadata!$B$2:$S$450,18,FALSE)</f>
        <v>0</v>
      </c>
      <c r="V1119">
        <f>VLOOKUP($D1119,metadata!$B$2:$Z$450,19,FALSE)</f>
        <v>25</v>
      </c>
      <c r="W1119" t="str">
        <f>VLOOKUP($D1119,metadata!$B$2:$Z$450,20,FALSE)</f>
        <v>global average</v>
      </c>
      <c r="X1119">
        <f>VLOOKUP($D1119,metadata!$B$2:$Z$450,21,FALSE)</f>
        <v>0</v>
      </c>
      <c r="Y1119">
        <f>VLOOKUP($D1119,metadata!$B$2:$Z$450,22,FALSE)</f>
        <v>19</v>
      </c>
      <c r="Z1119">
        <f>VLOOKUP($D1119,metadata!$B$2:$Z$450,23,FALSE)</f>
        <v>0</v>
      </c>
      <c r="AA1119">
        <f>VLOOKUP($D1119,metadata!$B$2:$Z$450,24,FALSE)</f>
        <v>0</v>
      </c>
      <c r="AB1119">
        <f>VLOOKUP($D1119,metadata!$B$2:$Z$450,25,FALSE)</f>
        <v>0</v>
      </c>
    </row>
    <row r="1120" spans="3:28" x14ac:dyDescent="0.3">
      <c r="C1120">
        <v>1119</v>
      </c>
      <c r="D1120" s="11" t="str">
        <f t="shared" si="17"/>
        <v>19- Fuchu</v>
      </c>
      <c r="E1120" t="str">
        <f>VLOOKUP($D1120,metadata!$B$2:$S$450,2,FALSE)</f>
        <v>Kato, Y</v>
      </c>
      <c r="F1120" t="str">
        <f>VLOOKUP($D1120,metadata!$B$2:$S$450,3,FALSE)</f>
        <v>Geographic variation in photoperiodic response for the induction of pupal diapause in the Aristolochia-feeding butterfly Atrophaneura alcinous</v>
      </c>
      <c r="G1120" t="str">
        <f>VLOOKUP($D1120,metadata!$B$2:$S$450,4,FALSE)</f>
        <v>10.1303/aez.2005.347</v>
      </c>
      <c r="H1120" t="str">
        <f>VLOOKUP($D1120,metadata!$B$2:$S$450,5,FALSE)</f>
        <v>y</v>
      </c>
      <c r="I1120" t="str">
        <f>VLOOKUP($D1120,metadata!$B$2:$S$450,6,FALSE)</f>
        <v>a</v>
      </c>
      <c r="J1120" t="str">
        <f>VLOOKUP($D1120,metadata!$B$2:$S$450,7,FALSE)</f>
        <v>i</v>
      </c>
      <c r="K1120">
        <f>VLOOKUP($D1120,metadata!$B$2:$S$450,8,FALSE)</f>
        <v>7</v>
      </c>
      <c r="L1120">
        <f>VLOOKUP($D1120,metadata!$B$2:$S$450,9,FALSE)</f>
        <v>5</v>
      </c>
      <c r="M1120">
        <f>VLOOKUP($D1120,metadata!$B$2:$S$450,10,FALSE)</f>
        <v>0</v>
      </c>
      <c r="N1120" t="str">
        <f>VLOOKUP($D1120,metadata!$B$2:$S$450,11,FALSE)</f>
        <v>Atrophaneura alcinous</v>
      </c>
      <c r="O1120" t="str">
        <f>VLOOKUP($D1120,metadata!$B$2:$S$450,12,FALSE)</f>
        <v>lepidoptera</v>
      </c>
      <c r="P1120" t="str">
        <f>VLOOKUP($D1120,metadata!$B$2:$S$450,13,FALSE)</f>
        <v xml:space="preserve"> Fuchu</v>
      </c>
      <c r="Q1120">
        <f>VLOOKUP($D1120,metadata!$B$2:$S$450,14,FALSE)</f>
        <v>35.668968999999997</v>
      </c>
      <c r="R1120">
        <f>VLOOKUP($D1120,metadata!$B$2:$S$450,15,FALSE)</f>
        <v>139.47766899999999</v>
      </c>
      <c r="S1120">
        <f>VLOOKUP($D1120,metadata!$B$2:$S$450,16,FALSE)</f>
        <v>0.05</v>
      </c>
      <c r="T1120">
        <f>VLOOKUP($D1120,metadata!$B$2:$S$450,17,FALSE)</f>
        <v>50</v>
      </c>
      <c r="U1120">
        <f>VLOOKUP($D1120,metadata!$B$2:$S$450,18,FALSE)</f>
        <v>0</v>
      </c>
      <c r="V1120">
        <f>VLOOKUP($D1120,metadata!$B$2:$Z$450,19,FALSE)</f>
        <v>25</v>
      </c>
      <c r="W1120" t="str">
        <f>VLOOKUP($D1120,metadata!$B$2:$Z$450,20,FALSE)</f>
        <v>global average</v>
      </c>
      <c r="X1120">
        <f>VLOOKUP($D1120,metadata!$B$2:$Z$450,21,FALSE)</f>
        <v>0</v>
      </c>
      <c r="Y1120">
        <f>VLOOKUP($D1120,metadata!$B$2:$Z$450,22,FALSE)</f>
        <v>19</v>
      </c>
      <c r="Z1120">
        <f>VLOOKUP($D1120,metadata!$B$2:$Z$450,23,FALSE)</f>
        <v>0</v>
      </c>
      <c r="AA1120">
        <f>VLOOKUP($D1120,metadata!$B$2:$Z$450,24,FALSE)</f>
        <v>0</v>
      </c>
      <c r="AB1120">
        <f>VLOOKUP($D1120,metadata!$B$2:$Z$450,25,FALSE)</f>
        <v>0</v>
      </c>
    </row>
    <row r="1121" spans="3:28" x14ac:dyDescent="0.3">
      <c r="C1121">
        <v>1120</v>
      </c>
      <c r="D1121" s="11" t="str">
        <f t="shared" si="17"/>
        <v>19- Fuchu</v>
      </c>
      <c r="E1121" t="str">
        <f>VLOOKUP($D1121,metadata!$B$2:$S$450,2,FALSE)</f>
        <v>Kato, Y</v>
      </c>
      <c r="F1121" t="str">
        <f>VLOOKUP($D1121,metadata!$B$2:$S$450,3,FALSE)</f>
        <v>Geographic variation in photoperiodic response for the induction of pupal diapause in the Aristolochia-feeding butterfly Atrophaneura alcinous</v>
      </c>
      <c r="G1121" t="str">
        <f>VLOOKUP($D1121,metadata!$B$2:$S$450,4,FALSE)</f>
        <v>10.1303/aez.2005.347</v>
      </c>
      <c r="H1121" t="str">
        <f>VLOOKUP($D1121,metadata!$B$2:$S$450,5,FALSE)</f>
        <v>y</v>
      </c>
      <c r="I1121" t="str">
        <f>VLOOKUP($D1121,metadata!$B$2:$S$450,6,FALSE)</f>
        <v>a</v>
      </c>
      <c r="J1121" t="str">
        <f>VLOOKUP($D1121,metadata!$B$2:$S$450,7,FALSE)</f>
        <v>i</v>
      </c>
      <c r="K1121">
        <f>VLOOKUP($D1121,metadata!$B$2:$S$450,8,FALSE)</f>
        <v>7</v>
      </c>
      <c r="L1121">
        <f>VLOOKUP($D1121,metadata!$B$2:$S$450,9,FALSE)</f>
        <v>5</v>
      </c>
      <c r="M1121">
        <f>VLOOKUP($D1121,metadata!$B$2:$S$450,10,FALSE)</f>
        <v>0</v>
      </c>
      <c r="N1121" t="str">
        <f>VLOOKUP($D1121,metadata!$B$2:$S$450,11,FALSE)</f>
        <v>Atrophaneura alcinous</v>
      </c>
      <c r="O1121" t="str">
        <f>VLOOKUP($D1121,metadata!$B$2:$S$450,12,FALSE)</f>
        <v>lepidoptera</v>
      </c>
      <c r="P1121" t="str">
        <f>VLOOKUP($D1121,metadata!$B$2:$S$450,13,FALSE)</f>
        <v xml:space="preserve"> Fuchu</v>
      </c>
      <c r="Q1121">
        <f>VLOOKUP($D1121,metadata!$B$2:$S$450,14,FALSE)</f>
        <v>35.668968999999997</v>
      </c>
      <c r="R1121">
        <f>VLOOKUP($D1121,metadata!$B$2:$S$450,15,FALSE)</f>
        <v>139.47766899999999</v>
      </c>
      <c r="S1121">
        <f>VLOOKUP($D1121,metadata!$B$2:$S$450,16,FALSE)</f>
        <v>0.05</v>
      </c>
      <c r="T1121">
        <f>VLOOKUP($D1121,metadata!$B$2:$S$450,17,FALSE)</f>
        <v>50</v>
      </c>
      <c r="U1121">
        <f>VLOOKUP($D1121,metadata!$B$2:$S$450,18,FALSE)</f>
        <v>0</v>
      </c>
      <c r="V1121">
        <f>VLOOKUP($D1121,metadata!$B$2:$Z$450,19,FALSE)</f>
        <v>25</v>
      </c>
      <c r="W1121" t="str">
        <f>VLOOKUP($D1121,metadata!$B$2:$Z$450,20,FALSE)</f>
        <v>global average</v>
      </c>
      <c r="X1121">
        <f>VLOOKUP($D1121,metadata!$B$2:$Z$450,21,FALSE)</f>
        <v>0</v>
      </c>
      <c r="Y1121">
        <f>VLOOKUP($D1121,metadata!$B$2:$Z$450,22,FALSE)</f>
        <v>19</v>
      </c>
      <c r="Z1121">
        <f>VLOOKUP($D1121,metadata!$B$2:$Z$450,23,FALSE)</f>
        <v>0</v>
      </c>
      <c r="AA1121">
        <f>VLOOKUP($D1121,metadata!$B$2:$Z$450,24,FALSE)</f>
        <v>0</v>
      </c>
      <c r="AB1121">
        <f>VLOOKUP($D1121,metadata!$B$2:$Z$450,25,FALSE)</f>
        <v>0</v>
      </c>
    </row>
    <row r="1122" spans="3:28" x14ac:dyDescent="0.3">
      <c r="C1122">
        <v>1121</v>
      </c>
      <c r="D1122" s="11" t="str">
        <f t="shared" si="17"/>
        <v>19- Fuchu</v>
      </c>
      <c r="E1122" t="str">
        <f>VLOOKUP($D1122,metadata!$B$2:$S$450,2,FALSE)</f>
        <v>Kato, Y</v>
      </c>
      <c r="F1122" t="str">
        <f>VLOOKUP($D1122,metadata!$B$2:$S$450,3,FALSE)</f>
        <v>Geographic variation in photoperiodic response for the induction of pupal diapause in the Aristolochia-feeding butterfly Atrophaneura alcinous</v>
      </c>
      <c r="G1122" t="str">
        <f>VLOOKUP($D1122,metadata!$B$2:$S$450,4,FALSE)</f>
        <v>10.1303/aez.2005.347</v>
      </c>
      <c r="H1122" t="str">
        <f>VLOOKUP($D1122,metadata!$B$2:$S$450,5,FALSE)</f>
        <v>y</v>
      </c>
      <c r="I1122" t="str">
        <f>VLOOKUP($D1122,metadata!$B$2:$S$450,6,FALSE)</f>
        <v>a</v>
      </c>
      <c r="J1122" t="str">
        <f>VLOOKUP($D1122,metadata!$B$2:$S$450,7,FALSE)</f>
        <v>i</v>
      </c>
      <c r="K1122">
        <f>VLOOKUP($D1122,metadata!$B$2:$S$450,8,FALSE)</f>
        <v>7</v>
      </c>
      <c r="L1122">
        <f>VLOOKUP($D1122,metadata!$B$2:$S$450,9,FALSE)</f>
        <v>5</v>
      </c>
      <c r="M1122">
        <f>VLOOKUP($D1122,metadata!$B$2:$S$450,10,FALSE)</f>
        <v>0</v>
      </c>
      <c r="N1122" t="str">
        <f>VLOOKUP($D1122,metadata!$B$2:$S$450,11,FALSE)</f>
        <v>Atrophaneura alcinous</v>
      </c>
      <c r="O1122" t="str">
        <f>VLOOKUP($D1122,metadata!$B$2:$S$450,12,FALSE)</f>
        <v>lepidoptera</v>
      </c>
      <c r="P1122" t="str">
        <f>VLOOKUP($D1122,metadata!$B$2:$S$450,13,FALSE)</f>
        <v xml:space="preserve"> Fuchu</v>
      </c>
      <c r="Q1122">
        <f>VLOOKUP($D1122,metadata!$B$2:$S$450,14,FALSE)</f>
        <v>35.668968999999997</v>
      </c>
      <c r="R1122">
        <f>VLOOKUP($D1122,metadata!$B$2:$S$450,15,FALSE)</f>
        <v>139.47766899999999</v>
      </c>
      <c r="S1122">
        <f>VLOOKUP($D1122,metadata!$B$2:$S$450,16,FALSE)</f>
        <v>0.05</v>
      </c>
      <c r="T1122">
        <f>VLOOKUP($D1122,metadata!$B$2:$S$450,17,FALSE)</f>
        <v>50</v>
      </c>
      <c r="U1122">
        <f>VLOOKUP($D1122,metadata!$B$2:$S$450,18,FALSE)</f>
        <v>0</v>
      </c>
      <c r="V1122">
        <f>VLOOKUP($D1122,metadata!$B$2:$Z$450,19,FALSE)</f>
        <v>25</v>
      </c>
      <c r="W1122" t="str">
        <f>VLOOKUP($D1122,metadata!$B$2:$Z$450,20,FALSE)</f>
        <v>global average</v>
      </c>
      <c r="X1122">
        <f>VLOOKUP($D1122,metadata!$B$2:$Z$450,21,FALSE)</f>
        <v>0</v>
      </c>
      <c r="Y1122">
        <f>VLOOKUP($D1122,metadata!$B$2:$Z$450,22,FALSE)</f>
        <v>19</v>
      </c>
      <c r="Z1122">
        <f>VLOOKUP($D1122,metadata!$B$2:$Z$450,23,FALSE)</f>
        <v>0</v>
      </c>
      <c r="AA1122">
        <f>VLOOKUP($D1122,metadata!$B$2:$Z$450,24,FALSE)</f>
        <v>0</v>
      </c>
      <c r="AB1122">
        <f>VLOOKUP($D1122,metadata!$B$2:$Z$450,25,FALSE)</f>
        <v>0</v>
      </c>
    </row>
    <row r="1123" spans="3:28" x14ac:dyDescent="0.3">
      <c r="C1123">
        <v>1122</v>
      </c>
      <c r="D1123" s="11" t="str">
        <f t="shared" si="17"/>
        <v>19- Fuchu</v>
      </c>
      <c r="E1123" t="str">
        <f>VLOOKUP($D1123,metadata!$B$2:$S$450,2,FALSE)</f>
        <v>Kato, Y</v>
      </c>
      <c r="F1123" t="str">
        <f>VLOOKUP($D1123,metadata!$B$2:$S$450,3,FALSE)</f>
        <v>Geographic variation in photoperiodic response for the induction of pupal diapause in the Aristolochia-feeding butterfly Atrophaneura alcinous</v>
      </c>
      <c r="G1123" t="str">
        <f>VLOOKUP($D1123,metadata!$B$2:$S$450,4,FALSE)</f>
        <v>10.1303/aez.2005.347</v>
      </c>
      <c r="H1123" t="str">
        <f>VLOOKUP($D1123,metadata!$B$2:$S$450,5,FALSE)</f>
        <v>y</v>
      </c>
      <c r="I1123" t="str">
        <f>VLOOKUP($D1123,metadata!$B$2:$S$450,6,FALSE)</f>
        <v>a</v>
      </c>
      <c r="J1123" t="str">
        <f>VLOOKUP($D1123,metadata!$B$2:$S$450,7,FALSE)</f>
        <v>i</v>
      </c>
      <c r="K1123">
        <f>VLOOKUP($D1123,metadata!$B$2:$S$450,8,FALSE)</f>
        <v>7</v>
      </c>
      <c r="L1123">
        <f>VLOOKUP($D1123,metadata!$B$2:$S$450,9,FALSE)</f>
        <v>5</v>
      </c>
      <c r="M1123">
        <f>VLOOKUP($D1123,metadata!$B$2:$S$450,10,FALSE)</f>
        <v>0</v>
      </c>
      <c r="N1123" t="str">
        <f>VLOOKUP($D1123,metadata!$B$2:$S$450,11,FALSE)</f>
        <v>Atrophaneura alcinous</v>
      </c>
      <c r="O1123" t="str">
        <f>VLOOKUP($D1123,metadata!$B$2:$S$450,12,FALSE)</f>
        <v>lepidoptera</v>
      </c>
      <c r="P1123" t="str">
        <f>VLOOKUP($D1123,metadata!$B$2:$S$450,13,FALSE)</f>
        <v xml:space="preserve"> Fuchu</v>
      </c>
      <c r="Q1123">
        <f>VLOOKUP($D1123,metadata!$B$2:$S$450,14,FALSE)</f>
        <v>35.668968999999997</v>
      </c>
      <c r="R1123">
        <f>VLOOKUP($D1123,metadata!$B$2:$S$450,15,FALSE)</f>
        <v>139.47766899999999</v>
      </c>
      <c r="S1123">
        <f>VLOOKUP($D1123,metadata!$B$2:$S$450,16,FALSE)</f>
        <v>0.05</v>
      </c>
      <c r="T1123">
        <f>VLOOKUP($D1123,metadata!$B$2:$S$450,17,FALSE)</f>
        <v>50</v>
      </c>
      <c r="U1123">
        <f>VLOOKUP($D1123,metadata!$B$2:$S$450,18,FALSE)</f>
        <v>0</v>
      </c>
      <c r="V1123">
        <f>VLOOKUP($D1123,metadata!$B$2:$Z$450,19,FALSE)</f>
        <v>25</v>
      </c>
      <c r="W1123" t="str">
        <f>VLOOKUP($D1123,metadata!$B$2:$Z$450,20,FALSE)</f>
        <v>global average</v>
      </c>
      <c r="X1123">
        <f>VLOOKUP($D1123,metadata!$B$2:$Z$450,21,FALSE)</f>
        <v>0</v>
      </c>
      <c r="Y1123">
        <f>VLOOKUP($D1123,metadata!$B$2:$Z$450,22,FALSE)</f>
        <v>19</v>
      </c>
      <c r="Z1123">
        <f>VLOOKUP($D1123,metadata!$B$2:$Z$450,23,FALSE)</f>
        <v>0</v>
      </c>
      <c r="AA1123">
        <f>VLOOKUP($D1123,metadata!$B$2:$Z$450,24,FALSE)</f>
        <v>0</v>
      </c>
      <c r="AB1123">
        <f>VLOOKUP($D1123,metadata!$B$2:$Z$450,25,FALSE)</f>
        <v>0</v>
      </c>
    </row>
    <row r="1124" spans="3:28" x14ac:dyDescent="0.3">
      <c r="C1124">
        <v>1123</v>
      </c>
      <c r="D1124" s="11" t="str">
        <f t="shared" si="17"/>
        <v>19- Fuchu</v>
      </c>
      <c r="E1124" t="str">
        <f>VLOOKUP($D1124,metadata!$B$2:$S$450,2,FALSE)</f>
        <v>Kato, Y</v>
      </c>
      <c r="F1124" t="str">
        <f>VLOOKUP($D1124,metadata!$B$2:$S$450,3,FALSE)</f>
        <v>Geographic variation in photoperiodic response for the induction of pupal diapause in the Aristolochia-feeding butterfly Atrophaneura alcinous</v>
      </c>
      <c r="G1124" t="str">
        <f>VLOOKUP($D1124,metadata!$B$2:$S$450,4,FALSE)</f>
        <v>10.1303/aez.2005.347</v>
      </c>
      <c r="H1124" t="str">
        <f>VLOOKUP($D1124,metadata!$B$2:$S$450,5,FALSE)</f>
        <v>y</v>
      </c>
      <c r="I1124" t="str">
        <f>VLOOKUP($D1124,metadata!$B$2:$S$450,6,FALSE)</f>
        <v>a</v>
      </c>
      <c r="J1124" t="str">
        <f>VLOOKUP($D1124,metadata!$B$2:$S$450,7,FALSE)</f>
        <v>i</v>
      </c>
      <c r="K1124">
        <f>VLOOKUP($D1124,metadata!$B$2:$S$450,8,FALSE)</f>
        <v>7</v>
      </c>
      <c r="L1124">
        <f>VLOOKUP($D1124,metadata!$B$2:$S$450,9,FALSE)</f>
        <v>5</v>
      </c>
      <c r="M1124">
        <f>VLOOKUP($D1124,metadata!$B$2:$S$450,10,FALSE)</f>
        <v>0</v>
      </c>
      <c r="N1124" t="str">
        <f>VLOOKUP($D1124,metadata!$B$2:$S$450,11,FALSE)</f>
        <v>Atrophaneura alcinous</v>
      </c>
      <c r="O1124" t="str">
        <f>VLOOKUP($D1124,metadata!$B$2:$S$450,12,FALSE)</f>
        <v>lepidoptera</v>
      </c>
      <c r="P1124" t="str">
        <f>VLOOKUP($D1124,metadata!$B$2:$S$450,13,FALSE)</f>
        <v xml:space="preserve"> Fuchu</v>
      </c>
      <c r="Q1124">
        <f>VLOOKUP($D1124,metadata!$B$2:$S$450,14,FALSE)</f>
        <v>35.668968999999997</v>
      </c>
      <c r="R1124">
        <f>VLOOKUP($D1124,metadata!$B$2:$S$450,15,FALSE)</f>
        <v>139.47766899999999</v>
      </c>
      <c r="S1124">
        <f>VLOOKUP($D1124,metadata!$B$2:$S$450,16,FALSE)</f>
        <v>0.05</v>
      </c>
      <c r="T1124">
        <f>VLOOKUP($D1124,metadata!$B$2:$S$450,17,FALSE)</f>
        <v>50</v>
      </c>
      <c r="U1124">
        <f>VLOOKUP($D1124,metadata!$B$2:$S$450,18,FALSE)</f>
        <v>0</v>
      </c>
      <c r="V1124">
        <f>VLOOKUP($D1124,metadata!$B$2:$Z$450,19,FALSE)</f>
        <v>25</v>
      </c>
      <c r="W1124" t="str">
        <f>VLOOKUP($D1124,metadata!$B$2:$Z$450,20,FALSE)</f>
        <v>global average</v>
      </c>
      <c r="X1124">
        <f>VLOOKUP($D1124,metadata!$B$2:$Z$450,21,FALSE)</f>
        <v>0</v>
      </c>
      <c r="Y1124">
        <f>VLOOKUP($D1124,metadata!$B$2:$Z$450,22,FALSE)</f>
        <v>19</v>
      </c>
      <c r="Z1124">
        <f>VLOOKUP($D1124,metadata!$B$2:$Z$450,23,FALSE)</f>
        <v>0</v>
      </c>
      <c r="AA1124">
        <f>VLOOKUP($D1124,metadata!$B$2:$Z$450,24,FALSE)</f>
        <v>0</v>
      </c>
      <c r="AB1124">
        <f>VLOOKUP($D1124,metadata!$B$2:$Z$450,25,FALSE)</f>
        <v>0</v>
      </c>
    </row>
    <row r="1125" spans="3:28" x14ac:dyDescent="0.3">
      <c r="C1125">
        <v>1124</v>
      </c>
      <c r="D1125" s="11" t="str">
        <f t="shared" si="17"/>
        <v>19- Fuchu</v>
      </c>
      <c r="E1125" t="str">
        <f>VLOOKUP($D1125,metadata!$B$2:$S$450,2,FALSE)</f>
        <v>Kato, Y</v>
      </c>
      <c r="F1125" t="str">
        <f>VLOOKUP($D1125,metadata!$B$2:$S$450,3,FALSE)</f>
        <v>Geographic variation in photoperiodic response for the induction of pupal diapause in the Aristolochia-feeding butterfly Atrophaneura alcinous</v>
      </c>
      <c r="G1125" t="str">
        <f>VLOOKUP($D1125,metadata!$B$2:$S$450,4,FALSE)</f>
        <v>10.1303/aez.2005.347</v>
      </c>
      <c r="H1125" t="str">
        <f>VLOOKUP($D1125,metadata!$B$2:$S$450,5,FALSE)</f>
        <v>y</v>
      </c>
      <c r="I1125" t="str">
        <f>VLOOKUP($D1125,metadata!$B$2:$S$450,6,FALSE)</f>
        <v>a</v>
      </c>
      <c r="J1125" t="str">
        <f>VLOOKUP($D1125,metadata!$B$2:$S$450,7,FALSE)</f>
        <v>i</v>
      </c>
      <c r="K1125">
        <f>VLOOKUP($D1125,metadata!$B$2:$S$450,8,FALSE)</f>
        <v>7</v>
      </c>
      <c r="L1125">
        <f>VLOOKUP($D1125,metadata!$B$2:$S$450,9,FALSE)</f>
        <v>5</v>
      </c>
      <c r="M1125">
        <f>VLOOKUP($D1125,metadata!$B$2:$S$450,10,FALSE)</f>
        <v>0</v>
      </c>
      <c r="N1125" t="str">
        <f>VLOOKUP($D1125,metadata!$B$2:$S$450,11,FALSE)</f>
        <v>Atrophaneura alcinous</v>
      </c>
      <c r="O1125" t="str">
        <f>VLOOKUP($D1125,metadata!$B$2:$S$450,12,FALSE)</f>
        <v>lepidoptera</v>
      </c>
      <c r="P1125" t="str">
        <f>VLOOKUP($D1125,metadata!$B$2:$S$450,13,FALSE)</f>
        <v xml:space="preserve"> Fuchu</v>
      </c>
      <c r="Q1125">
        <f>VLOOKUP($D1125,metadata!$B$2:$S$450,14,FALSE)</f>
        <v>35.668968999999997</v>
      </c>
      <c r="R1125">
        <f>VLOOKUP($D1125,metadata!$B$2:$S$450,15,FALSE)</f>
        <v>139.47766899999999</v>
      </c>
      <c r="S1125">
        <f>VLOOKUP($D1125,metadata!$B$2:$S$450,16,FALSE)</f>
        <v>0.05</v>
      </c>
      <c r="T1125">
        <f>VLOOKUP($D1125,metadata!$B$2:$S$450,17,FALSE)</f>
        <v>50</v>
      </c>
      <c r="U1125">
        <f>VLOOKUP($D1125,metadata!$B$2:$S$450,18,FALSE)</f>
        <v>0</v>
      </c>
      <c r="V1125">
        <f>VLOOKUP($D1125,metadata!$B$2:$Z$450,19,FALSE)</f>
        <v>25</v>
      </c>
      <c r="W1125" t="str">
        <f>VLOOKUP($D1125,metadata!$B$2:$Z$450,20,FALSE)</f>
        <v>global average</v>
      </c>
      <c r="X1125">
        <f>VLOOKUP($D1125,metadata!$B$2:$Z$450,21,FALSE)</f>
        <v>0</v>
      </c>
      <c r="Y1125">
        <f>VLOOKUP($D1125,metadata!$B$2:$Z$450,22,FALSE)</f>
        <v>19</v>
      </c>
      <c r="Z1125">
        <f>VLOOKUP($D1125,metadata!$B$2:$Z$450,23,FALSE)</f>
        <v>0</v>
      </c>
      <c r="AA1125">
        <f>VLOOKUP($D1125,metadata!$B$2:$Z$450,24,FALSE)</f>
        <v>0</v>
      </c>
      <c r="AB1125">
        <f>VLOOKUP($D1125,metadata!$B$2:$Z$450,25,FALSE)</f>
        <v>0</v>
      </c>
    </row>
    <row r="1126" spans="3:28" x14ac:dyDescent="0.3">
      <c r="C1126">
        <v>1125</v>
      </c>
      <c r="D1126" s="11" t="str">
        <f t="shared" si="17"/>
        <v>19- Fuchu</v>
      </c>
      <c r="E1126" t="str">
        <f>VLOOKUP($D1126,metadata!$B$2:$S$450,2,FALSE)</f>
        <v>Kato, Y</v>
      </c>
      <c r="F1126" t="str">
        <f>VLOOKUP($D1126,metadata!$B$2:$S$450,3,FALSE)</f>
        <v>Geographic variation in photoperiodic response for the induction of pupal diapause in the Aristolochia-feeding butterfly Atrophaneura alcinous</v>
      </c>
      <c r="G1126" t="str">
        <f>VLOOKUP($D1126,metadata!$B$2:$S$450,4,FALSE)</f>
        <v>10.1303/aez.2005.347</v>
      </c>
      <c r="H1126" t="str">
        <f>VLOOKUP($D1126,metadata!$B$2:$S$450,5,FALSE)</f>
        <v>y</v>
      </c>
      <c r="I1126" t="str">
        <f>VLOOKUP($D1126,metadata!$B$2:$S$450,6,FALSE)</f>
        <v>a</v>
      </c>
      <c r="J1126" t="str">
        <f>VLOOKUP($D1126,metadata!$B$2:$S$450,7,FALSE)</f>
        <v>i</v>
      </c>
      <c r="K1126">
        <f>VLOOKUP($D1126,metadata!$B$2:$S$450,8,FALSE)</f>
        <v>7</v>
      </c>
      <c r="L1126">
        <f>VLOOKUP($D1126,metadata!$B$2:$S$450,9,FALSE)</f>
        <v>5</v>
      </c>
      <c r="M1126">
        <f>VLOOKUP($D1126,metadata!$B$2:$S$450,10,FALSE)</f>
        <v>0</v>
      </c>
      <c r="N1126" t="str">
        <f>VLOOKUP($D1126,metadata!$B$2:$S$450,11,FALSE)</f>
        <v>Atrophaneura alcinous</v>
      </c>
      <c r="O1126" t="str">
        <f>VLOOKUP($D1126,metadata!$B$2:$S$450,12,FALSE)</f>
        <v>lepidoptera</v>
      </c>
      <c r="P1126" t="str">
        <f>VLOOKUP($D1126,metadata!$B$2:$S$450,13,FALSE)</f>
        <v xml:space="preserve"> Fuchu</v>
      </c>
      <c r="Q1126">
        <f>VLOOKUP($D1126,metadata!$B$2:$S$450,14,FALSE)</f>
        <v>35.668968999999997</v>
      </c>
      <c r="R1126">
        <f>VLOOKUP($D1126,metadata!$B$2:$S$450,15,FALSE)</f>
        <v>139.47766899999999</v>
      </c>
      <c r="S1126">
        <f>VLOOKUP($D1126,metadata!$B$2:$S$450,16,FALSE)</f>
        <v>0.05</v>
      </c>
      <c r="T1126">
        <f>VLOOKUP($D1126,metadata!$B$2:$S$450,17,FALSE)</f>
        <v>50</v>
      </c>
      <c r="U1126">
        <f>VLOOKUP($D1126,metadata!$B$2:$S$450,18,FALSE)</f>
        <v>0</v>
      </c>
      <c r="V1126">
        <f>VLOOKUP($D1126,metadata!$B$2:$Z$450,19,FALSE)</f>
        <v>25</v>
      </c>
      <c r="W1126" t="str">
        <f>VLOOKUP($D1126,metadata!$B$2:$Z$450,20,FALSE)</f>
        <v>global average</v>
      </c>
      <c r="X1126">
        <f>VLOOKUP($D1126,metadata!$B$2:$Z$450,21,FALSE)</f>
        <v>0</v>
      </c>
      <c r="Y1126">
        <f>VLOOKUP($D1126,metadata!$B$2:$Z$450,22,FALSE)</f>
        <v>19</v>
      </c>
      <c r="Z1126">
        <f>VLOOKUP($D1126,metadata!$B$2:$Z$450,23,FALSE)</f>
        <v>0</v>
      </c>
      <c r="AA1126">
        <f>VLOOKUP($D1126,metadata!$B$2:$Z$450,24,FALSE)</f>
        <v>0</v>
      </c>
      <c r="AB1126">
        <f>VLOOKUP($D1126,metadata!$B$2:$Z$450,25,FALSE)</f>
        <v>0</v>
      </c>
    </row>
    <row r="1127" spans="3:28" x14ac:dyDescent="0.3">
      <c r="C1127">
        <v>1126</v>
      </c>
      <c r="D1127" s="11" t="str">
        <f t="shared" si="17"/>
        <v>19- Fuchu</v>
      </c>
      <c r="E1127" t="str">
        <f>VLOOKUP($D1127,metadata!$B$2:$S$450,2,FALSE)</f>
        <v>Kato, Y</v>
      </c>
      <c r="F1127" t="str">
        <f>VLOOKUP($D1127,metadata!$B$2:$S$450,3,FALSE)</f>
        <v>Geographic variation in photoperiodic response for the induction of pupal diapause in the Aristolochia-feeding butterfly Atrophaneura alcinous</v>
      </c>
      <c r="G1127" t="str">
        <f>VLOOKUP($D1127,metadata!$B$2:$S$450,4,FALSE)</f>
        <v>10.1303/aez.2005.347</v>
      </c>
      <c r="H1127" t="str">
        <f>VLOOKUP($D1127,metadata!$B$2:$S$450,5,FALSE)</f>
        <v>y</v>
      </c>
      <c r="I1127" t="str">
        <f>VLOOKUP($D1127,metadata!$B$2:$S$450,6,FALSE)</f>
        <v>a</v>
      </c>
      <c r="J1127" t="str">
        <f>VLOOKUP($D1127,metadata!$B$2:$S$450,7,FALSE)</f>
        <v>i</v>
      </c>
      <c r="K1127">
        <f>VLOOKUP($D1127,metadata!$B$2:$S$450,8,FALSE)</f>
        <v>7</v>
      </c>
      <c r="L1127">
        <f>VLOOKUP($D1127,metadata!$B$2:$S$450,9,FALSE)</f>
        <v>5</v>
      </c>
      <c r="M1127">
        <f>VLOOKUP($D1127,metadata!$B$2:$S$450,10,FALSE)</f>
        <v>0</v>
      </c>
      <c r="N1127" t="str">
        <f>VLOOKUP($D1127,metadata!$B$2:$S$450,11,FALSE)</f>
        <v>Atrophaneura alcinous</v>
      </c>
      <c r="O1127" t="str">
        <f>VLOOKUP($D1127,metadata!$B$2:$S$450,12,FALSE)</f>
        <v>lepidoptera</v>
      </c>
      <c r="P1127" t="str">
        <f>VLOOKUP($D1127,metadata!$B$2:$S$450,13,FALSE)</f>
        <v xml:space="preserve"> Fuchu</v>
      </c>
      <c r="Q1127">
        <f>VLOOKUP($D1127,metadata!$B$2:$S$450,14,FALSE)</f>
        <v>35.668968999999997</v>
      </c>
      <c r="R1127">
        <f>VLOOKUP($D1127,metadata!$B$2:$S$450,15,FALSE)</f>
        <v>139.47766899999999</v>
      </c>
      <c r="S1127">
        <f>VLOOKUP($D1127,metadata!$B$2:$S$450,16,FALSE)</f>
        <v>0.05</v>
      </c>
      <c r="T1127">
        <f>VLOOKUP($D1127,metadata!$B$2:$S$450,17,FALSE)</f>
        <v>50</v>
      </c>
      <c r="U1127">
        <f>VLOOKUP($D1127,metadata!$B$2:$S$450,18,FALSE)</f>
        <v>0</v>
      </c>
      <c r="V1127">
        <f>VLOOKUP($D1127,metadata!$B$2:$Z$450,19,FALSE)</f>
        <v>25</v>
      </c>
      <c r="W1127" t="str">
        <f>VLOOKUP($D1127,metadata!$B$2:$Z$450,20,FALSE)</f>
        <v>global average</v>
      </c>
      <c r="X1127">
        <f>VLOOKUP($D1127,metadata!$B$2:$Z$450,21,FALSE)</f>
        <v>0</v>
      </c>
      <c r="Y1127">
        <f>VLOOKUP($D1127,metadata!$B$2:$Z$450,22,FALSE)</f>
        <v>19</v>
      </c>
      <c r="Z1127">
        <f>VLOOKUP($D1127,metadata!$B$2:$Z$450,23,FALSE)</f>
        <v>0</v>
      </c>
      <c r="AA1127">
        <f>VLOOKUP($D1127,metadata!$B$2:$Z$450,24,FALSE)</f>
        <v>0</v>
      </c>
      <c r="AB1127">
        <f>VLOOKUP($D1127,metadata!$B$2:$Z$450,25,FALSE)</f>
        <v>0</v>
      </c>
    </row>
    <row r="1128" spans="3:28" x14ac:dyDescent="0.3">
      <c r="C1128">
        <v>1127</v>
      </c>
      <c r="D1128" s="11" t="str">
        <f t="shared" si="17"/>
        <v>19- Fuchu</v>
      </c>
      <c r="E1128" t="str">
        <f>VLOOKUP($D1128,metadata!$B$2:$S$450,2,FALSE)</f>
        <v>Kato, Y</v>
      </c>
      <c r="F1128" t="str">
        <f>VLOOKUP($D1128,metadata!$B$2:$S$450,3,FALSE)</f>
        <v>Geographic variation in photoperiodic response for the induction of pupal diapause in the Aristolochia-feeding butterfly Atrophaneura alcinous</v>
      </c>
      <c r="G1128" t="str">
        <f>VLOOKUP($D1128,metadata!$B$2:$S$450,4,FALSE)</f>
        <v>10.1303/aez.2005.347</v>
      </c>
      <c r="H1128" t="str">
        <f>VLOOKUP($D1128,metadata!$B$2:$S$450,5,FALSE)</f>
        <v>y</v>
      </c>
      <c r="I1128" t="str">
        <f>VLOOKUP($D1128,metadata!$B$2:$S$450,6,FALSE)</f>
        <v>a</v>
      </c>
      <c r="J1128" t="str">
        <f>VLOOKUP($D1128,metadata!$B$2:$S$450,7,FALSE)</f>
        <v>i</v>
      </c>
      <c r="K1128">
        <f>VLOOKUP($D1128,metadata!$B$2:$S$450,8,FALSE)</f>
        <v>7</v>
      </c>
      <c r="L1128">
        <f>VLOOKUP($D1128,metadata!$B$2:$S$450,9,FALSE)</f>
        <v>5</v>
      </c>
      <c r="M1128">
        <f>VLOOKUP($D1128,metadata!$B$2:$S$450,10,FALSE)</f>
        <v>0</v>
      </c>
      <c r="N1128" t="str">
        <f>VLOOKUP($D1128,metadata!$B$2:$S$450,11,FALSE)</f>
        <v>Atrophaneura alcinous</v>
      </c>
      <c r="O1128" t="str">
        <f>VLOOKUP($D1128,metadata!$B$2:$S$450,12,FALSE)</f>
        <v>lepidoptera</v>
      </c>
      <c r="P1128" t="str">
        <f>VLOOKUP($D1128,metadata!$B$2:$S$450,13,FALSE)</f>
        <v xml:space="preserve"> Fuchu</v>
      </c>
      <c r="Q1128">
        <f>VLOOKUP($D1128,metadata!$B$2:$S$450,14,FALSE)</f>
        <v>35.668968999999997</v>
      </c>
      <c r="R1128">
        <f>VLOOKUP($D1128,metadata!$B$2:$S$450,15,FALSE)</f>
        <v>139.47766899999999</v>
      </c>
      <c r="S1128">
        <f>VLOOKUP($D1128,metadata!$B$2:$S$450,16,FALSE)</f>
        <v>0.05</v>
      </c>
      <c r="T1128">
        <f>VLOOKUP($D1128,metadata!$B$2:$S$450,17,FALSE)</f>
        <v>50</v>
      </c>
      <c r="U1128">
        <f>VLOOKUP($D1128,metadata!$B$2:$S$450,18,FALSE)</f>
        <v>0</v>
      </c>
      <c r="V1128">
        <f>VLOOKUP($D1128,metadata!$B$2:$Z$450,19,FALSE)</f>
        <v>25</v>
      </c>
      <c r="W1128" t="str">
        <f>VLOOKUP($D1128,metadata!$B$2:$Z$450,20,FALSE)</f>
        <v>global average</v>
      </c>
      <c r="X1128">
        <f>VLOOKUP($D1128,metadata!$B$2:$Z$450,21,FALSE)</f>
        <v>0</v>
      </c>
      <c r="Y1128">
        <f>VLOOKUP($D1128,metadata!$B$2:$Z$450,22,FALSE)</f>
        <v>19</v>
      </c>
      <c r="Z1128">
        <f>VLOOKUP($D1128,metadata!$B$2:$Z$450,23,FALSE)</f>
        <v>0</v>
      </c>
      <c r="AA1128">
        <f>VLOOKUP($D1128,metadata!$B$2:$Z$450,24,FALSE)</f>
        <v>0</v>
      </c>
      <c r="AB1128">
        <f>VLOOKUP($D1128,metadata!$B$2:$Z$450,25,FALSE)</f>
        <v>0</v>
      </c>
    </row>
    <row r="1129" spans="3:28" x14ac:dyDescent="0.3">
      <c r="C1129">
        <v>1128</v>
      </c>
      <c r="D1129" s="11" t="str">
        <f t="shared" si="17"/>
        <v>19- Fuchu</v>
      </c>
      <c r="E1129" t="str">
        <f>VLOOKUP($D1129,metadata!$B$2:$S$450,2,FALSE)</f>
        <v>Kato, Y</v>
      </c>
      <c r="F1129" t="str">
        <f>VLOOKUP($D1129,metadata!$B$2:$S$450,3,FALSE)</f>
        <v>Geographic variation in photoperiodic response for the induction of pupal diapause in the Aristolochia-feeding butterfly Atrophaneura alcinous</v>
      </c>
      <c r="G1129" t="str">
        <f>VLOOKUP($D1129,metadata!$B$2:$S$450,4,FALSE)</f>
        <v>10.1303/aez.2005.347</v>
      </c>
      <c r="H1129" t="str">
        <f>VLOOKUP($D1129,metadata!$B$2:$S$450,5,FALSE)</f>
        <v>y</v>
      </c>
      <c r="I1129" t="str">
        <f>VLOOKUP($D1129,metadata!$B$2:$S$450,6,FALSE)</f>
        <v>a</v>
      </c>
      <c r="J1129" t="str">
        <f>VLOOKUP($D1129,metadata!$B$2:$S$450,7,FALSE)</f>
        <v>i</v>
      </c>
      <c r="K1129">
        <f>VLOOKUP($D1129,metadata!$B$2:$S$450,8,FALSE)</f>
        <v>7</v>
      </c>
      <c r="L1129">
        <f>VLOOKUP($D1129,metadata!$B$2:$S$450,9,FALSE)</f>
        <v>5</v>
      </c>
      <c r="M1129">
        <f>VLOOKUP($D1129,metadata!$B$2:$S$450,10,FALSE)</f>
        <v>0</v>
      </c>
      <c r="N1129" t="str">
        <f>VLOOKUP($D1129,metadata!$B$2:$S$450,11,FALSE)</f>
        <v>Atrophaneura alcinous</v>
      </c>
      <c r="O1129" t="str">
        <f>VLOOKUP($D1129,metadata!$B$2:$S$450,12,FALSE)</f>
        <v>lepidoptera</v>
      </c>
      <c r="P1129" t="str">
        <f>VLOOKUP($D1129,metadata!$B$2:$S$450,13,FALSE)</f>
        <v xml:space="preserve"> Fuchu</v>
      </c>
      <c r="Q1129">
        <f>VLOOKUP($D1129,metadata!$B$2:$S$450,14,FALSE)</f>
        <v>35.668968999999997</v>
      </c>
      <c r="R1129">
        <f>VLOOKUP($D1129,metadata!$B$2:$S$450,15,FALSE)</f>
        <v>139.47766899999999</v>
      </c>
      <c r="S1129">
        <f>VLOOKUP($D1129,metadata!$B$2:$S$450,16,FALSE)</f>
        <v>0.05</v>
      </c>
      <c r="T1129">
        <f>VLOOKUP($D1129,metadata!$B$2:$S$450,17,FALSE)</f>
        <v>50</v>
      </c>
      <c r="U1129">
        <f>VLOOKUP($D1129,metadata!$B$2:$S$450,18,FALSE)</f>
        <v>0</v>
      </c>
      <c r="V1129">
        <f>VLOOKUP($D1129,metadata!$B$2:$Z$450,19,FALSE)</f>
        <v>25</v>
      </c>
      <c r="W1129" t="str">
        <f>VLOOKUP($D1129,metadata!$B$2:$Z$450,20,FALSE)</f>
        <v>global average</v>
      </c>
      <c r="X1129">
        <f>VLOOKUP($D1129,metadata!$B$2:$Z$450,21,FALSE)</f>
        <v>0</v>
      </c>
      <c r="Y1129">
        <f>VLOOKUP($D1129,metadata!$B$2:$Z$450,22,FALSE)</f>
        <v>19</v>
      </c>
      <c r="Z1129">
        <f>VLOOKUP($D1129,metadata!$B$2:$Z$450,23,FALSE)</f>
        <v>0</v>
      </c>
      <c r="AA1129">
        <f>VLOOKUP($D1129,metadata!$B$2:$Z$450,24,FALSE)</f>
        <v>0</v>
      </c>
      <c r="AB1129">
        <f>VLOOKUP($D1129,metadata!$B$2:$Z$450,25,FALSE)</f>
        <v>0</v>
      </c>
    </row>
    <row r="1130" spans="3:28" x14ac:dyDescent="0.3">
      <c r="C1130">
        <v>1129</v>
      </c>
      <c r="D1130" s="11" t="str">
        <f t="shared" si="17"/>
        <v>19- Fuchu</v>
      </c>
      <c r="E1130" t="str">
        <f>VLOOKUP($D1130,metadata!$B$2:$S$450,2,FALSE)</f>
        <v>Kato, Y</v>
      </c>
      <c r="F1130" t="str">
        <f>VLOOKUP($D1130,metadata!$B$2:$S$450,3,FALSE)</f>
        <v>Geographic variation in photoperiodic response for the induction of pupal diapause in the Aristolochia-feeding butterfly Atrophaneura alcinous</v>
      </c>
      <c r="G1130" t="str">
        <f>VLOOKUP($D1130,metadata!$B$2:$S$450,4,FALSE)</f>
        <v>10.1303/aez.2005.347</v>
      </c>
      <c r="H1130" t="str">
        <f>VLOOKUP($D1130,metadata!$B$2:$S$450,5,FALSE)</f>
        <v>y</v>
      </c>
      <c r="I1130" t="str">
        <f>VLOOKUP($D1130,metadata!$B$2:$S$450,6,FALSE)</f>
        <v>a</v>
      </c>
      <c r="J1130" t="str">
        <f>VLOOKUP($D1130,metadata!$B$2:$S$450,7,FALSE)</f>
        <v>i</v>
      </c>
      <c r="K1130">
        <f>VLOOKUP($D1130,metadata!$B$2:$S$450,8,FALSE)</f>
        <v>7</v>
      </c>
      <c r="L1130">
        <f>VLOOKUP($D1130,metadata!$B$2:$S$450,9,FALSE)</f>
        <v>5</v>
      </c>
      <c r="M1130">
        <f>VLOOKUP($D1130,metadata!$B$2:$S$450,10,FALSE)</f>
        <v>0</v>
      </c>
      <c r="N1130" t="str">
        <f>VLOOKUP($D1130,metadata!$B$2:$S$450,11,FALSE)</f>
        <v>Atrophaneura alcinous</v>
      </c>
      <c r="O1130" t="str">
        <f>VLOOKUP($D1130,metadata!$B$2:$S$450,12,FALSE)</f>
        <v>lepidoptera</v>
      </c>
      <c r="P1130" t="str">
        <f>VLOOKUP($D1130,metadata!$B$2:$S$450,13,FALSE)</f>
        <v xml:space="preserve"> Fuchu</v>
      </c>
      <c r="Q1130">
        <f>VLOOKUP($D1130,metadata!$B$2:$S$450,14,FALSE)</f>
        <v>35.668968999999997</v>
      </c>
      <c r="R1130">
        <f>VLOOKUP($D1130,metadata!$B$2:$S$450,15,FALSE)</f>
        <v>139.47766899999999</v>
      </c>
      <c r="S1130">
        <f>VLOOKUP($D1130,metadata!$B$2:$S$450,16,FALSE)</f>
        <v>0.05</v>
      </c>
      <c r="T1130">
        <f>VLOOKUP($D1130,metadata!$B$2:$S$450,17,FALSE)</f>
        <v>50</v>
      </c>
      <c r="U1130">
        <f>VLOOKUP($D1130,metadata!$B$2:$S$450,18,FALSE)</f>
        <v>0</v>
      </c>
      <c r="V1130">
        <f>VLOOKUP($D1130,metadata!$B$2:$Z$450,19,FALSE)</f>
        <v>25</v>
      </c>
      <c r="W1130" t="str">
        <f>VLOOKUP($D1130,metadata!$B$2:$Z$450,20,FALSE)</f>
        <v>global average</v>
      </c>
      <c r="X1130">
        <f>VLOOKUP($D1130,metadata!$B$2:$Z$450,21,FALSE)</f>
        <v>0</v>
      </c>
      <c r="Y1130">
        <f>VLOOKUP($D1130,metadata!$B$2:$Z$450,22,FALSE)</f>
        <v>19</v>
      </c>
      <c r="Z1130">
        <f>VLOOKUP($D1130,metadata!$B$2:$Z$450,23,FALSE)</f>
        <v>0</v>
      </c>
      <c r="AA1130">
        <f>VLOOKUP($D1130,metadata!$B$2:$Z$450,24,FALSE)</f>
        <v>0</v>
      </c>
      <c r="AB1130">
        <f>VLOOKUP($D1130,metadata!$B$2:$Z$450,25,FALSE)</f>
        <v>0</v>
      </c>
    </row>
    <row r="1131" spans="3:28" x14ac:dyDescent="0.3">
      <c r="C1131">
        <v>1130</v>
      </c>
      <c r="D1131" s="11" t="str">
        <f t="shared" si="17"/>
        <v>19- Fuchu</v>
      </c>
      <c r="E1131" t="str">
        <f>VLOOKUP($D1131,metadata!$B$2:$S$450,2,FALSE)</f>
        <v>Kato, Y</v>
      </c>
      <c r="F1131" t="str">
        <f>VLOOKUP($D1131,metadata!$B$2:$S$450,3,FALSE)</f>
        <v>Geographic variation in photoperiodic response for the induction of pupal diapause in the Aristolochia-feeding butterfly Atrophaneura alcinous</v>
      </c>
      <c r="G1131" t="str">
        <f>VLOOKUP($D1131,metadata!$B$2:$S$450,4,FALSE)</f>
        <v>10.1303/aez.2005.347</v>
      </c>
      <c r="H1131" t="str">
        <f>VLOOKUP($D1131,metadata!$B$2:$S$450,5,FALSE)</f>
        <v>y</v>
      </c>
      <c r="I1131" t="str">
        <f>VLOOKUP($D1131,metadata!$B$2:$S$450,6,FALSE)</f>
        <v>a</v>
      </c>
      <c r="J1131" t="str">
        <f>VLOOKUP($D1131,metadata!$B$2:$S$450,7,FALSE)</f>
        <v>i</v>
      </c>
      <c r="K1131">
        <f>VLOOKUP($D1131,metadata!$B$2:$S$450,8,FALSE)</f>
        <v>7</v>
      </c>
      <c r="L1131">
        <f>VLOOKUP($D1131,metadata!$B$2:$S$450,9,FALSE)</f>
        <v>5</v>
      </c>
      <c r="M1131">
        <f>VLOOKUP($D1131,metadata!$B$2:$S$450,10,FALSE)</f>
        <v>0</v>
      </c>
      <c r="N1131" t="str">
        <f>VLOOKUP($D1131,metadata!$B$2:$S$450,11,FALSE)</f>
        <v>Atrophaneura alcinous</v>
      </c>
      <c r="O1131" t="str">
        <f>VLOOKUP($D1131,metadata!$B$2:$S$450,12,FALSE)</f>
        <v>lepidoptera</v>
      </c>
      <c r="P1131" t="str">
        <f>VLOOKUP($D1131,metadata!$B$2:$S$450,13,FALSE)</f>
        <v xml:space="preserve"> Fuchu</v>
      </c>
      <c r="Q1131">
        <f>VLOOKUP($D1131,metadata!$B$2:$S$450,14,FALSE)</f>
        <v>35.668968999999997</v>
      </c>
      <c r="R1131">
        <f>VLOOKUP($D1131,metadata!$B$2:$S$450,15,FALSE)</f>
        <v>139.47766899999999</v>
      </c>
      <c r="S1131">
        <f>VLOOKUP($D1131,metadata!$B$2:$S$450,16,FALSE)</f>
        <v>0.05</v>
      </c>
      <c r="T1131">
        <f>VLOOKUP($D1131,metadata!$B$2:$S$450,17,FALSE)</f>
        <v>50</v>
      </c>
      <c r="U1131">
        <f>VLOOKUP($D1131,metadata!$B$2:$S$450,18,FALSE)</f>
        <v>0</v>
      </c>
      <c r="V1131">
        <f>VLOOKUP($D1131,metadata!$B$2:$Z$450,19,FALSE)</f>
        <v>25</v>
      </c>
      <c r="W1131" t="str">
        <f>VLOOKUP($D1131,metadata!$B$2:$Z$450,20,FALSE)</f>
        <v>global average</v>
      </c>
      <c r="X1131">
        <f>VLOOKUP($D1131,metadata!$B$2:$Z$450,21,FALSE)</f>
        <v>0</v>
      </c>
      <c r="Y1131">
        <f>VLOOKUP($D1131,metadata!$B$2:$Z$450,22,FALSE)</f>
        <v>19</v>
      </c>
      <c r="Z1131">
        <f>VLOOKUP($D1131,metadata!$B$2:$Z$450,23,FALSE)</f>
        <v>0</v>
      </c>
      <c r="AA1131">
        <f>VLOOKUP($D1131,metadata!$B$2:$Z$450,24,FALSE)</f>
        <v>0</v>
      </c>
      <c r="AB1131">
        <f>VLOOKUP($D1131,metadata!$B$2:$Z$450,25,FALSE)</f>
        <v>0</v>
      </c>
    </row>
    <row r="1132" spans="3:28" x14ac:dyDescent="0.3">
      <c r="C1132">
        <v>1131</v>
      </c>
      <c r="D1132" s="11" t="str">
        <f t="shared" si="17"/>
        <v>19- Fuchu</v>
      </c>
      <c r="E1132" t="str">
        <f>VLOOKUP($D1132,metadata!$B$2:$S$450,2,FALSE)</f>
        <v>Kato, Y</v>
      </c>
      <c r="F1132" t="str">
        <f>VLOOKUP($D1132,metadata!$B$2:$S$450,3,FALSE)</f>
        <v>Geographic variation in photoperiodic response for the induction of pupal diapause in the Aristolochia-feeding butterfly Atrophaneura alcinous</v>
      </c>
      <c r="G1132" t="str">
        <f>VLOOKUP($D1132,metadata!$B$2:$S$450,4,FALSE)</f>
        <v>10.1303/aez.2005.347</v>
      </c>
      <c r="H1132" t="str">
        <f>VLOOKUP($D1132,metadata!$B$2:$S$450,5,FALSE)</f>
        <v>y</v>
      </c>
      <c r="I1132" t="str">
        <f>VLOOKUP($D1132,metadata!$B$2:$S$450,6,FALSE)</f>
        <v>a</v>
      </c>
      <c r="J1132" t="str">
        <f>VLOOKUP($D1132,metadata!$B$2:$S$450,7,FALSE)</f>
        <v>i</v>
      </c>
      <c r="K1132">
        <f>VLOOKUP($D1132,metadata!$B$2:$S$450,8,FALSE)</f>
        <v>7</v>
      </c>
      <c r="L1132">
        <f>VLOOKUP($D1132,metadata!$B$2:$S$450,9,FALSE)</f>
        <v>5</v>
      </c>
      <c r="M1132">
        <f>VLOOKUP($D1132,metadata!$B$2:$S$450,10,FALSE)</f>
        <v>0</v>
      </c>
      <c r="N1132" t="str">
        <f>VLOOKUP($D1132,metadata!$B$2:$S$450,11,FALSE)</f>
        <v>Atrophaneura alcinous</v>
      </c>
      <c r="O1132" t="str">
        <f>VLOOKUP($D1132,metadata!$B$2:$S$450,12,FALSE)</f>
        <v>lepidoptera</v>
      </c>
      <c r="P1132" t="str">
        <f>VLOOKUP($D1132,metadata!$B$2:$S$450,13,FALSE)</f>
        <v xml:space="preserve"> Fuchu</v>
      </c>
      <c r="Q1132">
        <f>VLOOKUP($D1132,metadata!$B$2:$S$450,14,FALSE)</f>
        <v>35.668968999999997</v>
      </c>
      <c r="R1132">
        <f>VLOOKUP($D1132,metadata!$B$2:$S$450,15,FALSE)</f>
        <v>139.47766899999999</v>
      </c>
      <c r="S1132">
        <f>VLOOKUP($D1132,metadata!$B$2:$S$450,16,FALSE)</f>
        <v>0.05</v>
      </c>
      <c r="T1132">
        <f>VLOOKUP($D1132,metadata!$B$2:$S$450,17,FALSE)</f>
        <v>50</v>
      </c>
      <c r="U1132">
        <f>VLOOKUP($D1132,metadata!$B$2:$S$450,18,FALSE)</f>
        <v>0</v>
      </c>
      <c r="V1132">
        <f>VLOOKUP($D1132,metadata!$B$2:$Z$450,19,FALSE)</f>
        <v>25</v>
      </c>
      <c r="W1132" t="str">
        <f>VLOOKUP($D1132,metadata!$B$2:$Z$450,20,FALSE)</f>
        <v>global average</v>
      </c>
      <c r="X1132">
        <f>VLOOKUP($D1132,metadata!$B$2:$Z$450,21,FALSE)</f>
        <v>0</v>
      </c>
      <c r="Y1132">
        <f>VLOOKUP($D1132,metadata!$B$2:$Z$450,22,FALSE)</f>
        <v>19</v>
      </c>
      <c r="Z1132">
        <f>VLOOKUP($D1132,metadata!$B$2:$Z$450,23,FALSE)</f>
        <v>0</v>
      </c>
      <c r="AA1132">
        <f>VLOOKUP($D1132,metadata!$B$2:$Z$450,24,FALSE)</f>
        <v>0</v>
      </c>
      <c r="AB1132">
        <f>VLOOKUP($D1132,metadata!$B$2:$Z$450,25,FALSE)</f>
        <v>0</v>
      </c>
    </row>
    <row r="1133" spans="3:28" x14ac:dyDescent="0.3">
      <c r="C1133">
        <v>1132</v>
      </c>
      <c r="D1133" s="11" t="str">
        <f t="shared" si="17"/>
        <v>19- Fuchu</v>
      </c>
      <c r="E1133" t="str">
        <f>VLOOKUP($D1133,metadata!$B$2:$S$450,2,FALSE)</f>
        <v>Kato, Y</v>
      </c>
      <c r="F1133" t="str">
        <f>VLOOKUP($D1133,metadata!$B$2:$S$450,3,FALSE)</f>
        <v>Geographic variation in photoperiodic response for the induction of pupal diapause in the Aristolochia-feeding butterfly Atrophaneura alcinous</v>
      </c>
      <c r="G1133" t="str">
        <f>VLOOKUP($D1133,metadata!$B$2:$S$450,4,FALSE)</f>
        <v>10.1303/aez.2005.347</v>
      </c>
      <c r="H1133" t="str">
        <f>VLOOKUP($D1133,metadata!$B$2:$S$450,5,FALSE)</f>
        <v>y</v>
      </c>
      <c r="I1133" t="str">
        <f>VLOOKUP($D1133,metadata!$B$2:$S$450,6,FALSE)</f>
        <v>a</v>
      </c>
      <c r="J1133" t="str">
        <f>VLOOKUP($D1133,metadata!$B$2:$S$450,7,FALSE)</f>
        <v>i</v>
      </c>
      <c r="K1133">
        <f>VLOOKUP($D1133,metadata!$B$2:$S$450,8,FALSE)</f>
        <v>7</v>
      </c>
      <c r="L1133">
        <f>VLOOKUP($D1133,metadata!$B$2:$S$450,9,FALSE)</f>
        <v>5</v>
      </c>
      <c r="M1133">
        <f>VLOOKUP($D1133,metadata!$B$2:$S$450,10,FALSE)</f>
        <v>0</v>
      </c>
      <c r="N1133" t="str">
        <f>VLOOKUP($D1133,metadata!$B$2:$S$450,11,FALSE)</f>
        <v>Atrophaneura alcinous</v>
      </c>
      <c r="O1133" t="str">
        <f>VLOOKUP($D1133,metadata!$B$2:$S$450,12,FALSE)</f>
        <v>lepidoptera</v>
      </c>
      <c r="P1133" t="str">
        <f>VLOOKUP($D1133,metadata!$B$2:$S$450,13,FALSE)</f>
        <v xml:space="preserve"> Fuchu</v>
      </c>
      <c r="Q1133">
        <f>VLOOKUP($D1133,metadata!$B$2:$S$450,14,FALSE)</f>
        <v>35.668968999999997</v>
      </c>
      <c r="R1133">
        <f>VLOOKUP($D1133,metadata!$B$2:$S$450,15,FALSE)</f>
        <v>139.47766899999999</v>
      </c>
      <c r="S1133">
        <f>VLOOKUP($D1133,metadata!$B$2:$S$450,16,FALSE)</f>
        <v>0.05</v>
      </c>
      <c r="T1133">
        <f>VLOOKUP($D1133,metadata!$B$2:$S$450,17,FALSE)</f>
        <v>50</v>
      </c>
      <c r="U1133">
        <f>VLOOKUP($D1133,metadata!$B$2:$S$450,18,FALSE)</f>
        <v>0</v>
      </c>
      <c r="V1133">
        <f>VLOOKUP($D1133,metadata!$B$2:$Z$450,19,FALSE)</f>
        <v>25</v>
      </c>
      <c r="W1133" t="str">
        <f>VLOOKUP($D1133,metadata!$B$2:$Z$450,20,FALSE)</f>
        <v>global average</v>
      </c>
      <c r="X1133">
        <f>VLOOKUP($D1133,metadata!$B$2:$Z$450,21,FALSE)</f>
        <v>0</v>
      </c>
      <c r="Y1133">
        <f>VLOOKUP($D1133,metadata!$B$2:$Z$450,22,FALSE)</f>
        <v>19</v>
      </c>
      <c r="Z1133">
        <f>VLOOKUP($D1133,metadata!$B$2:$Z$450,23,FALSE)</f>
        <v>0</v>
      </c>
      <c r="AA1133">
        <f>VLOOKUP($D1133,metadata!$B$2:$Z$450,24,FALSE)</f>
        <v>0</v>
      </c>
      <c r="AB1133">
        <f>VLOOKUP($D1133,metadata!$B$2:$Z$450,25,FALSE)</f>
        <v>0</v>
      </c>
    </row>
    <row r="1134" spans="3:28" x14ac:dyDescent="0.3">
      <c r="C1134">
        <v>1133</v>
      </c>
      <c r="D1134" s="11" t="str">
        <f t="shared" si="17"/>
        <v>19- Fuchu</v>
      </c>
      <c r="E1134" t="str">
        <f>VLOOKUP($D1134,metadata!$B$2:$S$450,2,FALSE)</f>
        <v>Kato, Y</v>
      </c>
      <c r="F1134" t="str">
        <f>VLOOKUP($D1134,metadata!$B$2:$S$450,3,FALSE)</f>
        <v>Geographic variation in photoperiodic response for the induction of pupal diapause in the Aristolochia-feeding butterfly Atrophaneura alcinous</v>
      </c>
      <c r="G1134" t="str">
        <f>VLOOKUP($D1134,metadata!$B$2:$S$450,4,FALSE)</f>
        <v>10.1303/aez.2005.347</v>
      </c>
      <c r="H1134" t="str">
        <f>VLOOKUP($D1134,metadata!$B$2:$S$450,5,FALSE)</f>
        <v>y</v>
      </c>
      <c r="I1134" t="str">
        <f>VLOOKUP($D1134,metadata!$B$2:$S$450,6,FALSE)</f>
        <v>a</v>
      </c>
      <c r="J1134" t="str">
        <f>VLOOKUP($D1134,metadata!$B$2:$S$450,7,FALSE)</f>
        <v>i</v>
      </c>
      <c r="K1134">
        <f>VLOOKUP($D1134,metadata!$B$2:$S$450,8,FALSE)</f>
        <v>7</v>
      </c>
      <c r="L1134">
        <f>VLOOKUP($D1134,metadata!$B$2:$S$450,9,FALSE)</f>
        <v>5</v>
      </c>
      <c r="M1134">
        <f>VLOOKUP($D1134,metadata!$B$2:$S$450,10,FALSE)</f>
        <v>0</v>
      </c>
      <c r="N1134" t="str">
        <f>VLOOKUP($D1134,metadata!$B$2:$S$450,11,FALSE)</f>
        <v>Atrophaneura alcinous</v>
      </c>
      <c r="O1134" t="str">
        <f>VLOOKUP($D1134,metadata!$B$2:$S$450,12,FALSE)</f>
        <v>lepidoptera</v>
      </c>
      <c r="P1134" t="str">
        <f>VLOOKUP($D1134,metadata!$B$2:$S$450,13,FALSE)</f>
        <v xml:space="preserve"> Fuchu</v>
      </c>
      <c r="Q1134">
        <f>VLOOKUP($D1134,metadata!$B$2:$S$450,14,FALSE)</f>
        <v>35.668968999999997</v>
      </c>
      <c r="R1134">
        <f>VLOOKUP($D1134,metadata!$B$2:$S$450,15,FALSE)</f>
        <v>139.47766899999999</v>
      </c>
      <c r="S1134">
        <f>VLOOKUP($D1134,metadata!$B$2:$S$450,16,FALSE)</f>
        <v>0.05</v>
      </c>
      <c r="T1134">
        <f>VLOOKUP($D1134,metadata!$B$2:$S$450,17,FALSE)</f>
        <v>50</v>
      </c>
      <c r="U1134">
        <f>VLOOKUP($D1134,metadata!$B$2:$S$450,18,FALSE)</f>
        <v>0</v>
      </c>
      <c r="V1134">
        <f>VLOOKUP($D1134,metadata!$B$2:$Z$450,19,FALSE)</f>
        <v>25</v>
      </c>
      <c r="W1134" t="str">
        <f>VLOOKUP($D1134,metadata!$B$2:$Z$450,20,FALSE)</f>
        <v>global average</v>
      </c>
      <c r="X1134">
        <f>VLOOKUP($D1134,metadata!$B$2:$Z$450,21,FALSE)</f>
        <v>0</v>
      </c>
      <c r="Y1134">
        <f>VLOOKUP($D1134,metadata!$B$2:$Z$450,22,FALSE)</f>
        <v>19</v>
      </c>
      <c r="Z1134">
        <f>VLOOKUP($D1134,metadata!$B$2:$Z$450,23,FALSE)</f>
        <v>0</v>
      </c>
      <c r="AA1134">
        <f>VLOOKUP($D1134,metadata!$B$2:$Z$450,24,FALSE)</f>
        <v>0</v>
      </c>
      <c r="AB1134">
        <f>VLOOKUP($D1134,metadata!$B$2:$Z$450,25,FALSE)</f>
        <v>0</v>
      </c>
    </row>
    <row r="1135" spans="3:28" x14ac:dyDescent="0.3">
      <c r="C1135">
        <v>1134</v>
      </c>
      <c r="D1135" s="11" t="str">
        <f t="shared" si="17"/>
        <v>19- Fuchu</v>
      </c>
      <c r="E1135" t="str">
        <f>VLOOKUP($D1135,metadata!$B$2:$S$450,2,FALSE)</f>
        <v>Kato, Y</v>
      </c>
      <c r="F1135" t="str">
        <f>VLOOKUP($D1135,metadata!$B$2:$S$450,3,FALSE)</f>
        <v>Geographic variation in photoperiodic response for the induction of pupal diapause in the Aristolochia-feeding butterfly Atrophaneura alcinous</v>
      </c>
      <c r="G1135" t="str">
        <f>VLOOKUP($D1135,metadata!$B$2:$S$450,4,FALSE)</f>
        <v>10.1303/aez.2005.347</v>
      </c>
      <c r="H1135" t="str">
        <f>VLOOKUP($D1135,metadata!$B$2:$S$450,5,FALSE)</f>
        <v>y</v>
      </c>
      <c r="I1135" t="str">
        <f>VLOOKUP($D1135,metadata!$B$2:$S$450,6,FALSE)</f>
        <v>a</v>
      </c>
      <c r="J1135" t="str">
        <f>VLOOKUP($D1135,metadata!$B$2:$S$450,7,FALSE)</f>
        <v>i</v>
      </c>
      <c r="K1135">
        <f>VLOOKUP($D1135,metadata!$B$2:$S$450,8,FALSE)</f>
        <v>7</v>
      </c>
      <c r="L1135">
        <f>VLOOKUP($D1135,metadata!$B$2:$S$450,9,FALSE)</f>
        <v>5</v>
      </c>
      <c r="M1135">
        <f>VLOOKUP($D1135,metadata!$B$2:$S$450,10,FALSE)</f>
        <v>0</v>
      </c>
      <c r="N1135" t="str">
        <f>VLOOKUP($D1135,metadata!$B$2:$S$450,11,FALSE)</f>
        <v>Atrophaneura alcinous</v>
      </c>
      <c r="O1135" t="str">
        <f>VLOOKUP($D1135,metadata!$B$2:$S$450,12,FALSE)</f>
        <v>lepidoptera</v>
      </c>
      <c r="P1135" t="str">
        <f>VLOOKUP($D1135,metadata!$B$2:$S$450,13,FALSE)</f>
        <v xml:space="preserve"> Fuchu</v>
      </c>
      <c r="Q1135">
        <f>VLOOKUP($D1135,metadata!$B$2:$S$450,14,FALSE)</f>
        <v>35.668968999999997</v>
      </c>
      <c r="R1135">
        <f>VLOOKUP($D1135,metadata!$B$2:$S$450,15,FALSE)</f>
        <v>139.47766899999999</v>
      </c>
      <c r="S1135">
        <f>VLOOKUP($D1135,metadata!$B$2:$S$450,16,FALSE)</f>
        <v>0.05</v>
      </c>
      <c r="T1135">
        <f>VLOOKUP($D1135,metadata!$B$2:$S$450,17,FALSE)</f>
        <v>50</v>
      </c>
      <c r="U1135">
        <f>VLOOKUP($D1135,metadata!$B$2:$S$450,18,FALSE)</f>
        <v>0</v>
      </c>
      <c r="V1135">
        <f>VLOOKUP($D1135,metadata!$B$2:$Z$450,19,FALSE)</f>
        <v>25</v>
      </c>
      <c r="W1135" t="str">
        <f>VLOOKUP($D1135,metadata!$B$2:$Z$450,20,FALSE)</f>
        <v>global average</v>
      </c>
      <c r="X1135">
        <f>VLOOKUP($D1135,metadata!$B$2:$Z$450,21,FALSE)</f>
        <v>0</v>
      </c>
      <c r="Y1135">
        <f>VLOOKUP($D1135,metadata!$B$2:$Z$450,22,FALSE)</f>
        <v>19</v>
      </c>
      <c r="Z1135">
        <f>VLOOKUP($D1135,metadata!$B$2:$Z$450,23,FALSE)</f>
        <v>0</v>
      </c>
      <c r="AA1135">
        <f>VLOOKUP($D1135,metadata!$B$2:$Z$450,24,FALSE)</f>
        <v>0</v>
      </c>
      <c r="AB1135">
        <f>VLOOKUP($D1135,metadata!$B$2:$Z$450,25,FALSE)</f>
        <v>0</v>
      </c>
    </row>
    <row r="1136" spans="3:28" x14ac:dyDescent="0.3">
      <c r="C1136">
        <v>1135</v>
      </c>
      <c r="D1136" s="11" t="str">
        <f t="shared" si="17"/>
        <v>19- Fuchu</v>
      </c>
      <c r="E1136" t="str">
        <f>VLOOKUP($D1136,metadata!$B$2:$S$450,2,FALSE)</f>
        <v>Kato, Y</v>
      </c>
      <c r="F1136" t="str">
        <f>VLOOKUP($D1136,metadata!$B$2:$S$450,3,FALSE)</f>
        <v>Geographic variation in photoperiodic response for the induction of pupal diapause in the Aristolochia-feeding butterfly Atrophaneura alcinous</v>
      </c>
      <c r="G1136" t="str">
        <f>VLOOKUP($D1136,metadata!$B$2:$S$450,4,FALSE)</f>
        <v>10.1303/aez.2005.347</v>
      </c>
      <c r="H1136" t="str">
        <f>VLOOKUP($D1136,metadata!$B$2:$S$450,5,FALSE)</f>
        <v>y</v>
      </c>
      <c r="I1136" t="str">
        <f>VLOOKUP($D1136,metadata!$B$2:$S$450,6,FALSE)</f>
        <v>a</v>
      </c>
      <c r="J1136" t="str">
        <f>VLOOKUP($D1136,metadata!$B$2:$S$450,7,FALSE)</f>
        <v>i</v>
      </c>
      <c r="K1136">
        <f>VLOOKUP($D1136,metadata!$B$2:$S$450,8,FALSE)</f>
        <v>7</v>
      </c>
      <c r="L1136">
        <f>VLOOKUP($D1136,metadata!$B$2:$S$450,9,FALSE)</f>
        <v>5</v>
      </c>
      <c r="M1136">
        <f>VLOOKUP($D1136,metadata!$B$2:$S$450,10,FALSE)</f>
        <v>0</v>
      </c>
      <c r="N1136" t="str">
        <f>VLOOKUP($D1136,metadata!$B$2:$S$450,11,FALSE)</f>
        <v>Atrophaneura alcinous</v>
      </c>
      <c r="O1136" t="str">
        <f>VLOOKUP($D1136,metadata!$B$2:$S$450,12,FALSE)</f>
        <v>lepidoptera</v>
      </c>
      <c r="P1136" t="str">
        <f>VLOOKUP($D1136,metadata!$B$2:$S$450,13,FALSE)</f>
        <v xml:space="preserve"> Fuchu</v>
      </c>
      <c r="Q1136">
        <f>VLOOKUP($D1136,metadata!$B$2:$S$450,14,FALSE)</f>
        <v>35.668968999999997</v>
      </c>
      <c r="R1136">
        <f>VLOOKUP($D1136,metadata!$B$2:$S$450,15,FALSE)</f>
        <v>139.47766899999999</v>
      </c>
      <c r="S1136">
        <f>VLOOKUP($D1136,metadata!$B$2:$S$450,16,FALSE)</f>
        <v>0.05</v>
      </c>
      <c r="T1136">
        <f>VLOOKUP($D1136,metadata!$B$2:$S$450,17,FALSE)</f>
        <v>50</v>
      </c>
      <c r="U1136">
        <f>VLOOKUP($D1136,metadata!$B$2:$S$450,18,FALSE)</f>
        <v>0</v>
      </c>
      <c r="V1136">
        <f>VLOOKUP($D1136,metadata!$B$2:$Z$450,19,FALSE)</f>
        <v>25</v>
      </c>
      <c r="W1136" t="str">
        <f>VLOOKUP($D1136,metadata!$B$2:$Z$450,20,FALSE)</f>
        <v>global average</v>
      </c>
      <c r="X1136">
        <f>VLOOKUP($D1136,metadata!$B$2:$Z$450,21,FALSE)</f>
        <v>0</v>
      </c>
      <c r="Y1136">
        <f>VLOOKUP($D1136,metadata!$B$2:$Z$450,22,FALSE)</f>
        <v>19</v>
      </c>
      <c r="Z1136">
        <f>VLOOKUP($D1136,metadata!$B$2:$Z$450,23,FALSE)</f>
        <v>0</v>
      </c>
      <c r="AA1136">
        <f>VLOOKUP($D1136,metadata!$B$2:$Z$450,24,FALSE)</f>
        <v>0</v>
      </c>
      <c r="AB1136">
        <f>VLOOKUP($D1136,metadata!$B$2:$Z$450,25,FALSE)</f>
        <v>0</v>
      </c>
    </row>
    <row r="1137" spans="3:28" x14ac:dyDescent="0.3">
      <c r="C1137">
        <v>1136</v>
      </c>
      <c r="D1137" s="11" t="str">
        <f t="shared" si="17"/>
        <v>19- Fuchu</v>
      </c>
      <c r="E1137" t="str">
        <f>VLOOKUP($D1137,metadata!$B$2:$S$450,2,FALSE)</f>
        <v>Kato, Y</v>
      </c>
      <c r="F1137" t="str">
        <f>VLOOKUP($D1137,metadata!$B$2:$S$450,3,FALSE)</f>
        <v>Geographic variation in photoperiodic response for the induction of pupal diapause in the Aristolochia-feeding butterfly Atrophaneura alcinous</v>
      </c>
      <c r="G1137" t="str">
        <f>VLOOKUP($D1137,metadata!$B$2:$S$450,4,FALSE)</f>
        <v>10.1303/aez.2005.347</v>
      </c>
      <c r="H1137" t="str">
        <f>VLOOKUP($D1137,metadata!$B$2:$S$450,5,FALSE)</f>
        <v>y</v>
      </c>
      <c r="I1137" t="str">
        <f>VLOOKUP($D1137,metadata!$B$2:$S$450,6,FALSE)</f>
        <v>a</v>
      </c>
      <c r="J1137" t="str">
        <f>VLOOKUP($D1137,metadata!$B$2:$S$450,7,FALSE)</f>
        <v>i</v>
      </c>
      <c r="K1137">
        <f>VLOOKUP($D1137,metadata!$B$2:$S$450,8,FALSE)</f>
        <v>7</v>
      </c>
      <c r="L1137">
        <f>VLOOKUP($D1137,metadata!$B$2:$S$450,9,FALSE)</f>
        <v>5</v>
      </c>
      <c r="M1137">
        <f>VLOOKUP($D1137,metadata!$B$2:$S$450,10,FALSE)</f>
        <v>0</v>
      </c>
      <c r="N1137" t="str">
        <f>VLOOKUP($D1137,metadata!$B$2:$S$450,11,FALSE)</f>
        <v>Atrophaneura alcinous</v>
      </c>
      <c r="O1137" t="str">
        <f>VLOOKUP($D1137,metadata!$B$2:$S$450,12,FALSE)</f>
        <v>lepidoptera</v>
      </c>
      <c r="P1137" t="str">
        <f>VLOOKUP($D1137,metadata!$B$2:$S$450,13,FALSE)</f>
        <v xml:space="preserve"> Fuchu</v>
      </c>
      <c r="Q1137">
        <f>VLOOKUP($D1137,metadata!$B$2:$S$450,14,FALSE)</f>
        <v>35.668968999999997</v>
      </c>
      <c r="R1137">
        <f>VLOOKUP($D1137,metadata!$B$2:$S$450,15,FALSE)</f>
        <v>139.47766899999999</v>
      </c>
      <c r="S1137">
        <f>VLOOKUP($D1137,metadata!$B$2:$S$450,16,FALSE)</f>
        <v>0.05</v>
      </c>
      <c r="T1137">
        <f>VLOOKUP($D1137,metadata!$B$2:$S$450,17,FALSE)</f>
        <v>50</v>
      </c>
      <c r="U1137">
        <f>VLOOKUP($D1137,metadata!$B$2:$S$450,18,FALSE)</f>
        <v>0</v>
      </c>
      <c r="V1137">
        <f>VLOOKUP($D1137,metadata!$B$2:$Z$450,19,FALSE)</f>
        <v>25</v>
      </c>
      <c r="W1137" t="str">
        <f>VLOOKUP($D1137,metadata!$B$2:$Z$450,20,FALSE)</f>
        <v>global average</v>
      </c>
      <c r="X1137">
        <f>VLOOKUP($D1137,metadata!$B$2:$Z$450,21,FALSE)</f>
        <v>0</v>
      </c>
      <c r="Y1137">
        <f>VLOOKUP($D1137,metadata!$B$2:$Z$450,22,FALSE)</f>
        <v>19</v>
      </c>
      <c r="Z1137">
        <f>VLOOKUP($D1137,metadata!$B$2:$Z$450,23,FALSE)</f>
        <v>0</v>
      </c>
      <c r="AA1137">
        <f>VLOOKUP($D1137,metadata!$B$2:$Z$450,24,FALSE)</f>
        <v>0</v>
      </c>
      <c r="AB1137">
        <f>VLOOKUP($D1137,metadata!$B$2:$Z$450,25,FALSE)</f>
        <v>0</v>
      </c>
    </row>
    <row r="1138" spans="3:28" x14ac:dyDescent="0.3">
      <c r="C1138">
        <v>1137</v>
      </c>
      <c r="D1138" s="11" t="str">
        <f t="shared" si="17"/>
        <v>19- Fuchu</v>
      </c>
      <c r="E1138" t="str">
        <f>VLOOKUP($D1138,metadata!$B$2:$S$450,2,FALSE)</f>
        <v>Kato, Y</v>
      </c>
      <c r="F1138" t="str">
        <f>VLOOKUP($D1138,metadata!$B$2:$S$450,3,FALSE)</f>
        <v>Geographic variation in photoperiodic response for the induction of pupal diapause in the Aristolochia-feeding butterfly Atrophaneura alcinous</v>
      </c>
      <c r="G1138" t="str">
        <f>VLOOKUP($D1138,metadata!$B$2:$S$450,4,FALSE)</f>
        <v>10.1303/aez.2005.347</v>
      </c>
      <c r="H1138" t="str">
        <f>VLOOKUP($D1138,metadata!$B$2:$S$450,5,FALSE)</f>
        <v>y</v>
      </c>
      <c r="I1138" t="str">
        <f>VLOOKUP($D1138,metadata!$B$2:$S$450,6,FALSE)</f>
        <v>a</v>
      </c>
      <c r="J1138" t="str">
        <f>VLOOKUP($D1138,metadata!$B$2:$S$450,7,FALSE)</f>
        <v>i</v>
      </c>
      <c r="K1138">
        <f>VLOOKUP($D1138,metadata!$B$2:$S$450,8,FALSE)</f>
        <v>7</v>
      </c>
      <c r="L1138">
        <f>VLOOKUP($D1138,metadata!$B$2:$S$450,9,FALSE)</f>
        <v>5</v>
      </c>
      <c r="M1138">
        <f>VLOOKUP($D1138,metadata!$B$2:$S$450,10,FALSE)</f>
        <v>0</v>
      </c>
      <c r="N1138" t="str">
        <f>VLOOKUP($D1138,metadata!$B$2:$S$450,11,FALSE)</f>
        <v>Atrophaneura alcinous</v>
      </c>
      <c r="O1138" t="str">
        <f>VLOOKUP($D1138,metadata!$B$2:$S$450,12,FALSE)</f>
        <v>lepidoptera</v>
      </c>
      <c r="P1138" t="str">
        <f>VLOOKUP($D1138,metadata!$B$2:$S$450,13,FALSE)</f>
        <v xml:space="preserve"> Fuchu</v>
      </c>
      <c r="Q1138">
        <f>VLOOKUP($D1138,metadata!$B$2:$S$450,14,FALSE)</f>
        <v>35.668968999999997</v>
      </c>
      <c r="R1138">
        <f>VLOOKUP($D1138,metadata!$B$2:$S$450,15,FALSE)</f>
        <v>139.47766899999999</v>
      </c>
      <c r="S1138">
        <f>VLOOKUP($D1138,metadata!$B$2:$S$450,16,FALSE)</f>
        <v>0.05</v>
      </c>
      <c r="T1138">
        <f>VLOOKUP($D1138,metadata!$B$2:$S$450,17,FALSE)</f>
        <v>50</v>
      </c>
      <c r="U1138">
        <f>VLOOKUP($D1138,metadata!$B$2:$S$450,18,FALSE)</f>
        <v>0</v>
      </c>
      <c r="V1138">
        <f>VLOOKUP($D1138,metadata!$B$2:$Z$450,19,FALSE)</f>
        <v>25</v>
      </c>
      <c r="W1138" t="str">
        <f>VLOOKUP($D1138,metadata!$B$2:$Z$450,20,FALSE)</f>
        <v>global average</v>
      </c>
      <c r="X1138">
        <f>VLOOKUP($D1138,metadata!$B$2:$Z$450,21,FALSE)</f>
        <v>0</v>
      </c>
      <c r="Y1138">
        <f>VLOOKUP($D1138,metadata!$B$2:$Z$450,22,FALSE)</f>
        <v>19</v>
      </c>
      <c r="Z1138">
        <f>VLOOKUP($D1138,metadata!$B$2:$Z$450,23,FALSE)</f>
        <v>0</v>
      </c>
      <c r="AA1138">
        <f>VLOOKUP($D1138,metadata!$B$2:$Z$450,24,FALSE)</f>
        <v>0</v>
      </c>
      <c r="AB1138">
        <f>VLOOKUP($D1138,metadata!$B$2:$Z$450,25,FALSE)</f>
        <v>0</v>
      </c>
    </row>
    <row r="1139" spans="3:28" x14ac:dyDescent="0.3">
      <c r="C1139">
        <v>1138</v>
      </c>
      <c r="D1139" s="11" t="str">
        <f t="shared" si="17"/>
        <v>19- Fuchu</v>
      </c>
      <c r="E1139" t="str">
        <f>VLOOKUP($D1139,metadata!$B$2:$S$450,2,FALSE)</f>
        <v>Kato, Y</v>
      </c>
      <c r="F1139" t="str">
        <f>VLOOKUP($D1139,metadata!$B$2:$S$450,3,FALSE)</f>
        <v>Geographic variation in photoperiodic response for the induction of pupal diapause in the Aristolochia-feeding butterfly Atrophaneura alcinous</v>
      </c>
      <c r="G1139" t="str">
        <f>VLOOKUP($D1139,metadata!$B$2:$S$450,4,FALSE)</f>
        <v>10.1303/aez.2005.347</v>
      </c>
      <c r="H1139" t="str">
        <f>VLOOKUP($D1139,metadata!$B$2:$S$450,5,FALSE)</f>
        <v>y</v>
      </c>
      <c r="I1139" t="str">
        <f>VLOOKUP($D1139,metadata!$B$2:$S$450,6,FALSE)</f>
        <v>a</v>
      </c>
      <c r="J1139" t="str">
        <f>VLOOKUP($D1139,metadata!$B$2:$S$450,7,FALSE)</f>
        <v>i</v>
      </c>
      <c r="K1139">
        <f>VLOOKUP($D1139,metadata!$B$2:$S$450,8,FALSE)</f>
        <v>7</v>
      </c>
      <c r="L1139">
        <f>VLOOKUP($D1139,metadata!$B$2:$S$450,9,FALSE)</f>
        <v>5</v>
      </c>
      <c r="M1139">
        <f>VLOOKUP($D1139,metadata!$B$2:$S$450,10,FALSE)</f>
        <v>0</v>
      </c>
      <c r="N1139" t="str">
        <f>VLOOKUP($D1139,metadata!$B$2:$S$450,11,FALSE)</f>
        <v>Atrophaneura alcinous</v>
      </c>
      <c r="O1139" t="str">
        <f>VLOOKUP($D1139,metadata!$B$2:$S$450,12,FALSE)</f>
        <v>lepidoptera</v>
      </c>
      <c r="P1139" t="str">
        <f>VLOOKUP($D1139,metadata!$B$2:$S$450,13,FALSE)</f>
        <v xml:space="preserve"> Fuchu</v>
      </c>
      <c r="Q1139">
        <f>VLOOKUP($D1139,metadata!$B$2:$S$450,14,FALSE)</f>
        <v>35.668968999999997</v>
      </c>
      <c r="R1139">
        <f>VLOOKUP($D1139,metadata!$B$2:$S$450,15,FALSE)</f>
        <v>139.47766899999999</v>
      </c>
      <c r="S1139">
        <f>VLOOKUP($D1139,metadata!$B$2:$S$450,16,FALSE)</f>
        <v>0.05</v>
      </c>
      <c r="T1139">
        <f>VLOOKUP($D1139,metadata!$B$2:$S$450,17,FALSE)</f>
        <v>50</v>
      </c>
      <c r="U1139">
        <f>VLOOKUP($D1139,metadata!$B$2:$S$450,18,FALSE)</f>
        <v>0</v>
      </c>
      <c r="V1139">
        <f>VLOOKUP($D1139,metadata!$B$2:$Z$450,19,FALSE)</f>
        <v>25</v>
      </c>
      <c r="W1139" t="str">
        <f>VLOOKUP($D1139,metadata!$B$2:$Z$450,20,FALSE)</f>
        <v>global average</v>
      </c>
      <c r="X1139">
        <f>VLOOKUP($D1139,metadata!$B$2:$Z$450,21,FALSE)</f>
        <v>0</v>
      </c>
      <c r="Y1139">
        <f>VLOOKUP($D1139,metadata!$B$2:$Z$450,22,FALSE)</f>
        <v>19</v>
      </c>
      <c r="Z1139">
        <f>VLOOKUP($D1139,metadata!$B$2:$Z$450,23,FALSE)</f>
        <v>0</v>
      </c>
      <c r="AA1139">
        <f>VLOOKUP($D1139,metadata!$B$2:$Z$450,24,FALSE)</f>
        <v>0</v>
      </c>
      <c r="AB1139">
        <f>VLOOKUP($D1139,metadata!$B$2:$Z$450,25,FALSE)</f>
        <v>0</v>
      </c>
    </row>
    <row r="1140" spans="3:28" x14ac:dyDescent="0.3">
      <c r="C1140">
        <v>1139</v>
      </c>
      <c r="D1140" s="11" t="str">
        <f t="shared" si="17"/>
        <v>19- Fuchu</v>
      </c>
      <c r="E1140" t="str">
        <f>VLOOKUP($D1140,metadata!$B$2:$S$450,2,FALSE)</f>
        <v>Kato, Y</v>
      </c>
      <c r="F1140" t="str">
        <f>VLOOKUP($D1140,metadata!$B$2:$S$450,3,FALSE)</f>
        <v>Geographic variation in photoperiodic response for the induction of pupal diapause in the Aristolochia-feeding butterfly Atrophaneura alcinous</v>
      </c>
      <c r="G1140" t="str">
        <f>VLOOKUP($D1140,metadata!$B$2:$S$450,4,FALSE)</f>
        <v>10.1303/aez.2005.347</v>
      </c>
      <c r="H1140" t="str">
        <f>VLOOKUP($D1140,metadata!$B$2:$S$450,5,FALSE)</f>
        <v>y</v>
      </c>
      <c r="I1140" t="str">
        <f>VLOOKUP($D1140,metadata!$B$2:$S$450,6,FALSE)</f>
        <v>a</v>
      </c>
      <c r="J1140" t="str">
        <f>VLOOKUP($D1140,metadata!$B$2:$S$450,7,FALSE)</f>
        <v>i</v>
      </c>
      <c r="K1140">
        <f>VLOOKUP($D1140,metadata!$B$2:$S$450,8,FALSE)</f>
        <v>7</v>
      </c>
      <c r="L1140">
        <f>VLOOKUP($D1140,metadata!$B$2:$S$450,9,FALSE)</f>
        <v>5</v>
      </c>
      <c r="M1140">
        <f>VLOOKUP($D1140,metadata!$B$2:$S$450,10,FALSE)</f>
        <v>0</v>
      </c>
      <c r="N1140" t="str">
        <f>VLOOKUP($D1140,metadata!$B$2:$S$450,11,FALSE)</f>
        <v>Atrophaneura alcinous</v>
      </c>
      <c r="O1140" t="str">
        <f>VLOOKUP($D1140,metadata!$B$2:$S$450,12,FALSE)</f>
        <v>lepidoptera</v>
      </c>
      <c r="P1140" t="str">
        <f>VLOOKUP($D1140,metadata!$B$2:$S$450,13,FALSE)</f>
        <v xml:space="preserve"> Fuchu</v>
      </c>
      <c r="Q1140">
        <f>VLOOKUP($D1140,metadata!$B$2:$S$450,14,FALSE)</f>
        <v>35.668968999999997</v>
      </c>
      <c r="R1140">
        <f>VLOOKUP($D1140,metadata!$B$2:$S$450,15,FALSE)</f>
        <v>139.47766899999999</v>
      </c>
      <c r="S1140">
        <f>VLOOKUP($D1140,metadata!$B$2:$S$450,16,FALSE)</f>
        <v>0.05</v>
      </c>
      <c r="T1140">
        <f>VLOOKUP($D1140,metadata!$B$2:$S$450,17,FALSE)</f>
        <v>50</v>
      </c>
      <c r="U1140">
        <f>VLOOKUP($D1140,metadata!$B$2:$S$450,18,FALSE)</f>
        <v>0</v>
      </c>
      <c r="V1140">
        <f>VLOOKUP($D1140,metadata!$B$2:$Z$450,19,FALSE)</f>
        <v>25</v>
      </c>
      <c r="W1140" t="str">
        <f>VLOOKUP($D1140,metadata!$B$2:$Z$450,20,FALSE)</f>
        <v>global average</v>
      </c>
      <c r="X1140">
        <f>VLOOKUP($D1140,metadata!$B$2:$Z$450,21,FALSE)</f>
        <v>0</v>
      </c>
      <c r="Y1140">
        <f>VLOOKUP($D1140,metadata!$B$2:$Z$450,22,FALSE)</f>
        <v>19</v>
      </c>
      <c r="Z1140">
        <f>VLOOKUP($D1140,metadata!$B$2:$Z$450,23,FALSE)</f>
        <v>0</v>
      </c>
      <c r="AA1140">
        <f>VLOOKUP($D1140,metadata!$B$2:$Z$450,24,FALSE)</f>
        <v>0</v>
      </c>
      <c r="AB1140">
        <f>VLOOKUP($D1140,metadata!$B$2:$Z$450,25,FALSE)</f>
        <v>0</v>
      </c>
    </row>
    <row r="1141" spans="3:28" x14ac:dyDescent="0.3">
      <c r="C1141">
        <v>1140</v>
      </c>
      <c r="D1141" s="11" t="str">
        <f t="shared" si="17"/>
        <v>19- Fuchu</v>
      </c>
      <c r="E1141" t="str">
        <f>VLOOKUP($D1141,metadata!$B$2:$S$450,2,FALSE)</f>
        <v>Kato, Y</v>
      </c>
      <c r="F1141" t="str">
        <f>VLOOKUP($D1141,metadata!$B$2:$S$450,3,FALSE)</f>
        <v>Geographic variation in photoperiodic response for the induction of pupal diapause in the Aristolochia-feeding butterfly Atrophaneura alcinous</v>
      </c>
      <c r="G1141" t="str">
        <f>VLOOKUP($D1141,metadata!$B$2:$S$450,4,FALSE)</f>
        <v>10.1303/aez.2005.347</v>
      </c>
      <c r="H1141" t="str">
        <f>VLOOKUP($D1141,metadata!$B$2:$S$450,5,FALSE)</f>
        <v>y</v>
      </c>
      <c r="I1141" t="str">
        <f>VLOOKUP($D1141,metadata!$B$2:$S$450,6,FALSE)</f>
        <v>a</v>
      </c>
      <c r="J1141" t="str">
        <f>VLOOKUP($D1141,metadata!$B$2:$S$450,7,FALSE)</f>
        <v>i</v>
      </c>
      <c r="K1141">
        <f>VLOOKUP($D1141,metadata!$B$2:$S$450,8,FALSE)</f>
        <v>7</v>
      </c>
      <c r="L1141">
        <f>VLOOKUP($D1141,metadata!$B$2:$S$450,9,FALSE)</f>
        <v>5</v>
      </c>
      <c r="M1141">
        <f>VLOOKUP($D1141,metadata!$B$2:$S$450,10,FALSE)</f>
        <v>0</v>
      </c>
      <c r="N1141" t="str">
        <f>VLOOKUP($D1141,metadata!$B$2:$S$450,11,FALSE)</f>
        <v>Atrophaneura alcinous</v>
      </c>
      <c r="O1141" t="str">
        <f>VLOOKUP($D1141,metadata!$B$2:$S$450,12,FALSE)</f>
        <v>lepidoptera</v>
      </c>
      <c r="P1141" t="str">
        <f>VLOOKUP($D1141,metadata!$B$2:$S$450,13,FALSE)</f>
        <v xml:space="preserve"> Fuchu</v>
      </c>
      <c r="Q1141">
        <f>VLOOKUP($D1141,metadata!$B$2:$S$450,14,FALSE)</f>
        <v>35.668968999999997</v>
      </c>
      <c r="R1141">
        <f>VLOOKUP($D1141,metadata!$B$2:$S$450,15,FALSE)</f>
        <v>139.47766899999999</v>
      </c>
      <c r="S1141">
        <f>VLOOKUP($D1141,metadata!$B$2:$S$450,16,FALSE)</f>
        <v>0.05</v>
      </c>
      <c r="T1141">
        <f>VLOOKUP($D1141,metadata!$B$2:$S$450,17,FALSE)</f>
        <v>50</v>
      </c>
      <c r="U1141">
        <f>VLOOKUP($D1141,metadata!$B$2:$S$450,18,FALSE)</f>
        <v>0</v>
      </c>
      <c r="V1141">
        <f>VLOOKUP($D1141,metadata!$B$2:$Z$450,19,FALSE)</f>
        <v>25</v>
      </c>
      <c r="W1141" t="str">
        <f>VLOOKUP($D1141,metadata!$B$2:$Z$450,20,FALSE)</f>
        <v>global average</v>
      </c>
      <c r="X1141">
        <f>VLOOKUP($D1141,metadata!$B$2:$Z$450,21,FALSE)</f>
        <v>0</v>
      </c>
      <c r="Y1141">
        <f>VLOOKUP($D1141,metadata!$B$2:$Z$450,22,FALSE)</f>
        <v>19</v>
      </c>
      <c r="Z1141">
        <f>VLOOKUP($D1141,metadata!$B$2:$Z$450,23,FALSE)</f>
        <v>0</v>
      </c>
      <c r="AA1141">
        <f>VLOOKUP($D1141,metadata!$B$2:$Z$450,24,FALSE)</f>
        <v>0</v>
      </c>
      <c r="AB1141">
        <f>VLOOKUP($D1141,metadata!$B$2:$Z$450,25,FALSE)</f>
        <v>0</v>
      </c>
    </row>
    <row r="1142" spans="3:28" x14ac:dyDescent="0.3">
      <c r="C1142">
        <v>1141</v>
      </c>
      <c r="D1142" s="11" t="str">
        <f t="shared" si="17"/>
        <v>19- Fuchu</v>
      </c>
      <c r="E1142" t="str">
        <f>VLOOKUP($D1142,metadata!$B$2:$S$450,2,FALSE)</f>
        <v>Kato, Y</v>
      </c>
      <c r="F1142" t="str">
        <f>VLOOKUP($D1142,metadata!$B$2:$S$450,3,FALSE)</f>
        <v>Geographic variation in photoperiodic response for the induction of pupal diapause in the Aristolochia-feeding butterfly Atrophaneura alcinous</v>
      </c>
      <c r="G1142" t="str">
        <f>VLOOKUP($D1142,metadata!$B$2:$S$450,4,FALSE)</f>
        <v>10.1303/aez.2005.347</v>
      </c>
      <c r="H1142" t="str">
        <f>VLOOKUP($D1142,metadata!$B$2:$S$450,5,FALSE)</f>
        <v>y</v>
      </c>
      <c r="I1142" t="str">
        <f>VLOOKUP($D1142,metadata!$B$2:$S$450,6,FALSE)</f>
        <v>a</v>
      </c>
      <c r="J1142" t="str">
        <f>VLOOKUP($D1142,metadata!$B$2:$S$450,7,FALSE)</f>
        <v>i</v>
      </c>
      <c r="K1142">
        <f>VLOOKUP($D1142,metadata!$B$2:$S$450,8,FALSE)</f>
        <v>7</v>
      </c>
      <c r="L1142">
        <f>VLOOKUP($D1142,metadata!$B$2:$S$450,9,FALSE)</f>
        <v>5</v>
      </c>
      <c r="M1142">
        <f>VLOOKUP($D1142,metadata!$B$2:$S$450,10,FALSE)</f>
        <v>0</v>
      </c>
      <c r="N1142" t="str">
        <f>VLOOKUP($D1142,metadata!$B$2:$S$450,11,FALSE)</f>
        <v>Atrophaneura alcinous</v>
      </c>
      <c r="O1142" t="str">
        <f>VLOOKUP($D1142,metadata!$B$2:$S$450,12,FALSE)</f>
        <v>lepidoptera</v>
      </c>
      <c r="P1142" t="str">
        <f>VLOOKUP($D1142,metadata!$B$2:$S$450,13,FALSE)</f>
        <v xml:space="preserve"> Fuchu</v>
      </c>
      <c r="Q1142">
        <f>VLOOKUP($D1142,metadata!$B$2:$S$450,14,FALSE)</f>
        <v>35.668968999999997</v>
      </c>
      <c r="R1142">
        <f>VLOOKUP($D1142,metadata!$B$2:$S$450,15,FALSE)</f>
        <v>139.47766899999999</v>
      </c>
      <c r="S1142">
        <f>VLOOKUP($D1142,metadata!$B$2:$S$450,16,FALSE)</f>
        <v>0.05</v>
      </c>
      <c r="T1142">
        <f>VLOOKUP($D1142,metadata!$B$2:$S$450,17,FALSE)</f>
        <v>50</v>
      </c>
      <c r="U1142">
        <f>VLOOKUP($D1142,metadata!$B$2:$S$450,18,FALSE)</f>
        <v>0</v>
      </c>
      <c r="V1142">
        <f>VLOOKUP($D1142,metadata!$B$2:$Z$450,19,FALSE)</f>
        <v>25</v>
      </c>
      <c r="W1142" t="str">
        <f>VLOOKUP($D1142,metadata!$B$2:$Z$450,20,FALSE)</f>
        <v>global average</v>
      </c>
      <c r="X1142">
        <f>VLOOKUP($D1142,metadata!$B$2:$Z$450,21,FALSE)</f>
        <v>0</v>
      </c>
      <c r="Y1142">
        <f>VLOOKUP($D1142,metadata!$B$2:$Z$450,22,FALSE)</f>
        <v>19</v>
      </c>
      <c r="Z1142">
        <f>VLOOKUP($D1142,metadata!$B$2:$Z$450,23,FALSE)</f>
        <v>0</v>
      </c>
      <c r="AA1142">
        <f>VLOOKUP($D1142,metadata!$B$2:$Z$450,24,FALSE)</f>
        <v>0</v>
      </c>
      <c r="AB1142">
        <f>VLOOKUP($D1142,metadata!$B$2:$Z$450,25,FALSE)</f>
        <v>0</v>
      </c>
    </row>
    <row r="1143" spans="3:28" x14ac:dyDescent="0.3">
      <c r="C1143">
        <v>1142</v>
      </c>
      <c r="D1143" s="11" t="str">
        <f t="shared" si="17"/>
        <v>19- Fuchu</v>
      </c>
      <c r="E1143" t="str">
        <f>VLOOKUP($D1143,metadata!$B$2:$S$450,2,FALSE)</f>
        <v>Kato, Y</v>
      </c>
      <c r="F1143" t="str">
        <f>VLOOKUP($D1143,metadata!$B$2:$S$450,3,FALSE)</f>
        <v>Geographic variation in photoperiodic response for the induction of pupal diapause in the Aristolochia-feeding butterfly Atrophaneura alcinous</v>
      </c>
      <c r="G1143" t="str">
        <f>VLOOKUP($D1143,metadata!$B$2:$S$450,4,FALSE)</f>
        <v>10.1303/aez.2005.347</v>
      </c>
      <c r="H1143" t="str">
        <f>VLOOKUP($D1143,metadata!$B$2:$S$450,5,FALSE)</f>
        <v>y</v>
      </c>
      <c r="I1143" t="str">
        <f>VLOOKUP($D1143,metadata!$B$2:$S$450,6,FALSE)</f>
        <v>a</v>
      </c>
      <c r="J1143" t="str">
        <f>VLOOKUP($D1143,metadata!$B$2:$S$450,7,FALSE)</f>
        <v>i</v>
      </c>
      <c r="K1143">
        <f>VLOOKUP($D1143,metadata!$B$2:$S$450,8,FALSE)</f>
        <v>7</v>
      </c>
      <c r="L1143">
        <f>VLOOKUP($D1143,metadata!$B$2:$S$450,9,FALSE)</f>
        <v>5</v>
      </c>
      <c r="M1143">
        <f>VLOOKUP($D1143,metadata!$B$2:$S$450,10,FALSE)</f>
        <v>0</v>
      </c>
      <c r="N1143" t="str">
        <f>VLOOKUP($D1143,metadata!$B$2:$S$450,11,FALSE)</f>
        <v>Atrophaneura alcinous</v>
      </c>
      <c r="O1143" t="str">
        <f>VLOOKUP($D1143,metadata!$B$2:$S$450,12,FALSE)</f>
        <v>lepidoptera</v>
      </c>
      <c r="P1143" t="str">
        <f>VLOOKUP($D1143,metadata!$B$2:$S$450,13,FALSE)</f>
        <v xml:space="preserve"> Fuchu</v>
      </c>
      <c r="Q1143">
        <f>VLOOKUP($D1143,metadata!$B$2:$S$450,14,FALSE)</f>
        <v>35.668968999999997</v>
      </c>
      <c r="R1143">
        <f>VLOOKUP($D1143,metadata!$B$2:$S$450,15,FALSE)</f>
        <v>139.47766899999999</v>
      </c>
      <c r="S1143">
        <f>VLOOKUP($D1143,metadata!$B$2:$S$450,16,FALSE)</f>
        <v>0.05</v>
      </c>
      <c r="T1143">
        <f>VLOOKUP($D1143,metadata!$B$2:$S$450,17,FALSE)</f>
        <v>50</v>
      </c>
      <c r="U1143">
        <f>VLOOKUP($D1143,metadata!$B$2:$S$450,18,FALSE)</f>
        <v>0</v>
      </c>
      <c r="V1143">
        <f>VLOOKUP($D1143,metadata!$B$2:$Z$450,19,FALSE)</f>
        <v>25</v>
      </c>
      <c r="W1143" t="str">
        <f>VLOOKUP($D1143,metadata!$B$2:$Z$450,20,FALSE)</f>
        <v>global average</v>
      </c>
      <c r="X1143">
        <f>VLOOKUP($D1143,metadata!$B$2:$Z$450,21,FALSE)</f>
        <v>0</v>
      </c>
      <c r="Y1143">
        <f>VLOOKUP($D1143,metadata!$B$2:$Z$450,22,FALSE)</f>
        <v>19</v>
      </c>
      <c r="Z1143">
        <f>VLOOKUP($D1143,metadata!$B$2:$Z$450,23,FALSE)</f>
        <v>0</v>
      </c>
      <c r="AA1143">
        <f>VLOOKUP($D1143,metadata!$B$2:$Z$450,24,FALSE)</f>
        <v>0</v>
      </c>
      <c r="AB1143">
        <f>VLOOKUP($D1143,metadata!$B$2:$Z$450,25,FALSE)</f>
        <v>0</v>
      </c>
    </row>
    <row r="1144" spans="3:28" x14ac:dyDescent="0.3">
      <c r="C1144">
        <v>1143</v>
      </c>
      <c r="D1144" s="11" t="str">
        <f t="shared" si="17"/>
        <v>19- Fuchu</v>
      </c>
      <c r="E1144" t="str">
        <f>VLOOKUP($D1144,metadata!$B$2:$S$450,2,FALSE)</f>
        <v>Kato, Y</v>
      </c>
      <c r="F1144" t="str">
        <f>VLOOKUP($D1144,metadata!$B$2:$S$450,3,FALSE)</f>
        <v>Geographic variation in photoperiodic response for the induction of pupal diapause in the Aristolochia-feeding butterfly Atrophaneura alcinous</v>
      </c>
      <c r="G1144" t="str">
        <f>VLOOKUP($D1144,metadata!$B$2:$S$450,4,FALSE)</f>
        <v>10.1303/aez.2005.347</v>
      </c>
      <c r="H1144" t="str">
        <f>VLOOKUP($D1144,metadata!$B$2:$S$450,5,FALSE)</f>
        <v>y</v>
      </c>
      <c r="I1144" t="str">
        <f>VLOOKUP($D1144,metadata!$B$2:$S$450,6,FALSE)</f>
        <v>a</v>
      </c>
      <c r="J1144" t="str">
        <f>VLOOKUP($D1144,metadata!$B$2:$S$450,7,FALSE)</f>
        <v>i</v>
      </c>
      <c r="K1144">
        <f>VLOOKUP($D1144,metadata!$B$2:$S$450,8,FALSE)</f>
        <v>7</v>
      </c>
      <c r="L1144">
        <f>VLOOKUP($D1144,metadata!$B$2:$S$450,9,FALSE)</f>
        <v>5</v>
      </c>
      <c r="M1144">
        <f>VLOOKUP($D1144,metadata!$B$2:$S$450,10,FALSE)</f>
        <v>0</v>
      </c>
      <c r="N1144" t="str">
        <f>VLOOKUP($D1144,metadata!$B$2:$S$450,11,FALSE)</f>
        <v>Atrophaneura alcinous</v>
      </c>
      <c r="O1144" t="str">
        <f>VLOOKUP($D1144,metadata!$B$2:$S$450,12,FALSE)</f>
        <v>lepidoptera</v>
      </c>
      <c r="P1144" t="str">
        <f>VLOOKUP($D1144,metadata!$B$2:$S$450,13,FALSE)</f>
        <v xml:space="preserve"> Fuchu</v>
      </c>
      <c r="Q1144">
        <f>VLOOKUP($D1144,metadata!$B$2:$S$450,14,FALSE)</f>
        <v>35.668968999999997</v>
      </c>
      <c r="R1144">
        <f>VLOOKUP($D1144,metadata!$B$2:$S$450,15,FALSE)</f>
        <v>139.47766899999999</v>
      </c>
      <c r="S1144">
        <f>VLOOKUP($D1144,metadata!$B$2:$S$450,16,FALSE)</f>
        <v>0.05</v>
      </c>
      <c r="T1144">
        <f>VLOOKUP($D1144,metadata!$B$2:$S$450,17,FALSE)</f>
        <v>50</v>
      </c>
      <c r="U1144">
        <f>VLOOKUP($D1144,metadata!$B$2:$S$450,18,FALSE)</f>
        <v>0</v>
      </c>
      <c r="V1144">
        <f>VLOOKUP($D1144,metadata!$B$2:$Z$450,19,FALSE)</f>
        <v>25</v>
      </c>
      <c r="W1144" t="str">
        <f>VLOOKUP($D1144,metadata!$B$2:$Z$450,20,FALSE)</f>
        <v>global average</v>
      </c>
      <c r="X1144">
        <f>VLOOKUP($D1144,metadata!$B$2:$Z$450,21,FALSE)</f>
        <v>0</v>
      </c>
      <c r="Y1144">
        <f>VLOOKUP($D1144,metadata!$B$2:$Z$450,22,FALSE)</f>
        <v>19</v>
      </c>
      <c r="Z1144">
        <f>VLOOKUP($D1144,metadata!$B$2:$Z$450,23,FALSE)</f>
        <v>0</v>
      </c>
      <c r="AA1144">
        <f>VLOOKUP($D1144,metadata!$B$2:$Z$450,24,FALSE)</f>
        <v>0</v>
      </c>
      <c r="AB1144">
        <f>VLOOKUP($D1144,metadata!$B$2:$Z$450,25,FALSE)</f>
        <v>0</v>
      </c>
    </row>
    <row r="1145" spans="3:28" x14ac:dyDescent="0.3">
      <c r="C1145">
        <v>1144</v>
      </c>
      <c r="D1145" s="11" t="str">
        <f t="shared" si="17"/>
        <v>19- Fuchu</v>
      </c>
      <c r="E1145" t="str">
        <f>VLOOKUP($D1145,metadata!$B$2:$S$450,2,FALSE)</f>
        <v>Kato, Y</v>
      </c>
      <c r="F1145" t="str">
        <f>VLOOKUP($D1145,metadata!$B$2:$S$450,3,FALSE)</f>
        <v>Geographic variation in photoperiodic response for the induction of pupal diapause in the Aristolochia-feeding butterfly Atrophaneura alcinous</v>
      </c>
      <c r="G1145" t="str">
        <f>VLOOKUP($D1145,metadata!$B$2:$S$450,4,FALSE)</f>
        <v>10.1303/aez.2005.347</v>
      </c>
      <c r="H1145" t="str">
        <f>VLOOKUP($D1145,metadata!$B$2:$S$450,5,FALSE)</f>
        <v>y</v>
      </c>
      <c r="I1145" t="str">
        <f>VLOOKUP($D1145,metadata!$B$2:$S$450,6,FALSE)</f>
        <v>a</v>
      </c>
      <c r="J1145" t="str">
        <f>VLOOKUP($D1145,metadata!$B$2:$S$450,7,FALSE)</f>
        <v>i</v>
      </c>
      <c r="K1145">
        <f>VLOOKUP($D1145,metadata!$B$2:$S$450,8,FALSE)</f>
        <v>7</v>
      </c>
      <c r="L1145">
        <f>VLOOKUP($D1145,metadata!$B$2:$S$450,9,FALSE)</f>
        <v>5</v>
      </c>
      <c r="M1145">
        <f>VLOOKUP($D1145,metadata!$B$2:$S$450,10,FALSE)</f>
        <v>0</v>
      </c>
      <c r="N1145" t="str">
        <f>VLOOKUP($D1145,metadata!$B$2:$S$450,11,FALSE)</f>
        <v>Atrophaneura alcinous</v>
      </c>
      <c r="O1145" t="str">
        <f>VLOOKUP($D1145,metadata!$B$2:$S$450,12,FALSE)</f>
        <v>lepidoptera</v>
      </c>
      <c r="P1145" t="str">
        <f>VLOOKUP($D1145,metadata!$B$2:$S$450,13,FALSE)</f>
        <v xml:space="preserve"> Fuchu</v>
      </c>
      <c r="Q1145">
        <f>VLOOKUP($D1145,metadata!$B$2:$S$450,14,FALSE)</f>
        <v>35.668968999999997</v>
      </c>
      <c r="R1145">
        <f>VLOOKUP($D1145,metadata!$B$2:$S$450,15,FALSE)</f>
        <v>139.47766899999999</v>
      </c>
      <c r="S1145">
        <f>VLOOKUP($D1145,metadata!$B$2:$S$450,16,FALSE)</f>
        <v>0.05</v>
      </c>
      <c r="T1145">
        <f>VLOOKUP($D1145,metadata!$B$2:$S$450,17,FALSE)</f>
        <v>50</v>
      </c>
      <c r="U1145">
        <f>VLOOKUP($D1145,metadata!$B$2:$S$450,18,FALSE)</f>
        <v>0</v>
      </c>
      <c r="V1145">
        <f>VLOOKUP($D1145,metadata!$B$2:$Z$450,19,FALSE)</f>
        <v>25</v>
      </c>
      <c r="W1145" t="str">
        <f>VLOOKUP($D1145,metadata!$B$2:$Z$450,20,FALSE)</f>
        <v>global average</v>
      </c>
      <c r="X1145">
        <f>VLOOKUP($D1145,metadata!$B$2:$Z$450,21,FALSE)</f>
        <v>0</v>
      </c>
      <c r="Y1145">
        <f>VLOOKUP($D1145,metadata!$B$2:$Z$450,22,FALSE)</f>
        <v>19</v>
      </c>
      <c r="Z1145">
        <f>VLOOKUP($D1145,metadata!$B$2:$Z$450,23,FALSE)</f>
        <v>0</v>
      </c>
      <c r="AA1145">
        <f>VLOOKUP($D1145,metadata!$B$2:$Z$450,24,FALSE)</f>
        <v>0</v>
      </c>
      <c r="AB1145">
        <f>VLOOKUP($D1145,metadata!$B$2:$Z$450,25,FALSE)</f>
        <v>0</v>
      </c>
    </row>
    <row r="1146" spans="3:28" x14ac:dyDescent="0.3">
      <c r="C1146">
        <v>1145</v>
      </c>
      <c r="D1146" s="11" t="str">
        <f t="shared" si="17"/>
        <v>19- Fuchu</v>
      </c>
      <c r="E1146" t="str">
        <f>VLOOKUP($D1146,metadata!$B$2:$S$450,2,FALSE)</f>
        <v>Kato, Y</v>
      </c>
      <c r="F1146" t="str">
        <f>VLOOKUP($D1146,metadata!$B$2:$S$450,3,FALSE)</f>
        <v>Geographic variation in photoperiodic response for the induction of pupal diapause in the Aristolochia-feeding butterfly Atrophaneura alcinous</v>
      </c>
      <c r="G1146" t="str">
        <f>VLOOKUP($D1146,metadata!$B$2:$S$450,4,FALSE)</f>
        <v>10.1303/aez.2005.347</v>
      </c>
      <c r="H1146" t="str">
        <f>VLOOKUP($D1146,metadata!$B$2:$S$450,5,FALSE)</f>
        <v>y</v>
      </c>
      <c r="I1146" t="str">
        <f>VLOOKUP($D1146,metadata!$B$2:$S$450,6,FALSE)</f>
        <v>a</v>
      </c>
      <c r="J1146" t="str">
        <f>VLOOKUP($D1146,metadata!$B$2:$S$450,7,FALSE)</f>
        <v>i</v>
      </c>
      <c r="K1146">
        <f>VLOOKUP($D1146,metadata!$B$2:$S$450,8,FALSE)</f>
        <v>7</v>
      </c>
      <c r="L1146">
        <f>VLOOKUP($D1146,metadata!$B$2:$S$450,9,FALSE)</f>
        <v>5</v>
      </c>
      <c r="M1146">
        <f>VLOOKUP($D1146,metadata!$B$2:$S$450,10,FALSE)</f>
        <v>0</v>
      </c>
      <c r="N1146" t="str">
        <f>VLOOKUP($D1146,metadata!$B$2:$S$450,11,FALSE)</f>
        <v>Atrophaneura alcinous</v>
      </c>
      <c r="O1146" t="str">
        <f>VLOOKUP($D1146,metadata!$B$2:$S$450,12,FALSE)</f>
        <v>lepidoptera</v>
      </c>
      <c r="P1146" t="str">
        <f>VLOOKUP($D1146,metadata!$B$2:$S$450,13,FALSE)</f>
        <v xml:space="preserve"> Fuchu</v>
      </c>
      <c r="Q1146">
        <f>VLOOKUP($D1146,metadata!$B$2:$S$450,14,FALSE)</f>
        <v>35.668968999999997</v>
      </c>
      <c r="R1146">
        <f>VLOOKUP($D1146,metadata!$B$2:$S$450,15,FALSE)</f>
        <v>139.47766899999999</v>
      </c>
      <c r="S1146">
        <f>VLOOKUP($D1146,metadata!$B$2:$S$450,16,FALSE)</f>
        <v>0.05</v>
      </c>
      <c r="T1146">
        <f>VLOOKUP($D1146,metadata!$B$2:$S$450,17,FALSE)</f>
        <v>50</v>
      </c>
      <c r="U1146">
        <f>VLOOKUP($D1146,metadata!$B$2:$S$450,18,FALSE)</f>
        <v>0</v>
      </c>
      <c r="V1146">
        <f>VLOOKUP($D1146,metadata!$B$2:$Z$450,19,FALSE)</f>
        <v>25</v>
      </c>
      <c r="W1146" t="str">
        <f>VLOOKUP($D1146,metadata!$B$2:$Z$450,20,FALSE)</f>
        <v>global average</v>
      </c>
      <c r="X1146">
        <f>VLOOKUP($D1146,metadata!$B$2:$Z$450,21,FALSE)</f>
        <v>0</v>
      </c>
      <c r="Y1146">
        <f>VLOOKUP($D1146,metadata!$B$2:$Z$450,22,FALSE)</f>
        <v>19</v>
      </c>
      <c r="Z1146">
        <f>VLOOKUP($D1146,metadata!$B$2:$Z$450,23,FALSE)</f>
        <v>0</v>
      </c>
      <c r="AA1146">
        <f>VLOOKUP($D1146,metadata!$B$2:$Z$450,24,FALSE)</f>
        <v>0</v>
      </c>
      <c r="AB1146">
        <f>VLOOKUP($D1146,metadata!$B$2:$Z$450,25,FALSE)</f>
        <v>0</v>
      </c>
    </row>
    <row r="1147" spans="3:28" x14ac:dyDescent="0.3">
      <c r="C1147">
        <v>1146</v>
      </c>
      <c r="D1147" s="11" t="str">
        <f t="shared" si="17"/>
        <v>19- Fuchu</v>
      </c>
      <c r="E1147" t="str">
        <f>VLOOKUP($D1147,metadata!$B$2:$S$450,2,FALSE)</f>
        <v>Kato, Y</v>
      </c>
      <c r="F1147" t="str">
        <f>VLOOKUP($D1147,metadata!$B$2:$S$450,3,FALSE)</f>
        <v>Geographic variation in photoperiodic response for the induction of pupal diapause in the Aristolochia-feeding butterfly Atrophaneura alcinous</v>
      </c>
      <c r="G1147" t="str">
        <f>VLOOKUP($D1147,metadata!$B$2:$S$450,4,FALSE)</f>
        <v>10.1303/aez.2005.347</v>
      </c>
      <c r="H1147" t="str">
        <f>VLOOKUP($D1147,metadata!$B$2:$S$450,5,FALSE)</f>
        <v>y</v>
      </c>
      <c r="I1147" t="str">
        <f>VLOOKUP($D1147,metadata!$B$2:$S$450,6,FALSE)</f>
        <v>a</v>
      </c>
      <c r="J1147" t="str">
        <f>VLOOKUP($D1147,metadata!$B$2:$S$450,7,FALSE)</f>
        <v>i</v>
      </c>
      <c r="K1147">
        <f>VLOOKUP($D1147,metadata!$B$2:$S$450,8,FALSE)</f>
        <v>7</v>
      </c>
      <c r="L1147">
        <f>VLOOKUP($D1147,metadata!$B$2:$S$450,9,FALSE)</f>
        <v>5</v>
      </c>
      <c r="M1147">
        <f>VLOOKUP($D1147,metadata!$B$2:$S$450,10,FALSE)</f>
        <v>0</v>
      </c>
      <c r="N1147" t="str">
        <f>VLOOKUP($D1147,metadata!$B$2:$S$450,11,FALSE)</f>
        <v>Atrophaneura alcinous</v>
      </c>
      <c r="O1147" t="str">
        <f>VLOOKUP($D1147,metadata!$B$2:$S$450,12,FALSE)</f>
        <v>lepidoptera</v>
      </c>
      <c r="P1147" t="str">
        <f>VLOOKUP($D1147,metadata!$B$2:$S$450,13,FALSE)</f>
        <v xml:space="preserve"> Fuchu</v>
      </c>
      <c r="Q1147">
        <f>VLOOKUP($D1147,metadata!$B$2:$S$450,14,FALSE)</f>
        <v>35.668968999999997</v>
      </c>
      <c r="R1147">
        <f>VLOOKUP($D1147,metadata!$B$2:$S$450,15,FALSE)</f>
        <v>139.47766899999999</v>
      </c>
      <c r="S1147">
        <f>VLOOKUP($D1147,metadata!$B$2:$S$450,16,FALSE)</f>
        <v>0.05</v>
      </c>
      <c r="T1147">
        <f>VLOOKUP($D1147,metadata!$B$2:$S$450,17,FALSE)</f>
        <v>50</v>
      </c>
      <c r="U1147">
        <f>VLOOKUP($D1147,metadata!$B$2:$S$450,18,FALSE)</f>
        <v>0</v>
      </c>
      <c r="V1147">
        <f>VLOOKUP($D1147,metadata!$B$2:$Z$450,19,FALSE)</f>
        <v>25</v>
      </c>
      <c r="W1147" t="str">
        <f>VLOOKUP($D1147,metadata!$B$2:$Z$450,20,FALSE)</f>
        <v>global average</v>
      </c>
      <c r="X1147">
        <f>VLOOKUP($D1147,metadata!$B$2:$Z$450,21,FALSE)</f>
        <v>0</v>
      </c>
      <c r="Y1147">
        <f>VLOOKUP($D1147,metadata!$B$2:$Z$450,22,FALSE)</f>
        <v>19</v>
      </c>
      <c r="Z1147">
        <f>VLOOKUP($D1147,metadata!$B$2:$Z$450,23,FALSE)</f>
        <v>0</v>
      </c>
      <c r="AA1147">
        <f>VLOOKUP($D1147,metadata!$B$2:$Z$450,24,FALSE)</f>
        <v>0</v>
      </c>
      <c r="AB1147">
        <f>VLOOKUP($D1147,metadata!$B$2:$Z$450,25,FALSE)</f>
        <v>0</v>
      </c>
    </row>
    <row r="1148" spans="3:28" x14ac:dyDescent="0.3">
      <c r="C1148">
        <v>1147</v>
      </c>
      <c r="D1148" s="11" t="str">
        <f t="shared" si="17"/>
        <v>19- Fuchu</v>
      </c>
      <c r="E1148" t="str">
        <f>VLOOKUP($D1148,metadata!$B$2:$S$450,2,FALSE)</f>
        <v>Kato, Y</v>
      </c>
      <c r="F1148" t="str">
        <f>VLOOKUP($D1148,metadata!$B$2:$S$450,3,FALSE)</f>
        <v>Geographic variation in photoperiodic response for the induction of pupal diapause in the Aristolochia-feeding butterfly Atrophaneura alcinous</v>
      </c>
      <c r="G1148" t="str">
        <f>VLOOKUP($D1148,metadata!$B$2:$S$450,4,FALSE)</f>
        <v>10.1303/aez.2005.347</v>
      </c>
      <c r="H1148" t="str">
        <f>VLOOKUP($D1148,metadata!$B$2:$S$450,5,FALSE)</f>
        <v>y</v>
      </c>
      <c r="I1148" t="str">
        <f>VLOOKUP($D1148,metadata!$B$2:$S$450,6,FALSE)</f>
        <v>a</v>
      </c>
      <c r="J1148" t="str">
        <f>VLOOKUP($D1148,metadata!$B$2:$S$450,7,FALSE)</f>
        <v>i</v>
      </c>
      <c r="K1148">
        <f>VLOOKUP($D1148,metadata!$B$2:$S$450,8,FALSE)</f>
        <v>7</v>
      </c>
      <c r="L1148">
        <f>VLOOKUP($D1148,metadata!$B$2:$S$450,9,FALSE)</f>
        <v>5</v>
      </c>
      <c r="M1148">
        <f>VLOOKUP($D1148,metadata!$B$2:$S$450,10,FALSE)</f>
        <v>0</v>
      </c>
      <c r="N1148" t="str">
        <f>VLOOKUP($D1148,metadata!$B$2:$S$450,11,FALSE)</f>
        <v>Atrophaneura alcinous</v>
      </c>
      <c r="O1148" t="str">
        <f>VLOOKUP($D1148,metadata!$B$2:$S$450,12,FALSE)</f>
        <v>lepidoptera</v>
      </c>
      <c r="P1148" t="str">
        <f>VLOOKUP($D1148,metadata!$B$2:$S$450,13,FALSE)</f>
        <v xml:space="preserve"> Fuchu</v>
      </c>
      <c r="Q1148">
        <f>VLOOKUP($D1148,metadata!$B$2:$S$450,14,FALSE)</f>
        <v>35.668968999999997</v>
      </c>
      <c r="R1148">
        <f>VLOOKUP($D1148,metadata!$B$2:$S$450,15,FALSE)</f>
        <v>139.47766899999999</v>
      </c>
      <c r="S1148">
        <f>VLOOKUP($D1148,metadata!$B$2:$S$450,16,FALSE)</f>
        <v>0.05</v>
      </c>
      <c r="T1148">
        <f>VLOOKUP($D1148,metadata!$B$2:$S$450,17,FALSE)</f>
        <v>50</v>
      </c>
      <c r="U1148">
        <f>VLOOKUP($D1148,metadata!$B$2:$S$450,18,FALSE)</f>
        <v>0</v>
      </c>
      <c r="V1148">
        <f>VLOOKUP($D1148,metadata!$B$2:$Z$450,19,FALSE)</f>
        <v>25</v>
      </c>
      <c r="W1148" t="str">
        <f>VLOOKUP($D1148,metadata!$B$2:$Z$450,20,FALSE)</f>
        <v>global average</v>
      </c>
      <c r="X1148">
        <f>VLOOKUP($D1148,metadata!$B$2:$Z$450,21,FALSE)</f>
        <v>0</v>
      </c>
      <c r="Y1148">
        <f>VLOOKUP($D1148,metadata!$B$2:$Z$450,22,FALSE)</f>
        <v>19</v>
      </c>
      <c r="Z1148">
        <f>VLOOKUP($D1148,metadata!$B$2:$Z$450,23,FALSE)</f>
        <v>0</v>
      </c>
      <c r="AA1148">
        <f>VLOOKUP($D1148,metadata!$B$2:$Z$450,24,FALSE)</f>
        <v>0</v>
      </c>
      <c r="AB1148">
        <f>VLOOKUP($D1148,metadata!$B$2:$Z$450,25,FALSE)</f>
        <v>0</v>
      </c>
    </row>
    <row r="1149" spans="3:28" x14ac:dyDescent="0.3">
      <c r="C1149">
        <v>1148</v>
      </c>
      <c r="D1149" s="11" t="str">
        <f t="shared" si="17"/>
        <v>19- Fuchu</v>
      </c>
      <c r="E1149" t="str">
        <f>VLOOKUP($D1149,metadata!$B$2:$S$450,2,FALSE)</f>
        <v>Kato, Y</v>
      </c>
      <c r="F1149" t="str">
        <f>VLOOKUP($D1149,metadata!$B$2:$S$450,3,FALSE)</f>
        <v>Geographic variation in photoperiodic response for the induction of pupal diapause in the Aristolochia-feeding butterfly Atrophaneura alcinous</v>
      </c>
      <c r="G1149" t="str">
        <f>VLOOKUP($D1149,metadata!$B$2:$S$450,4,FALSE)</f>
        <v>10.1303/aez.2005.347</v>
      </c>
      <c r="H1149" t="str">
        <f>VLOOKUP($D1149,metadata!$B$2:$S$450,5,FALSE)</f>
        <v>y</v>
      </c>
      <c r="I1149" t="str">
        <f>VLOOKUP($D1149,metadata!$B$2:$S$450,6,FALSE)</f>
        <v>a</v>
      </c>
      <c r="J1149" t="str">
        <f>VLOOKUP($D1149,metadata!$B$2:$S$450,7,FALSE)</f>
        <v>i</v>
      </c>
      <c r="K1149">
        <f>VLOOKUP($D1149,metadata!$B$2:$S$450,8,FALSE)</f>
        <v>7</v>
      </c>
      <c r="L1149">
        <f>VLOOKUP($D1149,metadata!$B$2:$S$450,9,FALSE)</f>
        <v>5</v>
      </c>
      <c r="M1149">
        <f>VLOOKUP($D1149,metadata!$B$2:$S$450,10,FALSE)</f>
        <v>0</v>
      </c>
      <c r="N1149" t="str">
        <f>VLOOKUP($D1149,metadata!$B$2:$S$450,11,FALSE)</f>
        <v>Atrophaneura alcinous</v>
      </c>
      <c r="O1149" t="str">
        <f>VLOOKUP($D1149,metadata!$B$2:$S$450,12,FALSE)</f>
        <v>lepidoptera</v>
      </c>
      <c r="P1149" t="str">
        <f>VLOOKUP($D1149,metadata!$B$2:$S$450,13,FALSE)</f>
        <v xml:space="preserve"> Fuchu</v>
      </c>
      <c r="Q1149">
        <f>VLOOKUP($D1149,metadata!$B$2:$S$450,14,FALSE)</f>
        <v>35.668968999999997</v>
      </c>
      <c r="R1149">
        <f>VLOOKUP($D1149,metadata!$B$2:$S$450,15,FALSE)</f>
        <v>139.47766899999999</v>
      </c>
      <c r="S1149">
        <f>VLOOKUP($D1149,metadata!$B$2:$S$450,16,FALSE)</f>
        <v>0.05</v>
      </c>
      <c r="T1149">
        <f>VLOOKUP($D1149,metadata!$B$2:$S$450,17,FALSE)</f>
        <v>50</v>
      </c>
      <c r="U1149">
        <f>VLOOKUP($D1149,metadata!$B$2:$S$450,18,FALSE)</f>
        <v>0</v>
      </c>
      <c r="V1149">
        <f>VLOOKUP($D1149,metadata!$B$2:$Z$450,19,FALSE)</f>
        <v>25</v>
      </c>
      <c r="W1149" t="str">
        <f>VLOOKUP($D1149,metadata!$B$2:$Z$450,20,FALSE)</f>
        <v>global average</v>
      </c>
      <c r="X1149">
        <f>VLOOKUP($D1149,metadata!$B$2:$Z$450,21,FALSE)</f>
        <v>0</v>
      </c>
      <c r="Y1149">
        <f>VLOOKUP($D1149,metadata!$B$2:$Z$450,22,FALSE)</f>
        <v>19</v>
      </c>
      <c r="Z1149">
        <f>VLOOKUP($D1149,metadata!$B$2:$Z$450,23,FALSE)</f>
        <v>0</v>
      </c>
      <c r="AA1149">
        <f>VLOOKUP($D1149,metadata!$B$2:$Z$450,24,FALSE)</f>
        <v>0</v>
      </c>
      <c r="AB1149">
        <f>VLOOKUP($D1149,metadata!$B$2:$Z$450,25,FALSE)</f>
        <v>0</v>
      </c>
    </row>
    <row r="1150" spans="3:28" x14ac:dyDescent="0.3">
      <c r="C1150">
        <v>1149</v>
      </c>
      <c r="D1150" s="11" t="str">
        <f t="shared" si="17"/>
        <v>19- Fuchu</v>
      </c>
      <c r="E1150" t="str">
        <f>VLOOKUP($D1150,metadata!$B$2:$S$450,2,FALSE)</f>
        <v>Kato, Y</v>
      </c>
      <c r="F1150" t="str">
        <f>VLOOKUP($D1150,metadata!$B$2:$S$450,3,FALSE)</f>
        <v>Geographic variation in photoperiodic response for the induction of pupal diapause in the Aristolochia-feeding butterfly Atrophaneura alcinous</v>
      </c>
      <c r="G1150" t="str">
        <f>VLOOKUP($D1150,metadata!$B$2:$S$450,4,FALSE)</f>
        <v>10.1303/aez.2005.347</v>
      </c>
      <c r="H1150" t="str">
        <f>VLOOKUP($D1150,metadata!$B$2:$S$450,5,FALSE)</f>
        <v>y</v>
      </c>
      <c r="I1150" t="str">
        <f>VLOOKUP($D1150,metadata!$B$2:$S$450,6,FALSE)</f>
        <v>a</v>
      </c>
      <c r="J1150" t="str">
        <f>VLOOKUP($D1150,metadata!$B$2:$S$450,7,FALSE)</f>
        <v>i</v>
      </c>
      <c r="K1150">
        <f>VLOOKUP($D1150,metadata!$B$2:$S$450,8,FALSE)</f>
        <v>7</v>
      </c>
      <c r="L1150">
        <f>VLOOKUP($D1150,metadata!$B$2:$S$450,9,FALSE)</f>
        <v>5</v>
      </c>
      <c r="M1150">
        <f>VLOOKUP($D1150,metadata!$B$2:$S$450,10,FALSE)</f>
        <v>0</v>
      </c>
      <c r="N1150" t="str">
        <f>VLOOKUP($D1150,metadata!$B$2:$S$450,11,FALSE)</f>
        <v>Atrophaneura alcinous</v>
      </c>
      <c r="O1150" t="str">
        <f>VLOOKUP($D1150,metadata!$B$2:$S$450,12,FALSE)</f>
        <v>lepidoptera</v>
      </c>
      <c r="P1150" t="str">
        <f>VLOOKUP($D1150,metadata!$B$2:$S$450,13,FALSE)</f>
        <v xml:space="preserve"> Fuchu</v>
      </c>
      <c r="Q1150">
        <f>VLOOKUP($D1150,metadata!$B$2:$S$450,14,FALSE)</f>
        <v>35.668968999999997</v>
      </c>
      <c r="R1150">
        <f>VLOOKUP($D1150,metadata!$B$2:$S$450,15,FALSE)</f>
        <v>139.47766899999999</v>
      </c>
      <c r="S1150">
        <f>VLOOKUP($D1150,metadata!$B$2:$S$450,16,FALSE)</f>
        <v>0.05</v>
      </c>
      <c r="T1150">
        <f>VLOOKUP($D1150,metadata!$B$2:$S$450,17,FALSE)</f>
        <v>50</v>
      </c>
      <c r="U1150">
        <f>VLOOKUP($D1150,metadata!$B$2:$S$450,18,FALSE)</f>
        <v>0</v>
      </c>
      <c r="V1150">
        <f>VLOOKUP($D1150,metadata!$B$2:$Z$450,19,FALSE)</f>
        <v>25</v>
      </c>
      <c r="W1150" t="str">
        <f>VLOOKUP($D1150,metadata!$B$2:$Z$450,20,FALSE)</f>
        <v>global average</v>
      </c>
      <c r="X1150">
        <f>VLOOKUP($D1150,metadata!$B$2:$Z$450,21,FALSE)</f>
        <v>0</v>
      </c>
      <c r="Y1150">
        <f>VLOOKUP($D1150,metadata!$B$2:$Z$450,22,FALSE)</f>
        <v>19</v>
      </c>
      <c r="Z1150">
        <f>VLOOKUP($D1150,metadata!$B$2:$Z$450,23,FALSE)</f>
        <v>0</v>
      </c>
      <c r="AA1150">
        <f>VLOOKUP($D1150,metadata!$B$2:$Z$450,24,FALSE)</f>
        <v>0</v>
      </c>
      <c r="AB1150">
        <f>VLOOKUP($D1150,metadata!$B$2:$Z$450,25,FALSE)</f>
        <v>0</v>
      </c>
    </row>
    <row r="1151" spans="3:28" x14ac:dyDescent="0.3">
      <c r="C1151">
        <v>1150</v>
      </c>
      <c r="D1151" s="11" t="str">
        <f t="shared" si="17"/>
        <v>19- Fuchu</v>
      </c>
      <c r="E1151" t="str">
        <f>VLOOKUP($D1151,metadata!$B$2:$S$450,2,FALSE)</f>
        <v>Kato, Y</v>
      </c>
      <c r="F1151" t="str">
        <f>VLOOKUP($D1151,metadata!$B$2:$S$450,3,FALSE)</f>
        <v>Geographic variation in photoperiodic response for the induction of pupal diapause in the Aristolochia-feeding butterfly Atrophaneura alcinous</v>
      </c>
      <c r="G1151" t="str">
        <f>VLOOKUP($D1151,metadata!$B$2:$S$450,4,FALSE)</f>
        <v>10.1303/aez.2005.347</v>
      </c>
      <c r="H1151" t="str">
        <f>VLOOKUP($D1151,metadata!$B$2:$S$450,5,FALSE)</f>
        <v>y</v>
      </c>
      <c r="I1151" t="str">
        <f>VLOOKUP($D1151,metadata!$B$2:$S$450,6,FALSE)</f>
        <v>a</v>
      </c>
      <c r="J1151" t="str">
        <f>VLOOKUP($D1151,metadata!$B$2:$S$450,7,FALSE)</f>
        <v>i</v>
      </c>
      <c r="K1151">
        <f>VLOOKUP($D1151,metadata!$B$2:$S$450,8,FALSE)</f>
        <v>7</v>
      </c>
      <c r="L1151">
        <f>VLOOKUP($D1151,metadata!$B$2:$S$450,9,FALSE)</f>
        <v>5</v>
      </c>
      <c r="M1151">
        <f>VLOOKUP($D1151,metadata!$B$2:$S$450,10,FALSE)</f>
        <v>0</v>
      </c>
      <c r="N1151" t="str">
        <f>VLOOKUP($D1151,metadata!$B$2:$S$450,11,FALSE)</f>
        <v>Atrophaneura alcinous</v>
      </c>
      <c r="O1151" t="str">
        <f>VLOOKUP($D1151,metadata!$B$2:$S$450,12,FALSE)</f>
        <v>lepidoptera</v>
      </c>
      <c r="P1151" t="str">
        <f>VLOOKUP($D1151,metadata!$B$2:$S$450,13,FALSE)</f>
        <v xml:space="preserve"> Fuchu</v>
      </c>
      <c r="Q1151">
        <f>VLOOKUP($D1151,metadata!$B$2:$S$450,14,FALSE)</f>
        <v>35.668968999999997</v>
      </c>
      <c r="R1151">
        <f>VLOOKUP($D1151,metadata!$B$2:$S$450,15,FALSE)</f>
        <v>139.47766899999999</v>
      </c>
      <c r="S1151">
        <f>VLOOKUP($D1151,metadata!$B$2:$S$450,16,FALSE)</f>
        <v>0.05</v>
      </c>
      <c r="T1151">
        <f>VLOOKUP($D1151,metadata!$B$2:$S$450,17,FALSE)</f>
        <v>50</v>
      </c>
      <c r="U1151">
        <f>VLOOKUP($D1151,metadata!$B$2:$S$450,18,FALSE)</f>
        <v>0</v>
      </c>
      <c r="V1151">
        <f>VLOOKUP($D1151,metadata!$B$2:$Z$450,19,FALSE)</f>
        <v>25</v>
      </c>
      <c r="W1151" t="str">
        <f>VLOOKUP($D1151,metadata!$B$2:$Z$450,20,FALSE)</f>
        <v>global average</v>
      </c>
      <c r="X1151">
        <f>VLOOKUP($D1151,metadata!$B$2:$Z$450,21,FALSE)</f>
        <v>0</v>
      </c>
      <c r="Y1151">
        <f>VLOOKUP($D1151,metadata!$B$2:$Z$450,22,FALSE)</f>
        <v>19</v>
      </c>
      <c r="Z1151">
        <f>VLOOKUP($D1151,metadata!$B$2:$Z$450,23,FALSE)</f>
        <v>0</v>
      </c>
      <c r="AA1151">
        <f>VLOOKUP($D1151,metadata!$B$2:$Z$450,24,FALSE)</f>
        <v>0</v>
      </c>
      <c r="AB1151">
        <f>VLOOKUP($D1151,metadata!$B$2:$Z$450,25,FALSE)</f>
        <v>0</v>
      </c>
    </row>
    <row r="1152" spans="3:28" x14ac:dyDescent="0.3">
      <c r="C1152">
        <v>1151</v>
      </c>
      <c r="D1152" s="11" t="str">
        <f t="shared" si="17"/>
        <v>19- Fuchu</v>
      </c>
      <c r="E1152" t="str">
        <f>VLOOKUP($D1152,metadata!$B$2:$S$450,2,FALSE)</f>
        <v>Kato, Y</v>
      </c>
      <c r="F1152" t="str">
        <f>VLOOKUP($D1152,metadata!$B$2:$S$450,3,FALSE)</f>
        <v>Geographic variation in photoperiodic response for the induction of pupal diapause in the Aristolochia-feeding butterfly Atrophaneura alcinous</v>
      </c>
      <c r="G1152" t="str">
        <f>VLOOKUP($D1152,metadata!$B$2:$S$450,4,FALSE)</f>
        <v>10.1303/aez.2005.347</v>
      </c>
      <c r="H1152" t="str">
        <f>VLOOKUP($D1152,metadata!$B$2:$S$450,5,FALSE)</f>
        <v>y</v>
      </c>
      <c r="I1152" t="str">
        <f>VLOOKUP($D1152,metadata!$B$2:$S$450,6,FALSE)</f>
        <v>a</v>
      </c>
      <c r="J1152" t="str">
        <f>VLOOKUP($D1152,metadata!$B$2:$S$450,7,FALSE)</f>
        <v>i</v>
      </c>
      <c r="K1152">
        <f>VLOOKUP($D1152,metadata!$B$2:$S$450,8,FALSE)</f>
        <v>7</v>
      </c>
      <c r="L1152">
        <f>VLOOKUP($D1152,metadata!$B$2:$S$450,9,FALSE)</f>
        <v>5</v>
      </c>
      <c r="M1152">
        <f>VLOOKUP($D1152,metadata!$B$2:$S$450,10,FALSE)</f>
        <v>0</v>
      </c>
      <c r="N1152" t="str">
        <f>VLOOKUP($D1152,metadata!$B$2:$S$450,11,FALSE)</f>
        <v>Atrophaneura alcinous</v>
      </c>
      <c r="O1152" t="str">
        <f>VLOOKUP($D1152,metadata!$B$2:$S$450,12,FALSE)</f>
        <v>lepidoptera</v>
      </c>
      <c r="P1152" t="str">
        <f>VLOOKUP($D1152,metadata!$B$2:$S$450,13,FALSE)</f>
        <v xml:space="preserve"> Fuchu</v>
      </c>
      <c r="Q1152">
        <f>VLOOKUP($D1152,metadata!$B$2:$S$450,14,FALSE)</f>
        <v>35.668968999999997</v>
      </c>
      <c r="R1152">
        <f>VLOOKUP($D1152,metadata!$B$2:$S$450,15,FALSE)</f>
        <v>139.47766899999999</v>
      </c>
      <c r="S1152">
        <f>VLOOKUP($D1152,metadata!$B$2:$S$450,16,FALSE)</f>
        <v>0.05</v>
      </c>
      <c r="T1152">
        <f>VLOOKUP($D1152,metadata!$B$2:$S$450,17,FALSE)</f>
        <v>50</v>
      </c>
      <c r="U1152">
        <f>VLOOKUP($D1152,metadata!$B$2:$S$450,18,FALSE)</f>
        <v>0</v>
      </c>
      <c r="V1152">
        <f>VLOOKUP($D1152,metadata!$B$2:$Z$450,19,FALSE)</f>
        <v>25</v>
      </c>
      <c r="W1152" t="str">
        <f>VLOOKUP($D1152,metadata!$B$2:$Z$450,20,FALSE)</f>
        <v>global average</v>
      </c>
      <c r="X1152">
        <f>VLOOKUP($D1152,metadata!$B$2:$Z$450,21,FALSE)</f>
        <v>0</v>
      </c>
      <c r="Y1152">
        <f>VLOOKUP($D1152,metadata!$B$2:$Z$450,22,FALSE)</f>
        <v>19</v>
      </c>
      <c r="Z1152">
        <f>VLOOKUP($D1152,metadata!$B$2:$Z$450,23,FALSE)</f>
        <v>0</v>
      </c>
      <c r="AA1152">
        <f>VLOOKUP($D1152,metadata!$B$2:$Z$450,24,FALSE)</f>
        <v>0</v>
      </c>
      <c r="AB1152">
        <f>VLOOKUP($D1152,metadata!$B$2:$Z$450,25,FALSE)</f>
        <v>0</v>
      </c>
    </row>
    <row r="1153" spans="3:28" x14ac:dyDescent="0.3">
      <c r="C1153">
        <v>1152</v>
      </c>
      <c r="D1153" s="11" t="str">
        <f t="shared" si="17"/>
        <v>19- Fuchu</v>
      </c>
      <c r="E1153" t="str">
        <f>VLOOKUP($D1153,metadata!$B$2:$S$450,2,FALSE)</f>
        <v>Kato, Y</v>
      </c>
      <c r="F1153" t="str">
        <f>VLOOKUP($D1153,metadata!$B$2:$S$450,3,FALSE)</f>
        <v>Geographic variation in photoperiodic response for the induction of pupal diapause in the Aristolochia-feeding butterfly Atrophaneura alcinous</v>
      </c>
      <c r="G1153" t="str">
        <f>VLOOKUP($D1153,metadata!$B$2:$S$450,4,FALSE)</f>
        <v>10.1303/aez.2005.347</v>
      </c>
      <c r="H1153" t="str">
        <f>VLOOKUP($D1153,metadata!$B$2:$S$450,5,FALSE)</f>
        <v>y</v>
      </c>
      <c r="I1153" t="str">
        <f>VLOOKUP($D1153,metadata!$B$2:$S$450,6,FALSE)</f>
        <v>a</v>
      </c>
      <c r="J1153" t="str">
        <f>VLOOKUP($D1153,metadata!$B$2:$S$450,7,FALSE)</f>
        <v>i</v>
      </c>
      <c r="K1153">
        <f>VLOOKUP($D1153,metadata!$B$2:$S$450,8,FALSE)</f>
        <v>7</v>
      </c>
      <c r="L1153">
        <f>VLOOKUP($D1153,metadata!$B$2:$S$450,9,FALSE)</f>
        <v>5</v>
      </c>
      <c r="M1153">
        <f>VLOOKUP($D1153,metadata!$B$2:$S$450,10,FALSE)</f>
        <v>0</v>
      </c>
      <c r="N1153" t="str">
        <f>VLOOKUP($D1153,metadata!$B$2:$S$450,11,FALSE)</f>
        <v>Atrophaneura alcinous</v>
      </c>
      <c r="O1153" t="str">
        <f>VLOOKUP($D1153,metadata!$B$2:$S$450,12,FALSE)</f>
        <v>lepidoptera</v>
      </c>
      <c r="P1153" t="str">
        <f>VLOOKUP($D1153,metadata!$B$2:$S$450,13,FALSE)</f>
        <v xml:space="preserve"> Fuchu</v>
      </c>
      <c r="Q1153">
        <f>VLOOKUP($D1153,metadata!$B$2:$S$450,14,FALSE)</f>
        <v>35.668968999999997</v>
      </c>
      <c r="R1153">
        <f>VLOOKUP($D1153,metadata!$B$2:$S$450,15,FALSE)</f>
        <v>139.47766899999999</v>
      </c>
      <c r="S1153">
        <f>VLOOKUP($D1153,metadata!$B$2:$S$450,16,FALSE)</f>
        <v>0.05</v>
      </c>
      <c r="T1153">
        <f>VLOOKUP($D1153,metadata!$B$2:$S$450,17,FALSE)</f>
        <v>50</v>
      </c>
      <c r="U1153">
        <f>VLOOKUP($D1153,metadata!$B$2:$S$450,18,FALSE)</f>
        <v>0</v>
      </c>
      <c r="V1153">
        <f>VLOOKUP($D1153,metadata!$B$2:$Z$450,19,FALSE)</f>
        <v>25</v>
      </c>
      <c r="W1153" t="str">
        <f>VLOOKUP($D1153,metadata!$B$2:$Z$450,20,FALSE)</f>
        <v>global average</v>
      </c>
      <c r="X1153">
        <f>VLOOKUP($D1153,metadata!$B$2:$Z$450,21,FALSE)</f>
        <v>0</v>
      </c>
      <c r="Y1153">
        <f>VLOOKUP($D1153,metadata!$B$2:$Z$450,22,FALSE)</f>
        <v>19</v>
      </c>
      <c r="Z1153">
        <f>VLOOKUP($D1153,metadata!$B$2:$Z$450,23,FALSE)</f>
        <v>0</v>
      </c>
      <c r="AA1153">
        <f>VLOOKUP($D1153,metadata!$B$2:$Z$450,24,FALSE)</f>
        <v>0</v>
      </c>
      <c r="AB1153">
        <f>VLOOKUP($D1153,metadata!$B$2:$Z$450,25,FALSE)</f>
        <v>0</v>
      </c>
    </row>
    <row r="1154" spans="3:28" x14ac:dyDescent="0.3">
      <c r="C1154">
        <v>1153</v>
      </c>
      <c r="D1154" s="11" t="str">
        <f t="shared" si="17"/>
        <v>19- Fuchu</v>
      </c>
      <c r="E1154" t="str">
        <f>VLOOKUP($D1154,metadata!$B$2:$S$450,2,FALSE)</f>
        <v>Kato, Y</v>
      </c>
      <c r="F1154" t="str">
        <f>VLOOKUP($D1154,metadata!$B$2:$S$450,3,FALSE)</f>
        <v>Geographic variation in photoperiodic response for the induction of pupal diapause in the Aristolochia-feeding butterfly Atrophaneura alcinous</v>
      </c>
      <c r="G1154" t="str">
        <f>VLOOKUP($D1154,metadata!$B$2:$S$450,4,FALSE)</f>
        <v>10.1303/aez.2005.347</v>
      </c>
      <c r="H1154" t="str">
        <f>VLOOKUP($D1154,metadata!$B$2:$S$450,5,FALSE)</f>
        <v>y</v>
      </c>
      <c r="I1154" t="str">
        <f>VLOOKUP($D1154,metadata!$B$2:$S$450,6,FALSE)</f>
        <v>a</v>
      </c>
      <c r="J1154" t="str">
        <f>VLOOKUP($D1154,metadata!$B$2:$S$450,7,FALSE)</f>
        <v>i</v>
      </c>
      <c r="K1154">
        <f>VLOOKUP($D1154,metadata!$B$2:$S$450,8,FALSE)</f>
        <v>7</v>
      </c>
      <c r="L1154">
        <f>VLOOKUP($D1154,metadata!$B$2:$S$450,9,FALSE)</f>
        <v>5</v>
      </c>
      <c r="M1154">
        <f>VLOOKUP($D1154,metadata!$B$2:$S$450,10,FALSE)</f>
        <v>0</v>
      </c>
      <c r="N1154" t="str">
        <f>VLOOKUP($D1154,metadata!$B$2:$S$450,11,FALSE)</f>
        <v>Atrophaneura alcinous</v>
      </c>
      <c r="O1154" t="str">
        <f>VLOOKUP($D1154,metadata!$B$2:$S$450,12,FALSE)</f>
        <v>lepidoptera</v>
      </c>
      <c r="P1154" t="str">
        <f>VLOOKUP($D1154,metadata!$B$2:$S$450,13,FALSE)</f>
        <v xml:space="preserve"> Fuchu</v>
      </c>
      <c r="Q1154">
        <f>VLOOKUP($D1154,metadata!$B$2:$S$450,14,FALSE)</f>
        <v>35.668968999999997</v>
      </c>
      <c r="R1154">
        <f>VLOOKUP($D1154,metadata!$B$2:$S$450,15,FALSE)</f>
        <v>139.47766899999999</v>
      </c>
      <c r="S1154">
        <f>VLOOKUP($D1154,metadata!$B$2:$S$450,16,FALSE)</f>
        <v>0.05</v>
      </c>
      <c r="T1154">
        <f>VLOOKUP($D1154,metadata!$B$2:$S$450,17,FALSE)</f>
        <v>50</v>
      </c>
      <c r="U1154">
        <f>VLOOKUP($D1154,metadata!$B$2:$S$450,18,FALSE)</f>
        <v>0</v>
      </c>
      <c r="V1154">
        <f>VLOOKUP($D1154,metadata!$B$2:$Z$450,19,FALSE)</f>
        <v>25</v>
      </c>
      <c r="W1154" t="str">
        <f>VLOOKUP($D1154,metadata!$B$2:$Z$450,20,FALSE)</f>
        <v>global average</v>
      </c>
      <c r="X1154">
        <f>VLOOKUP($D1154,metadata!$B$2:$Z$450,21,FALSE)</f>
        <v>0</v>
      </c>
      <c r="Y1154">
        <f>VLOOKUP($D1154,metadata!$B$2:$Z$450,22,FALSE)</f>
        <v>19</v>
      </c>
      <c r="Z1154">
        <f>VLOOKUP($D1154,metadata!$B$2:$Z$450,23,FALSE)</f>
        <v>0</v>
      </c>
      <c r="AA1154">
        <f>VLOOKUP($D1154,metadata!$B$2:$Z$450,24,FALSE)</f>
        <v>0</v>
      </c>
      <c r="AB1154">
        <f>VLOOKUP($D1154,metadata!$B$2:$Z$450,25,FALSE)</f>
        <v>0</v>
      </c>
    </row>
    <row r="1155" spans="3:28" x14ac:dyDescent="0.3">
      <c r="C1155">
        <v>1154</v>
      </c>
      <c r="D1155" s="11" t="str">
        <f t="shared" ref="D1155:D1218" si="18">VLOOKUP(C1155,$A$1:$B$451,2)</f>
        <v>19- Fuchu</v>
      </c>
      <c r="E1155" t="str">
        <f>VLOOKUP($D1155,metadata!$B$2:$S$450,2,FALSE)</f>
        <v>Kato, Y</v>
      </c>
      <c r="F1155" t="str">
        <f>VLOOKUP($D1155,metadata!$B$2:$S$450,3,FALSE)</f>
        <v>Geographic variation in photoperiodic response for the induction of pupal diapause in the Aristolochia-feeding butterfly Atrophaneura alcinous</v>
      </c>
      <c r="G1155" t="str">
        <f>VLOOKUP($D1155,metadata!$B$2:$S$450,4,FALSE)</f>
        <v>10.1303/aez.2005.347</v>
      </c>
      <c r="H1155" t="str">
        <f>VLOOKUP($D1155,metadata!$B$2:$S$450,5,FALSE)</f>
        <v>y</v>
      </c>
      <c r="I1155" t="str">
        <f>VLOOKUP($D1155,metadata!$B$2:$S$450,6,FALSE)</f>
        <v>a</v>
      </c>
      <c r="J1155" t="str">
        <f>VLOOKUP($D1155,metadata!$B$2:$S$450,7,FALSE)</f>
        <v>i</v>
      </c>
      <c r="K1155">
        <f>VLOOKUP($D1155,metadata!$B$2:$S$450,8,FALSE)</f>
        <v>7</v>
      </c>
      <c r="L1155">
        <f>VLOOKUP($D1155,metadata!$B$2:$S$450,9,FALSE)</f>
        <v>5</v>
      </c>
      <c r="M1155">
        <f>VLOOKUP($D1155,metadata!$B$2:$S$450,10,FALSE)</f>
        <v>0</v>
      </c>
      <c r="N1155" t="str">
        <f>VLOOKUP($D1155,metadata!$B$2:$S$450,11,FALSE)</f>
        <v>Atrophaneura alcinous</v>
      </c>
      <c r="O1155" t="str">
        <f>VLOOKUP($D1155,metadata!$B$2:$S$450,12,FALSE)</f>
        <v>lepidoptera</v>
      </c>
      <c r="P1155" t="str">
        <f>VLOOKUP($D1155,metadata!$B$2:$S$450,13,FALSE)</f>
        <v xml:space="preserve"> Fuchu</v>
      </c>
      <c r="Q1155">
        <f>VLOOKUP($D1155,metadata!$B$2:$S$450,14,FALSE)</f>
        <v>35.668968999999997</v>
      </c>
      <c r="R1155">
        <f>VLOOKUP($D1155,metadata!$B$2:$S$450,15,FALSE)</f>
        <v>139.47766899999999</v>
      </c>
      <c r="S1155">
        <f>VLOOKUP($D1155,metadata!$B$2:$S$450,16,FALSE)</f>
        <v>0.05</v>
      </c>
      <c r="T1155">
        <f>VLOOKUP($D1155,metadata!$B$2:$S$450,17,FALSE)</f>
        <v>50</v>
      </c>
      <c r="U1155">
        <f>VLOOKUP($D1155,metadata!$B$2:$S$450,18,FALSE)</f>
        <v>0</v>
      </c>
      <c r="V1155">
        <f>VLOOKUP($D1155,metadata!$B$2:$Z$450,19,FALSE)</f>
        <v>25</v>
      </c>
      <c r="W1155" t="str">
        <f>VLOOKUP($D1155,metadata!$B$2:$Z$450,20,FALSE)</f>
        <v>global average</v>
      </c>
      <c r="X1155">
        <f>VLOOKUP($D1155,metadata!$B$2:$Z$450,21,FALSE)</f>
        <v>0</v>
      </c>
      <c r="Y1155">
        <f>VLOOKUP($D1155,metadata!$B$2:$Z$450,22,FALSE)</f>
        <v>19</v>
      </c>
      <c r="Z1155">
        <f>VLOOKUP($D1155,metadata!$B$2:$Z$450,23,FALSE)</f>
        <v>0</v>
      </c>
      <c r="AA1155">
        <f>VLOOKUP($D1155,metadata!$B$2:$Z$450,24,FALSE)</f>
        <v>0</v>
      </c>
      <c r="AB1155">
        <f>VLOOKUP($D1155,metadata!$B$2:$Z$450,25,FALSE)</f>
        <v>0</v>
      </c>
    </row>
    <row r="1156" spans="3:28" x14ac:dyDescent="0.3">
      <c r="C1156">
        <v>1155</v>
      </c>
      <c r="D1156" s="11" t="str">
        <f t="shared" si="18"/>
        <v>19- Fuchu</v>
      </c>
      <c r="E1156" t="str">
        <f>VLOOKUP($D1156,metadata!$B$2:$S$450,2,FALSE)</f>
        <v>Kato, Y</v>
      </c>
      <c r="F1156" t="str">
        <f>VLOOKUP($D1156,metadata!$B$2:$S$450,3,FALSE)</f>
        <v>Geographic variation in photoperiodic response for the induction of pupal diapause in the Aristolochia-feeding butterfly Atrophaneura alcinous</v>
      </c>
      <c r="G1156" t="str">
        <f>VLOOKUP($D1156,metadata!$B$2:$S$450,4,FALSE)</f>
        <v>10.1303/aez.2005.347</v>
      </c>
      <c r="H1156" t="str">
        <f>VLOOKUP($D1156,metadata!$B$2:$S$450,5,FALSE)</f>
        <v>y</v>
      </c>
      <c r="I1156" t="str">
        <f>VLOOKUP($D1156,metadata!$B$2:$S$450,6,FALSE)</f>
        <v>a</v>
      </c>
      <c r="J1156" t="str">
        <f>VLOOKUP($D1156,metadata!$B$2:$S$450,7,FALSE)</f>
        <v>i</v>
      </c>
      <c r="K1156">
        <f>VLOOKUP($D1156,metadata!$B$2:$S$450,8,FALSE)</f>
        <v>7</v>
      </c>
      <c r="L1156">
        <f>VLOOKUP($D1156,metadata!$B$2:$S$450,9,FALSE)</f>
        <v>5</v>
      </c>
      <c r="M1156">
        <f>VLOOKUP($D1156,metadata!$B$2:$S$450,10,FALSE)</f>
        <v>0</v>
      </c>
      <c r="N1156" t="str">
        <f>VLOOKUP($D1156,metadata!$B$2:$S$450,11,FALSE)</f>
        <v>Atrophaneura alcinous</v>
      </c>
      <c r="O1156" t="str">
        <f>VLOOKUP($D1156,metadata!$B$2:$S$450,12,FALSE)</f>
        <v>lepidoptera</v>
      </c>
      <c r="P1156" t="str">
        <f>VLOOKUP($D1156,metadata!$B$2:$S$450,13,FALSE)</f>
        <v xml:space="preserve"> Fuchu</v>
      </c>
      <c r="Q1156">
        <f>VLOOKUP($D1156,metadata!$B$2:$S$450,14,FALSE)</f>
        <v>35.668968999999997</v>
      </c>
      <c r="R1156">
        <f>VLOOKUP($D1156,metadata!$B$2:$S$450,15,FALSE)</f>
        <v>139.47766899999999</v>
      </c>
      <c r="S1156">
        <f>VLOOKUP($D1156,metadata!$B$2:$S$450,16,FALSE)</f>
        <v>0.05</v>
      </c>
      <c r="T1156">
        <f>VLOOKUP($D1156,metadata!$B$2:$S$450,17,FALSE)</f>
        <v>50</v>
      </c>
      <c r="U1156">
        <f>VLOOKUP($D1156,metadata!$B$2:$S$450,18,FALSE)</f>
        <v>0</v>
      </c>
      <c r="V1156">
        <f>VLOOKUP($D1156,metadata!$B$2:$Z$450,19,FALSE)</f>
        <v>25</v>
      </c>
      <c r="W1156" t="str">
        <f>VLOOKUP($D1156,metadata!$B$2:$Z$450,20,FALSE)</f>
        <v>global average</v>
      </c>
      <c r="X1156">
        <f>VLOOKUP($D1156,metadata!$B$2:$Z$450,21,FALSE)</f>
        <v>0</v>
      </c>
      <c r="Y1156">
        <f>VLOOKUP($D1156,metadata!$B$2:$Z$450,22,FALSE)</f>
        <v>19</v>
      </c>
      <c r="Z1156">
        <f>VLOOKUP($D1156,metadata!$B$2:$Z$450,23,FALSE)</f>
        <v>0</v>
      </c>
      <c r="AA1156">
        <f>VLOOKUP($D1156,metadata!$B$2:$Z$450,24,FALSE)</f>
        <v>0</v>
      </c>
      <c r="AB1156">
        <f>VLOOKUP($D1156,metadata!$B$2:$Z$450,25,FALSE)</f>
        <v>0</v>
      </c>
    </row>
    <row r="1157" spans="3:28" x14ac:dyDescent="0.3">
      <c r="C1157">
        <v>1156</v>
      </c>
      <c r="D1157" s="11" t="str">
        <f t="shared" si="18"/>
        <v>19- Fuchu</v>
      </c>
      <c r="E1157" t="str">
        <f>VLOOKUP($D1157,metadata!$B$2:$S$450,2,FALSE)</f>
        <v>Kato, Y</v>
      </c>
      <c r="F1157" t="str">
        <f>VLOOKUP($D1157,metadata!$B$2:$S$450,3,FALSE)</f>
        <v>Geographic variation in photoperiodic response for the induction of pupal diapause in the Aristolochia-feeding butterfly Atrophaneura alcinous</v>
      </c>
      <c r="G1157" t="str">
        <f>VLOOKUP($D1157,metadata!$B$2:$S$450,4,FALSE)</f>
        <v>10.1303/aez.2005.347</v>
      </c>
      <c r="H1157" t="str">
        <f>VLOOKUP($D1157,metadata!$B$2:$S$450,5,FALSE)</f>
        <v>y</v>
      </c>
      <c r="I1157" t="str">
        <f>VLOOKUP($D1157,metadata!$B$2:$S$450,6,FALSE)</f>
        <v>a</v>
      </c>
      <c r="J1157" t="str">
        <f>VLOOKUP($D1157,metadata!$B$2:$S$450,7,FALSE)</f>
        <v>i</v>
      </c>
      <c r="K1157">
        <f>VLOOKUP($D1157,metadata!$B$2:$S$450,8,FALSE)</f>
        <v>7</v>
      </c>
      <c r="L1157">
        <f>VLOOKUP($D1157,metadata!$B$2:$S$450,9,FALSE)</f>
        <v>5</v>
      </c>
      <c r="M1157">
        <f>VLOOKUP($D1157,metadata!$B$2:$S$450,10,FALSE)</f>
        <v>0</v>
      </c>
      <c r="N1157" t="str">
        <f>VLOOKUP($D1157,metadata!$B$2:$S$450,11,FALSE)</f>
        <v>Atrophaneura alcinous</v>
      </c>
      <c r="O1157" t="str">
        <f>VLOOKUP($D1157,metadata!$B$2:$S$450,12,FALSE)</f>
        <v>lepidoptera</v>
      </c>
      <c r="P1157" t="str">
        <f>VLOOKUP($D1157,metadata!$B$2:$S$450,13,FALSE)</f>
        <v xml:space="preserve"> Fuchu</v>
      </c>
      <c r="Q1157">
        <f>VLOOKUP($D1157,metadata!$B$2:$S$450,14,FALSE)</f>
        <v>35.668968999999997</v>
      </c>
      <c r="R1157">
        <f>VLOOKUP($D1157,metadata!$B$2:$S$450,15,FALSE)</f>
        <v>139.47766899999999</v>
      </c>
      <c r="S1157">
        <f>VLOOKUP($D1157,metadata!$B$2:$S$450,16,FALSE)</f>
        <v>0.05</v>
      </c>
      <c r="T1157">
        <f>VLOOKUP($D1157,metadata!$B$2:$S$450,17,FALSE)</f>
        <v>50</v>
      </c>
      <c r="U1157">
        <f>VLOOKUP($D1157,metadata!$B$2:$S$450,18,FALSE)</f>
        <v>0</v>
      </c>
      <c r="V1157">
        <f>VLOOKUP($D1157,metadata!$B$2:$Z$450,19,FALSE)</f>
        <v>25</v>
      </c>
      <c r="W1157" t="str">
        <f>VLOOKUP($D1157,metadata!$B$2:$Z$450,20,FALSE)</f>
        <v>global average</v>
      </c>
      <c r="X1157">
        <f>VLOOKUP($D1157,metadata!$B$2:$Z$450,21,FALSE)</f>
        <v>0</v>
      </c>
      <c r="Y1157">
        <f>VLOOKUP($D1157,metadata!$B$2:$Z$450,22,FALSE)</f>
        <v>19</v>
      </c>
      <c r="Z1157">
        <f>VLOOKUP($D1157,metadata!$B$2:$Z$450,23,FALSE)</f>
        <v>0</v>
      </c>
      <c r="AA1157">
        <f>VLOOKUP($D1157,metadata!$B$2:$Z$450,24,FALSE)</f>
        <v>0</v>
      </c>
      <c r="AB1157">
        <f>VLOOKUP($D1157,metadata!$B$2:$Z$450,25,FALSE)</f>
        <v>0</v>
      </c>
    </row>
    <row r="1158" spans="3:28" x14ac:dyDescent="0.3">
      <c r="C1158">
        <v>1157</v>
      </c>
      <c r="D1158" s="11" t="str">
        <f t="shared" si="18"/>
        <v>19- Fuchu</v>
      </c>
      <c r="E1158" t="str">
        <f>VLOOKUP($D1158,metadata!$B$2:$S$450,2,FALSE)</f>
        <v>Kato, Y</v>
      </c>
      <c r="F1158" t="str">
        <f>VLOOKUP($D1158,metadata!$B$2:$S$450,3,FALSE)</f>
        <v>Geographic variation in photoperiodic response for the induction of pupal diapause in the Aristolochia-feeding butterfly Atrophaneura alcinous</v>
      </c>
      <c r="G1158" t="str">
        <f>VLOOKUP($D1158,metadata!$B$2:$S$450,4,FALSE)</f>
        <v>10.1303/aez.2005.347</v>
      </c>
      <c r="H1158" t="str">
        <f>VLOOKUP($D1158,metadata!$B$2:$S$450,5,FALSE)</f>
        <v>y</v>
      </c>
      <c r="I1158" t="str">
        <f>VLOOKUP($D1158,metadata!$B$2:$S$450,6,FALSE)</f>
        <v>a</v>
      </c>
      <c r="J1158" t="str">
        <f>VLOOKUP($D1158,metadata!$B$2:$S$450,7,FALSE)</f>
        <v>i</v>
      </c>
      <c r="K1158">
        <f>VLOOKUP($D1158,metadata!$B$2:$S$450,8,FALSE)</f>
        <v>7</v>
      </c>
      <c r="L1158">
        <f>VLOOKUP($D1158,metadata!$B$2:$S$450,9,FALSE)</f>
        <v>5</v>
      </c>
      <c r="M1158">
        <f>VLOOKUP($D1158,metadata!$B$2:$S$450,10,FALSE)</f>
        <v>0</v>
      </c>
      <c r="N1158" t="str">
        <f>VLOOKUP($D1158,metadata!$B$2:$S$450,11,FALSE)</f>
        <v>Atrophaneura alcinous</v>
      </c>
      <c r="O1158" t="str">
        <f>VLOOKUP($D1158,metadata!$B$2:$S$450,12,FALSE)</f>
        <v>lepidoptera</v>
      </c>
      <c r="P1158" t="str">
        <f>VLOOKUP($D1158,metadata!$B$2:$S$450,13,FALSE)</f>
        <v xml:space="preserve"> Fuchu</v>
      </c>
      <c r="Q1158">
        <f>VLOOKUP($D1158,metadata!$B$2:$S$450,14,FALSE)</f>
        <v>35.668968999999997</v>
      </c>
      <c r="R1158">
        <f>VLOOKUP($D1158,metadata!$B$2:$S$450,15,FALSE)</f>
        <v>139.47766899999999</v>
      </c>
      <c r="S1158">
        <f>VLOOKUP($D1158,metadata!$B$2:$S$450,16,FALSE)</f>
        <v>0.05</v>
      </c>
      <c r="T1158">
        <f>VLOOKUP($D1158,metadata!$B$2:$S$450,17,FALSE)</f>
        <v>50</v>
      </c>
      <c r="U1158">
        <f>VLOOKUP($D1158,metadata!$B$2:$S$450,18,FALSE)</f>
        <v>0</v>
      </c>
      <c r="V1158">
        <f>VLOOKUP($D1158,metadata!$B$2:$Z$450,19,FALSE)</f>
        <v>25</v>
      </c>
      <c r="W1158" t="str">
        <f>VLOOKUP($D1158,metadata!$B$2:$Z$450,20,FALSE)</f>
        <v>global average</v>
      </c>
      <c r="X1158">
        <f>VLOOKUP($D1158,metadata!$B$2:$Z$450,21,FALSE)</f>
        <v>0</v>
      </c>
      <c r="Y1158">
        <f>VLOOKUP($D1158,metadata!$B$2:$Z$450,22,FALSE)</f>
        <v>19</v>
      </c>
      <c r="Z1158">
        <f>VLOOKUP($D1158,metadata!$B$2:$Z$450,23,FALSE)</f>
        <v>0</v>
      </c>
      <c r="AA1158">
        <f>VLOOKUP($D1158,metadata!$B$2:$Z$450,24,FALSE)</f>
        <v>0</v>
      </c>
      <c r="AB1158">
        <f>VLOOKUP($D1158,metadata!$B$2:$Z$450,25,FALSE)</f>
        <v>0</v>
      </c>
    </row>
    <row r="1159" spans="3:28" x14ac:dyDescent="0.3">
      <c r="C1159">
        <v>1158</v>
      </c>
      <c r="D1159" s="11" t="str">
        <f t="shared" si="18"/>
        <v>19- Fuchu</v>
      </c>
      <c r="E1159" t="str">
        <f>VLOOKUP($D1159,metadata!$B$2:$S$450,2,FALSE)</f>
        <v>Kato, Y</v>
      </c>
      <c r="F1159" t="str">
        <f>VLOOKUP($D1159,metadata!$B$2:$S$450,3,FALSE)</f>
        <v>Geographic variation in photoperiodic response for the induction of pupal diapause in the Aristolochia-feeding butterfly Atrophaneura alcinous</v>
      </c>
      <c r="G1159" t="str">
        <f>VLOOKUP($D1159,metadata!$B$2:$S$450,4,FALSE)</f>
        <v>10.1303/aez.2005.347</v>
      </c>
      <c r="H1159" t="str">
        <f>VLOOKUP($D1159,metadata!$B$2:$S$450,5,FALSE)</f>
        <v>y</v>
      </c>
      <c r="I1159" t="str">
        <f>VLOOKUP($D1159,metadata!$B$2:$S$450,6,FALSE)</f>
        <v>a</v>
      </c>
      <c r="J1159" t="str">
        <f>VLOOKUP($D1159,metadata!$B$2:$S$450,7,FALSE)</f>
        <v>i</v>
      </c>
      <c r="K1159">
        <f>VLOOKUP($D1159,metadata!$B$2:$S$450,8,FALSE)</f>
        <v>7</v>
      </c>
      <c r="L1159">
        <f>VLOOKUP($D1159,metadata!$B$2:$S$450,9,FALSE)</f>
        <v>5</v>
      </c>
      <c r="M1159">
        <f>VLOOKUP($D1159,metadata!$B$2:$S$450,10,FALSE)</f>
        <v>0</v>
      </c>
      <c r="N1159" t="str">
        <f>VLOOKUP($D1159,metadata!$B$2:$S$450,11,FALSE)</f>
        <v>Atrophaneura alcinous</v>
      </c>
      <c r="O1159" t="str">
        <f>VLOOKUP($D1159,metadata!$B$2:$S$450,12,FALSE)</f>
        <v>lepidoptera</v>
      </c>
      <c r="P1159" t="str">
        <f>VLOOKUP($D1159,metadata!$B$2:$S$450,13,FALSE)</f>
        <v xml:space="preserve"> Fuchu</v>
      </c>
      <c r="Q1159">
        <f>VLOOKUP($D1159,metadata!$B$2:$S$450,14,FALSE)</f>
        <v>35.668968999999997</v>
      </c>
      <c r="R1159">
        <f>VLOOKUP($D1159,metadata!$B$2:$S$450,15,FALSE)</f>
        <v>139.47766899999999</v>
      </c>
      <c r="S1159">
        <f>VLOOKUP($D1159,metadata!$B$2:$S$450,16,FALSE)</f>
        <v>0.05</v>
      </c>
      <c r="T1159">
        <f>VLOOKUP($D1159,metadata!$B$2:$S$450,17,FALSE)</f>
        <v>50</v>
      </c>
      <c r="U1159">
        <f>VLOOKUP($D1159,metadata!$B$2:$S$450,18,FALSE)</f>
        <v>0</v>
      </c>
      <c r="V1159">
        <f>VLOOKUP($D1159,metadata!$B$2:$Z$450,19,FALSE)</f>
        <v>25</v>
      </c>
      <c r="W1159" t="str">
        <f>VLOOKUP($D1159,metadata!$B$2:$Z$450,20,FALSE)</f>
        <v>global average</v>
      </c>
      <c r="X1159">
        <f>VLOOKUP($D1159,metadata!$B$2:$Z$450,21,FALSE)</f>
        <v>0</v>
      </c>
      <c r="Y1159">
        <f>VLOOKUP($D1159,metadata!$B$2:$Z$450,22,FALSE)</f>
        <v>19</v>
      </c>
      <c r="Z1159">
        <f>VLOOKUP($D1159,metadata!$B$2:$Z$450,23,FALSE)</f>
        <v>0</v>
      </c>
      <c r="AA1159">
        <f>VLOOKUP($D1159,metadata!$B$2:$Z$450,24,FALSE)</f>
        <v>0</v>
      </c>
      <c r="AB1159">
        <f>VLOOKUP($D1159,metadata!$B$2:$Z$450,25,FALSE)</f>
        <v>0</v>
      </c>
    </row>
    <row r="1160" spans="3:28" x14ac:dyDescent="0.3">
      <c r="C1160">
        <v>1159</v>
      </c>
      <c r="D1160" s="11" t="str">
        <f t="shared" si="18"/>
        <v>19- Fuchu</v>
      </c>
      <c r="E1160" t="str">
        <f>VLOOKUP($D1160,metadata!$B$2:$S$450,2,FALSE)</f>
        <v>Kato, Y</v>
      </c>
      <c r="F1160" t="str">
        <f>VLOOKUP($D1160,metadata!$B$2:$S$450,3,FALSE)</f>
        <v>Geographic variation in photoperiodic response for the induction of pupal diapause in the Aristolochia-feeding butterfly Atrophaneura alcinous</v>
      </c>
      <c r="G1160" t="str">
        <f>VLOOKUP($D1160,metadata!$B$2:$S$450,4,FALSE)</f>
        <v>10.1303/aez.2005.347</v>
      </c>
      <c r="H1160" t="str">
        <f>VLOOKUP($D1160,metadata!$B$2:$S$450,5,FALSE)</f>
        <v>y</v>
      </c>
      <c r="I1160" t="str">
        <f>VLOOKUP($D1160,metadata!$B$2:$S$450,6,FALSE)</f>
        <v>a</v>
      </c>
      <c r="J1160" t="str">
        <f>VLOOKUP($D1160,metadata!$B$2:$S$450,7,FALSE)</f>
        <v>i</v>
      </c>
      <c r="K1160">
        <f>VLOOKUP($D1160,metadata!$B$2:$S$450,8,FALSE)</f>
        <v>7</v>
      </c>
      <c r="L1160">
        <f>VLOOKUP($D1160,metadata!$B$2:$S$450,9,FALSE)</f>
        <v>5</v>
      </c>
      <c r="M1160">
        <f>VLOOKUP($D1160,metadata!$B$2:$S$450,10,FALSE)</f>
        <v>0</v>
      </c>
      <c r="N1160" t="str">
        <f>VLOOKUP($D1160,metadata!$B$2:$S$450,11,FALSE)</f>
        <v>Atrophaneura alcinous</v>
      </c>
      <c r="O1160" t="str">
        <f>VLOOKUP($D1160,metadata!$B$2:$S$450,12,FALSE)</f>
        <v>lepidoptera</v>
      </c>
      <c r="P1160" t="str">
        <f>VLOOKUP($D1160,metadata!$B$2:$S$450,13,FALSE)</f>
        <v xml:space="preserve"> Fuchu</v>
      </c>
      <c r="Q1160">
        <f>VLOOKUP($D1160,metadata!$B$2:$S$450,14,FALSE)</f>
        <v>35.668968999999997</v>
      </c>
      <c r="R1160">
        <f>VLOOKUP($D1160,metadata!$B$2:$S$450,15,FALSE)</f>
        <v>139.47766899999999</v>
      </c>
      <c r="S1160">
        <f>VLOOKUP($D1160,metadata!$B$2:$S$450,16,FALSE)</f>
        <v>0.05</v>
      </c>
      <c r="T1160">
        <f>VLOOKUP($D1160,metadata!$B$2:$S$450,17,FALSE)</f>
        <v>50</v>
      </c>
      <c r="U1160">
        <f>VLOOKUP($D1160,metadata!$B$2:$S$450,18,FALSE)</f>
        <v>0</v>
      </c>
      <c r="V1160">
        <f>VLOOKUP($D1160,metadata!$B$2:$Z$450,19,FALSE)</f>
        <v>25</v>
      </c>
      <c r="W1160" t="str">
        <f>VLOOKUP($D1160,metadata!$B$2:$Z$450,20,FALSE)</f>
        <v>global average</v>
      </c>
      <c r="X1160">
        <f>VLOOKUP($D1160,metadata!$B$2:$Z$450,21,FALSE)</f>
        <v>0</v>
      </c>
      <c r="Y1160">
        <f>VLOOKUP($D1160,metadata!$B$2:$Z$450,22,FALSE)</f>
        <v>19</v>
      </c>
      <c r="Z1160">
        <f>VLOOKUP($D1160,metadata!$B$2:$Z$450,23,FALSE)</f>
        <v>0</v>
      </c>
      <c r="AA1160">
        <f>VLOOKUP($D1160,metadata!$B$2:$Z$450,24,FALSE)</f>
        <v>0</v>
      </c>
      <c r="AB1160">
        <f>VLOOKUP($D1160,metadata!$B$2:$Z$450,25,FALSE)</f>
        <v>0</v>
      </c>
    </row>
    <row r="1161" spans="3:28" x14ac:dyDescent="0.3">
      <c r="C1161">
        <v>1160</v>
      </c>
      <c r="D1161" s="11" t="str">
        <f t="shared" si="18"/>
        <v>19- Fuchu</v>
      </c>
      <c r="E1161" t="str">
        <f>VLOOKUP($D1161,metadata!$B$2:$S$450,2,FALSE)</f>
        <v>Kato, Y</v>
      </c>
      <c r="F1161" t="str">
        <f>VLOOKUP($D1161,metadata!$B$2:$S$450,3,FALSE)</f>
        <v>Geographic variation in photoperiodic response for the induction of pupal diapause in the Aristolochia-feeding butterfly Atrophaneura alcinous</v>
      </c>
      <c r="G1161" t="str">
        <f>VLOOKUP($D1161,metadata!$B$2:$S$450,4,FALSE)</f>
        <v>10.1303/aez.2005.347</v>
      </c>
      <c r="H1161" t="str">
        <f>VLOOKUP($D1161,metadata!$B$2:$S$450,5,FALSE)</f>
        <v>y</v>
      </c>
      <c r="I1161" t="str">
        <f>VLOOKUP($D1161,metadata!$B$2:$S$450,6,FALSE)</f>
        <v>a</v>
      </c>
      <c r="J1161" t="str">
        <f>VLOOKUP($D1161,metadata!$B$2:$S$450,7,FALSE)</f>
        <v>i</v>
      </c>
      <c r="K1161">
        <f>VLOOKUP($D1161,metadata!$B$2:$S$450,8,FALSE)</f>
        <v>7</v>
      </c>
      <c r="L1161">
        <f>VLOOKUP($D1161,metadata!$B$2:$S$450,9,FALSE)</f>
        <v>5</v>
      </c>
      <c r="M1161">
        <f>VLOOKUP($D1161,metadata!$B$2:$S$450,10,FALSE)</f>
        <v>0</v>
      </c>
      <c r="N1161" t="str">
        <f>VLOOKUP($D1161,metadata!$B$2:$S$450,11,FALSE)</f>
        <v>Atrophaneura alcinous</v>
      </c>
      <c r="O1161" t="str">
        <f>VLOOKUP($D1161,metadata!$B$2:$S$450,12,FALSE)</f>
        <v>lepidoptera</v>
      </c>
      <c r="P1161" t="str">
        <f>VLOOKUP($D1161,metadata!$B$2:$S$450,13,FALSE)</f>
        <v xml:space="preserve"> Fuchu</v>
      </c>
      <c r="Q1161">
        <f>VLOOKUP($D1161,metadata!$B$2:$S$450,14,FALSE)</f>
        <v>35.668968999999997</v>
      </c>
      <c r="R1161">
        <f>VLOOKUP($D1161,metadata!$B$2:$S$450,15,FALSE)</f>
        <v>139.47766899999999</v>
      </c>
      <c r="S1161">
        <f>VLOOKUP($D1161,metadata!$B$2:$S$450,16,FALSE)</f>
        <v>0.05</v>
      </c>
      <c r="T1161">
        <f>VLOOKUP($D1161,metadata!$B$2:$S$450,17,FALSE)</f>
        <v>50</v>
      </c>
      <c r="U1161">
        <f>VLOOKUP($D1161,metadata!$B$2:$S$450,18,FALSE)</f>
        <v>0</v>
      </c>
      <c r="V1161">
        <f>VLOOKUP($D1161,metadata!$B$2:$Z$450,19,FALSE)</f>
        <v>25</v>
      </c>
      <c r="W1161" t="str">
        <f>VLOOKUP($D1161,metadata!$B$2:$Z$450,20,FALSE)</f>
        <v>global average</v>
      </c>
      <c r="X1161">
        <f>VLOOKUP($D1161,metadata!$B$2:$Z$450,21,FALSE)</f>
        <v>0</v>
      </c>
      <c r="Y1161">
        <f>VLOOKUP($D1161,metadata!$B$2:$Z$450,22,FALSE)</f>
        <v>19</v>
      </c>
      <c r="Z1161">
        <f>VLOOKUP($D1161,metadata!$B$2:$Z$450,23,FALSE)</f>
        <v>0</v>
      </c>
      <c r="AA1161">
        <f>VLOOKUP($D1161,metadata!$B$2:$Z$450,24,FALSE)</f>
        <v>0</v>
      </c>
      <c r="AB1161">
        <f>VLOOKUP($D1161,metadata!$B$2:$Z$450,25,FALSE)</f>
        <v>0</v>
      </c>
    </row>
    <row r="1162" spans="3:28" x14ac:dyDescent="0.3">
      <c r="C1162">
        <v>1161</v>
      </c>
      <c r="D1162" s="11" t="str">
        <f t="shared" si="18"/>
        <v>19- Fuchu</v>
      </c>
      <c r="E1162" t="str">
        <f>VLOOKUP($D1162,metadata!$B$2:$S$450,2,FALSE)</f>
        <v>Kato, Y</v>
      </c>
      <c r="F1162" t="str">
        <f>VLOOKUP($D1162,metadata!$B$2:$S$450,3,FALSE)</f>
        <v>Geographic variation in photoperiodic response for the induction of pupal diapause in the Aristolochia-feeding butterfly Atrophaneura alcinous</v>
      </c>
      <c r="G1162" t="str">
        <f>VLOOKUP($D1162,metadata!$B$2:$S$450,4,FALSE)</f>
        <v>10.1303/aez.2005.347</v>
      </c>
      <c r="H1162" t="str">
        <f>VLOOKUP($D1162,metadata!$B$2:$S$450,5,FALSE)</f>
        <v>y</v>
      </c>
      <c r="I1162" t="str">
        <f>VLOOKUP($D1162,metadata!$B$2:$S$450,6,FALSE)</f>
        <v>a</v>
      </c>
      <c r="J1162" t="str">
        <f>VLOOKUP($D1162,metadata!$B$2:$S$450,7,FALSE)</f>
        <v>i</v>
      </c>
      <c r="K1162">
        <f>VLOOKUP($D1162,metadata!$B$2:$S$450,8,FALSE)</f>
        <v>7</v>
      </c>
      <c r="L1162">
        <f>VLOOKUP($D1162,metadata!$B$2:$S$450,9,FALSE)</f>
        <v>5</v>
      </c>
      <c r="M1162">
        <f>VLOOKUP($D1162,metadata!$B$2:$S$450,10,FALSE)</f>
        <v>0</v>
      </c>
      <c r="N1162" t="str">
        <f>VLOOKUP($D1162,metadata!$B$2:$S$450,11,FALSE)</f>
        <v>Atrophaneura alcinous</v>
      </c>
      <c r="O1162" t="str">
        <f>VLOOKUP($D1162,metadata!$B$2:$S$450,12,FALSE)</f>
        <v>lepidoptera</v>
      </c>
      <c r="P1162" t="str">
        <f>VLOOKUP($D1162,metadata!$B$2:$S$450,13,FALSE)</f>
        <v xml:space="preserve"> Fuchu</v>
      </c>
      <c r="Q1162">
        <f>VLOOKUP($D1162,metadata!$B$2:$S$450,14,FALSE)</f>
        <v>35.668968999999997</v>
      </c>
      <c r="R1162">
        <f>VLOOKUP($D1162,metadata!$B$2:$S$450,15,FALSE)</f>
        <v>139.47766899999999</v>
      </c>
      <c r="S1162">
        <f>VLOOKUP($D1162,metadata!$B$2:$S$450,16,FALSE)</f>
        <v>0.05</v>
      </c>
      <c r="T1162">
        <f>VLOOKUP($D1162,metadata!$B$2:$S$450,17,FALSE)</f>
        <v>50</v>
      </c>
      <c r="U1162">
        <f>VLOOKUP($D1162,metadata!$B$2:$S$450,18,FALSE)</f>
        <v>0</v>
      </c>
      <c r="V1162">
        <f>VLOOKUP($D1162,metadata!$B$2:$Z$450,19,FALSE)</f>
        <v>25</v>
      </c>
      <c r="W1162" t="str">
        <f>VLOOKUP($D1162,metadata!$B$2:$Z$450,20,FALSE)</f>
        <v>global average</v>
      </c>
      <c r="X1162">
        <f>VLOOKUP($D1162,metadata!$B$2:$Z$450,21,FALSE)</f>
        <v>0</v>
      </c>
      <c r="Y1162">
        <f>VLOOKUP($D1162,metadata!$B$2:$Z$450,22,FALSE)</f>
        <v>19</v>
      </c>
      <c r="Z1162">
        <f>VLOOKUP($D1162,metadata!$B$2:$Z$450,23,FALSE)</f>
        <v>0</v>
      </c>
      <c r="AA1162">
        <f>VLOOKUP($D1162,metadata!$B$2:$Z$450,24,FALSE)</f>
        <v>0</v>
      </c>
      <c r="AB1162">
        <f>VLOOKUP($D1162,metadata!$B$2:$Z$450,25,FALSE)</f>
        <v>0</v>
      </c>
    </row>
    <row r="1163" spans="3:28" x14ac:dyDescent="0.3">
      <c r="C1163">
        <v>1162</v>
      </c>
      <c r="D1163" s="11" t="str">
        <f t="shared" si="18"/>
        <v>19- Fuchu</v>
      </c>
      <c r="E1163" t="str">
        <f>VLOOKUP($D1163,metadata!$B$2:$S$450,2,FALSE)</f>
        <v>Kato, Y</v>
      </c>
      <c r="F1163" t="str">
        <f>VLOOKUP($D1163,metadata!$B$2:$S$450,3,FALSE)</f>
        <v>Geographic variation in photoperiodic response for the induction of pupal diapause in the Aristolochia-feeding butterfly Atrophaneura alcinous</v>
      </c>
      <c r="G1163" t="str">
        <f>VLOOKUP($D1163,metadata!$B$2:$S$450,4,FALSE)</f>
        <v>10.1303/aez.2005.347</v>
      </c>
      <c r="H1163" t="str">
        <f>VLOOKUP($D1163,metadata!$B$2:$S$450,5,FALSE)</f>
        <v>y</v>
      </c>
      <c r="I1163" t="str">
        <f>VLOOKUP($D1163,metadata!$B$2:$S$450,6,FALSE)</f>
        <v>a</v>
      </c>
      <c r="J1163" t="str">
        <f>VLOOKUP($D1163,metadata!$B$2:$S$450,7,FALSE)</f>
        <v>i</v>
      </c>
      <c r="K1163">
        <f>VLOOKUP($D1163,metadata!$B$2:$S$450,8,FALSE)</f>
        <v>7</v>
      </c>
      <c r="L1163">
        <f>VLOOKUP($D1163,metadata!$B$2:$S$450,9,FALSE)</f>
        <v>5</v>
      </c>
      <c r="M1163">
        <f>VLOOKUP($D1163,metadata!$B$2:$S$450,10,FALSE)</f>
        <v>0</v>
      </c>
      <c r="N1163" t="str">
        <f>VLOOKUP($D1163,metadata!$B$2:$S$450,11,FALSE)</f>
        <v>Atrophaneura alcinous</v>
      </c>
      <c r="O1163" t="str">
        <f>VLOOKUP($D1163,metadata!$B$2:$S$450,12,FALSE)</f>
        <v>lepidoptera</v>
      </c>
      <c r="P1163" t="str">
        <f>VLOOKUP($D1163,metadata!$B$2:$S$450,13,FALSE)</f>
        <v xml:space="preserve"> Fuchu</v>
      </c>
      <c r="Q1163">
        <f>VLOOKUP($D1163,metadata!$B$2:$S$450,14,FALSE)</f>
        <v>35.668968999999997</v>
      </c>
      <c r="R1163">
        <f>VLOOKUP($D1163,metadata!$B$2:$S$450,15,FALSE)</f>
        <v>139.47766899999999</v>
      </c>
      <c r="S1163">
        <f>VLOOKUP($D1163,metadata!$B$2:$S$450,16,FALSE)</f>
        <v>0.05</v>
      </c>
      <c r="T1163">
        <f>VLOOKUP($D1163,metadata!$B$2:$S$450,17,FALSE)</f>
        <v>50</v>
      </c>
      <c r="U1163">
        <f>VLOOKUP($D1163,metadata!$B$2:$S$450,18,FALSE)</f>
        <v>0</v>
      </c>
      <c r="V1163">
        <f>VLOOKUP($D1163,metadata!$B$2:$Z$450,19,FALSE)</f>
        <v>25</v>
      </c>
      <c r="W1163" t="str">
        <f>VLOOKUP($D1163,metadata!$B$2:$Z$450,20,FALSE)</f>
        <v>global average</v>
      </c>
      <c r="X1163">
        <f>VLOOKUP($D1163,metadata!$B$2:$Z$450,21,FALSE)</f>
        <v>0</v>
      </c>
      <c r="Y1163">
        <f>VLOOKUP($D1163,metadata!$B$2:$Z$450,22,FALSE)</f>
        <v>19</v>
      </c>
      <c r="Z1163">
        <f>VLOOKUP($D1163,metadata!$B$2:$Z$450,23,FALSE)</f>
        <v>0</v>
      </c>
      <c r="AA1163">
        <f>VLOOKUP($D1163,metadata!$B$2:$Z$450,24,FALSE)</f>
        <v>0</v>
      </c>
      <c r="AB1163">
        <f>VLOOKUP($D1163,metadata!$B$2:$Z$450,25,FALSE)</f>
        <v>0</v>
      </c>
    </row>
    <row r="1164" spans="3:28" x14ac:dyDescent="0.3">
      <c r="C1164">
        <v>1163</v>
      </c>
      <c r="D1164" s="11" t="str">
        <f t="shared" si="18"/>
        <v>19- Fuchu</v>
      </c>
      <c r="E1164" t="str">
        <f>VLOOKUP($D1164,metadata!$B$2:$S$450,2,FALSE)</f>
        <v>Kato, Y</v>
      </c>
      <c r="F1164" t="str">
        <f>VLOOKUP($D1164,metadata!$B$2:$S$450,3,FALSE)</f>
        <v>Geographic variation in photoperiodic response for the induction of pupal diapause in the Aristolochia-feeding butterfly Atrophaneura alcinous</v>
      </c>
      <c r="G1164" t="str">
        <f>VLOOKUP($D1164,metadata!$B$2:$S$450,4,FALSE)</f>
        <v>10.1303/aez.2005.347</v>
      </c>
      <c r="H1164" t="str">
        <f>VLOOKUP($D1164,metadata!$B$2:$S$450,5,FALSE)</f>
        <v>y</v>
      </c>
      <c r="I1164" t="str">
        <f>VLOOKUP($D1164,metadata!$B$2:$S$450,6,FALSE)</f>
        <v>a</v>
      </c>
      <c r="J1164" t="str">
        <f>VLOOKUP($D1164,metadata!$B$2:$S$450,7,FALSE)</f>
        <v>i</v>
      </c>
      <c r="K1164">
        <f>VLOOKUP($D1164,metadata!$B$2:$S$450,8,FALSE)</f>
        <v>7</v>
      </c>
      <c r="L1164">
        <f>VLOOKUP($D1164,metadata!$B$2:$S$450,9,FALSE)</f>
        <v>5</v>
      </c>
      <c r="M1164">
        <f>VLOOKUP($D1164,metadata!$B$2:$S$450,10,FALSE)</f>
        <v>0</v>
      </c>
      <c r="N1164" t="str">
        <f>VLOOKUP($D1164,metadata!$B$2:$S$450,11,FALSE)</f>
        <v>Atrophaneura alcinous</v>
      </c>
      <c r="O1164" t="str">
        <f>VLOOKUP($D1164,metadata!$B$2:$S$450,12,FALSE)</f>
        <v>lepidoptera</v>
      </c>
      <c r="P1164" t="str">
        <f>VLOOKUP($D1164,metadata!$B$2:$S$450,13,FALSE)</f>
        <v xml:space="preserve"> Fuchu</v>
      </c>
      <c r="Q1164">
        <f>VLOOKUP($D1164,metadata!$B$2:$S$450,14,FALSE)</f>
        <v>35.668968999999997</v>
      </c>
      <c r="R1164">
        <f>VLOOKUP($D1164,metadata!$B$2:$S$450,15,FALSE)</f>
        <v>139.47766899999999</v>
      </c>
      <c r="S1164">
        <f>VLOOKUP($D1164,metadata!$B$2:$S$450,16,FALSE)</f>
        <v>0.05</v>
      </c>
      <c r="T1164">
        <f>VLOOKUP($D1164,metadata!$B$2:$S$450,17,FALSE)</f>
        <v>50</v>
      </c>
      <c r="U1164">
        <f>VLOOKUP($D1164,metadata!$B$2:$S$450,18,FALSE)</f>
        <v>0</v>
      </c>
      <c r="V1164">
        <f>VLOOKUP($D1164,metadata!$B$2:$Z$450,19,FALSE)</f>
        <v>25</v>
      </c>
      <c r="W1164" t="str">
        <f>VLOOKUP($D1164,metadata!$B$2:$Z$450,20,FALSE)</f>
        <v>global average</v>
      </c>
      <c r="X1164">
        <f>VLOOKUP($D1164,metadata!$B$2:$Z$450,21,FALSE)</f>
        <v>0</v>
      </c>
      <c r="Y1164">
        <f>VLOOKUP($D1164,metadata!$B$2:$Z$450,22,FALSE)</f>
        <v>19</v>
      </c>
      <c r="Z1164">
        <f>VLOOKUP($D1164,metadata!$B$2:$Z$450,23,FALSE)</f>
        <v>0</v>
      </c>
      <c r="AA1164">
        <f>VLOOKUP($D1164,metadata!$B$2:$Z$450,24,FALSE)</f>
        <v>0</v>
      </c>
      <c r="AB1164">
        <f>VLOOKUP($D1164,metadata!$B$2:$Z$450,25,FALSE)</f>
        <v>0</v>
      </c>
    </row>
    <row r="1165" spans="3:28" x14ac:dyDescent="0.3">
      <c r="C1165">
        <v>1164</v>
      </c>
      <c r="D1165" s="11" t="str">
        <f t="shared" si="18"/>
        <v>19- Fuchu</v>
      </c>
      <c r="E1165" t="str">
        <f>VLOOKUP($D1165,metadata!$B$2:$S$450,2,FALSE)</f>
        <v>Kato, Y</v>
      </c>
      <c r="F1165" t="str">
        <f>VLOOKUP($D1165,metadata!$B$2:$S$450,3,FALSE)</f>
        <v>Geographic variation in photoperiodic response for the induction of pupal diapause in the Aristolochia-feeding butterfly Atrophaneura alcinous</v>
      </c>
      <c r="G1165" t="str">
        <f>VLOOKUP($D1165,metadata!$B$2:$S$450,4,FALSE)</f>
        <v>10.1303/aez.2005.347</v>
      </c>
      <c r="H1165" t="str">
        <f>VLOOKUP($D1165,metadata!$B$2:$S$450,5,FALSE)</f>
        <v>y</v>
      </c>
      <c r="I1165" t="str">
        <f>VLOOKUP($D1165,metadata!$B$2:$S$450,6,FALSE)</f>
        <v>a</v>
      </c>
      <c r="J1165" t="str">
        <f>VLOOKUP($D1165,metadata!$B$2:$S$450,7,FALSE)</f>
        <v>i</v>
      </c>
      <c r="K1165">
        <f>VLOOKUP($D1165,metadata!$B$2:$S$450,8,FALSE)</f>
        <v>7</v>
      </c>
      <c r="L1165">
        <f>VLOOKUP($D1165,metadata!$B$2:$S$450,9,FALSE)</f>
        <v>5</v>
      </c>
      <c r="M1165">
        <f>VLOOKUP($D1165,metadata!$B$2:$S$450,10,FALSE)</f>
        <v>0</v>
      </c>
      <c r="N1165" t="str">
        <f>VLOOKUP($D1165,metadata!$B$2:$S$450,11,FALSE)</f>
        <v>Atrophaneura alcinous</v>
      </c>
      <c r="O1165" t="str">
        <f>VLOOKUP($D1165,metadata!$B$2:$S$450,12,FALSE)</f>
        <v>lepidoptera</v>
      </c>
      <c r="P1165" t="str">
        <f>VLOOKUP($D1165,metadata!$B$2:$S$450,13,FALSE)</f>
        <v xml:space="preserve"> Fuchu</v>
      </c>
      <c r="Q1165">
        <f>VLOOKUP($D1165,metadata!$B$2:$S$450,14,FALSE)</f>
        <v>35.668968999999997</v>
      </c>
      <c r="R1165">
        <f>VLOOKUP($D1165,metadata!$B$2:$S$450,15,FALSE)</f>
        <v>139.47766899999999</v>
      </c>
      <c r="S1165">
        <f>VLOOKUP($D1165,metadata!$B$2:$S$450,16,FALSE)</f>
        <v>0.05</v>
      </c>
      <c r="T1165">
        <f>VLOOKUP($D1165,metadata!$B$2:$S$450,17,FALSE)</f>
        <v>50</v>
      </c>
      <c r="U1165">
        <f>VLOOKUP($D1165,metadata!$B$2:$S$450,18,FALSE)</f>
        <v>0</v>
      </c>
      <c r="V1165">
        <f>VLOOKUP($D1165,metadata!$B$2:$Z$450,19,FALSE)</f>
        <v>25</v>
      </c>
      <c r="W1165" t="str">
        <f>VLOOKUP($D1165,metadata!$B$2:$Z$450,20,FALSE)</f>
        <v>global average</v>
      </c>
      <c r="X1165">
        <f>VLOOKUP($D1165,metadata!$B$2:$Z$450,21,FALSE)</f>
        <v>0</v>
      </c>
      <c r="Y1165">
        <f>VLOOKUP($D1165,metadata!$B$2:$Z$450,22,FALSE)</f>
        <v>19</v>
      </c>
      <c r="Z1165">
        <f>VLOOKUP($D1165,metadata!$B$2:$Z$450,23,FALSE)</f>
        <v>0</v>
      </c>
      <c r="AA1165">
        <f>VLOOKUP($D1165,metadata!$B$2:$Z$450,24,FALSE)</f>
        <v>0</v>
      </c>
      <c r="AB1165">
        <f>VLOOKUP($D1165,metadata!$B$2:$Z$450,25,FALSE)</f>
        <v>0</v>
      </c>
    </row>
    <row r="1166" spans="3:28" x14ac:dyDescent="0.3">
      <c r="C1166">
        <v>1165</v>
      </c>
      <c r="D1166" s="11" t="str">
        <f t="shared" si="18"/>
        <v>19- Fuchu</v>
      </c>
      <c r="E1166" t="str">
        <f>VLOOKUP($D1166,metadata!$B$2:$S$450,2,FALSE)</f>
        <v>Kato, Y</v>
      </c>
      <c r="F1166" t="str">
        <f>VLOOKUP($D1166,metadata!$B$2:$S$450,3,FALSE)</f>
        <v>Geographic variation in photoperiodic response for the induction of pupal diapause in the Aristolochia-feeding butterfly Atrophaneura alcinous</v>
      </c>
      <c r="G1166" t="str">
        <f>VLOOKUP($D1166,metadata!$B$2:$S$450,4,FALSE)</f>
        <v>10.1303/aez.2005.347</v>
      </c>
      <c r="H1166" t="str">
        <f>VLOOKUP($D1166,metadata!$B$2:$S$450,5,FALSE)</f>
        <v>y</v>
      </c>
      <c r="I1166" t="str">
        <f>VLOOKUP($D1166,metadata!$B$2:$S$450,6,FALSE)</f>
        <v>a</v>
      </c>
      <c r="J1166" t="str">
        <f>VLOOKUP($D1166,metadata!$B$2:$S$450,7,FALSE)</f>
        <v>i</v>
      </c>
      <c r="K1166">
        <f>VLOOKUP($D1166,metadata!$B$2:$S$450,8,FALSE)</f>
        <v>7</v>
      </c>
      <c r="L1166">
        <f>VLOOKUP($D1166,metadata!$B$2:$S$450,9,FALSE)</f>
        <v>5</v>
      </c>
      <c r="M1166">
        <f>VLOOKUP($D1166,metadata!$B$2:$S$450,10,FALSE)</f>
        <v>0</v>
      </c>
      <c r="N1166" t="str">
        <f>VLOOKUP($D1166,metadata!$B$2:$S$450,11,FALSE)</f>
        <v>Atrophaneura alcinous</v>
      </c>
      <c r="O1166" t="str">
        <f>VLOOKUP($D1166,metadata!$B$2:$S$450,12,FALSE)</f>
        <v>lepidoptera</v>
      </c>
      <c r="P1166" t="str">
        <f>VLOOKUP($D1166,metadata!$B$2:$S$450,13,FALSE)</f>
        <v xml:space="preserve"> Fuchu</v>
      </c>
      <c r="Q1166">
        <f>VLOOKUP($D1166,metadata!$B$2:$S$450,14,FALSE)</f>
        <v>35.668968999999997</v>
      </c>
      <c r="R1166">
        <f>VLOOKUP($D1166,metadata!$B$2:$S$450,15,FALSE)</f>
        <v>139.47766899999999</v>
      </c>
      <c r="S1166">
        <f>VLOOKUP($D1166,metadata!$B$2:$S$450,16,FALSE)</f>
        <v>0.05</v>
      </c>
      <c r="T1166">
        <f>VLOOKUP($D1166,metadata!$B$2:$S$450,17,FALSE)</f>
        <v>50</v>
      </c>
      <c r="U1166">
        <f>VLOOKUP($D1166,metadata!$B$2:$S$450,18,FALSE)</f>
        <v>0</v>
      </c>
      <c r="V1166">
        <f>VLOOKUP($D1166,metadata!$B$2:$Z$450,19,FALSE)</f>
        <v>25</v>
      </c>
      <c r="W1166" t="str">
        <f>VLOOKUP($D1166,metadata!$B$2:$Z$450,20,FALSE)</f>
        <v>global average</v>
      </c>
      <c r="X1166">
        <f>VLOOKUP($D1166,metadata!$B$2:$Z$450,21,FALSE)</f>
        <v>0</v>
      </c>
      <c r="Y1166">
        <f>VLOOKUP($D1166,metadata!$B$2:$Z$450,22,FALSE)</f>
        <v>19</v>
      </c>
      <c r="Z1166">
        <f>VLOOKUP($D1166,metadata!$B$2:$Z$450,23,FALSE)</f>
        <v>0</v>
      </c>
      <c r="AA1166">
        <f>VLOOKUP($D1166,metadata!$B$2:$Z$450,24,FALSE)</f>
        <v>0</v>
      </c>
      <c r="AB1166">
        <f>VLOOKUP($D1166,metadata!$B$2:$Z$450,25,FALSE)</f>
        <v>0</v>
      </c>
    </row>
    <row r="1167" spans="3:28" x14ac:dyDescent="0.3">
      <c r="C1167">
        <v>1166</v>
      </c>
      <c r="D1167" s="11" t="str">
        <f t="shared" si="18"/>
        <v>19- Fuchu</v>
      </c>
      <c r="E1167" t="str">
        <f>VLOOKUP($D1167,metadata!$B$2:$S$450,2,FALSE)</f>
        <v>Kato, Y</v>
      </c>
      <c r="F1167" t="str">
        <f>VLOOKUP($D1167,metadata!$B$2:$S$450,3,FALSE)</f>
        <v>Geographic variation in photoperiodic response for the induction of pupal diapause in the Aristolochia-feeding butterfly Atrophaneura alcinous</v>
      </c>
      <c r="G1167" t="str">
        <f>VLOOKUP($D1167,metadata!$B$2:$S$450,4,FALSE)</f>
        <v>10.1303/aez.2005.347</v>
      </c>
      <c r="H1167" t="str">
        <f>VLOOKUP($D1167,metadata!$B$2:$S$450,5,FALSE)</f>
        <v>y</v>
      </c>
      <c r="I1167" t="str">
        <f>VLOOKUP($D1167,metadata!$B$2:$S$450,6,FALSE)</f>
        <v>a</v>
      </c>
      <c r="J1167" t="str">
        <f>VLOOKUP($D1167,metadata!$B$2:$S$450,7,FALSE)</f>
        <v>i</v>
      </c>
      <c r="K1167">
        <f>VLOOKUP($D1167,metadata!$B$2:$S$450,8,FALSE)</f>
        <v>7</v>
      </c>
      <c r="L1167">
        <f>VLOOKUP($D1167,metadata!$B$2:$S$450,9,FALSE)</f>
        <v>5</v>
      </c>
      <c r="M1167">
        <f>VLOOKUP($D1167,metadata!$B$2:$S$450,10,FALSE)</f>
        <v>0</v>
      </c>
      <c r="N1167" t="str">
        <f>VLOOKUP($D1167,metadata!$B$2:$S$450,11,FALSE)</f>
        <v>Atrophaneura alcinous</v>
      </c>
      <c r="O1167" t="str">
        <f>VLOOKUP($D1167,metadata!$B$2:$S$450,12,FALSE)</f>
        <v>lepidoptera</v>
      </c>
      <c r="P1167" t="str">
        <f>VLOOKUP($D1167,metadata!$B$2:$S$450,13,FALSE)</f>
        <v xml:space="preserve"> Fuchu</v>
      </c>
      <c r="Q1167">
        <f>VLOOKUP($D1167,metadata!$B$2:$S$450,14,FALSE)</f>
        <v>35.668968999999997</v>
      </c>
      <c r="R1167">
        <f>VLOOKUP($D1167,metadata!$B$2:$S$450,15,FALSE)</f>
        <v>139.47766899999999</v>
      </c>
      <c r="S1167">
        <f>VLOOKUP($D1167,metadata!$B$2:$S$450,16,FALSE)</f>
        <v>0.05</v>
      </c>
      <c r="T1167">
        <f>VLOOKUP($D1167,metadata!$B$2:$S$450,17,FALSE)</f>
        <v>50</v>
      </c>
      <c r="U1167">
        <f>VLOOKUP($D1167,metadata!$B$2:$S$450,18,FALSE)</f>
        <v>0</v>
      </c>
      <c r="V1167">
        <f>VLOOKUP($D1167,metadata!$B$2:$Z$450,19,FALSE)</f>
        <v>25</v>
      </c>
      <c r="W1167" t="str">
        <f>VLOOKUP($D1167,metadata!$B$2:$Z$450,20,FALSE)</f>
        <v>global average</v>
      </c>
      <c r="X1167">
        <f>VLOOKUP($D1167,metadata!$B$2:$Z$450,21,FALSE)</f>
        <v>0</v>
      </c>
      <c r="Y1167">
        <f>VLOOKUP($D1167,metadata!$B$2:$Z$450,22,FALSE)</f>
        <v>19</v>
      </c>
      <c r="Z1167">
        <f>VLOOKUP($D1167,metadata!$B$2:$Z$450,23,FALSE)</f>
        <v>0</v>
      </c>
      <c r="AA1167">
        <f>VLOOKUP($D1167,metadata!$B$2:$Z$450,24,FALSE)</f>
        <v>0</v>
      </c>
      <c r="AB1167">
        <f>VLOOKUP($D1167,metadata!$B$2:$Z$450,25,FALSE)</f>
        <v>0</v>
      </c>
    </row>
    <row r="1168" spans="3:28" x14ac:dyDescent="0.3">
      <c r="C1168">
        <v>1167</v>
      </c>
      <c r="D1168" s="11" t="str">
        <f t="shared" si="18"/>
        <v>19- Fuchu</v>
      </c>
      <c r="E1168" t="str">
        <f>VLOOKUP($D1168,metadata!$B$2:$S$450,2,FALSE)</f>
        <v>Kato, Y</v>
      </c>
      <c r="F1168" t="str">
        <f>VLOOKUP($D1168,metadata!$B$2:$S$450,3,FALSE)</f>
        <v>Geographic variation in photoperiodic response for the induction of pupal diapause in the Aristolochia-feeding butterfly Atrophaneura alcinous</v>
      </c>
      <c r="G1168" t="str">
        <f>VLOOKUP($D1168,metadata!$B$2:$S$450,4,FALSE)</f>
        <v>10.1303/aez.2005.347</v>
      </c>
      <c r="H1168" t="str">
        <f>VLOOKUP($D1168,metadata!$B$2:$S$450,5,FALSE)</f>
        <v>y</v>
      </c>
      <c r="I1168" t="str">
        <f>VLOOKUP($D1168,metadata!$B$2:$S$450,6,FALSE)</f>
        <v>a</v>
      </c>
      <c r="J1168" t="str">
        <f>VLOOKUP($D1168,metadata!$B$2:$S$450,7,FALSE)</f>
        <v>i</v>
      </c>
      <c r="K1168">
        <f>VLOOKUP($D1168,metadata!$B$2:$S$450,8,FALSE)</f>
        <v>7</v>
      </c>
      <c r="L1168">
        <f>VLOOKUP($D1168,metadata!$B$2:$S$450,9,FALSE)</f>
        <v>5</v>
      </c>
      <c r="M1168">
        <f>VLOOKUP($D1168,metadata!$B$2:$S$450,10,FALSE)</f>
        <v>0</v>
      </c>
      <c r="N1168" t="str">
        <f>VLOOKUP($D1168,metadata!$B$2:$S$450,11,FALSE)</f>
        <v>Atrophaneura alcinous</v>
      </c>
      <c r="O1168" t="str">
        <f>VLOOKUP($D1168,metadata!$B$2:$S$450,12,FALSE)</f>
        <v>lepidoptera</v>
      </c>
      <c r="P1168" t="str">
        <f>VLOOKUP($D1168,metadata!$B$2:$S$450,13,FALSE)</f>
        <v xml:space="preserve"> Fuchu</v>
      </c>
      <c r="Q1168">
        <f>VLOOKUP($D1168,metadata!$B$2:$S$450,14,FALSE)</f>
        <v>35.668968999999997</v>
      </c>
      <c r="R1168">
        <f>VLOOKUP($D1168,metadata!$B$2:$S$450,15,FALSE)</f>
        <v>139.47766899999999</v>
      </c>
      <c r="S1168">
        <f>VLOOKUP($D1168,metadata!$B$2:$S$450,16,FALSE)</f>
        <v>0.05</v>
      </c>
      <c r="T1168">
        <f>VLOOKUP($D1168,metadata!$B$2:$S$450,17,FALSE)</f>
        <v>50</v>
      </c>
      <c r="U1168">
        <f>VLOOKUP($D1168,metadata!$B$2:$S$450,18,FALSE)</f>
        <v>0</v>
      </c>
      <c r="V1168">
        <f>VLOOKUP($D1168,metadata!$B$2:$Z$450,19,FALSE)</f>
        <v>25</v>
      </c>
      <c r="W1168" t="str">
        <f>VLOOKUP($D1168,metadata!$B$2:$Z$450,20,FALSE)</f>
        <v>global average</v>
      </c>
      <c r="X1168">
        <f>VLOOKUP($D1168,metadata!$B$2:$Z$450,21,FALSE)</f>
        <v>0</v>
      </c>
      <c r="Y1168">
        <f>VLOOKUP($D1168,metadata!$B$2:$Z$450,22,FALSE)</f>
        <v>19</v>
      </c>
      <c r="Z1168">
        <f>VLOOKUP($D1168,metadata!$B$2:$Z$450,23,FALSE)</f>
        <v>0</v>
      </c>
      <c r="AA1168">
        <f>VLOOKUP($D1168,metadata!$B$2:$Z$450,24,FALSE)</f>
        <v>0</v>
      </c>
      <c r="AB1168">
        <f>VLOOKUP($D1168,metadata!$B$2:$Z$450,25,FALSE)</f>
        <v>0</v>
      </c>
    </row>
    <row r="1169" spans="3:28" x14ac:dyDescent="0.3">
      <c r="C1169">
        <v>1168</v>
      </c>
      <c r="D1169" s="11" t="str">
        <f t="shared" si="18"/>
        <v>19- Fuchu</v>
      </c>
      <c r="E1169" t="str">
        <f>VLOOKUP($D1169,metadata!$B$2:$S$450,2,FALSE)</f>
        <v>Kato, Y</v>
      </c>
      <c r="F1169" t="str">
        <f>VLOOKUP($D1169,metadata!$B$2:$S$450,3,FALSE)</f>
        <v>Geographic variation in photoperiodic response for the induction of pupal diapause in the Aristolochia-feeding butterfly Atrophaneura alcinous</v>
      </c>
      <c r="G1169" t="str">
        <f>VLOOKUP($D1169,metadata!$B$2:$S$450,4,FALSE)</f>
        <v>10.1303/aez.2005.347</v>
      </c>
      <c r="H1169" t="str">
        <f>VLOOKUP($D1169,metadata!$B$2:$S$450,5,FALSE)</f>
        <v>y</v>
      </c>
      <c r="I1169" t="str">
        <f>VLOOKUP($D1169,metadata!$B$2:$S$450,6,FALSE)</f>
        <v>a</v>
      </c>
      <c r="J1169" t="str">
        <f>VLOOKUP($D1169,metadata!$B$2:$S$450,7,FALSE)</f>
        <v>i</v>
      </c>
      <c r="K1169">
        <f>VLOOKUP($D1169,metadata!$B$2:$S$450,8,FALSE)</f>
        <v>7</v>
      </c>
      <c r="L1169">
        <f>VLOOKUP($D1169,metadata!$B$2:$S$450,9,FALSE)</f>
        <v>5</v>
      </c>
      <c r="M1169">
        <f>VLOOKUP($D1169,metadata!$B$2:$S$450,10,FALSE)</f>
        <v>0</v>
      </c>
      <c r="N1169" t="str">
        <f>VLOOKUP($D1169,metadata!$B$2:$S$450,11,FALSE)</f>
        <v>Atrophaneura alcinous</v>
      </c>
      <c r="O1169" t="str">
        <f>VLOOKUP($D1169,metadata!$B$2:$S$450,12,FALSE)</f>
        <v>lepidoptera</v>
      </c>
      <c r="P1169" t="str">
        <f>VLOOKUP($D1169,metadata!$B$2:$S$450,13,FALSE)</f>
        <v xml:space="preserve"> Fuchu</v>
      </c>
      <c r="Q1169">
        <f>VLOOKUP($D1169,metadata!$B$2:$S$450,14,FALSE)</f>
        <v>35.668968999999997</v>
      </c>
      <c r="R1169">
        <f>VLOOKUP($D1169,metadata!$B$2:$S$450,15,FALSE)</f>
        <v>139.47766899999999</v>
      </c>
      <c r="S1169">
        <f>VLOOKUP($D1169,metadata!$B$2:$S$450,16,FALSE)</f>
        <v>0.05</v>
      </c>
      <c r="T1169">
        <f>VLOOKUP($D1169,metadata!$B$2:$S$450,17,FALSE)</f>
        <v>50</v>
      </c>
      <c r="U1169">
        <f>VLOOKUP($D1169,metadata!$B$2:$S$450,18,FALSE)</f>
        <v>0</v>
      </c>
      <c r="V1169">
        <f>VLOOKUP($D1169,metadata!$B$2:$Z$450,19,FALSE)</f>
        <v>25</v>
      </c>
      <c r="W1169" t="str">
        <f>VLOOKUP($D1169,metadata!$B$2:$Z$450,20,FALSE)</f>
        <v>global average</v>
      </c>
      <c r="X1169">
        <f>VLOOKUP($D1169,metadata!$B$2:$Z$450,21,FALSE)</f>
        <v>0</v>
      </c>
      <c r="Y1169">
        <f>VLOOKUP($D1169,metadata!$B$2:$Z$450,22,FALSE)</f>
        <v>19</v>
      </c>
      <c r="Z1169">
        <f>VLOOKUP($D1169,metadata!$B$2:$Z$450,23,FALSE)</f>
        <v>0</v>
      </c>
      <c r="AA1169">
        <f>VLOOKUP($D1169,metadata!$B$2:$Z$450,24,FALSE)</f>
        <v>0</v>
      </c>
      <c r="AB1169">
        <f>VLOOKUP($D1169,metadata!$B$2:$Z$450,25,FALSE)</f>
        <v>0</v>
      </c>
    </row>
    <row r="1170" spans="3:28" x14ac:dyDescent="0.3">
      <c r="C1170">
        <v>1169</v>
      </c>
      <c r="D1170" s="11" t="str">
        <f t="shared" si="18"/>
        <v>19- Fuchu</v>
      </c>
      <c r="E1170" t="str">
        <f>VLOOKUP($D1170,metadata!$B$2:$S$450,2,FALSE)</f>
        <v>Kato, Y</v>
      </c>
      <c r="F1170" t="str">
        <f>VLOOKUP($D1170,metadata!$B$2:$S$450,3,FALSE)</f>
        <v>Geographic variation in photoperiodic response for the induction of pupal diapause in the Aristolochia-feeding butterfly Atrophaneura alcinous</v>
      </c>
      <c r="G1170" t="str">
        <f>VLOOKUP($D1170,metadata!$B$2:$S$450,4,FALSE)</f>
        <v>10.1303/aez.2005.347</v>
      </c>
      <c r="H1170" t="str">
        <f>VLOOKUP($D1170,metadata!$B$2:$S$450,5,FALSE)</f>
        <v>y</v>
      </c>
      <c r="I1170" t="str">
        <f>VLOOKUP($D1170,metadata!$B$2:$S$450,6,FALSE)</f>
        <v>a</v>
      </c>
      <c r="J1170" t="str">
        <f>VLOOKUP($D1170,metadata!$B$2:$S$450,7,FALSE)</f>
        <v>i</v>
      </c>
      <c r="K1170">
        <f>VLOOKUP($D1170,metadata!$B$2:$S$450,8,FALSE)</f>
        <v>7</v>
      </c>
      <c r="L1170">
        <f>VLOOKUP($D1170,metadata!$B$2:$S$450,9,FALSE)</f>
        <v>5</v>
      </c>
      <c r="M1170">
        <f>VLOOKUP($D1170,metadata!$B$2:$S$450,10,FALSE)</f>
        <v>0</v>
      </c>
      <c r="N1170" t="str">
        <f>VLOOKUP($D1170,metadata!$B$2:$S$450,11,FALSE)</f>
        <v>Atrophaneura alcinous</v>
      </c>
      <c r="O1170" t="str">
        <f>VLOOKUP($D1170,metadata!$B$2:$S$450,12,FALSE)</f>
        <v>lepidoptera</v>
      </c>
      <c r="P1170" t="str">
        <f>VLOOKUP($D1170,metadata!$B$2:$S$450,13,FALSE)</f>
        <v xml:space="preserve"> Fuchu</v>
      </c>
      <c r="Q1170">
        <f>VLOOKUP($D1170,metadata!$B$2:$S$450,14,FALSE)</f>
        <v>35.668968999999997</v>
      </c>
      <c r="R1170">
        <f>VLOOKUP($D1170,metadata!$B$2:$S$450,15,FALSE)</f>
        <v>139.47766899999999</v>
      </c>
      <c r="S1170">
        <f>VLOOKUP($D1170,metadata!$B$2:$S$450,16,FALSE)</f>
        <v>0.05</v>
      </c>
      <c r="T1170">
        <f>VLOOKUP($D1170,metadata!$B$2:$S$450,17,FALSE)</f>
        <v>50</v>
      </c>
      <c r="U1170">
        <f>VLOOKUP($D1170,metadata!$B$2:$S$450,18,FALSE)</f>
        <v>0</v>
      </c>
      <c r="V1170">
        <f>VLOOKUP($D1170,metadata!$B$2:$Z$450,19,FALSE)</f>
        <v>25</v>
      </c>
      <c r="W1170" t="str">
        <f>VLOOKUP($D1170,metadata!$B$2:$Z$450,20,FALSE)</f>
        <v>global average</v>
      </c>
      <c r="X1170">
        <f>VLOOKUP($D1170,metadata!$B$2:$Z$450,21,FALSE)</f>
        <v>0</v>
      </c>
      <c r="Y1170">
        <f>VLOOKUP($D1170,metadata!$B$2:$Z$450,22,FALSE)</f>
        <v>19</v>
      </c>
      <c r="Z1170">
        <f>VLOOKUP($D1170,metadata!$B$2:$Z$450,23,FALSE)</f>
        <v>0</v>
      </c>
      <c r="AA1170">
        <f>VLOOKUP($D1170,metadata!$B$2:$Z$450,24,FALSE)</f>
        <v>0</v>
      </c>
      <c r="AB1170">
        <f>VLOOKUP($D1170,metadata!$B$2:$Z$450,25,FALSE)</f>
        <v>0</v>
      </c>
    </row>
    <row r="1171" spans="3:28" x14ac:dyDescent="0.3">
      <c r="C1171">
        <v>1170</v>
      </c>
      <c r="D1171" s="11" t="str">
        <f t="shared" si="18"/>
        <v>19- Fuchu</v>
      </c>
      <c r="E1171" t="str">
        <f>VLOOKUP($D1171,metadata!$B$2:$S$450,2,FALSE)</f>
        <v>Kato, Y</v>
      </c>
      <c r="F1171" t="str">
        <f>VLOOKUP($D1171,metadata!$B$2:$S$450,3,FALSE)</f>
        <v>Geographic variation in photoperiodic response for the induction of pupal diapause in the Aristolochia-feeding butterfly Atrophaneura alcinous</v>
      </c>
      <c r="G1171" t="str">
        <f>VLOOKUP($D1171,metadata!$B$2:$S$450,4,FALSE)</f>
        <v>10.1303/aez.2005.347</v>
      </c>
      <c r="H1171" t="str">
        <f>VLOOKUP($D1171,metadata!$B$2:$S$450,5,FALSE)</f>
        <v>y</v>
      </c>
      <c r="I1171" t="str">
        <f>VLOOKUP($D1171,metadata!$B$2:$S$450,6,FALSE)</f>
        <v>a</v>
      </c>
      <c r="J1171" t="str">
        <f>VLOOKUP($D1171,metadata!$B$2:$S$450,7,FALSE)</f>
        <v>i</v>
      </c>
      <c r="K1171">
        <f>VLOOKUP($D1171,metadata!$B$2:$S$450,8,FALSE)</f>
        <v>7</v>
      </c>
      <c r="L1171">
        <f>VLOOKUP($D1171,metadata!$B$2:$S$450,9,FALSE)</f>
        <v>5</v>
      </c>
      <c r="M1171">
        <f>VLOOKUP($D1171,metadata!$B$2:$S$450,10,FALSE)</f>
        <v>0</v>
      </c>
      <c r="N1171" t="str">
        <f>VLOOKUP($D1171,metadata!$B$2:$S$450,11,FALSE)</f>
        <v>Atrophaneura alcinous</v>
      </c>
      <c r="O1171" t="str">
        <f>VLOOKUP($D1171,metadata!$B$2:$S$450,12,FALSE)</f>
        <v>lepidoptera</v>
      </c>
      <c r="P1171" t="str">
        <f>VLOOKUP($D1171,metadata!$B$2:$S$450,13,FALSE)</f>
        <v xml:space="preserve"> Fuchu</v>
      </c>
      <c r="Q1171">
        <f>VLOOKUP($D1171,metadata!$B$2:$S$450,14,FALSE)</f>
        <v>35.668968999999997</v>
      </c>
      <c r="R1171">
        <f>VLOOKUP($D1171,metadata!$B$2:$S$450,15,FALSE)</f>
        <v>139.47766899999999</v>
      </c>
      <c r="S1171">
        <f>VLOOKUP($D1171,metadata!$B$2:$S$450,16,FALSE)</f>
        <v>0.05</v>
      </c>
      <c r="T1171">
        <f>VLOOKUP($D1171,metadata!$B$2:$S$450,17,FALSE)</f>
        <v>50</v>
      </c>
      <c r="U1171">
        <f>VLOOKUP($D1171,metadata!$B$2:$S$450,18,FALSE)</f>
        <v>0</v>
      </c>
      <c r="V1171">
        <f>VLOOKUP($D1171,metadata!$B$2:$Z$450,19,FALSE)</f>
        <v>25</v>
      </c>
      <c r="W1171" t="str">
        <f>VLOOKUP($D1171,metadata!$B$2:$Z$450,20,FALSE)</f>
        <v>global average</v>
      </c>
      <c r="X1171">
        <f>VLOOKUP($D1171,metadata!$B$2:$Z$450,21,FALSE)</f>
        <v>0</v>
      </c>
      <c r="Y1171">
        <f>VLOOKUP($D1171,metadata!$B$2:$Z$450,22,FALSE)</f>
        <v>19</v>
      </c>
      <c r="Z1171">
        <f>VLOOKUP($D1171,metadata!$B$2:$Z$450,23,FALSE)</f>
        <v>0</v>
      </c>
      <c r="AA1171">
        <f>VLOOKUP($D1171,metadata!$B$2:$Z$450,24,FALSE)</f>
        <v>0</v>
      </c>
      <c r="AB1171">
        <f>VLOOKUP($D1171,metadata!$B$2:$Z$450,25,FALSE)</f>
        <v>0</v>
      </c>
    </row>
    <row r="1172" spans="3:28" x14ac:dyDescent="0.3">
      <c r="C1172">
        <v>1171</v>
      </c>
      <c r="D1172" s="11" t="str">
        <f t="shared" si="18"/>
        <v>19- Fuchu</v>
      </c>
      <c r="E1172" t="str">
        <f>VLOOKUP($D1172,metadata!$B$2:$S$450,2,FALSE)</f>
        <v>Kato, Y</v>
      </c>
      <c r="F1172" t="str">
        <f>VLOOKUP($D1172,metadata!$B$2:$S$450,3,FALSE)</f>
        <v>Geographic variation in photoperiodic response for the induction of pupal diapause in the Aristolochia-feeding butterfly Atrophaneura alcinous</v>
      </c>
      <c r="G1172" t="str">
        <f>VLOOKUP($D1172,metadata!$B$2:$S$450,4,FALSE)</f>
        <v>10.1303/aez.2005.347</v>
      </c>
      <c r="H1172" t="str">
        <f>VLOOKUP($D1172,metadata!$B$2:$S$450,5,FALSE)</f>
        <v>y</v>
      </c>
      <c r="I1172" t="str">
        <f>VLOOKUP($D1172,metadata!$B$2:$S$450,6,FALSE)</f>
        <v>a</v>
      </c>
      <c r="J1172" t="str">
        <f>VLOOKUP($D1172,metadata!$B$2:$S$450,7,FALSE)</f>
        <v>i</v>
      </c>
      <c r="K1172">
        <f>VLOOKUP($D1172,metadata!$B$2:$S$450,8,FALSE)</f>
        <v>7</v>
      </c>
      <c r="L1172">
        <f>VLOOKUP($D1172,metadata!$B$2:$S$450,9,FALSE)</f>
        <v>5</v>
      </c>
      <c r="M1172">
        <f>VLOOKUP($D1172,metadata!$B$2:$S$450,10,FALSE)</f>
        <v>0</v>
      </c>
      <c r="N1172" t="str">
        <f>VLOOKUP($D1172,metadata!$B$2:$S$450,11,FALSE)</f>
        <v>Atrophaneura alcinous</v>
      </c>
      <c r="O1172" t="str">
        <f>VLOOKUP($D1172,metadata!$B$2:$S$450,12,FALSE)</f>
        <v>lepidoptera</v>
      </c>
      <c r="P1172" t="str">
        <f>VLOOKUP($D1172,metadata!$B$2:$S$450,13,FALSE)</f>
        <v xml:space="preserve"> Fuchu</v>
      </c>
      <c r="Q1172">
        <f>VLOOKUP($D1172,metadata!$B$2:$S$450,14,FALSE)</f>
        <v>35.668968999999997</v>
      </c>
      <c r="R1172">
        <f>VLOOKUP($D1172,metadata!$B$2:$S$450,15,FALSE)</f>
        <v>139.47766899999999</v>
      </c>
      <c r="S1172">
        <f>VLOOKUP($D1172,metadata!$B$2:$S$450,16,FALSE)</f>
        <v>0.05</v>
      </c>
      <c r="T1172">
        <f>VLOOKUP($D1172,metadata!$B$2:$S$450,17,FALSE)</f>
        <v>50</v>
      </c>
      <c r="U1172">
        <f>VLOOKUP($D1172,metadata!$B$2:$S$450,18,FALSE)</f>
        <v>0</v>
      </c>
      <c r="V1172">
        <f>VLOOKUP($D1172,metadata!$B$2:$Z$450,19,FALSE)</f>
        <v>25</v>
      </c>
      <c r="W1172" t="str">
        <f>VLOOKUP($D1172,metadata!$B$2:$Z$450,20,FALSE)</f>
        <v>global average</v>
      </c>
      <c r="X1172">
        <f>VLOOKUP($D1172,metadata!$B$2:$Z$450,21,FALSE)</f>
        <v>0</v>
      </c>
      <c r="Y1172">
        <f>VLOOKUP($D1172,metadata!$B$2:$Z$450,22,FALSE)</f>
        <v>19</v>
      </c>
      <c r="Z1172">
        <f>VLOOKUP($D1172,metadata!$B$2:$Z$450,23,FALSE)</f>
        <v>0</v>
      </c>
      <c r="AA1172">
        <f>VLOOKUP($D1172,metadata!$B$2:$Z$450,24,FALSE)</f>
        <v>0</v>
      </c>
      <c r="AB1172">
        <f>VLOOKUP($D1172,metadata!$B$2:$Z$450,25,FALSE)</f>
        <v>0</v>
      </c>
    </row>
    <row r="1173" spans="3:28" x14ac:dyDescent="0.3">
      <c r="C1173">
        <v>1172</v>
      </c>
      <c r="D1173" s="11" t="str">
        <f t="shared" si="18"/>
        <v>19- Fuchu</v>
      </c>
      <c r="E1173" t="str">
        <f>VLOOKUP($D1173,metadata!$B$2:$S$450,2,FALSE)</f>
        <v>Kato, Y</v>
      </c>
      <c r="F1173" t="str">
        <f>VLOOKUP($D1173,metadata!$B$2:$S$450,3,FALSE)</f>
        <v>Geographic variation in photoperiodic response for the induction of pupal diapause in the Aristolochia-feeding butterfly Atrophaneura alcinous</v>
      </c>
      <c r="G1173" t="str">
        <f>VLOOKUP($D1173,metadata!$B$2:$S$450,4,FALSE)</f>
        <v>10.1303/aez.2005.347</v>
      </c>
      <c r="H1173" t="str">
        <f>VLOOKUP($D1173,metadata!$B$2:$S$450,5,FALSE)</f>
        <v>y</v>
      </c>
      <c r="I1173" t="str">
        <f>VLOOKUP($D1173,metadata!$B$2:$S$450,6,FALSE)</f>
        <v>a</v>
      </c>
      <c r="J1173" t="str">
        <f>VLOOKUP($D1173,metadata!$B$2:$S$450,7,FALSE)</f>
        <v>i</v>
      </c>
      <c r="K1173">
        <f>VLOOKUP($D1173,metadata!$B$2:$S$450,8,FALSE)</f>
        <v>7</v>
      </c>
      <c r="L1173">
        <f>VLOOKUP($D1173,metadata!$B$2:$S$450,9,FALSE)</f>
        <v>5</v>
      </c>
      <c r="M1173">
        <f>VLOOKUP($D1173,metadata!$B$2:$S$450,10,FALSE)</f>
        <v>0</v>
      </c>
      <c r="N1173" t="str">
        <f>VLOOKUP($D1173,metadata!$B$2:$S$450,11,FALSE)</f>
        <v>Atrophaneura alcinous</v>
      </c>
      <c r="O1173" t="str">
        <f>VLOOKUP($D1173,metadata!$B$2:$S$450,12,FALSE)</f>
        <v>lepidoptera</v>
      </c>
      <c r="P1173" t="str">
        <f>VLOOKUP($D1173,metadata!$B$2:$S$450,13,FALSE)</f>
        <v xml:space="preserve"> Fuchu</v>
      </c>
      <c r="Q1173">
        <f>VLOOKUP($D1173,metadata!$B$2:$S$450,14,FALSE)</f>
        <v>35.668968999999997</v>
      </c>
      <c r="R1173">
        <f>VLOOKUP($D1173,metadata!$B$2:$S$450,15,FALSE)</f>
        <v>139.47766899999999</v>
      </c>
      <c r="S1173">
        <f>VLOOKUP($D1173,metadata!$B$2:$S$450,16,FALSE)</f>
        <v>0.05</v>
      </c>
      <c r="T1173">
        <f>VLOOKUP($D1173,metadata!$B$2:$S$450,17,FALSE)</f>
        <v>50</v>
      </c>
      <c r="U1173">
        <f>VLOOKUP($D1173,metadata!$B$2:$S$450,18,FALSE)</f>
        <v>0</v>
      </c>
      <c r="V1173">
        <f>VLOOKUP($D1173,metadata!$B$2:$Z$450,19,FALSE)</f>
        <v>25</v>
      </c>
      <c r="W1173" t="str">
        <f>VLOOKUP($D1173,metadata!$B$2:$Z$450,20,FALSE)</f>
        <v>global average</v>
      </c>
      <c r="X1173">
        <f>VLOOKUP($D1173,metadata!$B$2:$Z$450,21,FALSE)</f>
        <v>0</v>
      </c>
      <c r="Y1173">
        <f>VLOOKUP($D1173,metadata!$B$2:$Z$450,22,FALSE)</f>
        <v>19</v>
      </c>
      <c r="Z1173">
        <f>VLOOKUP($D1173,metadata!$B$2:$Z$450,23,FALSE)</f>
        <v>0</v>
      </c>
      <c r="AA1173">
        <f>VLOOKUP($D1173,metadata!$B$2:$Z$450,24,FALSE)</f>
        <v>0</v>
      </c>
      <c r="AB1173">
        <f>VLOOKUP($D1173,metadata!$B$2:$Z$450,25,FALSE)</f>
        <v>0</v>
      </c>
    </row>
    <row r="1174" spans="3:28" x14ac:dyDescent="0.3">
      <c r="C1174">
        <v>1173</v>
      </c>
      <c r="D1174" s="11" t="str">
        <f t="shared" si="18"/>
        <v>19- Fuchu</v>
      </c>
      <c r="E1174" t="str">
        <f>VLOOKUP($D1174,metadata!$B$2:$S$450,2,FALSE)</f>
        <v>Kato, Y</v>
      </c>
      <c r="F1174" t="str">
        <f>VLOOKUP($D1174,metadata!$B$2:$S$450,3,FALSE)</f>
        <v>Geographic variation in photoperiodic response for the induction of pupal diapause in the Aristolochia-feeding butterfly Atrophaneura alcinous</v>
      </c>
      <c r="G1174" t="str">
        <f>VLOOKUP($D1174,metadata!$B$2:$S$450,4,FALSE)</f>
        <v>10.1303/aez.2005.347</v>
      </c>
      <c r="H1174" t="str">
        <f>VLOOKUP($D1174,metadata!$B$2:$S$450,5,FALSE)</f>
        <v>y</v>
      </c>
      <c r="I1174" t="str">
        <f>VLOOKUP($D1174,metadata!$B$2:$S$450,6,FALSE)</f>
        <v>a</v>
      </c>
      <c r="J1174" t="str">
        <f>VLOOKUP($D1174,metadata!$B$2:$S$450,7,FALSE)</f>
        <v>i</v>
      </c>
      <c r="K1174">
        <f>VLOOKUP($D1174,metadata!$B$2:$S$450,8,FALSE)</f>
        <v>7</v>
      </c>
      <c r="L1174">
        <f>VLOOKUP($D1174,metadata!$B$2:$S$450,9,FALSE)</f>
        <v>5</v>
      </c>
      <c r="M1174">
        <f>VLOOKUP($D1174,metadata!$B$2:$S$450,10,FALSE)</f>
        <v>0</v>
      </c>
      <c r="N1174" t="str">
        <f>VLOOKUP($D1174,metadata!$B$2:$S$450,11,FALSE)</f>
        <v>Atrophaneura alcinous</v>
      </c>
      <c r="O1174" t="str">
        <f>VLOOKUP($D1174,metadata!$B$2:$S$450,12,FALSE)</f>
        <v>lepidoptera</v>
      </c>
      <c r="P1174" t="str">
        <f>VLOOKUP($D1174,metadata!$B$2:$S$450,13,FALSE)</f>
        <v xml:space="preserve"> Fuchu</v>
      </c>
      <c r="Q1174">
        <f>VLOOKUP($D1174,metadata!$B$2:$S$450,14,FALSE)</f>
        <v>35.668968999999997</v>
      </c>
      <c r="R1174">
        <f>VLOOKUP($D1174,metadata!$B$2:$S$450,15,FALSE)</f>
        <v>139.47766899999999</v>
      </c>
      <c r="S1174">
        <f>VLOOKUP($D1174,metadata!$B$2:$S$450,16,FALSE)</f>
        <v>0.05</v>
      </c>
      <c r="T1174">
        <f>VLOOKUP($D1174,metadata!$B$2:$S$450,17,FALSE)</f>
        <v>50</v>
      </c>
      <c r="U1174">
        <f>VLOOKUP($D1174,metadata!$B$2:$S$450,18,FALSE)</f>
        <v>0</v>
      </c>
      <c r="V1174">
        <f>VLOOKUP($D1174,metadata!$B$2:$Z$450,19,FALSE)</f>
        <v>25</v>
      </c>
      <c r="W1174" t="str">
        <f>VLOOKUP($D1174,metadata!$B$2:$Z$450,20,FALSE)</f>
        <v>global average</v>
      </c>
      <c r="X1174">
        <f>VLOOKUP($D1174,metadata!$B$2:$Z$450,21,FALSE)</f>
        <v>0</v>
      </c>
      <c r="Y1174">
        <f>VLOOKUP($D1174,metadata!$B$2:$Z$450,22,FALSE)</f>
        <v>19</v>
      </c>
      <c r="Z1174">
        <f>VLOOKUP($D1174,metadata!$B$2:$Z$450,23,FALSE)</f>
        <v>0</v>
      </c>
      <c r="AA1174">
        <f>VLOOKUP($D1174,metadata!$B$2:$Z$450,24,FALSE)</f>
        <v>0</v>
      </c>
      <c r="AB1174">
        <f>VLOOKUP($D1174,metadata!$B$2:$Z$450,25,FALSE)</f>
        <v>0</v>
      </c>
    </row>
    <row r="1175" spans="3:28" x14ac:dyDescent="0.3">
      <c r="C1175">
        <v>1174</v>
      </c>
      <c r="D1175" s="11" t="str">
        <f t="shared" si="18"/>
        <v>19- Fuchu</v>
      </c>
      <c r="E1175" t="str">
        <f>VLOOKUP($D1175,metadata!$B$2:$S$450,2,FALSE)</f>
        <v>Kato, Y</v>
      </c>
      <c r="F1175" t="str">
        <f>VLOOKUP($D1175,metadata!$B$2:$S$450,3,FALSE)</f>
        <v>Geographic variation in photoperiodic response for the induction of pupal diapause in the Aristolochia-feeding butterfly Atrophaneura alcinous</v>
      </c>
      <c r="G1175" t="str">
        <f>VLOOKUP($D1175,metadata!$B$2:$S$450,4,FALSE)</f>
        <v>10.1303/aez.2005.347</v>
      </c>
      <c r="H1175" t="str">
        <f>VLOOKUP($D1175,metadata!$B$2:$S$450,5,FALSE)</f>
        <v>y</v>
      </c>
      <c r="I1175" t="str">
        <f>VLOOKUP($D1175,metadata!$B$2:$S$450,6,FALSE)</f>
        <v>a</v>
      </c>
      <c r="J1175" t="str">
        <f>VLOOKUP($D1175,metadata!$B$2:$S$450,7,FALSE)</f>
        <v>i</v>
      </c>
      <c r="K1175">
        <f>VLOOKUP($D1175,metadata!$B$2:$S$450,8,FALSE)</f>
        <v>7</v>
      </c>
      <c r="L1175">
        <f>VLOOKUP($D1175,metadata!$B$2:$S$450,9,FALSE)</f>
        <v>5</v>
      </c>
      <c r="M1175">
        <f>VLOOKUP($D1175,metadata!$B$2:$S$450,10,FALSE)</f>
        <v>0</v>
      </c>
      <c r="N1175" t="str">
        <f>VLOOKUP($D1175,metadata!$B$2:$S$450,11,FALSE)</f>
        <v>Atrophaneura alcinous</v>
      </c>
      <c r="O1175" t="str">
        <f>VLOOKUP($D1175,metadata!$B$2:$S$450,12,FALSE)</f>
        <v>lepidoptera</v>
      </c>
      <c r="P1175" t="str">
        <f>VLOOKUP($D1175,metadata!$B$2:$S$450,13,FALSE)</f>
        <v xml:space="preserve"> Fuchu</v>
      </c>
      <c r="Q1175">
        <f>VLOOKUP($D1175,metadata!$B$2:$S$450,14,FALSE)</f>
        <v>35.668968999999997</v>
      </c>
      <c r="R1175">
        <f>VLOOKUP($D1175,metadata!$B$2:$S$450,15,FALSE)</f>
        <v>139.47766899999999</v>
      </c>
      <c r="S1175">
        <f>VLOOKUP($D1175,metadata!$B$2:$S$450,16,FALSE)</f>
        <v>0.05</v>
      </c>
      <c r="T1175">
        <f>VLOOKUP($D1175,metadata!$B$2:$S$450,17,FALSE)</f>
        <v>50</v>
      </c>
      <c r="U1175">
        <f>VLOOKUP($D1175,metadata!$B$2:$S$450,18,FALSE)</f>
        <v>0</v>
      </c>
      <c r="V1175">
        <f>VLOOKUP($D1175,metadata!$B$2:$Z$450,19,FALSE)</f>
        <v>25</v>
      </c>
      <c r="W1175" t="str">
        <f>VLOOKUP($D1175,metadata!$B$2:$Z$450,20,FALSE)</f>
        <v>global average</v>
      </c>
      <c r="X1175">
        <f>VLOOKUP($D1175,metadata!$B$2:$Z$450,21,FALSE)</f>
        <v>0</v>
      </c>
      <c r="Y1175">
        <f>VLOOKUP($D1175,metadata!$B$2:$Z$450,22,FALSE)</f>
        <v>19</v>
      </c>
      <c r="Z1175">
        <f>VLOOKUP($D1175,metadata!$B$2:$Z$450,23,FALSE)</f>
        <v>0</v>
      </c>
      <c r="AA1175">
        <f>VLOOKUP($D1175,metadata!$B$2:$Z$450,24,FALSE)</f>
        <v>0</v>
      </c>
      <c r="AB1175">
        <f>VLOOKUP($D1175,metadata!$B$2:$Z$450,25,FALSE)</f>
        <v>0</v>
      </c>
    </row>
    <row r="1176" spans="3:28" x14ac:dyDescent="0.3">
      <c r="C1176">
        <v>1175</v>
      </c>
      <c r="D1176" s="11" t="str">
        <f t="shared" si="18"/>
        <v>19- Fuchu</v>
      </c>
      <c r="E1176" t="str">
        <f>VLOOKUP($D1176,metadata!$B$2:$S$450,2,FALSE)</f>
        <v>Kato, Y</v>
      </c>
      <c r="F1176" t="str">
        <f>VLOOKUP($D1176,metadata!$B$2:$S$450,3,FALSE)</f>
        <v>Geographic variation in photoperiodic response for the induction of pupal diapause in the Aristolochia-feeding butterfly Atrophaneura alcinous</v>
      </c>
      <c r="G1176" t="str">
        <f>VLOOKUP($D1176,metadata!$B$2:$S$450,4,FALSE)</f>
        <v>10.1303/aez.2005.347</v>
      </c>
      <c r="H1176" t="str">
        <f>VLOOKUP($D1176,metadata!$B$2:$S$450,5,FALSE)</f>
        <v>y</v>
      </c>
      <c r="I1176" t="str">
        <f>VLOOKUP($D1176,metadata!$B$2:$S$450,6,FALSE)</f>
        <v>a</v>
      </c>
      <c r="J1176" t="str">
        <f>VLOOKUP($D1176,metadata!$B$2:$S$450,7,FALSE)</f>
        <v>i</v>
      </c>
      <c r="K1176">
        <f>VLOOKUP($D1176,metadata!$B$2:$S$450,8,FALSE)</f>
        <v>7</v>
      </c>
      <c r="L1176">
        <f>VLOOKUP($D1176,metadata!$B$2:$S$450,9,FALSE)</f>
        <v>5</v>
      </c>
      <c r="M1176">
        <f>VLOOKUP($D1176,metadata!$B$2:$S$450,10,FALSE)</f>
        <v>0</v>
      </c>
      <c r="N1176" t="str">
        <f>VLOOKUP($D1176,metadata!$B$2:$S$450,11,FALSE)</f>
        <v>Atrophaneura alcinous</v>
      </c>
      <c r="O1176" t="str">
        <f>VLOOKUP($D1176,metadata!$B$2:$S$450,12,FALSE)</f>
        <v>lepidoptera</v>
      </c>
      <c r="P1176" t="str">
        <f>VLOOKUP($D1176,metadata!$B$2:$S$450,13,FALSE)</f>
        <v xml:space="preserve"> Fuchu</v>
      </c>
      <c r="Q1176">
        <f>VLOOKUP($D1176,metadata!$B$2:$S$450,14,FALSE)</f>
        <v>35.668968999999997</v>
      </c>
      <c r="R1176">
        <f>VLOOKUP($D1176,metadata!$B$2:$S$450,15,FALSE)</f>
        <v>139.47766899999999</v>
      </c>
      <c r="S1176">
        <f>VLOOKUP($D1176,metadata!$B$2:$S$450,16,FALSE)</f>
        <v>0.05</v>
      </c>
      <c r="T1176">
        <f>VLOOKUP($D1176,metadata!$B$2:$S$450,17,FALSE)</f>
        <v>50</v>
      </c>
      <c r="U1176">
        <f>VLOOKUP($D1176,metadata!$B$2:$S$450,18,FALSE)</f>
        <v>0</v>
      </c>
      <c r="V1176">
        <f>VLOOKUP($D1176,metadata!$B$2:$Z$450,19,FALSE)</f>
        <v>25</v>
      </c>
      <c r="W1176" t="str">
        <f>VLOOKUP($D1176,metadata!$B$2:$Z$450,20,FALSE)</f>
        <v>global average</v>
      </c>
      <c r="X1176">
        <f>VLOOKUP($D1176,metadata!$B$2:$Z$450,21,FALSE)</f>
        <v>0</v>
      </c>
      <c r="Y1176">
        <f>VLOOKUP($D1176,metadata!$B$2:$Z$450,22,FALSE)</f>
        <v>19</v>
      </c>
      <c r="Z1176">
        <f>VLOOKUP($D1176,metadata!$B$2:$Z$450,23,FALSE)</f>
        <v>0</v>
      </c>
      <c r="AA1176">
        <f>VLOOKUP($D1176,metadata!$B$2:$Z$450,24,FALSE)</f>
        <v>0</v>
      </c>
      <c r="AB1176">
        <f>VLOOKUP($D1176,metadata!$B$2:$Z$450,25,FALSE)</f>
        <v>0</v>
      </c>
    </row>
    <row r="1177" spans="3:28" x14ac:dyDescent="0.3">
      <c r="C1177">
        <v>1176</v>
      </c>
      <c r="D1177" s="11" t="str">
        <f t="shared" si="18"/>
        <v>19- Fuchu</v>
      </c>
      <c r="E1177" t="str">
        <f>VLOOKUP($D1177,metadata!$B$2:$S$450,2,FALSE)</f>
        <v>Kato, Y</v>
      </c>
      <c r="F1177" t="str">
        <f>VLOOKUP($D1177,metadata!$B$2:$S$450,3,FALSE)</f>
        <v>Geographic variation in photoperiodic response for the induction of pupal diapause in the Aristolochia-feeding butterfly Atrophaneura alcinous</v>
      </c>
      <c r="G1177" t="str">
        <f>VLOOKUP($D1177,metadata!$B$2:$S$450,4,FALSE)</f>
        <v>10.1303/aez.2005.347</v>
      </c>
      <c r="H1177" t="str">
        <f>VLOOKUP($D1177,metadata!$B$2:$S$450,5,FALSE)</f>
        <v>y</v>
      </c>
      <c r="I1177" t="str">
        <f>VLOOKUP($D1177,metadata!$B$2:$S$450,6,FALSE)</f>
        <v>a</v>
      </c>
      <c r="J1177" t="str">
        <f>VLOOKUP($D1177,metadata!$B$2:$S$450,7,FALSE)</f>
        <v>i</v>
      </c>
      <c r="K1177">
        <f>VLOOKUP($D1177,metadata!$B$2:$S$450,8,FALSE)</f>
        <v>7</v>
      </c>
      <c r="L1177">
        <f>VLOOKUP($D1177,metadata!$B$2:$S$450,9,FALSE)</f>
        <v>5</v>
      </c>
      <c r="M1177">
        <f>VLOOKUP($D1177,metadata!$B$2:$S$450,10,FALSE)</f>
        <v>0</v>
      </c>
      <c r="N1177" t="str">
        <f>VLOOKUP($D1177,metadata!$B$2:$S$450,11,FALSE)</f>
        <v>Atrophaneura alcinous</v>
      </c>
      <c r="O1177" t="str">
        <f>VLOOKUP($D1177,metadata!$B$2:$S$450,12,FALSE)</f>
        <v>lepidoptera</v>
      </c>
      <c r="P1177" t="str">
        <f>VLOOKUP($D1177,metadata!$B$2:$S$450,13,FALSE)</f>
        <v xml:space="preserve"> Fuchu</v>
      </c>
      <c r="Q1177">
        <f>VLOOKUP($D1177,metadata!$B$2:$S$450,14,FALSE)</f>
        <v>35.668968999999997</v>
      </c>
      <c r="R1177">
        <f>VLOOKUP($D1177,metadata!$B$2:$S$450,15,FALSE)</f>
        <v>139.47766899999999</v>
      </c>
      <c r="S1177">
        <f>VLOOKUP($D1177,metadata!$B$2:$S$450,16,FALSE)</f>
        <v>0.05</v>
      </c>
      <c r="T1177">
        <f>VLOOKUP($D1177,metadata!$B$2:$S$450,17,FALSE)</f>
        <v>50</v>
      </c>
      <c r="U1177">
        <f>VLOOKUP($D1177,metadata!$B$2:$S$450,18,FALSE)</f>
        <v>0</v>
      </c>
      <c r="V1177">
        <f>VLOOKUP($D1177,metadata!$B$2:$Z$450,19,FALSE)</f>
        <v>25</v>
      </c>
      <c r="W1177" t="str">
        <f>VLOOKUP($D1177,metadata!$B$2:$Z$450,20,FALSE)</f>
        <v>global average</v>
      </c>
      <c r="X1177">
        <f>VLOOKUP($D1177,metadata!$B$2:$Z$450,21,FALSE)</f>
        <v>0</v>
      </c>
      <c r="Y1177">
        <f>VLOOKUP($D1177,metadata!$B$2:$Z$450,22,FALSE)</f>
        <v>19</v>
      </c>
      <c r="Z1177">
        <f>VLOOKUP($D1177,metadata!$B$2:$Z$450,23,FALSE)</f>
        <v>0</v>
      </c>
      <c r="AA1177">
        <f>VLOOKUP($D1177,metadata!$B$2:$Z$450,24,FALSE)</f>
        <v>0</v>
      </c>
      <c r="AB1177">
        <f>VLOOKUP($D1177,metadata!$B$2:$Z$450,25,FALSE)</f>
        <v>0</v>
      </c>
    </row>
    <row r="1178" spans="3:28" x14ac:dyDescent="0.3">
      <c r="C1178">
        <v>1177</v>
      </c>
      <c r="D1178" s="11" t="str">
        <f t="shared" si="18"/>
        <v>19- Fuchu</v>
      </c>
      <c r="E1178" t="str">
        <f>VLOOKUP($D1178,metadata!$B$2:$S$450,2,FALSE)</f>
        <v>Kato, Y</v>
      </c>
      <c r="F1178" t="str">
        <f>VLOOKUP($D1178,metadata!$B$2:$S$450,3,FALSE)</f>
        <v>Geographic variation in photoperiodic response for the induction of pupal diapause in the Aristolochia-feeding butterfly Atrophaneura alcinous</v>
      </c>
      <c r="G1178" t="str">
        <f>VLOOKUP($D1178,metadata!$B$2:$S$450,4,FALSE)</f>
        <v>10.1303/aez.2005.347</v>
      </c>
      <c r="H1178" t="str">
        <f>VLOOKUP($D1178,metadata!$B$2:$S$450,5,FALSE)</f>
        <v>y</v>
      </c>
      <c r="I1178" t="str">
        <f>VLOOKUP($D1178,metadata!$B$2:$S$450,6,FALSE)</f>
        <v>a</v>
      </c>
      <c r="J1178" t="str">
        <f>VLOOKUP($D1178,metadata!$B$2:$S$450,7,FALSE)</f>
        <v>i</v>
      </c>
      <c r="K1178">
        <f>VLOOKUP($D1178,metadata!$B$2:$S$450,8,FALSE)</f>
        <v>7</v>
      </c>
      <c r="L1178">
        <f>VLOOKUP($D1178,metadata!$B$2:$S$450,9,FALSE)</f>
        <v>5</v>
      </c>
      <c r="M1178">
        <f>VLOOKUP($D1178,metadata!$B$2:$S$450,10,FALSE)</f>
        <v>0</v>
      </c>
      <c r="N1178" t="str">
        <f>VLOOKUP($D1178,metadata!$B$2:$S$450,11,FALSE)</f>
        <v>Atrophaneura alcinous</v>
      </c>
      <c r="O1178" t="str">
        <f>VLOOKUP($D1178,metadata!$B$2:$S$450,12,FALSE)</f>
        <v>lepidoptera</v>
      </c>
      <c r="P1178" t="str">
        <f>VLOOKUP($D1178,metadata!$B$2:$S$450,13,FALSE)</f>
        <v xml:space="preserve"> Fuchu</v>
      </c>
      <c r="Q1178">
        <f>VLOOKUP($D1178,metadata!$B$2:$S$450,14,FALSE)</f>
        <v>35.668968999999997</v>
      </c>
      <c r="R1178">
        <f>VLOOKUP($D1178,metadata!$B$2:$S$450,15,FALSE)</f>
        <v>139.47766899999999</v>
      </c>
      <c r="S1178">
        <f>VLOOKUP($D1178,metadata!$B$2:$S$450,16,FALSE)</f>
        <v>0.05</v>
      </c>
      <c r="T1178">
        <f>VLOOKUP($D1178,metadata!$B$2:$S$450,17,FALSE)</f>
        <v>50</v>
      </c>
      <c r="U1178">
        <f>VLOOKUP($D1178,metadata!$B$2:$S$450,18,FALSE)</f>
        <v>0</v>
      </c>
      <c r="V1178">
        <f>VLOOKUP($D1178,metadata!$B$2:$Z$450,19,FALSE)</f>
        <v>25</v>
      </c>
      <c r="W1178" t="str">
        <f>VLOOKUP($D1178,metadata!$B$2:$Z$450,20,FALSE)</f>
        <v>global average</v>
      </c>
      <c r="X1178">
        <f>VLOOKUP($D1178,metadata!$B$2:$Z$450,21,FALSE)</f>
        <v>0</v>
      </c>
      <c r="Y1178">
        <f>VLOOKUP($D1178,metadata!$B$2:$Z$450,22,FALSE)</f>
        <v>19</v>
      </c>
      <c r="Z1178">
        <f>VLOOKUP($D1178,metadata!$B$2:$Z$450,23,FALSE)</f>
        <v>0</v>
      </c>
      <c r="AA1178">
        <f>VLOOKUP($D1178,metadata!$B$2:$Z$450,24,FALSE)</f>
        <v>0</v>
      </c>
      <c r="AB1178">
        <f>VLOOKUP($D1178,metadata!$B$2:$Z$450,25,FALSE)</f>
        <v>0</v>
      </c>
    </row>
    <row r="1179" spans="3:28" x14ac:dyDescent="0.3">
      <c r="C1179">
        <v>1178</v>
      </c>
      <c r="D1179" s="11" t="str">
        <f t="shared" si="18"/>
        <v>19- Fuchu</v>
      </c>
      <c r="E1179" t="str">
        <f>VLOOKUP($D1179,metadata!$B$2:$S$450,2,FALSE)</f>
        <v>Kato, Y</v>
      </c>
      <c r="F1179" t="str">
        <f>VLOOKUP($D1179,metadata!$B$2:$S$450,3,FALSE)</f>
        <v>Geographic variation in photoperiodic response for the induction of pupal diapause in the Aristolochia-feeding butterfly Atrophaneura alcinous</v>
      </c>
      <c r="G1179" t="str">
        <f>VLOOKUP($D1179,metadata!$B$2:$S$450,4,FALSE)</f>
        <v>10.1303/aez.2005.347</v>
      </c>
      <c r="H1179" t="str">
        <f>VLOOKUP($D1179,metadata!$B$2:$S$450,5,FALSE)</f>
        <v>y</v>
      </c>
      <c r="I1179" t="str">
        <f>VLOOKUP($D1179,metadata!$B$2:$S$450,6,FALSE)</f>
        <v>a</v>
      </c>
      <c r="J1179" t="str">
        <f>VLOOKUP($D1179,metadata!$B$2:$S$450,7,FALSE)</f>
        <v>i</v>
      </c>
      <c r="K1179">
        <f>VLOOKUP($D1179,metadata!$B$2:$S$450,8,FALSE)</f>
        <v>7</v>
      </c>
      <c r="L1179">
        <f>VLOOKUP($D1179,metadata!$B$2:$S$450,9,FALSE)</f>
        <v>5</v>
      </c>
      <c r="M1179">
        <f>VLOOKUP($D1179,metadata!$B$2:$S$450,10,FALSE)</f>
        <v>0</v>
      </c>
      <c r="N1179" t="str">
        <f>VLOOKUP($D1179,metadata!$B$2:$S$450,11,FALSE)</f>
        <v>Atrophaneura alcinous</v>
      </c>
      <c r="O1179" t="str">
        <f>VLOOKUP($D1179,metadata!$B$2:$S$450,12,FALSE)</f>
        <v>lepidoptera</v>
      </c>
      <c r="P1179" t="str">
        <f>VLOOKUP($D1179,metadata!$B$2:$S$450,13,FALSE)</f>
        <v xml:space="preserve"> Fuchu</v>
      </c>
      <c r="Q1179">
        <f>VLOOKUP($D1179,metadata!$B$2:$S$450,14,FALSE)</f>
        <v>35.668968999999997</v>
      </c>
      <c r="R1179">
        <f>VLOOKUP($D1179,metadata!$B$2:$S$450,15,FALSE)</f>
        <v>139.47766899999999</v>
      </c>
      <c r="S1179">
        <f>VLOOKUP($D1179,metadata!$B$2:$S$450,16,FALSE)</f>
        <v>0.05</v>
      </c>
      <c r="T1179">
        <f>VLOOKUP($D1179,metadata!$B$2:$S$450,17,FALSE)</f>
        <v>50</v>
      </c>
      <c r="U1179">
        <f>VLOOKUP($D1179,metadata!$B$2:$S$450,18,FALSE)</f>
        <v>0</v>
      </c>
      <c r="V1179">
        <f>VLOOKUP($D1179,metadata!$B$2:$Z$450,19,FALSE)</f>
        <v>25</v>
      </c>
      <c r="W1179" t="str">
        <f>VLOOKUP($D1179,metadata!$B$2:$Z$450,20,FALSE)</f>
        <v>global average</v>
      </c>
      <c r="X1179">
        <f>VLOOKUP($D1179,metadata!$B$2:$Z$450,21,FALSE)</f>
        <v>0</v>
      </c>
      <c r="Y1179">
        <f>VLOOKUP($D1179,metadata!$B$2:$Z$450,22,FALSE)</f>
        <v>19</v>
      </c>
      <c r="Z1179">
        <f>VLOOKUP($D1179,metadata!$B$2:$Z$450,23,FALSE)</f>
        <v>0</v>
      </c>
      <c r="AA1179">
        <f>VLOOKUP($D1179,metadata!$B$2:$Z$450,24,FALSE)</f>
        <v>0</v>
      </c>
      <c r="AB1179">
        <f>VLOOKUP($D1179,metadata!$B$2:$Z$450,25,FALSE)</f>
        <v>0</v>
      </c>
    </row>
    <row r="1180" spans="3:28" x14ac:dyDescent="0.3">
      <c r="C1180">
        <v>1179</v>
      </c>
      <c r="D1180" s="11" t="str">
        <f t="shared" si="18"/>
        <v>19- Fuchu</v>
      </c>
      <c r="E1180" t="str">
        <f>VLOOKUP($D1180,metadata!$B$2:$S$450,2,FALSE)</f>
        <v>Kato, Y</v>
      </c>
      <c r="F1180" t="str">
        <f>VLOOKUP($D1180,metadata!$B$2:$S$450,3,FALSE)</f>
        <v>Geographic variation in photoperiodic response for the induction of pupal diapause in the Aristolochia-feeding butterfly Atrophaneura alcinous</v>
      </c>
      <c r="G1180" t="str">
        <f>VLOOKUP($D1180,metadata!$B$2:$S$450,4,FALSE)</f>
        <v>10.1303/aez.2005.347</v>
      </c>
      <c r="H1180" t="str">
        <f>VLOOKUP($D1180,metadata!$B$2:$S$450,5,FALSE)</f>
        <v>y</v>
      </c>
      <c r="I1180" t="str">
        <f>VLOOKUP($D1180,metadata!$B$2:$S$450,6,FALSE)</f>
        <v>a</v>
      </c>
      <c r="J1180" t="str">
        <f>VLOOKUP($D1180,metadata!$B$2:$S$450,7,FALSE)</f>
        <v>i</v>
      </c>
      <c r="K1180">
        <f>VLOOKUP($D1180,metadata!$B$2:$S$450,8,FALSE)</f>
        <v>7</v>
      </c>
      <c r="L1180">
        <f>VLOOKUP($D1180,metadata!$B$2:$S$450,9,FALSE)</f>
        <v>5</v>
      </c>
      <c r="M1180">
        <f>VLOOKUP($D1180,metadata!$B$2:$S$450,10,FALSE)</f>
        <v>0</v>
      </c>
      <c r="N1180" t="str">
        <f>VLOOKUP($D1180,metadata!$B$2:$S$450,11,FALSE)</f>
        <v>Atrophaneura alcinous</v>
      </c>
      <c r="O1180" t="str">
        <f>VLOOKUP($D1180,metadata!$B$2:$S$450,12,FALSE)</f>
        <v>lepidoptera</v>
      </c>
      <c r="P1180" t="str">
        <f>VLOOKUP($D1180,metadata!$B$2:$S$450,13,FALSE)</f>
        <v xml:space="preserve"> Fuchu</v>
      </c>
      <c r="Q1180">
        <f>VLOOKUP($D1180,metadata!$B$2:$S$450,14,FALSE)</f>
        <v>35.668968999999997</v>
      </c>
      <c r="R1180">
        <f>VLOOKUP($D1180,metadata!$B$2:$S$450,15,FALSE)</f>
        <v>139.47766899999999</v>
      </c>
      <c r="S1180">
        <f>VLOOKUP($D1180,metadata!$B$2:$S$450,16,FALSE)</f>
        <v>0.05</v>
      </c>
      <c r="T1180">
        <f>VLOOKUP($D1180,metadata!$B$2:$S$450,17,FALSE)</f>
        <v>50</v>
      </c>
      <c r="U1180">
        <f>VLOOKUP($D1180,metadata!$B$2:$S$450,18,FALSE)</f>
        <v>0</v>
      </c>
      <c r="V1180">
        <f>VLOOKUP($D1180,metadata!$B$2:$Z$450,19,FALSE)</f>
        <v>25</v>
      </c>
      <c r="W1180" t="str">
        <f>VLOOKUP($D1180,metadata!$B$2:$Z$450,20,FALSE)</f>
        <v>global average</v>
      </c>
      <c r="X1180">
        <f>VLOOKUP($D1180,metadata!$B$2:$Z$450,21,FALSE)</f>
        <v>0</v>
      </c>
      <c r="Y1180">
        <f>VLOOKUP($D1180,metadata!$B$2:$Z$450,22,FALSE)</f>
        <v>19</v>
      </c>
      <c r="Z1180">
        <f>VLOOKUP($D1180,metadata!$B$2:$Z$450,23,FALSE)</f>
        <v>0</v>
      </c>
      <c r="AA1180">
        <f>VLOOKUP($D1180,metadata!$B$2:$Z$450,24,FALSE)</f>
        <v>0</v>
      </c>
      <c r="AB1180">
        <f>VLOOKUP($D1180,metadata!$B$2:$Z$450,25,FALSE)</f>
        <v>0</v>
      </c>
    </row>
    <row r="1181" spans="3:28" x14ac:dyDescent="0.3">
      <c r="C1181">
        <v>1180</v>
      </c>
      <c r="D1181" s="11" t="str">
        <f t="shared" si="18"/>
        <v>19- Fuchu</v>
      </c>
      <c r="E1181" t="str">
        <f>VLOOKUP($D1181,metadata!$B$2:$S$450,2,FALSE)</f>
        <v>Kato, Y</v>
      </c>
      <c r="F1181" t="str">
        <f>VLOOKUP($D1181,metadata!$B$2:$S$450,3,FALSE)</f>
        <v>Geographic variation in photoperiodic response for the induction of pupal diapause in the Aristolochia-feeding butterfly Atrophaneura alcinous</v>
      </c>
      <c r="G1181" t="str">
        <f>VLOOKUP($D1181,metadata!$B$2:$S$450,4,FALSE)</f>
        <v>10.1303/aez.2005.347</v>
      </c>
      <c r="H1181" t="str">
        <f>VLOOKUP($D1181,metadata!$B$2:$S$450,5,FALSE)</f>
        <v>y</v>
      </c>
      <c r="I1181" t="str">
        <f>VLOOKUP($D1181,metadata!$B$2:$S$450,6,FALSE)</f>
        <v>a</v>
      </c>
      <c r="J1181" t="str">
        <f>VLOOKUP($D1181,metadata!$B$2:$S$450,7,FALSE)</f>
        <v>i</v>
      </c>
      <c r="K1181">
        <f>VLOOKUP($D1181,metadata!$B$2:$S$450,8,FALSE)</f>
        <v>7</v>
      </c>
      <c r="L1181">
        <f>VLOOKUP($D1181,metadata!$B$2:$S$450,9,FALSE)</f>
        <v>5</v>
      </c>
      <c r="M1181">
        <f>VLOOKUP($D1181,metadata!$B$2:$S$450,10,FALSE)</f>
        <v>0</v>
      </c>
      <c r="N1181" t="str">
        <f>VLOOKUP($D1181,metadata!$B$2:$S$450,11,FALSE)</f>
        <v>Atrophaneura alcinous</v>
      </c>
      <c r="O1181" t="str">
        <f>VLOOKUP($D1181,metadata!$B$2:$S$450,12,FALSE)</f>
        <v>lepidoptera</v>
      </c>
      <c r="P1181" t="str">
        <f>VLOOKUP($D1181,metadata!$B$2:$S$450,13,FALSE)</f>
        <v xml:space="preserve"> Fuchu</v>
      </c>
      <c r="Q1181">
        <f>VLOOKUP($D1181,metadata!$B$2:$S$450,14,FALSE)</f>
        <v>35.668968999999997</v>
      </c>
      <c r="R1181">
        <f>VLOOKUP($D1181,metadata!$B$2:$S$450,15,FALSE)</f>
        <v>139.47766899999999</v>
      </c>
      <c r="S1181">
        <f>VLOOKUP($D1181,metadata!$B$2:$S$450,16,FALSE)</f>
        <v>0.05</v>
      </c>
      <c r="T1181">
        <f>VLOOKUP($D1181,metadata!$B$2:$S$450,17,FALSE)</f>
        <v>50</v>
      </c>
      <c r="U1181">
        <f>VLOOKUP($D1181,metadata!$B$2:$S$450,18,FALSE)</f>
        <v>0</v>
      </c>
      <c r="V1181">
        <f>VLOOKUP($D1181,metadata!$B$2:$Z$450,19,FALSE)</f>
        <v>25</v>
      </c>
      <c r="W1181" t="str">
        <f>VLOOKUP($D1181,metadata!$B$2:$Z$450,20,FALSE)</f>
        <v>global average</v>
      </c>
      <c r="X1181">
        <f>VLOOKUP($D1181,metadata!$B$2:$Z$450,21,FALSE)</f>
        <v>0</v>
      </c>
      <c r="Y1181">
        <f>VLOOKUP($D1181,metadata!$B$2:$Z$450,22,FALSE)</f>
        <v>19</v>
      </c>
      <c r="Z1181">
        <f>VLOOKUP($D1181,metadata!$B$2:$Z$450,23,FALSE)</f>
        <v>0</v>
      </c>
      <c r="AA1181">
        <f>VLOOKUP($D1181,metadata!$B$2:$Z$450,24,FALSE)</f>
        <v>0</v>
      </c>
      <c r="AB1181">
        <f>VLOOKUP($D1181,metadata!$B$2:$Z$450,25,FALSE)</f>
        <v>0</v>
      </c>
    </row>
    <row r="1182" spans="3:28" x14ac:dyDescent="0.3">
      <c r="C1182">
        <v>1181</v>
      </c>
      <c r="D1182" s="11" t="str">
        <f t="shared" si="18"/>
        <v>19- Fuchu</v>
      </c>
      <c r="E1182" t="str">
        <f>VLOOKUP($D1182,metadata!$B$2:$S$450,2,FALSE)</f>
        <v>Kato, Y</v>
      </c>
      <c r="F1182" t="str">
        <f>VLOOKUP($D1182,metadata!$B$2:$S$450,3,FALSE)</f>
        <v>Geographic variation in photoperiodic response for the induction of pupal diapause in the Aristolochia-feeding butterfly Atrophaneura alcinous</v>
      </c>
      <c r="G1182" t="str">
        <f>VLOOKUP($D1182,metadata!$B$2:$S$450,4,FALSE)</f>
        <v>10.1303/aez.2005.347</v>
      </c>
      <c r="H1182" t="str">
        <f>VLOOKUP($D1182,metadata!$B$2:$S$450,5,FALSE)</f>
        <v>y</v>
      </c>
      <c r="I1182" t="str">
        <f>VLOOKUP($D1182,metadata!$B$2:$S$450,6,FALSE)</f>
        <v>a</v>
      </c>
      <c r="J1182" t="str">
        <f>VLOOKUP($D1182,metadata!$B$2:$S$450,7,FALSE)</f>
        <v>i</v>
      </c>
      <c r="K1182">
        <f>VLOOKUP($D1182,metadata!$B$2:$S$450,8,FALSE)</f>
        <v>7</v>
      </c>
      <c r="L1182">
        <f>VLOOKUP($D1182,metadata!$B$2:$S$450,9,FALSE)</f>
        <v>5</v>
      </c>
      <c r="M1182">
        <f>VLOOKUP($D1182,metadata!$B$2:$S$450,10,FALSE)</f>
        <v>0</v>
      </c>
      <c r="N1182" t="str">
        <f>VLOOKUP($D1182,metadata!$B$2:$S$450,11,FALSE)</f>
        <v>Atrophaneura alcinous</v>
      </c>
      <c r="O1182" t="str">
        <f>VLOOKUP($D1182,metadata!$B$2:$S$450,12,FALSE)</f>
        <v>lepidoptera</v>
      </c>
      <c r="P1182" t="str">
        <f>VLOOKUP($D1182,metadata!$B$2:$S$450,13,FALSE)</f>
        <v xml:space="preserve"> Fuchu</v>
      </c>
      <c r="Q1182">
        <f>VLOOKUP($D1182,metadata!$B$2:$S$450,14,FALSE)</f>
        <v>35.668968999999997</v>
      </c>
      <c r="R1182">
        <f>VLOOKUP($D1182,metadata!$B$2:$S$450,15,FALSE)</f>
        <v>139.47766899999999</v>
      </c>
      <c r="S1182">
        <f>VLOOKUP($D1182,metadata!$B$2:$S$450,16,FALSE)</f>
        <v>0.05</v>
      </c>
      <c r="T1182">
        <f>VLOOKUP($D1182,metadata!$B$2:$S$450,17,FALSE)</f>
        <v>50</v>
      </c>
      <c r="U1182">
        <f>VLOOKUP($D1182,metadata!$B$2:$S$450,18,FALSE)</f>
        <v>0</v>
      </c>
      <c r="V1182">
        <f>VLOOKUP($D1182,metadata!$B$2:$Z$450,19,FALSE)</f>
        <v>25</v>
      </c>
      <c r="W1182" t="str">
        <f>VLOOKUP($D1182,metadata!$B$2:$Z$450,20,FALSE)</f>
        <v>global average</v>
      </c>
      <c r="X1182">
        <f>VLOOKUP($D1182,metadata!$B$2:$Z$450,21,FALSE)</f>
        <v>0</v>
      </c>
      <c r="Y1182">
        <f>VLOOKUP($D1182,metadata!$B$2:$Z$450,22,FALSE)</f>
        <v>19</v>
      </c>
      <c r="Z1182">
        <f>VLOOKUP($D1182,metadata!$B$2:$Z$450,23,FALSE)</f>
        <v>0</v>
      </c>
      <c r="AA1182">
        <f>VLOOKUP($D1182,metadata!$B$2:$Z$450,24,FALSE)</f>
        <v>0</v>
      </c>
      <c r="AB1182">
        <f>VLOOKUP($D1182,metadata!$B$2:$Z$450,25,FALSE)</f>
        <v>0</v>
      </c>
    </row>
    <row r="1183" spans="3:28" x14ac:dyDescent="0.3">
      <c r="C1183">
        <v>1182</v>
      </c>
      <c r="D1183" s="11" t="str">
        <f t="shared" si="18"/>
        <v>19- Fuchu</v>
      </c>
      <c r="E1183" t="str">
        <f>VLOOKUP($D1183,metadata!$B$2:$S$450,2,FALSE)</f>
        <v>Kato, Y</v>
      </c>
      <c r="F1183" t="str">
        <f>VLOOKUP($D1183,metadata!$B$2:$S$450,3,FALSE)</f>
        <v>Geographic variation in photoperiodic response for the induction of pupal diapause in the Aristolochia-feeding butterfly Atrophaneura alcinous</v>
      </c>
      <c r="G1183" t="str">
        <f>VLOOKUP($D1183,metadata!$B$2:$S$450,4,FALSE)</f>
        <v>10.1303/aez.2005.347</v>
      </c>
      <c r="H1183" t="str">
        <f>VLOOKUP($D1183,metadata!$B$2:$S$450,5,FALSE)</f>
        <v>y</v>
      </c>
      <c r="I1183" t="str">
        <f>VLOOKUP($D1183,metadata!$B$2:$S$450,6,FALSE)</f>
        <v>a</v>
      </c>
      <c r="J1183" t="str">
        <f>VLOOKUP($D1183,metadata!$B$2:$S$450,7,FALSE)</f>
        <v>i</v>
      </c>
      <c r="K1183">
        <f>VLOOKUP($D1183,metadata!$B$2:$S$450,8,FALSE)</f>
        <v>7</v>
      </c>
      <c r="L1183">
        <f>VLOOKUP($D1183,metadata!$B$2:$S$450,9,FALSE)</f>
        <v>5</v>
      </c>
      <c r="M1183">
        <f>VLOOKUP($D1183,metadata!$B$2:$S$450,10,FALSE)</f>
        <v>0</v>
      </c>
      <c r="N1183" t="str">
        <f>VLOOKUP($D1183,metadata!$B$2:$S$450,11,FALSE)</f>
        <v>Atrophaneura alcinous</v>
      </c>
      <c r="O1183" t="str">
        <f>VLOOKUP($D1183,metadata!$B$2:$S$450,12,FALSE)</f>
        <v>lepidoptera</v>
      </c>
      <c r="P1183" t="str">
        <f>VLOOKUP($D1183,metadata!$B$2:$S$450,13,FALSE)</f>
        <v xml:space="preserve"> Fuchu</v>
      </c>
      <c r="Q1183">
        <f>VLOOKUP($D1183,metadata!$B$2:$S$450,14,FALSE)</f>
        <v>35.668968999999997</v>
      </c>
      <c r="R1183">
        <f>VLOOKUP($D1183,metadata!$B$2:$S$450,15,FALSE)</f>
        <v>139.47766899999999</v>
      </c>
      <c r="S1183">
        <f>VLOOKUP($D1183,metadata!$B$2:$S$450,16,FALSE)</f>
        <v>0.05</v>
      </c>
      <c r="T1183">
        <f>VLOOKUP($D1183,metadata!$B$2:$S$450,17,FALSE)</f>
        <v>50</v>
      </c>
      <c r="U1183">
        <f>VLOOKUP($D1183,metadata!$B$2:$S$450,18,FALSE)</f>
        <v>0</v>
      </c>
      <c r="V1183">
        <f>VLOOKUP($D1183,metadata!$B$2:$Z$450,19,FALSE)</f>
        <v>25</v>
      </c>
      <c r="W1183" t="str">
        <f>VLOOKUP($D1183,metadata!$B$2:$Z$450,20,FALSE)</f>
        <v>global average</v>
      </c>
      <c r="X1183">
        <f>VLOOKUP($D1183,metadata!$B$2:$Z$450,21,FALSE)</f>
        <v>0</v>
      </c>
      <c r="Y1183">
        <f>VLOOKUP($D1183,metadata!$B$2:$Z$450,22,FALSE)</f>
        <v>19</v>
      </c>
      <c r="Z1183">
        <f>VLOOKUP($D1183,metadata!$B$2:$Z$450,23,FALSE)</f>
        <v>0</v>
      </c>
      <c r="AA1183">
        <f>VLOOKUP($D1183,metadata!$B$2:$Z$450,24,FALSE)</f>
        <v>0</v>
      </c>
      <c r="AB1183">
        <f>VLOOKUP($D1183,metadata!$B$2:$Z$450,25,FALSE)</f>
        <v>0</v>
      </c>
    </row>
    <row r="1184" spans="3:28" x14ac:dyDescent="0.3">
      <c r="C1184">
        <v>1183</v>
      </c>
      <c r="D1184" s="11" t="str">
        <f t="shared" si="18"/>
        <v>19- Fuchu</v>
      </c>
      <c r="E1184" t="str">
        <f>VLOOKUP($D1184,metadata!$B$2:$S$450,2,FALSE)</f>
        <v>Kato, Y</v>
      </c>
      <c r="F1184" t="str">
        <f>VLOOKUP($D1184,metadata!$B$2:$S$450,3,FALSE)</f>
        <v>Geographic variation in photoperiodic response for the induction of pupal diapause in the Aristolochia-feeding butterfly Atrophaneura alcinous</v>
      </c>
      <c r="G1184" t="str">
        <f>VLOOKUP($D1184,metadata!$B$2:$S$450,4,FALSE)</f>
        <v>10.1303/aez.2005.347</v>
      </c>
      <c r="H1184" t="str">
        <f>VLOOKUP($D1184,metadata!$B$2:$S$450,5,FALSE)</f>
        <v>y</v>
      </c>
      <c r="I1184" t="str">
        <f>VLOOKUP($D1184,metadata!$B$2:$S$450,6,FALSE)</f>
        <v>a</v>
      </c>
      <c r="J1184" t="str">
        <f>VLOOKUP($D1184,metadata!$B$2:$S$450,7,FALSE)</f>
        <v>i</v>
      </c>
      <c r="K1184">
        <f>VLOOKUP($D1184,metadata!$B$2:$S$450,8,FALSE)</f>
        <v>7</v>
      </c>
      <c r="L1184">
        <f>VLOOKUP($D1184,metadata!$B$2:$S$450,9,FALSE)</f>
        <v>5</v>
      </c>
      <c r="M1184">
        <f>VLOOKUP($D1184,metadata!$B$2:$S$450,10,FALSE)</f>
        <v>0</v>
      </c>
      <c r="N1184" t="str">
        <f>VLOOKUP($D1184,metadata!$B$2:$S$450,11,FALSE)</f>
        <v>Atrophaneura alcinous</v>
      </c>
      <c r="O1184" t="str">
        <f>VLOOKUP($D1184,metadata!$B$2:$S$450,12,FALSE)</f>
        <v>lepidoptera</v>
      </c>
      <c r="P1184" t="str">
        <f>VLOOKUP($D1184,metadata!$B$2:$S$450,13,FALSE)</f>
        <v xml:space="preserve"> Fuchu</v>
      </c>
      <c r="Q1184">
        <f>VLOOKUP($D1184,metadata!$B$2:$S$450,14,FALSE)</f>
        <v>35.668968999999997</v>
      </c>
      <c r="R1184">
        <f>VLOOKUP($D1184,metadata!$B$2:$S$450,15,FALSE)</f>
        <v>139.47766899999999</v>
      </c>
      <c r="S1184">
        <f>VLOOKUP($D1184,metadata!$B$2:$S$450,16,FALSE)</f>
        <v>0.05</v>
      </c>
      <c r="T1184">
        <f>VLOOKUP($D1184,metadata!$B$2:$S$450,17,FALSE)</f>
        <v>50</v>
      </c>
      <c r="U1184">
        <f>VLOOKUP($D1184,metadata!$B$2:$S$450,18,FALSE)</f>
        <v>0</v>
      </c>
      <c r="V1184">
        <f>VLOOKUP($D1184,metadata!$B$2:$Z$450,19,FALSE)</f>
        <v>25</v>
      </c>
      <c r="W1184" t="str">
        <f>VLOOKUP($D1184,metadata!$B$2:$Z$450,20,FALSE)</f>
        <v>global average</v>
      </c>
      <c r="X1184">
        <f>VLOOKUP($D1184,metadata!$B$2:$Z$450,21,FALSE)</f>
        <v>0</v>
      </c>
      <c r="Y1184">
        <f>VLOOKUP($D1184,metadata!$B$2:$Z$450,22,FALSE)</f>
        <v>19</v>
      </c>
      <c r="Z1184">
        <f>VLOOKUP($D1184,metadata!$B$2:$Z$450,23,FALSE)</f>
        <v>0</v>
      </c>
      <c r="AA1184">
        <f>VLOOKUP($D1184,metadata!$B$2:$Z$450,24,FALSE)</f>
        <v>0</v>
      </c>
      <c r="AB1184">
        <f>VLOOKUP($D1184,metadata!$B$2:$Z$450,25,FALSE)</f>
        <v>0</v>
      </c>
    </row>
    <row r="1185" spans="3:28" x14ac:dyDescent="0.3">
      <c r="C1185">
        <v>1184</v>
      </c>
      <c r="D1185" s="11" t="str">
        <f t="shared" si="18"/>
        <v>19- Fuchu</v>
      </c>
      <c r="E1185" t="str">
        <f>VLOOKUP($D1185,metadata!$B$2:$S$450,2,FALSE)</f>
        <v>Kato, Y</v>
      </c>
      <c r="F1185" t="str">
        <f>VLOOKUP($D1185,metadata!$B$2:$S$450,3,FALSE)</f>
        <v>Geographic variation in photoperiodic response for the induction of pupal diapause in the Aristolochia-feeding butterfly Atrophaneura alcinous</v>
      </c>
      <c r="G1185" t="str">
        <f>VLOOKUP($D1185,metadata!$B$2:$S$450,4,FALSE)</f>
        <v>10.1303/aez.2005.347</v>
      </c>
      <c r="H1185" t="str">
        <f>VLOOKUP($D1185,metadata!$B$2:$S$450,5,FALSE)</f>
        <v>y</v>
      </c>
      <c r="I1185" t="str">
        <f>VLOOKUP($D1185,metadata!$B$2:$S$450,6,FALSE)</f>
        <v>a</v>
      </c>
      <c r="J1185" t="str">
        <f>VLOOKUP($D1185,metadata!$B$2:$S$450,7,FALSE)</f>
        <v>i</v>
      </c>
      <c r="K1185">
        <f>VLOOKUP($D1185,metadata!$B$2:$S$450,8,FALSE)</f>
        <v>7</v>
      </c>
      <c r="L1185">
        <f>VLOOKUP($D1185,metadata!$B$2:$S$450,9,FALSE)</f>
        <v>5</v>
      </c>
      <c r="M1185">
        <f>VLOOKUP($D1185,metadata!$B$2:$S$450,10,FALSE)</f>
        <v>0</v>
      </c>
      <c r="N1185" t="str">
        <f>VLOOKUP($D1185,metadata!$B$2:$S$450,11,FALSE)</f>
        <v>Atrophaneura alcinous</v>
      </c>
      <c r="O1185" t="str">
        <f>VLOOKUP($D1185,metadata!$B$2:$S$450,12,FALSE)</f>
        <v>lepidoptera</v>
      </c>
      <c r="P1185" t="str">
        <f>VLOOKUP($D1185,metadata!$B$2:$S$450,13,FALSE)</f>
        <v xml:space="preserve"> Fuchu</v>
      </c>
      <c r="Q1185">
        <f>VLOOKUP($D1185,metadata!$B$2:$S$450,14,FALSE)</f>
        <v>35.668968999999997</v>
      </c>
      <c r="R1185">
        <f>VLOOKUP($D1185,metadata!$B$2:$S$450,15,FALSE)</f>
        <v>139.47766899999999</v>
      </c>
      <c r="S1185">
        <f>VLOOKUP($D1185,metadata!$B$2:$S$450,16,FALSE)</f>
        <v>0.05</v>
      </c>
      <c r="T1185">
        <f>VLOOKUP($D1185,metadata!$B$2:$S$450,17,FALSE)</f>
        <v>50</v>
      </c>
      <c r="U1185">
        <f>VLOOKUP($D1185,metadata!$B$2:$S$450,18,FALSE)</f>
        <v>0</v>
      </c>
      <c r="V1185">
        <f>VLOOKUP($D1185,metadata!$B$2:$Z$450,19,FALSE)</f>
        <v>25</v>
      </c>
      <c r="W1185" t="str">
        <f>VLOOKUP($D1185,metadata!$B$2:$Z$450,20,FALSE)</f>
        <v>global average</v>
      </c>
      <c r="X1185">
        <f>VLOOKUP($D1185,metadata!$B$2:$Z$450,21,FALSE)</f>
        <v>0</v>
      </c>
      <c r="Y1185">
        <f>VLOOKUP($D1185,metadata!$B$2:$Z$450,22,FALSE)</f>
        <v>19</v>
      </c>
      <c r="Z1185">
        <f>VLOOKUP($D1185,metadata!$B$2:$Z$450,23,FALSE)</f>
        <v>0</v>
      </c>
      <c r="AA1185">
        <f>VLOOKUP($D1185,metadata!$B$2:$Z$450,24,FALSE)</f>
        <v>0</v>
      </c>
      <c r="AB1185">
        <f>VLOOKUP($D1185,metadata!$B$2:$Z$450,25,FALSE)</f>
        <v>0</v>
      </c>
    </row>
    <row r="1186" spans="3:28" x14ac:dyDescent="0.3">
      <c r="C1186">
        <v>1185</v>
      </c>
      <c r="D1186" s="11" t="str">
        <f t="shared" si="18"/>
        <v>19- Fuchu</v>
      </c>
      <c r="E1186" t="str">
        <f>VLOOKUP($D1186,metadata!$B$2:$S$450,2,FALSE)</f>
        <v>Kato, Y</v>
      </c>
      <c r="F1186" t="str">
        <f>VLOOKUP($D1186,metadata!$B$2:$S$450,3,FALSE)</f>
        <v>Geographic variation in photoperiodic response for the induction of pupal diapause in the Aristolochia-feeding butterfly Atrophaneura alcinous</v>
      </c>
      <c r="G1186" t="str">
        <f>VLOOKUP($D1186,metadata!$B$2:$S$450,4,FALSE)</f>
        <v>10.1303/aez.2005.347</v>
      </c>
      <c r="H1186" t="str">
        <f>VLOOKUP($D1186,metadata!$B$2:$S$450,5,FALSE)</f>
        <v>y</v>
      </c>
      <c r="I1186" t="str">
        <f>VLOOKUP($D1186,metadata!$B$2:$S$450,6,FALSE)</f>
        <v>a</v>
      </c>
      <c r="J1186" t="str">
        <f>VLOOKUP($D1186,metadata!$B$2:$S$450,7,FALSE)</f>
        <v>i</v>
      </c>
      <c r="K1186">
        <f>VLOOKUP($D1186,metadata!$B$2:$S$450,8,FALSE)</f>
        <v>7</v>
      </c>
      <c r="L1186">
        <f>VLOOKUP($D1186,metadata!$B$2:$S$450,9,FALSE)</f>
        <v>5</v>
      </c>
      <c r="M1186">
        <f>VLOOKUP($D1186,metadata!$B$2:$S$450,10,FALSE)</f>
        <v>0</v>
      </c>
      <c r="N1186" t="str">
        <f>VLOOKUP($D1186,metadata!$B$2:$S$450,11,FALSE)</f>
        <v>Atrophaneura alcinous</v>
      </c>
      <c r="O1186" t="str">
        <f>VLOOKUP($D1186,metadata!$B$2:$S$450,12,FALSE)</f>
        <v>lepidoptera</v>
      </c>
      <c r="P1186" t="str">
        <f>VLOOKUP($D1186,metadata!$B$2:$S$450,13,FALSE)</f>
        <v xml:space="preserve"> Fuchu</v>
      </c>
      <c r="Q1186">
        <f>VLOOKUP($D1186,metadata!$B$2:$S$450,14,FALSE)</f>
        <v>35.668968999999997</v>
      </c>
      <c r="R1186">
        <f>VLOOKUP($D1186,metadata!$B$2:$S$450,15,FALSE)</f>
        <v>139.47766899999999</v>
      </c>
      <c r="S1186">
        <f>VLOOKUP($D1186,metadata!$B$2:$S$450,16,FALSE)</f>
        <v>0.05</v>
      </c>
      <c r="T1186">
        <f>VLOOKUP($D1186,metadata!$B$2:$S$450,17,FALSE)</f>
        <v>50</v>
      </c>
      <c r="U1186">
        <f>VLOOKUP($D1186,metadata!$B$2:$S$450,18,FALSE)</f>
        <v>0</v>
      </c>
      <c r="V1186">
        <f>VLOOKUP($D1186,metadata!$B$2:$Z$450,19,FALSE)</f>
        <v>25</v>
      </c>
      <c r="W1186" t="str">
        <f>VLOOKUP($D1186,metadata!$B$2:$Z$450,20,FALSE)</f>
        <v>global average</v>
      </c>
      <c r="X1186">
        <f>VLOOKUP($D1186,metadata!$B$2:$Z$450,21,FALSE)</f>
        <v>0</v>
      </c>
      <c r="Y1186">
        <f>VLOOKUP($D1186,metadata!$B$2:$Z$450,22,FALSE)</f>
        <v>19</v>
      </c>
      <c r="Z1186">
        <f>VLOOKUP($D1186,metadata!$B$2:$Z$450,23,FALSE)</f>
        <v>0</v>
      </c>
      <c r="AA1186">
        <f>VLOOKUP($D1186,metadata!$B$2:$Z$450,24,FALSE)</f>
        <v>0</v>
      </c>
      <c r="AB1186">
        <f>VLOOKUP($D1186,metadata!$B$2:$Z$450,25,FALSE)</f>
        <v>0</v>
      </c>
    </row>
    <row r="1187" spans="3:28" x14ac:dyDescent="0.3">
      <c r="C1187">
        <v>1186</v>
      </c>
      <c r="D1187" s="11" t="str">
        <f t="shared" si="18"/>
        <v>19- Fuchu</v>
      </c>
      <c r="E1187" t="str">
        <f>VLOOKUP($D1187,metadata!$B$2:$S$450,2,FALSE)</f>
        <v>Kato, Y</v>
      </c>
      <c r="F1187" t="str">
        <f>VLOOKUP($D1187,metadata!$B$2:$S$450,3,FALSE)</f>
        <v>Geographic variation in photoperiodic response for the induction of pupal diapause in the Aristolochia-feeding butterfly Atrophaneura alcinous</v>
      </c>
      <c r="G1187" t="str">
        <f>VLOOKUP($D1187,metadata!$B$2:$S$450,4,FALSE)</f>
        <v>10.1303/aez.2005.347</v>
      </c>
      <c r="H1187" t="str">
        <f>VLOOKUP($D1187,metadata!$B$2:$S$450,5,FALSE)</f>
        <v>y</v>
      </c>
      <c r="I1187" t="str">
        <f>VLOOKUP($D1187,metadata!$B$2:$S$450,6,FALSE)</f>
        <v>a</v>
      </c>
      <c r="J1187" t="str">
        <f>VLOOKUP($D1187,metadata!$B$2:$S$450,7,FALSE)</f>
        <v>i</v>
      </c>
      <c r="K1187">
        <f>VLOOKUP($D1187,metadata!$B$2:$S$450,8,FALSE)</f>
        <v>7</v>
      </c>
      <c r="L1187">
        <f>VLOOKUP($D1187,metadata!$B$2:$S$450,9,FALSE)</f>
        <v>5</v>
      </c>
      <c r="M1187">
        <f>VLOOKUP($D1187,metadata!$B$2:$S$450,10,FALSE)</f>
        <v>0</v>
      </c>
      <c r="N1187" t="str">
        <f>VLOOKUP($D1187,metadata!$B$2:$S$450,11,FALSE)</f>
        <v>Atrophaneura alcinous</v>
      </c>
      <c r="O1187" t="str">
        <f>VLOOKUP($D1187,metadata!$B$2:$S$450,12,FALSE)</f>
        <v>lepidoptera</v>
      </c>
      <c r="P1187" t="str">
        <f>VLOOKUP($D1187,metadata!$B$2:$S$450,13,FALSE)</f>
        <v xml:space="preserve"> Fuchu</v>
      </c>
      <c r="Q1187">
        <f>VLOOKUP($D1187,metadata!$B$2:$S$450,14,FALSE)</f>
        <v>35.668968999999997</v>
      </c>
      <c r="R1187">
        <f>VLOOKUP($D1187,metadata!$B$2:$S$450,15,FALSE)</f>
        <v>139.47766899999999</v>
      </c>
      <c r="S1187">
        <f>VLOOKUP($D1187,metadata!$B$2:$S$450,16,FALSE)</f>
        <v>0.05</v>
      </c>
      <c r="T1187">
        <f>VLOOKUP($D1187,metadata!$B$2:$S$450,17,FALSE)</f>
        <v>50</v>
      </c>
      <c r="U1187">
        <f>VLOOKUP($D1187,metadata!$B$2:$S$450,18,FALSE)</f>
        <v>0</v>
      </c>
      <c r="V1187">
        <f>VLOOKUP($D1187,metadata!$B$2:$Z$450,19,FALSE)</f>
        <v>25</v>
      </c>
      <c r="W1187" t="str">
        <f>VLOOKUP($D1187,metadata!$B$2:$Z$450,20,FALSE)</f>
        <v>global average</v>
      </c>
      <c r="X1187">
        <f>VLOOKUP($D1187,metadata!$B$2:$Z$450,21,FALSE)</f>
        <v>0</v>
      </c>
      <c r="Y1187">
        <f>VLOOKUP($D1187,metadata!$B$2:$Z$450,22,FALSE)</f>
        <v>19</v>
      </c>
      <c r="Z1187">
        <f>VLOOKUP($D1187,metadata!$B$2:$Z$450,23,FALSE)</f>
        <v>0</v>
      </c>
      <c r="AA1187">
        <f>VLOOKUP($D1187,metadata!$B$2:$Z$450,24,FALSE)</f>
        <v>0</v>
      </c>
      <c r="AB1187">
        <f>VLOOKUP($D1187,metadata!$B$2:$Z$450,25,FALSE)</f>
        <v>0</v>
      </c>
    </row>
    <row r="1188" spans="3:28" x14ac:dyDescent="0.3">
      <c r="C1188">
        <v>1187</v>
      </c>
      <c r="D1188" s="11" t="str">
        <f t="shared" si="18"/>
        <v>19- Fuchu</v>
      </c>
      <c r="E1188" t="str">
        <f>VLOOKUP($D1188,metadata!$B$2:$S$450,2,FALSE)</f>
        <v>Kato, Y</v>
      </c>
      <c r="F1188" t="str">
        <f>VLOOKUP($D1188,metadata!$B$2:$S$450,3,FALSE)</f>
        <v>Geographic variation in photoperiodic response for the induction of pupal diapause in the Aristolochia-feeding butterfly Atrophaneura alcinous</v>
      </c>
      <c r="G1188" t="str">
        <f>VLOOKUP($D1188,metadata!$B$2:$S$450,4,FALSE)</f>
        <v>10.1303/aez.2005.347</v>
      </c>
      <c r="H1188" t="str">
        <f>VLOOKUP($D1188,metadata!$B$2:$S$450,5,FALSE)</f>
        <v>y</v>
      </c>
      <c r="I1188" t="str">
        <f>VLOOKUP($D1188,metadata!$B$2:$S$450,6,FALSE)</f>
        <v>a</v>
      </c>
      <c r="J1188" t="str">
        <f>VLOOKUP($D1188,metadata!$B$2:$S$450,7,FALSE)</f>
        <v>i</v>
      </c>
      <c r="K1188">
        <f>VLOOKUP($D1188,metadata!$B$2:$S$450,8,FALSE)</f>
        <v>7</v>
      </c>
      <c r="L1188">
        <f>VLOOKUP($D1188,metadata!$B$2:$S$450,9,FALSE)</f>
        <v>5</v>
      </c>
      <c r="M1188">
        <f>VLOOKUP($D1188,metadata!$B$2:$S$450,10,FALSE)</f>
        <v>0</v>
      </c>
      <c r="N1188" t="str">
        <f>VLOOKUP($D1188,metadata!$B$2:$S$450,11,FALSE)</f>
        <v>Atrophaneura alcinous</v>
      </c>
      <c r="O1188" t="str">
        <f>VLOOKUP($D1188,metadata!$B$2:$S$450,12,FALSE)</f>
        <v>lepidoptera</v>
      </c>
      <c r="P1188" t="str">
        <f>VLOOKUP($D1188,metadata!$B$2:$S$450,13,FALSE)</f>
        <v xml:space="preserve"> Fuchu</v>
      </c>
      <c r="Q1188">
        <f>VLOOKUP($D1188,metadata!$B$2:$S$450,14,FALSE)</f>
        <v>35.668968999999997</v>
      </c>
      <c r="R1188">
        <f>VLOOKUP($D1188,metadata!$B$2:$S$450,15,FALSE)</f>
        <v>139.47766899999999</v>
      </c>
      <c r="S1188">
        <f>VLOOKUP($D1188,metadata!$B$2:$S$450,16,FALSE)</f>
        <v>0.05</v>
      </c>
      <c r="T1188">
        <f>VLOOKUP($D1188,metadata!$B$2:$S$450,17,FALSE)</f>
        <v>50</v>
      </c>
      <c r="U1188">
        <f>VLOOKUP($D1188,metadata!$B$2:$S$450,18,FALSE)</f>
        <v>0</v>
      </c>
      <c r="V1188">
        <f>VLOOKUP($D1188,metadata!$B$2:$Z$450,19,FALSE)</f>
        <v>25</v>
      </c>
      <c r="W1188" t="str">
        <f>VLOOKUP($D1188,metadata!$B$2:$Z$450,20,FALSE)</f>
        <v>global average</v>
      </c>
      <c r="X1188">
        <f>VLOOKUP($D1188,metadata!$B$2:$Z$450,21,FALSE)</f>
        <v>0</v>
      </c>
      <c r="Y1188">
        <f>VLOOKUP($D1188,metadata!$B$2:$Z$450,22,FALSE)</f>
        <v>19</v>
      </c>
      <c r="Z1188">
        <f>VLOOKUP($D1188,metadata!$B$2:$Z$450,23,FALSE)</f>
        <v>0</v>
      </c>
      <c r="AA1188">
        <f>VLOOKUP($D1188,metadata!$B$2:$Z$450,24,FALSE)</f>
        <v>0</v>
      </c>
      <c r="AB1188">
        <f>VLOOKUP($D1188,metadata!$B$2:$Z$450,25,FALSE)</f>
        <v>0</v>
      </c>
    </row>
    <row r="1189" spans="3:28" x14ac:dyDescent="0.3">
      <c r="C1189">
        <v>1188</v>
      </c>
      <c r="D1189" s="11" t="str">
        <f t="shared" si="18"/>
        <v>19- Fuchu</v>
      </c>
      <c r="E1189" t="str">
        <f>VLOOKUP($D1189,metadata!$B$2:$S$450,2,FALSE)</f>
        <v>Kato, Y</v>
      </c>
      <c r="F1189" t="str">
        <f>VLOOKUP($D1189,metadata!$B$2:$S$450,3,FALSE)</f>
        <v>Geographic variation in photoperiodic response for the induction of pupal diapause in the Aristolochia-feeding butterfly Atrophaneura alcinous</v>
      </c>
      <c r="G1189" t="str">
        <f>VLOOKUP($D1189,metadata!$B$2:$S$450,4,FALSE)</f>
        <v>10.1303/aez.2005.347</v>
      </c>
      <c r="H1189" t="str">
        <f>VLOOKUP($D1189,metadata!$B$2:$S$450,5,FALSE)</f>
        <v>y</v>
      </c>
      <c r="I1189" t="str">
        <f>VLOOKUP($D1189,metadata!$B$2:$S$450,6,FALSE)</f>
        <v>a</v>
      </c>
      <c r="J1189" t="str">
        <f>VLOOKUP($D1189,metadata!$B$2:$S$450,7,FALSE)</f>
        <v>i</v>
      </c>
      <c r="K1189">
        <f>VLOOKUP($D1189,metadata!$B$2:$S$450,8,FALSE)</f>
        <v>7</v>
      </c>
      <c r="L1189">
        <f>VLOOKUP($D1189,metadata!$B$2:$S$450,9,FALSE)</f>
        <v>5</v>
      </c>
      <c r="M1189">
        <f>VLOOKUP($D1189,metadata!$B$2:$S$450,10,FALSE)</f>
        <v>0</v>
      </c>
      <c r="N1189" t="str">
        <f>VLOOKUP($D1189,metadata!$B$2:$S$450,11,FALSE)</f>
        <v>Atrophaneura alcinous</v>
      </c>
      <c r="O1189" t="str">
        <f>VLOOKUP($D1189,metadata!$B$2:$S$450,12,FALSE)</f>
        <v>lepidoptera</v>
      </c>
      <c r="P1189" t="str">
        <f>VLOOKUP($D1189,metadata!$B$2:$S$450,13,FALSE)</f>
        <v xml:space="preserve"> Fuchu</v>
      </c>
      <c r="Q1189">
        <f>VLOOKUP($D1189,metadata!$B$2:$S$450,14,FALSE)</f>
        <v>35.668968999999997</v>
      </c>
      <c r="R1189">
        <f>VLOOKUP($D1189,metadata!$B$2:$S$450,15,FALSE)</f>
        <v>139.47766899999999</v>
      </c>
      <c r="S1189">
        <f>VLOOKUP($D1189,metadata!$B$2:$S$450,16,FALSE)</f>
        <v>0.05</v>
      </c>
      <c r="T1189">
        <f>VLOOKUP($D1189,metadata!$B$2:$S$450,17,FALSE)</f>
        <v>50</v>
      </c>
      <c r="U1189">
        <f>VLOOKUP($D1189,metadata!$B$2:$S$450,18,FALSE)</f>
        <v>0</v>
      </c>
      <c r="V1189">
        <f>VLOOKUP($D1189,metadata!$B$2:$Z$450,19,FALSE)</f>
        <v>25</v>
      </c>
      <c r="W1189" t="str">
        <f>VLOOKUP($D1189,metadata!$B$2:$Z$450,20,FALSE)</f>
        <v>global average</v>
      </c>
      <c r="X1189">
        <f>VLOOKUP($D1189,metadata!$B$2:$Z$450,21,FALSE)</f>
        <v>0</v>
      </c>
      <c r="Y1189">
        <f>VLOOKUP($D1189,metadata!$B$2:$Z$450,22,FALSE)</f>
        <v>19</v>
      </c>
      <c r="Z1189">
        <f>VLOOKUP($D1189,metadata!$B$2:$Z$450,23,FALSE)</f>
        <v>0</v>
      </c>
      <c r="AA1189">
        <f>VLOOKUP($D1189,metadata!$B$2:$Z$450,24,FALSE)</f>
        <v>0</v>
      </c>
      <c r="AB1189">
        <f>VLOOKUP($D1189,metadata!$B$2:$Z$450,25,FALSE)</f>
        <v>0</v>
      </c>
    </row>
    <row r="1190" spans="3:28" x14ac:dyDescent="0.3">
      <c r="C1190">
        <v>1189</v>
      </c>
      <c r="D1190" s="11" t="str">
        <f t="shared" si="18"/>
        <v>19- Fuchu</v>
      </c>
      <c r="E1190" t="str">
        <f>VLOOKUP($D1190,metadata!$B$2:$S$450,2,FALSE)</f>
        <v>Kato, Y</v>
      </c>
      <c r="F1190" t="str">
        <f>VLOOKUP($D1190,metadata!$B$2:$S$450,3,FALSE)</f>
        <v>Geographic variation in photoperiodic response for the induction of pupal diapause in the Aristolochia-feeding butterfly Atrophaneura alcinous</v>
      </c>
      <c r="G1190" t="str">
        <f>VLOOKUP($D1190,metadata!$B$2:$S$450,4,FALSE)</f>
        <v>10.1303/aez.2005.347</v>
      </c>
      <c r="H1190" t="str">
        <f>VLOOKUP($D1190,metadata!$B$2:$S$450,5,FALSE)</f>
        <v>y</v>
      </c>
      <c r="I1190" t="str">
        <f>VLOOKUP($D1190,metadata!$B$2:$S$450,6,FALSE)</f>
        <v>a</v>
      </c>
      <c r="J1190" t="str">
        <f>VLOOKUP($D1190,metadata!$B$2:$S$450,7,FALSE)</f>
        <v>i</v>
      </c>
      <c r="K1190">
        <f>VLOOKUP($D1190,metadata!$B$2:$S$450,8,FALSE)</f>
        <v>7</v>
      </c>
      <c r="L1190">
        <f>VLOOKUP($D1190,metadata!$B$2:$S$450,9,FALSE)</f>
        <v>5</v>
      </c>
      <c r="M1190">
        <f>VLOOKUP($D1190,metadata!$B$2:$S$450,10,FALSE)</f>
        <v>0</v>
      </c>
      <c r="N1190" t="str">
        <f>VLOOKUP($D1190,metadata!$B$2:$S$450,11,FALSE)</f>
        <v>Atrophaneura alcinous</v>
      </c>
      <c r="O1190" t="str">
        <f>VLOOKUP($D1190,metadata!$B$2:$S$450,12,FALSE)</f>
        <v>lepidoptera</v>
      </c>
      <c r="P1190" t="str">
        <f>VLOOKUP($D1190,metadata!$B$2:$S$450,13,FALSE)</f>
        <v xml:space="preserve"> Fuchu</v>
      </c>
      <c r="Q1190">
        <f>VLOOKUP($D1190,metadata!$B$2:$S$450,14,FALSE)</f>
        <v>35.668968999999997</v>
      </c>
      <c r="R1190">
        <f>VLOOKUP($D1190,metadata!$B$2:$S$450,15,FALSE)</f>
        <v>139.47766899999999</v>
      </c>
      <c r="S1190">
        <f>VLOOKUP($D1190,metadata!$B$2:$S$450,16,FALSE)</f>
        <v>0.05</v>
      </c>
      <c r="T1190">
        <f>VLOOKUP($D1190,metadata!$B$2:$S$450,17,FALSE)</f>
        <v>50</v>
      </c>
      <c r="U1190">
        <f>VLOOKUP($D1190,metadata!$B$2:$S$450,18,FALSE)</f>
        <v>0</v>
      </c>
      <c r="V1190">
        <f>VLOOKUP($D1190,metadata!$B$2:$Z$450,19,FALSE)</f>
        <v>25</v>
      </c>
      <c r="W1190" t="str">
        <f>VLOOKUP($D1190,metadata!$B$2:$Z$450,20,FALSE)</f>
        <v>global average</v>
      </c>
      <c r="X1190">
        <f>VLOOKUP($D1190,metadata!$B$2:$Z$450,21,FALSE)</f>
        <v>0</v>
      </c>
      <c r="Y1190">
        <f>VLOOKUP($D1190,metadata!$B$2:$Z$450,22,FALSE)</f>
        <v>19</v>
      </c>
      <c r="Z1190">
        <f>VLOOKUP($D1190,metadata!$B$2:$Z$450,23,FALSE)</f>
        <v>0</v>
      </c>
      <c r="AA1190">
        <f>VLOOKUP($D1190,metadata!$B$2:$Z$450,24,FALSE)</f>
        <v>0</v>
      </c>
      <c r="AB1190">
        <f>VLOOKUP($D1190,metadata!$B$2:$Z$450,25,FALSE)</f>
        <v>0</v>
      </c>
    </row>
    <row r="1191" spans="3:28" x14ac:dyDescent="0.3">
      <c r="C1191">
        <v>1190</v>
      </c>
      <c r="D1191" s="11" t="str">
        <f t="shared" si="18"/>
        <v>19- Fuchu</v>
      </c>
      <c r="E1191" t="str">
        <f>VLOOKUP($D1191,metadata!$B$2:$S$450,2,FALSE)</f>
        <v>Kato, Y</v>
      </c>
      <c r="F1191" t="str">
        <f>VLOOKUP($D1191,metadata!$B$2:$S$450,3,FALSE)</f>
        <v>Geographic variation in photoperiodic response for the induction of pupal diapause in the Aristolochia-feeding butterfly Atrophaneura alcinous</v>
      </c>
      <c r="G1191" t="str">
        <f>VLOOKUP($D1191,metadata!$B$2:$S$450,4,FALSE)</f>
        <v>10.1303/aez.2005.347</v>
      </c>
      <c r="H1191" t="str">
        <f>VLOOKUP($D1191,metadata!$B$2:$S$450,5,FALSE)</f>
        <v>y</v>
      </c>
      <c r="I1191" t="str">
        <f>VLOOKUP($D1191,metadata!$B$2:$S$450,6,FALSE)</f>
        <v>a</v>
      </c>
      <c r="J1191" t="str">
        <f>VLOOKUP($D1191,metadata!$B$2:$S$450,7,FALSE)</f>
        <v>i</v>
      </c>
      <c r="K1191">
        <f>VLOOKUP($D1191,metadata!$B$2:$S$450,8,FALSE)</f>
        <v>7</v>
      </c>
      <c r="L1191">
        <f>VLOOKUP($D1191,metadata!$B$2:$S$450,9,FALSE)</f>
        <v>5</v>
      </c>
      <c r="M1191">
        <f>VLOOKUP($D1191,metadata!$B$2:$S$450,10,FALSE)</f>
        <v>0</v>
      </c>
      <c r="N1191" t="str">
        <f>VLOOKUP($D1191,metadata!$B$2:$S$450,11,FALSE)</f>
        <v>Atrophaneura alcinous</v>
      </c>
      <c r="O1191" t="str">
        <f>VLOOKUP($D1191,metadata!$B$2:$S$450,12,FALSE)</f>
        <v>lepidoptera</v>
      </c>
      <c r="P1191" t="str">
        <f>VLOOKUP($D1191,metadata!$B$2:$S$450,13,FALSE)</f>
        <v xml:space="preserve"> Fuchu</v>
      </c>
      <c r="Q1191">
        <f>VLOOKUP($D1191,metadata!$B$2:$S$450,14,FALSE)</f>
        <v>35.668968999999997</v>
      </c>
      <c r="R1191">
        <f>VLOOKUP($D1191,metadata!$B$2:$S$450,15,FALSE)</f>
        <v>139.47766899999999</v>
      </c>
      <c r="S1191">
        <f>VLOOKUP($D1191,metadata!$B$2:$S$450,16,FALSE)</f>
        <v>0.05</v>
      </c>
      <c r="T1191">
        <f>VLOOKUP($D1191,metadata!$B$2:$S$450,17,FALSE)</f>
        <v>50</v>
      </c>
      <c r="U1191">
        <f>VLOOKUP($D1191,metadata!$B$2:$S$450,18,FALSE)</f>
        <v>0</v>
      </c>
      <c r="V1191">
        <f>VLOOKUP($D1191,metadata!$B$2:$Z$450,19,FALSE)</f>
        <v>25</v>
      </c>
      <c r="W1191" t="str">
        <f>VLOOKUP($D1191,metadata!$B$2:$Z$450,20,FALSE)</f>
        <v>global average</v>
      </c>
      <c r="X1191">
        <f>VLOOKUP($D1191,metadata!$B$2:$Z$450,21,FALSE)</f>
        <v>0</v>
      </c>
      <c r="Y1191">
        <f>VLOOKUP($D1191,metadata!$B$2:$Z$450,22,FALSE)</f>
        <v>19</v>
      </c>
      <c r="Z1191">
        <f>VLOOKUP($D1191,metadata!$B$2:$Z$450,23,FALSE)</f>
        <v>0</v>
      </c>
      <c r="AA1191">
        <f>VLOOKUP($D1191,metadata!$B$2:$Z$450,24,FALSE)</f>
        <v>0</v>
      </c>
      <c r="AB1191">
        <f>VLOOKUP($D1191,metadata!$B$2:$Z$450,25,FALSE)</f>
        <v>0</v>
      </c>
    </row>
    <row r="1192" spans="3:28" x14ac:dyDescent="0.3">
      <c r="C1192">
        <v>1191</v>
      </c>
      <c r="D1192" s="11" t="str">
        <f t="shared" si="18"/>
        <v>19- Fuchu</v>
      </c>
      <c r="E1192" t="str">
        <f>VLOOKUP($D1192,metadata!$B$2:$S$450,2,FALSE)</f>
        <v>Kato, Y</v>
      </c>
      <c r="F1192" t="str">
        <f>VLOOKUP($D1192,metadata!$B$2:$S$450,3,FALSE)</f>
        <v>Geographic variation in photoperiodic response for the induction of pupal diapause in the Aristolochia-feeding butterfly Atrophaneura alcinous</v>
      </c>
      <c r="G1192" t="str">
        <f>VLOOKUP($D1192,metadata!$B$2:$S$450,4,FALSE)</f>
        <v>10.1303/aez.2005.347</v>
      </c>
      <c r="H1192" t="str">
        <f>VLOOKUP($D1192,metadata!$B$2:$S$450,5,FALSE)</f>
        <v>y</v>
      </c>
      <c r="I1192" t="str">
        <f>VLOOKUP($D1192,metadata!$B$2:$S$450,6,FALSE)</f>
        <v>a</v>
      </c>
      <c r="J1192" t="str">
        <f>VLOOKUP($D1192,metadata!$B$2:$S$450,7,FALSE)</f>
        <v>i</v>
      </c>
      <c r="K1192">
        <f>VLOOKUP($D1192,metadata!$B$2:$S$450,8,FALSE)</f>
        <v>7</v>
      </c>
      <c r="L1192">
        <f>VLOOKUP($D1192,metadata!$B$2:$S$450,9,FALSE)</f>
        <v>5</v>
      </c>
      <c r="M1192">
        <f>VLOOKUP($D1192,metadata!$B$2:$S$450,10,FALSE)</f>
        <v>0</v>
      </c>
      <c r="N1192" t="str">
        <f>VLOOKUP($D1192,metadata!$B$2:$S$450,11,FALSE)</f>
        <v>Atrophaneura alcinous</v>
      </c>
      <c r="O1192" t="str">
        <f>VLOOKUP($D1192,metadata!$B$2:$S$450,12,FALSE)</f>
        <v>lepidoptera</v>
      </c>
      <c r="P1192" t="str">
        <f>VLOOKUP($D1192,metadata!$B$2:$S$450,13,FALSE)</f>
        <v xml:space="preserve"> Fuchu</v>
      </c>
      <c r="Q1192">
        <f>VLOOKUP($D1192,metadata!$B$2:$S$450,14,FALSE)</f>
        <v>35.668968999999997</v>
      </c>
      <c r="R1192">
        <f>VLOOKUP($D1192,metadata!$B$2:$S$450,15,FALSE)</f>
        <v>139.47766899999999</v>
      </c>
      <c r="S1192">
        <f>VLOOKUP($D1192,metadata!$B$2:$S$450,16,FALSE)</f>
        <v>0.05</v>
      </c>
      <c r="T1192">
        <f>VLOOKUP($D1192,metadata!$B$2:$S$450,17,FALSE)</f>
        <v>50</v>
      </c>
      <c r="U1192">
        <f>VLOOKUP($D1192,metadata!$B$2:$S$450,18,FALSE)</f>
        <v>0</v>
      </c>
      <c r="V1192">
        <f>VLOOKUP($D1192,metadata!$B$2:$Z$450,19,FALSE)</f>
        <v>25</v>
      </c>
      <c r="W1192" t="str">
        <f>VLOOKUP($D1192,metadata!$B$2:$Z$450,20,FALSE)</f>
        <v>global average</v>
      </c>
      <c r="X1192">
        <f>VLOOKUP($D1192,metadata!$B$2:$Z$450,21,FALSE)</f>
        <v>0</v>
      </c>
      <c r="Y1192">
        <f>VLOOKUP($D1192,metadata!$B$2:$Z$450,22,FALSE)</f>
        <v>19</v>
      </c>
      <c r="Z1192">
        <f>VLOOKUP($D1192,metadata!$B$2:$Z$450,23,FALSE)</f>
        <v>0</v>
      </c>
      <c r="AA1192">
        <f>VLOOKUP($D1192,metadata!$B$2:$Z$450,24,FALSE)</f>
        <v>0</v>
      </c>
      <c r="AB1192">
        <f>VLOOKUP($D1192,metadata!$B$2:$Z$450,25,FALSE)</f>
        <v>0</v>
      </c>
    </row>
    <row r="1193" spans="3:28" x14ac:dyDescent="0.3">
      <c r="C1193">
        <v>1192</v>
      </c>
      <c r="D1193" s="11" t="str">
        <f t="shared" si="18"/>
        <v>19- Fuchu</v>
      </c>
      <c r="E1193" t="str">
        <f>VLOOKUP($D1193,metadata!$B$2:$S$450,2,FALSE)</f>
        <v>Kato, Y</v>
      </c>
      <c r="F1193" t="str">
        <f>VLOOKUP($D1193,metadata!$B$2:$S$450,3,FALSE)</f>
        <v>Geographic variation in photoperiodic response for the induction of pupal diapause in the Aristolochia-feeding butterfly Atrophaneura alcinous</v>
      </c>
      <c r="G1193" t="str">
        <f>VLOOKUP($D1193,metadata!$B$2:$S$450,4,FALSE)</f>
        <v>10.1303/aez.2005.347</v>
      </c>
      <c r="H1193" t="str">
        <f>VLOOKUP($D1193,metadata!$B$2:$S$450,5,FALSE)</f>
        <v>y</v>
      </c>
      <c r="I1193" t="str">
        <f>VLOOKUP($D1193,metadata!$B$2:$S$450,6,FALSE)</f>
        <v>a</v>
      </c>
      <c r="J1193" t="str">
        <f>VLOOKUP($D1193,metadata!$B$2:$S$450,7,FALSE)</f>
        <v>i</v>
      </c>
      <c r="K1193">
        <f>VLOOKUP($D1193,metadata!$B$2:$S$450,8,FALSE)</f>
        <v>7</v>
      </c>
      <c r="L1193">
        <f>VLOOKUP($D1193,metadata!$B$2:$S$450,9,FALSE)</f>
        <v>5</v>
      </c>
      <c r="M1193">
        <f>VLOOKUP($D1193,metadata!$B$2:$S$450,10,FALSE)</f>
        <v>0</v>
      </c>
      <c r="N1193" t="str">
        <f>VLOOKUP($D1193,metadata!$B$2:$S$450,11,FALSE)</f>
        <v>Atrophaneura alcinous</v>
      </c>
      <c r="O1193" t="str">
        <f>VLOOKUP($D1193,metadata!$B$2:$S$450,12,FALSE)</f>
        <v>lepidoptera</v>
      </c>
      <c r="P1193" t="str">
        <f>VLOOKUP($D1193,metadata!$B$2:$S$450,13,FALSE)</f>
        <v xml:space="preserve"> Fuchu</v>
      </c>
      <c r="Q1193">
        <f>VLOOKUP($D1193,metadata!$B$2:$S$450,14,FALSE)</f>
        <v>35.668968999999997</v>
      </c>
      <c r="R1193">
        <f>VLOOKUP($D1193,metadata!$B$2:$S$450,15,FALSE)</f>
        <v>139.47766899999999</v>
      </c>
      <c r="S1193">
        <f>VLOOKUP($D1193,metadata!$B$2:$S$450,16,FALSE)</f>
        <v>0.05</v>
      </c>
      <c r="T1193">
        <f>VLOOKUP($D1193,metadata!$B$2:$S$450,17,FALSE)</f>
        <v>50</v>
      </c>
      <c r="U1193">
        <f>VLOOKUP($D1193,metadata!$B$2:$S$450,18,FALSE)</f>
        <v>0</v>
      </c>
      <c r="V1193">
        <f>VLOOKUP($D1193,metadata!$B$2:$Z$450,19,FALSE)</f>
        <v>25</v>
      </c>
      <c r="W1193" t="str">
        <f>VLOOKUP($D1193,metadata!$B$2:$Z$450,20,FALSE)</f>
        <v>global average</v>
      </c>
      <c r="X1193">
        <f>VLOOKUP($D1193,metadata!$B$2:$Z$450,21,FALSE)</f>
        <v>0</v>
      </c>
      <c r="Y1193">
        <f>VLOOKUP($D1193,metadata!$B$2:$Z$450,22,FALSE)</f>
        <v>19</v>
      </c>
      <c r="Z1193">
        <f>VLOOKUP($D1193,metadata!$B$2:$Z$450,23,FALSE)</f>
        <v>0</v>
      </c>
      <c r="AA1193">
        <f>VLOOKUP($D1193,metadata!$B$2:$Z$450,24,FALSE)</f>
        <v>0</v>
      </c>
      <c r="AB1193">
        <f>VLOOKUP($D1193,metadata!$B$2:$Z$450,25,FALSE)</f>
        <v>0</v>
      </c>
    </row>
    <row r="1194" spans="3:28" x14ac:dyDescent="0.3">
      <c r="C1194">
        <v>1193</v>
      </c>
      <c r="D1194" s="11" t="str">
        <f t="shared" si="18"/>
        <v>19- Fuchu</v>
      </c>
      <c r="E1194" t="str">
        <f>VLOOKUP($D1194,metadata!$B$2:$S$450,2,FALSE)</f>
        <v>Kato, Y</v>
      </c>
      <c r="F1194" t="str">
        <f>VLOOKUP($D1194,metadata!$B$2:$S$450,3,FALSE)</f>
        <v>Geographic variation in photoperiodic response for the induction of pupal diapause in the Aristolochia-feeding butterfly Atrophaneura alcinous</v>
      </c>
      <c r="G1194" t="str">
        <f>VLOOKUP($D1194,metadata!$B$2:$S$450,4,FALSE)</f>
        <v>10.1303/aez.2005.347</v>
      </c>
      <c r="H1194" t="str">
        <f>VLOOKUP($D1194,metadata!$B$2:$S$450,5,FALSE)</f>
        <v>y</v>
      </c>
      <c r="I1194" t="str">
        <f>VLOOKUP($D1194,metadata!$B$2:$S$450,6,FALSE)</f>
        <v>a</v>
      </c>
      <c r="J1194" t="str">
        <f>VLOOKUP($D1194,metadata!$B$2:$S$450,7,FALSE)</f>
        <v>i</v>
      </c>
      <c r="K1194">
        <f>VLOOKUP($D1194,metadata!$B$2:$S$450,8,FALSE)</f>
        <v>7</v>
      </c>
      <c r="L1194">
        <f>VLOOKUP($D1194,metadata!$B$2:$S$450,9,FALSE)</f>
        <v>5</v>
      </c>
      <c r="M1194">
        <f>VLOOKUP($D1194,metadata!$B$2:$S$450,10,FALSE)</f>
        <v>0</v>
      </c>
      <c r="N1194" t="str">
        <f>VLOOKUP($D1194,metadata!$B$2:$S$450,11,FALSE)</f>
        <v>Atrophaneura alcinous</v>
      </c>
      <c r="O1194" t="str">
        <f>VLOOKUP($D1194,metadata!$B$2:$S$450,12,FALSE)</f>
        <v>lepidoptera</v>
      </c>
      <c r="P1194" t="str">
        <f>VLOOKUP($D1194,metadata!$B$2:$S$450,13,FALSE)</f>
        <v xml:space="preserve"> Fuchu</v>
      </c>
      <c r="Q1194">
        <f>VLOOKUP($D1194,metadata!$B$2:$S$450,14,FALSE)</f>
        <v>35.668968999999997</v>
      </c>
      <c r="R1194">
        <f>VLOOKUP($D1194,metadata!$B$2:$S$450,15,FALSE)</f>
        <v>139.47766899999999</v>
      </c>
      <c r="S1194">
        <f>VLOOKUP($D1194,metadata!$B$2:$S$450,16,FALSE)</f>
        <v>0.05</v>
      </c>
      <c r="T1194">
        <f>VLOOKUP($D1194,metadata!$B$2:$S$450,17,FALSE)</f>
        <v>50</v>
      </c>
      <c r="U1194">
        <f>VLOOKUP($D1194,metadata!$B$2:$S$450,18,FALSE)</f>
        <v>0</v>
      </c>
      <c r="V1194">
        <f>VLOOKUP($D1194,metadata!$B$2:$Z$450,19,FALSE)</f>
        <v>25</v>
      </c>
      <c r="W1194" t="str">
        <f>VLOOKUP($D1194,metadata!$B$2:$Z$450,20,FALSE)</f>
        <v>global average</v>
      </c>
      <c r="X1194">
        <f>VLOOKUP($D1194,metadata!$B$2:$Z$450,21,FALSE)</f>
        <v>0</v>
      </c>
      <c r="Y1194">
        <f>VLOOKUP($D1194,metadata!$B$2:$Z$450,22,FALSE)</f>
        <v>19</v>
      </c>
      <c r="Z1194">
        <f>VLOOKUP($D1194,metadata!$B$2:$Z$450,23,FALSE)</f>
        <v>0</v>
      </c>
      <c r="AA1194">
        <f>VLOOKUP($D1194,metadata!$B$2:$Z$450,24,FALSE)</f>
        <v>0</v>
      </c>
      <c r="AB1194">
        <f>VLOOKUP($D1194,metadata!$B$2:$Z$450,25,FALSE)</f>
        <v>0</v>
      </c>
    </row>
    <row r="1195" spans="3:28" x14ac:dyDescent="0.3">
      <c r="C1195">
        <v>1194</v>
      </c>
      <c r="D1195" s="11" t="str">
        <f t="shared" si="18"/>
        <v>19- Fuchu</v>
      </c>
      <c r="E1195" t="str">
        <f>VLOOKUP($D1195,metadata!$B$2:$S$450,2,FALSE)</f>
        <v>Kato, Y</v>
      </c>
      <c r="F1195" t="str">
        <f>VLOOKUP($D1195,metadata!$B$2:$S$450,3,FALSE)</f>
        <v>Geographic variation in photoperiodic response for the induction of pupal diapause in the Aristolochia-feeding butterfly Atrophaneura alcinous</v>
      </c>
      <c r="G1195" t="str">
        <f>VLOOKUP($D1195,metadata!$B$2:$S$450,4,FALSE)</f>
        <v>10.1303/aez.2005.347</v>
      </c>
      <c r="H1195" t="str">
        <f>VLOOKUP($D1195,metadata!$B$2:$S$450,5,FALSE)</f>
        <v>y</v>
      </c>
      <c r="I1195" t="str">
        <f>VLOOKUP($D1195,metadata!$B$2:$S$450,6,FALSE)</f>
        <v>a</v>
      </c>
      <c r="J1195" t="str">
        <f>VLOOKUP($D1195,metadata!$B$2:$S$450,7,FALSE)</f>
        <v>i</v>
      </c>
      <c r="K1195">
        <f>VLOOKUP($D1195,metadata!$B$2:$S$450,8,FALSE)</f>
        <v>7</v>
      </c>
      <c r="L1195">
        <f>VLOOKUP($D1195,metadata!$B$2:$S$450,9,FALSE)</f>
        <v>5</v>
      </c>
      <c r="M1195">
        <f>VLOOKUP($D1195,metadata!$B$2:$S$450,10,FALSE)</f>
        <v>0</v>
      </c>
      <c r="N1195" t="str">
        <f>VLOOKUP($D1195,metadata!$B$2:$S$450,11,FALSE)</f>
        <v>Atrophaneura alcinous</v>
      </c>
      <c r="O1195" t="str">
        <f>VLOOKUP($D1195,metadata!$B$2:$S$450,12,FALSE)</f>
        <v>lepidoptera</v>
      </c>
      <c r="P1195" t="str">
        <f>VLOOKUP($D1195,metadata!$B$2:$S$450,13,FALSE)</f>
        <v xml:space="preserve"> Fuchu</v>
      </c>
      <c r="Q1195">
        <f>VLOOKUP($D1195,metadata!$B$2:$S$450,14,FALSE)</f>
        <v>35.668968999999997</v>
      </c>
      <c r="R1195">
        <f>VLOOKUP($D1195,metadata!$B$2:$S$450,15,FALSE)</f>
        <v>139.47766899999999</v>
      </c>
      <c r="S1195">
        <f>VLOOKUP($D1195,metadata!$B$2:$S$450,16,FALSE)</f>
        <v>0.05</v>
      </c>
      <c r="T1195">
        <f>VLOOKUP($D1195,metadata!$B$2:$S$450,17,FALSE)</f>
        <v>50</v>
      </c>
      <c r="U1195">
        <f>VLOOKUP($D1195,metadata!$B$2:$S$450,18,FALSE)</f>
        <v>0</v>
      </c>
      <c r="V1195">
        <f>VLOOKUP($D1195,metadata!$B$2:$Z$450,19,FALSE)</f>
        <v>25</v>
      </c>
      <c r="W1195" t="str">
        <f>VLOOKUP($D1195,metadata!$B$2:$Z$450,20,FALSE)</f>
        <v>global average</v>
      </c>
      <c r="X1195">
        <f>VLOOKUP($D1195,metadata!$B$2:$Z$450,21,FALSE)</f>
        <v>0</v>
      </c>
      <c r="Y1195">
        <f>VLOOKUP($D1195,metadata!$B$2:$Z$450,22,FALSE)</f>
        <v>19</v>
      </c>
      <c r="Z1195">
        <f>VLOOKUP($D1195,metadata!$B$2:$Z$450,23,FALSE)</f>
        <v>0</v>
      </c>
      <c r="AA1195">
        <f>VLOOKUP($D1195,metadata!$B$2:$Z$450,24,FALSE)</f>
        <v>0</v>
      </c>
      <c r="AB1195">
        <f>VLOOKUP($D1195,metadata!$B$2:$Z$450,25,FALSE)</f>
        <v>0</v>
      </c>
    </row>
    <row r="1196" spans="3:28" x14ac:dyDescent="0.3">
      <c r="C1196">
        <v>1195</v>
      </c>
      <c r="D1196" s="11" t="str">
        <f t="shared" si="18"/>
        <v>19- Fuchu</v>
      </c>
      <c r="E1196" t="str">
        <f>VLOOKUP($D1196,metadata!$B$2:$S$450,2,FALSE)</f>
        <v>Kato, Y</v>
      </c>
      <c r="F1196" t="str">
        <f>VLOOKUP($D1196,metadata!$B$2:$S$450,3,FALSE)</f>
        <v>Geographic variation in photoperiodic response for the induction of pupal diapause in the Aristolochia-feeding butterfly Atrophaneura alcinous</v>
      </c>
      <c r="G1196" t="str">
        <f>VLOOKUP($D1196,metadata!$B$2:$S$450,4,FALSE)</f>
        <v>10.1303/aez.2005.347</v>
      </c>
      <c r="H1196" t="str">
        <f>VLOOKUP($D1196,metadata!$B$2:$S$450,5,FALSE)</f>
        <v>y</v>
      </c>
      <c r="I1196" t="str">
        <f>VLOOKUP($D1196,metadata!$B$2:$S$450,6,FALSE)</f>
        <v>a</v>
      </c>
      <c r="J1196" t="str">
        <f>VLOOKUP($D1196,metadata!$B$2:$S$450,7,FALSE)</f>
        <v>i</v>
      </c>
      <c r="K1196">
        <f>VLOOKUP($D1196,metadata!$B$2:$S$450,8,FALSE)</f>
        <v>7</v>
      </c>
      <c r="L1196">
        <f>VLOOKUP($D1196,metadata!$B$2:$S$450,9,FALSE)</f>
        <v>5</v>
      </c>
      <c r="M1196">
        <f>VLOOKUP($D1196,metadata!$B$2:$S$450,10,FALSE)</f>
        <v>0</v>
      </c>
      <c r="N1196" t="str">
        <f>VLOOKUP($D1196,metadata!$B$2:$S$450,11,FALSE)</f>
        <v>Atrophaneura alcinous</v>
      </c>
      <c r="O1196" t="str">
        <f>VLOOKUP($D1196,metadata!$B$2:$S$450,12,FALSE)</f>
        <v>lepidoptera</v>
      </c>
      <c r="P1196" t="str">
        <f>VLOOKUP($D1196,metadata!$B$2:$S$450,13,FALSE)</f>
        <v xml:space="preserve"> Fuchu</v>
      </c>
      <c r="Q1196">
        <f>VLOOKUP($D1196,metadata!$B$2:$S$450,14,FALSE)</f>
        <v>35.668968999999997</v>
      </c>
      <c r="R1196">
        <f>VLOOKUP($D1196,metadata!$B$2:$S$450,15,FALSE)</f>
        <v>139.47766899999999</v>
      </c>
      <c r="S1196">
        <f>VLOOKUP($D1196,metadata!$B$2:$S$450,16,FALSE)</f>
        <v>0.05</v>
      </c>
      <c r="T1196">
        <f>VLOOKUP($D1196,metadata!$B$2:$S$450,17,FALSE)</f>
        <v>50</v>
      </c>
      <c r="U1196">
        <f>VLOOKUP($D1196,metadata!$B$2:$S$450,18,FALSE)</f>
        <v>0</v>
      </c>
      <c r="V1196">
        <f>VLOOKUP($D1196,metadata!$B$2:$Z$450,19,FALSE)</f>
        <v>25</v>
      </c>
      <c r="W1196" t="str">
        <f>VLOOKUP($D1196,metadata!$B$2:$Z$450,20,FALSE)</f>
        <v>global average</v>
      </c>
      <c r="X1196">
        <f>VLOOKUP($D1196,metadata!$B$2:$Z$450,21,FALSE)</f>
        <v>0</v>
      </c>
      <c r="Y1196">
        <f>VLOOKUP($D1196,metadata!$B$2:$Z$450,22,FALSE)</f>
        <v>19</v>
      </c>
      <c r="Z1196">
        <f>VLOOKUP($D1196,metadata!$B$2:$Z$450,23,FALSE)</f>
        <v>0</v>
      </c>
      <c r="AA1196">
        <f>VLOOKUP($D1196,metadata!$B$2:$Z$450,24,FALSE)</f>
        <v>0</v>
      </c>
      <c r="AB1196">
        <f>VLOOKUP($D1196,metadata!$B$2:$Z$450,25,FALSE)</f>
        <v>0</v>
      </c>
    </row>
    <row r="1197" spans="3:28" x14ac:dyDescent="0.3">
      <c r="C1197">
        <v>1196</v>
      </c>
      <c r="D1197" s="11" t="str">
        <f t="shared" si="18"/>
        <v>19- Fuchu</v>
      </c>
      <c r="E1197" t="str">
        <f>VLOOKUP($D1197,metadata!$B$2:$S$450,2,FALSE)</f>
        <v>Kato, Y</v>
      </c>
      <c r="F1197" t="str">
        <f>VLOOKUP($D1197,metadata!$B$2:$S$450,3,FALSE)</f>
        <v>Geographic variation in photoperiodic response for the induction of pupal diapause in the Aristolochia-feeding butterfly Atrophaneura alcinous</v>
      </c>
      <c r="G1197" t="str">
        <f>VLOOKUP($D1197,metadata!$B$2:$S$450,4,FALSE)</f>
        <v>10.1303/aez.2005.347</v>
      </c>
      <c r="H1197" t="str">
        <f>VLOOKUP($D1197,metadata!$B$2:$S$450,5,FALSE)</f>
        <v>y</v>
      </c>
      <c r="I1197" t="str">
        <f>VLOOKUP($D1197,metadata!$B$2:$S$450,6,FALSE)</f>
        <v>a</v>
      </c>
      <c r="J1197" t="str">
        <f>VLOOKUP($D1197,metadata!$B$2:$S$450,7,FALSE)</f>
        <v>i</v>
      </c>
      <c r="K1197">
        <f>VLOOKUP($D1197,metadata!$B$2:$S$450,8,FALSE)</f>
        <v>7</v>
      </c>
      <c r="L1197">
        <f>VLOOKUP($D1197,metadata!$B$2:$S$450,9,FALSE)</f>
        <v>5</v>
      </c>
      <c r="M1197">
        <f>VLOOKUP($D1197,metadata!$B$2:$S$450,10,FALSE)</f>
        <v>0</v>
      </c>
      <c r="N1197" t="str">
        <f>VLOOKUP($D1197,metadata!$B$2:$S$450,11,FALSE)</f>
        <v>Atrophaneura alcinous</v>
      </c>
      <c r="O1197" t="str">
        <f>VLOOKUP($D1197,metadata!$B$2:$S$450,12,FALSE)</f>
        <v>lepidoptera</v>
      </c>
      <c r="P1197" t="str">
        <f>VLOOKUP($D1197,metadata!$B$2:$S$450,13,FALSE)</f>
        <v xml:space="preserve"> Fuchu</v>
      </c>
      <c r="Q1197">
        <f>VLOOKUP($D1197,metadata!$B$2:$S$450,14,FALSE)</f>
        <v>35.668968999999997</v>
      </c>
      <c r="R1197">
        <f>VLOOKUP($D1197,metadata!$B$2:$S$450,15,FALSE)</f>
        <v>139.47766899999999</v>
      </c>
      <c r="S1197">
        <f>VLOOKUP($D1197,metadata!$B$2:$S$450,16,FALSE)</f>
        <v>0.05</v>
      </c>
      <c r="T1197">
        <f>VLOOKUP($D1197,metadata!$B$2:$S$450,17,FALSE)</f>
        <v>50</v>
      </c>
      <c r="U1197">
        <f>VLOOKUP($D1197,metadata!$B$2:$S$450,18,FALSE)</f>
        <v>0</v>
      </c>
      <c r="V1197">
        <f>VLOOKUP($D1197,metadata!$B$2:$Z$450,19,FALSE)</f>
        <v>25</v>
      </c>
      <c r="W1197" t="str">
        <f>VLOOKUP($D1197,metadata!$B$2:$Z$450,20,FALSE)</f>
        <v>global average</v>
      </c>
      <c r="X1197">
        <f>VLOOKUP($D1197,metadata!$B$2:$Z$450,21,FALSE)</f>
        <v>0</v>
      </c>
      <c r="Y1197">
        <f>VLOOKUP($D1197,metadata!$B$2:$Z$450,22,FALSE)</f>
        <v>19</v>
      </c>
      <c r="Z1197">
        <f>VLOOKUP($D1197,metadata!$B$2:$Z$450,23,FALSE)</f>
        <v>0</v>
      </c>
      <c r="AA1197">
        <f>VLOOKUP($D1197,metadata!$B$2:$Z$450,24,FALSE)</f>
        <v>0</v>
      </c>
      <c r="AB1197">
        <f>VLOOKUP($D1197,metadata!$B$2:$Z$450,25,FALSE)</f>
        <v>0</v>
      </c>
    </row>
    <row r="1198" spans="3:28" x14ac:dyDescent="0.3">
      <c r="C1198">
        <v>1197</v>
      </c>
      <c r="D1198" s="11" t="str">
        <f t="shared" si="18"/>
        <v>19- Fuchu</v>
      </c>
      <c r="E1198" t="str">
        <f>VLOOKUP($D1198,metadata!$B$2:$S$450,2,FALSE)</f>
        <v>Kato, Y</v>
      </c>
      <c r="F1198" t="str">
        <f>VLOOKUP($D1198,metadata!$B$2:$S$450,3,FALSE)</f>
        <v>Geographic variation in photoperiodic response for the induction of pupal diapause in the Aristolochia-feeding butterfly Atrophaneura alcinous</v>
      </c>
      <c r="G1198" t="str">
        <f>VLOOKUP($D1198,metadata!$B$2:$S$450,4,FALSE)</f>
        <v>10.1303/aez.2005.347</v>
      </c>
      <c r="H1198" t="str">
        <f>VLOOKUP($D1198,metadata!$B$2:$S$450,5,FALSE)</f>
        <v>y</v>
      </c>
      <c r="I1198" t="str">
        <f>VLOOKUP($D1198,metadata!$B$2:$S$450,6,FALSE)</f>
        <v>a</v>
      </c>
      <c r="J1198" t="str">
        <f>VLOOKUP($D1198,metadata!$B$2:$S$450,7,FALSE)</f>
        <v>i</v>
      </c>
      <c r="K1198">
        <f>VLOOKUP($D1198,metadata!$B$2:$S$450,8,FALSE)</f>
        <v>7</v>
      </c>
      <c r="L1198">
        <f>VLOOKUP($D1198,metadata!$B$2:$S$450,9,FALSE)</f>
        <v>5</v>
      </c>
      <c r="M1198">
        <f>VLOOKUP($D1198,metadata!$B$2:$S$450,10,FALSE)</f>
        <v>0</v>
      </c>
      <c r="N1198" t="str">
        <f>VLOOKUP($D1198,metadata!$B$2:$S$450,11,FALSE)</f>
        <v>Atrophaneura alcinous</v>
      </c>
      <c r="O1198" t="str">
        <f>VLOOKUP($D1198,metadata!$B$2:$S$450,12,FALSE)</f>
        <v>lepidoptera</v>
      </c>
      <c r="P1198" t="str">
        <f>VLOOKUP($D1198,metadata!$B$2:$S$450,13,FALSE)</f>
        <v xml:space="preserve"> Fuchu</v>
      </c>
      <c r="Q1198">
        <f>VLOOKUP($D1198,metadata!$B$2:$S$450,14,FALSE)</f>
        <v>35.668968999999997</v>
      </c>
      <c r="R1198">
        <f>VLOOKUP($D1198,metadata!$B$2:$S$450,15,FALSE)</f>
        <v>139.47766899999999</v>
      </c>
      <c r="S1198">
        <f>VLOOKUP($D1198,metadata!$B$2:$S$450,16,FALSE)</f>
        <v>0.05</v>
      </c>
      <c r="T1198">
        <f>VLOOKUP($D1198,metadata!$B$2:$S$450,17,FALSE)</f>
        <v>50</v>
      </c>
      <c r="U1198">
        <f>VLOOKUP($D1198,metadata!$B$2:$S$450,18,FALSE)</f>
        <v>0</v>
      </c>
      <c r="V1198">
        <f>VLOOKUP($D1198,metadata!$B$2:$Z$450,19,FALSE)</f>
        <v>25</v>
      </c>
      <c r="W1198" t="str">
        <f>VLOOKUP($D1198,metadata!$B$2:$Z$450,20,FALSE)</f>
        <v>global average</v>
      </c>
      <c r="X1198">
        <f>VLOOKUP($D1198,metadata!$B$2:$Z$450,21,FALSE)</f>
        <v>0</v>
      </c>
      <c r="Y1198">
        <f>VLOOKUP($D1198,metadata!$B$2:$Z$450,22,FALSE)</f>
        <v>19</v>
      </c>
      <c r="Z1198">
        <f>VLOOKUP($D1198,metadata!$B$2:$Z$450,23,FALSE)</f>
        <v>0</v>
      </c>
      <c r="AA1198">
        <f>VLOOKUP($D1198,metadata!$B$2:$Z$450,24,FALSE)</f>
        <v>0</v>
      </c>
      <c r="AB1198">
        <f>VLOOKUP($D1198,metadata!$B$2:$Z$450,25,FALSE)</f>
        <v>0</v>
      </c>
    </row>
    <row r="1199" spans="3:28" x14ac:dyDescent="0.3">
      <c r="C1199">
        <v>1198</v>
      </c>
      <c r="D1199" s="11" t="str">
        <f t="shared" si="18"/>
        <v>19- Fuchu</v>
      </c>
      <c r="E1199" t="str">
        <f>VLOOKUP($D1199,metadata!$B$2:$S$450,2,FALSE)</f>
        <v>Kato, Y</v>
      </c>
      <c r="F1199" t="str">
        <f>VLOOKUP($D1199,metadata!$B$2:$S$450,3,FALSE)</f>
        <v>Geographic variation in photoperiodic response for the induction of pupal diapause in the Aristolochia-feeding butterfly Atrophaneura alcinous</v>
      </c>
      <c r="G1199" t="str">
        <f>VLOOKUP($D1199,metadata!$B$2:$S$450,4,FALSE)</f>
        <v>10.1303/aez.2005.347</v>
      </c>
      <c r="H1199" t="str">
        <f>VLOOKUP($D1199,metadata!$B$2:$S$450,5,FALSE)</f>
        <v>y</v>
      </c>
      <c r="I1199" t="str">
        <f>VLOOKUP($D1199,metadata!$B$2:$S$450,6,FALSE)</f>
        <v>a</v>
      </c>
      <c r="J1199" t="str">
        <f>VLOOKUP($D1199,metadata!$B$2:$S$450,7,FALSE)</f>
        <v>i</v>
      </c>
      <c r="K1199">
        <f>VLOOKUP($D1199,metadata!$B$2:$S$450,8,FALSE)</f>
        <v>7</v>
      </c>
      <c r="L1199">
        <f>VLOOKUP($D1199,metadata!$B$2:$S$450,9,FALSE)</f>
        <v>5</v>
      </c>
      <c r="M1199">
        <f>VLOOKUP($D1199,metadata!$B$2:$S$450,10,FALSE)</f>
        <v>0</v>
      </c>
      <c r="N1199" t="str">
        <f>VLOOKUP($D1199,metadata!$B$2:$S$450,11,FALSE)</f>
        <v>Atrophaneura alcinous</v>
      </c>
      <c r="O1199" t="str">
        <f>VLOOKUP($D1199,metadata!$B$2:$S$450,12,FALSE)</f>
        <v>lepidoptera</v>
      </c>
      <c r="P1199" t="str">
        <f>VLOOKUP($D1199,metadata!$B$2:$S$450,13,FALSE)</f>
        <v xml:space="preserve"> Fuchu</v>
      </c>
      <c r="Q1199">
        <f>VLOOKUP($D1199,metadata!$B$2:$S$450,14,FALSE)</f>
        <v>35.668968999999997</v>
      </c>
      <c r="R1199">
        <f>VLOOKUP($D1199,metadata!$B$2:$S$450,15,FALSE)</f>
        <v>139.47766899999999</v>
      </c>
      <c r="S1199">
        <f>VLOOKUP($D1199,metadata!$B$2:$S$450,16,FALSE)</f>
        <v>0.05</v>
      </c>
      <c r="T1199">
        <f>VLOOKUP($D1199,metadata!$B$2:$S$450,17,FALSE)</f>
        <v>50</v>
      </c>
      <c r="U1199">
        <f>VLOOKUP($D1199,metadata!$B$2:$S$450,18,FALSE)</f>
        <v>0</v>
      </c>
      <c r="V1199">
        <f>VLOOKUP($D1199,metadata!$B$2:$Z$450,19,FALSE)</f>
        <v>25</v>
      </c>
      <c r="W1199" t="str">
        <f>VLOOKUP($D1199,metadata!$B$2:$Z$450,20,FALSE)</f>
        <v>global average</v>
      </c>
      <c r="X1199">
        <f>VLOOKUP($D1199,metadata!$B$2:$Z$450,21,FALSE)</f>
        <v>0</v>
      </c>
      <c r="Y1199">
        <f>VLOOKUP($D1199,metadata!$B$2:$Z$450,22,FALSE)</f>
        <v>19</v>
      </c>
      <c r="Z1199">
        <f>VLOOKUP($D1199,metadata!$B$2:$Z$450,23,FALSE)</f>
        <v>0</v>
      </c>
      <c r="AA1199">
        <f>VLOOKUP($D1199,metadata!$B$2:$Z$450,24,FALSE)</f>
        <v>0</v>
      </c>
      <c r="AB1199">
        <f>VLOOKUP($D1199,metadata!$B$2:$Z$450,25,FALSE)</f>
        <v>0</v>
      </c>
    </row>
    <row r="1200" spans="3:28" x14ac:dyDescent="0.3">
      <c r="C1200">
        <v>1199</v>
      </c>
      <c r="D1200" s="11" t="str">
        <f t="shared" si="18"/>
        <v>19- Fuchu</v>
      </c>
      <c r="E1200" t="str">
        <f>VLOOKUP($D1200,metadata!$B$2:$S$450,2,FALSE)</f>
        <v>Kato, Y</v>
      </c>
      <c r="F1200" t="str">
        <f>VLOOKUP($D1200,metadata!$B$2:$S$450,3,FALSE)</f>
        <v>Geographic variation in photoperiodic response for the induction of pupal diapause in the Aristolochia-feeding butterfly Atrophaneura alcinous</v>
      </c>
      <c r="G1200" t="str">
        <f>VLOOKUP($D1200,metadata!$B$2:$S$450,4,FALSE)</f>
        <v>10.1303/aez.2005.347</v>
      </c>
      <c r="H1200" t="str">
        <f>VLOOKUP($D1200,metadata!$B$2:$S$450,5,FALSE)</f>
        <v>y</v>
      </c>
      <c r="I1200" t="str">
        <f>VLOOKUP($D1200,metadata!$B$2:$S$450,6,FALSE)</f>
        <v>a</v>
      </c>
      <c r="J1200" t="str">
        <f>VLOOKUP($D1200,metadata!$B$2:$S$450,7,FALSE)</f>
        <v>i</v>
      </c>
      <c r="K1200">
        <f>VLOOKUP($D1200,metadata!$B$2:$S$450,8,FALSE)</f>
        <v>7</v>
      </c>
      <c r="L1200">
        <f>VLOOKUP($D1200,metadata!$B$2:$S$450,9,FALSE)</f>
        <v>5</v>
      </c>
      <c r="M1200">
        <f>VLOOKUP($D1200,metadata!$B$2:$S$450,10,FALSE)</f>
        <v>0</v>
      </c>
      <c r="N1200" t="str">
        <f>VLOOKUP($D1200,metadata!$B$2:$S$450,11,FALSE)</f>
        <v>Atrophaneura alcinous</v>
      </c>
      <c r="O1200" t="str">
        <f>VLOOKUP($D1200,metadata!$B$2:$S$450,12,FALSE)</f>
        <v>lepidoptera</v>
      </c>
      <c r="P1200" t="str">
        <f>VLOOKUP($D1200,metadata!$B$2:$S$450,13,FALSE)</f>
        <v xml:space="preserve"> Fuchu</v>
      </c>
      <c r="Q1200">
        <f>VLOOKUP($D1200,metadata!$B$2:$S$450,14,FALSE)</f>
        <v>35.668968999999997</v>
      </c>
      <c r="R1200">
        <f>VLOOKUP($D1200,metadata!$B$2:$S$450,15,FALSE)</f>
        <v>139.47766899999999</v>
      </c>
      <c r="S1200">
        <f>VLOOKUP($D1200,metadata!$B$2:$S$450,16,FALSE)</f>
        <v>0.05</v>
      </c>
      <c r="T1200">
        <f>VLOOKUP($D1200,metadata!$B$2:$S$450,17,FALSE)</f>
        <v>50</v>
      </c>
      <c r="U1200">
        <f>VLOOKUP($D1200,metadata!$B$2:$S$450,18,FALSE)</f>
        <v>0</v>
      </c>
      <c r="V1200">
        <f>VLOOKUP($D1200,metadata!$B$2:$Z$450,19,FALSE)</f>
        <v>25</v>
      </c>
      <c r="W1200" t="str">
        <f>VLOOKUP($D1200,metadata!$B$2:$Z$450,20,FALSE)</f>
        <v>global average</v>
      </c>
      <c r="X1200">
        <f>VLOOKUP($D1200,metadata!$B$2:$Z$450,21,FALSE)</f>
        <v>0</v>
      </c>
      <c r="Y1200">
        <f>VLOOKUP($D1200,metadata!$B$2:$Z$450,22,FALSE)</f>
        <v>19</v>
      </c>
      <c r="Z1200">
        <f>VLOOKUP($D1200,metadata!$B$2:$Z$450,23,FALSE)</f>
        <v>0</v>
      </c>
      <c r="AA1200">
        <f>VLOOKUP($D1200,metadata!$B$2:$Z$450,24,FALSE)</f>
        <v>0</v>
      </c>
      <c r="AB1200">
        <f>VLOOKUP($D1200,metadata!$B$2:$Z$450,25,FALSE)</f>
        <v>0</v>
      </c>
    </row>
    <row r="1201" spans="3:28" x14ac:dyDescent="0.3">
      <c r="C1201">
        <v>1200</v>
      </c>
      <c r="D1201" s="11" t="str">
        <f t="shared" si="18"/>
        <v>19- Fuchu</v>
      </c>
      <c r="E1201" t="str">
        <f>VLOOKUP($D1201,metadata!$B$2:$S$450,2,FALSE)</f>
        <v>Kato, Y</v>
      </c>
      <c r="F1201" t="str">
        <f>VLOOKUP($D1201,metadata!$B$2:$S$450,3,FALSE)</f>
        <v>Geographic variation in photoperiodic response for the induction of pupal diapause in the Aristolochia-feeding butterfly Atrophaneura alcinous</v>
      </c>
      <c r="G1201" t="str">
        <f>VLOOKUP($D1201,metadata!$B$2:$S$450,4,FALSE)</f>
        <v>10.1303/aez.2005.347</v>
      </c>
      <c r="H1201" t="str">
        <f>VLOOKUP($D1201,metadata!$B$2:$S$450,5,FALSE)</f>
        <v>y</v>
      </c>
      <c r="I1201" t="str">
        <f>VLOOKUP($D1201,metadata!$B$2:$S$450,6,FALSE)</f>
        <v>a</v>
      </c>
      <c r="J1201" t="str">
        <f>VLOOKUP($D1201,metadata!$B$2:$S$450,7,FALSE)</f>
        <v>i</v>
      </c>
      <c r="K1201">
        <f>VLOOKUP($D1201,metadata!$B$2:$S$450,8,FALSE)</f>
        <v>7</v>
      </c>
      <c r="L1201">
        <f>VLOOKUP($D1201,metadata!$B$2:$S$450,9,FALSE)</f>
        <v>5</v>
      </c>
      <c r="M1201">
        <f>VLOOKUP($D1201,metadata!$B$2:$S$450,10,FALSE)</f>
        <v>0</v>
      </c>
      <c r="N1201" t="str">
        <f>VLOOKUP($D1201,metadata!$B$2:$S$450,11,FALSE)</f>
        <v>Atrophaneura alcinous</v>
      </c>
      <c r="O1201" t="str">
        <f>VLOOKUP($D1201,metadata!$B$2:$S$450,12,FALSE)</f>
        <v>lepidoptera</v>
      </c>
      <c r="P1201" t="str">
        <f>VLOOKUP($D1201,metadata!$B$2:$S$450,13,FALSE)</f>
        <v xml:space="preserve"> Fuchu</v>
      </c>
      <c r="Q1201">
        <f>VLOOKUP($D1201,metadata!$B$2:$S$450,14,FALSE)</f>
        <v>35.668968999999997</v>
      </c>
      <c r="R1201">
        <f>VLOOKUP($D1201,metadata!$B$2:$S$450,15,FALSE)</f>
        <v>139.47766899999999</v>
      </c>
      <c r="S1201">
        <f>VLOOKUP($D1201,metadata!$B$2:$S$450,16,FALSE)</f>
        <v>0.05</v>
      </c>
      <c r="T1201">
        <f>VLOOKUP($D1201,metadata!$B$2:$S$450,17,FALSE)</f>
        <v>50</v>
      </c>
      <c r="U1201">
        <f>VLOOKUP($D1201,metadata!$B$2:$S$450,18,FALSE)</f>
        <v>0</v>
      </c>
      <c r="V1201">
        <f>VLOOKUP($D1201,metadata!$B$2:$Z$450,19,FALSE)</f>
        <v>25</v>
      </c>
      <c r="W1201" t="str">
        <f>VLOOKUP($D1201,metadata!$B$2:$Z$450,20,FALSE)</f>
        <v>global average</v>
      </c>
      <c r="X1201">
        <f>VLOOKUP($D1201,metadata!$B$2:$Z$450,21,FALSE)</f>
        <v>0</v>
      </c>
      <c r="Y1201">
        <f>VLOOKUP($D1201,metadata!$B$2:$Z$450,22,FALSE)</f>
        <v>19</v>
      </c>
      <c r="Z1201">
        <f>VLOOKUP($D1201,metadata!$B$2:$Z$450,23,FALSE)</f>
        <v>0</v>
      </c>
      <c r="AA1201">
        <f>VLOOKUP($D1201,metadata!$B$2:$Z$450,24,FALSE)</f>
        <v>0</v>
      </c>
      <c r="AB1201">
        <f>VLOOKUP($D1201,metadata!$B$2:$Z$450,25,FALSE)</f>
        <v>0</v>
      </c>
    </row>
    <row r="1202" spans="3:28" x14ac:dyDescent="0.3">
      <c r="C1202">
        <v>1201</v>
      </c>
      <c r="D1202" s="11" t="str">
        <f t="shared" si="18"/>
        <v>19- Fuchu</v>
      </c>
      <c r="E1202" t="str">
        <f>VLOOKUP($D1202,metadata!$B$2:$S$450,2,FALSE)</f>
        <v>Kato, Y</v>
      </c>
      <c r="F1202" t="str">
        <f>VLOOKUP($D1202,metadata!$B$2:$S$450,3,FALSE)</f>
        <v>Geographic variation in photoperiodic response for the induction of pupal diapause in the Aristolochia-feeding butterfly Atrophaneura alcinous</v>
      </c>
      <c r="G1202" t="str">
        <f>VLOOKUP($D1202,metadata!$B$2:$S$450,4,FALSE)</f>
        <v>10.1303/aez.2005.347</v>
      </c>
      <c r="H1202" t="str">
        <f>VLOOKUP($D1202,metadata!$B$2:$S$450,5,FALSE)</f>
        <v>y</v>
      </c>
      <c r="I1202" t="str">
        <f>VLOOKUP($D1202,metadata!$B$2:$S$450,6,FALSE)</f>
        <v>a</v>
      </c>
      <c r="J1202" t="str">
        <f>VLOOKUP($D1202,metadata!$B$2:$S$450,7,FALSE)</f>
        <v>i</v>
      </c>
      <c r="K1202">
        <f>VLOOKUP($D1202,metadata!$B$2:$S$450,8,FALSE)</f>
        <v>7</v>
      </c>
      <c r="L1202">
        <f>VLOOKUP($D1202,metadata!$B$2:$S$450,9,FALSE)</f>
        <v>5</v>
      </c>
      <c r="M1202">
        <f>VLOOKUP($D1202,metadata!$B$2:$S$450,10,FALSE)</f>
        <v>0</v>
      </c>
      <c r="N1202" t="str">
        <f>VLOOKUP($D1202,metadata!$B$2:$S$450,11,FALSE)</f>
        <v>Atrophaneura alcinous</v>
      </c>
      <c r="O1202" t="str">
        <f>VLOOKUP($D1202,metadata!$B$2:$S$450,12,FALSE)</f>
        <v>lepidoptera</v>
      </c>
      <c r="P1202" t="str">
        <f>VLOOKUP($D1202,metadata!$B$2:$S$450,13,FALSE)</f>
        <v xml:space="preserve"> Fuchu</v>
      </c>
      <c r="Q1202">
        <f>VLOOKUP($D1202,metadata!$B$2:$S$450,14,FALSE)</f>
        <v>35.668968999999997</v>
      </c>
      <c r="R1202">
        <f>VLOOKUP($D1202,metadata!$B$2:$S$450,15,FALSE)</f>
        <v>139.47766899999999</v>
      </c>
      <c r="S1202">
        <f>VLOOKUP($D1202,metadata!$B$2:$S$450,16,FALSE)</f>
        <v>0.05</v>
      </c>
      <c r="T1202">
        <f>VLOOKUP($D1202,metadata!$B$2:$S$450,17,FALSE)</f>
        <v>50</v>
      </c>
      <c r="U1202">
        <f>VLOOKUP($D1202,metadata!$B$2:$S$450,18,FALSE)</f>
        <v>0</v>
      </c>
      <c r="V1202">
        <f>VLOOKUP($D1202,metadata!$B$2:$Z$450,19,FALSE)</f>
        <v>25</v>
      </c>
      <c r="W1202" t="str">
        <f>VLOOKUP($D1202,metadata!$B$2:$Z$450,20,FALSE)</f>
        <v>global average</v>
      </c>
      <c r="X1202">
        <f>VLOOKUP($D1202,metadata!$B$2:$Z$450,21,FALSE)</f>
        <v>0</v>
      </c>
      <c r="Y1202">
        <f>VLOOKUP($D1202,metadata!$B$2:$Z$450,22,FALSE)</f>
        <v>19</v>
      </c>
      <c r="Z1202">
        <f>VLOOKUP($D1202,metadata!$B$2:$Z$450,23,FALSE)</f>
        <v>0</v>
      </c>
      <c r="AA1202">
        <f>VLOOKUP($D1202,metadata!$B$2:$Z$450,24,FALSE)</f>
        <v>0</v>
      </c>
      <c r="AB1202">
        <f>VLOOKUP($D1202,metadata!$B$2:$Z$450,25,FALSE)</f>
        <v>0</v>
      </c>
    </row>
    <row r="1203" spans="3:28" x14ac:dyDescent="0.3">
      <c r="C1203">
        <v>1202</v>
      </c>
      <c r="D1203" s="11" t="str">
        <f t="shared" si="18"/>
        <v>19- Fuchu</v>
      </c>
      <c r="E1203" t="str">
        <f>VLOOKUP($D1203,metadata!$B$2:$S$450,2,FALSE)</f>
        <v>Kato, Y</v>
      </c>
      <c r="F1203" t="str">
        <f>VLOOKUP($D1203,metadata!$B$2:$S$450,3,FALSE)</f>
        <v>Geographic variation in photoperiodic response for the induction of pupal diapause in the Aristolochia-feeding butterfly Atrophaneura alcinous</v>
      </c>
      <c r="G1203" t="str">
        <f>VLOOKUP($D1203,metadata!$B$2:$S$450,4,FALSE)</f>
        <v>10.1303/aez.2005.347</v>
      </c>
      <c r="H1203" t="str">
        <f>VLOOKUP($D1203,metadata!$B$2:$S$450,5,FALSE)</f>
        <v>y</v>
      </c>
      <c r="I1203" t="str">
        <f>VLOOKUP($D1203,metadata!$B$2:$S$450,6,FALSE)</f>
        <v>a</v>
      </c>
      <c r="J1203" t="str">
        <f>VLOOKUP($D1203,metadata!$B$2:$S$450,7,FALSE)</f>
        <v>i</v>
      </c>
      <c r="K1203">
        <f>VLOOKUP($D1203,metadata!$B$2:$S$450,8,FALSE)</f>
        <v>7</v>
      </c>
      <c r="L1203">
        <f>VLOOKUP($D1203,metadata!$B$2:$S$450,9,FALSE)</f>
        <v>5</v>
      </c>
      <c r="M1203">
        <f>VLOOKUP($D1203,metadata!$B$2:$S$450,10,FALSE)</f>
        <v>0</v>
      </c>
      <c r="N1203" t="str">
        <f>VLOOKUP($D1203,metadata!$B$2:$S$450,11,FALSE)</f>
        <v>Atrophaneura alcinous</v>
      </c>
      <c r="O1203" t="str">
        <f>VLOOKUP($D1203,metadata!$B$2:$S$450,12,FALSE)</f>
        <v>lepidoptera</v>
      </c>
      <c r="P1203" t="str">
        <f>VLOOKUP($D1203,metadata!$B$2:$S$450,13,FALSE)</f>
        <v xml:space="preserve"> Fuchu</v>
      </c>
      <c r="Q1203">
        <f>VLOOKUP($D1203,metadata!$B$2:$S$450,14,FALSE)</f>
        <v>35.668968999999997</v>
      </c>
      <c r="R1203">
        <f>VLOOKUP($D1203,metadata!$B$2:$S$450,15,FALSE)</f>
        <v>139.47766899999999</v>
      </c>
      <c r="S1203">
        <f>VLOOKUP($D1203,metadata!$B$2:$S$450,16,FALSE)</f>
        <v>0.05</v>
      </c>
      <c r="T1203">
        <f>VLOOKUP($D1203,metadata!$B$2:$S$450,17,FALSE)</f>
        <v>50</v>
      </c>
      <c r="U1203">
        <f>VLOOKUP($D1203,metadata!$B$2:$S$450,18,FALSE)</f>
        <v>0</v>
      </c>
      <c r="V1203">
        <f>VLOOKUP($D1203,metadata!$B$2:$Z$450,19,FALSE)</f>
        <v>25</v>
      </c>
      <c r="W1203" t="str">
        <f>VLOOKUP($D1203,metadata!$B$2:$Z$450,20,FALSE)</f>
        <v>global average</v>
      </c>
      <c r="X1203">
        <f>VLOOKUP($D1203,metadata!$B$2:$Z$450,21,FALSE)</f>
        <v>0</v>
      </c>
      <c r="Y1203">
        <f>VLOOKUP($D1203,metadata!$B$2:$Z$450,22,FALSE)</f>
        <v>19</v>
      </c>
      <c r="Z1203">
        <f>VLOOKUP($D1203,metadata!$B$2:$Z$450,23,FALSE)</f>
        <v>0</v>
      </c>
      <c r="AA1203">
        <f>VLOOKUP($D1203,metadata!$B$2:$Z$450,24,FALSE)</f>
        <v>0</v>
      </c>
      <c r="AB1203">
        <f>VLOOKUP($D1203,metadata!$B$2:$Z$450,25,FALSE)</f>
        <v>0</v>
      </c>
    </row>
    <row r="1204" spans="3:28" x14ac:dyDescent="0.3">
      <c r="C1204">
        <v>1203</v>
      </c>
      <c r="D1204" s="11" t="str">
        <f t="shared" si="18"/>
        <v>19- Fuchu</v>
      </c>
      <c r="E1204" t="str">
        <f>VLOOKUP($D1204,metadata!$B$2:$S$450,2,FALSE)</f>
        <v>Kato, Y</v>
      </c>
      <c r="F1204" t="str">
        <f>VLOOKUP($D1204,metadata!$B$2:$S$450,3,FALSE)</f>
        <v>Geographic variation in photoperiodic response for the induction of pupal diapause in the Aristolochia-feeding butterfly Atrophaneura alcinous</v>
      </c>
      <c r="G1204" t="str">
        <f>VLOOKUP($D1204,metadata!$B$2:$S$450,4,FALSE)</f>
        <v>10.1303/aez.2005.347</v>
      </c>
      <c r="H1204" t="str">
        <f>VLOOKUP($D1204,metadata!$B$2:$S$450,5,FALSE)</f>
        <v>y</v>
      </c>
      <c r="I1204" t="str">
        <f>VLOOKUP($D1204,metadata!$B$2:$S$450,6,FALSE)</f>
        <v>a</v>
      </c>
      <c r="J1204" t="str">
        <f>VLOOKUP($D1204,metadata!$B$2:$S$450,7,FALSE)</f>
        <v>i</v>
      </c>
      <c r="K1204">
        <f>VLOOKUP($D1204,metadata!$B$2:$S$450,8,FALSE)</f>
        <v>7</v>
      </c>
      <c r="L1204">
        <f>VLOOKUP($D1204,metadata!$B$2:$S$450,9,FALSE)</f>
        <v>5</v>
      </c>
      <c r="M1204">
        <f>VLOOKUP($D1204,metadata!$B$2:$S$450,10,FALSE)</f>
        <v>0</v>
      </c>
      <c r="N1204" t="str">
        <f>VLOOKUP($D1204,metadata!$B$2:$S$450,11,FALSE)</f>
        <v>Atrophaneura alcinous</v>
      </c>
      <c r="O1204" t="str">
        <f>VLOOKUP($D1204,metadata!$B$2:$S$450,12,FALSE)</f>
        <v>lepidoptera</v>
      </c>
      <c r="P1204" t="str">
        <f>VLOOKUP($D1204,metadata!$B$2:$S$450,13,FALSE)</f>
        <v xml:space="preserve"> Fuchu</v>
      </c>
      <c r="Q1204">
        <f>VLOOKUP($D1204,metadata!$B$2:$S$450,14,FALSE)</f>
        <v>35.668968999999997</v>
      </c>
      <c r="R1204">
        <f>VLOOKUP($D1204,metadata!$B$2:$S$450,15,FALSE)</f>
        <v>139.47766899999999</v>
      </c>
      <c r="S1204">
        <f>VLOOKUP($D1204,metadata!$B$2:$S$450,16,FALSE)</f>
        <v>0.05</v>
      </c>
      <c r="T1204">
        <f>VLOOKUP($D1204,metadata!$B$2:$S$450,17,FALSE)</f>
        <v>50</v>
      </c>
      <c r="U1204">
        <f>VLOOKUP($D1204,metadata!$B$2:$S$450,18,FALSE)</f>
        <v>0</v>
      </c>
      <c r="V1204">
        <f>VLOOKUP($D1204,metadata!$B$2:$Z$450,19,FALSE)</f>
        <v>25</v>
      </c>
      <c r="W1204" t="str">
        <f>VLOOKUP($D1204,metadata!$B$2:$Z$450,20,FALSE)</f>
        <v>global average</v>
      </c>
      <c r="X1204">
        <f>VLOOKUP($D1204,metadata!$B$2:$Z$450,21,FALSE)</f>
        <v>0</v>
      </c>
      <c r="Y1204">
        <f>VLOOKUP($D1204,metadata!$B$2:$Z$450,22,FALSE)</f>
        <v>19</v>
      </c>
      <c r="Z1204">
        <f>VLOOKUP($D1204,metadata!$B$2:$Z$450,23,FALSE)</f>
        <v>0</v>
      </c>
      <c r="AA1204">
        <f>VLOOKUP($D1204,metadata!$B$2:$Z$450,24,FALSE)</f>
        <v>0</v>
      </c>
      <c r="AB1204">
        <f>VLOOKUP($D1204,metadata!$B$2:$Z$450,25,FALSE)</f>
        <v>0</v>
      </c>
    </row>
    <row r="1205" spans="3:28" x14ac:dyDescent="0.3">
      <c r="C1205">
        <v>1204</v>
      </c>
      <c r="D1205" s="11" t="str">
        <f t="shared" si="18"/>
        <v>19- Fuchu</v>
      </c>
      <c r="E1205" t="str">
        <f>VLOOKUP($D1205,metadata!$B$2:$S$450,2,FALSE)</f>
        <v>Kato, Y</v>
      </c>
      <c r="F1205" t="str">
        <f>VLOOKUP($D1205,metadata!$B$2:$S$450,3,FALSE)</f>
        <v>Geographic variation in photoperiodic response for the induction of pupal diapause in the Aristolochia-feeding butterfly Atrophaneura alcinous</v>
      </c>
      <c r="G1205" t="str">
        <f>VLOOKUP($D1205,metadata!$B$2:$S$450,4,FALSE)</f>
        <v>10.1303/aez.2005.347</v>
      </c>
      <c r="H1205" t="str">
        <f>VLOOKUP($D1205,metadata!$B$2:$S$450,5,FALSE)</f>
        <v>y</v>
      </c>
      <c r="I1205" t="str">
        <f>VLOOKUP($D1205,metadata!$B$2:$S$450,6,FALSE)</f>
        <v>a</v>
      </c>
      <c r="J1205" t="str">
        <f>VLOOKUP($D1205,metadata!$B$2:$S$450,7,FALSE)</f>
        <v>i</v>
      </c>
      <c r="K1205">
        <f>VLOOKUP($D1205,metadata!$B$2:$S$450,8,FALSE)</f>
        <v>7</v>
      </c>
      <c r="L1205">
        <f>VLOOKUP($D1205,metadata!$B$2:$S$450,9,FALSE)</f>
        <v>5</v>
      </c>
      <c r="M1205">
        <f>VLOOKUP($D1205,metadata!$B$2:$S$450,10,FALSE)</f>
        <v>0</v>
      </c>
      <c r="N1205" t="str">
        <f>VLOOKUP($D1205,metadata!$B$2:$S$450,11,FALSE)</f>
        <v>Atrophaneura alcinous</v>
      </c>
      <c r="O1205" t="str">
        <f>VLOOKUP($D1205,metadata!$B$2:$S$450,12,FALSE)</f>
        <v>lepidoptera</v>
      </c>
      <c r="P1205" t="str">
        <f>VLOOKUP($D1205,metadata!$B$2:$S$450,13,FALSE)</f>
        <v xml:space="preserve"> Fuchu</v>
      </c>
      <c r="Q1205">
        <f>VLOOKUP($D1205,metadata!$B$2:$S$450,14,FALSE)</f>
        <v>35.668968999999997</v>
      </c>
      <c r="R1205">
        <f>VLOOKUP($D1205,metadata!$B$2:$S$450,15,FALSE)</f>
        <v>139.47766899999999</v>
      </c>
      <c r="S1205">
        <f>VLOOKUP($D1205,metadata!$B$2:$S$450,16,FALSE)</f>
        <v>0.05</v>
      </c>
      <c r="T1205">
        <f>VLOOKUP($D1205,metadata!$B$2:$S$450,17,FALSE)</f>
        <v>50</v>
      </c>
      <c r="U1205">
        <f>VLOOKUP($D1205,metadata!$B$2:$S$450,18,FALSE)</f>
        <v>0</v>
      </c>
      <c r="V1205">
        <f>VLOOKUP($D1205,metadata!$B$2:$Z$450,19,FALSE)</f>
        <v>25</v>
      </c>
      <c r="W1205" t="str">
        <f>VLOOKUP($D1205,metadata!$B$2:$Z$450,20,FALSE)</f>
        <v>global average</v>
      </c>
      <c r="X1205">
        <f>VLOOKUP($D1205,metadata!$B$2:$Z$450,21,FALSE)</f>
        <v>0</v>
      </c>
      <c r="Y1205">
        <f>VLOOKUP($D1205,metadata!$B$2:$Z$450,22,FALSE)</f>
        <v>19</v>
      </c>
      <c r="Z1205">
        <f>VLOOKUP($D1205,metadata!$B$2:$Z$450,23,FALSE)</f>
        <v>0</v>
      </c>
      <c r="AA1205">
        <f>VLOOKUP($D1205,metadata!$B$2:$Z$450,24,FALSE)</f>
        <v>0</v>
      </c>
      <c r="AB1205">
        <f>VLOOKUP($D1205,metadata!$B$2:$Z$450,25,FALSE)</f>
        <v>0</v>
      </c>
    </row>
    <row r="1206" spans="3:28" x14ac:dyDescent="0.3">
      <c r="C1206">
        <v>1205</v>
      </c>
      <c r="D1206" s="11" t="str">
        <f t="shared" si="18"/>
        <v>19- Fuchu</v>
      </c>
      <c r="E1206" t="str">
        <f>VLOOKUP($D1206,metadata!$B$2:$S$450,2,FALSE)</f>
        <v>Kato, Y</v>
      </c>
      <c r="F1206" t="str">
        <f>VLOOKUP($D1206,metadata!$B$2:$S$450,3,FALSE)</f>
        <v>Geographic variation in photoperiodic response for the induction of pupal diapause in the Aristolochia-feeding butterfly Atrophaneura alcinous</v>
      </c>
      <c r="G1206" t="str">
        <f>VLOOKUP($D1206,metadata!$B$2:$S$450,4,FALSE)</f>
        <v>10.1303/aez.2005.347</v>
      </c>
      <c r="H1206" t="str">
        <f>VLOOKUP($D1206,metadata!$B$2:$S$450,5,FALSE)</f>
        <v>y</v>
      </c>
      <c r="I1206" t="str">
        <f>VLOOKUP($D1206,metadata!$B$2:$S$450,6,FALSE)</f>
        <v>a</v>
      </c>
      <c r="J1206" t="str">
        <f>VLOOKUP($D1206,metadata!$B$2:$S$450,7,FALSE)</f>
        <v>i</v>
      </c>
      <c r="K1206">
        <f>VLOOKUP($D1206,metadata!$B$2:$S$450,8,FALSE)</f>
        <v>7</v>
      </c>
      <c r="L1206">
        <f>VLOOKUP($D1206,metadata!$B$2:$S$450,9,FALSE)</f>
        <v>5</v>
      </c>
      <c r="M1206">
        <f>VLOOKUP($D1206,metadata!$B$2:$S$450,10,FALSE)</f>
        <v>0</v>
      </c>
      <c r="N1206" t="str">
        <f>VLOOKUP($D1206,metadata!$B$2:$S$450,11,FALSE)</f>
        <v>Atrophaneura alcinous</v>
      </c>
      <c r="O1206" t="str">
        <f>VLOOKUP($D1206,metadata!$B$2:$S$450,12,FALSE)</f>
        <v>lepidoptera</v>
      </c>
      <c r="P1206" t="str">
        <f>VLOOKUP($D1206,metadata!$B$2:$S$450,13,FALSE)</f>
        <v xml:space="preserve"> Fuchu</v>
      </c>
      <c r="Q1206">
        <f>VLOOKUP($D1206,metadata!$B$2:$S$450,14,FALSE)</f>
        <v>35.668968999999997</v>
      </c>
      <c r="R1206">
        <f>VLOOKUP($D1206,metadata!$B$2:$S$450,15,FALSE)</f>
        <v>139.47766899999999</v>
      </c>
      <c r="S1206">
        <f>VLOOKUP($D1206,metadata!$B$2:$S$450,16,FALSE)</f>
        <v>0.05</v>
      </c>
      <c r="T1206">
        <f>VLOOKUP($D1206,metadata!$B$2:$S$450,17,FALSE)</f>
        <v>50</v>
      </c>
      <c r="U1206">
        <f>VLOOKUP($D1206,metadata!$B$2:$S$450,18,FALSE)</f>
        <v>0</v>
      </c>
      <c r="V1206">
        <f>VLOOKUP($D1206,metadata!$B$2:$Z$450,19,FALSE)</f>
        <v>25</v>
      </c>
      <c r="W1206" t="str">
        <f>VLOOKUP($D1206,metadata!$B$2:$Z$450,20,FALSE)</f>
        <v>global average</v>
      </c>
      <c r="X1206">
        <f>VLOOKUP($D1206,metadata!$B$2:$Z$450,21,FALSE)</f>
        <v>0</v>
      </c>
      <c r="Y1206">
        <f>VLOOKUP($D1206,metadata!$B$2:$Z$450,22,FALSE)</f>
        <v>19</v>
      </c>
      <c r="Z1206">
        <f>VLOOKUP($D1206,metadata!$B$2:$Z$450,23,FALSE)</f>
        <v>0</v>
      </c>
      <c r="AA1206">
        <f>VLOOKUP($D1206,metadata!$B$2:$Z$450,24,FALSE)</f>
        <v>0</v>
      </c>
      <c r="AB1206">
        <f>VLOOKUP($D1206,metadata!$B$2:$Z$450,25,FALSE)</f>
        <v>0</v>
      </c>
    </row>
    <row r="1207" spans="3:28" x14ac:dyDescent="0.3">
      <c r="C1207">
        <v>1206</v>
      </c>
      <c r="D1207" s="11" t="str">
        <f t="shared" si="18"/>
        <v>19- Fuchu</v>
      </c>
      <c r="E1207" t="str">
        <f>VLOOKUP($D1207,metadata!$B$2:$S$450,2,FALSE)</f>
        <v>Kato, Y</v>
      </c>
      <c r="F1207" t="str">
        <f>VLOOKUP($D1207,metadata!$B$2:$S$450,3,FALSE)</f>
        <v>Geographic variation in photoperiodic response for the induction of pupal diapause in the Aristolochia-feeding butterfly Atrophaneura alcinous</v>
      </c>
      <c r="G1207" t="str">
        <f>VLOOKUP($D1207,metadata!$B$2:$S$450,4,FALSE)</f>
        <v>10.1303/aez.2005.347</v>
      </c>
      <c r="H1207" t="str">
        <f>VLOOKUP($D1207,metadata!$B$2:$S$450,5,FALSE)</f>
        <v>y</v>
      </c>
      <c r="I1207" t="str">
        <f>VLOOKUP($D1207,metadata!$B$2:$S$450,6,FALSE)</f>
        <v>a</v>
      </c>
      <c r="J1207" t="str">
        <f>VLOOKUP($D1207,metadata!$B$2:$S$450,7,FALSE)</f>
        <v>i</v>
      </c>
      <c r="K1207">
        <f>VLOOKUP($D1207,metadata!$B$2:$S$450,8,FALSE)</f>
        <v>7</v>
      </c>
      <c r="L1207">
        <f>VLOOKUP($D1207,metadata!$B$2:$S$450,9,FALSE)</f>
        <v>5</v>
      </c>
      <c r="M1207">
        <f>VLOOKUP($D1207,metadata!$B$2:$S$450,10,FALSE)</f>
        <v>0</v>
      </c>
      <c r="N1207" t="str">
        <f>VLOOKUP($D1207,metadata!$B$2:$S$450,11,FALSE)</f>
        <v>Atrophaneura alcinous</v>
      </c>
      <c r="O1207" t="str">
        <f>VLOOKUP($D1207,metadata!$B$2:$S$450,12,FALSE)</f>
        <v>lepidoptera</v>
      </c>
      <c r="P1207" t="str">
        <f>VLOOKUP($D1207,metadata!$B$2:$S$450,13,FALSE)</f>
        <v xml:space="preserve"> Fuchu</v>
      </c>
      <c r="Q1207">
        <f>VLOOKUP($D1207,metadata!$B$2:$S$450,14,FALSE)</f>
        <v>35.668968999999997</v>
      </c>
      <c r="R1207">
        <f>VLOOKUP($D1207,metadata!$B$2:$S$450,15,FALSE)</f>
        <v>139.47766899999999</v>
      </c>
      <c r="S1207">
        <f>VLOOKUP($D1207,metadata!$B$2:$S$450,16,FALSE)</f>
        <v>0.05</v>
      </c>
      <c r="T1207">
        <f>VLOOKUP($D1207,metadata!$B$2:$S$450,17,FALSE)</f>
        <v>50</v>
      </c>
      <c r="U1207">
        <f>VLOOKUP($D1207,metadata!$B$2:$S$450,18,FALSE)</f>
        <v>0</v>
      </c>
      <c r="V1207">
        <f>VLOOKUP($D1207,metadata!$B$2:$Z$450,19,FALSE)</f>
        <v>25</v>
      </c>
      <c r="W1207" t="str">
        <f>VLOOKUP($D1207,metadata!$B$2:$Z$450,20,FALSE)</f>
        <v>global average</v>
      </c>
      <c r="X1207">
        <f>VLOOKUP($D1207,metadata!$B$2:$Z$450,21,FALSE)</f>
        <v>0</v>
      </c>
      <c r="Y1207">
        <f>VLOOKUP($D1207,metadata!$B$2:$Z$450,22,FALSE)</f>
        <v>19</v>
      </c>
      <c r="Z1207">
        <f>VLOOKUP($D1207,metadata!$B$2:$Z$450,23,FALSE)</f>
        <v>0</v>
      </c>
      <c r="AA1207">
        <f>VLOOKUP($D1207,metadata!$B$2:$Z$450,24,FALSE)</f>
        <v>0</v>
      </c>
      <c r="AB1207">
        <f>VLOOKUP($D1207,metadata!$B$2:$Z$450,25,FALSE)</f>
        <v>0</v>
      </c>
    </row>
    <row r="1208" spans="3:28" x14ac:dyDescent="0.3">
      <c r="C1208">
        <v>1207</v>
      </c>
      <c r="D1208" s="11" t="str">
        <f t="shared" si="18"/>
        <v>19- Fuchu</v>
      </c>
      <c r="E1208" t="str">
        <f>VLOOKUP($D1208,metadata!$B$2:$S$450,2,FALSE)</f>
        <v>Kato, Y</v>
      </c>
      <c r="F1208" t="str">
        <f>VLOOKUP($D1208,metadata!$B$2:$S$450,3,FALSE)</f>
        <v>Geographic variation in photoperiodic response for the induction of pupal diapause in the Aristolochia-feeding butterfly Atrophaneura alcinous</v>
      </c>
      <c r="G1208" t="str">
        <f>VLOOKUP($D1208,metadata!$B$2:$S$450,4,FALSE)</f>
        <v>10.1303/aez.2005.347</v>
      </c>
      <c r="H1208" t="str">
        <f>VLOOKUP($D1208,metadata!$B$2:$S$450,5,FALSE)</f>
        <v>y</v>
      </c>
      <c r="I1208" t="str">
        <f>VLOOKUP($D1208,metadata!$B$2:$S$450,6,FALSE)</f>
        <v>a</v>
      </c>
      <c r="J1208" t="str">
        <f>VLOOKUP($D1208,metadata!$B$2:$S$450,7,FALSE)</f>
        <v>i</v>
      </c>
      <c r="K1208">
        <f>VLOOKUP($D1208,metadata!$B$2:$S$450,8,FALSE)</f>
        <v>7</v>
      </c>
      <c r="L1208">
        <f>VLOOKUP($D1208,metadata!$B$2:$S$450,9,FALSE)</f>
        <v>5</v>
      </c>
      <c r="M1208">
        <f>VLOOKUP($D1208,metadata!$B$2:$S$450,10,FALSE)</f>
        <v>0</v>
      </c>
      <c r="N1208" t="str">
        <f>VLOOKUP($D1208,metadata!$B$2:$S$450,11,FALSE)</f>
        <v>Atrophaneura alcinous</v>
      </c>
      <c r="O1208" t="str">
        <f>VLOOKUP($D1208,metadata!$B$2:$S$450,12,FALSE)</f>
        <v>lepidoptera</v>
      </c>
      <c r="P1208" t="str">
        <f>VLOOKUP($D1208,metadata!$B$2:$S$450,13,FALSE)</f>
        <v xml:space="preserve"> Fuchu</v>
      </c>
      <c r="Q1208">
        <f>VLOOKUP($D1208,metadata!$B$2:$S$450,14,FALSE)</f>
        <v>35.668968999999997</v>
      </c>
      <c r="R1208">
        <f>VLOOKUP($D1208,metadata!$B$2:$S$450,15,FALSE)</f>
        <v>139.47766899999999</v>
      </c>
      <c r="S1208">
        <f>VLOOKUP($D1208,metadata!$B$2:$S$450,16,FALSE)</f>
        <v>0.05</v>
      </c>
      <c r="T1208">
        <f>VLOOKUP($D1208,metadata!$B$2:$S$450,17,FALSE)</f>
        <v>50</v>
      </c>
      <c r="U1208">
        <f>VLOOKUP($D1208,metadata!$B$2:$S$450,18,FALSE)</f>
        <v>0</v>
      </c>
      <c r="V1208">
        <f>VLOOKUP($D1208,metadata!$B$2:$Z$450,19,FALSE)</f>
        <v>25</v>
      </c>
      <c r="W1208" t="str">
        <f>VLOOKUP($D1208,metadata!$B$2:$Z$450,20,FALSE)</f>
        <v>global average</v>
      </c>
      <c r="X1208">
        <f>VLOOKUP($D1208,metadata!$B$2:$Z$450,21,FALSE)</f>
        <v>0</v>
      </c>
      <c r="Y1208">
        <f>VLOOKUP($D1208,metadata!$B$2:$Z$450,22,FALSE)</f>
        <v>19</v>
      </c>
      <c r="Z1208">
        <f>VLOOKUP($D1208,metadata!$B$2:$Z$450,23,FALSE)</f>
        <v>0</v>
      </c>
      <c r="AA1208">
        <f>VLOOKUP($D1208,metadata!$B$2:$Z$450,24,FALSE)</f>
        <v>0</v>
      </c>
      <c r="AB1208">
        <f>VLOOKUP($D1208,metadata!$B$2:$Z$450,25,FALSE)</f>
        <v>0</v>
      </c>
    </row>
    <row r="1209" spans="3:28" x14ac:dyDescent="0.3">
      <c r="C1209">
        <v>1208</v>
      </c>
      <c r="D1209" s="11" t="str">
        <f t="shared" si="18"/>
        <v>19- Fuchu</v>
      </c>
      <c r="E1209" t="str">
        <f>VLOOKUP($D1209,metadata!$B$2:$S$450,2,FALSE)</f>
        <v>Kato, Y</v>
      </c>
      <c r="F1209" t="str">
        <f>VLOOKUP($D1209,metadata!$B$2:$S$450,3,FALSE)</f>
        <v>Geographic variation in photoperiodic response for the induction of pupal diapause in the Aristolochia-feeding butterfly Atrophaneura alcinous</v>
      </c>
      <c r="G1209" t="str">
        <f>VLOOKUP($D1209,metadata!$B$2:$S$450,4,FALSE)</f>
        <v>10.1303/aez.2005.347</v>
      </c>
      <c r="H1209" t="str">
        <f>VLOOKUP($D1209,metadata!$B$2:$S$450,5,FALSE)</f>
        <v>y</v>
      </c>
      <c r="I1209" t="str">
        <f>VLOOKUP($D1209,metadata!$B$2:$S$450,6,FALSE)</f>
        <v>a</v>
      </c>
      <c r="J1209" t="str">
        <f>VLOOKUP($D1209,metadata!$B$2:$S$450,7,FALSE)</f>
        <v>i</v>
      </c>
      <c r="K1209">
        <f>VLOOKUP($D1209,metadata!$B$2:$S$450,8,FALSE)</f>
        <v>7</v>
      </c>
      <c r="L1209">
        <f>VLOOKUP($D1209,metadata!$B$2:$S$450,9,FALSE)</f>
        <v>5</v>
      </c>
      <c r="M1209">
        <f>VLOOKUP($D1209,metadata!$B$2:$S$450,10,FALSE)</f>
        <v>0</v>
      </c>
      <c r="N1209" t="str">
        <f>VLOOKUP($D1209,metadata!$B$2:$S$450,11,FALSE)</f>
        <v>Atrophaneura alcinous</v>
      </c>
      <c r="O1209" t="str">
        <f>VLOOKUP($D1209,metadata!$B$2:$S$450,12,FALSE)</f>
        <v>lepidoptera</v>
      </c>
      <c r="P1209" t="str">
        <f>VLOOKUP($D1209,metadata!$B$2:$S$450,13,FALSE)</f>
        <v xml:space="preserve"> Fuchu</v>
      </c>
      <c r="Q1209">
        <f>VLOOKUP($D1209,metadata!$B$2:$S$450,14,FALSE)</f>
        <v>35.668968999999997</v>
      </c>
      <c r="R1209">
        <f>VLOOKUP($D1209,metadata!$B$2:$S$450,15,FALSE)</f>
        <v>139.47766899999999</v>
      </c>
      <c r="S1209">
        <f>VLOOKUP($D1209,metadata!$B$2:$S$450,16,FALSE)</f>
        <v>0.05</v>
      </c>
      <c r="T1209">
        <f>VLOOKUP($D1209,metadata!$B$2:$S$450,17,FALSE)</f>
        <v>50</v>
      </c>
      <c r="U1209">
        <f>VLOOKUP($D1209,metadata!$B$2:$S$450,18,FALSE)</f>
        <v>0</v>
      </c>
      <c r="V1209">
        <f>VLOOKUP($D1209,metadata!$B$2:$Z$450,19,FALSE)</f>
        <v>25</v>
      </c>
      <c r="W1209" t="str">
        <f>VLOOKUP($D1209,metadata!$B$2:$Z$450,20,FALSE)</f>
        <v>global average</v>
      </c>
      <c r="X1209">
        <f>VLOOKUP($D1209,metadata!$B$2:$Z$450,21,FALSE)</f>
        <v>0</v>
      </c>
      <c r="Y1209">
        <f>VLOOKUP($D1209,metadata!$B$2:$Z$450,22,FALSE)</f>
        <v>19</v>
      </c>
      <c r="Z1209">
        <f>VLOOKUP($D1209,metadata!$B$2:$Z$450,23,FALSE)</f>
        <v>0</v>
      </c>
      <c r="AA1209">
        <f>VLOOKUP($D1209,metadata!$B$2:$Z$450,24,FALSE)</f>
        <v>0</v>
      </c>
      <c r="AB1209">
        <f>VLOOKUP($D1209,metadata!$B$2:$Z$450,25,FALSE)</f>
        <v>0</v>
      </c>
    </row>
    <row r="1210" spans="3:28" x14ac:dyDescent="0.3">
      <c r="C1210">
        <v>1209</v>
      </c>
      <c r="D1210" s="11" t="str">
        <f t="shared" si="18"/>
        <v>19- Fuchu</v>
      </c>
      <c r="E1210" t="str">
        <f>VLOOKUP($D1210,metadata!$B$2:$S$450,2,FALSE)</f>
        <v>Kato, Y</v>
      </c>
      <c r="F1210" t="str">
        <f>VLOOKUP($D1210,metadata!$B$2:$S$450,3,FALSE)</f>
        <v>Geographic variation in photoperiodic response for the induction of pupal diapause in the Aristolochia-feeding butterfly Atrophaneura alcinous</v>
      </c>
      <c r="G1210" t="str">
        <f>VLOOKUP($D1210,metadata!$B$2:$S$450,4,FALSE)</f>
        <v>10.1303/aez.2005.347</v>
      </c>
      <c r="H1210" t="str">
        <f>VLOOKUP($D1210,metadata!$B$2:$S$450,5,FALSE)</f>
        <v>y</v>
      </c>
      <c r="I1210" t="str">
        <f>VLOOKUP($D1210,metadata!$B$2:$S$450,6,FALSE)</f>
        <v>a</v>
      </c>
      <c r="J1210" t="str">
        <f>VLOOKUP($D1210,metadata!$B$2:$S$450,7,FALSE)</f>
        <v>i</v>
      </c>
      <c r="K1210">
        <f>VLOOKUP($D1210,metadata!$B$2:$S$450,8,FALSE)</f>
        <v>7</v>
      </c>
      <c r="L1210">
        <f>VLOOKUP($D1210,metadata!$B$2:$S$450,9,FALSE)</f>
        <v>5</v>
      </c>
      <c r="M1210">
        <f>VLOOKUP($D1210,metadata!$B$2:$S$450,10,FALSE)</f>
        <v>0</v>
      </c>
      <c r="N1210" t="str">
        <f>VLOOKUP($D1210,metadata!$B$2:$S$450,11,FALSE)</f>
        <v>Atrophaneura alcinous</v>
      </c>
      <c r="O1210" t="str">
        <f>VLOOKUP($D1210,metadata!$B$2:$S$450,12,FALSE)</f>
        <v>lepidoptera</v>
      </c>
      <c r="P1210" t="str">
        <f>VLOOKUP($D1210,metadata!$B$2:$S$450,13,FALSE)</f>
        <v xml:space="preserve"> Fuchu</v>
      </c>
      <c r="Q1210">
        <f>VLOOKUP($D1210,metadata!$B$2:$S$450,14,FALSE)</f>
        <v>35.668968999999997</v>
      </c>
      <c r="R1210">
        <f>VLOOKUP($D1210,metadata!$B$2:$S$450,15,FALSE)</f>
        <v>139.47766899999999</v>
      </c>
      <c r="S1210">
        <f>VLOOKUP($D1210,metadata!$B$2:$S$450,16,FALSE)</f>
        <v>0.05</v>
      </c>
      <c r="T1210">
        <f>VLOOKUP($D1210,metadata!$B$2:$S$450,17,FALSE)</f>
        <v>50</v>
      </c>
      <c r="U1210">
        <f>VLOOKUP($D1210,metadata!$B$2:$S$450,18,FALSE)</f>
        <v>0</v>
      </c>
      <c r="V1210">
        <f>VLOOKUP($D1210,metadata!$B$2:$Z$450,19,FALSE)</f>
        <v>25</v>
      </c>
      <c r="W1210" t="str">
        <f>VLOOKUP($D1210,metadata!$B$2:$Z$450,20,FALSE)</f>
        <v>global average</v>
      </c>
      <c r="X1210">
        <f>VLOOKUP($D1210,metadata!$B$2:$Z$450,21,FALSE)</f>
        <v>0</v>
      </c>
      <c r="Y1210">
        <f>VLOOKUP($D1210,metadata!$B$2:$Z$450,22,FALSE)</f>
        <v>19</v>
      </c>
      <c r="Z1210">
        <f>VLOOKUP($D1210,metadata!$B$2:$Z$450,23,FALSE)</f>
        <v>0</v>
      </c>
      <c r="AA1210">
        <f>VLOOKUP($D1210,metadata!$B$2:$Z$450,24,FALSE)</f>
        <v>0</v>
      </c>
      <c r="AB1210">
        <f>VLOOKUP($D1210,metadata!$B$2:$Z$450,25,FALSE)</f>
        <v>0</v>
      </c>
    </row>
    <row r="1211" spans="3:28" x14ac:dyDescent="0.3">
      <c r="C1211">
        <v>1210</v>
      </c>
      <c r="D1211" s="11" t="str">
        <f t="shared" si="18"/>
        <v>19- Fuchu</v>
      </c>
      <c r="E1211" t="str">
        <f>VLOOKUP($D1211,metadata!$B$2:$S$450,2,FALSE)</f>
        <v>Kato, Y</v>
      </c>
      <c r="F1211" t="str">
        <f>VLOOKUP($D1211,metadata!$B$2:$S$450,3,FALSE)</f>
        <v>Geographic variation in photoperiodic response for the induction of pupal diapause in the Aristolochia-feeding butterfly Atrophaneura alcinous</v>
      </c>
      <c r="G1211" t="str">
        <f>VLOOKUP($D1211,metadata!$B$2:$S$450,4,FALSE)</f>
        <v>10.1303/aez.2005.347</v>
      </c>
      <c r="H1211" t="str">
        <f>VLOOKUP($D1211,metadata!$B$2:$S$450,5,FALSE)</f>
        <v>y</v>
      </c>
      <c r="I1211" t="str">
        <f>VLOOKUP($D1211,metadata!$B$2:$S$450,6,FALSE)</f>
        <v>a</v>
      </c>
      <c r="J1211" t="str">
        <f>VLOOKUP($D1211,metadata!$B$2:$S$450,7,FALSE)</f>
        <v>i</v>
      </c>
      <c r="K1211">
        <f>VLOOKUP($D1211,metadata!$B$2:$S$450,8,FALSE)</f>
        <v>7</v>
      </c>
      <c r="L1211">
        <f>VLOOKUP($D1211,metadata!$B$2:$S$450,9,FALSE)</f>
        <v>5</v>
      </c>
      <c r="M1211">
        <f>VLOOKUP($D1211,metadata!$B$2:$S$450,10,FALSE)</f>
        <v>0</v>
      </c>
      <c r="N1211" t="str">
        <f>VLOOKUP($D1211,metadata!$B$2:$S$450,11,FALSE)</f>
        <v>Atrophaneura alcinous</v>
      </c>
      <c r="O1211" t="str">
        <f>VLOOKUP($D1211,metadata!$B$2:$S$450,12,FALSE)</f>
        <v>lepidoptera</v>
      </c>
      <c r="P1211" t="str">
        <f>VLOOKUP($D1211,metadata!$B$2:$S$450,13,FALSE)</f>
        <v xml:space="preserve"> Fuchu</v>
      </c>
      <c r="Q1211">
        <f>VLOOKUP($D1211,metadata!$B$2:$S$450,14,FALSE)</f>
        <v>35.668968999999997</v>
      </c>
      <c r="R1211">
        <f>VLOOKUP($D1211,metadata!$B$2:$S$450,15,FALSE)</f>
        <v>139.47766899999999</v>
      </c>
      <c r="S1211">
        <f>VLOOKUP($D1211,metadata!$B$2:$S$450,16,FALSE)</f>
        <v>0.05</v>
      </c>
      <c r="T1211">
        <f>VLOOKUP($D1211,metadata!$B$2:$S$450,17,FALSE)</f>
        <v>50</v>
      </c>
      <c r="U1211">
        <f>VLOOKUP($D1211,metadata!$B$2:$S$450,18,FALSE)</f>
        <v>0</v>
      </c>
      <c r="V1211">
        <f>VLOOKUP($D1211,metadata!$B$2:$Z$450,19,FALSE)</f>
        <v>25</v>
      </c>
      <c r="W1211" t="str">
        <f>VLOOKUP($D1211,metadata!$B$2:$Z$450,20,FALSE)</f>
        <v>global average</v>
      </c>
      <c r="X1211">
        <f>VLOOKUP($D1211,metadata!$B$2:$Z$450,21,FALSE)</f>
        <v>0</v>
      </c>
      <c r="Y1211">
        <f>VLOOKUP($D1211,metadata!$B$2:$Z$450,22,FALSE)</f>
        <v>19</v>
      </c>
      <c r="Z1211">
        <f>VLOOKUP($D1211,metadata!$B$2:$Z$450,23,FALSE)</f>
        <v>0</v>
      </c>
      <c r="AA1211">
        <f>VLOOKUP($D1211,metadata!$B$2:$Z$450,24,FALSE)</f>
        <v>0</v>
      </c>
      <c r="AB1211">
        <f>VLOOKUP($D1211,metadata!$B$2:$Z$450,25,FALSE)</f>
        <v>0</v>
      </c>
    </row>
    <row r="1212" spans="3:28" x14ac:dyDescent="0.3">
      <c r="C1212">
        <v>1211</v>
      </c>
      <c r="D1212" s="11" t="str">
        <f t="shared" si="18"/>
        <v>19- Fuchu</v>
      </c>
      <c r="E1212" t="str">
        <f>VLOOKUP($D1212,metadata!$B$2:$S$450,2,FALSE)</f>
        <v>Kato, Y</v>
      </c>
      <c r="F1212" t="str">
        <f>VLOOKUP($D1212,metadata!$B$2:$S$450,3,FALSE)</f>
        <v>Geographic variation in photoperiodic response for the induction of pupal diapause in the Aristolochia-feeding butterfly Atrophaneura alcinous</v>
      </c>
      <c r="G1212" t="str">
        <f>VLOOKUP($D1212,metadata!$B$2:$S$450,4,FALSE)</f>
        <v>10.1303/aez.2005.347</v>
      </c>
      <c r="H1212" t="str">
        <f>VLOOKUP($D1212,metadata!$B$2:$S$450,5,FALSE)</f>
        <v>y</v>
      </c>
      <c r="I1212" t="str">
        <f>VLOOKUP($D1212,metadata!$B$2:$S$450,6,FALSE)</f>
        <v>a</v>
      </c>
      <c r="J1212" t="str">
        <f>VLOOKUP($D1212,metadata!$B$2:$S$450,7,FALSE)</f>
        <v>i</v>
      </c>
      <c r="K1212">
        <f>VLOOKUP($D1212,metadata!$B$2:$S$450,8,FALSE)</f>
        <v>7</v>
      </c>
      <c r="L1212">
        <f>VLOOKUP($D1212,metadata!$B$2:$S$450,9,FALSE)</f>
        <v>5</v>
      </c>
      <c r="M1212">
        <f>VLOOKUP($D1212,metadata!$B$2:$S$450,10,FALSE)</f>
        <v>0</v>
      </c>
      <c r="N1212" t="str">
        <f>VLOOKUP($D1212,metadata!$B$2:$S$450,11,FALSE)</f>
        <v>Atrophaneura alcinous</v>
      </c>
      <c r="O1212" t="str">
        <f>VLOOKUP($D1212,metadata!$B$2:$S$450,12,FALSE)</f>
        <v>lepidoptera</v>
      </c>
      <c r="P1212" t="str">
        <f>VLOOKUP($D1212,metadata!$B$2:$S$450,13,FALSE)</f>
        <v xml:space="preserve"> Fuchu</v>
      </c>
      <c r="Q1212">
        <f>VLOOKUP($D1212,metadata!$B$2:$S$450,14,FALSE)</f>
        <v>35.668968999999997</v>
      </c>
      <c r="R1212">
        <f>VLOOKUP($D1212,metadata!$B$2:$S$450,15,FALSE)</f>
        <v>139.47766899999999</v>
      </c>
      <c r="S1212">
        <f>VLOOKUP($D1212,metadata!$B$2:$S$450,16,FALSE)</f>
        <v>0.05</v>
      </c>
      <c r="T1212">
        <f>VLOOKUP($D1212,metadata!$B$2:$S$450,17,FALSE)</f>
        <v>50</v>
      </c>
      <c r="U1212">
        <f>VLOOKUP($D1212,metadata!$B$2:$S$450,18,FALSE)</f>
        <v>0</v>
      </c>
      <c r="V1212">
        <f>VLOOKUP($D1212,metadata!$B$2:$Z$450,19,FALSE)</f>
        <v>25</v>
      </c>
      <c r="W1212" t="str">
        <f>VLOOKUP($D1212,metadata!$B$2:$Z$450,20,FALSE)</f>
        <v>global average</v>
      </c>
      <c r="X1212">
        <f>VLOOKUP($D1212,metadata!$B$2:$Z$450,21,FALSE)</f>
        <v>0</v>
      </c>
      <c r="Y1212">
        <f>VLOOKUP($D1212,metadata!$B$2:$Z$450,22,FALSE)</f>
        <v>19</v>
      </c>
      <c r="Z1212">
        <f>VLOOKUP($D1212,metadata!$B$2:$Z$450,23,FALSE)</f>
        <v>0</v>
      </c>
      <c r="AA1212">
        <f>VLOOKUP($D1212,metadata!$B$2:$Z$450,24,FALSE)</f>
        <v>0</v>
      </c>
      <c r="AB1212">
        <f>VLOOKUP($D1212,metadata!$B$2:$Z$450,25,FALSE)</f>
        <v>0</v>
      </c>
    </row>
    <row r="1213" spans="3:28" x14ac:dyDescent="0.3">
      <c r="C1213">
        <v>1212</v>
      </c>
      <c r="D1213" s="11" t="str">
        <f t="shared" si="18"/>
        <v>19- Fuchu</v>
      </c>
      <c r="E1213" t="str">
        <f>VLOOKUP($D1213,metadata!$B$2:$S$450,2,FALSE)</f>
        <v>Kato, Y</v>
      </c>
      <c r="F1213" t="str">
        <f>VLOOKUP($D1213,metadata!$B$2:$S$450,3,FALSE)</f>
        <v>Geographic variation in photoperiodic response for the induction of pupal diapause in the Aristolochia-feeding butterfly Atrophaneura alcinous</v>
      </c>
      <c r="G1213" t="str">
        <f>VLOOKUP($D1213,metadata!$B$2:$S$450,4,FALSE)</f>
        <v>10.1303/aez.2005.347</v>
      </c>
      <c r="H1213" t="str">
        <f>VLOOKUP($D1213,metadata!$B$2:$S$450,5,FALSE)</f>
        <v>y</v>
      </c>
      <c r="I1213" t="str">
        <f>VLOOKUP($D1213,metadata!$B$2:$S$450,6,FALSE)</f>
        <v>a</v>
      </c>
      <c r="J1213" t="str">
        <f>VLOOKUP($D1213,metadata!$B$2:$S$450,7,FALSE)</f>
        <v>i</v>
      </c>
      <c r="K1213">
        <f>VLOOKUP($D1213,metadata!$B$2:$S$450,8,FALSE)</f>
        <v>7</v>
      </c>
      <c r="L1213">
        <f>VLOOKUP($D1213,metadata!$B$2:$S$450,9,FALSE)</f>
        <v>5</v>
      </c>
      <c r="M1213">
        <f>VLOOKUP($D1213,metadata!$B$2:$S$450,10,FALSE)</f>
        <v>0</v>
      </c>
      <c r="N1213" t="str">
        <f>VLOOKUP($D1213,metadata!$B$2:$S$450,11,FALSE)</f>
        <v>Atrophaneura alcinous</v>
      </c>
      <c r="O1213" t="str">
        <f>VLOOKUP($D1213,metadata!$B$2:$S$450,12,FALSE)</f>
        <v>lepidoptera</v>
      </c>
      <c r="P1213" t="str">
        <f>VLOOKUP($D1213,metadata!$B$2:$S$450,13,FALSE)</f>
        <v xml:space="preserve"> Fuchu</v>
      </c>
      <c r="Q1213">
        <f>VLOOKUP($D1213,metadata!$B$2:$S$450,14,FALSE)</f>
        <v>35.668968999999997</v>
      </c>
      <c r="R1213">
        <f>VLOOKUP($D1213,metadata!$B$2:$S$450,15,FALSE)</f>
        <v>139.47766899999999</v>
      </c>
      <c r="S1213">
        <f>VLOOKUP($D1213,metadata!$B$2:$S$450,16,FALSE)</f>
        <v>0.05</v>
      </c>
      <c r="T1213">
        <f>VLOOKUP($D1213,metadata!$B$2:$S$450,17,FALSE)</f>
        <v>50</v>
      </c>
      <c r="U1213">
        <f>VLOOKUP($D1213,metadata!$B$2:$S$450,18,FALSE)</f>
        <v>0</v>
      </c>
      <c r="V1213">
        <f>VLOOKUP($D1213,metadata!$B$2:$Z$450,19,FALSE)</f>
        <v>25</v>
      </c>
      <c r="W1213" t="str">
        <f>VLOOKUP($D1213,metadata!$B$2:$Z$450,20,FALSE)</f>
        <v>global average</v>
      </c>
      <c r="X1213">
        <f>VLOOKUP($D1213,metadata!$B$2:$Z$450,21,FALSE)</f>
        <v>0</v>
      </c>
      <c r="Y1213">
        <f>VLOOKUP($D1213,metadata!$B$2:$Z$450,22,FALSE)</f>
        <v>19</v>
      </c>
      <c r="Z1213">
        <f>VLOOKUP($D1213,metadata!$B$2:$Z$450,23,FALSE)</f>
        <v>0</v>
      </c>
      <c r="AA1213">
        <f>VLOOKUP($D1213,metadata!$B$2:$Z$450,24,FALSE)</f>
        <v>0</v>
      </c>
      <c r="AB1213">
        <f>VLOOKUP($D1213,metadata!$B$2:$Z$450,25,FALSE)</f>
        <v>0</v>
      </c>
    </row>
    <row r="1214" spans="3:28" x14ac:dyDescent="0.3">
      <c r="C1214">
        <v>1213</v>
      </c>
      <c r="D1214" s="11" t="str">
        <f t="shared" si="18"/>
        <v>19- Fuchu</v>
      </c>
      <c r="E1214" t="str">
        <f>VLOOKUP($D1214,metadata!$B$2:$S$450,2,FALSE)</f>
        <v>Kato, Y</v>
      </c>
      <c r="F1214" t="str">
        <f>VLOOKUP($D1214,metadata!$B$2:$S$450,3,FALSE)</f>
        <v>Geographic variation in photoperiodic response for the induction of pupal diapause in the Aristolochia-feeding butterfly Atrophaneura alcinous</v>
      </c>
      <c r="G1214" t="str">
        <f>VLOOKUP($D1214,metadata!$B$2:$S$450,4,FALSE)</f>
        <v>10.1303/aez.2005.347</v>
      </c>
      <c r="H1214" t="str">
        <f>VLOOKUP($D1214,metadata!$B$2:$S$450,5,FALSE)</f>
        <v>y</v>
      </c>
      <c r="I1214" t="str">
        <f>VLOOKUP($D1214,metadata!$B$2:$S$450,6,FALSE)</f>
        <v>a</v>
      </c>
      <c r="J1214" t="str">
        <f>VLOOKUP($D1214,metadata!$B$2:$S$450,7,FALSE)</f>
        <v>i</v>
      </c>
      <c r="K1214">
        <f>VLOOKUP($D1214,metadata!$B$2:$S$450,8,FALSE)</f>
        <v>7</v>
      </c>
      <c r="L1214">
        <f>VLOOKUP($D1214,metadata!$B$2:$S$450,9,FALSE)</f>
        <v>5</v>
      </c>
      <c r="M1214">
        <f>VLOOKUP($D1214,metadata!$B$2:$S$450,10,FALSE)</f>
        <v>0</v>
      </c>
      <c r="N1214" t="str">
        <f>VLOOKUP($D1214,metadata!$B$2:$S$450,11,FALSE)</f>
        <v>Atrophaneura alcinous</v>
      </c>
      <c r="O1214" t="str">
        <f>VLOOKUP($D1214,metadata!$B$2:$S$450,12,FALSE)</f>
        <v>lepidoptera</v>
      </c>
      <c r="P1214" t="str">
        <f>VLOOKUP($D1214,metadata!$B$2:$S$450,13,FALSE)</f>
        <v xml:space="preserve"> Fuchu</v>
      </c>
      <c r="Q1214">
        <f>VLOOKUP($D1214,metadata!$B$2:$S$450,14,FALSE)</f>
        <v>35.668968999999997</v>
      </c>
      <c r="R1214">
        <f>VLOOKUP($D1214,metadata!$B$2:$S$450,15,FALSE)</f>
        <v>139.47766899999999</v>
      </c>
      <c r="S1214">
        <f>VLOOKUP($D1214,metadata!$B$2:$S$450,16,FALSE)</f>
        <v>0.05</v>
      </c>
      <c r="T1214">
        <f>VLOOKUP($D1214,metadata!$B$2:$S$450,17,FALSE)</f>
        <v>50</v>
      </c>
      <c r="U1214">
        <f>VLOOKUP($D1214,metadata!$B$2:$S$450,18,FALSE)</f>
        <v>0</v>
      </c>
      <c r="V1214">
        <f>VLOOKUP($D1214,metadata!$B$2:$Z$450,19,FALSE)</f>
        <v>25</v>
      </c>
      <c r="W1214" t="str">
        <f>VLOOKUP($D1214,metadata!$B$2:$Z$450,20,FALSE)</f>
        <v>global average</v>
      </c>
      <c r="X1214">
        <f>VLOOKUP($D1214,metadata!$B$2:$Z$450,21,FALSE)</f>
        <v>0</v>
      </c>
      <c r="Y1214">
        <f>VLOOKUP($D1214,metadata!$B$2:$Z$450,22,FALSE)</f>
        <v>19</v>
      </c>
      <c r="Z1214">
        <f>VLOOKUP($D1214,metadata!$B$2:$Z$450,23,FALSE)</f>
        <v>0</v>
      </c>
      <c r="AA1214">
        <f>VLOOKUP($D1214,metadata!$B$2:$Z$450,24,FALSE)</f>
        <v>0</v>
      </c>
      <c r="AB1214">
        <f>VLOOKUP($D1214,metadata!$B$2:$Z$450,25,FALSE)</f>
        <v>0</v>
      </c>
    </row>
    <row r="1215" spans="3:28" x14ac:dyDescent="0.3">
      <c r="C1215">
        <v>1214</v>
      </c>
      <c r="D1215" s="11" t="str">
        <f t="shared" si="18"/>
        <v>19- Fuchu</v>
      </c>
      <c r="E1215" t="str">
        <f>VLOOKUP($D1215,metadata!$B$2:$S$450,2,FALSE)</f>
        <v>Kato, Y</v>
      </c>
      <c r="F1215" t="str">
        <f>VLOOKUP($D1215,metadata!$B$2:$S$450,3,FALSE)</f>
        <v>Geographic variation in photoperiodic response for the induction of pupal diapause in the Aristolochia-feeding butterfly Atrophaneura alcinous</v>
      </c>
      <c r="G1215" t="str">
        <f>VLOOKUP($D1215,metadata!$B$2:$S$450,4,FALSE)</f>
        <v>10.1303/aez.2005.347</v>
      </c>
      <c r="H1215" t="str">
        <f>VLOOKUP($D1215,metadata!$B$2:$S$450,5,FALSE)</f>
        <v>y</v>
      </c>
      <c r="I1215" t="str">
        <f>VLOOKUP($D1215,metadata!$B$2:$S$450,6,FALSE)</f>
        <v>a</v>
      </c>
      <c r="J1215" t="str">
        <f>VLOOKUP($D1215,metadata!$B$2:$S$450,7,FALSE)</f>
        <v>i</v>
      </c>
      <c r="K1215">
        <f>VLOOKUP($D1215,metadata!$B$2:$S$450,8,FALSE)</f>
        <v>7</v>
      </c>
      <c r="L1215">
        <f>VLOOKUP($D1215,metadata!$B$2:$S$450,9,FALSE)</f>
        <v>5</v>
      </c>
      <c r="M1215">
        <f>VLOOKUP($D1215,metadata!$B$2:$S$450,10,FALSE)</f>
        <v>0</v>
      </c>
      <c r="N1215" t="str">
        <f>VLOOKUP($D1215,metadata!$B$2:$S$450,11,FALSE)</f>
        <v>Atrophaneura alcinous</v>
      </c>
      <c r="O1215" t="str">
        <f>VLOOKUP($D1215,metadata!$B$2:$S$450,12,FALSE)</f>
        <v>lepidoptera</v>
      </c>
      <c r="P1215" t="str">
        <f>VLOOKUP($D1215,metadata!$B$2:$S$450,13,FALSE)</f>
        <v xml:space="preserve"> Fuchu</v>
      </c>
      <c r="Q1215">
        <f>VLOOKUP($D1215,metadata!$B$2:$S$450,14,FALSE)</f>
        <v>35.668968999999997</v>
      </c>
      <c r="R1215">
        <f>VLOOKUP($D1215,metadata!$B$2:$S$450,15,FALSE)</f>
        <v>139.47766899999999</v>
      </c>
      <c r="S1215">
        <f>VLOOKUP($D1215,metadata!$B$2:$S$450,16,FALSE)</f>
        <v>0.05</v>
      </c>
      <c r="T1215">
        <f>VLOOKUP($D1215,metadata!$B$2:$S$450,17,FALSE)</f>
        <v>50</v>
      </c>
      <c r="U1215">
        <f>VLOOKUP($D1215,metadata!$B$2:$S$450,18,FALSE)</f>
        <v>0</v>
      </c>
      <c r="V1215">
        <f>VLOOKUP($D1215,metadata!$B$2:$Z$450,19,FALSE)</f>
        <v>25</v>
      </c>
      <c r="W1215" t="str">
        <f>VLOOKUP($D1215,metadata!$B$2:$Z$450,20,FALSE)</f>
        <v>global average</v>
      </c>
      <c r="X1215">
        <f>VLOOKUP($D1215,metadata!$B$2:$Z$450,21,FALSE)</f>
        <v>0</v>
      </c>
      <c r="Y1215">
        <f>VLOOKUP($D1215,metadata!$B$2:$Z$450,22,FALSE)</f>
        <v>19</v>
      </c>
      <c r="Z1215">
        <f>VLOOKUP($D1215,metadata!$B$2:$Z$450,23,FALSE)</f>
        <v>0</v>
      </c>
      <c r="AA1215">
        <f>VLOOKUP($D1215,metadata!$B$2:$Z$450,24,FALSE)</f>
        <v>0</v>
      </c>
      <c r="AB1215">
        <f>VLOOKUP($D1215,metadata!$B$2:$Z$450,25,FALSE)</f>
        <v>0</v>
      </c>
    </row>
    <row r="1216" spans="3:28" x14ac:dyDescent="0.3">
      <c r="C1216">
        <v>1215</v>
      </c>
      <c r="D1216" s="11" t="str">
        <f t="shared" si="18"/>
        <v>19- Fuchu</v>
      </c>
      <c r="E1216" t="str">
        <f>VLOOKUP($D1216,metadata!$B$2:$S$450,2,FALSE)</f>
        <v>Kato, Y</v>
      </c>
      <c r="F1216" t="str">
        <f>VLOOKUP($D1216,metadata!$B$2:$S$450,3,FALSE)</f>
        <v>Geographic variation in photoperiodic response for the induction of pupal diapause in the Aristolochia-feeding butterfly Atrophaneura alcinous</v>
      </c>
      <c r="G1216" t="str">
        <f>VLOOKUP($D1216,metadata!$B$2:$S$450,4,FALSE)</f>
        <v>10.1303/aez.2005.347</v>
      </c>
      <c r="H1216" t="str">
        <f>VLOOKUP($D1216,metadata!$B$2:$S$450,5,FALSE)</f>
        <v>y</v>
      </c>
      <c r="I1216" t="str">
        <f>VLOOKUP($D1216,metadata!$B$2:$S$450,6,FALSE)</f>
        <v>a</v>
      </c>
      <c r="J1216" t="str">
        <f>VLOOKUP($D1216,metadata!$B$2:$S$450,7,FALSE)</f>
        <v>i</v>
      </c>
      <c r="K1216">
        <f>VLOOKUP($D1216,metadata!$B$2:$S$450,8,FALSE)</f>
        <v>7</v>
      </c>
      <c r="L1216">
        <f>VLOOKUP($D1216,metadata!$B$2:$S$450,9,FALSE)</f>
        <v>5</v>
      </c>
      <c r="M1216">
        <f>VLOOKUP($D1216,metadata!$B$2:$S$450,10,FALSE)</f>
        <v>0</v>
      </c>
      <c r="N1216" t="str">
        <f>VLOOKUP($D1216,metadata!$B$2:$S$450,11,FALSE)</f>
        <v>Atrophaneura alcinous</v>
      </c>
      <c r="O1216" t="str">
        <f>VLOOKUP($D1216,metadata!$B$2:$S$450,12,FALSE)</f>
        <v>lepidoptera</v>
      </c>
      <c r="P1216" t="str">
        <f>VLOOKUP($D1216,metadata!$B$2:$S$450,13,FALSE)</f>
        <v xml:space="preserve"> Fuchu</v>
      </c>
      <c r="Q1216">
        <f>VLOOKUP($D1216,metadata!$B$2:$S$450,14,FALSE)</f>
        <v>35.668968999999997</v>
      </c>
      <c r="R1216">
        <f>VLOOKUP($D1216,metadata!$B$2:$S$450,15,FALSE)</f>
        <v>139.47766899999999</v>
      </c>
      <c r="S1216">
        <f>VLOOKUP($D1216,metadata!$B$2:$S$450,16,FALSE)</f>
        <v>0.05</v>
      </c>
      <c r="T1216">
        <f>VLOOKUP($D1216,metadata!$B$2:$S$450,17,FALSE)</f>
        <v>50</v>
      </c>
      <c r="U1216">
        <f>VLOOKUP($D1216,metadata!$B$2:$S$450,18,FALSE)</f>
        <v>0</v>
      </c>
      <c r="V1216">
        <f>VLOOKUP($D1216,metadata!$B$2:$Z$450,19,FALSE)</f>
        <v>25</v>
      </c>
      <c r="W1216" t="str">
        <f>VLOOKUP($D1216,metadata!$B$2:$Z$450,20,FALSE)</f>
        <v>global average</v>
      </c>
      <c r="X1216">
        <f>VLOOKUP($D1216,metadata!$B$2:$Z$450,21,FALSE)</f>
        <v>0</v>
      </c>
      <c r="Y1216">
        <f>VLOOKUP($D1216,metadata!$B$2:$Z$450,22,FALSE)</f>
        <v>19</v>
      </c>
      <c r="Z1216">
        <f>VLOOKUP($D1216,metadata!$B$2:$Z$450,23,FALSE)</f>
        <v>0</v>
      </c>
      <c r="AA1216">
        <f>VLOOKUP($D1216,metadata!$B$2:$Z$450,24,FALSE)</f>
        <v>0</v>
      </c>
      <c r="AB1216">
        <f>VLOOKUP($D1216,metadata!$B$2:$Z$450,25,FALSE)</f>
        <v>0</v>
      </c>
    </row>
    <row r="1217" spans="3:28" x14ac:dyDescent="0.3">
      <c r="C1217">
        <v>1216</v>
      </c>
      <c r="D1217" s="11" t="str">
        <f t="shared" si="18"/>
        <v>19- Fuchu</v>
      </c>
      <c r="E1217" t="str">
        <f>VLOOKUP($D1217,metadata!$B$2:$S$450,2,FALSE)</f>
        <v>Kato, Y</v>
      </c>
      <c r="F1217" t="str">
        <f>VLOOKUP($D1217,metadata!$B$2:$S$450,3,FALSE)</f>
        <v>Geographic variation in photoperiodic response for the induction of pupal diapause in the Aristolochia-feeding butterfly Atrophaneura alcinous</v>
      </c>
      <c r="G1217" t="str">
        <f>VLOOKUP($D1217,metadata!$B$2:$S$450,4,FALSE)</f>
        <v>10.1303/aez.2005.347</v>
      </c>
      <c r="H1217" t="str">
        <f>VLOOKUP($D1217,metadata!$B$2:$S$450,5,FALSE)</f>
        <v>y</v>
      </c>
      <c r="I1217" t="str">
        <f>VLOOKUP($D1217,metadata!$B$2:$S$450,6,FALSE)</f>
        <v>a</v>
      </c>
      <c r="J1217" t="str">
        <f>VLOOKUP($D1217,metadata!$B$2:$S$450,7,FALSE)</f>
        <v>i</v>
      </c>
      <c r="K1217">
        <f>VLOOKUP($D1217,metadata!$B$2:$S$450,8,FALSE)</f>
        <v>7</v>
      </c>
      <c r="L1217">
        <f>VLOOKUP($D1217,metadata!$B$2:$S$450,9,FALSE)</f>
        <v>5</v>
      </c>
      <c r="M1217">
        <f>VLOOKUP($D1217,metadata!$B$2:$S$450,10,FALSE)</f>
        <v>0</v>
      </c>
      <c r="N1217" t="str">
        <f>VLOOKUP($D1217,metadata!$B$2:$S$450,11,FALSE)</f>
        <v>Atrophaneura alcinous</v>
      </c>
      <c r="O1217" t="str">
        <f>VLOOKUP($D1217,metadata!$B$2:$S$450,12,FALSE)</f>
        <v>lepidoptera</v>
      </c>
      <c r="P1217" t="str">
        <f>VLOOKUP($D1217,metadata!$B$2:$S$450,13,FALSE)</f>
        <v xml:space="preserve"> Fuchu</v>
      </c>
      <c r="Q1217">
        <f>VLOOKUP($D1217,metadata!$B$2:$S$450,14,FALSE)</f>
        <v>35.668968999999997</v>
      </c>
      <c r="R1217">
        <f>VLOOKUP($D1217,metadata!$B$2:$S$450,15,FALSE)</f>
        <v>139.47766899999999</v>
      </c>
      <c r="S1217">
        <f>VLOOKUP($D1217,metadata!$B$2:$S$450,16,FALSE)</f>
        <v>0.05</v>
      </c>
      <c r="T1217">
        <f>VLOOKUP($D1217,metadata!$B$2:$S$450,17,FALSE)</f>
        <v>50</v>
      </c>
      <c r="U1217">
        <f>VLOOKUP($D1217,metadata!$B$2:$S$450,18,FALSE)</f>
        <v>0</v>
      </c>
      <c r="V1217">
        <f>VLOOKUP($D1217,metadata!$B$2:$Z$450,19,FALSE)</f>
        <v>25</v>
      </c>
      <c r="W1217" t="str">
        <f>VLOOKUP($D1217,metadata!$B$2:$Z$450,20,FALSE)</f>
        <v>global average</v>
      </c>
      <c r="X1217">
        <f>VLOOKUP($D1217,metadata!$B$2:$Z$450,21,FALSE)</f>
        <v>0</v>
      </c>
      <c r="Y1217">
        <f>VLOOKUP($D1217,metadata!$B$2:$Z$450,22,FALSE)</f>
        <v>19</v>
      </c>
      <c r="Z1217">
        <f>VLOOKUP($D1217,metadata!$B$2:$Z$450,23,FALSE)</f>
        <v>0</v>
      </c>
      <c r="AA1217">
        <f>VLOOKUP($D1217,metadata!$B$2:$Z$450,24,FALSE)</f>
        <v>0</v>
      </c>
      <c r="AB1217">
        <f>VLOOKUP($D1217,metadata!$B$2:$Z$450,25,FALSE)</f>
        <v>0</v>
      </c>
    </row>
    <row r="1218" spans="3:28" x14ac:dyDescent="0.3">
      <c r="C1218">
        <v>1217</v>
      </c>
      <c r="D1218" s="11" t="str">
        <f t="shared" si="18"/>
        <v>19- Fuchu</v>
      </c>
      <c r="E1218" t="str">
        <f>VLOOKUP($D1218,metadata!$B$2:$S$450,2,FALSE)</f>
        <v>Kato, Y</v>
      </c>
      <c r="F1218" t="str">
        <f>VLOOKUP($D1218,metadata!$B$2:$S$450,3,FALSE)</f>
        <v>Geographic variation in photoperiodic response for the induction of pupal diapause in the Aristolochia-feeding butterfly Atrophaneura alcinous</v>
      </c>
      <c r="G1218" t="str">
        <f>VLOOKUP($D1218,metadata!$B$2:$S$450,4,FALSE)</f>
        <v>10.1303/aez.2005.347</v>
      </c>
      <c r="H1218" t="str">
        <f>VLOOKUP($D1218,metadata!$B$2:$S$450,5,FALSE)</f>
        <v>y</v>
      </c>
      <c r="I1218" t="str">
        <f>VLOOKUP($D1218,metadata!$B$2:$S$450,6,FALSE)</f>
        <v>a</v>
      </c>
      <c r="J1218" t="str">
        <f>VLOOKUP($D1218,metadata!$B$2:$S$450,7,FALSE)</f>
        <v>i</v>
      </c>
      <c r="K1218">
        <f>VLOOKUP($D1218,metadata!$B$2:$S$450,8,FALSE)</f>
        <v>7</v>
      </c>
      <c r="L1218">
        <f>VLOOKUP($D1218,metadata!$B$2:$S$450,9,FALSE)</f>
        <v>5</v>
      </c>
      <c r="M1218">
        <f>VLOOKUP($D1218,metadata!$B$2:$S$450,10,FALSE)</f>
        <v>0</v>
      </c>
      <c r="N1218" t="str">
        <f>VLOOKUP($D1218,metadata!$B$2:$S$450,11,FALSE)</f>
        <v>Atrophaneura alcinous</v>
      </c>
      <c r="O1218" t="str">
        <f>VLOOKUP($D1218,metadata!$B$2:$S$450,12,FALSE)</f>
        <v>lepidoptera</v>
      </c>
      <c r="P1218" t="str">
        <f>VLOOKUP($D1218,metadata!$B$2:$S$450,13,FALSE)</f>
        <v xml:space="preserve"> Fuchu</v>
      </c>
      <c r="Q1218">
        <f>VLOOKUP($D1218,metadata!$B$2:$S$450,14,FALSE)</f>
        <v>35.668968999999997</v>
      </c>
      <c r="R1218">
        <f>VLOOKUP($D1218,metadata!$B$2:$S$450,15,FALSE)</f>
        <v>139.47766899999999</v>
      </c>
      <c r="S1218">
        <f>VLOOKUP($D1218,metadata!$B$2:$S$450,16,FALSE)</f>
        <v>0.05</v>
      </c>
      <c r="T1218">
        <f>VLOOKUP($D1218,metadata!$B$2:$S$450,17,FALSE)</f>
        <v>50</v>
      </c>
      <c r="U1218">
        <f>VLOOKUP($D1218,metadata!$B$2:$S$450,18,FALSE)</f>
        <v>0</v>
      </c>
      <c r="V1218">
        <f>VLOOKUP($D1218,metadata!$B$2:$Z$450,19,FALSE)</f>
        <v>25</v>
      </c>
      <c r="W1218" t="str">
        <f>VLOOKUP($D1218,metadata!$B$2:$Z$450,20,FALSE)</f>
        <v>global average</v>
      </c>
      <c r="X1218">
        <f>VLOOKUP($D1218,metadata!$B$2:$Z$450,21,FALSE)</f>
        <v>0</v>
      </c>
      <c r="Y1218">
        <f>VLOOKUP($D1218,metadata!$B$2:$Z$450,22,FALSE)</f>
        <v>19</v>
      </c>
      <c r="Z1218">
        <f>VLOOKUP($D1218,metadata!$B$2:$Z$450,23,FALSE)</f>
        <v>0</v>
      </c>
      <c r="AA1218">
        <f>VLOOKUP($D1218,metadata!$B$2:$Z$450,24,FALSE)</f>
        <v>0</v>
      </c>
      <c r="AB1218">
        <f>VLOOKUP($D1218,metadata!$B$2:$Z$450,25,FALSE)</f>
        <v>0</v>
      </c>
    </row>
    <row r="1219" spans="3:28" x14ac:dyDescent="0.3">
      <c r="C1219">
        <v>1218</v>
      </c>
      <c r="D1219" s="11" t="str">
        <f t="shared" ref="D1219:D1282" si="19">VLOOKUP(C1219,$A$1:$B$451,2)</f>
        <v>19- Fuchu</v>
      </c>
      <c r="E1219" t="str">
        <f>VLOOKUP($D1219,metadata!$B$2:$S$450,2,FALSE)</f>
        <v>Kato, Y</v>
      </c>
      <c r="F1219" t="str">
        <f>VLOOKUP($D1219,metadata!$B$2:$S$450,3,FALSE)</f>
        <v>Geographic variation in photoperiodic response for the induction of pupal diapause in the Aristolochia-feeding butterfly Atrophaneura alcinous</v>
      </c>
      <c r="G1219" t="str">
        <f>VLOOKUP($D1219,metadata!$B$2:$S$450,4,FALSE)</f>
        <v>10.1303/aez.2005.347</v>
      </c>
      <c r="H1219" t="str">
        <f>VLOOKUP($D1219,metadata!$B$2:$S$450,5,FALSE)</f>
        <v>y</v>
      </c>
      <c r="I1219" t="str">
        <f>VLOOKUP($D1219,metadata!$B$2:$S$450,6,FALSE)</f>
        <v>a</v>
      </c>
      <c r="J1219" t="str">
        <f>VLOOKUP($D1219,metadata!$B$2:$S$450,7,FALSE)</f>
        <v>i</v>
      </c>
      <c r="K1219">
        <f>VLOOKUP($D1219,metadata!$B$2:$S$450,8,FALSE)</f>
        <v>7</v>
      </c>
      <c r="L1219">
        <f>VLOOKUP($D1219,metadata!$B$2:$S$450,9,FALSE)</f>
        <v>5</v>
      </c>
      <c r="M1219">
        <f>VLOOKUP($D1219,metadata!$B$2:$S$450,10,FALSE)</f>
        <v>0</v>
      </c>
      <c r="N1219" t="str">
        <f>VLOOKUP($D1219,metadata!$B$2:$S$450,11,FALSE)</f>
        <v>Atrophaneura alcinous</v>
      </c>
      <c r="O1219" t="str">
        <f>VLOOKUP($D1219,metadata!$B$2:$S$450,12,FALSE)</f>
        <v>lepidoptera</v>
      </c>
      <c r="P1219" t="str">
        <f>VLOOKUP($D1219,metadata!$B$2:$S$450,13,FALSE)</f>
        <v xml:space="preserve"> Fuchu</v>
      </c>
      <c r="Q1219">
        <f>VLOOKUP($D1219,metadata!$B$2:$S$450,14,FALSE)</f>
        <v>35.668968999999997</v>
      </c>
      <c r="R1219">
        <f>VLOOKUP($D1219,metadata!$B$2:$S$450,15,FALSE)</f>
        <v>139.47766899999999</v>
      </c>
      <c r="S1219">
        <f>VLOOKUP($D1219,metadata!$B$2:$S$450,16,FALSE)</f>
        <v>0.05</v>
      </c>
      <c r="T1219">
        <f>VLOOKUP($D1219,metadata!$B$2:$S$450,17,FALSE)</f>
        <v>50</v>
      </c>
      <c r="U1219">
        <f>VLOOKUP($D1219,metadata!$B$2:$S$450,18,FALSE)</f>
        <v>0</v>
      </c>
      <c r="V1219">
        <f>VLOOKUP($D1219,metadata!$B$2:$Z$450,19,FALSE)</f>
        <v>25</v>
      </c>
      <c r="W1219" t="str">
        <f>VLOOKUP($D1219,metadata!$B$2:$Z$450,20,FALSE)</f>
        <v>global average</v>
      </c>
      <c r="X1219">
        <f>VLOOKUP($D1219,metadata!$B$2:$Z$450,21,FALSE)</f>
        <v>0</v>
      </c>
      <c r="Y1219">
        <f>VLOOKUP($D1219,metadata!$B$2:$Z$450,22,FALSE)</f>
        <v>19</v>
      </c>
      <c r="Z1219">
        <f>VLOOKUP($D1219,metadata!$B$2:$Z$450,23,FALSE)</f>
        <v>0</v>
      </c>
      <c r="AA1219">
        <f>VLOOKUP($D1219,metadata!$B$2:$Z$450,24,FALSE)</f>
        <v>0</v>
      </c>
      <c r="AB1219">
        <f>VLOOKUP($D1219,metadata!$B$2:$Z$450,25,FALSE)</f>
        <v>0</v>
      </c>
    </row>
    <row r="1220" spans="3:28" x14ac:dyDescent="0.3">
      <c r="C1220">
        <v>1219</v>
      </c>
      <c r="D1220" s="11" t="str">
        <f t="shared" si="19"/>
        <v>19- Fuchu</v>
      </c>
      <c r="E1220" t="str">
        <f>VLOOKUP($D1220,metadata!$B$2:$S$450,2,FALSE)</f>
        <v>Kato, Y</v>
      </c>
      <c r="F1220" t="str">
        <f>VLOOKUP($D1220,metadata!$B$2:$S$450,3,FALSE)</f>
        <v>Geographic variation in photoperiodic response for the induction of pupal diapause in the Aristolochia-feeding butterfly Atrophaneura alcinous</v>
      </c>
      <c r="G1220" t="str">
        <f>VLOOKUP($D1220,metadata!$B$2:$S$450,4,FALSE)</f>
        <v>10.1303/aez.2005.347</v>
      </c>
      <c r="H1220" t="str">
        <f>VLOOKUP($D1220,metadata!$B$2:$S$450,5,FALSE)</f>
        <v>y</v>
      </c>
      <c r="I1220" t="str">
        <f>VLOOKUP($D1220,metadata!$B$2:$S$450,6,FALSE)</f>
        <v>a</v>
      </c>
      <c r="J1220" t="str">
        <f>VLOOKUP($D1220,metadata!$B$2:$S$450,7,FALSE)</f>
        <v>i</v>
      </c>
      <c r="K1220">
        <f>VLOOKUP($D1220,metadata!$B$2:$S$450,8,FALSE)</f>
        <v>7</v>
      </c>
      <c r="L1220">
        <f>VLOOKUP($D1220,metadata!$B$2:$S$450,9,FALSE)</f>
        <v>5</v>
      </c>
      <c r="M1220">
        <f>VLOOKUP($D1220,metadata!$B$2:$S$450,10,FALSE)</f>
        <v>0</v>
      </c>
      <c r="N1220" t="str">
        <f>VLOOKUP($D1220,metadata!$B$2:$S$450,11,FALSE)</f>
        <v>Atrophaneura alcinous</v>
      </c>
      <c r="O1220" t="str">
        <f>VLOOKUP($D1220,metadata!$B$2:$S$450,12,FALSE)</f>
        <v>lepidoptera</v>
      </c>
      <c r="P1220" t="str">
        <f>VLOOKUP($D1220,metadata!$B$2:$S$450,13,FALSE)</f>
        <v xml:space="preserve"> Fuchu</v>
      </c>
      <c r="Q1220">
        <f>VLOOKUP($D1220,metadata!$B$2:$S$450,14,FALSE)</f>
        <v>35.668968999999997</v>
      </c>
      <c r="R1220">
        <f>VLOOKUP($D1220,metadata!$B$2:$S$450,15,FALSE)</f>
        <v>139.47766899999999</v>
      </c>
      <c r="S1220">
        <f>VLOOKUP($D1220,metadata!$B$2:$S$450,16,FALSE)</f>
        <v>0.05</v>
      </c>
      <c r="T1220">
        <f>VLOOKUP($D1220,metadata!$B$2:$S$450,17,FALSE)</f>
        <v>50</v>
      </c>
      <c r="U1220">
        <f>VLOOKUP($D1220,metadata!$B$2:$S$450,18,FALSE)</f>
        <v>0</v>
      </c>
      <c r="V1220">
        <f>VLOOKUP($D1220,metadata!$B$2:$Z$450,19,FALSE)</f>
        <v>25</v>
      </c>
      <c r="W1220" t="str">
        <f>VLOOKUP($D1220,metadata!$B$2:$Z$450,20,FALSE)</f>
        <v>global average</v>
      </c>
      <c r="X1220">
        <f>VLOOKUP($D1220,metadata!$B$2:$Z$450,21,FALSE)</f>
        <v>0</v>
      </c>
      <c r="Y1220">
        <f>VLOOKUP($D1220,metadata!$B$2:$Z$450,22,FALSE)</f>
        <v>19</v>
      </c>
      <c r="Z1220">
        <f>VLOOKUP($D1220,metadata!$B$2:$Z$450,23,FALSE)</f>
        <v>0</v>
      </c>
      <c r="AA1220">
        <f>VLOOKUP($D1220,metadata!$B$2:$Z$450,24,FALSE)</f>
        <v>0</v>
      </c>
      <c r="AB1220">
        <f>VLOOKUP($D1220,metadata!$B$2:$Z$450,25,FALSE)</f>
        <v>0</v>
      </c>
    </row>
    <row r="1221" spans="3:28" x14ac:dyDescent="0.3">
      <c r="C1221">
        <v>1220</v>
      </c>
      <c r="D1221" s="11" t="str">
        <f t="shared" si="19"/>
        <v>19- Fuchu</v>
      </c>
      <c r="E1221" t="str">
        <f>VLOOKUP($D1221,metadata!$B$2:$S$450,2,FALSE)</f>
        <v>Kato, Y</v>
      </c>
      <c r="F1221" t="str">
        <f>VLOOKUP($D1221,metadata!$B$2:$S$450,3,FALSE)</f>
        <v>Geographic variation in photoperiodic response for the induction of pupal diapause in the Aristolochia-feeding butterfly Atrophaneura alcinous</v>
      </c>
      <c r="G1221" t="str">
        <f>VLOOKUP($D1221,metadata!$B$2:$S$450,4,FALSE)</f>
        <v>10.1303/aez.2005.347</v>
      </c>
      <c r="H1221" t="str">
        <f>VLOOKUP($D1221,metadata!$B$2:$S$450,5,FALSE)</f>
        <v>y</v>
      </c>
      <c r="I1221" t="str">
        <f>VLOOKUP($D1221,metadata!$B$2:$S$450,6,FALSE)</f>
        <v>a</v>
      </c>
      <c r="J1221" t="str">
        <f>VLOOKUP($D1221,metadata!$B$2:$S$450,7,FALSE)</f>
        <v>i</v>
      </c>
      <c r="K1221">
        <f>VLOOKUP($D1221,metadata!$B$2:$S$450,8,FALSE)</f>
        <v>7</v>
      </c>
      <c r="L1221">
        <f>VLOOKUP($D1221,metadata!$B$2:$S$450,9,FALSE)</f>
        <v>5</v>
      </c>
      <c r="M1221">
        <f>VLOOKUP($D1221,metadata!$B$2:$S$450,10,FALSE)</f>
        <v>0</v>
      </c>
      <c r="N1221" t="str">
        <f>VLOOKUP($D1221,metadata!$B$2:$S$450,11,FALSE)</f>
        <v>Atrophaneura alcinous</v>
      </c>
      <c r="O1221" t="str">
        <f>VLOOKUP($D1221,metadata!$B$2:$S$450,12,FALSE)</f>
        <v>lepidoptera</v>
      </c>
      <c r="P1221" t="str">
        <f>VLOOKUP($D1221,metadata!$B$2:$S$450,13,FALSE)</f>
        <v xml:space="preserve"> Fuchu</v>
      </c>
      <c r="Q1221">
        <f>VLOOKUP($D1221,metadata!$B$2:$S$450,14,FALSE)</f>
        <v>35.668968999999997</v>
      </c>
      <c r="R1221">
        <f>VLOOKUP($D1221,metadata!$B$2:$S$450,15,FALSE)</f>
        <v>139.47766899999999</v>
      </c>
      <c r="S1221">
        <f>VLOOKUP($D1221,metadata!$B$2:$S$450,16,FALSE)</f>
        <v>0.05</v>
      </c>
      <c r="T1221">
        <f>VLOOKUP($D1221,metadata!$B$2:$S$450,17,FALSE)</f>
        <v>50</v>
      </c>
      <c r="U1221">
        <f>VLOOKUP($D1221,metadata!$B$2:$S$450,18,FALSE)</f>
        <v>0</v>
      </c>
      <c r="V1221">
        <f>VLOOKUP($D1221,metadata!$B$2:$Z$450,19,FALSE)</f>
        <v>25</v>
      </c>
      <c r="W1221" t="str">
        <f>VLOOKUP($D1221,metadata!$B$2:$Z$450,20,FALSE)</f>
        <v>global average</v>
      </c>
      <c r="X1221">
        <f>VLOOKUP($D1221,metadata!$B$2:$Z$450,21,FALSE)</f>
        <v>0</v>
      </c>
      <c r="Y1221">
        <f>VLOOKUP($D1221,metadata!$B$2:$Z$450,22,FALSE)</f>
        <v>19</v>
      </c>
      <c r="Z1221">
        <f>VLOOKUP($D1221,metadata!$B$2:$Z$450,23,FALSE)</f>
        <v>0</v>
      </c>
      <c r="AA1221">
        <f>VLOOKUP($D1221,metadata!$B$2:$Z$450,24,FALSE)</f>
        <v>0</v>
      </c>
      <c r="AB1221">
        <f>VLOOKUP($D1221,metadata!$B$2:$Z$450,25,FALSE)</f>
        <v>0</v>
      </c>
    </row>
    <row r="1222" spans="3:28" x14ac:dyDescent="0.3">
      <c r="C1222">
        <v>1221</v>
      </c>
      <c r="D1222" s="11" t="str">
        <f t="shared" si="19"/>
        <v>19- Fuchu</v>
      </c>
      <c r="E1222" t="str">
        <f>VLOOKUP($D1222,metadata!$B$2:$S$450,2,FALSE)</f>
        <v>Kato, Y</v>
      </c>
      <c r="F1222" t="str">
        <f>VLOOKUP($D1222,metadata!$B$2:$S$450,3,FALSE)</f>
        <v>Geographic variation in photoperiodic response for the induction of pupal diapause in the Aristolochia-feeding butterfly Atrophaneura alcinous</v>
      </c>
      <c r="G1222" t="str">
        <f>VLOOKUP($D1222,metadata!$B$2:$S$450,4,FALSE)</f>
        <v>10.1303/aez.2005.347</v>
      </c>
      <c r="H1222" t="str">
        <f>VLOOKUP($D1222,metadata!$B$2:$S$450,5,FALSE)</f>
        <v>y</v>
      </c>
      <c r="I1222" t="str">
        <f>VLOOKUP($D1222,metadata!$B$2:$S$450,6,FALSE)</f>
        <v>a</v>
      </c>
      <c r="J1222" t="str">
        <f>VLOOKUP($D1222,metadata!$B$2:$S$450,7,FALSE)</f>
        <v>i</v>
      </c>
      <c r="K1222">
        <f>VLOOKUP($D1222,metadata!$B$2:$S$450,8,FALSE)</f>
        <v>7</v>
      </c>
      <c r="L1222">
        <f>VLOOKUP($D1222,metadata!$B$2:$S$450,9,FALSE)</f>
        <v>5</v>
      </c>
      <c r="M1222">
        <f>VLOOKUP($D1222,metadata!$B$2:$S$450,10,FALSE)</f>
        <v>0</v>
      </c>
      <c r="N1222" t="str">
        <f>VLOOKUP($D1222,metadata!$B$2:$S$450,11,FALSE)</f>
        <v>Atrophaneura alcinous</v>
      </c>
      <c r="O1222" t="str">
        <f>VLOOKUP($D1222,metadata!$B$2:$S$450,12,FALSE)</f>
        <v>lepidoptera</v>
      </c>
      <c r="P1222" t="str">
        <f>VLOOKUP($D1222,metadata!$B$2:$S$450,13,FALSE)</f>
        <v xml:space="preserve"> Fuchu</v>
      </c>
      <c r="Q1222">
        <f>VLOOKUP($D1222,metadata!$B$2:$S$450,14,FALSE)</f>
        <v>35.668968999999997</v>
      </c>
      <c r="R1222">
        <f>VLOOKUP($D1222,metadata!$B$2:$S$450,15,FALSE)</f>
        <v>139.47766899999999</v>
      </c>
      <c r="S1222">
        <f>VLOOKUP($D1222,metadata!$B$2:$S$450,16,FALSE)</f>
        <v>0.05</v>
      </c>
      <c r="T1222">
        <f>VLOOKUP($D1222,metadata!$B$2:$S$450,17,FALSE)</f>
        <v>50</v>
      </c>
      <c r="U1222">
        <f>VLOOKUP($D1222,metadata!$B$2:$S$450,18,FALSE)</f>
        <v>0</v>
      </c>
      <c r="V1222">
        <f>VLOOKUP($D1222,metadata!$B$2:$Z$450,19,FALSE)</f>
        <v>25</v>
      </c>
      <c r="W1222" t="str">
        <f>VLOOKUP($D1222,metadata!$B$2:$Z$450,20,FALSE)</f>
        <v>global average</v>
      </c>
      <c r="X1222">
        <f>VLOOKUP($D1222,metadata!$B$2:$Z$450,21,FALSE)</f>
        <v>0</v>
      </c>
      <c r="Y1222">
        <f>VLOOKUP($D1222,metadata!$B$2:$Z$450,22,FALSE)</f>
        <v>19</v>
      </c>
      <c r="Z1222">
        <f>VLOOKUP($D1222,metadata!$B$2:$Z$450,23,FALSE)</f>
        <v>0</v>
      </c>
      <c r="AA1222">
        <f>VLOOKUP($D1222,metadata!$B$2:$Z$450,24,FALSE)</f>
        <v>0</v>
      </c>
      <c r="AB1222">
        <f>VLOOKUP($D1222,metadata!$B$2:$Z$450,25,FALSE)</f>
        <v>0</v>
      </c>
    </row>
    <row r="1223" spans="3:28" x14ac:dyDescent="0.3">
      <c r="C1223">
        <v>1222</v>
      </c>
      <c r="D1223" s="11" t="str">
        <f t="shared" si="19"/>
        <v>19- Fuchu</v>
      </c>
      <c r="E1223" t="str">
        <f>VLOOKUP($D1223,metadata!$B$2:$S$450,2,FALSE)</f>
        <v>Kato, Y</v>
      </c>
      <c r="F1223" t="str">
        <f>VLOOKUP($D1223,metadata!$B$2:$S$450,3,FALSE)</f>
        <v>Geographic variation in photoperiodic response for the induction of pupal diapause in the Aristolochia-feeding butterfly Atrophaneura alcinous</v>
      </c>
      <c r="G1223" t="str">
        <f>VLOOKUP($D1223,metadata!$B$2:$S$450,4,FALSE)</f>
        <v>10.1303/aez.2005.347</v>
      </c>
      <c r="H1223" t="str">
        <f>VLOOKUP($D1223,metadata!$B$2:$S$450,5,FALSE)</f>
        <v>y</v>
      </c>
      <c r="I1223" t="str">
        <f>VLOOKUP($D1223,metadata!$B$2:$S$450,6,FALSE)</f>
        <v>a</v>
      </c>
      <c r="J1223" t="str">
        <f>VLOOKUP($D1223,metadata!$B$2:$S$450,7,FALSE)</f>
        <v>i</v>
      </c>
      <c r="K1223">
        <f>VLOOKUP($D1223,metadata!$B$2:$S$450,8,FALSE)</f>
        <v>7</v>
      </c>
      <c r="L1223">
        <f>VLOOKUP($D1223,metadata!$B$2:$S$450,9,FALSE)</f>
        <v>5</v>
      </c>
      <c r="M1223">
        <f>VLOOKUP($D1223,metadata!$B$2:$S$450,10,FALSE)</f>
        <v>0</v>
      </c>
      <c r="N1223" t="str">
        <f>VLOOKUP($D1223,metadata!$B$2:$S$450,11,FALSE)</f>
        <v>Atrophaneura alcinous</v>
      </c>
      <c r="O1223" t="str">
        <f>VLOOKUP($D1223,metadata!$B$2:$S$450,12,FALSE)</f>
        <v>lepidoptera</v>
      </c>
      <c r="P1223" t="str">
        <f>VLOOKUP($D1223,metadata!$B$2:$S$450,13,FALSE)</f>
        <v xml:space="preserve"> Fuchu</v>
      </c>
      <c r="Q1223">
        <f>VLOOKUP($D1223,metadata!$B$2:$S$450,14,FALSE)</f>
        <v>35.668968999999997</v>
      </c>
      <c r="R1223">
        <f>VLOOKUP($D1223,metadata!$B$2:$S$450,15,FALSE)</f>
        <v>139.47766899999999</v>
      </c>
      <c r="S1223">
        <f>VLOOKUP($D1223,metadata!$B$2:$S$450,16,FALSE)</f>
        <v>0.05</v>
      </c>
      <c r="T1223">
        <f>VLOOKUP($D1223,metadata!$B$2:$S$450,17,FALSE)</f>
        <v>50</v>
      </c>
      <c r="U1223">
        <f>VLOOKUP($D1223,metadata!$B$2:$S$450,18,FALSE)</f>
        <v>0</v>
      </c>
      <c r="V1223">
        <f>VLOOKUP($D1223,metadata!$B$2:$Z$450,19,FALSE)</f>
        <v>25</v>
      </c>
      <c r="W1223" t="str">
        <f>VLOOKUP($D1223,metadata!$B$2:$Z$450,20,FALSE)</f>
        <v>global average</v>
      </c>
      <c r="X1223">
        <f>VLOOKUP($D1223,metadata!$B$2:$Z$450,21,FALSE)</f>
        <v>0</v>
      </c>
      <c r="Y1223">
        <f>VLOOKUP($D1223,metadata!$B$2:$Z$450,22,FALSE)</f>
        <v>19</v>
      </c>
      <c r="Z1223">
        <f>VLOOKUP($D1223,metadata!$B$2:$Z$450,23,FALSE)</f>
        <v>0</v>
      </c>
      <c r="AA1223">
        <f>VLOOKUP($D1223,metadata!$B$2:$Z$450,24,FALSE)</f>
        <v>0</v>
      </c>
      <c r="AB1223">
        <f>VLOOKUP($D1223,metadata!$B$2:$Z$450,25,FALSE)</f>
        <v>0</v>
      </c>
    </row>
    <row r="1224" spans="3:28" x14ac:dyDescent="0.3">
      <c r="C1224">
        <v>1223</v>
      </c>
      <c r="D1224" s="11" t="str">
        <f t="shared" si="19"/>
        <v>19- Fuchu</v>
      </c>
      <c r="E1224" t="str">
        <f>VLOOKUP($D1224,metadata!$B$2:$S$450,2,FALSE)</f>
        <v>Kato, Y</v>
      </c>
      <c r="F1224" t="str">
        <f>VLOOKUP($D1224,metadata!$B$2:$S$450,3,FALSE)</f>
        <v>Geographic variation in photoperiodic response for the induction of pupal diapause in the Aristolochia-feeding butterfly Atrophaneura alcinous</v>
      </c>
      <c r="G1224" t="str">
        <f>VLOOKUP($D1224,metadata!$B$2:$S$450,4,FALSE)</f>
        <v>10.1303/aez.2005.347</v>
      </c>
      <c r="H1224" t="str">
        <f>VLOOKUP($D1224,metadata!$B$2:$S$450,5,FALSE)</f>
        <v>y</v>
      </c>
      <c r="I1224" t="str">
        <f>VLOOKUP($D1224,metadata!$B$2:$S$450,6,FALSE)</f>
        <v>a</v>
      </c>
      <c r="J1224" t="str">
        <f>VLOOKUP($D1224,metadata!$B$2:$S$450,7,FALSE)</f>
        <v>i</v>
      </c>
      <c r="K1224">
        <f>VLOOKUP($D1224,metadata!$B$2:$S$450,8,FALSE)</f>
        <v>7</v>
      </c>
      <c r="L1224">
        <f>VLOOKUP($D1224,metadata!$B$2:$S$450,9,FALSE)</f>
        <v>5</v>
      </c>
      <c r="M1224">
        <f>VLOOKUP($D1224,metadata!$B$2:$S$450,10,FALSE)</f>
        <v>0</v>
      </c>
      <c r="N1224" t="str">
        <f>VLOOKUP($D1224,metadata!$B$2:$S$450,11,FALSE)</f>
        <v>Atrophaneura alcinous</v>
      </c>
      <c r="O1224" t="str">
        <f>VLOOKUP($D1224,metadata!$B$2:$S$450,12,FALSE)</f>
        <v>lepidoptera</v>
      </c>
      <c r="P1224" t="str">
        <f>VLOOKUP($D1224,metadata!$B$2:$S$450,13,FALSE)</f>
        <v xml:space="preserve"> Fuchu</v>
      </c>
      <c r="Q1224">
        <f>VLOOKUP($D1224,metadata!$B$2:$S$450,14,FALSE)</f>
        <v>35.668968999999997</v>
      </c>
      <c r="R1224">
        <f>VLOOKUP($D1224,metadata!$B$2:$S$450,15,FALSE)</f>
        <v>139.47766899999999</v>
      </c>
      <c r="S1224">
        <f>VLOOKUP($D1224,metadata!$B$2:$S$450,16,FALSE)</f>
        <v>0.05</v>
      </c>
      <c r="T1224">
        <f>VLOOKUP($D1224,metadata!$B$2:$S$450,17,FALSE)</f>
        <v>50</v>
      </c>
      <c r="U1224">
        <f>VLOOKUP($D1224,metadata!$B$2:$S$450,18,FALSE)</f>
        <v>0</v>
      </c>
      <c r="V1224">
        <f>VLOOKUP($D1224,metadata!$B$2:$Z$450,19,FALSE)</f>
        <v>25</v>
      </c>
      <c r="W1224" t="str">
        <f>VLOOKUP($D1224,metadata!$B$2:$Z$450,20,FALSE)</f>
        <v>global average</v>
      </c>
      <c r="X1224">
        <f>VLOOKUP($D1224,metadata!$B$2:$Z$450,21,FALSE)</f>
        <v>0</v>
      </c>
      <c r="Y1224">
        <f>VLOOKUP($D1224,metadata!$B$2:$Z$450,22,FALSE)</f>
        <v>19</v>
      </c>
      <c r="Z1224">
        <f>VLOOKUP($D1224,metadata!$B$2:$Z$450,23,FALSE)</f>
        <v>0</v>
      </c>
      <c r="AA1224">
        <f>VLOOKUP($D1224,metadata!$B$2:$Z$450,24,FALSE)</f>
        <v>0</v>
      </c>
      <c r="AB1224">
        <f>VLOOKUP($D1224,metadata!$B$2:$Z$450,25,FALSE)</f>
        <v>0</v>
      </c>
    </row>
    <row r="1225" spans="3:28" x14ac:dyDescent="0.3">
      <c r="C1225">
        <v>1224</v>
      </c>
      <c r="D1225" s="11" t="str">
        <f t="shared" si="19"/>
        <v>19- Fuchu</v>
      </c>
      <c r="E1225" t="str">
        <f>VLOOKUP($D1225,metadata!$B$2:$S$450,2,FALSE)</f>
        <v>Kato, Y</v>
      </c>
      <c r="F1225" t="str">
        <f>VLOOKUP($D1225,metadata!$B$2:$S$450,3,FALSE)</f>
        <v>Geographic variation in photoperiodic response for the induction of pupal diapause in the Aristolochia-feeding butterfly Atrophaneura alcinous</v>
      </c>
      <c r="G1225" t="str">
        <f>VLOOKUP($D1225,metadata!$B$2:$S$450,4,FALSE)</f>
        <v>10.1303/aez.2005.347</v>
      </c>
      <c r="H1225" t="str">
        <f>VLOOKUP($D1225,metadata!$B$2:$S$450,5,FALSE)</f>
        <v>y</v>
      </c>
      <c r="I1225" t="str">
        <f>VLOOKUP($D1225,metadata!$B$2:$S$450,6,FALSE)</f>
        <v>a</v>
      </c>
      <c r="J1225" t="str">
        <f>VLOOKUP($D1225,metadata!$B$2:$S$450,7,FALSE)</f>
        <v>i</v>
      </c>
      <c r="K1225">
        <f>VLOOKUP($D1225,metadata!$B$2:$S$450,8,FALSE)</f>
        <v>7</v>
      </c>
      <c r="L1225">
        <f>VLOOKUP($D1225,metadata!$B$2:$S$450,9,FALSE)</f>
        <v>5</v>
      </c>
      <c r="M1225">
        <f>VLOOKUP($D1225,metadata!$B$2:$S$450,10,FALSE)</f>
        <v>0</v>
      </c>
      <c r="N1225" t="str">
        <f>VLOOKUP($D1225,metadata!$B$2:$S$450,11,FALSE)</f>
        <v>Atrophaneura alcinous</v>
      </c>
      <c r="O1225" t="str">
        <f>VLOOKUP($D1225,metadata!$B$2:$S$450,12,FALSE)</f>
        <v>lepidoptera</v>
      </c>
      <c r="P1225" t="str">
        <f>VLOOKUP($D1225,metadata!$B$2:$S$450,13,FALSE)</f>
        <v xml:space="preserve"> Fuchu</v>
      </c>
      <c r="Q1225">
        <f>VLOOKUP($D1225,metadata!$B$2:$S$450,14,FALSE)</f>
        <v>35.668968999999997</v>
      </c>
      <c r="R1225">
        <f>VLOOKUP($D1225,metadata!$B$2:$S$450,15,FALSE)</f>
        <v>139.47766899999999</v>
      </c>
      <c r="S1225">
        <f>VLOOKUP($D1225,metadata!$B$2:$S$450,16,FALSE)</f>
        <v>0.05</v>
      </c>
      <c r="T1225">
        <f>VLOOKUP($D1225,metadata!$B$2:$S$450,17,FALSE)</f>
        <v>50</v>
      </c>
      <c r="U1225">
        <f>VLOOKUP($D1225,metadata!$B$2:$S$450,18,FALSE)</f>
        <v>0</v>
      </c>
      <c r="V1225">
        <f>VLOOKUP($D1225,metadata!$B$2:$Z$450,19,FALSE)</f>
        <v>25</v>
      </c>
      <c r="W1225" t="str">
        <f>VLOOKUP($D1225,metadata!$B$2:$Z$450,20,FALSE)</f>
        <v>global average</v>
      </c>
      <c r="X1225">
        <f>VLOOKUP($D1225,metadata!$B$2:$Z$450,21,FALSE)</f>
        <v>0</v>
      </c>
      <c r="Y1225">
        <f>VLOOKUP($D1225,metadata!$B$2:$Z$450,22,FALSE)</f>
        <v>19</v>
      </c>
      <c r="Z1225">
        <f>VLOOKUP($D1225,metadata!$B$2:$Z$450,23,FALSE)</f>
        <v>0</v>
      </c>
      <c r="AA1225">
        <f>VLOOKUP($D1225,metadata!$B$2:$Z$450,24,FALSE)</f>
        <v>0</v>
      </c>
      <c r="AB1225">
        <f>VLOOKUP($D1225,metadata!$B$2:$Z$450,25,FALSE)</f>
        <v>0</v>
      </c>
    </row>
    <row r="1226" spans="3:28" x14ac:dyDescent="0.3">
      <c r="C1226">
        <v>1225</v>
      </c>
      <c r="D1226" s="11" t="str">
        <f t="shared" si="19"/>
        <v>19- Fuchu</v>
      </c>
      <c r="E1226" t="str">
        <f>VLOOKUP($D1226,metadata!$B$2:$S$450,2,FALSE)</f>
        <v>Kato, Y</v>
      </c>
      <c r="F1226" t="str">
        <f>VLOOKUP($D1226,metadata!$B$2:$S$450,3,FALSE)</f>
        <v>Geographic variation in photoperiodic response for the induction of pupal diapause in the Aristolochia-feeding butterfly Atrophaneura alcinous</v>
      </c>
      <c r="G1226" t="str">
        <f>VLOOKUP($D1226,metadata!$B$2:$S$450,4,FALSE)</f>
        <v>10.1303/aez.2005.347</v>
      </c>
      <c r="H1226" t="str">
        <f>VLOOKUP($D1226,metadata!$B$2:$S$450,5,FALSE)</f>
        <v>y</v>
      </c>
      <c r="I1226" t="str">
        <f>VLOOKUP($D1226,metadata!$B$2:$S$450,6,FALSE)</f>
        <v>a</v>
      </c>
      <c r="J1226" t="str">
        <f>VLOOKUP($D1226,metadata!$B$2:$S$450,7,FALSE)</f>
        <v>i</v>
      </c>
      <c r="K1226">
        <f>VLOOKUP($D1226,metadata!$B$2:$S$450,8,FALSE)</f>
        <v>7</v>
      </c>
      <c r="L1226">
        <f>VLOOKUP($D1226,metadata!$B$2:$S$450,9,FALSE)</f>
        <v>5</v>
      </c>
      <c r="M1226">
        <f>VLOOKUP($D1226,metadata!$B$2:$S$450,10,FALSE)</f>
        <v>0</v>
      </c>
      <c r="N1226" t="str">
        <f>VLOOKUP($D1226,metadata!$B$2:$S$450,11,FALSE)</f>
        <v>Atrophaneura alcinous</v>
      </c>
      <c r="O1226" t="str">
        <f>VLOOKUP($D1226,metadata!$B$2:$S$450,12,FALSE)</f>
        <v>lepidoptera</v>
      </c>
      <c r="P1226" t="str">
        <f>VLOOKUP($D1226,metadata!$B$2:$S$450,13,FALSE)</f>
        <v xml:space="preserve"> Fuchu</v>
      </c>
      <c r="Q1226">
        <f>VLOOKUP($D1226,metadata!$B$2:$S$450,14,FALSE)</f>
        <v>35.668968999999997</v>
      </c>
      <c r="R1226">
        <f>VLOOKUP($D1226,metadata!$B$2:$S$450,15,FALSE)</f>
        <v>139.47766899999999</v>
      </c>
      <c r="S1226">
        <f>VLOOKUP($D1226,metadata!$B$2:$S$450,16,FALSE)</f>
        <v>0.05</v>
      </c>
      <c r="T1226">
        <f>VLOOKUP($D1226,metadata!$B$2:$S$450,17,FALSE)</f>
        <v>50</v>
      </c>
      <c r="U1226">
        <f>VLOOKUP($D1226,metadata!$B$2:$S$450,18,FALSE)</f>
        <v>0</v>
      </c>
      <c r="V1226">
        <f>VLOOKUP($D1226,metadata!$B$2:$Z$450,19,FALSE)</f>
        <v>25</v>
      </c>
      <c r="W1226" t="str">
        <f>VLOOKUP($D1226,metadata!$B$2:$Z$450,20,FALSE)</f>
        <v>global average</v>
      </c>
      <c r="X1226">
        <f>VLOOKUP($D1226,metadata!$B$2:$Z$450,21,FALSE)</f>
        <v>0</v>
      </c>
      <c r="Y1226">
        <f>VLOOKUP($D1226,metadata!$B$2:$Z$450,22,FALSE)</f>
        <v>19</v>
      </c>
      <c r="Z1226">
        <f>VLOOKUP($D1226,metadata!$B$2:$Z$450,23,FALSE)</f>
        <v>0</v>
      </c>
      <c r="AA1226">
        <f>VLOOKUP($D1226,metadata!$B$2:$Z$450,24,FALSE)</f>
        <v>0</v>
      </c>
      <c r="AB1226">
        <f>VLOOKUP($D1226,metadata!$B$2:$Z$450,25,FALSE)</f>
        <v>0</v>
      </c>
    </row>
    <row r="1227" spans="3:28" x14ac:dyDescent="0.3">
      <c r="C1227">
        <v>1226</v>
      </c>
      <c r="D1227" s="11" t="str">
        <f t="shared" si="19"/>
        <v>19- Fuchu</v>
      </c>
      <c r="E1227" t="str">
        <f>VLOOKUP($D1227,metadata!$B$2:$S$450,2,FALSE)</f>
        <v>Kato, Y</v>
      </c>
      <c r="F1227" t="str">
        <f>VLOOKUP($D1227,metadata!$B$2:$S$450,3,FALSE)</f>
        <v>Geographic variation in photoperiodic response for the induction of pupal diapause in the Aristolochia-feeding butterfly Atrophaneura alcinous</v>
      </c>
      <c r="G1227" t="str">
        <f>VLOOKUP($D1227,metadata!$B$2:$S$450,4,FALSE)</f>
        <v>10.1303/aez.2005.347</v>
      </c>
      <c r="H1227" t="str">
        <f>VLOOKUP($D1227,metadata!$B$2:$S$450,5,FALSE)</f>
        <v>y</v>
      </c>
      <c r="I1227" t="str">
        <f>VLOOKUP($D1227,metadata!$B$2:$S$450,6,FALSE)</f>
        <v>a</v>
      </c>
      <c r="J1227" t="str">
        <f>VLOOKUP($D1227,metadata!$B$2:$S$450,7,FALSE)</f>
        <v>i</v>
      </c>
      <c r="K1227">
        <f>VLOOKUP($D1227,metadata!$B$2:$S$450,8,FALSE)</f>
        <v>7</v>
      </c>
      <c r="L1227">
        <f>VLOOKUP($D1227,metadata!$B$2:$S$450,9,FALSE)</f>
        <v>5</v>
      </c>
      <c r="M1227">
        <f>VLOOKUP($D1227,metadata!$B$2:$S$450,10,FALSE)</f>
        <v>0</v>
      </c>
      <c r="N1227" t="str">
        <f>VLOOKUP($D1227,metadata!$B$2:$S$450,11,FALSE)</f>
        <v>Atrophaneura alcinous</v>
      </c>
      <c r="O1227" t="str">
        <f>VLOOKUP($D1227,metadata!$B$2:$S$450,12,FALSE)</f>
        <v>lepidoptera</v>
      </c>
      <c r="P1227" t="str">
        <f>VLOOKUP($D1227,metadata!$B$2:$S$450,13,FALSE)</f>
        <v xml:space="preserve"> Fuchu</v>
      </c>
      <c r="Q1227">
        <f>VLOOKUP($D1227,metadata!$B$2:$S$450,14,FALSE)</f>
        <v>35.668968999999997</v>
      </c>
      <c r="R1227">
        <f>VLOOKUP($D1227,metadata!$B$2:$S$450,15,FALSE)</f>
        <v>139.47766899999999</v>
      </c>
      <c r="S1227">
        <f>VLOOKUP($D1227,metadata!$B$2:$S$450,16,FALSE)</f>
        <v>0.05</v>
      </c>
      <c r="T1227">
        <f>VLOOKUP($D1227,metadata!$B$2:$S$450,17,FALSE)</f>
        <v>50</v>
      </c>
      <c r="U1227">
        <f>VLOOKUP($D1227,metadata!$B$2:$S$450,18,FALSE)</f>
        <v>0</v>
      </c>
      <c r="V1227">
        <f>VLOOKUP($D1227,metadata!$B$2:$Z$450,19,FALSE)</f>
        <v>25</v>
      </c>
      <c r="W1227" t="str">
        <f>VLOOKUP($D1227,metadata!$B$2:$Z$450,20,FALSE)</f>
        <v>global average</v>
      </c>
      <c r="X1227">
        <f>VLOOKUP($D1227,metadata!$B$2:$Z$450,21,FALSE)</f>
        <v>0</v>
      </c>
      <c r="Y1227">
        <f>VLOOKUP($D1227,metadata!$B$2:$Z$450,22,FALSE)</f>
        <v>19</v>
      </c>
      <c r="Z1227">
        <f>VLOOKUP($D1227,metadata!$B$2:$Z$450,23,FALSE)</f>
        <v>0</v>
      </c>
      <c r="AA1227">
        <f>VLOOKUP($D1227,metadata!$B$2:$Z$450,24,FALSE)</f>
        <v>0</v>
      </c>
      <c r="AB1227">
        <f>VLOOKUP($D1227,metadata!$B$2:$Z$450,25,FALSE)</f>
        <v>0</v>
      </c>
    </row>
    <row r="1228" spans="3:28" x14ac:dyDescent="0.3">
      <c r="C1228">
        <v>1227</v>
      </c>
      <c r="D1228" s="11" t="str">
        <f t="shared" si="19"/>
        <v>19- Fuchu</v>
      </c>
      <c r="E1228" t="str">
        <f>VLOOKUP($D1228,metadata!$B$2:$S$450,2,FALSE)</f>
        <v>Kato, Y</v>
      </c>
      <c r="F1228" t="str">
        <f>VLOOKUP($D1228,metadata!$B$2:$S$450,3,FALSE)</f>
        <v>Geographic variation in photoperiodic response for the induction of pupal diapause in the Aristolochia-feeding butterfly Atrophaneura alcinous</v>
      </c>
      <c r="G1228" t="str">
        <f>VLOOKUP($D1228,metadata!$B$2:$S$450,4,FALSE)</f>
        <v>10.1303/aez.2005.347</v>
      </c>
      <c r="H1228" t="str">
        <f>VLOOKUP($D1228,metadata!$B$2:$S$450,5,FALSE)</f>
        <v>y</v>
      </c>
      <c r="I1228" t="str">
        <f>VLOOKUP($D1228,metadata!$B$2:$S$450,6,FALSE)</f>
        <v>a</v>
      </c>
      <c r="J1228" t="str">
        <f>VLOOKUP($D1228,metadata!$B$2:$S$450,7,FALSE)</f>
        <v>i</v>
      </c>
      <c r="K1228">
        <f>VLOOKUP($D1228,metadata!$B$2:$S$450,8,FALSE)</f>
        <v>7</v>
      </c>
      <c r="L1228">
        <f>VLOOKUP($D1228,metadata!$B$2:$S$450,9,FALSE)</f>
        <v>5</v>
      </c>
      <c r="M1228">
        <f>VLOOKUP($D1228,metadata!$B$2:$S$450,10,FALSE)</f>
        <v>0</v>
      </c>
      <c r="N1228" t="str">
        <f>VLOOKUP($D1228,metadata!$B$2:$S$450,11,FALSE)</f>
        <v>Atrophaneura alcinous</v>
      </c>
      <c r="O1228" t="str">
        <f>VLOOKUP($D1228,metadata!$B$2:$S$450,12,FALSE)</f>
        <v>lepidoptera</v>
      </c>
      <c r="P1228" t="str">
        <f>VLOOKUP($D1228,metadata!$B$2:$S$450,13,FALSE)</f>
        <v xml:space="preserve"> Fuchu</v>
      </c>
      <c r="Q1228">
        <f>VLOOKUP($D1228,metadata!$B$2:$S$450,14,FALSE)</f>
        <v>35.668968999999997</v>
      </c>
      <c r="R1228">
        <f>VLOOKUP($D1228,metadata!$B$2:$S$450,15,FALSE)</f>
        <v>139.47766899999999</v>
      </c>
      <c r="S1228">
        <f>VLOOKUP($D1228,metadata!$B$2:$S$450,16,FALSE)</f>
        <v>0.05</v>
      </c>
      <c r="T1228">
        <f>VLOOKUP($D1228,metadata!$B$2:$S$450,17,FALSE)</f>
        <v>50</v>
      </c>
      <c r="U1228">
        <f>VLOOKUP($D1228,metadata!$B$2:$S$450,18,FALSE)</f>
        <v>0</v>
      </c>
      <c r="V1228">
        <f>VLOOKUP($D1228,metadata!$B$2:$Z$450,19,FALSE)</f>
        <v>25</v>
      </c>
      <c r="W1228" t="str">
        <f>VLOOKUP($D1228,metadata!$B$2:$Z$450,20,FALSE)</f>
        <v>global average</v>
      </c>
      <c r="X1228">
        <f>VLOOKUP($D1228,metadata!$B$2:$Z$450,21,FALSE)</f>
        <v>0</v>
      </c>
      <c r="Y1228">
        <f>VLOOKUP($D1228,metadata!$B$2:$Z$450,22,FALSE)</f>
        <v>19</v>
      </c>
      <c r="Z1228">
        <f>VLOOKUP($D1228,metadata!$B$2:$Z$450,23,FALSE)</f>
        <v>0</v>
      </c>
      <c r="AA1228">
        <f>VLOOKUP($D1228,metadata!$B$2:$Z$450,24,FALSE)</f>
        <v>0</v>
      </c>
      <c r="AB1228">
        <f>VLOOKUP($D1228,metadata!$B$2:$Z$450,25,FALSE)</f>
        <v>0</v>
      </c>
    </row>
    <row r="1229" spans="3:28" x14ac:dyDescent="0.3">
      <c r="C1229">
        <v>1228</v>
      </c>
      <c r="D1229" s="11" t="str">
        <f t="shared" si="19"/>
        <v>19- Fuchu</v>
      </c>
      <c r="E1229" t="str">
        <f>VLOOKUP($D1229,metadata!$B$2:$S$450,2,FALSE)</f>
        <v>Kato, Y</v>
      </c>
      <c r="F1229" t="str">
        <f>VLOOKUP($D1229,metadata!$B$2:$S$450,3,FALSE)</f>
        <v>Geographic variation in photoperiodic response for the induction of pupal diapause in the Aristolochia-feeding butterfly Atrophaneura alcinous</v>
      </c>
      <c r="G1229" t="str">
        <f>VLOOKUP($D1229,metadata!$B$2:$S$450,4,FALSE)</f>
        <v>10.1303/aez.2005.347</v>
      </c>
      <c r="H1229" t="str">
        <f>VLOOKUP($D1229,metadata!$B$2:$S$450,5,FALSE)</f>
        <v>y</v>
      </c>
      <c r="I1229" t="str">
        <f>VLOOKUP($D1229,metadata!$B$2:$S$450,6,FALSE)</f>
        <v>a</v>
      </c>
      <c r="J1229" t="str">
        <f>VLOOKUP($D1229,metadata!$B$2:$S$450,7,FALSE)</f>
        <v>i</v>
      </c>
      <c r="K1229">
        <f>VLOOKUP($D1229,metadata!$B$2:$S$450,8,FALSE)</f>
        <v>7</v>
      </c>
      <c r="L1229">
        <f>VLOOKUP($D1229,metadata!$B$2:$S$450,9,FALSE)</f>
        <v>5</v>
      </c>
      <c r="M1229">
        <f>VLOOKUP($D1229,metadata!$B$2:$S$450,10,FALSE)</f>
        <v>0</v>
      </c>
      <c r="N1229" t="str">
        <f>VLOOKUP($D1229,metadata!$B$2:$S$450,11,FALSE)</f>
        <v>Atrophaneura alcinous</v>
      </c>
      <c r="O1229" t="str">
        <f>VLOOKUP($D1229,metadata!$B$2:$S$450,12,FALSE)</f>
        <v>lepidoptera</v>
      </c>
      <c r="P1229" t="str">
        <f>VLOOKUP($D1229,metadata!$B$2:$S$450,13,FALSE)</f>
        <v xml:space="preserve"> Fuchu</v>
      </c>
      <c r="Q1229">
        <f>VLOOKUP($D1229,metadata!$B$2:$S$450,14,FALSE)</f>
        <v>35.668968999999997</v>
      </c>
      <c r="R1229">
        <f>VLOOKUP($D1229,metadata!$B$2:$S$450,15,FALSE)</f>
        <v>139.47766899999999</v>
      </c>
      <c r="S1229">
        <f>VLOOKUP($D1229,metadata!$B$2:$S$450,16,FALSE)</f>
        <v>0.05</v>
      </c>
      <c r="T1229">
        <f>VLOOKUP($D1229,metadata!$B$2:$S$450,17,FALSE)</f>
        <v>50</v>
      </c>
      <c r="U1229">
        <f>VLOOKUP($D1229,metadata!$B$2:$S$450,18,FALSE)</f>
        <v>0</v>
      </c>
      <c r="V1229">
        <f>VLOOKUP($D1229,metadata!$B$2:$Z$450,19,FALSE)</f>
        <v>25</v>
      </c>
      <c r="W1229" t="str">
        <f>VLOOKUP($D1229,metadata!$B$2:$Z$450,20,FALSE)</f>
        <v>global average</v>
      </c>
      <c r="X1229">
        <f>VLOOKUP($D1229,metadata!$B$2:$Z$450,21,FALSE)</f>
        <v>0</v>
      </c>
      <c r="Y1229">
        <f>VLOOKUP($D1229,metadata!$B$2:$Z$450,22,FALSE)</f>
        <v>19</v>
      </c>
      <c r="Z1229">
        <f>VLOOKUP($D1229,metadata!$B$2:$Z$450,23,FALSE)</f>
        <v>0</v>
      </c>
      <c r="AA1229">
        <f>VLOOKUP($D1229,metadata!$B$2:$Z$450,24,FALSE)</f>
        <v>0</v>
      </c>
      <c r="AB1229">
        <f>VLOOKUP($D1229,metadata!$B$2:$Z$450,25,FALSE)</f>
        <v>0</v>
      </c>
    </row>
    <row r="1230" spans="3:28" x14ac:dyDescent="0.3">
      <c r="C1230">
        <v>1229</v>
      </c>
      <c r="D1230" s="11" t="str">
        <f t="shared" si="19"/>
        <v>19- Fuchu</v>
      </c>
      <c r="E1230" t="str">
        <f>VLOOKUP($D1230,metadata!$B$2:$S$450,2,FALSE)</f>
        <v>Kato, Y</v>
      </c>
      <c r="F1230" t="str">
        <f>VLOOKUP($D1230,metadata!$B$2:$S$450,3,FALSE)</f>
        <v>Geographic variation in photoperiodic response for the induction of pupal diapause in the Aristolochia-feeding butterfly Atrophaneura alcinous</v>
      </c>
      <c r="G1230" t="str">
        <f>VLOOKUP($D1230,metadata!$B$2:$S$450,4,FALSE)</f>
        <v>10.1303/aez.2005.347</v>
      </c>
      <c r="H1230" t="str">
        <f>VLOOKUP($D1230,metadata!$B$2:$S$450,5,FALSE)</f>
        <v>y</v>
      </c>
      <c r="I1230" t="str">
        <f>VLOOKUP($D1230,metadata!$B$2:$S$450,6,FALSE)</f>
        <v>a</v>
      </c>
      <c r="J1230" t="str">
        <f>VLOOKUP($D1230,metadata!$B$2:$S$450,7,FALSE)</f>
        <v>i</v>
      </c>
      <c r="K1230">
        <f>VLOOKUP($D1230,metadata!$B$2:$S$450,8,FALSE)</f>
        <v>7</v>
      </c>
      <c r="L1230">
        <f>VLOOKUP($D1230,metadata!$B$2:$S$450,9,FALSE)</f>
        <v>5</v>
      </c>
      <c r="M1230">
        <f>VLOOKUP($D1230,metadata!$B$2:$S$450,10,FALSE)</f>
        <v>0</v>
      </c>
      <c r="N1230" t="str">
        <f>VLOOKUP($D1230,metadata!$B$2:$S$450,11,FALSE)</f>
        <v>Atrophaneura alcinous</v>
      </c>
      <c r="O1230" t="str">
        <f>VLOOKUP($D1230,metadata!$B$2:$S$450,12,FALSE)</f>
        <v>lepidoptera</v>
      </c>
      <c r="P1230" t="str">
        <f>VLOOKUP($D1230,metadata!$B$2:$S$450,13,FALSE)</f>
        <v xml:space="preserve"> Fuchu</v>
      </c>
      <c r="Q1230">
        <f>VLOOKUP($D1230,metadata!$B$2:$S$450,14,FALSE)</f>
        <v>35.668968999999997</v>
      </c>
      <c r="R1230">
        <f>VLOOKUP($D1230,metadata!$B$2:$S$450,15,FALSE)</f>
        <v>139.47766899999999</v>
      </c>
      <c r="S1230">
        <f>VLOOKUP($D1230,metadata!$B$2:$S$450,16,FALSE)</f>
        <v>0.05</v>
      </c>
      <c r="T1230">
        <f>VLOOKUP($D1230,metadata!$B$2:$S$450,17,FALSE)</f>
        <v>50</v>
      </c>
      <c r="U1230">
        <f>VLOOKUP($D1230,metadata!$B$2:$S$450,18,FALSE)</f>
        <v>0</v>
      </c>
      <c r="V1230">
        <f>VLOOKUP($D1230,metadata!$B$2:$Z$450,19,FALSE)</f>
        <v>25</v>
      </c>
      <c r="W1230" t="str">
        <f>VLOOKUP($D1230,metadata!$B$2:$Z$450,20,FALSE)</f>
        <v>global average</v>
      </c>
      <c r="X1230">
        <f>VLOOKUP($D1230,metadata!$B$2:$Z$450,21,FALSE)</f>
        <v>0</v>
      </c>
      <c r="Y1230">
        <f>VLOOKUP($D1230,metadata!$B$2:$Z$450,22,FALSE)</f>
        <v>19</v>
      </c>
      <c r="Z1230">
        <f>VLOOKUP($D1230,metadata!$B$2:$Z$450,23,FALSE)</f>
        <v>0</v>
      </c>
      <c r="AA1230">
        <f>VLOOKUP($D1230,metadata!$B$2:$Z$450,24,FALSE)</f>
        <v>0</v>
      </c>
      <c r="AB1230">
        <f>VLOOKUP($D1230,metadata!$B$2:$Z$450,25,FALSE)</f>
        <v>0</v>
      </c>
    </row>
    <row r="1231" spans="3:28" x14ac:dyDescent="0.3">
      <c r="C1231">
        <v>1230</v>
      </c>
      <c r="D1231" s="11" t="str">
        <f t="shared" si="19"/>
        <v>19- Fuchu</v>
      </c>
      <c r="E1231" t="str">
        <f>VLOOKUP($D1231,metadata!$B$2:$S$450,2,FALSE)</f>
        <v>Kato, Y</v>
      </c>
      <c r="F1231" t="str">
        <f>VLOOKUP($D1231,metadata!$B$2:$S$450,3,FALSE)</f>
        <v>Geographic variation in photoperiodic response for the induction of pupal diapause in the Aristolochia-feeding butterfly Atrophaneura alcinous</v>
      </c>
      <c r="G1231" t="str">
        <f>VLOOKUP($D1231,metadata!$B$2:$S$450,4,FALSE)</f>
        <v>10.1303/aez.2005.347</v>
      </c>
      <c r="H1231" t="str">
        <f>VLOOKUP($D1231,metadata!$B$2:$S$450,5,FALSE)</f>
        <v>y</v>
      </c>
      <c r="I1231" t="str">
        <f>VLOOKUP($D1231,metadata!$B$2:$S$450,6,FALSE)</f>
        <v>a</v>
      </c>
      <c r="J1231" t="str">
        <f>VLOOKUP($D1231,metadata!$B$2:$S$450,7,FALSE)</f>
        <v>i</v>
      </c>
      <c r="K1231">
        <f>VLOOKUP($D1231,metadata!$B$2:$S$450,8,FALSE)</f>
        <v>7</v>
      </c>
      <c r="L1231">
        <f>VLOOKUP($D1231,metadata!$B$2:$S$450,9,FALSE)</f>
        <v>5</v>
      </c>
      <c r="M1231">
        <f>VLOOKUP($D1231,metadata!$B$2:$S$450,10,FALSE)</f>
        <v>0</v>
      </c>
      <c r="N1231" t="str">
        <f>VLOOKUP($D1231,metadata!$B$2:$S$450,11,FALSE)</f>
        <v>Atrophaneura alcinous</v>
      </c>
      <c r="O1231" t="str">
        <f>VLOOKUP($D1231,metadata!$B$2:$S$450,12,FALSE)</f>
        <v>lepidoptera</v>
      </c>
      <c r="P1231" t="str">
        <f>VLOOKUP($D1231,metadata!$B$2:$S$450,13,FALSE)</f>
        <v xml:space="preserve"> Fuchu</v>
      </c>
      <c r="Q1231">
        <f>VLOOKUP($D1231,metadata!$B$2:$S$450,14,FALSE)</f>
        <v>35.668968999999997</v>
      </c>
      <c r="R1231">
        <f>VLOOKUP($D1231,metadata!$B$2:$S$450,15,FALSE)</f>
        <v>139.47766899999999</v>
      </c>
      <c r="S1231">
        <f>VLOOKUP($D1231,metadata!$B$2:$S$450,16,FALSE)</f>
        <v>0.05</v>
      </c>
      <c r="T1231">
        <f>VLOOKUP($D1231,metadata!$B$2:$S$450,17,FALSE)</f>
        <v>50</v>
      </c>
      <c r="U1231">
        <f>VLOOKUP($D1231,metadata!$B$2:$S$450,18,FALSE)</f>
        <v>0</v>
      </c>
      <c r="V1231">
        <f>VLOOKUP($D1231,metadata!$B$2:$Z$450,19,FALSE)</f>
        <v>25</v>
      </c>
      <c r="W1231" t="str">
        <f>VLOOKUP($D1231,metadata!$B$2:$Z$450,20,FALSE)</f>
        <v>global average</v>
      </c>
      <c r="X1231">
        <f>VLOOKUP($D1231,metadata!$B$2:$Z$450,21,FALSE)</f>
        <v>0</v>
      </c>
      <c r="Y1231">
        <f>VLOOKUP($D1231,metadata!$B$2:$Z$450,22,FALSE)</f>
        <v>19</v>
      </c>
      <c r="Z1231">
        <f>VLOOKUP($D1231,metadata!$B$2:$Z$450,23,FALSE)</f>
        <v>0</v>
      </c>
      <c r="AA1231">
        <f>VLOOKUP($D1231,metadata!$B$2:$Z$450,24,FALSE)</f>
        <v>0</v>
      </c>
      <c r="AB1231">
        <f>VLOOKUP($D1231,metadata!$B$2:$Z$450,25,FALSE)</f>
        <v>0</v>
      </c>
    </row>
    <row r="1232" spans="3:28" x14ac:dyDescent="0.3">
      <c r="C1232">
        <v>1231</v>
      </c>
      <c r="D1232" s="11" t="str">
        <f t="shared" si="19"/>
        <v>19- Fuchu</v>
      </c>
      <c r="E1232" t="str">
        <f>VLOOKUP($D1232,metadata!$B$2:$S$450,2,FALSE)</f>
        <v>Kato, Y</v>
      </c>
      <c r="F1232" t="str">
        <f>VLOOKUP($D1232,metadata!$B$2:$S$450,3,FALSE)</f>
        <v>Geographic variation in photoperiodic response for the induction of pupal diapause in the Aristolochia-feeding butterfly Atrophaneura alcinous</v>
      </c>
      <c r="G1232" t="str">
        <f>VLOOKUP($D1232,metadata!$B$2:$S$450,4,FALSE)</f>
        <v>10.1303/aez.2005.347</v>
      </c>
      <c r="H1232" t="str">
        <f>VLOOKUP($D1232,metadata!$B$2:$S$450,5,FALSE)</f>
        <v>y</v>
      </c>
      <c r="I1232" t="str">
        <f>VLOOKUP($D1232,metadata!$B$2:$S$450,6,FALSE)</f>
        <v>a</v>
      </c>
      <c r="J1232" t="str">
        <f>VLOOKUP($D1232,metadata!$B$2:$S$450,7,FALSE)</f>
        <v>i</v>
      </c>
      <c r="K1232">
        <f>VLOOKUP($D1232,metadata!$B$2:$S$450,8,FALSE)</f>
        <v>7</v>
      </c>
      <c r="L1232">
        <f>VLOOKUP($D1232,metadata!$B$2:$S$450,9,FALSE)</f>
        <v>5</v>
      </c>
      <c r="M1232">
        <f>VLOOKUP($D1232,metadata!$B$2:$S$450,10,FALSE)</f>
        <v>0</v>
      </c>
      <c r="N1232" t="str">
        <f>VLOOKUP($D1232,metadata!$B$2:$S$450,11,FALSE)</f>
        <v>Atrophaneura alcinous</v>
      </c>
      <c r="O1232" t="str">
        <f>VLOOKUP($D1232,metadata!$B$2:$S$450,12,FALSE)</f>
        <v>lepidoptera</v>
      </c>
      <c r="P1232" t="str">
        <f>VLOOKUP($D1232,metadata!$B$2:$S$450,13,FALSE)</f>
        <v xml:space="preserve"> Fuchu</v>
      </c>
      <c r="Q1232">
        <f>VLOOKUP($D1232,metadata!$B$2:$S$450,14,FALSE)</f>
        <v>35.668968999999997</v>
      </c>
      <c r="R1232">
        <f>VLOOKUP($D1232,metadata!$B$2:$S$450,15,FALSE)</f>
        <v>139.47766899999999</v>
      </c>
      <c r="S1232">
        <f>VLOOKUP($D1232,metadata!$B$2:$S$450,16,FALSE)</f>
        <v>0.05</v>
      </c>
      <c r="T1232">
        <f>VLOOKUP($D1232,metadata!$B$2:$S$450,17,FALSE)</f>
        <v>50</v>
      </c>
      <c r="U1232">
        <f>VLOOKUP($D1232,metadata!$B$2:$S$450,18,FALSE)</f>
        <v>0</v>
      </c>
      <c r="V1232">
        <f>VLOOKUP($D1232,metadata!$B$2:$Z$450,19,FALSE)</f>
        <v>25</v>
      </c>
      <c r="W1232" t="str">
        <f>VLOOKUP($D1232,metadata!$B$2:$Z$450,20,FALSE)</f>
        <v>global average</v>
      </c>
      <c r="X1232">
        <f>VLOOKUP($D1232,metadata!$B$2:$Z$450,21,FALSE)</f>
        <v>0</v>
      </c>
      <c r="Y1232">
        <f>VLOOKUP($D1232,metadata!$B$2:$Z$450,22,FALSE)</f>
        <v>19</v>
      </c>
      <c r="Z1232">
        <f>VLOOKUP($D1232,metadata!$B$2:$Z$450,23,FALSE)</f>
        <v>0</v>
      </c>
      <c r="AA1232">
        <f>VLOOKUP($D1232,metadata!$B$2:$Z$450,24,FALSE)</f>
        <v>0</v>
      </c>
      <c r="AB1232">
        <f>VLOOKUP($D1232,metadata!$B$2:$Z$450,25,FALSE)</f>
        <v>0</v>
      </c>
    </row>
    <row r="1233" spans="3:28" x14ac:dyDescent="0.3">
      <c r="C1233">
        <v>1232</v>
      </c>
      <c r="D1233" s="11" t="str">
        <f t="shared" si="19"/>
        <v>19- Fuchu</v>
      </c>
      <c r="E1233" t="str">
        <f>VLOOKUP($D1233,metadata!$B$2:$S$450,2,FALSE)</f>
        <v>Kato, Y</v>
      </c>
      <c r="F1233" t="str">
        <f>VLOOKUP($D1233,metadata!$B$2:$S$450,3,FALSE)</f>
        <v>Geographic variation in photoperiodic response for the induction of pupal diapause in the Aristolochia-feeding butterfly Atrophaneura alcinous</v>
      </c>
      <c r="G1233" t="str">
        <f>VLOOKUP($D1233,metadata!$B$2:$S$450,4,FALSE)</f>
        <v>10.1303/aez.2005.347</v>
      </c>
      <c r="H1233" t="str">
        <f>VLOOKUP($D1233,metadata!$B$2:$S$450,5,FALSE)</f>
        <v>y</v>
      </c>
      <c r="I1233" t="str">
        <f>VLOOKUP($D1233,metadata!$B$2:$S$450,6,FALSE)</f>
        <v>a</v>
      </c>
      <c r="J1233" t="str">
        <f>VLOOKUP($D1233,metadata!$B$2:$S$450,7,FALSE)</f>
        <v>i</v>
      </c>
      <c r="K1233">
        <f>VLOOKUP($D1233,metadata!$B$2:$S$450,8,FALSE)</f>
        <v>7</v>
      </c>
      <c r="L1233">
        <f>VLOOKUP($D1233,metadata!$B$2:$S$450,9,FALSE)</f>
        <v>5</v>
      </c>
      <c r="M1233">
        <f>VLOOKUP($D1233,metadata!$B$2:$S$450,10,FALSE)</f>
        <v>0</v>
      </c>
      <c r="N1233" t="str">
        <f>VLOOKUP($D1233,metadata!$B$2:$S$450,11,FALSE)</f>
        <v>Atrophaneura alcinous</v>
      </c>
      <c r="O1233" t="str">
        <f>VLOOKUP($D1233,metadata!$B$2:$S$450,12,FALSE)</f>
        <v>lepidoptera</v>
      </c>
      <c r="P1233" t="str">
        <f>VLOOKUP($D1233,metadata!$B$2:$S$450,13,FALSE)</f>
        <v xml:space="preserve"> Fuchu</v>
      </c>
      <c r="Q1233">
        <f>VLOOKUP($D1233,metadata!$B$2:$S$450,14,FALSE)</f>
        <v>35.668968999999997</v>
      </c>
      <c r="R1233">
        <f>VLOOKUP($D1233,metadata!$B$2:$S$450,15,FALSE)</f>
        <v>139.47766899999999</v>
      </c>
      <c r="S1233">
        <f>VLOOKUP($D1233,metadata!$B$2:$S$450,16,FALSE)</f>
        <v>0.05</v>
      </c>
      <c r="T1233">
        <f>VLOOKUP($D1233,metadata!$B$2:$S$450,17,FALSE)</f>
        <v>50</v>
      </c>
      <c r="U1233">
        <f>VLOOKUP($D1233,metadata!$B$2:$S$450,18,FALSE)</f>
        <v>0</v>
      </c>
      <c r="V1233">
        <f>VLOOKUP($D1233,metadata!$B$2:$Z$450,19,FALSE)</f>
        <v>25</v>
      </c>
      <c r="W1233" t="str">
        <f>VLOOKUP($D1233,metadata!$B$2:$Z$450,20,FALSE)</f>
        <v>global average</v>
      </c>
      <c r="X1233">
        <f>VLOOKUP($D1233,metadata!$B$2:$Z$450,21,FALSE)</f>
        <v>0</v>
      </c>
      <c r="Y1233">
        <f>VLOOKUP($D1233,metadata!$B$2:$Z$450,22,FALSE)</f>
        <v>19</v>
      </c>
      <c r="Z1233">
        <f>VLOOKUP($D1233,metadata!$B$2:$Z$450,23,FALSE)</f>
        <v>0</v>
      </c>
      <c r="AA1233">
        <f>VLOOKUP($D1233,metadata!$B$2:$Z$450,24,FALSE)</f>
        <v>0</v>
      </c>
      <c r="AB1233">
        <f>VLOOKUP($D1233,metadata!$B$2:$Z$450,25,FALSE)</f>
        <v>0</v>
      </c>
    </row>
    <row r="1234" spans="3:28" x14ac:dyDescent="0.3">
      <c r="C1234">
        <v>1233</v>
      </c>
      <c r="D1234" s="11" t="str">
        <f t="shared" si="19"/>
        <v>19- Fuchu</v>
      </c>
      <c r="E1234" t="str">
        <f>VLOOKUP($D1234,metadata!$B$2:$S$450,2,FALSE)</f>
        <v>Kato, Y</v>
      </c>
      <c r="F1234" t="str">
        <f>VLOOKUP($D1234,metadata!$B$2:$S$450,3,FALSE)</f>
        <v>Geographic variation in photoperiodic response for the induction of pupal diapause in the Aristolochia-feeding butterfly Atrophaneura alcinous</v>
      </c>
      <c r="G1234" t="str">
        <f>VLOOKUP($D1234,metadata!$B$2:$S$450,4,FALSE)</f>
        <v>10.1303/aez.2005.347</v>
      </c>
      <c r="H1234" t="str">
        <f>VLOOKUP($D1234,metadata!$B$2:$S$450,5,FALSE)</f>
        <v>y</v>
      </c>
      <c r="I1234" t="str">
        <f>VLOOKUP($D1234,metadata!$B$2:$S$450,6,FALSE)</f>
        <v>a</v>
      </c>
      <c r="J1234" t="str">
        <f>VLOOKUP($D1234,metadata!$B$2:$S$450,7,FALSE)</f>
        <v>i</v>
      </c>
      <c r="K1234">
        <f>VLOOKUP($D1234,metadata!$B$2:$S$450,8,FALSE)</f>
        <v>7</v>
      </c>
      <c r="L1234">
        <f>VLOOKUP($D1234,metadata!$B$2:$S$450,9,FALSE)</f>
        <v>5</v>
      </c>
      <c r="M1234">
        <f>VLOOKUP($D1234,metadata!$B$2:$S$450,10,FALSE)</f>
        <v>0</v>
      </c>
      <c r="N1234" t="str">
        <f>VLOOKUP($D1234,metadata!$B$2:$S$450,11,FALSE)</f>
        <v>Atrophaneura alcinous</v>
      </c>
      <c r="O1234" t="str">
        <f>VLOOKUP($D1234,metadata!$B$2:$S$450,12,FALSE)</f>
        <v>lepidoptera</v>
      </c>
      <c r="P1234" t="str">
        <f>VLOOKUP($D1234,metadata!$B$2:$S$450,13,FALSE)</f>
        <v xml:space="preserve"> Fuchu</v>
      </c>
      <c r="Q1234">
        <f>VLOOKUP($D1234,metadata!$B$2:$S$450,14,FALSE)</f>
        <v>35.668968999999997</v>
      </c>
      <c r="R1234">
        <f>VLOOKUP($D1234,metadata!$B$2:$S$450,15,FALSE)</f>
        <v>139.47766899999999</v>
      </c>
      <c r="S1234">
        <f>VLOOKUP($D1234,metadata!$B$2:$S$450,16,FALSE)</f>
        <v>0.05</v>
      </c>
      <c r="T1234">
        <f>VLOOKUP($D1234,metadata!$B$2:$S$450,17,FALSE)</f>
        <v>50</v>
      </c>
      <c r="U1234">
        <f>VLOOKUP($D1234,metadata!$B$2:$S$450,18,FALSE)</f>
        <v>0</v>
      </c>
      <c r="V1234">
        <f>VLOOKUP($D1234,metadata!$B$2:$Z$450,19,FALSE)</f>
        <v>25</v>
      </c>
      <c r="W1234" t="str">
        <f>VLOOKUP($D1234,metadata!$B$2:$Z$450,20,FALSE)</f>
        <v>global average</v>
      </c>
      <c r="X1234">
        <f>VLOOKUP($D1234,metadata!$B$2:$Z$450,21,FALSE)</f>
        <v>0</v>
      </c>
      <c r="Y1234">
        <f>VLOOKUP($D1234,metadata!$B$2:$Z$450,22,FALSE)</f>
        <v>19</v>
      </c>
      <c r="Z1234">
        <f>VLOOKUP($D1234,metadata!$B$2:$Z$450,23,FALSE)</f>
        <v>0</v>
      </c>
      <c r="AA1234">
        <f>VLOOKUP($D1234,metadata!$B$2:$Z$450,24,FALSE)</f>
        <v>0</v>
      </c>
      <c r="AB1234">
        <f>VLOOKUP($D1234,metadata!$B$2:$Z$450,25,FALSE)</f>
        <v>0</v>
      </c>
    </row>
    <row r="1235" spans="3:28" x14ac:dyDescent="0.3">
      <c r="C1235">
        <v>1234</v>
      </c>
      <c r="D1235" s="11" t="str">
        <f t="shared" si="19"/>
        <v>19- Fuchu</v>
      </c>
      <c r="E1235" t="str">
        <f>VLOOKUP($D1235,metadata!$B$2:$S$450,2,FALSE)</f>
        <v>Kato, Y</v>
      </c>
      <c r="F1235" t="str">
        <f>VLOOKUP($D1235,metadata!$B$2:$S$450,3,FALSE)</f>
        <v>Geographic variation in photoperiodic response for the induction of pupal diapause in the Aristolochia-feeding butterfly Atrophaneura alcinous</v>
      </c>
      <c r="G1235" t="str">
        <f>VLOOKUP($D1235,metadata!$B$2:$S$450,4,FALSE)</f>
        <v>10.1303/aez.2005.347</v>
      </c>
      <c r="H1235" t="str">
        <f>VLOOKUP($D1235,metadata!$B$2:$S$450,5,FALSE)</f>
        <v>y</v>
      </c>
      <c r="I1235" t="str">
        <f>VLOOKUP($D1235,metadata!$B$2:$S$450,6,FALSE)</f>
        <v>a</v>
      </c>
      <c r="J1235" t="str">
        <f>VLOOKUP($D1235,metadata!$B$2:$S$450,7,FALSE)</f>
        <v>i</v>
      </c>
      <c r="K1235">
        <f>VLOOKUP($D1235,metadata!$B$2:$S$450,8,FALSE)</f>
        <v>7</v>
      </c>
      <c r="L1235">
        <f>VLOOKUP($D1235,metadata!$B$2:$S$450,9,FALSE)</f>
        <v>5</v>
      </c>
      <c r="M1235">
        <f>VLOOKUP($D1235,metadata!$B$2:$S$450,10,FALSE)</f>
        <v>0</v>
      </c>
      <c r="N1235" t="str">
        <f>VLOOKUP($D1235,metadata!$B$2:$S$450,11,FALSE)</f>
        <v>Atrophaneura alcinous</v>
      </c>
      <c r="O1235" t="str">
        <f>VLOOKUP($D1235,metadata!$B$2:$S$450,12,FALSE)</f>
        <v>lepidoptera</v>
      </c>
      <c r="P1235" t="str">
        <f>VLOOKUP($D1235,metadata!$B$2:$S$450,13,FALSE)</f>
        <v xml:space="preserve"> Fuchu</v>
      </c>
      <c r="Q1235">
        <f>VLOOKUP($D1235,metadata!$B$2:$S$450,14,FALSE)</f>
        <v>35.668968999999997</v>
      </c>
      <c r="R1235">
        <f>VLOOKUP($D1235,metadata!$B$2:$S$450,15,FALSE)</f>
        <v>139.47766899999999</v>
      </c>
      <c r="S1235">
        <f>VLOOKUP($D1235,metadata!$B$2:$S$450,16,FALSE)</f>
        <v>0.05</v>
      </c>
      <c r="T1235">
        <f>VLOOKUP($D1235,metadata!$B$2:$S$450,17,FALSE)</f>
        <v>50</v>
      </c>
      <c r="U1235">
        <f>VLOOKUP($D1235,metadata!$B$2:$S$450,18,FALSE)</f>
        <v>0</v>
      </c>
      <c r="V1235">
        <f>VLOOKUP($D1235,metadata!$B$2:$Z$450,19,FALSE)</f>
        <v>25</v>
      </c>
      <c r="W1235" t="str">
        <f>VLOOKUP($D1235,metadata!$B$2:$Z$450,20,FALSE)</f>
        <v>global average</v>
      </c>
      <c r="X1235">
        <f>VLOOKUP($D1235,metadata!$B$2:$Z$450,21,FALSE)</f>
        <v>0</v>
      </c>
      <c r="Y1235">
        <f>VLOOKUP($D1235,metadata!$B$2:$Z$450,22,FALSE)</f>
        <v>19</v>
      </c>
      <c r="Z1235">
        <f>VLOOKUP($D1235,metadata!$B$2:$Z$450,23,FALSE)</f>
        <v>0</v>
      </c>
      <c r="AA1235">
        <f>VLOOKUP($D1235,metadata!$B$2:$Z$450,24,FALSE)</f>
        <v>0</v>
      </c>
      <c r="AB1235">
        <f>VLOOKUP($D1235,metadata!$B$2:$Z$450,25,FALSE)</f>
        <v>0</v>
      </c>
    </row>
    <row r="1236" spans="3:28" x14ac:dyDescent="0.3">
      <c r="C1236">
        <v>1235</v>
      </c>
      <c r="D1236" s="11" t="str">
        <f t="shared" si="19"/>
        <v>19- Fuchu</v>
      </c>
      <c r="E1236" t="str">
        <f>VLOOKUP($D1236,metadata!$B$2:$S$450,2,FALSE)</f>
        <v>Kato, Y</v>
      </c>
      <c r="F1236" t="str">
        <f>VLOOKUP($D1236,metadata!$B$2:$S$450,3,FALSE)</f>
        <v>Geographic variation in photoperiodic response for the induction of pupal diapause in the Aristolochia-feeding butterfly Atrophaneura alcinous</v>
      </c>
      <c r="G1236" t="str">
        <f>VLOOKUP($D1236,metadata!$B$2:$S$450,4,FALSE)</f>
        <v>10.1303/aez.2005.347</v>
      </c>
      <c r="H1236" t="str">
        <f>VLOOKUP($D1236,metadata!$B$2:$S$450,5,FALSE)</f>
        <v>y</v>
      </c>
      <c r="I1236" t="str">
        <f>VLOOKUP($D1236,metadata!$B$2:$S$450,6,FALSE)</f>
        <v>a</v>
      </c>
      <c r="J1236" t="str">
        <f>VLOOKUP($D1236,metadata!$B$2:$S$450,7,FALSE)</f>
        <v>i</v>
      </c>
      <c r="K1236">
        <f>VLOOKUP($D1236,metadata!$B$2:$S$450,8,FALSE)</f>
        <v>7</v>
      </c>
      <c r="L1236">
        <f>VLOOKUP($D1236,metadata!$B$2:$S$450,9,FALSE)</f>
        <v>5</v>
      </c>
      <c r="M1236">
        <f>VLOOKUP($D1236,metadata!$B$2:$S$450,10,FALSE)</f>
        <v>0</v>
      </c>
      <c r="N1236" t="str">
        <f>VLOOKUP($D1236,metadata!$B$2:$S$450,11,FALSE)</f>
        <v>Atrophaneura alcinous</v>
      </c>
      <c r="O1236" t="str">
        <f>VLOOKUP($D1236,metadata!$B$2:$S$450,12,FALSE)</f>
        <v>lepidoptera</v>
      </c>
      <c r="P1236" t="str">
        <f>VLOOKUP($D1236,metadata!$B$2:$S$450,13,FALSE)</f>
        <v xml:space="preserve"> Fuchu</v>
      </c>
      <c r="Q1236">
        <f>VLOOKUP($D1236,metadata!$B$2:$S$450,14,FALSE)</f>
        <v>35.668968999999997</v>
      </c>
      <c r="R1236">
        <f>VLOOKUP($D1236,metadata!$B$2:$S$450,15,FALSE)</f>
        <v>139.47766899999999</v>
      </c>
      <c r="S1236">
        <f>VLOOKUP($D1236,metadata!$B$2:$S$450,16,FALSE)</f>
        <v>0.05</v>
      </c>
      <c r="T1236">
        <f>VLOOKUP($D1236,metadata!$B$2:$S$450,17,FALSE)</f>
        <v>50</v>
      </c>
      <c r="U1236">
        <f>VLOOKUP($D1236,metadata!$B$2:$S$450,18,FALSE)</f>
        <v>0</v>
      </c>
      <c r="V1236">
        <f>VLOOKUP($D1236,metadata!$B$2:$Z$450,19,FALSE)</f>
        <v>25</v>
      </c>
      <c r="W1236" t="str">
        <f>VLOOKUP($D1236,metadata!$B$2:$Z$450,20,FALSE)</f>
        <v>global average</v>
      </c>
      <c r="X1236">
        <f>VLOOKUP($D1236,metadata!$B$2:$Z$450,21,FALSE)</f>
        <v>0</v>
      </c>
      <c r="Y1236">
        <f>VLOOKUP($D1236,metadata!$B$2:$Z$450,22,FALSE)</f>
        <v>19</v>
      </c>
      <c r="Z1236">
        <f>VLOOKUP($D1236,metadata!$B$2:$Z$450,23,FALSE)</f>
        <v>0</v>
      </c>
      <c r="AA1236">
        <f>VLOOKUP($D1236,metadata!$B$2:$Z$450,24,FALSE)</f>
        <v>0</v>
      </c>
      <c r="AB1236">
        <f>VLOOKUP($D1236,metadata!$B$2:$Z$450,25,FALSE)</f>
        <v>0</v>
      </c>
    </row>
    <row r="1237" spans="3:28" x14ac:dyDescent="0.3">
      <c r="C1237">
        <v>1236</v>
      </c>
      <c r="D1237" s="11" t="str">
        <f t="shared" si="19"/>
        <v>19- Fuchu</v>
      </c>
      <c r="E1237" t="str">
        <f>VLOOKUP($D1237,metadata!$B$2:$S$450,2,FALSE)</f>
        <v>Kato, Y</v>
      </c>
      <c r="F1237" t="str">
        <f>VLOOKUP($D1237,metadata!$B$2:$S$450,3,FALSE)</f>
        <v>Geographic variation in photoperiodic response for the induction of pupal diapause in the Aristolochia-feeding butterfly Atrophaneura alcinous</v>
      </c>
      <c r="G1237" t="str">
        <f>VLOOKUP($D1237,metadata!$B$2:$S$450,4,FALSE)</f>
        <v>10.1303/aez.2005.347</v>
      </c>
      <c r="H1237" t="str">
        <f>VLOOKUP($D1237,metadata!$B$2:$S$450,5,FALSE)</f>
        <v>y</v>
      </c>
      <c r="I1237" t="str">
        <f>VLOOKUP($D1237,metadata!$B$2:$S$450,6,FALSE)</f>
        <v>a</v>
      </c>
      <c r="J1237" t="str">
        <f>VLOOKUP($D1237,metadata!$B$2:$S$450,7,FALSE)</f>
        <v>i</v>
      </c>
      <c r="K1237">
        <f>VLOOKUP($D1237,metadata!$B$2:$S$450,8,FALSE)</f>
        <v>7</v>
      </c>
      <c r="L1237">
        <f>VLOOKUP($D1237,metadata!$B$2:$S$450,9,FALSE)</f>
        <v>5</v>
      </c>
      <c r="M1237">
        <f>VLOOKUP($D1237,metadata!$B$2:$S$450,10,FALSE)</f>
        <v>0</v>
      </c>
      <c r="N1237" t="str">
        <f>VLOOKUP($D1237,metadata!$B$2:$S$450,11,FALSE)</f>
        <v>Atrophaneura alcinous</v>
      </c>
      <c r="O1237" t="str">
        <f>VLOOKUP($D1237,metadata!$B$2:$S$450,12,FALSE)</f>
        <v>lepidoptera</v>
      </c>
      <c r="P1237" t="str">
        <f>VLOOKUP($D1237,metadata!$B$2:$S$450,13,FALSE)</f>
        <v xml:space="preserve"> Fuchu</v>
      </c>
      <c r="Q1237">
        <f>VLOOKUP($D1237,metadata!$B$2:$S$450,14,FALSE)</f>
        <v>35.668968999999997</v>
      </c>
      <c r="R1237">
        <f>VLOOKUP($D1237,metadata!$B$2:$S$450,15,FALSE)</f>
        <v>139.47766899999999</v>
      </c>
      <c r="S1237">
        <f>VLOOKUP($D1237,metadata!$B$2:$S$450,16,FALSE)</f>
        <v>0.05</v>
      </c>
      <c r="T1237">
        <f>VLOOKUP($D1237,metadata!$B$2:$S$450,17,FALSE)</f>
        <v>50</v>
      </c>
      <c r="U1237">
        <f>VLOOKUP($D1237,metadata!$B$2:$S$450,18,FALSE)</f>
        <v>0</v>
      </c>
      <c r="V1237">
        <f>VLOOKUP($D1237,metadata!$B$2:$Z$450,19,FALSE)</f>
        <v>25</v>
      </c>
      <c r="W1237" t="str">
        <f>VLOOKUP($D1237,metadata!$B$2:$Z$450,20,FALSE)</f>
        <v>global average</v>
      </c>
      <c r="X1237">
        <f>VLOOKUP($D1237,metadata!$B$2:$Z$450,21,FALSE)</f>
        <v>0</v>
      </c>
      <c r="Y1237">
        <f>VLOOKUP($D1237,metadata!$B$2:$Z$450,22,FALSE)</f>
        <v>19</v>
      </c>
      <c r="Z1237">
        <f>VLOOKUP($D1237,metadata!$B$2:$Z$450,23,FALSE)</f>
        <v>0</v>
      </c>
      <c r="AA1237">
        <f>VLOOKUP($D1237,metadata!$B$2:$Z$450,24,FALSE)</f>
        <v>0</v>
      </c>
      <c r="AB1237">
        <f>VLOOKUP($D1237,metadata!$B$2:$Z$450,25,FALSE)</f>
        <v>0</v>
      </c>
    </row>
    <row r="1238" spans="3:28" x14ac:dyDescent="0.3">
      <c r="C1238">
        <v>1237</v>
      </c>
      <c r="D1238" s="11" t="str">
        <f t="shared" si="19"/>
        <v>19- Fuchu</v>
      </c>
      <c r="E1238" t="str">
        <f>VLOOKUP($D1238,metadata!$B$2:$S$450,2,FALSE)</f>
        <v>Kato, Y</v>
      </c>
      <c r="F1238" t="str">
        <f>VLOOKUP($D1238,metadata!$B$2:$S$450,3,FALSE)</f>
        <v>Geographic variation in photoperiodic response for the induction of pupal diapause in the Aristolochia-feeding butterfly Atrophaneura alcinous</v>
      </c>
      <c r="G1238" t="str">
        <f>VLOOKUP($D1238,metadata!$B$2:$S$450,4,FALSE)</f>
        <v>10.1303/aez.2005.347</v>
      </c>
      <c r="H1238" t="str">
        <f>VLOOKUP($D1238,metadata!$B$2:$S$450,5,FALSE)</f>
        <v>y</v>
      </c>
      <c r="I1238" t="str">
        <f>VLOOKUP($D1238,metadata!$B$2:$S$450,6,FALSE)</f>
        <v>a</v>
      </c>
      <c r="J1238" t="str">
        <f>VLOOKUP($D1238,metadata!$B$2:$S$450,7,FALSE)</f>
        <v>i</v>
      </c>
      <c r="K1238">
        <f>VLOOKUP($D1238,metadata!$B$2:$S$450,8,FALSE)</f>
        <v>7</v>
      </c>
      <c r="L1238">
        <f>VLOOKUP($D1238,metadata!$B$2:$S$450,9,FALSE)</f>
        <v>5</v>
      </c>
      <c r="M1238">
        <f>VLOOKUP($D1238,metadata!$B$2:$S$450,10,FALSE)</f>
        <v>0</v>
      </c>
      <c r="N1238" t="str">
        <f>VLOOKUP($D1238,metadata!$B$2:$S$450,11,FALSE)</f>
        <v>Atrophaneura alcinous</v>
      </c>
      <c r="O1238" t="str">
        <f>VLOOKUP($D1238,metadata!$B$2:$S$450,12,FALSE)</f>
        <v>lepidoptera</v>
      </c>
      <c r="P1238" t="str">
        <f>VLOOKUP($D1238,metadata!$B$2:$S$450,13,FALSE)</f>
        <v xml:space="preserve"> Fuchu</v>
      </c>
      <c r="Q1238">
        <f>VLOOKUP($D1238,metadata!$B$2:$S$450,14,FALSE)</f>
        <v>35.668968999999997</v>
      </c>
      <c r="R1238">
        <f>VLOOKUP($D1238,metadata!$B$2:$S$450,15,FALSE)</f>
        <v>139.47766899999999</v>
      </c>
      <c r="S1238">
        <f>VLOOKUP($D1238,metadata!$B$2:$S$450,16,FALSE)</f>
        <v>0.05</v>
      </c>
      <c r="T1238">
        <f>VLOOKUP($D1238,metadata!$B$2:$S$450,17,FALSE)</f>
        <v>50</v>
      </c>
      <c r="U1238">
        <f>VLOOKUP($D1238,metadata!$B$2:$S$450,18,FALSE)</f>
        <v>0</v>
      </c>
      <c r="V1238">
        <f>VLOOKUP($D1238,metadata!$B$2:$Z$450,19,FALSE)</f>
        <v>25</v>
      </c>
      <c r="W1238" t="str">
        <f>VLOOKUP($D1238,metadata!$B$2:$Z$450,20,FALSE)</f>
        <v>global average</v>
      </c>
      <c r="X1238">
        <f>VLOOKUP($D1238,metadata!$B$2:$Z$450,21,FALSE)</f>
        <v>0</v>
      </c>
      <c r="Y1238">
        <f>VLOOKUP($D1238,metadata!$B$2:$Z$450,22,FALSE)</f>
        <v>19</v>
      </c>
      <c r="Z1238">
        <f>VLOOKUP($D1238,metadata!$B$2:$Z$450,23,FALSE)</f>
        <v>0</v>
      </c>
      <c r="AA1238">
        <f>VLOOKUP($D1238,metadata!$B$2:$Z$450,24,FALSE)</f>
        <v>0</v>
      </c>
      <c r="AB1238">
        <f>VLOOKUP($D1238,metadata!$B$2:$Z$450,25,FALSE)</f>
        <v>0</v>
      </c>
    </row>
    <row r="1239" spans="3:28" x14ac:dyDescent="0.3">
      <c r="C1239">
        <v>1238</v>
      </c>
      <c r="D1239" s="11" t="str">
        <f t="shared" si="19"/>
        <v>19- Fuchu</v>
      </c>
      <c r="E1239" t="str">
        <f>VLOOKUP($D1239,metadata!$B$2:$S$450,2,FALSE)</f>
        <v>Kato, Y</v>
      </c>
      <c r="F1239" t="str">
        <f>VLOOKUP($D1239,metadata!$B$2:$S$450,3,FALSE)</f>
        <v>Geographic variation in photoperiodic response for the induction of pupal diapause in the Aristolochia-feeding butterfly Atrophaneura alcinous</v>
      </c>
      <c r="G1239" t="str">
        <f>VLOOKUP($D1239,metadata!$B$2:$S$450,4,FALSE)</f>
        <v>10.1303/aez.2005.347</v>
      </c>
      <c r="H1239" t="str">
        <f>VLOOKUP($D1239,metadata!$B$2:$S$450,5,FALSE)</f>
        <v>y</v>
      </c>
      <c r="I1239" t="str">
        <f>VLOOKUP($D1239,metadata!$B$2:$S$450,6,FALSE)</f>
        <v>a</v>
      </c>
      <c r="J1239" t="str">
        <f>VLOOKUP($D1239,metadata!$B$2:$S$450,7,FALSE)</f>
        <v>i</v>
      </c>
      <c r="K1239">
        <f>VLOOKUP($D1239,metadata!$B$2:$S$450,8,FALSE)</f>
        <v>7</v>
      </c>
      <c r="L1239">
        <f>VLOOKUP($D1239,metadata!$B$2:$S$450,9,FALSE)</f>
        <v>5</v>
      </c>
      <c r="M1239">
        <f>VLOOKUP($D1239,metadata!$B$2:$S$450,10,FALSE)</f>
        <v>0</v>
      </c>
      <c r="N1239" t="str">
        <f>VLOOKUP($D1239,metadata!$B$2:$S$450,11,FALSE)</f>
        <v>Atrophaneura alcinous</v>
      </c>
      <c r="O1239" t="str">
        <f>VLOOKUP($D1239,metadata!$B$2:$S$450,12,FALSE)</f>
        <v>lepidoptera</v>
      </c>
      <c r="P1239" t="str">
        <f>VLOOKUP($D1239,metadata!$B$2:$S$450,13,FALSE)</f>
        <v xml:space="preserve"> Fuchu</v>
      </c>
      <c r="Q1239">
        <f>VLOOKUP($D1239,metadata!$B$2:$S$450,14,FALSE)</f>
        <v>35.668968999999997</v>
      </c>
      <c r="R1239">
        <f>VLOOKUP($D1239,metadata!$B$2:$S$450,15,FALSE)</f>
        <v>139.47766899999999</v>
      </c>
      <c r="S1239">
        <f>VLOOKUP($D1239,metadata!$B$2:$S$450,16,FALSE)</f>
        <v>0.05</v>
      </c>
      <c r="T1239">
        <f>VLOOKUP($D1239,metadata!$B$2:$S$450,17,FALSE)</f>
        <v>50</v>
      </c>
      <c r="U1239">
        <f>VLOOKUP($D1239,metadata!$B$2:$S$450,18,FALSE)</f>
        <v>0</v>
      </c>
      <c r="V1239">
        <f>VLOOKUP($D1239,metadata!$B$2:$Z$450,19,FALSE)</f>
        <v>25</v>
      </c>
      <c r="W1239" t="str">
        <f>VLOOKUP($D1239,metadata!$B$2:$Z$450,20,FALSE)</f>
        <v>global average</v>
      </c>
      <c r="X1239">
        <f>VLOOKUP($D1239,metadata!$B$2:$Z$450,21,FALSE)</f>
        <v>0</v>
      </c>
      <c r="Y1239">
        <f>VLOOKUP($D1239,metadata!$B$2:$Z$450,22,FALSE)</f>
        <v>19</v>
      </c>
      <c r="Z1239">
        <f>VLOOKUP($D1239,metadata!$B$2:$Z$450,23,FALSE)</f>
        <v>0</v>
      </c>
      <c r="AA1239">
        <f>VLOOKUP($D1239,metadata!$B$2:$Z$450,24,FALSE)</f>
        <v>0</v>
      </c>
      <c r="AB1239">
        <f>VLOOKUP($D1239,metadata!$B$2:$Z$450,25,FALSE)</f>
        <v>0</v>
      </c>
    </row>
    <row r="1240" spans="3:28" x14ac:dyDescent="0.3">
      <c r="C1240">
        <v>1239</v>
      </c>
      <c r="D1240" s="11" t="str">
        <f t="shared" si="19"/>
        <v>19- Fuchu</v>
      </c>
      <c r="E1240" t="str">
        <f>VLOOKUP($D1240,metadata!$B$2:$S$450,2,FALSE)</f>
        <v>Kato, Y</v>
      </c>
      <c r="F1240" t="str">
        <f>VLOOKUP($D1240,metadata!$B$2:$S$450,3,FALSE)</f>
        <v>Geographic variation in photoperiodic response for the induction of pupal diapause in the Aristolochia-feeding butterfly Atrophaneura alcinous</v>
      </c>
      <c r="G1240" t="str">
        <f>VLOOKUP($D1240,metadata!$B$2:$S$450,4,FALSE)</f>
        <v>10.1303/aez.2005.347</v>
      </c>
      <c r="H1240" t="str">
        <f>VLOOKUP($D1240,metadata!$B$2:$S$450,5,FALSE)</f>
        <v>y</v>
      </c>
      <c r="I1240" t="str">
        <f>VLOOKUP($D1240,metadata!$B$2:$S$450,6,FALSE)</f>
        <v>a</v>
      </c>
      <c r="J1240" t="str">
        <f>VLOOKUP($D1240,metadata!$B$2:$S$450,7,FALSE)</f>
        <v>i</v>
      </c>
      <c r="K1240">
        <f>VLOOKUP($D1240,metadata!$B$2:$S$450,8,FALSE)</f>
        <v>7</v>
      </c>
      <c r="L1240">
        <f>VLOOKUP($D1240,metadata!$B$2:$S$450,9,FALSE)</f>
        <v>5</v>
      </c>
      <c r="M1240">
        <f>VLOOKUP($D1240,metadata!$B$2:$S$450,10,FALSE)</f>
        <v>0</v>
      </c>
      <c r="N1240" t="str">
        <f>VLOOKUP($D1240,metadata!$B$2:$S$450,11,FALSE)</f>
        <v>Atrophaneura alcinous</v>
      </c>
      <c r="O1240" t="str">
        <f>VLOOKUP($D1240,metadata!$B$2:$S$450,12,FALSE)</f>
        <v>lepidoptera</v>
      </c>
      <c r="P1240" t="str">
        <f>VLOOKUP($D1240,metadata!$B$2:$S$450,13,FALSE)</f>
        <v xml:space="preserve"> Fuchu</v>
      </c>
      <c r="Q1240">
        <f>VLOOKUP($D1240,metadata!$B$2:$S$450,14,FALSE)</f>
        <v>35.668968999999997</v>
      </c>
      <c r="R1240">
        <f>VLOOKUP($D1240,metadata!$B$2:$S$450,15,FALSE)</f>
        <v>139.47766899999999</v>
      </c>
      <c r="S1240">
        <f>VLOOKUP($D1240,metadata!$B$2:$S$450,16,FALSE)</f>
        <v>0.05</v>
      </c>
      <c r="T1240">
        <f>VLOOKUP($D1240,metadata!$B$2:$S$450,17,FALSE)</f>
        <v>50</v>
      </c>
      <c r="U1240">
        <f>VLOOKUP($D1240,metadata!$B$2:$S$450,18,FALSE)</f>
        <v>0</v>
      </c>
      <c r="V1240">
        <f>VLOOKUP($D1240,metadata!$B$2:$Z$450,19,FALSE)</f>
        <v>25</v>
      </c>
      <c r="W1240" t="str">
        <f>VLOOKUP($D1240,metadata!$B$2:$Z$450,20,FALSE)</f>
        <v>global average</v>
      </c>
      <c r="X1240">
        <f>VLOOKUP($D1240,metadata!$B$2:$Z$450,21,FALSE)</f>
        <v>0</v>
      </c>
      <c r="Y1240">
        <f>VLOOKUP($D1240,metadata!$B$2:$Z$450,22,FALSE)</f>
        <v>19</v>
      </c>
      <c r="Z1240">
        <f>VLOOKUP($D1240,metadata!$B$2:$Z$450,23,FALSE)</f>
        <v>0</v>
      </c>
      <c r="AA1240">
        <f>VLOOKUP($D1240,metadata!$B$2:$Z$450,24,FALSE)</f>
        <v>0</v>
      </c>
      <c r="AB1240">
        <f>VLOOKUP($D1240,metadata!$B$2:$Z$450,25,FALSE)</f>
        <v>0</v>
      </c>
    </row>
    <row r="1241" spans="3:28" x14ac:dyDescent="0.3">
      <c r="C1241">
        <v>1240</v>
      </c>
      <c r="D1241" s="11" t="str">
        <f t="shared" si="19"/>
        <v>19- Fuchu</v>
      </c>
      <c r="E1241" t="str">
        <f>VLOOKUP($D1241,metadata!$B$2:$S$450,2,FALSE)</f>
        <v>Kato, Y</v>
      </c>
      <c r="F1241" t="str">
        <f>VLOOKUP($D1241,metadata!$B$2:$S$450,3,FALSE)</f>
        <v>Geographic variation in photoperiodic response for the induction of pupal diapause in the Aristolochia-feeding butterfly Atrophaneura alcinous</v>
      </c>
      <c r="G1241" t="str">
        <f>VLOOKUP($D1241,metadata!$B$2:$S$450,4,FALSE)</f>
        <v>10.1303/aez.2005.347</v>
      </c>
      <c r="H1241" t="str">
        <f>VLOOKUP($D1241,metadata!$B$2:$S$450,5,FALSE)</f>
        <v>y</v>
      </c>
      <c r="I1241" t="str">
        <f>VLOOKUP($D1241,metadata!$B$2:$S$450,6,FALSE)</f>
        <v>a</v>
      </c>
      <c r="J1241" t="str">
        <f>VLOOKUP($D1241,metadata!$B$2:$S$450,7,FALSE)</f>
        <v>i</v>
      </c>
      <c r="K1241">
        <f>VLOOKUP($D1241,metadata!$B$2:$S$450,8,FALSE)</f>
        <v>7</v>
      </c>
      <c r="L1241">
        <f>VLOOKUP($D1241,metadata!$B$2:$S$450,9,FALSE)</f>
        <v>5</v>
      </c>
      <c r="M1241">
        <f>VLOOKUP($D1241,metadata!$B$2:$S$450,10,FALSE)</f>
        <v>0</v>
      </c>
      <c r="N1241" t="str">
        <f>VLOOKUP($D1241,metadata!$B$2:$S$450,11,FALSE)</f>
        <v>Atrophaneura alcinous</v>
      </c>
      <c r="O1241" t="str">
        <f>VLOOKUP($D1241,metadata!$B$2:$S$450,12,FALSE)</f>
        <v>lepidoptera</v>
      </c>
      <c r="P1241" t="str">
        <f>VLOOKUP($D1241,metadata!$B$2:$S$450,13,FALSE)</f>
        <v xml:space="preserve"> Fuchu</v>
      </c>
      <c r="Q1241">
        <f>VLOOKUP($D1241,metadata!$B$2:$S$450,14,FALSE)</f>
        <v>35.668968999999997</v>
      </c>
      <c r="R1241">
        <f>VLOOKUP($D1241,metadata!$B$2:$S$450,15,FALSE)</f>
        <v>139.47766899999999</v>
      </c>
      <c r="S1241">
        <f>VLOOKUP($D1241,metadata!$B$2:$S$450,16,FALSE)</f>
        <v>0.05</v>
      </c>
      <c r="T1241">
        <f>VLOOKUP($D1241,metadata!$B$2:$S$450,17,FALSE)</f>
        <v>50</v>
      </c>
      <c r="U1241">
        <f>VLOOKUP($D1241,metadata!$B$2:$S$450,18,FALSE)</f>
        <v>0</v>
      </c>
      <c r="V1241">
        <f>VLOOKUP($D1241,metadata!$B$2:$Z$450,19,FALSE)</f>
        <v>25</v>
      </c>
      <c r="W1241" t="str">
        <f>VLOOKUP($D1241,metadata!$B$2:$Z$450,20,FALSE)</f>
        <v>global average</v>
      </c>
      <c r="X1241">
        <f>VLOOKUP($D1241,metadata!$B$2:$Z$450,21,FALSE)</f>
        <v>0</v>
      </c>
      <c r="Y1241">
        <f>VLOOKUP($D1241,metadata!$B$2:$Z$450,22,FALSE)</f>
        <v>19</v>
      </c>
      <c r="Z1241">
        <f>VLOOKUP($D1241,metadata!$B$2:$Z$450,23,FALSE)</f>
        <v>0</v>
      </c>
      <c r="AA1241">
        <f>VLOOKUP($D1241,metadata!$B$2:$Z$450,24,FALSE)</f>
        <v>0</v>
      </c>
      <c r="AB1241">
        <f>VLOOKUP($D1241,metadata!$B$2:$Z$450,25,FALSE)</f>
        <v>0</v>
      </c>
    </row>
    <row r="1242" spans="3:28" x14ac:dyDescent="0.3">
      <c r="C1242">
        <v>1241</v>
      </c>
      <c r="D1242" s="11" t="str">
        <f t="shared" si="19"/>
        <v>19- Fuchu</v>
      </c>
      <c r="E1242" t="str">
        <f>VLOOKUP($D1242,metadata!$B$2:$S$450,2,FALSE)</f>
        <v>Kato, Y</v>
      </c>
      <c r="F1242" t="str">
        <f>VLOOKUP($D1242,metadata!$B$2:$S$450,3,FALSE)</f>
        <v>Geographic variation in photoperiodic response for the induction of pupal diapause in the Aristolochia-feeding butterfly Atrophaneura alcinous</v>
      </c>
      <c r="G1242" t="str">
        <f>VLOOKUP($D1242,metadata!$B$2:$S$450,4,FALSE)</f>
        <v>10.1303/aez.2005.347</v>
      </c>
      <c r="H1242" t="str">
        <f>VLOOKUP($D1242,metadata!$B$2:$S$450,5,FALSE)</f>
        <v>y</v>
      </c>
      <c r="I1242" t="str">
        <f>VLOOKUP($D1242,metadata!$B$2:$S$450,6,FALSE)</f>
        <v>a</v>
      </c>
      <c r="J1242" t="str">
        <f>VLOOKUP($D1242,metadata!$B$2:$S$450,7,FALSE)</f>
        <v>i</v>
      </c>
      <c r="K1242">
        <f>VLOOKUP($D1242,metadata!$B$2:$S$450,8,FALSE)</f>
        <v>7</v>
      </c>
      <c r="L1242">
        <f>VLOOKUP($D1242,metadata!$B$2:$S$450,9,FALSE)</f>
        <v>5</v>
      </c>
      <c r="M1242">
        <f>VLOOKUP($D1242,metadata!$B$2:$S$450,10,FALSE)</f>
        <v>0</v>
      </c>
      <c r="N1242" t="str">
        <f>VLOOKUP($D1242,metadata!$B$2:$S$450,11,FALSE)</f>
        <v>Atrophaneura alcinous</v>
      </c>
      <c r="O1242" t="str">
        <f>VLOOKUP($D1242,metadata!$B$2:$S$450,12,FALSE)</f>
        <v>lepidoptera</v>
      </c>
      <c r="P1242" t="str">
        <f>VLOOKUP($D1242,metadata!$B$2:$S$450,13,FALSE)</f>
        <v xml:space="preserve"> Fuchu</v>
      </c>
      <c r="Q1242">
        <f>VLOOKUP($D1242,metadata!$B$2:$S$450,14,FALSE)</f>
        <v>35.668968999999997</v>
      </c>
      <c r="R1242">
        <f>VLOOKUP($D1242,metadata!$B$2:$S$450,15,FALSE)</f>
        <v>139.47766899999999</v>
      </c>
      <c r="S1242">
        <f>VLOOKUP($D1242,metadata!$B$2:$S$450,16,FALSE)</f>
        <v>0.05</v>
      </c>
      <c r="T1242">
        <f>VLOOKUP($D1242,metadata!$B$2:$S$450,17,FALSE)</f>
        <v>50</v>
      </c>
      <c r="U1242">
        <f>VLOOKUP($D1242,metadata!$B$2:$S$450,18,FALSE)</f>
        <v>0</v>
      </c>
      <c r="V1242">
        <f>VLOOKUP($D1242,metadata!$B$2:$Z$450,19,FALSE)</f>
        <v>25</v>
      </c>
      <c r="W1242" t="str">
        <f>VLOOKUP($D1242,metadata!$B$2:$Z$450,20,FALSE)</f>
        <v>global average</v>
      </c>
      <c r="X1242">
        <f>VLOOKUP($D1242,metadata!$B$2:$Z$450,21,FALSE)</f>
        <v>0</v>
      </c>
      <c r="Y1242">
        <f>VLOOKUP($D1242,metadata!$B$2:$Z$450,22,FALSE)</f>
        <v>19</v>
      </c>
      <c r="Z1242">
        <f>VLOOKUP($D1242,metadata!$B$2:$Z$450,23,FALSE)</f>
        <v>0</v>
      </c>
      <c r="AA1242">
        <f>VLOOKUP($D1242,metadata!$B$2:$Z$450,24,FALSE)</f>
        <v>0</v>
      </c>
      <c r="AB1242">
        <f>VLOOKUP($D1242,metadata!$B$2:$Z$450,25,FALSE)</f>
        <v>0</v>
      </c>
    </row>
    <row r="1243" spans="3:28" x14ac:dyDescent="0.3">
      <c r="C1243">
        <v>1242</v>
      </c>
      <c r="D1243" s="11" t="str">
        <f t="shared" si="19"/>
        <v>19- Fuchu</v>
      </c>
      <c r="E1243" t="str">
        <f>VLOOKUP($D1243,metadata!$B$2:$S$450,2,FALSE)</f>
        <v>Kato, Y</v>
      </c>
      <c r="F1243" t="str">
        <f>VLOOKUP($D1243,metadata!$B$2:$S$450,3,FALSE)</f>
        <v>Geographic variation in photoperiodic response for the induction of pupal diapause in the Aristolochia-feeding butterfly Atrophaneura alcinous</v>
      </c>
      <c r="G1243" t="str">
        <f>VLOOKUP($D1243,metadata!$B$2:$S$450,4,FALSE)</f>
        <v>10.1303/aez.2005.347</v>
      </c>
      <c r="H1243" t="str">
        <f>VLOOKUP($D1243,metadata!$B$2:$S$450,5,FALSE)</f>
        <v>y</v>
      </c>
      <c r="I1243" t="str">
        <f>VLOOKUP($D1243,metadata!$B$2:$S$450,6,FALSE)</f>
        <v>a</v>
      </c>
      <c r="J1243" t="str">
        <f>VLOOKUP($D1243,metadata!$B$2:$S$450,7,FALSE)</f>
        <v>i</v>
      </c>
      <c r="K1243">
        <f>VLOOKUP($D1243,metadata!$B$2:$S$450,8,FALSE)</f>
        <v>7</v>
      </c>
      <c r="L1243">
        <f>VLOOKUP($D1243,metadata!$B$2:$S$450,9,FALSE)</f>
        <v>5</v>
      </c>
      <c r="M1243">
        <f>VLOOKUP($D1243,metadata!$B$2:$S$450,10,FALSE)</f>
        <v>0</v>
      </c>
      <c r="N1243" t="str">
        <f>VLOOKUP($D1243,metadata!$B$2:$S$450,11,FALSE)</f>
        <v>Atrophaneura alcinous</v>
      </c>
      <c r="O1243" t="str">
        <f>VLOOKUP($D1243,metadata!$B$2:$S$450,12,FALSE)</f>
        <v>lepidoptera</v>
      </c>
      <c r="P1243" t="str">
        <f>VLOOKUP($D1243,metadata!$B$2:$S$450,13,FALSE)</f>
        <v xml:space="preserve"> Fuchu</v>
      </c>
      <c r="Q1243">
        <f>VLOOKUP($D1243,metadata!$B$2:$S$450,14,FALSE)</f>
        <v>35.668968999999997</v>
      </c>
      <c r="R1243">
        <f>VLOOKUP($D1243,metadata!$B$2:$S$450,15,FALSE)</f>
        <v>139.47766899999999</v>
      </c>
      <c r="S1243">
        <f>VLOOKUP($D1243,metadata!$B$2:$S$450,16,FALSE)</f>
        <v>0.05</v>
      </c>
      <c r="T1243">
        <f>VLOOKUP($D1243,metadata!$B$2:$S$450,17,FALSE)</f>
        <v>50</v>
      </c>
      <c r="U1243">
        <f>VLOOKUP($D1243,metadata!$B$2:$S$450,18,FALSE)</f>
        <v>0</v>
      </c>
      <c r="V1243">
        <f>VLOOKUP($D1243,metadata!$B$2:$Z$450,19,FALSE)</f>
        <v>25</v>
      </c>
      <c r="W1243" t="str">
        <f>VLOOKUP($D1243,metadata!$B$2:$Z$450,20,FALSE)</f>
        <v>global average</v>
      </c>
      <c r="X1243">
        <f>VLOOKUP($D1243,metadata!$B$2:$Z$450,21,FALSE)</f>
        <v>0</v>
      </c>
      <c r="Y1243">
        <f>VLOOKUP($D1243,metadata!$B$2:$Z$450,22,FALSE)</f>
        <v>19</v>
      </c>
      <c r="Z1243">
        <f>VLOOKUP($D1243,metadata!$B$2:$Z$450,23,FALSE)</f>
        <v>0</v>
      </c>
      <c r="AA1243">
        <f>VLOOKUP($D1243,metadata!$B$2:$Z$450,24,FALSE)</f>
        <v>0</v>
      </c>
      <c r="AB1243">
        <f>VLOOKUP($D1243,metadata!$B$2:$Z$450,25,FALSE)</f>
        <v>0</v>
      </c>
    </row>
    <row r="1244" spans="3:28" x14ac:dyDescent="0.3">
      <c r="C1244">
        <v>1243</v>
      </c>
      <c r="D1244" s="11" t="str">
        <f t="shared" si="19"/>
        <v>19- Fuchu</v>
      </c>
      <c r="E1244" t="str">
        <f>VLOOKUP($D1244,metadata!$B$2:$S$450,2,FALSE)</f>
        <v>Kato, Y</v>
      </c>
      <c r="F1244" t="str">
        <f>VLOOKUP($D1244,metadata!$B$2:$S$450,3,FALSE)</f>
        <v>Geographic variation in photoperiodic response for the induction of pupal diapause in the Aristolochia-feeding butterfly Atrophaneura alcinous</v>
      </c>
      <c r="G1244" t="str">
        <f>VLOOKUP($D1244,metadata!$B$2:$S$450,4,FALSE)</f>
        <v>10.1303/aez.2005.347</v>
      </c>
      <c r="H1244" t="str">
        <f>VLOOKUP($D1244,metadata!$B$2:$S$450,5,FALSE)</f>
        <v>y</v>
      </c>
      <c r="I1244" t="str">
        <f>VLOOKUP($D1244,metadata!$B$2:$S$450,6,FALSE)</f>
        <v>a</v>
      </c>
      <c r="J1244" t="str">
        <f>VLOOKUP($D1244,metadata!$B$2:$S$450,7,FALSE)</f>
        <v>i</v>
      </c>
      <c r="K1244">
        <f>VLOOKUP($D1244,metadata!$B$2:$S$450,8,FALSE)</f>
        <v>7</v>
      </c>
      <c r="L1244">
        <f>VLOOKUP($D1244,metadata!$B$2:$S$450,9,FALSE)</f>
        <v>5</v>
      </c>
      <c r="M1244">
        <f>VLOOKUP($D1244,metadata!$B$2:$S$450,10,FALSE)</f>
        <v>0</v>
      </c>
      <c r="N1244" t="str">
        <f>VLOOKUP($D1244,metadata!$B$2:$S$450,11,FALSE)</f>
        <v>Atrophaneura alcinous</v>
      </c>
      <c r="O1244" t="str">
        <f>VLOOKUP($D1244,metadata!$B$2:$S$450,12,FALSE)</f>
        <v>lepidoptera</v>
      </c>
      <c r="P1244" t="str">
        <f>VLOOKUP($D1244,metadata!$B$2:$S$450,13,FALSE)</f>
        <v xml:space="preserve"> Fuchu</v>
      </c>
      <c r="Q1244">
        <f>VLOOKUP($D1244,metadata!$B$2:$S$450,14,FALSE)</f>
        <v>35.668968999999997</v>
      </c>
      <c r="R1244">
        <f>VLOOKUP($D1244,metadata!$B$2:$S$450,15,FALSE)</f>
        <v>139.47766899999999</v>
      </c>
      <c r="S1244">
        <f>VLOOKUP($D1244,metadata!$B$2:$S$450,16,FALSE)</f>
        <v>0.05</v>
      </c>
      <c r="T1244">
        <f>VLOOKUP($D1244,metadata!$B$2:$S$450,17,FALSE)</f>
        <v>50</v>
      </c>
      <c r="U1244">
        <f>VLOOKUP($D1244,metadata!$B$2:$S$450,18,FALSE)</f>
        <v>0</v>
      </c>
      <c r="V1244">
        <f>VLOOKUP($D1244,metadata!$B$2:$Z$450,19,FALSE)</f>
        <v>25</v>
      </c>
      <c r="W1244" t="str">
        <f>VLOOKUP($D1244,metadata!$B$2:$Z$450,20,FALSE)</f>
        <v>global average</v>
      </c>
      <c r="X1244">
        <f>VLOOKUP($D1244,metadata!$B$2:$Z$450,21,FALSE)</f>
        <v>0</v>
      </c>
      <c r="Y1244">
        <f>VLOOKUP($D1244,metadata!$B$2:$Z$450,22,FALSE)</f>
        <v>19</v>
      </c>
      <c r="Z1244">
        <f>VLOOKUP($D1244,metadata!$B$2:$Z$450,23,FALSE)</f>
        <v>0</v>
      </c>
      <c r="AA1244">
        <f>VLOOKUP($D1244,metadata!$B$2:$Z$450,24,FALSE)</f>
        <v>0</v>
      </c>
      <c r="AB1244">
        <f>VLOOKUP($D1244,metadata!$B$2:$Z$450,25,FALSE)</f>
        <v>0</v>
      </c>
    </row>
    <row r="1245" spans="3:28" x14ac:dyDescent="0.3">
      <c r="C1245">
        <v>1244</v>
      </c>
      <c r="D1245" s="11" t="str">
        <f t="shared" si="19"/>
        <v>19- Fuchu</v>
      </c>
      <c r="E1245" t="str">
        <f>VLOOKUP($D1245,metadata!$B$2:$S$450,2,FALSE)</f>
        <v>Kato, Y</v>
      </c>
      <c r="F1245" t="str">
        <f>VLOOKUP($D1245,metadata!$B$2:$S$450,3,FALSE)</f>
        <v>Geographic variation in photoperiodic response for the induction of pupal diapause in the Aristolochia-feeding butterfly Atrophaneura alcinous</v>
      </c>
      <c r="G1245" t="str">
        <f>VLOOKUP($D1245,metadata!$B$2:$S$450,4,FALSE)</f>
        <v>10.1303/aez.2005.347</v>
      </c>
      <c r="H1245" t="str">
        <f>VLOOKUP($D1245,metadata!$B$2:$S$450,5,FALSE)</f>
        <v>y</v>
      </c>
      <c r="I1245" t="str">
        <f>VLOOKUP($D1245,metadata!$B$2:$S$450,6,FALSE)</f>
        <v>a</v>
      </c>
      <c r="J1245" t="str">
        <f>VLOOKUP($D1245,metadata!$B$2:$S$450,7,FALSE)</f>
        <v>i</v>
      </c>
      <c r="K1245">
        <f>VLOOKUP($D1245,metadata!$B$2:$S$450,8,FALSE)</f>
        <v>7</v>
      </c>
      <c r="L1245">
        <f>VLOOKUP($D1245,metadata!$B$2:$S$450,9,FALSE)</f>
        <v>5</v>
      </c>
      <c r="M1245">
        <f>VLOOKUP($D1245,metadata!$B$2:$S$450,10,FALSE)</f>
        <v>0</v>
      </c>
      <c r="N1245" t="str">
        <f>VLOOKUP($D1245,metadata!$B$2:$S$450,11,FALSE)</f>
        <v>Atrophaneura alcinous</v>
      </c>
      <c r="O1245" t="str">
        <f>VLOOKUP($D1245,metadata!$B$2:$S$450,12,FALSE)</f>
        <v>lepidoptera</v>
      </c>
      <c r="P1245" t="str">
        <f>VLOOKUP($D1245,metadata!$B$2:$S$450,13,FALSE)</f>
        <v xml:space="preserve"> Fuchu</v>
      </c>
      <c r="Q1245">
        <f>VLOOKUP($D1245,metadata!$B$2:$S$450,14,FALSE)</f>
        <v>35.668968999999997</v>
      </c>
      <c r="R1245">
        <f>VLOOKUP($D1245,metadata!$B$2:$S$450,15,FALSE)</f>
        <v>139.47766899999999</v>
      </c>
      <c r="S1245">
        <f>VLOOKUP($D1245,metadata!$B$2:$S$450,16,FALSE)</f>
        <v>0.05</v>
      </c>
      <c r="T1245">
        <f>VLOOKUP($D1245,metadata!$B$2:$S$450,17,FALSE)</f>
        <v>50</v>
      </c>
      <c r="U1245">
        <f>VLOOKUP($D1245,metadata!$B$2:$S$450,18,FALSE)</f>
        <v>0</v>
      </c>
      <c r="V1245">
        <f>VLOOKUP($D1245,metadata!$B$2:$Z$450,19,FALSE)</f>
        <v>25</v>
      </c>
      <c r="W1245" t="str">
        <f>VLOOKUP($D1245,metadata!$B$2:$Z$450,20,FALSE)</f>
        <v>global average</v>
      </c>
      <c r="X1245">
        <f>VLOOKUP($D1245,metadata!$B$2:$Z$450,21,FALSE)</f>
        <v>0</v>
      </c>
      <c r="Y1245">
        <f>VLOOKUP($D1245,metadata!$B$2:$Z$450,22,FALSE)</f>
        <v>19</v>
      </c>
      <c r="Z1245">
        <f>VLOOKUP($D1245,metadata!$B$2:$Z$450,23,FALSE)</f>
        <v>0</v>
      </c>
      <c r="AA1245">
        <f>VLOOKUP($D1245,metadata!$B$2:$Z$450,24,FALSE)</f>
        <v>0</v>
      </c>
      <c r="AB1245">
        <f>VLOOKUP($D1245,metadata!$B$2:$Z$450,25,FALSE)</f>
        <v>0</v>
      </c>
    </row>
    <row r="1246" spans="3:28" x14ac:dyDescent="0.3">
      <c r="C1246">
        <v>1245</v>
      </c>
      <c r="D1246" s="11" t="str">
        <f t="shared" si="19"/>
        <v>19- Fuchu</v>
      </c>
      <c r="E1246" t="str">
        <f>VLOOKUP($D1246,metadata!$B$2:$S$450,2,FALSE)</f>
        <v>Kato, Y</v>
      </c>
      <c r="F1246" t="str">
        <f>VLOOKUP($D1246,metadata!$B$2:$S$450,3,FALSE)</f>
        <v>Geographic variation in photoperiodic response for the induction of pupal diapause in the Aristolochia-feeding butterfly Atrophaneura alcinous</v>
      </c>
      <c r="G1246" t="str">
        <f>VLOOKUP($D1246,metadata!$B$2:$S$450,4,FALSE)</f>
        <v>10.1303/aez.2005.347</v>
      </c>
      <c r="H1246" t="str">
        <f>VLOOKUP($D1246,metadata!$B$2:$S$450,5,FALSE)</f>
        <v>y</v>
      </c>
      <c r="I1246" t="str">
        <f>VLOOKUP($D1246,metadata!$B$2:$S$450,6,FALSE)</f>
        <v>a</v>
      </c>
      <c r="J1246" t="str">
        <f>VLOOKUP($D1246,metadata!$B$2:$S$450,7,FALSE)</f>
        <v>i</v>
      </c>
      <c r="K1246">
        <f>VLOOKUP($D1246,metadata!$B$2:$S$450,8,FALSE)</f>
        <v>7</v>
      </c>
      <c r="L1246">
        <f>VLOOKUP($D1246,metadata!$B$2:$S$450,9,FALSE)</f>
        <v>5</v>
      </c>
      <c r="M1246">
        <f>VLOOKUP($D1246,metadata!$B$2:$S$450,10,FALSE)</f>
        <v>0</v>
      </c>
      <c r="N1246" t="str">
        <f>VLOOKUP($D1246,metadata!$B$2:$S$450,11,FALSE)</f>
        <v>Atrophaneura alcinous</v>
      </c>
      <c r="O1246" t="str">
        <f>VLOOKUP($D1246,metadata!$B$2:$S$450,12,FALSE)</f>
        <v>lepidoptera</v>
      </c>
      <c r="P1246" t="str">
        <f>VLOOKUP($D1246,metadata!$B$2:$S$450,13,FALSE)</f>
        <v xml:space="preserve"> Fuchu</v>
      </c>
      <c r="Q1246">
        <f>VLOOKUP($D1246,metadata!$B$2:$S$450,14,FALSE)</f>
        <v>35.668968999999997</v>
      </c>
      <c r="R1246">
        <f>VLOOKUP($D1246,metadata!$B$2:$S$450,15,FALSE)</f>
        <v>139.47766899999999</v>
      </c>
      <c r="S1246">
        <f>VLOOKUP($D1246,metadata!$B$2:$S$450,16,FALSE)</f>
        <v>0.05</v>
      </c>
      <c r="T1246">
        <f>VLOOKUP($D1246,metadata!$B$2:$S$450,17,FALSE)</f>
        <v>50</v>
      </c>
      <c r="U1246">
        <f>VLOOKUP($D1246,metadata!$B$2:$S$450,18,FALSE)</f>
        <v>0</v>
      </c>
      <c r="V1246">
        <f>VLOOKUP($D1246,metadata!$B$2:$Z$450,19,FALSE)</f>
        <v>25</v>
      </c>
      <c r="W1246" t="str">
        <f>VLOOKUP($D1246,metadata!$B$2:$Z$450,20,FALSE)</f>
        <v>global average</v>
      </c>
      <c r="X1246">
        <f>VLOOKUP($D1246,metadata!$B$2:$Z$450,21,FALSE)</f>
        <v>0</v>
      </c>
      <c r="Y1246">
        <f>VLOOKUP($D1246,metadata!$B$2:$Z$450,22,FALSE)</f>
        <v>19</v>
      </c>
      <c r="Z1246">
        <f>VLOOKUP($D1246,metadata!$B$2:$Z$450,23,FALSE)</f>
        <v>0</v>
      </c>
      <c r="AA1246">
        <f>VLOOKUP($D1246,metadata!$B$2:$Z$450,24,FALSE)</f>
        <v>0</v>
      </c>
      <c r="AB1246">
        <f>VLOOKUP($D1246,metadata!$B$2:$Z$450,25,FALSE)</f>
        <v>0</v>
      </c>
    </row>
    <row r="1247" spans="3:28" x14ac:dyDescent="0.3">
      <c r="C1247">
        <v>1246</v>
      </c>
      <c r="D1247" s="11" t="str">
        <f t="shared" si="19"/>
        <v>19- Fuchu</v>
      </c>
      <c r="E1247" t="str">
        <f>VLOOKUP($D1247,metadata!$B$2:$S$450,2,FALSE)</f>
        <v>Kato, Y</v>
      </c>
      <c r="F1247" t="str">
        <f>VLOOKUP($D1247,metadata!$B$2:$S$450,3,FALSE)</f>
        <v>Geographic variation in photoperiodic response for the induction of pupal diapause in the Aristolochia-feeding butterfly Atrophaneura alcinous</v>
      </c>
      <c r="G1247" t="str">
        <f>VLOOKUP($D1247,metadata!$B$2:$S$450,4,FALSE)</f>
        <v>10.1303/aez.2005.347</v>
      </c>
      <c r="H1247" t="str">
        <f>VLOOKUP($D1247,metadata!$B$2:$S$450,5,FALSE)</f>
        <v>y</v>
      </c>
      <c r="I1247" t="str">
        <f>VLOOKUP($D1247,metadata!$B$2:$S$450,6,FALSE)</f>
        <v>a</v>
      </c>
      <c r="J1247" t="str">
        <f>VLOOKUP($D1247,metadata!$B$2:$S$450,7,FALSE)</f>
        <v>i</v>
      </c>
      <c r="K1247">
        <f>VLOOKUP($D1247,metadata!$B$2:$S$450,8,FALSE)</f>
        <v>7</v>
      </c>
      <c r="L1247">
        <f>VLOOKUP($D1247,metadata!$B$2:$S$450,9,FALSE)</f>
        <v>5</v>
      </c>
      <c r="M1247">
        <f>VLOOKUP($D1247,metadata!$B$2:$S$450,10,FALSE)</f>
        <v>0</v>
      </c>
      <c r="N1247" t="str">
        <f>VLOOKUP($D1247,metadata!$B$2:$S$450,11,FALSE)</f>
        <v>Atrophaneura alcinous</v>
      </c>
      <c r="O1247" t="str">
        <f>VLOOKUP($D1247,metadata!$B$2:$S$450,12,FALSE)</f>
        <v>lepidoptera</v>
      </c>
      <c r="P1247" t="str">
        <f>VLOOKUP($D1247,metadata!$B$2:$S$450,13,FALSE)</f>
        <v xml:space="preserve"> Fuchu</v>
      </c>
      <c r="Q1247">
        <f>VLOOKUP($D1247,metadata!$B$2:$S$450,14,FALSE)</f>
        <v>35.668968999999997</v>
      </c>
      <c r="R1247">
        <f>VLOOKUP($D1247,metadata!$B$2:$S$450,15,FALSE)</f>
        <v>139.47766899999999</v>
      </c>
      <c r="S1247">
        <f>VLOOKUP($D1247,metadata!$B$2:$S$450,16,FALSE)</f>
        <v>0.05</v>
      </c>
      <c r="T1247">
        <f>VLOOKUP($D1247,metadata!$B$2:$S$450,17,FALSE)</f>
        <v>50</v>
      </c>
      <c r="U1247">
        <f>VLOOKUP($D1247,metadata!$B$2:$S$450,18,FALSE)</f>
        <v>0</v>
      </c>
      <c r="V1247">
        <f>VLOOKUP($D1247,metadata!$B$2:$Z$450,19,FALSE)</f>
        <v>25</v>
      </c>
      <c r="W1247" t="str">
        <f>VLOOKUP($D1247,metadata!$B$2:$Z$450,20,FALSE)</f>
        <v>global average</v>
      </c>
      <c r="X1247">
        <f>VLOOKUP($D1247,metadata!$B$2:$Z$450,21,FALSE)</f>
        <v>0</v>
      </c>
      <c r="Y1247">
        <f>VLOOKUP($D1247,metadata!$B$2:$Z$450,22,FALSE)</f>
        <v>19</v>
      </c>
      <c r="Z1247">
        <f>VLOOKUP($D1247,metadata!$B$2:$Z$450,23,FALSE)</f>
        <v>0</v>
      </c>
      <c r="AA1247">
        <f>VLOOKUP($D1247,metadata!$B$2:$Z$450,24,FALSE)</f>
        <v>0</v>
      </c>
      <c r="AB1247">
        <f>VLOOKUP($D1247,metadata!$B$2:$Z$450,25,FALSE)</f>
        <v>0</v>
      </c>
    </row>
    <row r="1248" spans="3:28" x14ac:dyDescent="0.3">
      <c r="C1248">
        <v>1247</v>
      </c>
      <c r="D1248" s="11" t="str">
        <f t="shared" si="19"/>
        <v>19- Fuchu</v>
      </c>
      <c r="E1248" t="str">
        <f>VLOOKUP($D1248,metadata!$B$2:$S$450,2,FALSE)</f>
        <v>Kato, Y</v>
      </c>
      <c r="F1248" t="str">
        <f>VLOOKUP($D1248,metadata!$B$2:$S$450,3,FALSE)</f>
        <v>Geographic variation in photoperiodic response for the induction of pupal diapause in the Aristolochia-feeding butterfly Atrophaneura alcinous</v>
      </c>
      <c r="G1248" t="str">
        <f>VLOOKUP($D1248,metadata!$B$2:$S$450,4,FALSE)</f>
        <v>10.1303/aez.2005.347</v>
      </c>
      <c r="H1248" t="str">
        <f>VLOOKUP($D1248,metadata!$B$2:$S$450,5,FALSE)</f>
        <v>y</v>
      </c>
      <c r="I1248" t="str">
        <f>VLOOKUP($D1248,metadata!$B$2:$S$450,6,FALSE)</f>
        <v>a</v>
      </c>
      <c r="J1248" t="str">
        <f>VLOOKUP($D1248,metadata!$B$2:$S$450,7,FALSE)</f>
        <v>i</v>
      </c>
      <c r="K1248">
        <f>VLOOKUP($D1248,metadata!$B$2:$S$450,8,FALSE)</f>
        <v>7</v>
      </c>
      <c r="L1248">
        <f>VLOOKUP($D1248,metadata!$B$2:$S$450,9,FALSE)</f>
        <v>5</v>
      </c>
      <c r="M1248">
        <f>VLOOKUP($D1248,metadata!$B$2:$S$450,10,FALSE)</f>
        <v>0</v>
      </c>
      <c r="N1248" t="str">
        <f>VLOOKUP($D1248,metadata!$B$2:$S$450,11,FALSE)</f>
        <v>Atrophaneura alcinous</v>
      </c>
      <c r="O1248" t="str">
        <f>VLOOKUP($D1248,metadata!$B$2:$S$450,12,FALSE)</f>
        <v>lepidoptera</v>
      </c>
      <c r="P1248" t="str">
        <f>VLOOKUP($D1248,metadata!$B$2:$S$450,13,FALSE)</f>
        <v xml:space="preserve"> Fuchu</v>
      </c>
      <c r="Q1248">
        <f>VLOOKUP($D1248,metadata!$B$2:$S$450,14,FALSE)</f>
        <v>35.668968999999997</v>
      </c>
      <c r="R1248">
        <f>VLOOKUP($D1248,metadata!$B$2:$S$450,15,FALSE)</f>
        <v>139.47766899999999</v>
      </c>
      <c r="S1248">
        <f>VLOOKUP($D1248,metadata!$B$2:$S$450,16,FALSE)</f>
        <v>0.05</v>
      </c>
      <c r="T1248">
        <f>VLOOKUP($D1248,metadata!$B$2:$S$450,17,FALSE)</f>
        <v>50</v>
      </c>
      <c r="U1248">
        <f>VLOOKUP($D1248,metadata!$B$2:$S$450,18,FALSE)</f>
        <v>0</v>
      </c>
      <c r="V1248">
        <f>VLOOKUP($D1248,metadata!$B$2:$Z$450,19,FALSE)</f>
        <v>25</v>
      </c>
      <c r="W1248" t="str">
        <f>VLOOKUP($D1248,metadata!$B$2:$Z$450,20,FALSE)</f>
        <v>global average</v>
      </c>
      <c r="X1248">
        <f>VLOOKUP($D1248,metadata!$B$2:$Z$450,21,FALSE)</f>
        <v>0</v>
      </c>
      <c r="Y1248">
        <f>VLOOKUP($D1248,metadata!$B$2:$Z$450,22,FALSE)</f>
        <v>19</v>
      </c>
      <c r="Z1248">
        <f>VLOOKUP($D1248,metadata!$B$2:$Z$450,23,FALSE)</f>
        <v>0</v>
      </c>
      <c r="AA1248">
        <f>VLOOKUP($D1248,metadata!$B$2:$Z$450,24,FALSE)</f>
        <v>0</v>
      </c>
      <c r="AB1248">
        <f>VLOOKUP($D1248,metadata!$B$2:$Z$450,25,FALSE)</f>
        <v>0</v>
      </c>
    </row>
    <row r="1249" spans="3:28" x14ac:dyDescent="0.3">
      <c r="C1249">
        <v>1248</v>
      </c>
      <c r="D1249" s="11" t="str">
        <f t="shared" si="19"/>
        <v>19- Fuchu</v>
      </c>
      <c r="E1249" t="str">
        <f>VLOOKUP($D1249,metadata!$B$2:$S$450,2,FALSE)</f>
        <v>Kato, Y</v>
      </c>
      <c r="F1249" t="str">
        <f>VLOOKUP($D1249,metadata!$B$2:$S$450,3,FALSE)</f>
        <v>Geographic variation in photoperiodic response for the induction of pupal diapause in the Aristolochia-feeding butterfly Atrophaneura alcinous</v>
      </c>
      <c r="G1249" t="str">
        <f>VLOOKUP($D1249,metadata!$B$2:$S$450,4,FALSE)</f>
        <v>10.1303/aez.2005.347</v>
      </c>
      <c r="H1249" t="str">
        <f>VLOOKUP($D1249,metadata!$B$2:$S$450,5,FALSE)</f>
        <v>y</v>
      </c>
      <c r="I1249" t="str">
        <f>VLOOKUP($D1249,metadata!$B$2:$S$450,6,FALSE)</f>
        <v>a</v>
      </c>
      <c r="J1249" t="str">
        <f>VLOOKUP($D1249,metadata!$B$2:$S$450,7,FALSE)</f>
        <v>i</v>
      </c>
      <c r="K1249">
        <f>VLOOKUP($D1249,metadata!$B$2:$S$450,8,FALSE)</f>
        <v>7</v>
      </c>
      <c r="L1249">
        <f>VLOOKUP($D1249,metadata!$B$2:$S$450,9,FALSE)</f>
        <v>5</v>
      </c>
      <c r="M1249">
        <f>VLOOKUP($D1249,metadata!$B$2:$S$450,10,FALSE)</f>
        <v>0</v>
      </c>
      <c r="N1249" t="str">
        <f>VLOOKUP($D1249,metadata!$B$2:$S$450,11,FALSE)</f>
        <v>Atrophaneura alcinous</v>
      </c>
      <c r="O1249" t="str">
        <f>VLOOKUP($D1249,metadata!$B$2:$S$450,12,FALSE)</f>
        <v>lepidoptera</v>
      </c>
      <c r="P1249" t="str">
        <f>VLOOKUP($D1249,metadata!$B$2:$S$450,13,FALSE)</f>
        <v xml:space="preserve"> Fuchu</v>
      </c>
      <c r="Q1249">
        <f>VLOOKUP($D1249,metadata!$B$2:$S$450,14,FALSE)</f>
        <v>35.668968999999997</v>
      </c>
      <c r="R1249">
        <f>VLOOKUP($D1249,metadata!$B$2:$S$450,15,FALSE)</f>
        <v>139.47766899999999</v>
      </c>
      <c r="S1249">
        <f>VLOOKUP($D1249,metadata!$B$2:$S$450,16,FALSE)</f>
        <v>0.05</v>
      </c>
      <c r="T1249">
        <f>VLOOKUP($D1249,metadata!$B$2:$S$450,17,FALSE)</f>
        <v>50</v>
      </c>
      <c r="U1249">
        <f>VLOOKUP($D1249,metadata!$B$2:$S$450,18,FALSE)</f>
        <v>0</v>
      </c>
      <c r="V1249">
        <f>VLOOKUP($D1249,metadata!$B$2:$Z$450,19,FALSE)</f>
        <v>25</v>
      </c>
      <c r="W1249" t="str">
        <f>VLOOKUP($D1249,metadata!$B$2:$Z$450,20,FALSE)</f>
        <v>global average</v>
      </c>
      <c r="X1249">
        <f>VLOOKUP($D1249,metadata!$B$2:$Z$450,21,FALSE)</f>
        <v>0</v>
      </c>
      <c r="Y1249">
        <f>VLOOKUP($D1249,metadata!$B$2:$Z$450,22,FALSE)</f>
        <v>19</v>
      </c>
      <c r="Z1249">
        <f>VLOOKUP($D1249,metadata!$B$2:$Z$450,23,FALSE)</f>
        <v>0</v>
      </c>
      <c r="AA1249">
        <f>VLOOKUP($D1249,metadata!$B$2:$Z$450,24,FALSE)</f>
        <v>0</v>
      </c>
      <c r="AB1249">
        <f>VLOOKUP($D1249,metadata!$B$2:$Z$450,25,FALSE)</f>
        <v>0</v>
      </c>
    </row>
    <row r="1250" spans="3:28" x14ac:dyDescent="0.3">
      <c r="C1250">
        <v>1249</v>
      </c>
      <c r="D1250" s="11" t="str">
        <f t="shared" si="19"/>
        <v>19- Fuchu</v>
      </c>
      <c r="E1250" t="str">
        <f>VLOOKUP($D1250,metadata!$B$2:$S$450,2,FALSE)</f>
        <v>Kato, Y</v>
      </c>
      <c r="F1250" t="str">
        <f>VLOOKUP($D1250,metadata!$B$2:$S$450,3,FALSE)</f>
        <v>Geographic variation in photoperiodic response for the induction of pupal diapause in the Aristolochia-feeding butterfly Atrophaneura alcinous</v>
      </c>
      <c r="G1250" t="str">
        <f>VLOOKUP($D1250,metadata!$B$2:$S$450,4,FALSE)</f>
        <v>10.1303/aez.2005.347</v>
      </c>
      <c r="H1250" t="str">
        <f>VLOOKUP($D1250,metadata!$B$2:$S$450,5,FALSE)</f>
        <v>y</v>
      </c>
      <c r="I1250" t="str">
        <f>VLOOKUP($D1250,metadata!$B$2:$S$450,6,FALSE)</f>
        <v>a</v>
      </c>
      <c r="J1250" t="str">
        <f>VLOOKUP($D1250,metadata!$B$2:$S$450,7,FALSE)</f>
        <v>i</v>
      </c>
      <c r="K1250">
        <f>VLOOKUP($D1250,metadata!$B$2:$S$450,8,FALSE)</f>
        <v>7</v>
      </c>
      <c r="L1250">
        <f>VLOOKUP($D1250,metadata!$B$2:$S$450,9,FALSE)</f>
        <v>5</v>
      </c>
      <c r="M1250">
        <f>VLOOKUP($D1250,metadata!$B$2:$S$450,10,FALSE)</f>
        <v>0</v>
      </c>
      <c r="N1250" t="str">
        <f>VLOOKUP($D1250,metadata!$B$2:$S$450,11,FALSE)</f>
        <v>Atrophaneura alcinous</v>
      </c>
      <c r="O1250" t="str">
        <f>VLOOKUP($D1250,metadata!$B$2:$S$450,12,FALSE)</f>
        <v>lepidoptera</v>
      </c>
      <c r="P1250" t="str">
        <f>VLOOKUP($D1250,metadata!$B$2:$S$450,13,FALSE)</f>
        <v xml:space="preserve"> Fuchu</v>
      </c>
      <c r="Q1250">
        <f>VLOOKUP($D1250,metadata!$B$2:$S$450,14,FALSE)</f>
        <v>35.668968999999997</v>
      </c>
      <c r="R1250">
        <f>VLOOKUP($D1250,metadata!$B$2:$S$450,15,FALSE)</f>
        <v>139.47766899999999</v>
      </c>
      <c r="S1250">
        <f>VLOOKUP($D1250,metadata!$B$2:$S$450,16,FALSE)</f>
        <v>0.05</v>
      </c>
      <c r="T1250">
        <f>VLOOKUP($D1250,metadata!$B$2:$S$450,17,FALSE)</f>
        <v>50</v>
      </c>
      <c r="U1250">
        <f>VLOOKUP($D1250,metadata!$B$2:$S$450,18,FALSE)</f>
        <v>0</v>
      </c>
      <c r="V1250">
        <f>VLOOKUP($D1250,metadata!$B$2:$Z$450,19,FALSE)</f>
        <v>25</v>
      </c>
      <c r="W1250" t="str">
        <f>VLOOKUP($D1250,metadata!$B$2:$Z$450,20,FALSE)</f>
        <v>global average</v>
      </c>
      <c r="X1250">
        <f>VLOOKUP($D1250,metadata!$B$2:$Z$450,21,FALSE)</f>
        <v>0</v>
      </c>
      <c r="Y1250">
        <f>VLOOKUP($D1250,metadata!$B$2:$Z$450,22,FALSE)</f>
        <v>19</v>
      </c>
      <c r="Z1250">
        <f>VLOOKUP($D1250,metadata!$B$2:$Z$450,23,FALSE)</f>
        <v>0</v>
      </c>
      <c r="AA1250">
        <f>VLOOKUP($D1250,metadata!$B$2:$Z$450,24,FALSE)</f>
        <v>0</v>
      </c>
      <c r="AB1250">
        <f>VLOOKUP($D1250,metadata!$B$2:$Z$450,25,FALSE)</f>
        <v>0</v>
      </c>
    </row>
    <row r="1251" spans="3:28" x14ac:dyDescent="0.3">
      <c r="C1251">
        <v>1250</v>
      </c>
      <c r="D1251" s="11" t="str">
        <f t="shared" si="19"/>
        <v>19- Fuchu</v>
      </c>
      <c r="E1251" t="str">
        <f>VLOOKUP($D1251,metadata!$B$2:$S$450,2,FALSE)</f>
        <v>Kato, Y</v>
      </c>
      <c r="F1251" t="str">
        <f>VLOOKUP($D1251,metadata!$B$2:$S$450,3,FALSE)</f>
        <v>Geographic variation in photoperiodic response for the induction of pupal diapause in the Aristolochia-feeding butterfly Atrophaneura alcinous</v>
      </c>
      <c r="G1251" t="str">
        <f>VLOOKUP($D1251,metadata!$B$2:$S$450,4,FALSE)</f>
        <v>10.1303/aez.2005.347</v>
      </c>
      <c r="H1251" t="str">
        <f>VLOOKUP($D1251,metadata!$B$2:$S$450,5,FALSE)</f>
        <v>y</v>
      </c>
      <c r="I1251" t="str">
        <f>VLOOKUP($D1251,metadata!$B$2:$S$450,6,FALSE)</f>
        <v>a</v>
      </c>
      <c r="J1251" t="str">
        <f>VLOOKUP($D1251,metadata!$B$2:$S$450,7,FALSE)</f>
        <v>i</v>
      </c>
      <c r="K1251">
        <f>VLOOKUP($D1251,metadata!$B$2:$S$450,8,FALSE)</f>
        <v>7</v>
      </c>
      <c r="L1251">
        <f>VLOOKUP($D1251,metadata!$B$2:$S$450,9,FALSE)</f>
        <v>5</v>
      </c>
      <c r="M1251">
        <f>VLOOKUP($D1251,metadata!$B$2:$S$450,10,FALSE)</f>
        <v>0</v>
      </c>
      <c r="N1251" t="str">
        <f>VLOOKUP($D1251,metadata!$B$2:$S$450,11,FALSE)</f>
        <v>Atrophaneura alcinous</v>
      </c>
      <c r="O1251" t="str">
        <f>VLOOKUP($D1251,metadata!$B$2:$S$450,12,FALSE)</f>
        <v>lepidoptera</v>
      </c>
      <c r="P1251" t="str">
        <f>VLOOKUP($D1251,metadata!$B$2:$S$450,13,FALSE)</f>
        <v xml:space="preserve"> Fuchu</v>
      </c>
      <c r="Q1251">
        <f>VLOOKUP($D1251,metadata!$B$2:$S$450,14,FALSE)</f>
        <v>35.668968999999997</v>
      </c>
      <c r="R1251">
        <f>VLOOKUP($D1251,metadata!$B$2:$S$450,15,FALSE)</f>
        <v>139.47766899999999</v>
      </c>
      <c r="S1251">
        <f>VLOOKUP($D1251,metadata!$B$2:$S$450,16,FALSE)</f>
        <v>0.05</v>
      </c>
      <c r="T1251">
        <f>VLOOKUP($D1251,metadata!$B$2:$S$450,17,FALSE)</f>
        <v>50</v>
      </c>
      <c r="U1251">
        <f>VLOOKUP($D1251,metadata!$B$2:$S$450,18,FALSE)</f>
        <v>0</v>
      </c>
      <c r="V1251">
        <f>VLOOKUP($D1251,metadata!$B$2:$Z$450,19,FALSE)</f>
        <v>25</v>
      </c>
      <c r="W1251" t="str">
        <f>VLOOKUP($D1251,metadata!$B$2:$Z$450,20,FALSE)</f>
        <v>global average</v>
      </c>
      <c r="X1251">
        <f>VLOOKUP($D1251,metadata!$B$2:$Z$450,21,FALSE)</f>
        <v>0</v>
      </c>
      <c r="Y1251">
        <f>VLOOKUP($D1251,metadata!$B$2:$Z$450,22,FALSE)</f>
        <v>19</v>
      </c>
      <c r="Z1251">
        <f>VLOOKUP($D1251,metadata!$B$2:$Z$450,23,FALSE)</f>
        <v>0</v>
      </c>
      <c r="AA1251">
        <f>VLOOKUP($D1251,metadata!$B$2:$Z$450,24,FALSE)</f>
        <v>0</v>
      </c>
      <c r="AB1251">
        <f>VLOOKUP($D1251,metadata!$B$2:$Z$450,25,FALSE)</f>
        <v>0</v>
      </c>
    </row>
    <row r="1252" spans="3:28" x14ac:dyDescent="0.3">
      <c r="C1252">
        <v>1251</v>
      </c>
      <c r="D1252" s="11" t="str">
        <f t="shared" si="19"/>
        <v>19- Fuchu</v>
      </c>
      <c r="E1252" t="str">
        <f>VLOOKUP($D1252,metadata!$B$2:$S$450,2,FALSE)</f>
        <v>Kato, Y</v>
      </c>
      <c r="F1252" t="str">
        <f>VLOOKUP($D1252,metadata!$B$2:$S$450,3,FALSE)</f>
        <v>Geographic variation in photoperiodic response for the induction of pupal diapause in the Aristolochia-feeding butterfly Atrophaneura alcinous</v>
      </c>
      <c r="G1252" t="str">
        <f>VLOOKUP($D1252,metadata!$B$2:$S$450,4,FALSE)</f>
        <v>10.1303/aez.2005.347</v>
      </c>
      <c r="H1252" t="str">
        <f>VLOOKUP($D1252,metadata!$B$2:$S$450,5,FALSE)</f>
        <v>y</v>
      </c>
      <c r="I1252" t="str">
        <f>VLOOKUP($D1252,metadata!$B$2:$S$450,6,FALSE)</f>
        <v>a</v>
      </c>
      <c r="J1252" t="str">
        <f>VLOOKUP($D1252,metadata!$B$2:$S$450,7,FALSE)</f>
        <v>i</v>
      </c>
      <c r="K1252">
        <f>VLOOKUP($D1252,metadata!$B$2:$S$450,8,FALSE)</f>
        <v>7</v>
      </c>
      <c r="L1252">
        <f>VLOOKUP($D1252,metadata!$B$2:$S$450,9,FALSE)</f>
        <v>5</v>
      </c>
      <c r="M1252">
        <f>VLOOKUP($D1252,metadata!$B$2:$S$450,10,FALSE)</f>
        <v>0</v>
      </c>
      <c r="N1252" t="str">
        <f>VLOOKUP($D1252,metadata!$B$2:$S$450,11,FALSE)</f>
        <v>Atrophaneura alcinous</v>
      </c>
      <c r="O1252" t="str">
        <f>VLOOKUP($D1252,metadata!$B$2:$S$450,12,FALSE)</f>
        <v>lepidoptera</v>
      </c>
      <c r="P1252" t="str">
        <f>VLOOKUP($D1252,metadata!$B$2:$S$450,13,FALSE)</f>
        <v xml:space="preserve"> Fuchu</v>
      </c>
      <c r="Q1252">
        <f>VLOOKUP($D1252,metadata!$B$2:$S$450,14,FALSE)</f>
        <v>35.668968999999997</v>
      </c>
      <c r="R1252">
        <f>VLOOKUP($D1252,metadata!$B$2:$S$450,15,FALSE)</f>
        <v>139.47766899999999</v>
      </c>
      <c r="S1252">
        <f>VLOOKUP($D1252,metadata!$B$2:$S$450,16,FALSE)</f>
        <v>0.05</v>
      </c>
      <c r="T1252">
        <f>VLOOKUP($D1252,metadata!$B$2:$S$450,17,FALSE)</f>
        <v>50</v>
      </c>
      <c r="U1252">
        <f>VLOOKUP($D1252,metadata!$B$2:$S$450,18,FALSE)</f>
        <v>0</v>
      </c>
      <c r="V1252">
        <f>VLOOKUP($D1252,metadata!$B$2:$Z$450,19,FALSE)</f>
        <v>25</v>
      </c>
      <c r="W1252" t="str">
        <f>VLOOKUP($D1252,metadata!$B$2:$Z$450,20,FALSE)</f>
        <v>global average</v>
      </c>
      <c r="X1252">
        <f>VLOOKUP($D1252,metadata!$B$2:$Z$450,21,FALSE)</f>
        <v>0</v>
      </c>
      <c r="Y1252">
        <f>VLOOKUP($D1252,metadata!$B$2:$Z$450,22,FALSE)</f>
        <v>19</v>
      </c>
      <c r="Z1252">
        <f>VLOOKUP($D1252,metadata!$B$2:$Z$450,23,FALSE)</f>
        <v>0</v>
      </c>
      <c r="AA1252">
        <f>VLOOKUP($D1252,metadata!$B$2:$Z$450,24,FALSE)</f>
        <v>0</v>
      </c>
      <c r="AB1252">
        <f>VLOOKUP($D1252,metadata!$B$2:$Z$450,25,FALSE)</f>
        <v>0</v>
      </c>
    </row>
    <row r="1253" spans="3:28" x14ac:dyDescent="0.3">
      <c r="C1253">
        <v>1252</v>
      </c>
      <c r="D1253" s="11" t="str">
        <f t="shared" si="19"/>
        <v>19- Fuchu</v>
      </c>
      <c r="E1253" t="str">
        <f>VLOOKUP($D1253,metadata!$B$2:$S$450,2,FALSE)</f>
        <v>Kato, Y</v>
      </c>
      <c r="F1253" t="str">
        <f>VLOOKUP($D1253,metadata!$B$2:$S$450,3,FALSE)</f>
        <v>Geographic variation in photoperiodic response for the induction of pupal diapause in the Aristolochia-feeding butterfly Atrophaneura alcinous</v>
      </c>
      <c r="G1253" t="str">
        <f>VLOOKUP($D1253,metadata!$B$2:$S$450,4,FALSE)</f>
        <v>10.1303/aez.2005.347</v>
      </c>
      <c r="H1253" t="str">
        <f>VLOOKUP($D1253,metadata!$B$2:$S$450,5,FALSE)</f>
        <v>y</v>
      </c>
      <c r="I1253" t="str">
        <f>VLOOKUP($D1253,metadata!$B$2:$S$450,6,FALSE)</f>
        <v>a</v>
      </c>
      <c r="J1253" t="str">
        <f>VLOOKUP($D1253,metadata!$B$2:$S$450,7,FALSE)</f>
        <v>i</v>
      </c>
      <c r="K1253">
        <f>VLOOKUP($D1253,metadata!$B$2:$S$450,8,FALSE)</f>
        <v>7</v>
      </c>
      <c r="L1253">
        <f>VLOOKUP($D1253,metadata!$B$2:$S$450,9,FALSE)</f>
        <v>5</v>
      </c>
      <c r="M1253">
        <f>VLOOKUP($D1253,metadata!$B$2:$S$450,10,FALSE)</f>
        <v>0</v>
      </c>
      <c r="N1253" t="str">
        <f>VLOOKUP($D1253,metadata!$B$2:$S$450,11,FALSE)</f>
        <v>Atrophaneura alcinous</v>
      </c>
      <c r="O1253" t="str">
        <f>VLOOKUP($D1253,metadata!$B$2:$S$450,12,FALSE)</f>
        <v>lepidoptera</v>
      </c>
      <c r="P1253" t="str">
        <f>VLOOKUP($D1253,metadata!$B$2:$S$450,13,FALSE)</f>
        <v xml:space="preserve"> Fuchu</v>
      </c>
      <c r="Q1253">
        <f>VLOOKUP($D1253,metadata!$B$2:$S$450,14,FALSE)</f>
        <v>35.668968999999997</v>
      </c>
      <c r="R1253">
        <f>VLOOKUP($D1253,metadata!$B$2:$S$450,15,FALSE)</f>
        <v>139.47766899999999</v>
      </c>
      <c r="S1253">
        <f>VLOOKUP($D1253,metadata!$B$2:$S$450,16,FALSE)</f>
        <v>0.05</v>
      </c>
      <c r="T1253">
        <f>VLOOKUP($D1253,metadata!$B$2:$S$450,17,FALSE)</f>
        <v>50</v>
      </c>
      <c r="U1253">
        <f>VLOOKUP($D1253,metadata!$B$2:$S$450,18,FALSE)</f>
        <v>0</v>
      </c>
      <c r="V1253">
        <f>VLOOKUP($D1253,metadata!$B$2:$Z$450,19,FALSE)</f>
        <v>25</v>
      </c>
      <c r="W1253" t="str">
        <f>VLOOKUP($D1253,metadata!$B$2:$Z$450,20,FALSE)</f>
        <v>global average</v>
      </c>
      <c r="X1253">
        <f>VLOOKUP($D1253,metadata!$B$2:$Z$450,21,FALSE)</f>
        <v>0</v>
      </c>
      <c r="Y1253">
        <f>VLOOKUP($D1253,metadata!$B$2:$Z$450,22,FALSE)</f>
        <v>19</v>
      </c>
      <c r="Z1253">
        <f>VLOOKUP($D1253,metadata!$B$2:$Z$450,23,FALSE)</f>
        <v>0</v>
      </c>
      <c r="AA1253">
        <f>VLOOKUP($D1253,metadata!$B$2:$Z$450,24,FALSE)</f>
        <v>0</v>
      </c>
      <c r="AB1253">
        <f>VLOOKUP($D1253,metadata!$B$2:$Z$450,25,FALSE)</f>
        <v>0</v>
      </c>
    </row>
    <row r="1254" spans="3:28" x14ac:dyDescent="0.3">
      <c r="C1254">
        <v>1253</v>
      </c>
      <c r="D1254" s="11" t="str">
        <f t="shared" si="19"/>
        <v>19- Fuchu</v>
      </c>
      <c r="E1254" t="str">
        <f>VLOOKUP($D1254,metadata!$B$2:$S$450,2,FALSE)</f>
        <v>Kato, Y</v>
      </c>
      <c r="F1254" t="str">
        <f>VLOOKUP($D1254,metadata!$B$2:$S$450,3,FALSE)</f>
        <v>Geographic variation in photoperiodic response for the induction of pupal diapause in the Aristolochia-feeding butterfly Atrophaneura alcinous</v>
      </c>
      <c r="G1254" t="str">
        <f>VLOOKUP($D1254,metadata!$B$2:$S$450,4,FALSE)</f>
        <v>10.1303/aez.2005.347</v>
      </c>
      <c r="H1254" t="str">
        <f>VLOOKUP($D1254,metadata!$B$2:$S$450,5,FALSE)</f>
        <v>y</v>
      </c>
      <c r="I1254" t="str">
        <f>VLOOKUP($D1254,metadata!$B$2:$S$450,6,FALSE)</f>
        <v>a</v>
      </c>
      <c r="J1254" t="str">
        <f>VLOOKUP($D1254,metadata!$B$2:$S$450,7,FALSE)</f>
        <v>i</v>
      </c>
      <c r="K1254">
        <f>VLOOKUP($D1254,metadata!$B$2:$S$450,8,FALSE)</f>
        <v>7</v>
      </c>
      <c r="L1254">
        <f>VLOOKUP($D1254,metadata!$B$2:$S$450,9,FALSE)</f>
        <v>5</v>
      </c>
      <c r="M1254">
        <f>VLOOKUP($D1254,metadata!$B$2:$S$450,10,FALSE)</f>
        <v>0</v>
      </c>
      <c r="N1254" t="str">
        <f>VLOOKUP($D1254,metadata!$B$2:$S$450,11,FALSE)</f>
        <v>Atrophaneura alcinous</v>
      </c>
      <c r="O1254" t="str">
        <f>VLOOKUP($D1254,metadata!$B$2:$S$450,12,FALSE)</f>
        <v>lepidoptera</v>
      </c>
      <c r="P1254" t="str">
        <f>VLOOKUP($D1254,metadata!$B$2:$S$450,13,FALSE)</f>
        <v xml:space="preserve"> Fuchu</v>
      </c>
      <c r="Q1254">
        <f>VLOOKUP($D1254,metadata!$B$2:$S$450,14,FALSE)</f>
        <v>35.668968999999997</v>
      </c>
      <c r="R1254">
        <f>VLOOKUP($D1254,metadata!$B$2:$S$450,15,FALSE)</f>
        <v>139.47766899999999</v>
      </c>
      <c r="S1254">
        <f>VLOOKUP($D1254,metadata!$B$2:$S$450,16,FALSE)</f>
        <v>0.05</v>
      </c>
      <c r="T1254">
        <f>VLOOKUP($D1254,metadata!$B$2:$S$450,17,FALSE)</f>
        <v>50</v>
      </c>
      <c r="U1254">
        <f>VLOOKUP($D1254,metadata!$B$2:$S$450,18,FALSE)</f>
        <v>0</v>
      </c>
      <c r="V1254">
        <f>VLOOKUP($D1254,metadata!$B$2:$Z$450,19,FALSE)</f>
        <v>25</v>
      </c>
      <c r="W1254" t="str">
        <f>VLOOKUP($D1254,metadata!$B$2:$Z$450,20,FALSE)</f>
        <v>global average</v>
      </c>
      <c r="X1254">
        <f>VLOOKUP($D1254,metadata!$B$2:$Z$450,21,FALSE)</f>
        <v>0</v>
      </c>
      <c r="Y1254">
        <f>VLOOKUP($D1254,metadata!$B$2:$Z$450,22,FALSE)</f>
        <v>19</v>
      </c>
      <c r="Z1254">
        <f>VLOOKUP($D1254,metadata!$B$2:$Z$450,23,FALSE)</f>
        <v>0</v>
      </c>
      <c r="AA1254">
        <f>VLOOKUP($D1254,metadata!$B$2:$Z$450,24,FALSE)</f>
        <v>0</v>
      </c>
      <c r="AB1254">
        <f>VLOOKUP($D1254,metadata!$B$2:$Z$450,25,FALSE)</f>
        <v>0</v>
      </c>
    </row>
    <row r="1255" spans="3:28" x14ac:dyDescent="0.3">
      <c r="C1255">
        <v>1254</v>
      </c>
      <c r="D1255" s="11" t="str">
        <f t="shared" si="19"/>
        <v>19- Fuchu</v>
      </c>
      <c r="E1255" t="str">
        <f>VLOOKUP($D1255,metadata!$B$2:$S$450,2,FALSE)</f>
        <v>Kato, Y</v>
      </c>
      <c r="F1255" t="str">
        <f>VLOOKUP($D1255,metadata!$B$2:$S$450,3,FALSE)</f>
        <v>Geographic variation in photoperiodic response for the induction of pupal diapause in the Aristolochia-feeding butterfly Atrophaneura alcinous</v>
      </c>
      <c r="G1255" t="str">
        <f>VLOOKUP($D1255,metadata!$B$2:$S$450,4,FALSE)</f>
        <v>10.1303/aez.2005.347</v>
      </c>
      <c r="H1255" t="str">
        <f>VLOOKUP($D1255,metadata!$B$2:$S$450,5,FALSE)</f>
        <v>y</v>
      </c>
      <c r="I1255" t="str">
        <f>VLOOKUP($D1255,metadata!$B$2:$S$450,6,FALSE)</f>
        <v>a</v>
      </c>
      <c r="J1255" t="str">
        <f>VLOOKUP($D1255,metadata!$B$2:$S$450,7,FALSE)</f>
        <v>i</v>
      </c>
      <c r="K1255">
        <f>VLOOKUP($D1255,metadata!$B$2:$S$450,8,FALSE)</f>
        <v>7</v>
      </c>
      <c r="L1255">
        <f>VLOOKUP($D1255,metadata!$B$2:$S$450,9,FALSE)</f>
        <v>5</v>
      </c>
      <c r="M1255">
        <f>VLOOKUP($D1255,metadata!$B$2:$S$450,10,FALSE)</f>
        <v>0</v>
      </c>
      <c r="N1255" t="str">
        <f>VLOOKUP($D1255,metadata!$B$2:$S$450,11,FALSE)</f>
        <v>Atrophaneura alcinous</v>
      </c>
      <c r="O1255" t="str">
        <f>VLOOKUP($D1255,metadata!$B$2:$S$450,12,FALSE)</f>
        <v>lepidoptera</v>
      </c>
      <c r="P1255" t="str">
        <f>VLOOKUP($D1255,metadata!$B$2:$S$450,13,FALSE)</f>
        <v xml:space="preserve"> Fuchu</v>
      </c>
      <c r="Q1255">
        <f>VLOOKUP($D1255,metadata!$B$2:$S$450,14,FALSE)</f>
        <v>35.668968999999997</v>
      </c>
      <c r="R1255">
        <f>VLOOKUP($D1255,metadata!$B$2:$S$450,15,FALSE)</f>
        <v>139.47766899999999</v>
      </c>
      <c r="S1255">
        <f>VLOOKUP($D1255,metadata!$B$2:$S$450,16,FALSE)</f>
        <v>0.05</v>
      </c>
      <c r="T1255">
        <f>VLOOKUP($D1255,metadata!$B$2:$S$450,17,FALSE)</f>
        <v>50</v>
      </c>
      <c r="U1255">
        <f>VLOOKUP($D1255,metadata!$B$2:$S$450,18,FALSE)</f>
        <v>0</v>
      </c>
      <c r="V1255">
        <f>VLOOKUP($D1255,metadata!$B$2:$Z$450,19,FALSE)</f>
        <v>25</v>
      </c>
      <c r="W1255" t="str">
        <f>VLOOKUP($D1255,metadata!$B$2:$Z$450,20,FALSE)</f>
        <v>global average</v>
      </c>
      <c r="X1255">
        <f>VLOOKUP($D1255,metadata!$B$2:$Z$450,21,FALSE)</f>
        <v>0</v>
      </c>
      <c r="Y1255">
        <f>VLOOKUP($D1255,metadata!$B$2:$Z$450,22,FALSE)</f>
        <v>19</v>
      </c>
      <c r="Z1255">
        <f>VLOOKUP($D1255,metadata!$B$2:$Z$450,23,FALSE)</f>
        <v>0</v>
      </c>
      <c r="AA1255">
        <f>VLOOKUP($D1255,metadata!$B$2:$Z$450,24,FALSE)</f>
        <v>0</v>
      </c>
      <c r="AB1255">
        <f>VLOOKUP($D1255,metadata!$B$2:$Z$450,25,FALSE)</f>
        <v>0</v>
      </c>
    </row>
    <row r="1256" spans="3:28" x14ac:dyDescent="0.3">
      <c r="C1256">
        <v>1255</v>
      </c>
      <c r="D1256" s="11" t="str">
        <f t="shared" si="19"/>
        <v>19- Fuchu</v>
      </c>
      <c r="E1256" t="str">
        <f>VLOOKUP($D1256,metadata!$B$2:$S$450,2,FALSE)</f>
        <v>Kato, Y</v>
      </c>
      <c r="F1256" t="str">
        <f>VLOOKUP($D1256,metadata!$B$2:$S$450,3,FALSE)</f>
        <v>Geographic variation in photoperiodic response for the induction of pupal diapause in the Aristolochia-feeding butterfly Atrophaneura alcinous</v>
      </c>
      <c r="G1256" t="str">
        <f>VLOOKUP($D1256,metadata!$B$2:$S$450,4,FALSE)</f>
        <v>10.1303/aez.2005.347</v>
      </c>
      <c r="H1256" t="str">
        <f>VLOOKUP($D1256,metadata!$B$2:$S$450,5,FALSE)</f>
        <v>y</v>
      </c>
      <c r="I1256" t="str">
        <f>VLOOKUP($D1256,metadata!$B$2:$S$450,6,FALSE)</f>
        <v>a</v>
      </c>
      <c r="J1256" t="str">
        <f>VLOOKUP($D1256,metadata!$B$2:$S$450,7,FALSE)</f>
        <v>i</v>
      </c>
      <c r="K1256">
        <f>VLOOKUP($D1256,metadata!$B$2:$S$450,8,FALSE)</f>
        <v>7</v>
      </c>
      <c r="L1256">
        <f>VLOOKUP($D1256,metadata!$B$2:$S$450,9,FALSE)</f>
        <v>5</v>
      </c>
      <c r="M1256">
        <f>VLOOKUP($D1256,metadata!$B$2:$S$450,10,FALSE)</f>
        <v>0</v>
      </c>
      <c r="N1256" t="str">
        <f>VLOOKUP($D1256,metadata!$B$2:$S$450,11,FALSE)</f>
        <v>Atrophaneura alcinous</v>
      </c>
      <c r="O1256" t="str">
        <f>VLOOKUP($D1256,metadata!$B$2:$S$450,12,FALSE)</f>
        <v>lepidoptera</v>
      </c>
      <c r="P1256" t="str">
        <f>VLOOKUP($D1256,metadata!$B$2:$S$450,13,FALSE)</f>
        <v xml:space="preserve"> Fuchu</v>
      </c>
      <c r="Q1256">
        <f>VLOOKUP($D1256,metadata!$B$2:$S$450,14,FALSE)</f>
        <v>35.668968999999997</v>
      </c>
      <c r="R1256">
        <f>VLOOKUP($D1256,metadata!$B$2:$S$450,15,FALSE)</f>
        <v>139.47766899999999</v>
      </c>
      <c r="S1256">
        <f>VLOOKUP($D1256,metadata!$B$2:$S$450,16,FALSE)</f>
        <v>0.05</v>
      </c>
      <c r="T1256">
        <f>VLOOKUP($D1256,metadata!$B$2:$S$450,17,FALSE)</f>
        <v>50</v>
      </c>
      <c r="U1256">
        <f>VLOOKUP($D1256,metadata!$B$2:$S$450,18,FALSE)</f>
        <v>0</v>
      </c>
      <c r="V1256">
        <f>VLOOKUP($D1256,metadata!$B$2:$Z$450,19,FALSE)</f>
        <v>25</v>
      </c>
      <c r="W1256" t="str">
        <f>VLOOKUP($D1256,metadata!$B$2:$Z$450,20,FALSE)</f>
        <v>global average</v>
      </c>
      <c r="X1256">
        <f>VLOOKUP($D1256,metadata!$B$2:$Z$450,21,FALSE)</f>
        <v>0</v>
      </c>
      <c r="Y1256">
        <f>VLOOKUP($D1256,metadata!$B$2:$Z$450,22,FALSE)</f>
        <v>19</v>
      </c>
      <c r="Z1256">
        <f>VLOOKUP($D1256,metadata!$B$2:$Z$450,23,FALSE)</f>
        <v>0</v>
      </c>
      <c r="AA1256">
        <f>VLOOKUP($D1256,metadata!$B$2:$Z$450,24,FALSE)</f>
        <v>0</v>
      </c>
      <c r="AB1256">
        <f>VLOOKUP($D1256,metadata!$B$2:$Z$450,25,FALSE)</f>
        <v>0</v>
      </c>
    </row>
    <row r="1257" spans="3:28" x14ac:dyDescent="0.3">
      <c r="C1257">
        <v>1256</v>
      </c>
      <c r="D1257" s="11" t="str">
        <f t="shared" si="19"/>
        <v>19- Fuchu</v>
      </c>
      <c r="E1257" t="str">
        <f>VLOOKUP($D1257,metadata!$B$2:$S$450,2,FALSE)</f>
        <v>Kato, Y</v>
      </c>
      <c r="F1257" t="str">
        <f>VLOOKUP($D1257,metadata!$B$2:$S$450,3,FALSE)</f>
        <v>Geographic variation in photoperiodic response for the induction of pupal diapause in the Aristolochia-feeding butterfly Atrophaneura alcinous</v>
      </c>
      <c r="G1257" t="str">
        <f>VLOOKUP($D1257,metadata!$B$2:$S$450,4,FALSE)</f>
        <v>10.1303/aez.2005.347</v>
      </c>
      <c r="H1257" t="str">
        <f>VLOOKUP($D1257,metadata!$B$2:$S$450,5,FALSE)</f>
        <v>y</v>
      </c>
      <c r="I1257" t="str">
        <f>VLOOKUP($D1257,metadata!$B$2:$S$450,6,FALSE)</f>
        <v>a</v>
      </c>
      <c r="J1257" t="str">
        <f>VLOOKUP($D1257,metadata!$B$2:$S$450,7,FALSE)</f>
        <v>i</v>
      </c>
      <c r="K1257">
        <f>VLOOKUP($D1257,metadata!$B$2:$S$450,8,FALSE)</f>
        <v>7</v>
      </c>
      <c r="L1257">
        <f>VLOOKUP($D1257,metadata!$B$2:$S$450,9,FALSE)</f>
        <v>5</v>
      </c>
      <c r="M1257">
        <f>VLOOKUP($D1257,metadata!$B$2:$S$450,10,FALSE)</f>
        <v>0</v>
      </c>
      <c r="N1257" t="str">
        <f>VLOOKUP($D1257,metadata!$B$2:$S$450,11,FALSE)</f>
        <v>Atrophaneura alcinous</v>
      </c>
      <c r="O1257" t="str">
        <f>VLOOKUP($D1257,metadata!$B$2:$S$450,12,FALSE)</f>
        <v>lepidoptera</v>
      </c>
      <c r="P1257" t="str">
        <f>VLOOKUP($D1257,metadata!$B$2:$S$450,13,FALSE)</f>
        <v xml:space="preserve"> Fuchu</v>
      </c>
      <c r="Q1257">
        <f>VLOOKUP($D1257,metadata!$B$2:$S$450,14,FALSE)</f>
        <v>35.668968999999997</v>
      </c>
      <c r="R1257">
        <f>VLOOKUP($D1257,metadata!$B$2:$S$450,15,FALSE)</f>
        <v>139.47766899999999</v>
      </c>
      <c r="S1257">
        <f>VLOOKUP($D1257,metadata!$B$2:$S$450,16,FALSE)</f>
        <v>0.05</v>
      </c>
      <c r="T1257">
        <f>VLOOKUP($D1257,metadata!$B$2:$S$450,17,FALSE)</f>
        <v>50</v>
      </c>
      <c r="U1257">
        <f>VLOOKUP($D1257,metadata!$B$2:$S$450,18,FALSE)</f>
        <v>0</v>
      </c>
      <c r="V1257">
        <f>VLOOKUP($D1257,metadata!$B$2:$Z$450,19,FALSE)</f>
        <v>25</v>
      </c>
      <c r="W1257" t="str">
        <f>VLOOKUP($D1257,metadata!$B$2:$Z$450,20,FALSE)</f>
        <v>global average</v>
      </c>
      <c r="X1257">
        <f>VLOOKUP($D1257,metadata!$B$2:$Z$450,21,FALSE)</f>
        <v>0</v>
      </c>
      <c r="Y1257">
        <f>VLOOKUP($D1257,metadata!$B$2:$Z$450,22,FALSE)</f>
        <v>19</v>
      </c>
      <c r="Z1257">
        <f>VLOOKUP($D1257,metadata!$B$2:$Z$450,23,FALSE)</f>
        <v>0</v>
      </c>
      <c r="AA1257">
        <f>VLOOKUP($D1257,metadata!$B$2:$Z$450,24,FALSE)</f>
        <v>0</v>
      </c>
      <c r="AB1257">
        <f>VLOOKUP($D1257,metadata!$B$2:$Z$450,25,FALSE)</f>
        <v>0</v>
      </c>
    </row>
    <row r="1258" spans="3:28" x14ac:dyDescent="0.3">
      <c r="C1258">
        <v>1257</v>
      </c>
      <c r="D1258" s="11" t="str">
        <f t="shared" si="19"/>
        <v>19- Fuchu</v>
      </c>
      <c r="E1258" t="str">
        <f>VLOOKUP($D1258,metadata!$B$2:$S$450,2,FALSE)</f>
        <v>Kato, Y</v>
      </c>
      <c r="F1258" t="str">
        <f>VLOOKUP($D1258,metadata!$B$2:$S$450,3,FALSE)</f>
        <v>Geographic variation in photoperiodic response for the induction of pupal diapause in the Aristolochia-feeding butterfly Atrophaneura alcinous</v>
      </c>
      <c r="G1258" t="str">
        <f>VLOOKUP($D1258,metadata!$B$2:$S$450,4,FALSE)</f>
        <v>10.1303/aez.2005.347</v>
      </c>
      <c r="H1258" t="str">
        <f>VLOOKUP($D1258,metadata!$B$2:$S$450,5,FALSE)</f>
        <v>y</v>
      </c>
      <c r="I1258" t="str">
        <f>VLOOKUP($D1258,metadata!$B$2:$S$450,6,FALSE)</f>
        <v>a</v>
      </c>
      <c r="J1258" t="str">
        <f>VLOOKUP($D1258,metadata!$B$2:$S$450,7,FALSE)</f>
        <v>i</v>
      </c>
      <c r="K1258">
        <f>VLOOKUP($D1258,metadata!$B$2:$S$450,8,FALSE)</f>
        <v>7</v>
      </c>
      <c r="L1258">
        <f>VLOOKUP($D1258,metadata!$B$2:$S$450,9,FALSE)</f>
        <v>5</v>
      </c>
      <c r="M1258">
        <f>VLOOKUP($D1258,metadata!$B$2:$S$450,10,FALSE)</f>
        <v>0</v>
      </c>
      <c r="N1258" t="str">
        <f>VLOOKUP($D1258,metadata!$B$2:$S$450,11,FALSE)</f>
        <v>Atrophaneura alcinous</v>
      </c>
      <c r="O1258" t="str">
        <f>VLOOKUP($D1258,metadata!$B$2:$S$450,12,FALSE)</f>
        <v>lepidoptera</v>
      </c>
      <c r="P1258" t="str">
        <f>VLOOKUP($D1258,metadata!$B$2:$S$450,13,FALSE)</f>
        <v xml:space="preserve"> Fuchu</v>
      </c>
      <c r="Q1258">
        <f>VLOOKUP($D1258,metadata!$B$2:$S$450,14,FALSE)</f>
        <v>35.668968999999997</v>
      </c>
      <c r="R1258">
        <f>VLOOKUP($D1258,metadata!$B$2:$S$450,15,FALSE)</f>
        <v>139.47766899999999</v>
      </c>
      <c r="S1258">
        <f>VLOOKUP($D1258,metadata!$B$2:$S$450,16,FALSE)</f>
        <v>0.05</v>
      </c>
      <c r="T1258">
        <f>VLOOKUP($D1258,metadata!$B$2:$S$450,17,FALSE)</f>
        <v>50</v>
      </c>
      <c r="U1258">
        <f>VLOOKUP($D1258,metadata!$B$2:$S$450,18,FALSE)</f>
        <v>0</v>
      </c>
      <c r="V1258">
        <f>VLOOKUP($D1258,metadata!$B$2:$Z$450,19,FALSE)</f>
        <v>25</v>
      </c>
      <c r="W1258" t="str">
        <f>VLOOKUP($D1258,metadata!$B$2:$Z$450,20,FALSE)</f>
        <v>global average</v>
      </c>
      <c r="X1258">
        <f>VLOOKUP($D1258,metadata!$B$2:$Z$450,21,FALSE)</f>
        <v>0</v>
      </c>
      <c r="Y1258">
        <f>VLOOKUP($D1258,metadata!$B$2:$Z$450,22,FALSE)</f>
        <v>19</v>
      </c>
      <c r="Z1258">
        <f>VLOOKUP($D1258,metadata!$B$2:$Z$450,23,FALSE)</f>
        <v>0</v>
      </c>
      <c r="AA1258">
        <f>VLOOKUP($D1258,metadata!$B$2:$Z$450,24,FALSE)</f>
        <v>0</v>
      </c>
      <c r="AB1258">
        <f>VLOOKUP($D1258,metadata!$B$2:$Z$450,25,FALSE)</f>
        <v>0</v>
      </c>
    </row>
    <row r="1259" spans="3:28" x14ac:dyDescent="0.3">
      <c r="C1259">
        <v>1258</v>
      </c>
      <c r="D1259" s="11" t="str">
        <f t="shared" si="19"/>
        <v>19- Fuchu</v>
      </c>
      <c r="E1259" t="str">
        <f>VLOOKUP($D1259,metadata!$B$2:$S$450,2,FALSE)</f>
        <v>Kato, Y</v>
      </c>
      <c r="F1259" t="str">
        <f>VLOOKUP($D1259,metadata!$B$2:$S$450,3,FALSE)</f>
        <v>Geographic variation in photoperiodic response for the induction of pupal diapause in the Aristolochia-feeding butterfly Atrophaneura alcinous</v>
      </c>
      <c r="G1259" t="str">
        <f>VLOOKUP($D1259,metadata!$B$2:$S$450,4,FALSE)</f>
        <v>10.1303/aez.2005.347</v>
      </c>
      <c r="H1259" t="str">
        <f>VLOOKUP($D1259,metadata!$B$2:$S$450,5,FALSE)</f>
        <v>y</v>
      </c>
      <c r="I1259" t="str">
        <f>VLOOKUP($D1259,metadata!$B$2:$S$450,6,FALSE)</f>
        <v>a</v>
      </c>
      <c r="J1259" t="str">
        <f>VLOOKUP($D1259,metadata!$B$2:$S$450,7,FALSE)</f>
        <v>i</v>
      </c>
      <c r="K1259">
        <f>VLOOKUP($D1259,metadata!$B$2:$S$450,8,FALSE)</f>
        <v>7</v>
      </c>
      <c r="L1259">
        <f>VLOOKUP($D1259,metadata!$B$2:$S$450,9,FALSE)</f>
        <v>5</v>
      </c>
      <c r="M1259">
        <f>VLOOKUP($D1259,metadata!$B$2:$S$450,10,FALSE)</f>
        <v>0</v>
      </c>
      <c r="N1259" t="str">
        <f>VLOOKUP($D1259,metadata!$B$2:$S$450,11,FALSE)</f>
        <v>Atrophaneura alcinous</v>
      </c>
      <c r="O1259" t="str">
        <f>VLOOKUP($D1259,metadata!$B$2:$S$450,12,FALSE)</f>
        <v>lepidoptera</v>
      </c>
      <c r="P1259" t="str">
        <f>VLOOKUP($D1259,metadata!$B$2:$S$450,13,FALSE)</f>
        <v xml:space="preserve"> Fuchu</v>
      </c>
      <c r="Q1259">
        <f>VLOOKUP($D1259,metadata!$B$2:$S$450,14,FALSE)</f>
        <v>35.668968999999997</v>
      </c>
      <c r="R1259">
        <f>VLOOKUP($D1259,metadata!$B$2:$S$450,15,FALSE)</f>
        <v>139.47766899999999</v>
      </c>
      <c r="S1259">
        <f>VLOOKUP($D1259,metadata!$B$2:$S$450,16,FALSE)</f>
        <v>0.05</v>
      </c>
      <c r="T1259">
        <f>VLOOKUP($D1259,metadata!$B$2:$S$450,17,FALSE)</f>
        <v>50</v>
      </c>
      <c r="U1259">
        <f>VLOOKUP($D1259,metadata!$B$2:$S$450,18,FALSE)</f>
        <v>0</v>
      </c>
      <c r="V1259">
        <f>VLOOKUP($D1259,metadata!$B$2:$Z$450,19,FALSE)</f>
        <v>25</v>
      </c>
      <c r="W1259" t="str">
        <f>VLOOKUP($D1259,metadata!$B$2:$Z$450,20,FALSE)</f>
        <v>global average</v>
      </c>
      <c r="X1259">
        <f>VLOOKUP($D1259,metadata!$B$2:$Z$450,21,FALSE)</f>
        <v>0</v>
      </c>
      <c r="Y1259">
        <f>VLOOKUP($D1259,metadata!$B$2:$Z$450,22,FALSE)</f>
        <v>19</v>
      </c>
      <c r="Z1259">
        <f>VLOOKUP($D1259,metadata!$B$2:$Z$450,23,FALSE)</f>
        <v>0</v>
      </c>
      <c r="AA1259">
        <f>VLOOKUP($D1259,metadata!$B$2:$Z$450,24,FALSE)</f>
        <v>0</v>
      </c>
      <c r="AB1259">
        <f>VLOOKUP($D1259,metadata!$B$2:$Z$450,25,FALSE)</f>
        <v>0</v>
      </c>
    </row>
    <row r="1260" spans="3:28" x14ac:dyDescent="0.3">
      <c r="C1260">
        <v>1259</v>
      </c>
      <c r="D1260" s="11" t="str">
        <f t="shared" si="19"/>
        <v>19- Fuchu</v>
      </c>
      <c r="E1260" t="str">
        <f>VLOOKUP($D1260,metadata!$B$2:$S$450,2,FALSE)</f>
        <v>Kato, Y</v>
      </c>
      <c r="F1260" t="str">
        <f>VLOOKUP($D1260,metadata!$B$2:$S$450,3,FALSE)</f>
        <v>Geographic variation in photoperiodic response for the induction of pupal diapause in the Aristolochia-feeding butterfly Atrophaneura alcinous</v>
      </c>
      <c r="G1260" t="str">
        <f>VLOOKUP($D1260,metadata!$B$2:$S$450,4,FALSE)</f>
        <v>10.1303/aez.2005.347</v>
      </c>
      <c r="H1260" t="str">
        <f>VLOOKUP($D1260,metadata!$B$2:$S$450,5,FALSE)</f>
        <v>y</v>
      </c>
      <c r="I1260" t="str">
        <f>VLOOKUP($D1260,metadata!$B$2:$S$450,6,FALSE)</f>
        <v>a</v>
      </c>
      <c r="J1260" t="str">
        <f>VLOOKUP($D1260,metadata!$B$2:$S$450,7,FALSE)</f>
        <v>i</v>
      </c>
      <c r="K1260">
        <f>VLOOKUP($D1260,metadata!$B$2:$S$450,8,FALSE)</f>
        <v>7</v>
      </c>
      <c r="L1260">
        <f>VLOOKUP($D1260,metadata!$B$2:$S$450,9,FALSE)</f>
        <v>5</v>
      </c>
      <c r="M1260">
        <f>VLOOKUP($D1260,metadata!$B$2:$S$450,10,FALSE)</f>
        <v>0</v>
      </c>
      <c r="N1260" t="str">
        <f>VLOOKUP($D1260,metadata!$B$2:$S$450,11,FALSE)</f>
        <v>Atrophaneura alcinous</v>
      </c>
      <c r="O1260" t="str">
        <f>VLOOKUP($D1260,metadata!$B$2:$S$450,12,FALSE)</f>
        <v>lepidoptera</v>
      </c>
      <c r="P1260" t="str">
        <f>VLOOKUP($D1260,metadata!$B$2:$S$450,13,FALSE)</f>
        <v xml:space="preserve"> Fuchu</v>
      </c>
      <c r="Q1260">
        <f>VLOOKUP($D1260,metadata!$B$2:$S$450,14,FALSE)</f>
        <v>35.668968999999997</v>
      </c>
      <c r="R1260">
        <f>VLOOKUP($D1260,metadata!$B$2:$S$450,15,FALSE)</f>
        <v>139.47766899999999</v>
      </c>
      <c r="S1260">
        <f>VLOOKUP($D1260,metadata!$B$2:$S$450,16,FALSE)</f>
        <v>0.05</v>
      </c>
      <c r="T1260">
        <f>VLOOKUP($D1260,metadata!$B$2:$S$450,17,FALSE)</f>
        <v>50</v>
      </c>
      <c r="U1260">
        <f>VLOOKUP($D1260,metadata!$B$2:$S$450,18,FALSE)</f>
        <v>0</v>
      </c>
      <c r="V1260">
        <f>VLOOKUP($D1260,metadata!$B$2:$Z$450,19,FALSE)</f>
        <v>25</v>
      </c>
      <c r="W1260" t="str">
        <f>VLOOKUP($D1260,metadata!$B$2:$Z$450,20,FALSE)</f>
        <v>global average</v>
      </c>
      <c r="X1260">
        <f>VLOOKUP($D1260,metadata!$B$2:$Z$450,21,FALSE)</f>
        <v>0</v>
      </c>
      <c r="Y1260">
        <f>VLOOKUP($D1260,metadata!$B$2:$Z$450,22,FALSE)</f>
        <v>19</v>
      </c>
      <c r="Z1260">
        <f>VLOOKUP($D1260,metadata!$B$2:$Z$450,23,FALSE)</f>
        <v>0</v>
      </c>
      <c r="AA1260">
        <f>VLOOKUP($D1260,metadata!$B$2:$Z$450,24,FALSE)</f>
        <v>0</v>
      </c>
      <c r="AB1260">
        <f>VLOOKUP($D1260,metadata!$B$2:$Z$450,25,FALSE)</f>
        <v>0</v>
      </c>
    </row>
    <row r="1261" spans="3:28" x14ac:dyDescent="0.3">
      <c r="C1261">
        <v>1260</v>
      </c>
      <c r="D1261" s="11" t="str">
        <f t="shared" si="19"/>
        <v>19- Fuchu</v>
      </c>
      <c r="E1261" t="str">
        <f>VLOOKUP($D1261,metadata!$B$2:$S$450,2,FALSE)</f>
        <v>Kato, Y</v>
      </c>
      <c r="F1261" t="str">
        <f>VLOOKUP($D1261,metadata!$B$2:$S$450,3,FALSE)</f>
        <v>Geographic variation in photoperiodic response for the induction of pupal diapause in the Aristolochia-feeding butterfly Atrophaneura alcinous</v>
      </c>
      <c r="G1261" t="str">
        <f>VLOOKUP($D1261,metadata!$B$2:$S$450,4,FALSE)</f>
        <v>10.1303/aez.2005.347</v>
      </c>
      <c r="H1261" t="str">
        <f>VLOOKUP($D1261,metadata!$B$2:$S$450,5,FALSE)</f>
        <v>y</v>
      </c>
      <c r="I1261" t="str">
        <f>VLOOKUP($D1261,metadata!$B$2:$S$450,6,FALSE)</f>
        <v>a</v>
      </c>
      <c r="J1261" t="str">
        <f>VLOOKUP($D1261,metadata!$B$2:$S$450,7,FALSE)</f>
        <v>i</v>
      </c>
      <c r="K1261">
        <f>VLOOKUP($D1261,metadata!$B$2:$S$450,8,FALSE)</f>
        <v>7</v>
      </c>
      <c r="L1261">
        <f>VLOOKUP($D1261,metadata!$B$2:$S$450,9,FALSE)</f>
        <v>5</v>
      </c>
      <c r="M1261">
        <f>VLOOKUP($D1261,metadata!$B$2:$S$450,10,FALSE)</f>
        <v>0</v>
      </c>
      <c r="N1261" t="str">
        <f>VLOOKUP($D1261,metadata!$B$2:$S$450,11,FALSE)</f>
        <v>Atrophaneura alcinous</v>
      </c>
      <c r="O1261" t="str">
        <f>VLOOKUP($D1261,metadata!$B$2:$S$450,12,FALSE)</f>
        <v>lepidoptera</v>
      </c>
      <c r="P1261" t="str">
        <f>VLOOKUP($D1261,metadata!$B$2:$S$450,13,FALSE)</f>
        <v xml:space="preserve"> Fuchu</v>
      </c>
      <c r="Q1261">
        <f>VLOOKUP($D1261,metadata!$B$2:$S$450,14,FALSE)</f>
        <v>35.668968999999997</v>
      </c>
      <c r="R1261">
        <f>VLOOKUP($D1261,metadata!$B$2:$S$450,15,FALSE)</f>
        <v>139.47766899999999</v>
      </c>
      <c r="S1261">
        <f>VLOOKUP($D1261,metadata!$B$2:$S$450,16,FALSE)</f>
        <v>0.05</v>
      </c>
      <c r="T1261">
        <f>VLOOKUP($D1261,metadata!$B$2:$S$450,17,FALSE)</f>
        <v>50</v>
      </c>
      <c r="U1261">
        <f>VLOOKUP($D1261,metadata!$B$2:$S$450,18,FALSE)</f>
        <v>0</v>
      </c>
      <c r="V1261">
        <f>VLOOKUP($D1261,metadata!$B$2:$Z$450,19,FALSE)</f>
        <v>25</v>
      </c>
      <c r="W1261" t="str">
        <f>VLOOKUP($D1261,metadata!$B$2:$Z$450,20,FALSE)</f>
        <v>global average</v>
      </c>
      <c r="X1261">
        <f>VLOOKUP($D1261,metadata!$B$2:$Z$450,21,FALSE)</f>
        <v>0</v>
      </c>
      <c r="Y1261">
        <f>VLOOKUP($D1261,metadata!$B$2:$Z$450,22,FALSE)</f>
        <v>19</v>
      </c>
      <c r="Z1261">
        <f>VLOOKUP($D1261,metadata!$B$2:$Z$450,23,FALSE)</f>
        <v>0</v>
      </c>
      <c r="AA1261">
        <f>VLOOKUP($D1261,metadata!$B$2:$Z$450,24,FALSE)</f>
        <v>0</v>
      </c>
      <c r="AB1261">
        <f>VLOOKUP($D1261,metadata!$B$2:$Z$450,25,FALSE)</f>
        <v>0</v>
      </c>
    </row>
    <row r="1262" spans="3:28" x14ac:dyDescent="0.3">
      <c r="C1262">
        <v>1261</v>
      </c>
      <c r="D1262" s="11" t="str">
        <f t="shared" si="19"/>
        <v>19- Fuchu</v>
      </c>
      <c r="E1262" t="str">
        <f>VLOOKUP($D1262,metadata!$B$2:$S$450,2,FALSE)</f>
        <v>Kato, Y</v>
      </c>
      <c r="F1262" t="str">
        <f>VLOOKUP($D1262,metadata!$B$2:$S$450,3,FALSE)</f>
        <v>Geographic variation in photoperiodic response for the induction of pupal diapause in the Aristolochia-feeding butterfly Atrophaneura alcinous</v>
      </c>
      <c r="G1262" t="str">
        <f>VLOOKUP($D1262,metadata!$B$2:$S$450,4,FALSE)</f>
        <v>10.1303/aez.2005.347</v>
      </c>
      <c r="H1262" t="str">
        <f>VLOOKUP($D1262,metadata!$B$2:$S$450,5,FALSE)</f>
        <v>y</v>
      </c>
      <c r="I1262" t="str">
        <f>VLOOKUP($D1262,metadata!$B$2:$S$450,6,FALSE)</f>
        <v>a</v>
      </c>
      <c r="J1262" t="str">
        <f>VLOOKUP($D1262,metadata!$B$2:$S$450,7,FALSE)</f>
        <v>i</v>
      </c>
      <c r="K1262">
        <f>VLOOKUP($D1262,metadata!$B$2:$S$450,8,FALSE)</f>
        <v>7</v>
      </c>
      <c r="L1262">
        <f>VLOOKUP($D1262,metadata!$B$2:$S$450,9,FALSE)</f>
        <v>5</v>
      </c>
      <c r="M1262">
        <f>VLOOKUP($D1262,metadata!$B$2:$S$450,10,FALSE)</f>
        <v>0</v>
      </c>
      <c r="N1262" t="str">
        <f>VLOOKUP($D1262,metadata!$B$2:$S$450,11,FALSE)</f>
        <v>Atrophaneura alcinous</v>
      </c>
      <c r="O1262" t="str">
        <f>VLOOKUP($D1262,metadata!$B$2:$S$450,12,FALSE)</f>
        <v>lepidoptera</v>
      </c>
      <c r="P1262" t="str">
        <f>VLOOKUP($D1262,metadata!$B$2:$S$450,13,FALSE)</f>
        <v xml:space="preserve"> Fuchu</v>
      </c>
      <c r="Q1262">
        <f>VLOOKUP($D1262,metadata!$B$2:$S$450,14,FALSE)</f>
        <v>35.668968999999997</v>
      </c>
      <c r="R1262">
        <f>VLOOKUP($D1262,metadata!$B$2:$S$450,15,FALSE)</f>
        <v>139.47766899999999</v>
      </c>
      <c r="S1262">
        <f>VLOOKUP($D1262,metadata!$B$2:$S$450,16,FALSE)</f>
        <v>0.05</v>
      </c>
      <c r="T1262">
        <f>VLOOKUP($D1262,metadata!$B$2:$S$450,17,FALSE)</f>
        <v>50</v>
      </c>
      <c r="U1262">
        <f>VLOOKUP($D1262,metadata!$B$2:$S$450,18,FALSE)</f>
        <v>0</v>
      </c>
      <c r="V1262">
        <f>VLOOKUP($D1262,metadata!$B$2:$Z$450,19,FALSE)</f>
        <v>25</v>
      </c>
      <c r="W1262" t="str">
        <f>VLOOKUP($D1262,metadata!$B$2:$Z$450,20,FALSE)</f>
        <v>global average</v>
      </c>
      <c r="X1262">
        <f>VLOOKUP($D1262,metadata!$B$2:$Z$450,21,FALSE)</f>
        <v>0</v>
      </c>
      <c r="Y1262">
        <f>VLOOKUP($D1262,metadata!$B$2:$Z$450,22,FALSE)</f>
        <v>19</v>
      </c>
      <c r="Z1262">
        <f>VLOOKUP($D1262,metadata!$B$2:$Z$450,23,FALSE)</f>
        <v>0</v>
      </c>
      <c r="AA1262">
        <f>VLOOKUP($D1262,metadata!$B$2:$Z$450,24,FALSE)</f>
        <v>0</v>
      </c>
      <c r="AB1262">
        <f>VLOOKUP($D1262,metadata!$B$2:$Z$450,25,FALSE)</f>
        <v>0</v>
      </c>
    </row>
    <row r="1263" spans="3:28" x14ac:dyDescent="0.3">
      <c r="C1263">
        <v>1262</v>
      </c>
      <c r="D1263" s="11" t="str">
        <f t="shared" si="19"/>
        <v>19- Fuchu</v>
      </c>
      <c r="E1263" t="str">
        <f>VLOOKUP($D1263,metadata!$B$2:$S$450,2,FALSE)</f>
        <v>Kato, Y</v>
      </c>
      <c r="F1263" t="str">
        <f>VLOOKUP($D1263,metadata!$B$2:$S$450,3,FALSE)</f>
        <v>Geographic variation in photoperiodic response for the induction of pupal diapause in the Aristolochia-feeding butterfly Atrophaneura alcinous</v>
      </c>
      <c r="G1263" t="str">
        <f>VLOOKUP($D1263,metadata!$B$2:$S$450,4,FALSE)</f>
        <v>10.1303/aez.2005.347</v>
      </c>
      <c r="H1263" t="str">
        <f>VLOOKUP($D1263,metadata!$B$2:$S$450,5,FALSE)</f>
        <v>y</v>
      </c>
      <c r="I1263" t="str">
        <f>VLOOKUP($D1263,metadata!$B$2:$S$450,6,FALSE)</f>
        <v>a</v>
      </c>
      <c r="J1263" t="str">
        <f>VLOOKUP($D1263,metadata!$B$2:$S$450,7,FALSE)</f>
        <v>i</v>
      </c>
      <c r="K1263">
        <f>VLOOKUP($D1263,metadata!$B$2:$S$450,8,FALSE)</f>
        <v>7</v>
      </c>
      <c r="L1263">
        <f>VLOOKUP($D1263,metadata!$B$2:$S$450,9,FALSE)</f>
        <v>5</v>
      </c>
      <c r="M1263">
        <f>VLOOKUP($D1263,metadata!$B$2:$S$450,10,FALSE)</f>
        <v>0</v>
      </c>
      <c r="N1263" t="str">
        <f>VLOOKUP($D1263,metadata!$B$2:$S$450,11,FALSE)</f>
        <v>Atrophaneura alcinous</v>
      </c>
      <c r="O1263" t="str">
        <f>VLOOKUP($D1263,metadata!$B$2:$S$450,12,FALSE)</f>
        <v>lepidoptera</v>
      </c>
      <c r="P1263" t="str">
        <f>VLOOKUP($D1263,metadata!$B$2:$S$450,13,FALSE)</f>
        <v xml:space="preserve"> Fuchu</v>
      </c>
      <c r="Q1263">
        <f>VLOOKUP($D1263,metadata!$B$2:$S$450,14,FALSE)</f>
        <v>35.668968999999997</v>
      </c>
      <c r="R1263">
        <f>VLOOKUP($D1263,metadata!$B$2:$S$450,15,FALSE)</f>
        <v>139.47766899999999</v>
      </c>
      <c r="S1263">
        <f>VLOOKUP($D1263,metadata!$B$2:$S$450,16,FALSE)</f>
        <v>0.05</v>
      </c>
      <c r="T1263">
        <f>VLOOKUP($D1263,metadata!$B$2:$S$450,17,FALSE)</f>
        <v>50</v>
      </c>
      <c r="U1263">
        <f>VLOOKUP($D1263,metadata!$B$2:$S$450,18,FALSE)</f>
        <v>0</v>
      </c>
      <c r="V1263">
        <f>VLOOKUP($D1263,metadata!$B$2:$Z$450,19,FALSE)</f>
        <v>25</v>
      </c>
      <c r="W1263" t="str">
        <f>VLOOKUP($D1263,metadata!$B$2:$Z$450,20,FALSE)</f>
        <v>global average</v>
      </c>
      <c r="X1263">
        <f>VLOOKUP($D1263,metadata!$B$2:$Z$450,21,FALSE)</f>
        <v>0</v>
      </c>
      <c r="Y1263">
        <f>VLOOKUP($D1263,metadata!$B$2:$Z$450,22,FALSE)</f>
        <v>19</v>
      </c>
      <c r="Z1263">
        <f>VLOOKUP($D1263,metadata!$B$2:$Z$450,23,FALSE)</f>
        <v>0</v>
      </c>
      <c r="AA1263">
        <f>VLOOKUP($D1263,metadata!$B$2:$Z$450,24,FALSE)</f>
        <v>0</v>
      </c>
      <c r="AB1263">
        <f>VLOOKUP($D1263,metadata!$B$2:$Z$450,25,FALSE)</f>
        <v>0</v>
      </c>
    </row>
    <row r="1264" spans="3:28" x14ac:dyDescent="0.3">
      <c r="C1264">
        <v>1263</v>
      </c>
      <c r="D1264" s="11" t="str">
        <f t="shared" si="19"/>
        <v>19- Fuchu</v>
      </c>
      <c r="E1264" t="str">
        <f>VLOOKUP($D1264,metadata!$B$2:$S$450,2,FALSE)</f>
        <v>Kato, Y</v>
      </c>
      <c r="F1264" t="str">
        <f>VLOOKUP($D1264,metadata!$B$2:$S$450,3,FALSE)</f>
        <v>Geographic variation in photoperiodic response for the induction of pupal diapause in the Aristolochia-feeding butterfly Atrophaneura alcinous</v>
      </c>
      <c r="G1264" t="str">
        <f>VLOOKUP($D1264,metadata!$B$2:$S$450,4,FALSE)</f>
        <v>10.1303/aez.2005.347</v>
      </c>
      <c r="H1264" t="str">
        <f>VLOOKUP($D1264,metadata!$B$2:$S$450,5,FALSE)</f>
        <v>y</v>
      </c>
      <c r="I1264" t="str">
        <f>VLOOKUP($D1264,metadata!$B$2:$S$450,6,FALSE)</f>
        <v>a</v>
      </c>
      <c r="J1264" t="str">
        <f>VLOOKUP($D1264,metadata!$B$2:$S$450,7,FALSE)</f>
        <v>i</v>
      </c>
      <c r="K1264">
        <f>VLOOKUP($D1264,metadata!$B$2:$S$450,8,FALSE)</f>
        <v>7</v>
      </c>
      <c r="L1264">
        <f>VLOOKUP($D1264,metadata!$B$2:$S$450,9,FALSE)</f>
        <v>5</v>
      </c>
      <c r="M1264">
        <f>VLOOKUP($D1264,metadata!$B$2:$S$450,10,FALSE)</f>
        <v>0</v>
      </c>
      <c r="N1264" t="str">
        <f>VLOOKUP($D1264,metadata!$B$2:$S$450,11,FALSE)</f>
        <v>Atrophaneura alcinous</v>
      </c>
      <c r="O1264" t="str">
        <f>VLOOKUP($D1264,metadata!$B$2:$S$450,12,FALSE)</f>
        <v>lepidoptera</v>
      </c>
      <c r="P1264" t="str">
        <f>VLOOKUP($D1264,metadata!$B$2:$S$450,13,FALSE)</f>
        <v xml:space="preserve"> Fuchu</v>
      </c>
      <c r="Q1264">
        <f>VLOOKUP($D1264,metadata!$B$2:$S$450,14,FALSE)</f>
        <v>35.668968999999997</v>
      </c>
      <c r="R1264">
        <f>VLOOKUP($D1264,metadata!$B$2:$S$450,15,FALSE)</f>
        <v>139.47766899999999</v>
      </c>
      <c r="S1264">
        <f>VLOOKUP($D1264,metadata!$B$2:$S$450,16,FALSE)</f>
        <v>0.05</v>
      </c>
      <c r="T1264">
        <f>VLOOKUP($D1264,metadata!$B$2:$S$450,17,FALSE)</f>
        <v>50</v>
      </c>
      <c r="U1264">
        <f>VLOOKUP($D1264,metadata!$B$2:$S$450,18,FALSE)</f>
        <v>0</v>
      </c>
      <c r="V1264">
        <f>VLOOKUP($D1264,metadata!$B$2:$Z$450,19,FALSE)</f>
        <v>25</v>
      </c>
      <c r="W1264" t="str">
        <f>VLOOKUP($D1264,metadata!$B$2:$Z$450,20,FALSE)</f>
        <v>global average</v>
      </c>
      <c r="X1264">
        <f>VLOOKUP($D1264,metadata!$B$2:$Z$450,21,FALSE)</f>
        <v>0</v>
      </c>
      <c r="Y1264">
        <f>VLOOKUP($D1264,metadata!$B$2:$Z$450,22,FALSE)</f>
        <v>19</v>
      </c>
      <c r="Z1264">
        <f>VLOOKUP($D1264,metadata!$B$2:$Z$450,23,FALSE)</f>
        <v>0</v>
      </c>
      <c r="AA1264">
        <f>VLOOKUP($D1264,metadata!$B$2:$Z$450,24,FALSE)</f>
        <v>0</v>
      </c>
      <c r="AB1264">
        <f>VLOOKUP($D1264,metadata!$B$2:$Z$450,25,FALSE)</f>
        <v>0</v>
      </c>
    </row>
    <row r="1265" spans="3:28" x14ac:dyDescent="0.3">
      <c r="C1265">
        <v>1264</v>
      </c>
      <c r="D1265" s="11" t="str">
        <f t="shared" si="19"/>
        <v>19- Fuchu</v>
      </c>
      <c r="E1265" t="str">
        <f>VLOOKUP($D1265,metadata!$B$2:$S$450,2,FALSE)</f>
        <v>Kato, Y</v>
      </c>
      <c r="F1265" t="str">
        <f>VLOOKUP($D1265,metadata!$B$2:$S$450,3,FALSE)</f>
        <v>Geographic variation in photoperiodic response for the induction of pupal diapause in the Aristolochia-feeding butterfly Atrophaneura alcinous</v>
      </c>
      <c r="G1265" t="str">
        <f>VLOOKUP($D1265,metadata!$B$2:$S$450,4,FALSE)</f>
        <v>10.1303/aez.2005.347</v>
      </c>
      <c r="H1265" t="str">
        <f>VLOOKUP($D1265,metadata!$B$2:$S$450,5,FALSE)</f>
        <v>y</v>
      </c>
      <c r="I1265" t="str">
        <f>VLOOKUP($D1265,metadata!$B$2:$S$450,6,FALSE)</f>
        <v>a</v>
      </c>
      <c r="J1265" t="str">
        <f>VLOOKUP($D1265,metadata!$B$2:$S$450,7,FALSE)</f>
        <v>i</v>
      </c>
      <c r="K1265">
        <f>VLOOKUP($D1265,metadata!$B$2:$S$450,8,FALSE)</f>
        <v>7</v>
      </c>
      <c r="L1265">
        <f>VLOOKUP($D1265,metadata!$B$2:$S$450,9,FALSE)</f>
        <v>5</v>
      </c>
      <c r="M1265">
        <f>VLOOKUP($D1265,metadata!$B$2:$S$450,10,FALSE)</f>
        <v>0</v>
      </c>
      <c r="N1265" t="str">
        <f>VLOOKUP($D1265,metadata!$B$2:$S$450,11,FALSE)</f>
        <v>Atrophaneura alcinous</v>
      </c>
      <c r="O1265" t="str">
        <f>VLOOKUP($D1265,metadata!$B$2:$S$450,12,FALSE)</f>
        <v>lepidoptera</v>
      </c>
      <c r="P1265" t="str">
        <f>VLOOKUP($D1265,metadata!$B$2:$S$450,13,FALSE)</f>
        <v xml:space="preserve"> Fuchu</v>
      </c>
      <c r="Q1265">
        <f>VLOOKUP($D1265,metadata!$B$2:$S$450,14,FALSE)</f>
        <v>35.668968999999997</v>
      </c>
      <c r="R1265">
        <f>VLOOKUP($D1265,metadata!$B$2:$S$450,15,FALSE)</f>
        <v>139.47766899999999</v>
      </c>
      <c r="S1265">
        <f>VLOOKUP($D1265,metadata!$B$2:$S$450,16,FALSE)</f>
        <v>0.05</v>
      </c>
      <c r="T1265">
        <f>VLOOKUP($D1265,metadata!$B$2:$S$450,17,FALSE)</f>
        <v>50</v>
      </c>
      <c r="U1265">
        <f>VLOOKUP($D1265,metadata!$B$2:$S$450,18,FALSE)</f>
        <v>0</v>
      </c>
      <c r="V1265">
        <f>VLOOKUP($D1265,metadata!$B$2:$Z$450,19,FALSE)</f>
        <v>25</v>
      </c>
      <c r="W1265" t="str">
        <f>VLOOKUP($D1265,metadata!$B$2:$Z$450,20,FALSE)</f>
        <v>global average</v>
      </c>
      <c r="X1265">
        <f>VLOOKUP($D1265,metadata!$B$2:$Z$450,21,FALSE)</f>
        <v>0</v>
      </c>
      <c r="Y1265">
        <f>VLOOKUP($D1265,metadata!$B$2:$Z$450,22,FALSE)</f>
        <v>19</v>
      </c>
      <c r="Z1265">
        <f>VLOOKUP($D1265,metadata!$B$2:$Z$450,23,FALSE)</f>
        <v>0</v>
      </c>
      <c r="AA1265">
        <f>VLOOKUP($D1265,metadata!$B$2:$Z$450,24,FALSE)</f>
        <v>0</v>
      </c>
      <c r="AB1265">
        <f>VLOOKUP($D1265,metadata!$B$2:$Z$450,25,FALSE)</f>
        <v>0</v>
      </c>
    </row>
    <row r="1266" spans="3:28" x14ac:dyDescent="0.3">
      <c r="C1266">
        <v>1265</v>
      </c>
      <c r="D1266" s="11" t="str">
        <f t="shared" si="19"/>
        <v>19- Fuchu</v>
      </c>
      <c r="E1266" t="str">
        <f>VLOOKUP($D1266,metadata!$B$2:$S$450,2,FALSE)</f>
        <v>Kato, Y</v>
      </c>
      <c r="F1266" t="str">
        <f>VLOOKUP($D1266,metadata!$B$2:$S$450,3,FALSE)</f>
        <v>Geographic variation in photoperiodic response for the induction of pupal diapause in the Aristolochia-feeding butterfly Atrophaneura alcinous</v>
      </c>
      <c r="G1266" t="str">
        <f>VLOOKUP($D1266,metadata!$B$2:$S$450,4,FALSE)</f>
        <v>10.1303/aez.2005.347</v>
      </c>
      <c r="H1266" t="str">
        <f>VLOOKUP($D1266,metadata!$B$2:$S$450,5,FALSE)</f>
        <v>y</v>
      </c>
      <c r="I1266" t="str">
        <f>VLOOKUP($D1266,metadata!$B$2:$S$450,6,FALSE)</f>
        <v>a</v>
      </c>
      <c r="J1266" t="str">
        <f>VLOOKUP($D1266,metadata!$B$2:$S$450,7,FALSE)</f>
        <v>i</v>
      </c>
      <c r="K1266">
        <f>VLOOKUP($D1266,metadata!$B$2:$S$450,8,FALSE)</f>
        <v>7</v>
      </c>
      <c r="L1266">
        <f>VLOOKUP($D1266,metadata!$B$2:$S$450,9,FALSE)</f>
        <v>5</v>
      </c>
      <c r="M1266">
        <f>VLOOKUP($D1266,metadata!$B$2:$S$450,10,FALSE)</f>
        <v>0</v>
      </c>
      <c r="N1266" t="str">
        <f>VLOOKUP($D1266,metadata!$B$2:$S$450,11,FALSE)</f>
        <v>Atrophaneura alcinous</v>
      </c>
      <c r="O1266" t="str">
        <f>VLOOKUP($D1266,metadata!$B$2:$S$450,12,FALSE)</f>
        <v>lepidoptera</v>
      </c>
      <c r="P1266" t="str">
        <f>VLOOKUP($D1266,metadata!$B$2:$S$450,13,FALSE)</f>
        <v xml:space="preserve"> Fuchu</v>
      </c>
      <c r="Q1266">
        <f>VLOOKUP($D1266,metadata!$B$2:$S$450,14,FALSE)</f>
        <v>35.668968999999997</v>
      </c>
      <c r="R1266">
        <f>VLOOKUP($D1266,metadata!$B$2:$S$450,15,FALSE)</f>
        <v>139.47766899999999</v>
      </c>
      <c r="S1266">
        <f>VLOOKUP($D1266,metadata!$B$2:$S$450,16,FALSE)</f>
        <v>0.05</v>
      </c>
      <c r="T1266">
        <f>VLOOKUP($D1266,metadata!$B$2:$S$450,17,FALSE)</f>
        <v>50</v>
      </c>
      <c r="U1266">
        <f>VLOOKUP($D1266,metadata!$B$2:$S$450,18,FALSE)</f>
        <v>0</v>
      </c>
      <c r="V1266">
        <f>VLOOKUP($D1266,metadata!$B$2:$Z$450,19,FALSE)</f>
        <v>25</v>
      </c>
      <c r="W1266" t="str">
        <f>VLOOKUP($D1266,metadata!$B$2:$Z$450,20,FALSE)</f>
        <v>global average</v>
      </c>
      <c r="X1266">
        <f>VLOOKUP($D1266,metadata!$B$2:$Z$450,21,FALSE)</f>
        <v>0</v>
      </c>
      <c r="Y1266">
        <f>VLOOKUP($D1266,metadata!$B$2:$Z$450,22,FALSE)</f>
        <v>19</v>
      </c>
      <c r="Z1266">
        <f>VLOOKUP($D1266,metadata!$B$2:$Z$450,23,FALSE)</f>
        <v>0</v>
      </c>
      <c r="AA1266">
        <f>VLOOKUP($D1266,metadata!$B$2:$Z$450,24,FALSE)</f>
        <v>0</v>
      </c>
      <c r="AB1266">
        <f>VLOOKUP($D1266,metadata!$B$2:$Z$450,25,FALSE)</f>
        <v>0</v>
      </c>
    </row>
    <row r="1267" spans="3:28" x14ac:dyDescent="0.3">
      <c r="C1267">
        <v>1266</v>
      </c>
      <c r="D1267" s="11" t="str">
        <f t="shared" si="19"/>
        <v>19- Fuchu</v>
      </c>
      <c r="E1267" t="str">
        <f>VLOOKUP($D1267,metadata!$B$2:$S$450,2,FALSE)</f>
        <v>Kato, Y</v>
      </c>
      <c r="F1267" t="str">
        <f>VLOOKUP($D1267,metadata!$B$2:$S$450,3,FALSE)</f>
        <v>Geographic variation in photoperiodic response for the induction of pupal diapause in the Aristolochia-feeding butterfly Atrophaneura alcinous</v>
      </c>
      <c r="G1267" t="str">
        <f>VLOOKUP($D1267,metadata!$B$2:$S$450,4,FALSE)</f>
        <v>10.1303/aez.2005.347</v>
      </c>
      <c r="H1267" t="str">
        <f>VLOOKUP($D1267,metadata!$B$2:$S$450,5,FALSE)</f>
        <v>y</v>
      </c>
      <c r="I1267" t="str">
        <f>VLOOKUP($D1267,metadata!$B$2:$S$450,6,FALSE)</f>
        <v>a</v>
      </c>
      <c r="J1267" t="str">
        <f>VLOOKUP($D1267,metadata!$B$2:$S$450,7,FALSE)</f>
        <v>i</v>
      </c>
      <c r="K1267">
        <f>VLOOKUP($D1267,metadata!$B$2:$S$450,8,FALSE)</f>
        <v>7</v>
      </c>
      <c r="L1267">
        <f>VLOOKUP($D1267,metadata!$B$2:$S$450,9,FALSE)</f>
        <v>5</v>
      </c>
      <c r="M1267">
        <f>VLOOKUP($D1267,metadata!$B$2:$S$450,10,FALSE)</f>
        <v>0</v>
      </c>
      <c r="N1267" t="str">
        <f>VLOOKUP($D1267,metadata!$B$2:$S$450,11,FALSE)</f>
        <v>Atrophaneura alcinous</v>
      </c>
      <c r="O1267" t="str">
        <f>VLOOKUP($D1267,metadata!$B$2:$S$450,12,FALSE)</f>
        <v>lepidoptera</v>
      </c>
      <c r="P1267" t="str">
        <f>VLOOKUP($D1267,metadata!$B$2:$S$450,13,FALSE)</f>
        <v xml:space="preserve"> Fuchu</v>
      </c>
      <c r="Q1267">
        <f>VLOOKUP($D1267,metadata!$B$2:$S$450,14,FALSE)</f>
        <v>35.668968999999997</v>
      </c>
      <c r="R1267">
        <f>VLOOKUP($D1267,metadata!$B$2:$S$450,15,FALSE)</f>
        <v>139.47766899999999</v>
      </c>
      <c r="S1267">
        <f>VLOOKUP($D1267,metadata!$B$2:$S$450,16,FALSE)</f>
        <v>0.05</v>
      </c>
      <c r="T1267">
        <f>VLOOKUP($D1267,metadata!$B$2:$S$450,17,FALSE)</f>
        <v>50</v>
      </c>
      <c r="U1267">
        <f>VLOOKUP($D1267,metadata!$B$2:$S$450,18,FALSE)</f>
        <v>0</v>
      </c>
      <c r="V1267">
        <f>VLOOKUP($D1267,metadata!$B$2:$Z$450,19,FALSE)</f>
        <v>25</v>
      </c>
      <c r="W1267" t="str">
        <f>VLOOKUP($D1267,metadata!$B$2:$Z$450,20,FALSE)</f>
        <v>global average</v>
      </c>
      <c r="X1267">
        <f>VLOOKUP($D1267,metadata!$B$2:$Z$450,21,FALSE)</f>
        <v>0</v>
      </c>
      <c r="Y1267">
        <f>VLOOKUP($D1267,metadata!$B$2:$Z$450,22,FALSE)</f>
        <v>19</v>
      </c>
      <c r="Z1267">
        <f>VLOOKUP($D1267,metadata!$B$2:$Z$450,23,FALSE)</f>
        <v>0</v>
      </c>
      <c r="AA1267">
        <f>VLOOKUP($D1267,metadata!$B$2:$Z$450,24,FALSE)</f>
        <v>0</v>
      </c>
      <c r="AB1267">
        <f>VLOOKUP($D1267,metadata!$B$2:$Z$450,25,FALSE)</f>
        <v>0</v>
      </c>
    </row>
    <row r="1268" spans="3:28" x14ac:dyDescent="0.3">
      <c r="C1268">
        <v>1267</v>
      </c>
      <c r="D1268" s="11" t="str">
        <f t="shared" si="19"/>
        <v>19- Fuchu</v>
      </c>
      <c r="E1268" t="str">
        <f>VLOOKUP($D1268,metadata!$B$2:$S$450,2,FALSE)</f>
        <v>Kato, Y</v>
      </c>
      <c r="F1268" t="str">
        <f>VLOOKUP($D1268,metadata!$B$2:$S$450,3,FALSE)</f>
        <v>Geographic variation in photoperiodic response for the induction of pupal diapause in the Aristolochia-feeding butterfly Atrophaneura alcinous</v>
      </c>
      <c r="G1268" t="str">
        <f>VLOOKUP($D1268,metadata!$B$2:$S$450,4,FALSE)</f>
        <v>10.1303/aez.2005.347</v>
      </c>
      <c r="H1268" t="str">
        <f>VLOOKUP($D1268,metadata!$B$2:$S$450,5,FALSE)</f>
        <v>y</v>
      </c>
      <c r="I1268" t="str">
        <f>VLOOKUP($D1268,metadata!$B$2:$S$450,6,FALSE)</f>
        <v>a</v>
      </c>
      <c r="J1268" t="str">
        <f>VLOOKUP($D1268,metadata!$B$2:$S$450,7,FALSE)</f>
        <v>i</v>
      </c>
      <c r="K1268">
        <f>VLOOKUP($D1268,metadata!$B$2:$S$450,8,FALSE)</f>
        <v>7</v>
      </c>
      <c r="L1268">
        <f>VLOOKUP($D1268,metadata!$B$2:$S$450,9,FALSE)</f>
        <v>5</v>
      </c>
      <c r="M1268">
        <f>VLOOKUP($D1268,metadata!$B$2:$S$450,10,FALSE)</f>
        <v>0</v>
      </c>
      <c r="N1268" t="str">
        <f>VLOOKUP($D1268,metadata!$B$2:$S$450,11,FALSE)</f>
        <v>Atrophaneura alcinous</v>
      </c>
      <c r="O1268" t="str">
        <f>VLOOKUP($D1268,metadata!$B$2:$S$450,12,FALSE)</f>
        <v>lepidoptera</v>
      </c>
      <c r="P1268" t="str">
        <f>VLOOKUP($D1268,metadata!$B$2:$S$450,13,FALSE)</f>
        <v xml:space="preserve"> Fuchu</v>
      </c>
      <c r="Q1268">
        <f>VLOOKUP($D1268,metadata!$B$2:$S$450,14,FALSE)</f>
        <v>35.668968999999997</v>
      </c>
      <c r="R1268">
        <f>VLOOKUP($D1268,metadata!$B$2:$S$450,15,FALSE)</f>
        <v>139.47766899999999</v>
      </c>
      <c r="S1268">
        <f>VLOOKUP($D1268,metadata!$B$2:$S$450,16,FALSE)</f>
        <v>0.05</v>
      </c>
      <c r="T1268">
        <f>VLOOKUP($D1268,metadata!$B$2:$S$450,17,FALSE)</f>
        <v>50</v>
      </c>
      <c r="U1268">
        <f>VLOOKUP($D1268,metadata!$B$2:$S$450,18,FALSE)</f>
        <v>0</v>
      </c>
      <c r="V1268">
        <f>VLOOKUP($D1268,metadata!$B$2:$Z$450,19,FALSE)</f>
        <v>25</v>
      </c>
      <c r="W1268" t="str">
        <f>VLOOKUP($D1268,metadata!$B$2:$Z$450,20,FALSE)</f>
        <v>global average</v>
      </c>
      <c r="X1268">
        <f>VLOOKUP($D1268,metadata!$B$2:$Z$450,21,FALSE)</f>
        <v>0</v>
      </c>
      <c r="Y1268">
        <f>VLOOKUP($D1268,metadata!$B$2:$Z$450,22,FALSE)</f>
        <v>19</v>
      </c>
      <c r="Z1268">
        <f>VLOOKUP($D1268,metadata!$B$2:$Z$450,23,FALSE)</f>
        <v>0</v>
      </c>
      <c r="AA1268">
        <f>VLOOKUP($D1268,metadata!$B$2:$Z$450,24,FALSE)</f>
        <v>0</v>
      </c>
      <c r="AB1268">
        <f>VLOOKUP($D1268,metadata!$B$2:$Z$450,25,FALSE)</f>
        <v>0</v>
      </c>
    </row>
    <row r="1269" spans="3:28" x14ac:dyDescent="0.3">
      <c r="C1269">
        <v>1268</v>
      </c>
      <c r="D1269" s="11" t="str">
        <f t="shared" si="19"/>
        <v>19- Fuchu</v>
      </c>
      <c r="E1269" t="str">
        <f>VLOOKUP($D1269,metadata!$B$2:$S$450,2,FALSE)</f>
        <v>Kato, Y</v>
      </c>
      <c r="F1269" t="str">
        <f>VLOOKUP($D1269,metadata!$B$2:$S$450,3,FALSE)</f>
        <v>Geographic variation in photoperiodic response for the induction of pupal diapause in the Aristolochia-feeding butterfly Atrophaneura alcinous</v>
      </c>
      <c r="G1269" t="str">
        <f>VLOOKUP($D1269,metadata!$B$2:$S$450,4,FALSE)</f>
        <v>10.1303/aez.2005.347</v>
      </c>
      <c r="H1269" t="str">
        <f>VLOOKUP($D1269,metadata!$B$2:$S$450,5,FALSE)</f>
        <v>y</v>
      </c>
      <c r="I1269" t="str">
        <f>VLOOKUP($D1269,metadata!$B$2:$S$450,6,FALSE)</f>
        <v>a</v>
      </c>
      <c r="J1269" t="str">
        <f>VLOOKUP($D1269,metadata!$B$2:$S$450,7,FALSE)</f>
        <v>i</v>
      </c>
      <c r="K1269">
        <f>VLOOKUP($D1269,metadata!$B$2:$S$450,8,FALSE)</f>
        <v>7</v>
      </c>
      <c r="L1269">
        <f>VLOOKUP($D1269,metadata!$B$2:$S$450,9,FALSE)</f>
        <v>5</v>
      </c>
      <c r="M1269">
        <f>VLOOKUP($D1269,metadata!$B$2:$S$450,10,FALSE)</f>
        <v>0</v>
      </c>
      <c r="N1269" t="str">
        <f>VLOOKUP($D1269,metadata!$B$2:$S$450,11,FALSE)</f>
        <v>Atrophaneura alcinous</v>
      </c>
      <c r="O1269" t="str">
        <f>VLOOKUP($D1269,metadata!$B$2:$S$450,12,FALSE)</f>
        <v>lepidoptera</v>
      </c>
      <c r="P1269" t="str">
        <f>VLOOKUP($D1269,metadata!$B$2:$S$450,13,FALSE)</f>
        <v xml:space="preserve"> Fuchu</v>
      </c>
      <c r="Q1269">
        <f>VLOOKUP($D1269,metadata!$B$2:$S$450,14,FALSE)</f>
        <v>35.668968999999997</v>
      </c>
      <c r="R1269">
        <f>VLOOKUP($D1269,metadata!$B$2:$S$450,15,FALSE)</f>
        <v>139.47766899999999</v>
      </c>
      <c r="S1269">
        <f>VLOOKUP($D1269,metadata!$B$2:$S$450,16,FALSE)</f>
        <v>0.05</v>
      </c>
      <c r="T1269">
        <f>VLOOKUP($D1269,metadata!$B$2:$S$450,17,FALSE)</f>
        <v>50</v>
      </c>
      <c r="U1269">
        <f>VLOOKUP($D1269,metadata!$B$2:$S$450,18,FALSE)</f>
        <v>0</v>
      </c>
      <c r="V1269">
        <f>VLOOKUP($D1269,metadata!$B$2:$Z$450,19,FALSE)</f>
        <v>25</v>
      </c>
      <c r="W1269" t="str">
        <f>VLOOKUP($D1269,metadata!$B$2:$Z$450,20,FALSE)</f>
        <v>global average</v>
      </c>
      <c r="X1269">
        <f>VLOOKUP($D1269,metadata!$B$2:$Z$450,21,FALSE)</f>
        <v>0</v>
      </c>
      <c r="Y1269">
        <f>VLOOKUP($D1269,metadata!$B$2:$Z$450,22,FALSE)</f>
        <v>19</v>
      </c>
      <c r="Z1269">
        <f>VLOOKUP($D1269,metadata!$B$2:$Z$450,23,FALSE)</f>
        <v>0</v>
      </c>
      <c r="AA1269">
        <f>VLOOKUP($D1269,metadata!$B$2:$Z$450,24,FALSE)</f>
        <v>0</v>
      </c>
      <c r="AB1269">
        <f>VLOOKUP($D1269,metadata!$B$2:$Z$450,25,FALSE)</f>
        <v>0</v>
      </c>
    </row>
    <row r="1270" spans="3:28" x14ac:dyDescent="0.3">
      <c r="C1270">
        <v>1269</v>
      </c>
      <c r="D1270" s="11" t="str">
        <f t="shared" si="19"/>
        <v>19- Fuchu</v>
      </c>
      <c r="E1270" t="str">
        <f>VLOOKUP($D1270,metadata!$B$2:$S$450,2,FALSE)</f>
        <v>Kato, Y</v>
      </c>
      <c r="F1270" t="str">
        <f>VLOOKUP($D1270,metadata!$B$2:$S$450,3,FALSE)</f>
        <v>Geographic variation in photoperiodic response for the induction of pupal diapause in the Aristolochia-feeding butterfly Atrophaneura alcinous</v>
      </c>
      <c r="G1270" t="str">
        <f>VLOOKUP($D1270,metadata!$B$2:$S$450,4,FALSE)</f>
        <v>10.1303/aez.2005.347</v>
      </c>
      <c r="H1270" t="str">
        <f>VLOOKUP($D1270,metadata!$B$2:$S$450,5,FALSE)</f>
        <v>y</v>
      </c>
      <c r="I1270" t="str">
        <f>VLOOKUP($D1270,metadata!$B$2:$S$450,6,FALSE)</f>
        <v>a</v>
      </c>
      <c r="J1270" t="str">
        <f>VLOOKUP($D1270,metadata!$B$2:$S$450,7,FALSE)</f>
        <v>i</v>
      </c>
      <c r="K1270">
        <f>VLOOKUP($D1270,metadata!$B$2:$S$450,8,FALSE)</f>
        <v>7</v>
      </c>
      <c r="L1270">
        <f>VLOOKUP($D1270,metadata!$B$2:$S$450,9,FALSE)</f>
        <v>5</v>
      </c>
      <c r="M1270">
        <f>VLOOKUP($D1270,metadata!$B$2:$S$450,10,FALSE)</f>
        <v>0</v>
      </c>
      <c r="N1270" t="str">
        <f>VLOOKUP($D1270,metadata!$B$2:$S$450,11,FALSE)</f>
        <v>Atrophaneura alcinous</v>
      </c>
      <c r="O1270" t="str">
        <f>VLOOKUP($D1270,metadata!$B$2:$S$450,12,FALSE)</f>
        <v>lepidoptera</v>
      </c>
      <c r="P1270" t="str">
        <f>VLOOKUP($D1270,metadata!$B$2:$S$450,13,FALSE)</f>
        <v xml:space="preserve"> Fuchu</v>
      </c>
      <c r="Q1270">
        <f>VLOOKUP($D1270,metadata!$B$2:$S$450,14,FALSE)</f>
        <v>35.668968999999997</v>
      </c>
      <c r="R1270">
        <f>VLOOKUP($D1270,metadata!$B$2:$S$450,15,FALSE)</f>
        <v>139.47766899999999</v>
      </c>
      <c r="S1270">
        <f>VLOOKUP($D1270,metadata!$B$2:$S$450,16,FALSE)</f>
        <v>0.05</v>
      </c>
      <c r="T1270">
        <f>VLOOKUP($D1270,metadata!$B$2:$S$450,17,FALSE)</f>
        <v>50</v>
      </c>
      <c r="U1270">
        <f>VLOOKUP($D1270,metadata!$B$2:$S$450,18,FALSE)</f>
        <v>0</v>
      </c>
      <c r="V1270">
        <f>VLOOKUP($D1270,metadata!$B$2:$Z$450,19,FALSE)</f>
        <v>25</v>
      </c>
      <c r="W1270" t="str">
        <f>VLOOKUP($D1270,metadata!$B$2:$Z$450,20,FALSE)</f>
        <v>global average</v>
      </c>
      <c r="X1270">
        <f>VLOOKUP($D1270,metadata!$B$2:$Z$450,21,FALSE)</f>
        <v>0</v>
      </c>
      <c r="Y1270">
        <f>VLOOKUP($D1270,metadata!$B$2:$Z$450,22,FALSE)</f>
        <v>19</v>
      </c>
      <c r="Z1270">
        <f>VLOOKUP($D1270,metadata!$B$2:$Z$450,23,FALSE)</f>
        <v>0</v>
      </c>
      <c r="AA1270">
        <f>VLOOKUP($D1270,metadata!$B$2:$Z$450,24,FALSE)</f>
        <v>0</v>
      </c>
      <c r="AB1270">
        <f>VLOOKUP($D1270,metadata!$B$2:$Z$450,25,FALSE)</f>
        <v>0</v>
      </c>
    </row>
    <row r="1271" spans="3:28" x14ac:dyDescent="0.3">
      <c r="C1271">
        <v>1270</v>
      </c>
      <c r="D1271" s="11" t="str">
        <f t="shared" si="19"/>
        <v>19- Fuchu</v>
      </c>
      <c r="E1271" t="str">
        <f>VLOOKUP($D1271,metadata!$B$2:$S$450,2,FALSE)</f>
        <v>Kato, Y</v>
      </c>
      <c r="F1271" t="str">
        <f>VLOOKUP($D1271,metadata!$B$2:$S$450,3,FALSE)</f>
        <v>Geographic variation in photoperiodic response for the induction of pupal diapause in the Aristolochia-feeding butterfly Atrophaneura alcinous</v>
      </c>
      <c r="G1271" t="str">
        <f>VLOOKUP($D1271,metadata!$B$2:$S$450,4,FALSE)</f>
        <v>10.1303/aez.2005.347</v>
      </c>
      <c r="H1271" t="str">
        <f>VLOOKUP($D1271,metadata!$B$2:$S$450,5,FALSE)</f>
        <v>y</v>
      </c>
      <c r="I1271" t="str">
        <f>VLOOKUP($D1271,metadata!$B$2:$S$450,6,FALSE)</f>
        <v>a</v>
      </c>
      <c r="J1271" t="str">
        <f>VLOOKUP($D1271,metadata!$B$2:$S$450,7,FALSE)</f>
        <v>i</v>
      </c>
      <c r="K1271">
        <f>VLOOKUP($D1271,metadata!$B$2:$S$450,8,FALSE)</f>
        <v>7</v>
      </c>
      <c r="L1271">
        <f>VLOOKUP($D1271,metadata!$B$2:$S$450,9,FALSE)</f>
        <v>5</v>
      </c>
      <c r="M1271">
        <f>VLOOKUP($D1271,metadata!$B$2:$S$450,10,FALSE)</f>
        <v>0</v>
      </c>
      <c r="N1271" t="str">
        <f>VLOOKUP($D1271,metadata!$B$2:$S$450,11,FALSE)</f>
        <v>Atrophaneura alcinous</v>
      </c>
      <c r="O1271" t="str">
        <f>VLOOKUP($D1271,metadata!$B$2:$S$450,12,FALSE)</f>
        <v>lepidoptera</v>
      </c>
      <c r="P1271" t="str">
        <f>VLOOKUP($D1271,metadata!$B$2:$S$450,13,FALSE)</f>
        <v xml:space="preserve"> Fuchu</v>
      </c>
      <c r="Q1271">
        <f>VLOOKUP($D1271,metadata!$B$2:$S$450,14,FALSE)</f>
        <v>35.668968999999997</v>
      </c>
      <c r="R1271">
        <f>VLOOKUP($D1271,metadata!$B$2:$S$450,15,FALSE)</f>
        <v>139.47766899999999</v>
      </c>
      <c r="S1271">
        <f>VLOOKUP($D1271,metadata!$B$2:$S$450,16,FALSE)</f>
        <v>0.05</v>
      </c>
      <c r="T1271">
        <f>VLOOKUP($D1271,metadata!$B$2:$S$450,17,FALSE)</f>
        <v>50</v>
      </c>
      <c r="U1271">
        <f>VLOOKUP($D1271,metadata!$B$2:$S$450,18,FALSE)</f>
        <v>0</v>
      </c>
      <c r="V1271">
        <f>VLOOKUP($D1271,metadata!$B$2:$Z$450,19,FALSE)</f>
        <v>25</v>
      </c>
      <c r="W1271" t="str">
        <f>VLOOKUP($D1271,metadata!$B$2:$Z$450,20,FALSE)</f>
        <v>global average</v>
      </c>
      <c r="X1271">
        <f>VLOOKUP($D1271,metadata!$B$2:$Z$450,21,FALSE)</f>
        <v>0</v>
      </c>
      <c r="Y1271">
        <f>VLOOKUP($D1271,metadata!$B$2:$Z$450,22,FALSE)</f>
        <v>19</v>
      </c>
      <c r="Z1271">
        <f>VLOOKUP($D1271,metadata!$B$2:$Z$450,23,FALSE)</f>
        <v>0</v>
      </c>
      <c r="AA1271">
        <f>VLOOKUP($D1271,metadata!$B$2:$Z$450,24,FALSE)</f>
        <v>0</v>
      </c>
      <c r="AB1271">
        <f>VLOOKUP($D1271,metadata!$B$2:$Z$450,25,FALSE)</f>
        <v>0</v>
      </c>
    </row>
    <row r="1272" spans="3:28" x14ac:dyDescent="0.3">
      <c r="C1272">
        <v>1271</v>
      </c>
      <c r="D1272" s="11" t="str">
        <f t="shared" si="19"/>
        <v>19- Fuchu</v>
      </c>
      <c r="E1272" t="str">
        <f>VLOOKUP($D1272,metadata!$B$2:$S$450,2,FALSE)</f>
        <v>Kato, Y</v>
      </c>
      <c r="F1272" t="str">
        <f>VLOOKUP($D1272,metadata!$B$2:$S$450,3,FALSE)</f>
        <v>Geographic variation in photoperiodic response for the induction of pupal diapause in the Aristolochia-feeding butterfly Atrophaneura alcinous</v>
      </c>
      <c r="G1272" t="str">
        <f>VLOOKUP($D1272,metadata!$B$2:$S$450,4,FALSE)</f>
        <v>10.1303/aez.2005.347</v>
      </c>
      <c r="H1272" t="str">
        <f>VLOOKUP($D1272,metadata!$B$2:$S$450,5,FALSE)</f>
        <v>y</v>
      </c>
      <c r="I1272" t="str">
        <f>VLOOKUP($D1272,metadata!$B$2:$S$450,6,FALSE)</f>
        <v>a</v>
      </c>
      <c r="J1272" t="str">
        <f>VLOOKUP($D1272,metadata!$B$2:$S$450,7,FALSE)</f>
        <v>i</v>
      </c>
      <c r="K1272">
        <f>VLOOKUP($D1272,metadata!$B$2:$S$450,8,FALSE)</f>
        <v>7</v>
      </c>
      <c r="L1272">
        <f>VLOOKUP($D1272,metadata!$B$2:$S$450,9,FALSE)</f>
        <v>5</v>
      </c>
      <c r="M1272">
        <f>VLOOKUP($D1272,metadata!$B$2:$S$450,10,FALSE)</f>
        <v>0</v>
      </c>
      <c r="N1272" t="str">
        <f>VLOOKUP($D1272,metadata!$B$2:$S$450,11,FALSE)</f>
        <v>Atrophaneura alcinous</v>
      </c>
      <c r="O1272" t="str">
        <f>VLOOKUP($D1272,metadata!$B$2:$S$450,12,FALSE)</f>
        <v>lepidoptera</v>
      </c>
      <c r="P1272" t="str">
        <f>VLOOKUP($D1272,metadata!$B$2:$S$450,13,FALSE)</f>
        <v xml:space="preserve"> Fuchu</v>
      </c>
      <c r="Q1272">
        <f>VLOOKUP($D1272,metadata!$B$2:$S$450,14,FALSE)</f>
        <v>35.668968999999997</v>
      </c>
      <c r="R1272">
        <f>VLOOKUP($D1272,metadata!$B$2:$S$450,15,FALSE)</f>
        <v>139.47766899999999</v>
      </c>
      <c r="S1272">
        <f>VLOOKUP($D1272,metadata!$B$2:$S$450,16,FALSE)</f>
        <v>0.05</v>
      </c>
      <c r="T1272">
        <f>VLOOKUP($D1272,metadata!$B$2:$S$450,17,FALSE)</f>
        <v>50</v>
      </c>
      <c r="U1272">
        <f>VLOOKUP($D1272,metadata!$B$2:$S$450,18,FALSE)</f>
        <v>0</v>
      </c>
      <c r="V1272">
        <f>VLOOKUP($D1272,metadata!$B$2:$Z$450,19,FALSE)</f>
        <v>25</v>
      </c>
      <c r="W1272" t="str">
        <f>VLOOKUP($D1272,metadata!$B$2:$Z$450,20,FALSE)</f>
        <v>global average</v>
      </c>
      <c r="X1272">
        <f>VLOOKUP($D1272,metadata!$B$2:$Z$450,21,FALSE)</f>
        <v>0</v>
      </c>
      <c r="Y1272">
        <f>VLOOKUP($D1272,metadata!$B$2:$Z$450,22,FALSE)</f>
        <v>19</v>
      </c>
      <c r="Z1272">
        <f>VLOOKUP($D1272,metadata!$B$2:$Z$450,23,FALSE)</f>
        <v>0</v>
      </c>
      <c r="AA1272">
        <f>VLOOKUP($D1272,metadata!$B$2:$Z$450,24,FALSE)</f>
        <v>0</v>
      </c>
      <c r="AB1272">
        <f>VLOOKUP($D1272,metadata!$B$2:$Z$450,25,FALSE)</f>
        <v>0</v>
      </c>
    </row>
    <row r="1273" spans="3:28" x14ac:dyDescent="0.3">
      <c r="C1273">
        <v>1272</v>
      </c>
      <c r="D1273" s="11" t="str">
        <f t="shared" si="19"/>
        <v>19- Fuchu</v>
      </c>
      <c r="E1273" t="str">
        <f>VLOOKUP($D1273,metadata!$B$2:$S$450,2,FALSE)</f>
        <v>Kato, Y</v>
      </c>
      <c r="F1273" t="str">
        <f>VLOOKUP($D1273,metadata!$B$2:$S$450,3,FALSE)</f>
        <v>Geographic variation in photoperiodic response for the induction of pupal diapause in the Aristolochia-feeding butterfly Atrophaneura alcinous</v>
      </c>
      <c r="G1273" t="str">
        <f>VLOOKUP($D1273,metadata!$B$2:$S$450,4,FALSE)</f>
        <v>10.1303/aez.2005.347</v>
      </c>
      <c r="H1273" t="str">
        <f>VLOOKUP($D1273,metadata!$B$2:$S$450,5,FALSE)</f>
        <v>y</v>
      </c>
      <c r="I1273" t="str">
        <f>VLOOKUP($D1273,metadata!$B$2:$S$450,6,FALSE)</f>
        <v>a</v>
      </c>
      <c r="J1273" t="str">
        <f>VLOOKUP($D1273,metadata!$B$2:$S$450,7,FALSE)</f>
        <v>i</v>
      </c>
      <c r="K1273">
        <f>VLOOKUP($D1273,metadata!$B$2:$S$450,8,FALSE)</f>
        <v>7</v>
      </c>
      <c r="L1273">
        <f>VLOOKUP($D1273,metadata!$B$2:$S$450,9,FALSE)</f>
        <v>5</v>
      </c>
      <c r="M1273">
        <f>VLOOKUP($D1273,metadata!$B$2:$S$450,10,FALSE)</f>
        <v>0</v>
      </c>
      <c r="N1273" t="str">
        <f>VLOOKUP($D1273,metadata!$B$2:$S$450,11,FALSE)</f>
        <v>Atrophaneura alcinous</v>
      </c>
      <c r="O1273" t="str">
        <f>VLOOKUP($D1273,metadata!$B$2:$S$450,12,FALSE)</f>
        <v>lepidoptera</v>
      </c>
      <c r="P1273" t="str">
        <f>VLOOKUP($D1273,metadata!$B$2:$S$450,13,FALSE)</f>
        <v xml:space="preserve"> Fuchu</v>
      </c>
      <c r="Q1273">
        <f>VLOOKUP($D1273,metadata!$B$2:$S$450,14,FALSE)</f>
        <v>35.668968999999997</v>
      </c>
      <c r="R1273">
        <f>VLOOKUP($D1273,metadata!$B$2:$S$450,15,FALSE)</f>
        <v>139.47766899999999</v>
      </c>
      <c r="S1273">
        <f>VLOOKUP($D1273,metadata!$B$2:$S$450,16,FALSE)</f>
        <v>0.05</v>
      </c>
      <c r="T1273">
        <f>VLOOKUP($D1273,metadata!$B$2:$S$450,17,FALSE)</f>
        <v>50</v>
      </c>
      <c r="U1273">
        <f>VLOOKUP($D1273,metadata!$B$2:$S$450,18,FALSE)</f>
        <v>0</v>
      </c>
      <c r="V1273">
        <f>VLOOKUP($D1273,metadata!$B$2:$Z$450,19,FALSE)</f>
        <v>25</v>
      </c>
      <c r="W1273" t="str">
        <f>VLOOKUP($D1273,metadata!$B$2:$Z$450,20,FALSE)</f>
        <v>global average</v>
      </c>
      <c r="X1273">
        <f>VLOOKUP($D1273,metadata!$B$2:$Z$450,21,FALSE)</f>
        <v>0</v>
      </c>
      <c r="Y1273">
        <f>VLOOKUP($D1273,metadata!$B$2:$Z$450,22,FALSE)</f>
        <v>19</v>
      </c>
      <c r="Z1273">
        <f>VLOOKUP($D1273,metadata!$B$2:$Z$450,23,FALSE)</f>
        <v>0</v>
      </c>
      <c r="AA1273">
        <f>VLOOKUP($D1273,metadata!$B$2:$Z$450,24,FALSE)</f>
        <v>0</v>
      </c>
      <c r="AB1273">
        <f>VLOOKUP($D1273,metadata!$B$2:$Z$450,25,FALSE)</f>
        <v>0</v>
      </c>
    </row>
    <row r="1274" spans="3:28" x14ac:dyDescent="0.3">
      <c r="C1274">
        <v>1273</v>
      </c>
      <c r="D1274" s="11" t="str">
        <f t="shared" si="19"/>
        <v>19- Fuchu</v>
      </c>
      <c r="E1274" t="str">
        <f>VLOOKUP($D1274,metadata!$B$2:$S$450,2,FALSE)</f>
        <v>Kato, Y</v>
      </c>
      <c r="F1274" t="str">
        <f>VLOOKUP($D1274,metadata!$B$2:$S$450,3,FALSE)</f>
        <v>Geographic variation in photoperiodic response for the induction of pupal diapause in the Aristolochia-feeding butterfly Atrophaneura alcinous</v>
      </c>
      <c r="G1274" t="str">
        <f>VLOOKUP($D1274,metadata!$B$2:$S$450,4,FALSE)</f>
        <v>10.1303/aez.2005.347</v>
      </c>
      <c r="H1274" t="str">
        <f>VLOOKUP($D1274,metadata!$B$2:$S$450,5,FALSE)</f>
        <v>y</v>
      </c>
      <c r="I1274" t="str">
        <f>VLOOKUP($D1274,metadata!$B$2:$S$450,6,FALSE)</f>
        <v>a</v>
      </c>
      <c r="J1274" t="str">
        <f>VLOOKUP($D1274,metadata!$B$2:$S$450,7,FALSE)</f>
        <v>i</v>
      </c>
      <c r="K1274">
        <f>VLOOKUP($D1274,metadata!$B$2:$S$450,8,FALSE)</f>
        <v>7</v>
      </c>
      <c r="L1274">
        <f>VLOOKUP($D1274,metadata!$B$2:$S$450,9,FALSE)</f>
        <v>5</v>
      </c>
      <c r="M1274">
        <f>VLOOKUP($D1274,metadata!$B$2:$S$450,10,FALSE)</f>
        <v>0</v>
      </c>
      <c r="N1274" t="str">
        <f>VLOOKUP($D1274,metadata!$B$2:$S$450,11,FALSE)</f>
        <v>Atrophaneura alcinous</v>
      </c>
      <c r="O1274" t="str">
        <f>VLOOKUP($D1274,metadata!$B$2:$S$450,12,FALSE)</f>
        <v>lepidoptera</v>
      </c>
      <c r="P1274" t="str">
        <f>VLOOKUP($D1274,metadata!$B$2:$S$450,13,FALSE)</f>
        <v xml:space="preserve"> Fuchu</v>
      </c>
      <c r="Q1274">
        <f>VLOOKUP($D1274,metadata!$B$2:$S$450,14,FALSE)</f>
        <v>35.668968999999997</v>
      </c>
      <c r="R1274">
        <f>VLOOKUP($D1274,metadata!$B$2:$S$450,15,FALSE)</f>
        <v>139.47766899999999</v>
      </c>
      <c r="S1274">
        <f>VLOOKUP($D1274,metadata!$B$2:$S$450,16,FALSE)</f>
        <v>0.05</v>
      </c>
      <c r="T1274">
        <f>VLOOKUP($D1274,metadata!$B$2:$S$450,17,FALSE)</f>
        <v>50</v>
      </c>
      <c r="U1274">
        <f>VLOOKUP($D1274,metadata!$B$2:$S$450,18,FALSE)</f>
        <v>0</v>
      </c>
      <c r="V1274">
        <f>VLOOKUP($D1274,metadata!$B$2:$Z$450,19,FALSE)</f>
        <v>25</v>
      </c>
      <c r="W1274" t="str">
        <f>VLOOKUP($D1274,metadata!$B$2:$Z$450,20,FALSE)</f>
        <v>global average</v>
      </c>
      <c r="X1274">
        <f>VLOOKUP($D1274,metadata!$B$2:$Z$450,21,FALSE)</f>
        <v>0</v>
      </c>
      <c r="Y1274">
        <f>VLOOKUP($D1274,metadata!$B$2:$Z$450,22,FALSE)</f>
        <v>19</v>
      </c>
      <c r="Z1274">
        <f>VLOOKUP($D1274,metadata!$B$2:$Z$450,23,FALSE)</f>
        <v>0</v>
      </c>
      <c r="AA1274">
        <f>VLOOKUP($D1274,metadata!$B$2:$Z$450,24,FALSE)</f>
        <v>0</v>
      </c>
      <c r="AB1274">
        <f>VLOOKUP($D1274,metadata!$B$2:$Z$450,25,FALSE)</f>
        <v>0</v>
      </c>
    </row>
    <row r="1275" spans="3:28" x14ac:dyDescent="0.3">
      <c r="C1275">
        <v>1274</v>
      </c>
      <c r="D1275" s="11" t="str">
        <f t="shared" si="19"/>
        <v>19- Fuchu</v>
      </c>
      <c r="E1275" t="str">
        <f>VLOOKUP($D1275,metadata!$B$2:$S$450,2,FALSE)</f>
        <v>Kato, Y</v>
      </c>
      <c r="F1275" t="str">
        <f>VLOOKUP($D1275,metadata!$B$2:$S$450,3,FALSE)</f>
        <v>Geographic variation in photoperiodic response for the induction of pupal diapause in the Aristolochia-feeding butterfly Atrophaneura alcinous</v>
      </c>
      <c r="G1275" t="str">
        <f>VLOOKUP($D1275,metadata!$B$2:$S$450,4,FALSE)</f>
        <v>10.1303/aez.2005.347</v>
      </c>
      <c r="H1275" t="str">
        <f>VLOOKUP($D1275,metadata!$B$2:$S$450,5,FALSE)</f>
        <v>y</v>
      </c>
      <c r="I1275" t="str">
        <f>VLOOKUP($D1275,metadata!$B$2:$S$450,6,FALSE)</f>
        <v>a</v>
      </c>
      <c r="J1275" t="str">
        <f>VLOOKUP($D1275,metadata!$B$2:$S$450,7,FALSE)</f>
        <v>i</v>
      </c>
      <c r="K1275">
        <f>VLOOKUP($D1275,metadata!$B$2:$S$450,8,FALSE)</f>
        <v>7</v>
      </c>
      <c r="L1275">
        <f>VLOOKUP($D1275,metadata!$B$2:$S$450,9,FALSE)</f>
        <v>5</v>
      </c>
      <c r="M1275">
        <f>VLOOKUP($D1275,metadata!$B$2:$S$450,10,FALSE)</f>
        <v>0</v>
      </c>
      <c r="N1275" t="str">
        <f>VLOOKUP($D1275,metadata!$B$2:$S$450,11,FALSE)</f>
        <v>Atrophaneura alcinous</v>
      </c>
      <c r="O1275" t="str">
        <f>VLOOKUP($D1275,metadata!$B$2:$S$450,12,FALSE)</f>
        <v>lepidoptera</v>
      </c>
      <c r="P1275" t="str">
        <f>VLOOKUP($D1275,metadata!$B$2:$S$450,13,FALSE)</f>
        <v xml:space="preserve"> Fuchu</v>
      </c>
      <c r="Q1275">
        <f>VLOOKUP($D1275,metadata!$B$2:$S$450,14,FALSE)</f>
        <v>35.668968999999997</v>
      </c>
      <c r="R1275">
        <f>VLOOKUP($D1275,metadata!$B$2:$S$450,15,FALSE)</f>
        <v>139.47766899999999</v>
      </c>
      <c r="S1275">
        <f>VLOOKUP($D1275,metadata!$B$2:$S$450,16,FALSE)</f>
        <v>0.05</v>
      </c>
      <c r="T1275">
        <f>VLOOKUP($D1275,metadata!$B$2:$S$450,17,FALSE)</f>
        <v>50</v>
      </c>
      <c r="U1275">
        <f>VLOOKUP($D1275,metadata!$B$2:$S$450,18,FALSE)</f>
        <v>0</v>
      </c>
      <c r="V1275">
        <f>VLOOKUP($D1275,metadata!$B$2:$Z$450,19,FALSE)</f>
        <v>25</v>
      </c>
      <c r="W1275" t="str">
        <f>VLOOKUP($D1275,metadata!$B$2:$Z$450,20,FALSE)</f>
        <v>global average</v>
      </c>
      <c r="X1275">
        <f>VLOOKUP($D1275,metadata!$B$2:$Z$450,21,FALSE)</f>
        <v>0</v>
      </c>
      <c r="Y1275">
        <f>VLOOKUP($D1275,metadata!$B$2:$Z$450,22,FALSE)</f>
        <v>19</v>
      </c>
      <c r="Z1275">
        <f>VLOOKUP($D1275,metadata!$B$2:$Z$450,23,FALSE)</f>
        <v>0</v>
      </c>
      <c r="AA1275">
        <f>VLOOKUP($D1275,metadata!$B$2:$Z$450,24,FALSE)</f>
        <v>0</v>
      </c>
      <c r="AB1275">
        <f>VLOOKUP($D1275,metadata!$B$2:$Z$450,25,FALSE)</f>
        <v>0</v>
      </c>
    </row>
    <row r="1276" spans="3:28" x14ac:dyDescent="0.3">
      <c r="C1276">
        <v>1275</v>
      </c>
      <c r="D1276" s="11" t="str">
        <f t="shared" si="19"/>
        <v>19- Fuchu</v>
      </c>
      <c r="E1276" t="str">
        <f>VLOOKUP($D1276,metadata!$B$2:$S$450,2,FALSE)</f>
        <v>Kato, Y</v>
      </c>
      <c r="F1276" t="str">
        <f>VLOOKUP($D1276,metadata!$B$2:$S$450,3,FALSE)</f>
        <v>Geographic variation in photoperiodic response for the induction of pupal diapause in the Aristolochia-feeding butterfly Atrophaneura alcinous</v>
      </c>
      <c r="G1276" t="str">
        <f>VLOOKUP($D1276,metadata!$B$2:$S$450,4,FALSE)</f>
        <v>10.1303/aez.2005.347</v>
      </c>
      <c r="H1276" t="str">
        <f>VLOOKUP($D1276,metadata!$B$2:$S$450,5,FALSE)</f>
        <v>y</v>
      </c>
      <c r="I1276" t="str">
        <f>VLOOKUP($D1276,metadata!$B$2:$S$450,6,FALSE)</f>
        <v>a</v>
      </c>
      <c r="J1276" t="str">
        <f>VLOOKUP($D1276,metadata!$B$2:$S$450,7,FALSE)</f>
        <v>i</v>
      </c>
      <c r="K1276">
        <f>VLOOKUP($D1276,metadata!$B$2:$S$450,8,FALSE)</f>
        <v>7</v>
      </c>
      <c r="L1276">
        <f>VLOOKUP($D1276,metadata!$B$2:$S$450,9,FALSE)</f>
        <v>5</v>
      </c>
      <c r="M1276">
        <f>VLOOKUP($D1276,metadata!$B$2:$S$450,10,FALSE)</f>
        <v>0</v>
      </c>
      <c r="N1276" t="str">
        <f>VLOOKUP($D1276,metadata!$B$2:$S$450,11,FALSE)</f>
        <v>Atrophaneura alcinous</v>
      </c>
      <c r="O1276" t="str">
        <f>VLOOKUP($D1276,metadata!$B$2:$S$450,12,FALSE)</f>
        <v>lepidoptera</v>
      </c>
      <c r="P1276" t="str">
        <f>VLOOKUP($D1276,metadata!$B$2:$S$450,13,FALSE)</f>
        <v xml:space="preserve"> Fuchu</v>
      </c>
      <c r="Q1276">
        <f>VLOOKUP($D1276,metadata!$B$2:$S$450,14,FALSE)</f>
        <v>35.668968999999997</v>
      </c>
      <c r="R1276">
        <f>VLOOKUP($D1276,metadata!$B$2:$S$450,15,FALSE)</f>
        <v>139.47766899999999</v>
      </c>
      <c r="S1276">
        <f>VLOOKUP($D1276,metadata!$B$2:$S$450,16,FALSE)</f>
        <v>0.05</v>
      </c>
      <c r="T1276">
        <f>VLOOKUP($D1276,metadata!$B$2:$S$450,17,FALSE)</f>
        <v>50</v>
      </c>
      <c r="U1276">
        <f>VLOOKUP($D1276,metadata!$B$2:$S$450,18,FALSE)</f>
        <v>0</v>
      </c>
      <c r="V1276">
        <f>VLOOKUP($D1276,metadata!$B$2:$Z$450,19,FALSE)</f>
        <v>25</v>
      </c>
      <c r="W1276" t="str">
        <f>VLOOKUP($D1276,metadata!$B$2:$Z$450,20,FALSE)</f>
        <v>global average</v>
      </c>
      <c r="X1276">
        <f>VLOOKUP($D1276,metadata!$B$2:$Z$450,21,FALSE)</f>
        <v>0</v>
      </c>
      <c r="Y1276">
        <f>VLOOKUP($D1276,metadata!$B$2:$Z$450,22,FALSE)</f>
        <v>19</v>
      </c>
      <c r="Z1276">
        <f>VLOOKUP($D1276,metadata!$B$2:$Z$450,23,FALSE)</f>
        <v>0</v>
      </c>
      <c r="AA1276">
        <f>VLOOKUP($D1276,metadata!$B$2:$Z$450,24,FALSE)</f>
        <v>0</v>
      </c>
      <c r="AB1276">
        <f>VLOOKUP($D1276,metadata!$B$2:$Z$450,25,FALSE)</f>
        <v>0</v>
      </c>
    </row>
    <row r="1277" spans="3:28" x14ac:dyDescent="0.3">
      <c r="C1277">
        <v>1276</v>
      </c>
      <c r="D1277" s="11" t="str">
        <f t="shared" si="19"/>
        <v>19- Fuchu</v>
      </c>
      <c r="E1277" t="str">
        <f>VLOOKUP($D1277,metadata!$B$2:$S$450,2,FALSE)</f>
        <v>Kato, Y</v>
      </c>
      <c r="F1277" t="str">
        <f>VLOOKUP($D1277,metadata!$B$2:$S$450,3,FALSE)</f>
        <v>Geographic variation in photoperiodic response for the induction of pupal diapause in the Aristolochia-feeding butterfly Atrophaneura alcinous</v>
      </c>
      <c r="G1277" t="str">
        <f>VLOOKUP($D1277,metadata!$B$2:$S$450,4,FALSE)</f>
        <v>10.1303/aez.2005.347</v>
      </c>
      <c r="H1277" t="str">
        <f>VLOOKUP($D1277,metadata!$B$2:$S$450,5,FALSE)</f>
        <v>y</v>
      </c>
      <c r="I1277" t="str">
        <f>VLOOKUP($D1277,metadata!$B$2:$S$450,6,FALSE)</f>
        <v>a</v>
      </c>
      <c r="J1277" t="str">
        <f>VLOOKUP($D1277,metadata!$B$2:$S$450,7,FALSE)</f>
        <v>i</v>
      </c>
      <c r="K1277">
        <f>VLOOKUP($D1277,metadata!$B$2:$S$450,8,FALSE)</f>
        <v>7</v>
      </c>
      <c r="L1277">
        <f>VLOOKUP($D1277,metadata!$B$2:$S$450,9,FALSE)</f>
        <v>5</v>
      </c>
      <c r="M1277">
        <f>VLOOKUP($D1277,metadata!$B$2:$S$450,10,FALSE)</f>
        <v>0</v>
      </c>
      <c r="N1277" t="str">
        <f>VLOOKUP($D1277,metadata!$B$2:$S$450,11,FALSE)</f>
        <v>Atrophaneura alcinous</v>
      </c>
      <c r="O1277" t="str">
        <f>VLOOKUP($D1277,metadata!$B$2:$S$450,12,FALSE)</f>
        <v>lepidoptera</v>
      </c>
      <c r="P1277" t="str">
        <f>VLOOKUP($D1277,metadata!$B$2:$S$450,13,FALSE)</f>
        <v xml:space="preserve"> Fuchu</v>
      </c>
      <c r="Q1277">
        <f>VLOOKUP($D1277,metadata!$B$2:$S$450,14,FALSE)</f>
        <v>35.668968999999997</v>
      </c>
      <c r="R1277">
        <f>VLOOKUP($D1277,metadata!$B$2:$S$450,15,FALSE)</f>
        <v>139.47766899999999</v>
      </c>
      <c r="S1277">
        <f>VLOOKUP($D1277,metadata!$B$2:$S$450,16,FALSE)</f>
        <v>0.05</v>
      </c>
      <c r="T1277">
        <f>VLOOKUP($D1277,metadata!$B$2:$S$450,17,FALSE)</f>
        <v>50</v>
      </c>
      <c r="U1277">
        <f>VLOOKUP($D1277,metadata!$B$2:$S$450,18,FALSE)</f>
        <v>0</v>
      </c>
      <c r="V1277">
        <f>VLOOKUP($D1277,metadata!$B$2:$Z$450,19,FALSE)</f>
        <v>25</v>
      </c>
      <c r="W1277" t="str">
        <f>VLOOKUP($D1277,metadata!$B$2:$Z$450,20,FALSE)</f>
        <v>global average</v>
      </c>
      <c r="X1277">
        <f>VLOOKUP($D1277,metadata!$B$2:$Z$450,21,FALSE)</f>
        <v>0</v>
      </c>
      <c r="Y1277">
        <f>VLOOKUP($D1277,metadata!$B$2:$Z$450,22,FALSE)</f>
        <v>19</v>
      </c>
      <c r="Z1277">
        <f>VLOOKUP($D1277,metadata!$B$2:$Z$450,23,FALSE)</f>
        <v>0</v>
      </c>
      <c r="AA1277">
        <f>VLOOKUP($D1277,metadata!$B$2:$Z$450,24,FALSE)</f>
        <v>0</v>
      </c>
      <c r="AB1277">
        <f>VLOOKUP($D1277,metadata!$B$2:$Z$450,25,FALSE)</f>
        <v>0</v>
      </c>
    </row>
    <row r="1278" spans="3:28" x14ac:dyDescent="0.3">
      <c r="C1278">
        <v>1277</v>
      </c>
      <c r="D1278" s="11" t="str">
        <f t="shared" si="19"/>
        <v>19- Fuchu</v>
      </c>
      <c r="E1278" t="str">
        <f>VLOOKUP($D1278,metadata!$B$2:$S$450,2,FALSE)</f>
        <v>Kato, Y</v>
      </c>
      <c r="F1278" t="str">
        <f>VLOOKUP($D1278,metadata!$B$2:$S$450,3,FALSE)</f>
        <v>Geographic variation in photoperiodic response for the induction of pupal diapause in the Aristolochia-feeding butterfly Atrophaneura alcinous</v>
      </c>
      <c r="G1278" t="str">
        <f>VLOOKUP($D1278,metadata!$B$2:$S$450,4,FALSE)</f>
        <v>10.1303/aez.2005.347</v>
      </c>
      <c r="H1278" t="str">
        <f>VLOOKUP($D1278,metadata!$B$2:$S$450,5,FALSE)</f>
        <v>y</v>
      </c>
      <c r="I1278" t="str">
        <f>VLOOKUP($D1278,metadata!$B$2:$S$450,6,FALSE)</f>
        <v>a</v>
      </c>
      <c r="J1278" t="str">
        <f>VLOOKUP($D1278,metadata!$B$2:$S$450,7,FALSE)</f>
        <v>i</v>
      </c>
      <c r="K1278">
        <f>VLOOKUP($D1278,metadata!$B$2:$S$450,8,FALSE)</f>
        <v>7</v>
      </c>
      <c r="L1278">
        <f>VLOOKUP($D1278,metadata!$B$2:$S$450,9,FALSE)</f>
        <v>5</v>
      </c>
      <c r="M1278">
        <f>VLOOKUP($D1278,metadata!$B$2:$S$450,10,FALSE)</f>
        <v>0</v>
      </c>
      <c r="N1278" t="str">
        <f>VLOOKUP($D1278,metadata!$B$2:$S$450,11,FALSE)</f>
        <v>Atrophaneura alcinous</v>
      </c>
      <c r="O1278" t="str">
        <f>VLOOKUP($D1278,metadata!$B$2:$S$450,12,FALSE)</f>
        <v>lepidoptera</v>
      </c>
      <c r="P1278" t="str">
        <f>VLOOKUP($D1278,metadata!$B$2:$S$450,13,FALSE)</f>
        <v xml:space="preserve"> Fuchu</v>
      </c>
      <c r="Q1278">
        <f>VLOOKUP($D1278,metadata!$B$2:$S$450,14,FALSE)</f>
        <v>35.668968999999997</v>
      </c>
      <c r="R1278">
        <f>VLOOKUP($D1278,metadata!$B$2:$S$450,15,FALSE)</f>
        <v>139.47766899999999</v>
      </c>
      <c r="S1278">
        <f>VLOOKUP($D1278,metadata!$B$2:$S$450,16,FALSE)</f>
        <v>0.05</v>
      </c>
      <c r="T1278">
        <f>VLOOKUP($D1278,metadata!$B$2:$S$450,17,FALSE)</f>
        <v>50</v>
      </c>
      <c r="U1278">
        <f>VLOOKUP($D1278,metadata!$B$2:$S$450,18,FALSE)</f>
        <v>0</v>
      </c>
      <c r="V1278">
        <f>VLOOKUP($D1278,metadata!$B$2:$Z$450,19,FALSE)</f>
        <v>25</v>
      </c>
      <c r="W1278" t="str">
        <f>VLOOKUP($D1278,metadata!$B$2:$Z$450,20,FALSE)</f>
        <v>global average</v>
      </c>
      <c r="X1278">
        <f>VLOOKUP($D1278,metadata!$B$2:$Z$450,21,FALSE)</f>
        <v>0</v>
      </c>
      <c r="Y1278">
        <f>VLOOKUP($D1278,metadata!$B$2:$Z$450,22,FALSE)</f>
        <v>19</v>
      </c>
      <c r="Z1278">
        <f>VLOOKUP($D1278,metadata!$B$2:$Z$450,23,FALSE)</f>
        <v>0</v>
      </c>
      <c r="AA1278">
        <f>VLOOKUP($D1278,metadata!$B$2:$Z$450,24,FALSE)</f>
        <v>0</v>
      </c>
      <c r="AB1278">
        <f>VLOOKUP($D1278,metadata!$B$2:$Z$450,25,FALSE)</f>
        <v>0</v>
      </c>
    </row>
    <row r="1279" spans="3:28" x14ac:dyDescent="0.3">
      <c r="C1279">
        <v>1278</v>
      </c>
      <c r="D1279" s="11" t="str">
        <f t="shared" si="19"/>
        <v>19- Fuchu</v>
      </c>
      <c r="E1279" t="str">
        <f>VLOOKUP($D1279,metadata!$B$2:$S$450,2,FALSE)</f>
        <v>Kato, Y</v>
      </c>
      <c r="F1279" t="str">
        <f>VLOOKUP($D1279,metadata!$B$2:$S$450,3,FALSE)</f>
        <v>Geographic variation in photoperiodic response for the induction of pupal diapause in the Aristolochia-feeding butterfly Atrophaneura alcinous</v>
      </c>
      <c r="G1279" t="str">
        <f>VLOOKUP($D1279,metadata!$B$2:$S$450,4,FALSE)</f>
        <v>10.1303/aez.2005.347</v>
      </c>
      <c r="H1279" t="str">
        <f>VLOOKUP($D1279,metadata!$B$2:$S$450,5,FALSE)</f>
        <v>y</v>
      </c>
      <c r="I1279" t="str">
        <f>VLOOKUP($D1279,metadata!$B$2:$S$450,6,FALSE)</f>
        <v>a</v>
      </c>
      <c r="J1279" t="str">
        <f>VLOOKUP($D1279,metadata!$B$2:$S$450,7,FALSE)</f>
        <v>i</v>
      </c>
      <c r="K1279">
        <f>VLOOKUP($D1279,metadata!$B$2:$S$450,8,FALSE)</f>
        <v>7</v>
      </c>
      <c r="L1279">
        <f>VLOOKUP($D1279,metadata!$B$2:$S$450,9,FALSE)</f>
        <v>5</v>
      </c>
      <c r="M1279">
        <f>VLOOKUP($D1279,metadata!$B$2:$S$450,10,FALSE)</f>
        <v>0</v>
      </c>
      <c r="N1279" t="str">
        <f>VLOOKUP($D1279,metadata!$B$2:$S$450,11,FALSE)</f>
        <v>Atrophaneura alcinous</v>
      </c>
      <c r="O1279" t="str">
        <f>VLOOKUP($D1279,metadata!$B$2:$S$450,12,FALSE)</f>
        <v>lepidoptera</v>
      </c>
      <c r="P1279" t="str">
        <f>VLOOKUP($D1279,metadata!$B$2:$S$450,13,FALSE)</f>
        <v xml:space="preserve"> Fuchu</v>
      </c>
      <c r="Q1279">
        <f>VLOOKUP($D1279,metadata!$B$2:$S$450,14,FALSE)</f>
        <v>35.668968999999997</v>
      </c>
      <c r="R1279">
        <f>VLOOKUP($D1279,metadata!$B$2:$S$450,15,FALSE)</f>
        <v>139.47766899999999</v>
      </c>
      <c r="S1279">
        <f>VLOOKUP($D1279,metadata!$B$2:$S$450,16,FALSE)</f>
        <v>0.05</v>
      </c>
      <c r="T1279">
        <f>VLOOKUP($D1279,metadata!$B$2:$S$450,17,FALSE)</f>
        <v>50</v>
      </c>
      <c r="U1279">
        <f>VLOOKUP($D1279,metadata!$B$2:$S$450,18,FALSE)</f>
        <v>0</v>
      </c>
      <c r="V1279">
        <f>VLOOKUP($D1279,metadata!$B$2:$Z$450,19,FALSE)</f>
        <v>25</v>
      </c>
      <c r="W1279" t="str">
        <f>VLOOKUP($D1279,metadata!$B$2:$Z$450,20,FALSE)</f>
        <v>global average</v>
      </c>
      <c r="X1279">
        <f>VLOOKUP($D1279,metadata!$B$2:$Z$450,21,FALSE)</f>
        <v>0</v>
      </c>
      <c r="Y1279">
        <f>VLOOKUP($D1279,metadata!$B$2:$Z$450,22,FALSE)</f>
        <v>19</v>
      </c>
      <c r="Z1279">
        <f>VLOOKUP($D1279,metadata!$B$2:$Z$450,23,FALSE)</f>
        <v>0</v>
      </c>
      <c r="AA1279">
        <f>VLOOKUP($D1279,metadata!$B$2:$Z$450,24,FALSE)</f>
        <v>0</v>
      </c>
      <c r="AB1279">
        <f>VLOOKUP($D1279,metadata!$B$2:$Z$450,25,FALSE)</f>
        <v>0</v>
      </c>
    </row>
    <row r="1280" spans="3:28" x14ac:dyDescent="0.3">
      <c r="C1280">
        <v>1279</v>
      </c>
      <c r="D1280" s="11" t="str">
        <f t="shared" si="19"/>
        <v>19- Fuchu</v>
      </c>
      <c r="E1280" t="str">
        <f>VLOOKUP($D1280,metadata!$B$2:$S$450,2,FALSE)</f>
        <v>Kato, Y</v>
      </c>
      <c r="F1280" t="str">
        <f>VLOOKUP($D1280,metadata!$B$2:$S$450,3,FALSE)</f>
        <v>Geographic variation in photoperiodic response for the induction of pupal diapause in the Aristolochia-feeding butterfly Atrophaneura alcinous</v>
      </c>
      <c r="G1280" t="str">
        <f>VLOOKUP($D1280,metadata!$B$2:$S$450,4,FALSE)</f>
        <v>10.1303/aez.2005.347</v>
      </c>
      <c r="H1280" t="str">
        <f>VLOOKUP($D1280,metadata!$B$2:$S$450,5,FALSE)</f>
        <v>y</v>
      </c>
      <c r="I1280" t="str">
        <f>VLOOKUP($D1280,metadata!$B$2:$S$450,6,FALSE)</f>
        <v>a</v>
      </c>
      <c r="J1280" t="str">
        <f>VLOOKUP($D1280,metadata!$B$2:$S$450,7,FALSE)</f>
        <v>i</v>
      </c>
      <c r="K1280">
        <f>VLOOKUP($D1280,metadata!$B$2:$S$450,8,FALSE)</f>
        <v>7</v>
      </c>
      <c r="L1280">
        <f>VLOOKUP($D1280,metadata!$B$2:$S$450,9,FALSE)</f>
        <v>5</v>
      </c>
      <c r="M1280">
        <f>VLOOKUP($D1280,metadata!$B$2:$S$450,10,FALSE)</f>
        <v>0</v>
      </c>
      <c r="N1280" t="str">
        <f>VLOOKUP($D1280,metadata!$B$2:$S$450,11,FALSE)</f>
        <v>Atrophaneura alcinous</v>
      </c>
      <c r="O1280" t="str">
        <f>VLOOKUP($D1280,metadata!$B$2:$S$450,12,FALSE)</f>
        <v>lepidoptera</v>
      </c>
      <c r="P1280" t="str">
        <f>VLOOKUP($D1280,metadata!$B$2:$S$450,13,FALSE)</f>
        <v xml:space="preserve"> Fuchu</v>
      </c>
      <c r="Q1280">
        <f>VLOOKUP($D1280,metadata!$B$2:$S$450,14,FALSE)</f>
        <v>35.668968999999997</v>
      </c>
      <c r="R1280">
        <f>VLOOKUP($D1280,metadata!$B$2:$S$450,15,FALSE)</f>
        <v>139.47766899999999</v>
      </c>
      <c r="S1280">
        <f>VLOOKUP($D1280,metadata!$B$2:$S$450,16,FALSE)</f>
        <v>0.05</v>
      </c>
      <c r="T1280">
        <f>VLOOKUP($D1280,metadata!$B$2:$S$450,17,FALSE)</f>
        <v>50</v>
      </c>
      <c r="U1280">
        <f>VLOOKUP($D1280,metadata!$B$2:$S$450,18,FALSE)</f>
        <v>0</v>
      </c>
      <c r="V1280">
        <f>VLOOKUP($D1280,metadata!$B$2:$Z$450,19,FALSE)</f>
        <v>25</v>
      </c>
      <c r="W1280" t="str">
        <f>VLOOKUP($D1280,metadata!$B$2:$Z$450,20,FALSE)</f>
        <v>global average</v>
      </c>
      <c r="X1280">
        <f>VLOOKUP($D1280,metadata!$B$2:$Z$450,21,FALSE)</f>
        <v>0</v>
      </c>
      <c r="Y1280">
        <f>VLOOKUP($D1280,metadata!$B$2:$Z$450,22,FALSE)</f>
        <v>19</v>
      </c>
      <c r="Z1280">
        <f>VLOOKUP($D1280,metadata!$B$2:$Z$450,23,FALSE)</f>
        <v>0</v>
      </c>
      <c r="AA1280">
        <f>VLOOKUP($D1280,metadata!$B$2:$Z$450,24,FALSE)</f>
        <v>0</v>
      </c>
      <c r="AB1280">
        <f>VLOOKUP($D1280,metadata!$B$2:$Z$450,25,FALSE)</f>
        <v>0</v>
      </c>
    </row>
    <row r="1281" spans="3:28" x14ac:dyDescent="0.3">
      <c r="C1281">
        <v>1280</v>
      </c>
      <c r="D1281" s="11" t="str">
        <f t="shared" si="19"/>
        <v>19- Fuchu</v>
      </c>
      <c r="E1281" t="str">
        <f>VLOOKUP($D1281,metadata!$B$2:$S$450,2,FALSE)</f>
        <v>Kato, Y</v>
      </c>
      <c r="F1281" t="str">
        <f>VLOOKUP($D1281,metadata!$B$2:$S$450,3,FALSE)</f>
        <v>Geographic variation in photoperiodic response for the induction of pupal diapause in the Aristolochia-feeding butterfly Atrophaneura alcinous</v>
      </c>
      <c r="G1281" t="str">
        <f>VLOOKUP($D1281,metadata!$B$2:$S$450,4,FALSE)</f>
        <v>10.1303/aez.2005.347</v>
      </c>
      <c r="H1281" t="str">
        <f>VLOOKUP($D1281,metadata!$B$2:$S$450,5,FALSE)</f>
        <v>y</v>
      </c>
      <c r="I1281" t="str">
        <f>VLOOKUP($D1281,metadata!$B$2:$S$450,6,FALSE)</f>
        <v>a</v>
      </c>
      <c r="J1281" t="str">
        <f>VLOOKUP($D1281,metadata!$B$2:$S$450,7,FALSE)</f>
        <v>i</v>
      </c>
      <c r="K1281">
        <f>VLOOKUP($D1281,metadata!$B$2:$S$450,8,FALSE)</f>
        <v>7</v>
      </c>
      <c r="L1281">
        <f>VLOOKUP($D1281,metadata!$B$2:$S$450,9,FALSE)</f>
        <v>5</v>
      </c>
      <c r="M1281">
        <f>VLOOKUP($D1281,metadata!$B$2:$S$450,10,FALSE)</f>
        <v>0</v>
      </c>
      <c r="N1281" t="str">
        <f>VLOOKUP($D1281,metadata!$B$2:$S$450,11,FALSE)</f>
        <v>Atrophaneura alcinous</v>
      </c>
      <c r="O1281" t="str">
        <f>VLOOKUP($D1281,metadata!$B$2:$S$450,12,FALSE)</f>
        <v>lepidoptera</v>
      </c>
      <c r="P1281" t="str">
        <f>VLOOKUP($D1281,metadata!$B$2:$S$450,13,FALSE)</f>
        <v xml:space="preserve"> Fuchu</v>
      </c>
      <c r="Q1281">
        <f>VLOOKUP($D1281,metadata!$B$2:$S$450,14,FALSE)</f>
        <v>35.668968999999997</v>
      </c>
      <c r="R1281">
        <f>VLOOKUP($D1281,metadata!$B$2:$S$450,15,FALSE)</f>
        <v>139.47766899999999</v>
      </c>
      <c r="S1281">
        <f>VLOOKUP($D1281,metadata!$B$2:$S$450,16,FALSE)</f>
        <v>0.05</v>
      </c>
      <c r="T1281">
        <f>VLOOKUP($D1281,metadata!$B$2:$S$450,17,FALSE)</f>
        <v>50</v>
      </c>
      <c r="U1281">
        <f>VLOOKUP($D1281,metadata!$B$2:$S$450,18,FALSE)</f>
        <v>0</v>
      </c>
      <c r="V1281">
        <f>VLOOKUP($D1281,metadata!$B$2:$Z$450,19,FALSE)</f>
        <v>25</v>
      </c>
      <c r="W1281" t="str">
        <f>VLOOKUP($D1281,metadata!$B$2:$Z$450,20,FALSE)</f>
        <v>global average</v>
      </c>
      <c r="X1281">
        <f>VLOOKUP($D1281,metadata!$B$2:$Z$450,21,FALSE)</f>
        <v>0</v>
      </c>
      <c r="Y1281">
        <f>VLOOKUP($D1281,metadata!$B$2:$Z$450,22,FALSE)</f>
        <v>19</v>
      </c>
      <c r="Z1281">
        <f>VLOOKUP($D1281,metadata!$B$2:$Z$450,23,FALSE)</f>
        <v>0</v>
      </c>
      <c r="AA1281">
        <f>VLOOKUP($D1281,metadata!$B$2:$Z$450,24,FALSE)</f>
        <v>0</v>
      </c>
      <c r="AB1281">
        <f>VLOOKUP($D1281,metadata!$B$2:$Z$450,25,FALSE)</f>
        <v>0</v>
      </c>
    </row>
    <row r="1282" spans="3:28" x14ac:dyDescent="0.3">
      <c r="C1282">
        <v>1281</v>
      </c>
      <c r="D1282" s="11" t="str">
        <f t="shared" si="19"/>
        <v>19- Fuchu</v>
      </c>
      <c r="E1282" t="str">
        <f>VLOOKUP($D1282,metadata!$B$2:$S$450,2,FALSE)</f>
        <v>Kato, Y</v>
      </c>
      <c r="F1282" t="str">
        <f>VLOOKUP($D1282,metadata!$B$2:$S$450,3,FALSE)</f>
        <v>Geographic variation in photoperiodic response for the induction of pupal diapause in the Aristolochia-feeding butterfly Atrophaneura alcinous</v>
      </c>
      <c r="G1282" t="str">
        <f>VLOOKUP($D1282,metadata!$B$2:$S$450,4,FALSE)</f>
        <v>10.1303/aez.2005.347</v>
      </c>
      <c r="H1282" t="str">
        <f>VLOOKUP($D1282,metadata!$B$2:$S$450,5,FALSE)</f>
        <v>y</v>
      </c>
      <c r="I1282" t="str">
        <f>VLOOKUP($D1282,metadata!$B$2:$S$450,6,FALSE)</f>
        <v>a</v>
      </c>
      <c r="J1282" t="str">
        <f>VLOOKUP($D1282,metadata!$B$2:$S$450,7,FALSE)</f>
        <v>i</v>
      </c>
      <c r="K1282">
        <f>VLOOKUP($D1282,metadata!$B$2:$S$450,8,FALSE)</f>
        <v>7</v>
      </c>
      <c r="L1282">
        <f>VLOOKUP($D1282,metadata!$B$2:$S$450,9,FALSE)</f>
        <v>5</v>
      </c>
      <c r="M1282">
        <f>VLOOKUP($D1282,metadata!$B$2:$S$450,10,FALSE)</f>
        <v>0</v>
      </c>
      <c r="N1282" t="str">
        <f>VLOOKUP($D1282,metadata!$B$2:$S$450,11,FALSE)</f>
        <v>Atrophaneura alcinous</v>
      </c>
      <c r="O1282" t="str">
        <f>VLOOKUP($D1282,metadata!$B$2:$S$450,12,FALSE)</f>
        <v>lepidoptera</v>
      </c>
      <c r="P1282" t="str">
        <f>VLOOKUP($D1282,metadata!$B$2:$S$450,13,FALSE)</f>
        <v xml:space="preserve"> Fuchu</v>
      </c>
      <c r="Q1282">
        <f>VLOOKUP($D1282,metadata!$B$2:$S$450,14,FALSE)</f>
        <v>35.668968999999997</v>
      </c>
      <c r="R1282">
        <f>VLOOKUP($D1282,metadata!$B$2:$S$450,15,FALSE)</f>
        <v>139.47766899999999</v>
      </c>
      <c r="S1282">
        <f>VLOOKUP($D1282,metadata!$B$2:$S$450,16,FALSE)</f>
        <v>0.05</v>
      </c>
      <c r="T1282">
        <f>VLOOKUP($D1282,metadata!$B$2:$S$450,17,FALSE)</f>
        <v>50</v>
      </c>
      <c r="U1282">
        <f>VLOOKUP($D1282,metadata!$B$2:$S$450,18,FALSE)</f>
        <v>0</v>
      </c>
      <c r="V1282">
        <f>VLOOKUP($D1282,metadata!$B$2:$Z$450,19,FALSE)</f>
        <v>25</v>
      </c>
      <c r="W1282" t="str">
        <f>VLOOKUP($D1282,metadata!$B$2:$Z$450,20,FALSE)</f>
        <v>global average</v>
      </c>
      <c r="X1282">
        <f>VLOOKUP($D1282,metadata!$B$2:$Z$450,21,FALSE)</f>
        <v>0</v>
      </c>
      <c r="Y1282">
        <f>VLOOKUP($D1282,metadata!$B$2:$Z$450,22,FALSE)</f>
        <v>19</v>
      </c>
      <c r="Z1282">
        <f>VLOOKUP($D1282,metadata!$B$2:$Z$450,23,FALSE)</f>
        <v>0</v>
      </c>
      <c r="AA1282">
        <f>VLOOKUP($D1282,metadata!$B$2:$Z$450,24,FALSE)</f>
        <v>0</v>
      </c>
      <c r="AB1282">
        <f>VLOOKUP($D1282,metadata!$B$2:$Z$450,25,FALSE)</f>
        <v>0</v>
      </c>
    </row>
    <row r="1283" spans="3:28" x14ac:dyDescent="0.3">
      <c r="C1283">
        <v>1282</v>
      </c>
      <c r="D1283" s="11" t="str">
        <f t="shared" ref="D1283:D1346" si="20">VLOOKUP(C1283,$A$1:$B$451,2)</f>
        <v>19- Fuchu</v>
      </c>
      <c r="E1283" t="str">
        <f>VLOOKUP($D1283,metadata!$B$2:$S$450,2,FALSE)</f>
        <v>Kato, Y</v>
      </c>
      <c r="F1283" t="str">
        <f>VLOOKUP($D1283,metadata!$B$2:$S$450,3,FALSE)</f>
        <v>Geographic variation in photoperiodic response for the induction of pupal diapause in the Aristolochia-feeding butterfly Atrophaneura alcinous</v>
      </c>
      <c r="G1283" t="str">
        <f>VLOOKUP($D1283,metadata!$B$2:$S$450,4,FALSE)</f>
        <v>10.1303/aez.2005.347</v>
      </c>
      <c r="H1283" t="str">
        <f>VLOOKUP($D1283,metadata!$B$2:$S$450,5,FALSE)</f>
        <v>y</v>
      </c>
      <c r="I1283" t="str">
        <f>VLOOKUP($D1283,metadata!$B$2:$S$450,6,FALSE)</f>
        <v>a</v>
      </c>
      <c r="J1283" t="str">
        <f>VLOOKUP($D1283,metadata!$B$2:$S$450,7,FALSE)</f>
        <v>i</v>
      </c>
      <c r="K1283">
        <f>VLOOKUP($D1283,metadata!$B$2:$S$450,8,FALSE)</f>
        <v>7</v>
      </c>
      <c r="L1283">
        <f>VLOOKUP($D1283,metadata!$B$2:$S$450,9,FALSE)</f>
        <v>5</v>
      </c>
      <c r="M1283">
        <f>VLOOKUP($D1283,metadata!$B$2:$S$450,10,FALSE)</f>
        <v>0</v>
      </c>
      <c r="N1283" t="str">
        <f>VLOOKUP($D1283,metadata!$B$2:$S$450,11,FALSE)</f>
        <v>Atrophaneura alcinous</v>
      </c>
      <c r="O1283" t="str">
        <f>VLOOKUP($D1283,metadata!$B$2:$S$450,12,FALSE)</f>
        <v>lepidoptera</v>
      </c>
      <c r="P1283" t="str">
        <f>VLOOKUP($D1283,metadata!$B$2:$S$450,13,FALSE)</f>
        <v xml:space="preserve"> Fuchu</v>
      </c>
      <c r="Q1283">
        <f>VLOOKUP($D1283,metadata!$B$2:$S$450,14,FALSE)</f>
        <v>35.668968999999997</v>
      </c>
      <c r="R1283">
        <f>VLOOKUP($D1283,metadata!$B$2:$S$450,15,FALSE)</f>
        <v>139.47766899999999</v>
      </c>
      <c r="S1283">
        <f>VLOOKUP($D1283,metadata!$B$2:$S$450,16,FALSE)</f>
        <v>0.05</v>
      </c>
      <c r="T1283">
        <f>VLOOKUP($D1283,metadata!$B$2:$S$450,17,FALSE)</f>
        <v>50</v>
      </c>
      <c r="U1283">
        <f>VLOOKUP($D1283,metadata!$B$2:$S$450,18,FALSE)</f>
        <v>0</v>
      </c>
      <c r="V1283">
        <f>VLOOKUP($D1283,metadata!$B$2:$Z$450,19,FALSE)</f>
        <v>25</v>
      </c>
      <c r="W1283" t="str">
        <f>VLOOKUP($D1283,metadata!$B$2:$Z$450,20,FALSE)</f>
        <v>global average</v>
      </c>
      <c r="X1283">
        <f>VLOOKUP($D1283,metadata!$B$2:$Z$450,21,FALSE)</f>
        <v>0</v>
      </c>
      <c r="Y1283">
        <f>VLOOKUP($D1283,metadata!$B$2:$Z$450,22,FALSE)</f>
        <v>19</v>
      </c>
      <c r="Z1283">
        <f>VLOOKUP($D1283,metadata!$B$2:$Z$450,23,FALSE)</f>
        <v>0</v>
      </c>
      <c r="AA1283">
        <f>VLOOKUP($D1283,metadata!$B$2:$Z$450,24,FALSE)</f>
        <v>0</v>
      </c>
      <c r="AB1283">
        <f>VLOOKUP($D1283,metadata!$B$2:$Z$450,25,FALSE)</f>
        <v>0</v>
      </c>
    </row>
    <row r="1284" spans="3:28" x14ac:dyDescent="0.3">
      <c r="C1284">
        <v>1283</v>
      </c>
      <c r="D1284" s="11" t="str">
        <f t="shared" si="20"/>
        <v>19- Fuchu</v>
      </c>
      <c r="E1284" t="str">
        <f>VLOOKUP($D1284,metadata!$B$2:$S$450,2,FALSE)</f>
        <v>Kato, Y</v>
      </c>
      <c r="F1284" t="str">
        <f>VLOOKUP($D1284,metadata!$B$2:$S$450,3,FALSE)</f>
        <v>Geographic variation in photoperiodic response for the induction of pupal diapause in the Aristolochia-feeding butterfly Atrophaneura alcinous</v>
      </c>
      <c r="G1284" t="str">
        <f>VLOOKUP($D1284,metadata!$B$2:$S$450,4,FALSE)</f>
        <v>10.1303/aez.2005.347</v>
      </c>
      <c r="H1284" t="str">
        <f>VLOOKUP($D1284,metadata!$B$2:$S$450,5,FALSE)</f>
        <v>y</v>
      </c>
      <c r="I1284" t="str">
        <f>VLOOKUP($D1284,metadata!$B$2:$S$450,6,FALSE)</f>
        <v>a</v>
      </c>
      <c r="J1284" t="str">
        <f>VLOOKUP($D1284,metadata!$B$2:$S$450,7,FALSE)</f>
        <v>i</v>
      </c>
      <c r="K1284">
        <f>VLOOKUP($D1284,metadata!$B$2:$S$450,8,FALSE)</f>
        <v>7</v>
      </c>
      <c r="L1284">
        <f>VLOOKUP($D1284,metadata!$B$2:$S$450,9,FALSE)</f>
        <v>5</v>
      </c>
      <c r="M1284">
        <f>VLOOKUP($D1284,metadata!$B$2:$S$450,10,FALSE)</f>
        <v>0</v>
      </c>
      <c r="N1284" t="str">
        <f>VLOOKUP($D1284,metadata!$B$2:$S$450,11,FALSE)</f>
        <v>Atrophaneura alcinous</v>
      </c>
      <c r="O1284" t="str">
        <f>VLOOKUP($D1284,metadata!$B$2:$S$450,12,FALSE)</f>
        <v>lepidoptera</v>
      </c>
      <c r="P1284" t="str">
        <f>VLOOKUP($D1284,metadata!$B$2:$S$450,13,FALSE)</f>
        <v xml:space="preserve"> Fuchu</v>
      </c>
      <c r="Q1284">
        <f>VLOOKUP($D1284,metadata!$B$2:$S$450,14,FALSE)</f>
        <v>35.668968999999997</v>
      </c>
      <c r="R1284">
        <f>VLOOKUP($D1284,metadata!$B$2:$S$450,15,FALSE)</f>
        <v>139.47766899999999</v>
      </c>
      <c r="S1284">
        <f>VLOOKUP($D1284,metadata!$B$2:$S$450,16,FALSE)</f>
        <v>0.05</v>
      </c>
      <c r="T1284">
        <f>VLOOKUP($D1284,metadata!$B$2:$S$450,17,FALSE)</f>
        <v>50</v>
      </c>
      <c r="U1284">
        <f>VLOOKUP($D1284,metadata!$B$2:$S$450,18,FALSE)</f>
        <v>0</v>
      </c>
      <c r="V1284">
        <f>VLOOKUP($D1284,metadata!$B$2:$Z$450,19,FALSE)</f>
        <v>25</v>
      </c>
      <c r="W1284" t="str">
        <f>VLOOKUP($D1284,metadata!$B$2:$Z$450,20,FALSE)</f>
        <v>global average</v>
      </c>
      <c r="X1284">
        <f>VLOOKUP($D1284,metadata!$B$2:$Z$450,21,FALSE)</f>
        <v>0</v>
      </c>
      <c r="Y1284">
        <f>VLOOKUP($D1284,metadata!$B$2:$Z$450,22,FALSE)</f>
        <v>19</v>
      </c>
      <c r="Z1284">
        <f>VLOOKUP($D1284,metadata!$B$2:$Z$450,23,FALSE)</f>
        <v>0</v>
      </c>
      <c r="AA1284">
        <f>VLOOKUP($D1284,metadata!$B$2:$Z$450,24,FALSE)</f>
        <v>0</v>
      </c>
      <c r="AB1284">
        <f>VLOOKUP($D1284,metadata!$B$2:$Z$450,25,FALSE)</f>
        <v>0</v>
      </c>
    </row>
    <row r="1285" spans="3:28" x14ac:dyDescent="0.3">
      <c r="C1285">
        <v>1284</v>
      </c>
      <c r="D1285" s="11" t="str">
        <f t="shared" si="20"/>
        <v>19- Fuchu</v>
      </c>
      <c r="E1285" t="str">
        <f>VLOOKUP($D1285,metadata!$B$2:$S$450,2,FALSE)</f>
        <v>Kato, Y</v>
      </c>
      <c r="F1285" t="str">
        <f>VLOOKUP($D1285,metadata!$B$2:$S$450,3,FALSE)</f>
        <v>Geographic variation in photoperiodic response for the induction of pupal diapause in the Aristolochia-feeding butterfly Atrophaneura alcinous</v>
      </c>
      <c r="G1285" t="str">
        <f>VLOOKUP($D1285,metadata!$B$2:$S$450,4,FALSE)</f>
        <v>10.1303/aez.2005.347</v>
      </c>
      <c r="H1285" t="str">
        <f>VLOOKUP($D1285,metadata!$B$2:$S$450,5,FALSE)</f>
        <v>y</v>
      </c>
      <c r="I1285" t="str">
        <f>VLOOKUP($D1285,metadata!$B$2:$S$450,6,FALSE)</f>
        <v>a</v>
      </c>
      <c r="J1285" t="str">
        <f>VLOOKUP($D1285,metadata!$B$2:$S$450,7,FALSE)</f>
        <v>i</v>
      </c>
      <c r="K1285">
        <f>VLOOKUP($D1285,metadata!$B$2:$S$450,8,FALSE)</f>
        <v>7</v>
      </c>
      <c r="L1285">
        <f>VLOOKUP($D1285,metadata!$B$2:$S$450,9,FALSE)</f>
        <v>5</v>
      </c>
      <c r="M1285">
        <f>VLOOKUP($D1285,metadata!$B$2:$S$450,10,FALSE)</f>
        <v>0</v>
      </c>
      <c r="N1285" t="str">
        <f>VLOOKUP($D1285,metadata!$B$2:$S$450,11,FALSE)</f>
        <v>Atrophaneura alcinous</v>
      </c>
      <c r="O1285" t="str">
        <f>VLOOKUP($D1285,metadata!$B$2:$S$450,12,FALSE)</f>
        <v>lepidoptera</v>
      </c>
      <c r="P1285" t="str">
        <f>VLOOKUP($D1285,metadata!$B$2:$S$450,13,FALSE)</f>
        <v xml:space="preserve"> Fuchu</v>
      </c>
      <c r="Q1285">
        <f>VLOOKUP($D1285,metadata!$B$2:$S$450,14,FALSE)</f>
        <v>35.668968999999997</v>
      </c>
      <c r="R1285">
        <f>VLOOKUP($D1285,metadata!$B$2:$S$450,15,FALSE)</f>
        <v>139.47766899999999</v>
      </c>
      <c r="S1285">
        <f>VLOOKUP($D1285,metadata!$B$2:$S$450,16,FALSE)</f>
        <v>0.05</v>
      </c>
      <c r="T1285">
        <f>VLOOKUP($D1285,metadata!$B$2:$S$450,17,FALSE)</f>
        <v>50</v>
      </c>
      <c r="U1285">
        <f>VLOOKUP($D1285,metadata!$B$2:$S$450,18,FALSE)</f>
        <v>0</v>
      </c>
      <c r="V1285">
        <f>VLOOKUP($D1285,metadata!$B$2:$Z$450,19,FALSE)</f>
        <v>25</v>
      </c>
      <c r="W1285" t="str">
        <f>VLOOKUP($D1285,metadata!$B$2:$Z$450,20,FALSE)</f>
        <v>global average</v>
      </c>
      <c r="X1285">
        <f>VLOOKUP($D1285,metadata!$B$2:$Z$450,21,FALSE)</f>
        <v>0</v>
      </c>
      <c r="Y1285">
        <f>VLOOKUP($D1285,metadata!$B$2:$Z$450,22,FALSE)</f>
        <v>19</v>
      </c>
      <c r="Z1285">
        <f>VLOOKUP($D1285,metadata!$B$2:$Z$450,23,FALSE)</f>
        <v>0</v>
      </c>
      <c r="AA1285">
        <f>VLOOKUP($D1285,metadata!$B$2:$Z$450,24,FALSE)</f>
        <v>0</v>
      </c>
      <c r="AB1285">
        <f>VLOOKUP($D1285,metadata!$B$2:$Z$450,25,FALSE)</f>
        <v>0</v>
      </c>
    </row>
    <row r="1286" spans="3:28" x14ac:dyDescent="0.3">
      <c r="C1286">
        <v>1285</v>
      </c>
      <c r="D1286" s="11" t="str">
        <f t="shared" si="20"/>
        <v>19- Fuchu</v>
      </c>
      <c r="E1286" t="str">
        <f>VLOOKUP($D1286,metadata!$B$2:$S$450,2,FALSE)</f>
        <v>Kato, Y</v>
      </c>
      <c r="F1286" t="str">
        <f>VLOOKUP($D1286,metadata!$B$2:$S$450,3,FALSE)</f>
        <v>Geographic variation in photoperiodic response for the induction of pupal diapause in the Aristolochia-feeding butterfly Atrophaneura alcinous</v>
      </c>
      <c r="G1286" t="str">
        <f>VLOOKUP($D1286,metadata!$B$2:$S$450,4,FALSE)</f>
        <v>10.1303/aez.2005.347</v>
      </c>
      <c r="H1286" t="str">
        <f>VLOOKUP($D1286,metadata!$B$2:$S$450,5,FALSE)</f>
        <v>y</v>
      </c>
      <c r="I1286" t="str">
        <f>VLOOKUP($D1286,metadata!$B$2:$S$450,6,FALSE)</f>
        <v>a</v>
      </c>
      <c r="J1286" t="str">
        <f>VLOOKUP($D1286,metadata!$B$2:$S$450,7,FALSE)</f>
        <v>i</v>
      </c>
      <c r="K1286">
        <f>VLOOKUP($D1286,metadata!$B$2:$S$450,8,FALSE)</f>
        <v>7</v>
      </c>
      <c r="L1286">
        <f>VLOOKUP($D1286,metadata!$B$2:$S$450,9,FALSE)</f>
        <v>5</v>
      </c>
      <c r="M1286">
        <f>VLOOKUP($D1286,metadata!$B$2:$S$450,10,FALSE)</f>
        <v>0</v>
      </c>
      <c r="N1286" t="str">
        <f>VLOOKUP($D1286,metadata!$B$2:$S$450,11,FALSE)</f>
        <v>Atrophaneura alcinous</v>
      </c>
      <c r="O1286" t="str">
        <f>VLOOKUP($D1286,metadata!$B$2:$S$450,12,FALSE)</f>
        <v>lepidoptera</v>
      </c>
      <c r="P1286" t="str">
        <f>VLOOKUP($D1286,metadata!$B$2:$S$450,13,FALSE)</f>
        <v xml:space="preserve"> Fuchu</v>
      </c>
      <c r="Q1286">
        <f>VLOOKUP($D1286,metadata!$B$2:$S$450,14,FALSE)</f>
        <v>35.668968999999997</v>
      </c>
      <c r="R1286">
        <f>VLOOKUP($D1286,metadata!$B$2:$S$450,15,FALSE)</f>
        <v>139.47766899999999</v>
      </c>
      <c r="S1286">
        <f>VLOOKUP($D1286,metadata!$B$2:$S$450,16,FALSE)</f>
        <v>0.05</v>
      </c>
      <c r="T1286">
        <f>VLOOKUP($D1286,metadata!$B$2:$S$450,17,FALSE)</f>
        <v>50</v>
      </c>
      <c r="U1286">
        <f>VLOOKUP($D1286,metadata!$B$2:$S$450,18,FALSE)</f>
        <v>0</v>
      </c>
      <c r="V1286">
        <f>VLOOKUP($D1286,metadata!$B$2:$Z$450,19,FALSE)</f>
        <v>25</v>
      </c>
      <c r="W1286" t="str">
        <f>VLOOKUP($D1286,metadata!$B$2:$Z$450,20,FALSE)</f>
        <v>global average</v>
      </c>
      <c r="X1286">
        <f>VLOOKUP($D1286,metadata!$B$2:$Z$450,21,FALSE)</f>
        <v>0</v>
      </c>
      <c r="Y1286">
        <f>VLOOKUP($D1286,metadata!$B$2:$Z$450,22,FALSE)</f>
        <v>19</v>
      </c>
      <c r="Z1286">
        <f>VLOOKUP($D1286,metadata!$B$2:$Z$450,23,FALSE)</f>
        <v>0</v>
      </c>
      <c r="AA1286">
        <f>VLOOKUP($D1286,metadata!$B$2:$Z$450,24,FALSE)</f>
        <v>0</v>
      </c>
      <c r="AB1286">
        <f>VLOOKUP($D1286,metadata!$B$2:$Z$450,25,FALSE)</f>
        <v>0</v>
      </c>
    </row>
    <row r="1287" spans="3:28" x14ac:dyDescent="0.3">
      <c r="C1287">
        <v>1286</v>
      </c>
      <c r="D1287" s="11" t="str">
        <f t="shared" si="20"/>
        <v>19- Fuchu</v>
      </c>
      <c r="E1287" t="str">
        <f>VLOOKUP($D1287,metadata!$B$2:$S$450,2,FALSE)</f>
        <v>Kato, Y</v>
      </c>
      <c r="F1287" t="str">
        <f>VLOOKUP($D1287,metadata!$B$2:$S$450,3,FALSE)</f>
        <v>Geographic variation in photoperiodic response for the induction of pupal diapause in the Aristolochia-feeding butterfly Atrophaneura alcinous</v>
      </c>
      <c r="G1287" t="str">
        <f>VLOOKUP($D1287,metadata!$B$2:$S$450,4,FALSE)</f>
        <v>10.1303/aez.2005.347</v>
      </c>
      <c r="H1287" t="str">
        <f>VLOOKUP($D1287,metadata!$B$2:$S$450,5,FALSE)</f>
        <v>y</v>
      </c>
      <c r="I1287" t="str">
        <f>VLOOKUP($D1287,metadata!$B$2:$S$450,6,FALSE)</f>
        <v>a</v>
      </c>
      <c r="J1287" t="str">
        <f>VLOOKUP($D1287,metadata!$B$2:$S$450,7,FALSE)</f>
        <v>i</v>
      </c>
      <c r="K1287">
        <f>VLOOKUP($D1287,metadata!$B$2:$S$450,8,FALSE)</f>
        <v>7</v>
      </c>
      <c r="L1287">
        <f>VLOOKUP($D1287,metadata!$B$2:$S$450,9,FALSE)</f>
        <v>5</v>
      </c>
      <c r="M1287">
        <f>VLOOKUP($D1287,metadata!$B$2:$S$450,10,FALSE)</f>
        <v>0</v>
      </c>
      <c r="N1287" t="str">
        <f>VLOOKUP($D1287,metadata!$B$2:$S$450,11,FALSE)</f>
        <v>Atrophaneura alcinous</v>
      </c>
      <c r="O1287" t="str">
        <f>VLOOKUP($D1287,metadata!$B$2:$S$450,12,FALSE)</f>
        <v>lepidoptera</v>
      </c>
      <c r="P1287" t="str">
        <f>VLOOKUP($D1287,metadata!$B$2:$S$450,13,FALSE)</f>
        <v xml:space="preserve"> Fuchu</v>
      </c>
      <c r="Q1287">
        <f>VLOOKUP($D1287,metadata!$B$2:$S$450,14,FALSE)</f>
        <v>35.668968999999997</v>
      </c>
      <c r="R1287">
        <f>VLOOKUP($D1287,metadata!$B$2:$S$450,15,FALSE)</f>
        <v>139.47766899999999</v>
      </c>
      <c r="S1287">
        <f>VLOOKUP($D1287,metadata!$B$2:$S$450,16,FALSE)</f>
        <v>0.05</v>
      </c>
      <c r="T1287">
        <f>VLOOKUP($D1287,metadata!$B$2:$S$450,17,FALSE)</f>
        <v>50</v>
      </c>
      <c r="U1287">
        <f>VLOOKUP($D1287,metadata!$B$2:$S$450,18,FALSE)</f>
        <v>0</v>
      </c>
      <c r="V1287">
        <f>VLOOKUP($D1287,metadata!$B$2:$Z$450,19,FALSE)</f>
        <v>25</v>
      </c>
      <c r="W1287" t="str">
        <f>VLOOKUP($D1287,metadata!$B$2:$Z$450,20,FALSE)</f>
        <v>global average</v>
      </c>
      <c r="X1287">
        <f>VLOOKUP($D1287,metadata!$B$2:$Z$450,21,FALSE)</f>
        <v>0</v>
      </c>
      <c r="Y1287">
        <f>VLOOKUP($D1287,metadata!$B$2:$Z$450,22,FALSE)</f>
        <v>19</v>
      </c>
      <c r="Z1287">
        <f>VLOOKUP($D1287,metadata!$B$2:$Z$450,23,FALSE)</f>
        <v>0</v>
      </c>
      <c r="AA1287">
        <f>VLOOKUP($D1287,metadata!$B$2:$Z$450,24,FALSE)</f>
        <v>0</v>
      </c>
      <c r="AB1287">
        <f>VLOOKUP($D1287,metadata!$B$2:$Z$450,25,FALSE)</f>
        <v>0</v>
      </c>
    </row>
    <row r="1288" spans="3:28" x14ac:dyDescent="0.3">
      <c r="C1288">
        <v>1287</v>
      </c>
      <c r="D1288" s="11" t="str">
        <f t="shared" si="20"/>
        <v>19- Fuchu</v>
      </c>
      <c r="E1288" t="str">
        <f>VLOOKUP($D1288,metadata!$B$2:$S$450,2,FALSE)</f>
        <v>Kato, Y</v>
      </c>
      <c r="F1288" t="str">
        <f>VLOOKUP($D1288,metadata!$B$2:$S$450,3,FALSE)</f>
        <v>Geographic variation in photoperiodic response for the induction of pupal diapause in the Aristolochia-feeding butterfly Atrophaneura alcinous</v>
      </c>
      <c r="G1288" t="str">
        <f>VLOOKUP($D1288,metadata!$B$2:$S$450,4,FALSE)</f>
        <v>10.1303/aez.2005.347</v>
      </c>
      <c r="H1288" t="str">
        <f>VLOOKUP($D1288,metadata!$B$2:$S$450,5,FALSE)</f>
        <v>y</v>
      </c>
      <c r="I1288" t="str">
        <f>VLOOKUP($D1288,metadata!$B$2:$S$450,6,FALSE)</f>
        <v>a</v>
      </c>
      <c r="J1288" t="str">
        <f>VLOOKUP($D1288,metadata!$B$2:$S$450,7,FALSE)</f>
        <v>i</v>
      </c>
      <c r="K1288">
        <f>VLOOKUP($D1288,metadata!$B$2:$S$450,8,FALSE)</f>
        <v>7</v>
      </c>
      <c r="L1288">
        <f>VLOOKUP($D1288,metadata!$B$2:$S$450,9,FALSE)</f>
        <v>5</v>
      </c>
      <c r="M1288">
        <f>VLOOKUP($D1288,metadata!$B$2:$S$450,10,FALSE)</f>
        <v>0</v>
      </c>
      <c r="N1288" t="str">
        <f>VLOOKUP($D1288,metadata!$B$2:$S$450,11,FALSE)</f>
        <v>Atrophaneura alcinous</v>
      </c>
      <c r="O1288" t="str">
        <f>VLOOKUP($D1288,metadata!$B$2:$S$450,12,FALSE)</f>
        <v>lepidoptera</v>
      </c>
      <c r="P1288" t="str">
        <f>VLOOKUP($D1288,metadata!$B$2:$S$450,13,FALSE)</f>
        <v xml:space="preserve"> Fuchu</v>
      </c>
      <c r="Q1288">
        <f>VLOOKUP($D1288,metadata!$B$2:$S$450,14,FALSE)</f>
        <v>35.668968999999997</v>
      </c>
      <c r="R1288">
        <f>VLOOKUP($D1288,metadata!$B$2:$S$450,15,FALSE)</f>
        <v>139.47766899999999</v>
      </c>
      <c r="S1288">
        <f>VLOOKUP($D1288,metadata!$B$2:$S$450,16,FALSE)</f>
        <v>0.05</v>
      </c>
      <c r="T1288">
        <f>VLOOKUP($D1288,metadata!$B$2:$S$450,17,FALSE)</f>
        <v>50</v>
      </c>
      <c r="U1288">
        <f>VLOOKUP($D1288,metadata!$B$2:$S$450,18,FALSE)</f>
        <v>0</v>
      </c>
      <c r="V1288">
        <f>VLOOKUP($D1288,metadata!$B$2:$Z$450,19,FALSE)</f>
        <v>25</v>
      </c>
      <c r="W1288" t="str">
        <f>VLOOKUP($D1288,metadata!$B$2:$Z$450,20,FALSE)</f>
        <v>global average</v>
      </c>
      <c r="X1288">
        <f>VLOOKUP($D1288,metadata!$B$2:$Z$450,21,FALSE)</f>
        <v>0</v>
      </c>
      <c r="Y1288">
        <f>VLOOKUP($D1288,metadata!$B$2:$Z$450,22,FALSE)</f>
        <v>19</v>
      </c>
      <c r="Z1288">
        <f>VLOOKUP($D1288,metadata!$B$2:$Z$450,23,FALSE)</f>
        <v>0</v>
      </c>
      <c r="AA1288">
        <f>VLOOKUP($D1288,metadata!$B$2:$Z$450,24,FALSE)</f>
        <v>0</v>
      </c>
      <c r="AB1288">
        <f>VLOOKUP($D1288,metadata!$B$2:$Z$450,25,FALSE)</f>
        <v>0</v>
      </c>
    </row>
    <row r="1289" spans="3:28" x14ac:dyDescent="0.3">
      <c r="C1289">
        <v>1288</v>
      </c>
      <c r="D1289" s="11" t="str">
        <f t="shared" si="20"/>
        <v>19- Fuchu</v>
      </c>
      <c r="E1289" t="str">
        <f>VLOOKUP($D1289,metadata!$B$2:$S$450,2,FALSE)</f>
        <v>Kato, Y</v>
      </c>
      <c r="F1289" t="str">
        <f>VLOOKUP($D1289,metadata!$B$2:$S$450,3,FALSE)</f>
        <v>Geographic variation in photoperiodic response for the induction of pupal diapause in the Aristolochia-feeding butterfly Atrophaneura alcinous</v>
      </c>
      <c r="G1289" t="str">
        <f>VLOOKUP($D1289,metadata!$B$2:$S$450,4,FALSE)</f>
        <v>10.1303/aez.2005.347</v>
      </c>
      <c r="H1289" t="str">
        <f>VLOOKUP($D1289,metadata!$B$2:$S$450,5,FALSE)</f>
        <v>y</v>
      </c>
      <c r="I1289" t="str">
        <f>VLOOKUP($D1289,metadata!$B$2:$S$450,6,FALSE)</f>
        <v>a</v>
      </c>
      <c r="J1289" t="str">
        <f>VLOOKUP($D1289,metadata!$B$2:$S$450,7,FALSE)</f>
        <v>i</v>
      </c>
      <c r="K1289">
        <f>VLOOKUP($D1289,metadata!$B$2:$S$450,8,FALSE)</f>
        <v>7</v>
      </c>
      <c r="L1289">
        <f>VLOOKUP($D1289,metadata!$B$2:$S$450,9,FALSE)</f>
        <v>5</v>
      </c>
      <c r="M1289">
        <f>VLOOKUP($D1289,metadata!$B$2:$S$450,10,FALSE)</f>
        <v>0</v>
      </c>
      <c r="N1289" t="str">
        <f>VLOOKUP($D1289,metadata!$B$2:$S$450,11,FALSE)</f>
        <v>Atrophaneura alcinous</v>
      </c>
      <c r="O1289" t="str">
        <f>VLOOKUP($D1289,metadata!$B$2:$S$450,12,FALSE)</f>
        <v>lepidoptera</v>
      </c>
      <c r="P1289" t="str">
        <f>VLOOKUP($D1289,metadata!$B$2:$S$450,13,FALSE)</f>
        <v xml:space="preserve"> Fuchu</v>
      </c>
      <c r="Q1289">
        <f>VLOOKUP($D1289,metadata!$B$2:$S$450,14,FALSE)</f>
        <v>35.668968999999997</v>
      </c>
      <c r="R1289">
        <f>VLOOKUP($D1289,metadata!$B$2:$S$450,15,FALSE)</f>
        <v>139.47766899999999</v>
      </c>
      <c r="S1289">
        <f>VLOOKUP($D1289,metadata!$B$2:$S$450,16,FALSE)</f>
        <v>0.05</v>
      </c>
      <c r="T1289">
        <f>VLOOKUP($D1289,metadata!$B$2:$S$450,17,FALSE)</f>
        <v>50</v>
      </c>
      <c r="U1289">
        <f>VLOOKUP($D1289,metadata!$B$2:$S$450,18,FALSE)</f>
        <v>0</v>
      </c>
      <c r="V1289">
        <f>VLOOKUP($D1289,metadata!$B$2:$Z$450,19,FALSE)</f>
        <v>25</v>
      </c>
      <c r="W1289" t="str">
        <f>VLOOKUP($D1289,metadata!$B$2:$Z$450,20,FALSE)</f>
        <v>global average</v>
      </c>
      <c r="X1289">
        <f>VLOOKUP($D1289,metadata!$B$2:$Z$450,21,FALSE)</f>
        <v>0</v>
      </c>
      <c r="Y1289">
        <f>VLOOKUP($D1289,metadata!$B$2:$Z$450,22,FALSE)</f>
        <v>19</v>
      </c>
      <c r="Z1289">
        <f>VLOOKUP($D1289,metadata!$B$2:$Z$450,23,FALSE)</f>
        <v>0</v>
      </c>
      <c r="AA1289">
        <f>VLOOKUP($D1289,metadata!$B$2:$Z$450,24,FALSE)</f>
        <v>0</v>
      </c>
      <c r="AB1289">
        <f>VLOOKUP($D1289,metadata!$B$2:$Z$450,25,FALSE)</f>
        <v>0</v>
      </c>
    </row>
    <row r="1290" spans="3:28" x14ac:dyDescent="0.3">
      <c r="C1290">
        <v>1289</v>
      </c>
      <c r="D1290" s="11" t="str">
        <f t="shared" si="20"/>
        <v>19- Fuchu</v>
      </c>
      <c r="E1290" t="str">
        <f>VLOOKUP($D1290,metadata!$B$2:$S$450,2,FALSE)</f>
        <v>Kato, Y</v>
      </c>
      <c r="F1290" t="str">
        <f>VLOOKUP($D1290,metadata!$B$2:$S$450,3,FALSE)</f>
        <v>Geographic variation in photoperiodic response for the induction of pupal diapause in the Aristolochia-feeding butterfly Atrophaneura alcinous</v>
      </c>
      <c r="G1290" t="str">
        <f>VLOOKUP($D1290,metadata!$B$2:$S$450,4,FALSE)</f>
        <v>10.1303/aez.2005.347</v>
      </c>
      <c r="H1290" t="str">
        <f>VLOOKUP($D1290,metadata!$B$2:$S$450,5,FALSE)</f>
        <v>y</v>
      </c>
      <c r="I1290" t="str">
        <f>VLOOKUP($D1290,metadata!$B$2:$S$450,6,FALSE)</f>
        <v>a</v>
      </c>
      <c r="J1290" t="str">
        <f>VLOOKUP($D1290,metadata!$B$2:$S$450,7,FALSE)</f>
        <v>i</v>
      </c>
      <c r="K1290">
        <f>VLOOKUP($D1290,metadata!$B$2:$S$450,8,FALSE)</f>
        <v>7</v>
      </c>
      <c r="L1290">
        <f>VLOOKUP($D1290,metadata!$B$2:$S$450,9,FALSE)</f>
        <v>5</v>
      </c>
      <c r="M1290">
        <f>VLOOKUP($D1290,metadata!$B$2:$S$450,10,FALSE)</f>
        <v>0</v>
      </c>
      <c r="N1290" t="str">
        <f>VLOOKUP($D1290,metadata!$B$2:$S$450,11,FALSE)</f>
        <v>Atrophaneura alcinous</v>
      </c>
      <c r="O1290" t="str">
        <f>VLOOKUP($D1290,metadata!$B$2:$S$450,12,FALSE)</f>
        <v>lepidoptera</v>
      </c>
      <c r="P1290" t="str">
        <f>VLOOKUP($D1290,metadata!$B$2:$S$450,13,FALSE)</f>
        <v xml:space="preserve"> Fuchu</v>
      </c>
      <c r="Q1290">
        <f>VLOOKUP($D1290,metadata!$B$2:$S$450,14,FALSE)</f>
        <v>35.668968999999997</v>
      </c>
      <c r="R1290">
        <f>VLOOKUP($D1290,metadata!$B$2:$S$450,15,FALSE)</f>
        <v>139.47766899999999</v>
      </c>
      <c r="S1290">
        <f>VLOOKUP($D1290,metadata!$B$2:$S$450,16,FALSE)</f>
        <v>0.05</v>
      </c>
      <c r="T1290">
        <f>VLOOKUP($D1290,metadata!$B$2:$S$450,17,FALSE)</f>
        <v>50</v>
      </c>
      <c r="U1290">
        <f>VLOOKUP($D1290,metadata!$B$2:$S$450,18,FALSE)</f>
        <v>0</v>
      </c>
      <c r="V1290">
        <f>VLOOKUP($D1290,metadata!$B$2:$Z$450,19,FALSE)</f>
        <v>25</v>
      </c>
      <c r="W1290" t="str">
        <f>VLOOKUP($D1290,metadata!$B$2:$Z$450,20,FALSE)</f>
        <v>global average</v>
      </c>
      <c r="X1290">
        <f>VLOOKUP($D1290,metadata!$B$2:$Z$450,21,FALSE)</f>
        <v>0</v>
      </c>
      <c r="Y1290">
        <f>VLOOKUP($D1290,metadata!$B$2:$Z$450,22,FALSE)</f>
        <v>19</v>
      </c>
      <c r="Z1290">
        <f>VLOOKUP($D1290,metadata!$B$2:$Z$450,23,FALSE)</f>
        <v>0</v>
      </c>
      <c r="AA1290">
        <f>VLOOKUP($D1290,metadata!$B$2:$Z$450,24,FALSE)</f>
        <v>0</v>
      </c>
      <c r="AB1290">
        <f>VLOOKUP($D1290,metadata!$B$2:$Z$450,25,FALSE)</f>
        <v>0</v>
      </c>
    </row>
    <row r="1291" spans="3:28" x14ac:dyDescent="0.3">
      <c r="C1291">
        <v>1290</v>
      </c>
      <c r="D1291" s="11" t="str">
        <f t="shared" si="20"/>
        <v>19- Fuchu</v>
      </c>
      <c r="E1291" t="str">
        <f>VLOOKUP($D1291,metadata!$B$2:$S$450,2,FALSE)</f>
        <v>Kato, Y</v>
      </c>
      <c r="F1291" t="str">
        <f>VLOOKUP($D1291,metadata!$B$2:$S$450,3,FALSE)</f>
        <v>Geographic variation in photoperiodic response for the induction of pupal diapause in the Aristolochia-feeding butterfly Atrophaneura alcinous</v>
      </c>
      <c r="G1291" t="str">
        <f>VLOOKUP($D1291,metadata!$B$2:$S$450,4,FALSE)</f>
        <v>10.1303/aez.2005.347</v>
      </c>
      <c r="H1291" t="str">
        <f>VLOOKUP($D1291,metadata!$B$2:$S$450,5,FALSE)</f>
        <v>y</v>
      </c>
      <c r="I1291" t="str">
        <f>VLOOKUP($D1291,metadata!$B$2:$S$450,6,FALSE)</f>
        <v>a</v>
      </c>
      <c r="J1291" t="str">
        <f>VLOOKUP($D1291,metadata!$B$2:$S$450,7,FALSE)</f>
        <v>i</v>
      </c>
      <c r="K1291">
        <f>VLOOKUP($D1291,metadata!$B$2:$S$450,8,FALSE)</f>
        <v>7</v>
      </c>
      <c r="L1291">
        <f>VLOOKUP($D1291,metadata!$B$2:$S$450,9,FALSE)</f>
        <v>5</v>
      </c>
      <c r="M1291">
        <f>VLOOKUP($D1291,metadata!$B$2:$S$450,10,FALSE)</f>
        <v>0</v>
      </c>
      <c r="N1291" t="str">
        <f>VLOOKUP($D1291,metadata!$B$2:$S$450,11,FALSE)</f>
        <v>Atrophaneura alcinous</v>
      </c>
      <c r="O1291" t="str">
        <f>VLOOKUP($D1291,metadata!$B$2:$S$450,12,FALSE)</f>
        <v>lepidoptera</v>
      </c>
      <c r="P1291" t="str">
        <f>VLOOKUP($D1291,metadata!$B$2:$S$450,13,FALSE)</f>
        <v xml:space="preserve"> Fuchu</v>
      </c>
      <c r="Q1291">
        <f>VLOOKUP($D1291,metadata!$B$2:$S$450,14,FALSE)</f>
        <v>35.668968999999997</v>
      </c>
      <c r="R1291">
        <f>VLOOKUP($D1291,metadata!$B$2:$S$450,15,FALSE)</f>
        <v>139.47766899999999</v>
      </c>
      <c r="S1291">
        <f>VLOOKUP($D1291,metadata!$B$2:$S$450,16,FALSE)</f>
        <v>0.05</v>
      </c>
      <c r="T1291">
        <f>VLOOKUP($D1291,metadata!$B$2:$S$450,17,FALSE)</f>
        <v>50</v>
      </c>
      <c r="U1291">
        <f>VLOOKUP($D1291,metadata!$B$2:$S$450,18,FALSE)</f>
        <v>0</v>
      </c>
      <c r="V1291">
        <f>VLOOKUP($D1291,metadata!$B$2:$Z$450,19,FALSE)</f>
        <v>25</v>
      </c>
      <c r="W1291" t="str">
        <f>VLOOKUP($D1291,metadata!$B$2:$Z$450,20,FALSE)</f>
        <v>global average</v>
      </c>
      <c r="X1291">
        <f>VLOOKUP($D1291,metadata!$B$2:$Z$450,21,FALSE)</f>
        <v>0</v>
      </c>
      <c r="Y1291">
        <f>VLOOKUP($D1291,metadata!$B$2:$Z$450,22,FALSE)</f>
        <v>19</v>
      </c>
      <c r="Z1291">
        <f>VLOOKUP($D1291,metadata!$B$2:$Z$450,23,FALSE)</f>
        <v>0</v>
      </c>
      <c r="AA1291">
        <f>VLOOKUP($D1291,metadata!$B$2:$Z$450,24,FALSE)</f>
        <v>0</v>
      </c>
      <c r="AB1291">
        <f>VLOOKUP($D1291,metadata!$B$2:$Z$450,25,FALSE)</f>
        <v>0</v>
      </c>
    </row>
    <row r="1292" spans="3:28" x14ac:dyDescent="0.3">
      <c r="C1292">
        <v>1291</v>
      </c>
      <c r="D1292" s="11" t="str">
        <f t="shared" si="20"/>
        <v>19- Fuchu</v>
      </c>
      <c r="E1292" t="str">
        <f>VLOOKUP($D1292,metadata!$B$2:$S$450,2,FALSE)</f>
        <v>Kato, Y</v>
      </c>
      <c r="F1292" t="str">
        <f>VLOOKUP($D1292,metadata!$B$2:$S$450,3,FALSE)</f>
        <v>Geographic variation in photoperiodic response for the induction of pupal diapause in the Aristolochia-feeding butterfly Atrophaneura alcinous</v>
      </c>
      <c r="G1292" t="str">
        <f>VLOOKUP($D1292,metadata!$B$2:$S$450,4,FALSE)</f>
        <v>10.1303/aez.2005.347</v>
      </c>
      <c r="H1292" t="str">
        <f>VLOOKUP($D1292,metadata!$B$2:$S$450,5,FALSE)</f>
        <v>y</v>
      </c>
      <c r="I1292" t="str">
        <f>VLOOKUP($D1292,metadata!$B$2:$S$450,6,FALSE)</f>
        <v>a</v>
      </c>
      <c r="J1292" t="str">
        <f>VLOOKUP($D1292,metadata!$B$2:$S$450,7,FALSE)</f>
        <v>i</v>
      </c>
      <c r="K1292">
        <f>VLOOKUP($D1292,metadata!$B$2:$S$450,8,FALSE)</f>
        <v>7</v>
      </c>
      <c r="L1292">
        <f>VLOOKUP($D1292,metadata!$B$2:$S$450,9,FALSE)</f>
        <v>5</v>
      </c>
      <c r="M1292">
        <f>VLOOKUP($D1292,metadata!$B$2:$S$450,10,FALSE)</f>
        <v>0</v>
      </c>
      <c r="N1292" t="str">
        <f>VLOOKUP($D1292,metadata!$B$2:$S$450,11,FALSE)</f>
        <v>Atrophaneura alcinous</v>
      </c>
      <c r="O1292" t="str">
        <f>VLOOKUP($D1292,metadata!$B$2:$S$450,12,FALSE)</f>
        <v>lepidoptera</v>
      </c>
      <c r="P1292" t="str">
        <f>VLOOKUP($D1292,metadata!$B$2:$S$450,13,FALSE)</f>
        <v xml:space="preserve"> Fuchu</v>
      </c>
      <c r="Q1292">
        <f>VLOOKUP($D1292,metadata!$B$2:$S$450,14,FALSE)</f>
        <v>35.668968999999997</v>
      </c>
      <c r="R1292">
        <f>VLOOKUP($D1292,metadata!$B$2:$S$450,15,FALSE)</f>
        <v>139.47766899999999</v>
      </c>
      <c r="S1292">
        <f>VLOOKUP($D1292,metadata!$B$2:$S$450,16,FALSE)</f>
        <v>0.05</v>
      </c>
      <c r="T1292">
        <f>VLOOKUP($D1292,metadata!$B$2:$S$450,17,FALSE)</f>
        <v>50</v>
      </c>
      <c r="U1292">
        <f>VLOOKUP($D1292,metadata!$B$2:$S$450,18,FALSE)</f>
        <v>0</v>
      </c>
      <c r="V1292">
        <f>VLOOKUP($D1292,metadata!$B$2:$Z$450,19,FALSE)</f>
        <v>25</v>
      </c>
      <c r="W1292" t="str">
        <f>VLOOKUP($D1292,metadata!$B$2:$Z$450,20,FALSE)</f>
        <v>global average</v>
      </c>
      <c r="X1292">
        <f>VLOOKUP($D1292,metadata!$B$2:$Z$450,21,FALSE)</f>
        <v>0</v>
      </c>
      <c r="Y1292">
        <f>VLOOKUP($D1292,metadata!$B$2:$Z$450,22,FALSE)</f>
        <v>19</v>
      </c>
      <c r="Z1292">
        <f>VLOOKUP($D1292,metadata!$B$2:$Z$450,23,FALSE)</f>
        <v>0</v>
      </c>
      <c r="AA1292">
        <f>VLOOKUP($D1292,metadata!$B$2:$Z$450,24,FALSE)</f>
        <v>0</v>
      </c>
      <c r="AB1292">
        <f>VLOOKUP($D1292,metadata!$B$2:$Z$450,25,FALSE)</f>
        <v>0</v>
      </c>
    </row>
    <row r="1293" spans="3:28" x14ac:dyDescent="0.3">
      <c r="C1293">
        <v>1292</v>
      </c>
      <c r="D1293" s="11" t="str">
        <f t="shared" si="20"/>
        <v>19- Fuchu</v>
      </c>
      <c r="E1293" t="str">
        <f>VLOOKUP($D1293,metadata!$B$2:$S$450,2,FALSE)</f>
        <v>Kato, Y</v>
      </c>
      <c r="F1293" t="str">
        <f>VLOOKUP($D1293,metadata!$B$2:$S$450,3,FALSE)</f>
        <v>Geographic variation in photoperiodic response for the induction of pupal diapause in the Aristolochia-feeding butterfly Atrophaneura alcinous</v>
      </c>
      <c r="G1293" t="str">
        <f>VLOOKUP($D1293,metadata!$B$2:$S$450,4,FALSE)</f>
        <v>10.1303/aez.2005.347</v>
      </c>
      <c r="H1293" t="str">
        <f>VLOOKUP($D1293,metadata!$B$2:$S$450,5,FALSE)</f>
        <v>y</v>
      </c>
      <c r="I1293" t="str">
        <f>VLOOKUP($D1293,metadata!$B$2:$S$450,6,FALSE)</f>
        <v>a</v>
      </c>
      <c r="J1293" t="str">
        <f>VLOOKUP($D1293,metadata!$B$2:$S$450,7,FALSE)</f>
        <v>i</v>
      </c>
      <c r="K1293">
        <f>VLOOKUP($D1293,metadata!$B$2:$S$450,8,FALSE)</f>
        <v>7</v>
      </c>
      <c r="L1293">
        <f>VLOOKUP($D1293,metadata!$B$2:$S$450,9,FALSE)</f>
        <v>5</v>
      </c>
      <c r="M1293">
        <f>VLOOKUP($D1293,metadata!$B$2:$S$450,10,FALSE)</f>
        <v>0</v>
      </c>
      <c r="N1293" t="str">
        <f>VLOOKUP($D1293,metadata!$B$2:$S$450,11,FALSE)</f>
        <v>Atrophaneura alcinous</v>
      </c>
      <c r="O1293" t="str">
        <f>VLOOKUP($D1293,metadata!$B$2:$S$450,12,FALSE)</f>
        <v>lepidoptera</v>
      </c>
      <c r="P1293" t="str">
        <f>VLOOKUP($D1293,metadata!$B$2:$S$450,13,FALSE)</f>
        <v xml:space="preserve"> Fuchu</v>
      </c>
      <c r="Q1293">
        <f>VLOOKUP($D1293,metadata!$B$2:$S$450,14,FALSE)</f>
        <v>35.668968999999997</v>
      </c>
      <c r="R1293">
        <f>VLOOKUP($D1293,metadata!$B$2:$S$450,15,FALSE)</f>
        <v>139.47766899999999</v>
      </c>
      <c r="S1293">
        <f>VLOOKUP($D1293,metadata!$B$2:$S$450,16,FALSE)</f>
        <v>0.05</v>
      </c>
      <c r="T1293">
        <f>VLOOKUP($D1293,metadata!$B$2:$S$450,17,FALSE)</f>
        <v>50</v>
      </c>
      <c r="U1293">
        <f>VLOOKUP($D1293,metadata!$B$2:$S$450,18,FALSE)</f>
        <v>0</v>
      </c>
      <c r="V1293">
        <f>VLOOKUP($D1293,metadata!$B$2:$Z$450,19,FALSE)</f>
        <v>25</v>
      </c>
      <c r="W1293" t="str">
        <f>VLOOKUP($D1293,metadata!$B$2:$Z$450,20,FALSE)</f>
        <v>global average</v>
      </c>
      <c r="X1293">
        <f>VLOOKUP($D1293,metadata!$B$2:$Z$450,21,FALSE)</f>
        <v>0</v>
      </c>
      <c r="Y1293">
        <f>VLOOKUP($D1293,metadata!$B$2:$Z$450,22,FALSE)</f>
        <v>19</v>
      </c>
      <c r="Z1293">
        <f>VLOOKUP($D1293,metadata!$B$2:$Z$450,23,FALSE)</f>
        <v>0</v>
      </c>
      <c r="AA1293">
        <f>VLOOKUP($D1293,metadata!$B$2:$Z$450,24,FALSE)</f>
        <v>0</v>
      </c>
      <c r="AB1293">
        <f>VLOOKUP($D1293,metadata!$B$2:$Z$450,25,FALSE)</f>
        <v>0</v>
      </c>
    </row>
    <row r="1294" spans="3:28" x14ac:dyDescent="0.3">
      <c r="C1294">
        <v>1293</v>
      </c>
      <c r="D1294" s="11" t="str">
        <f t="shared" si="20"/>
        <v>19- Fuchu</v>
      </c>
      <c r="E1294" t="str">
        <f>VLOOKUP($D1294,metadata!$B$2:$S$450,2,FALSE)</f>
        <v>Kato, Y</v>
      </c>
      <c r="F1294" t="str">
        <f>VLOOKUP($D1294,metadata!$B$2:$S$450,3,FALSE)</f>
        <v>Geographic variation in photoperiodic response for the induction of pupal diapause in the Aristolochia-feeding butterfly Atrophaneura alcinous</v>
      </c>
      <c r="G1294" t="str">
        <f>VLOOKUP($D1294,metadata!$B$2:$S$450,4,FALSE)</f>
        <v>10.1303/aez.2005.347</v>
      </c>
      <c r="H1294" t="str">
        <f>VLOOKUP($D1294,metadata!$B$2:$S$450,5,FALSE)</f>
        <v>y</v>
      </c>
      <c r="I1294" t="str">
        <f>VLOOKUP($D1294,metadata!$B$2:$S$450,6,FALSE)</f>
        <v>a</v>
      </c>
      <c r="J1294" t="str">
        <f>VLOOKUP($D1294,metadata!$B$2:$S$450,7,FALSE)</f>
        <v>i</v>
      </c>
      <c r="K1294">
        <f>VLOOKUP($D1294,metadata!$B$2:$S$450,8,FALSE)</f>
        <v>7</v>
      </c>
      <c r="L1294">
        <f>VLOOKUP($D1294,metadata!$B$2:$S$450,9,FALSE)</f>
        <v>5</v>
      </c>
      <c r="M1294">
        <f>VLOOKUP($D1294,metadata!$B$2:$S$450,10,FALSE)</f>
        <v>0</v>
      </c>
      <c r="N1294" t="str">
        <f>VLOOKUP($D1294,metadata!$B$2:$S$450,11,FALSE)</f>
        <v>Atrophaneura alcinous</v>
      </c>
      <c r="O1294" t="str">
        <f>VLOOKUP($D1294,metadata!$B$2:$S$450,12,FALSE)</f>
        <v>lepidoptera</v>
      </c>
      <c r="P1294" t="str">
        <f>VLOOKUP($D1294,metadata!$B$2:$S$450,13,FALSE)</f>
        <v xml:space="preserve"> Fuchu</v>
      </c>
      <c r="Q1294">
        <f>VLOOKUP($D1294,metadata!$B$2:$S$450,14,FALSE)</f>
        <v>35.668968999999997</v>
      </c>
      <c r="R1294">
        <f>VLOOKUP($D1294,metadata!$B$2:$S$450,15,FALSE)</f>
        <v>139.47766899999999</v>
      </c>
      <c r="S1294">
        <f>VLOOKUP($D1294,metadata!$B$2:$S$450,16,FALSE)</f>
        <v>0.05</v>
      </c>
      <c r="T1294">
        <f>VLOOKUP($D1294,metadata!$B$2:$S$450,17,FALSE)</f>
        <v>50</v>
      </c>
      <c r="U1294">
        <f>VLOOKUP($D1294,metadata!$B$2:$S$450,18,FALSE)</f>
        <v>0</v>
      </c>
      <c r="V1294">
        <f>VLOOKUP($D1294,metadata!$B$2:$Z$450,19,FALSE)</f>
        <v>25</v>
      </c>
      <c r="W1294" t="str">
        <f>VLOOKUP($D1294,metadata!$B$2:$Z$450,20,FALSE)</f>
        <v>global average</v>
      </c>
      <c r="X1294">
        <f>VLOOKUP($D1294,metadata!$B$2:$Z$450,21,FALSE)</f>
        <v>0</v>
      </c>
      <c r="Y1294">
        <f>VLOOKUP($D1294,metadata!$B$2:$Z$450,22,FALSE)</f>
        <v>19</v>
      </c>
      <c r="Z1294">
        <f>VLOOKUP($D1294,metadata!$B$2:$Z$450,23,FALSE)</f>
        <v>0</v>
      </c>
      <c r="AA1294">
        <f>VLOOKUP($D1294,metadata!$B$2:$Z$450,24,FALSE)</f>
        <v>0</v>
      </c>
      <c r="AB1294">
        <f>VLOOKUP($D1294,metadata!$B$2:$Z$450,25,FALSE)</f>
        <v>0</v>
      </c>
    </row>
    <row r="1295" spans="3:28" x14ac:dyDescent="0.3">
      <c r="C1295">
        <v>1294</v>
      </c>
      <c r="D1295" s="11" t="str">
        <f t="shared" si="20"/>
        <v>19- Fuchu</v>
      </c>
      <c r="E1295" t="str">
        <f>VLOOKUP($D1295,metadata!$B$2:$S$450,2,FALSE)</f>
        <v>Kato, Y</v>
      </c>
      <c r="F1295" t="str">
        <f>VLOOKUP($D1295,metadata!$B$2:$S$450,3,FALSE)</f>
        <v>Geographic variation in photoperiodic response for the induction of pupal diapause in the Aristolochia-feeding butterfly Atrophaneura alcinous</v>
      </c>
      <c r="G1295" t="str">
        <f>VLOOKUP($D1295,metadata!$B$2:$S$450,4,FALSE)</f>
        <v>10.1303/aez.2005.347</v>
      </c>
      <c r="H1295" t="str">
        <f>VLOOKUP($D1295,metadata!$B$2:$S$450,5,FALSE)</f>
        <v>y</v>
      </c>
      <c r="I1295" t="str">
        <f>VLOOKUP($D1295,metadata!$B$2:$S$450,6,FALSE)</f>
        <v>a</v>
      </c>
      <c r="J1295" t="str">
        <f>VLOOKUP($D1295,metadata!$B$2:$S$450,7,FALSE)</f>
        <v>i</v>
      </c>
      <c r="K1295">
        <f>VLOOKUP($D1295,metadata!$B$2:$S$450,8,FALSE)</f>
        <v>7</v>
      </c>
      <c r="L1295">
        <f>VLOOKUP($D1295,metadata!$B$2:$S$450,9,FALSE)</f>
        <v>5</v>
      </c>
      <c r="M1295">
        <f>VLOOKUP($D1295,metadata!$B$2:$S$450,10,FALSE)</f>
        <v>0</v>
      </c>
      <c r="N1295" t="str">
        <f>VLOOKUP($D1295,metadata!$B$2:$S$450,11,FALSE)</f>
        <v>Atrophaneura alcinous</v>
      </c>
      <c r="O1295" t="str">
        <f>VLOOKUP($D1295,metadata!$B$2:$S$450,12,FALSE)</f>
        <v>lepidoptera</v>
      </c>
      <c r="P1295" t="str">
        <f>VLOOKUP($D1295,metadata!$B$2:$S$450,13,FALSE)</f>
        <v xml:space="preserve"> Fuchu</v>
      </c>
      <c r="Q1295">
        <f>VLOOKUP($D1295,metadata!$B$2:$S$450,14,FALSE)</f>
        <v>35.668968999999997</v>
      </c>
      <c r="R1295">
        <f>VLOOKUP($D1295,metadata!$B$2:$S$450,15,FALSE)</f>
        <v>139.47766899999999</v>
      </c>
      <c r="S1295">
        <f>VLOOKUP($D1295,metadata!$B$2:$S$450,16,FALSE)</f>
        <v>0.05</v>
      </c>
      <c r="T1295">
        <f>VLOOKUP($D1295,metadata!$B$2:$S$450,17,FALSE)</f>
        <v>50</v>
      </c>
      <c r="U1295">
        <f>VLOOKUP($D1295,metadata!$B$2:$S$450,18,FALSE)</f>
        <v>0</v>
      </c>
      <c r="V1295">
        <f>VLOOKUP($D1295,metadata!$B$2:$Z$450,19,FALSE)</f>
        <v>25</v>
      </c>
      <c r="W1295" t="str">
        <f>VLOOKUP($D1295,metadata!$B$2:$Z$450,20,FALSE)</f>
        <v>global average</v>
      </c>
      <c r="X1295">
        <f>VLOOKUP($D1295,metadata!$B$2:$Z$450,21,FALSE)</f>
        <v>0</v>
      </c>
      <c r="Y1295">
        <f>VLOOKUP($D1295,metadata!$B$2:$Z$450,22,FALSE)</f>
        <v>19</v>
      </c>
      <c r="Z1295">
        <f>VLOOKUP($D1295,metadata!$B$2:$Z$450,23,FALSE)</f>
        <v>0</v>
      </c>
      <c r="AA1295">
        <f>VLOOKUP($D1295,metadata!$B$2:$Z$450,24,FALSE)</f>
        <v>0</v>
      </c>
      <c r="AB1295">
        <f>VLOOKUP($D1295,metadata!$B$2:$Z$450,25,FALSE)</f>
        <v>0</v>
      </c>
    </row>
    <row r="1296" spans="3:28" x14ac:dyDescent="0.3">
      <c r="C1296">
        <v>1295</v>
      </c>
      <c r="D1296" s="11" t="str">
        <f t="shared" si="20"/>
        <v>19- Fuchu</v>
      </c>
      <c r="E1296" t="str">
        <f>VLOOKUP($D1296,metadata!$B$2:$S$450,2,FALSE)</f>
        <v>Kato, Y</v>
      </c>
      <c r="F1296" t="str">
        <f>VLOOKUP($D1296,metadata!$B$2:$S$450,3,FALSE)</f>
        <v>Geographic variation in photoperiodic response for the induction of pupal diapause in the Aristolochia-feeding butterfly Atrophaneura alcinous</v>
      </c>
      <c r="G1296" t="str">
        <f>VLOOKUP($D1296,metadata!$B$2:$S$450,4,FALSE)</f>
        <v>10.1303/aez.2005.347</v>
      </c>
      <c r="H1296" t="str">
        <f>VLOOKUP($D1296,metadata!$B$2:$S$450,5,FALSE)</f>
        <v>y</v>
      </c>
      <c r="I1296" t="str">
        <f>VLOOKUP($D1296,metadata!$B$2:$S$450,6,FALSE)</f>
        <v>a</v>
      </c>
      <c r="J1296" t="str">
        <f>VLOOKUP($D1296,metadata!$B$2:$S$450,7,FALSE)</f>
        <v>i</v>
      </c>
      <c r="K1296">
        <f>VLOOKUP($D1296,metadata!$B$2:$S$450,8,FALSE)</f>
        <v>7</v>
      </c>
      <c r="L1296">
        <f>VLOOKUP($D1296,metadata!$B$2:$S$450,9,FALSE)</f>
        <v>5</v>
      </c>
      <c r="M1296">
        <f>VLOOKUP($D1296,metadata!$B$2:$S$450,10,FALSE)</f>
        <v>0</v>
      </c>
      <c r="N1296" t="str">
        <f>VLOOKUP($D1296,metadata!$B$2:$S$450,11,FALSE)</f>
        <v>Atrophaneura alcinous</v>
      </c>
      <c r="O1296" t="str">
        <f>VLOOKUP($D1296,metadata!$B$2:$S$450,12,FALSE)</f>
        <v>lepidoptera</v>
      </c>
      <c r="P1296" t="str">
        <f>VLOOKUP($D1296,metadata!$B$2:$S$450,13,FALSE)</f>
        <v xml:space="preserve"> Fuchu</v>
      </c>
      <c r="Q1296">
        <f>VLOOKUP($D1296,metadata!$B$2:$S$450,14,FALSE)</f>
        <v>35.668968999999997</v>
      </c>
      <c r="R1296">
        <f>VLOOKUP($D1296,metadata!$B$2:$S$450,15,FALSE)</f>
        <v>139.47766899999999</v>
      </c>
      <c r="S1296">
        <f>VLOOKUP($D1296,metadata!$B$2:$S$450,16,FALSE)</f>
        <v>0.05</v>
      </c>
      <c r="T1296">
        <f>VLOOKUP($D1296,metadata!$B$2:$S$450,17,FALSE)</f>
        <v>50</v>
      </c>
      <c r="U1296">
        <f>VLOOKUP($D1296,metadata!$B$2:$S$450,18,FALSE)</f>
        <v>0</v>
      </c>
      <c r="V1296">
        <f>VLOOKUP($D1296,metadata!$B$2:$Z$450,19,FALSE)</f>
        <v>25</v>
      </c>
      <c r="W1296" t="str">
        <f>VLOOKUP($D1296,metadata!$B$2:$Z$450,20,FALSE)</f>
        <v>global average</v>
      </c>
      <c r="X1296">
        <f>VLOOKUP($D1296,metadata!$B$2:$Z$450,21,FALSE)</f>
        <v>0</v>
      </c>
      <c r="Y1296">
        <f>VLOOKUP($D1296,metadata!$B$2:$Z$450,22,FALSE)</f>
        <v>19</v>
      </c>
      <c r="Z1296">
        <f>VLOOKUP($D1296,metadata!$B$2:$Z$450,23,FALSE)</f>
        <v>0</v>
      </c>
      <c r="AA1296">
        <f>VLOOKUP($D1296,metadata!$B$2:$Z$450,24,FALSE)</f>
        <v>0</v>
      </c>
      <c r="AB1296">
        <f>VLOOKUP($D1296,metadata!$B$2:$Z$450,25,FALSE)</f>
        <v>0</v>
      </c>
    </row>
    <row r="1297" spans="3:28" x14ac:dyDescent="0.3">
      <c r="C1297">
        <v>1296</v>
      </c>
      <c r="D1297" s="11" t="str">
        <f t="shared" si="20"/>
        <v>19- Fuchu</v>
      </c>
      <c r="E1297" t="str">
        <f>VLOOKUP($D1297,metadata!$B$2:$S$450,2,FALSE)</f>
        <v>Kato, Y</v>
      </c>
      <c r="F1297" t="str">
        <f>VLOOKUP($D1297,metadata!$B$2:$S$450,3,FALSE)</f>
        <v>Geographic variation in photoperiodic response for the induction of pupal diapause in the Aristolochia-feeding butterfly Atrophaneura alcinous</v>
      </c>
      <c r="G1297" t="str">
        <f>VLOOKUP($D1297,metadata!$B$2:$S$450,4,FALSE)</f>
        <v>10.1303/aez.2005.347</v>
      </c>
      <c r="H1297" t="str">
        <f>VLOOKUP($D1297,metadata!$B$2:$S$450,5,FALSE)</f>
        <v>y</v>
      </c>
      <c r="I1297" t="str">
        <f>VLOOKUP($D1297,metadata!$B$2:$S$450,6,FALSE)</f>
        <v>a</v>
      </c>
      <c r="J1297" t="str">
        <f>VLOOKUP($D1297,metadata!$B$2:$S$450,7,FALSE)</f>
        <v>i</v>
      </c>
      <c r="K1297">
        <f>VLOOKUP($D1297,metadata!$B$2:$S$450,8,FALSE)</f>
        <v>7</v>
      </c>
      <c r="L1297">
        <f>VLOOKUP($D1297,metadata!$B$2:$S$450,9,FALSE)</f>
        <v>5</v>
      </c>
      <c r="M1297">
        <f>VLOOKUP($D1297,metadata!$B$2:$S$450,10,FALSE)</f>
        <v>0</v>
      </c>
      <c r="N1297" t="str">
        <f>VLOOKUP($D1297,metadata!$B$2:$S$450,11,FALSE)</f>
        <v>Atrophaneura alcinous</v>
      </c>
      <c r="O1297" t="str">
        <f>VLOOKUP($D1297,metadata!$B$2:$S$450,12,FALSE)</f>
        <v>lepidoptera</v>
      </c>
      <c r="P1297" t="str">
        <f>VLOOKUP($D1297,metadata!$B$2:$S$450,13,FALSE)</f>
        <v xml:space="preserve"> Fuchu</v>
      </c>
      <c r="Q1297">
        <f>VLOOKUP($D1297,metadata!$B$2:$S$450,14,FALSE)</f>
        <v>35.668968999999997</v>
      </c>
      <c r="R1297">
        <f>VLOOKUP($D1297,metadata!$B$2:$S$450,15,FALSE)</f>
        <v>139.47766899999999</v>
      </c>
      <c r="S1297">
        <f>VLOOKUP($D1297,metadata!$B$2:$S$450,16,FALSE)</f>
        <v>0.05</v>
      </c>
      <c r="T1297">
        <f>VLOOKUP($D1297,metadata!$B$2:$S$450,17,FALSE)</f>
        <v>50</v>
      </c>
      <c r="U1297">
        <f>VLOOKUP($D1297,metadata!$B$2:$S$450,18,FALSE)</f>
        <v>0</v>
      </c>
      <c r="V1297">
        <f>VLOOKUP($D1297,metadata!$B$2:$Z$450,19,FALSE)</f>
        <v>25</v>
      </c>
      <c r="W1297" t="str">
        <f>VLOOKUP($D1297,metadata!$B$2:$Z$450,20,FALSE)</f>
        <v>global average</v>
      </c>
      <c r="X1297">
        <f>VLOOKUP($D1297,metadata!$B$2:$Z$450,21,FALSE)</f>
        <v>0</v>
      </c>
      <c r="Y1297">
        <f>VLOOKUP($D1297,metadata!$B$2:$Z$450,22,FALSE)</f>
        <v>19</v>
      </c>
      <c r="Z1297">
        <f>VLOOKUP($D1297,metadata!$B$2:$Z$450,23,FALSE)</f>
        <v>0</v>
      </c>
      <c r="AA1297">
        <f>VLOOKUP($D1297,metadata!$B$2:$Z$450,24,FALSE)</f>
        <v>0</v>
      </c>
      <c r="AB1297">
        <f>VLOOKUP($D1297,metadata!$B$2:$Z$450,25,FALSE)</f>
        <v>0</v>
      </c>
    </row>
    <row r="1298" spans="3:28" x14ac:dyDescent="0.3">
      <c r="C1298">
        <v>1297</v>
      </c>
      <c r="D1298" s="11" t="str">
        <f t="shared" si="20"/>
        <v>19- Fuchu</v>
      </c>
      <c r="E1298" t="str">
        <f>VLOOKUP($D1298,metadata!$B$2:$S$450,2,FALSE)</f>
        <v>Kato, Y</v>
      </c>
      <c r="F1298" t="str">
        <f>VLOOKUP($D1298,metadata!$B$2:$S$450,3,FALSE)</f>
        <v>Geographic variation in photoperiodic response for the induction of pupal diapause in the Aristolochia-feeding butterfly Atrophaneura alcinous</v>
      </c>
      <c r="G1298" t="str">
        <f>VLOOKUP($D1298,metadata!$B$2:$S$450,4,FALSE)</f>
        <v>10.1303/aez.2005.347</v>
      </c>
      <c r="H1298" t="str">
        <f>VLOOKUP($D1298,metadata!$B$2:$S$450,5,FALSE)</f>
        <v>y</v>
      </c>
      <c r="I1298" t="str">
        <f>VLOOKUP($D1298,metadata!$B$2:$S$450,6,FALSE)</f>
        <v>a</v>
      </c>
      <c r="J1298" t="str">
        <f>VLOOKUP($D1298,metadata!$B$2:$S$450,7,FALSE)</f>
        <v>i</v>
      </c>
      <c r="K1298">
        <f>VLOOKUP($D1298,metadata!$B$2:$S$450,8,FALSE)</f>
        <v>7</v>
      </c>
      <c r="L1298">
        <f>VLOOKUP($D1298,metadata!$B$2:$S$450,9,FALSE)</f>
        <v>5</v>
      </c>
      <c r="M1298">
        <f>VLOOKUP($D1298,metadata!$B$2:$S$450,10,FALSE)</f>
        <v>0</v>
      </c>
      <c r="N1298" t="str">
        <f>VLOOKUP($D1298,metadata!$B$2:$S$450,11,FALSE)</f>
        <v>Atrophaneura alcinous</v>
      </c>
      <c r="O1298" t="str">
        <f>VLOOKUP($D1298,metadata!$B$2:$S$450,12,FALSE)</f>
        <v>lepidoptera</v>
      </c>
      <c r="P1298" t="str">
        <f>VLOOKUP($D1298,metadata!$B$2:$S$450,13,FALSE)</f>
        <v xml:space="preserve"> Fuchu</v>
      </c>
      <c r="Q1298">
        <f>VLOOKUP($D1298,metadata!$B$2:$S$450,14,FALSE)</f>
        <v>35.668968999999997</v>
      </c>
      <c r="R1298">
        <f>VLOOKUP($D1298,metadata!$B$2:$S$450,15,FALSE)</f>
        <v>139.47766899999999</v>
      </c>
      <c r="S1298">
        <f>VLOOKUP($D1298,metadata!$B$2:$S$450,16,FALSE)</f>
        <v>0.05</v>
      </c>
      <c r="T1298">
        <f>VLOOKUP($D1298,metadata!$B$2:$S$450,17,FALSE)</f>
        <v>50</v>
      </c>
      <c r="U1298">
        <f>VLOOKUP($D1298,metadata!$B$2:$S$450,18,FALSE)</f>
        <v>0</v>
      </c>
      <c r="V1298">
        <f>VLOOKUP($D1298,metadata!$B$2:$Z$450,19,FALSE)</f>
        <v>25</v>
      </c>
      <c r="W1298" t="str">
        <f>VLOOKUP($D1298,metadata!$B$2:$Z$450,20,FALSE)</f>
        <v>global average</v>
      </c>
      <c r="X1298">
        <f>VLOOKUP($D1298,metadata!$B$2:$Z$450,21,FALSE)</f>
        <v>0</v>
      </c>
      <c r="Y1298">
        <f>VLOOKUP($D1298,metadata!$B$2:$Z$450,22,FALSE)</f>
        <v>19</v>
      </c>
      <c r="Z1298">
        <f>VLOOKUP($D1298,metadata!$B$2:$Z$450,23,FALSE)</f>
        <v>0</v>
      </c>
      <c r="AA1298">
        <f>VLOOKUP($D1298,metadata!$B$2:$Z$450,24,FALSE)</f>
        <v>0</v>
      </c>
      <c r="AB1298">
        <f>VLOOKUP($D1298,metadata!$B$2:$Z$450,25,FALSE)</f>
        <v>0</v>
      </c>
    </row>
    <row r="1299" spans="3:28" x14ac:dyDescent="0.3">
      <c r="C1299">
        <v>1298</v>
      </c>
      <c r="D1299" s="11" t="str">
        <f t="shared" si="20"/>
        <v>19- Fuchu</v>
      </c>
      <c r="E1299" t="str">
        <f>VLOOKUP($D1299,metadata!$B$2:$S$450,2,FALSE)</f>
        <v>Kato, Y</v>
      </c>
      <c r="F1299" t="str">
        <f>VLOOKUP($D1299,metadata!$B$2:$S$450,3,FALSE)</f>
        <v>Geographic variation in photoperiodic response for the induction of pupal diapause in the Aristolochia-feeding butterfly Atrophaneura alcinous</v>
      </c>
      <c r="G1299" t="str">
        <f>VLOOKUP($D1299,metadata!$B$2:$S$450,4,FALSE)</f>
        <v>10.1303/aez.2005.347</v>
      </c>
      <c r="H1299" t="str">
        <f>VLOOKUP($D1299,metadata!$B$2:$S$450,5,FALSE)</f>
        <v>y</v>
      </c>
      <c r="I1299" t="str">
        <f>VLOOKUP($D1299,metadata!$B$2:$S$450,6,FALSE)</f>
        <v>a</v>
      </c>
      <c r="J1299" t="str">
        <f>VLOOKUP($D1299,metadata!$B$2:$S$450,7,FALSE)</f>
        <v>i</v>
      </c>
      <c r="K1299">
        <f>VLOOKUP($D1299,metadata!$B$2:$S$450,8,FALSE)</f>
        <v>7</v>
      </c>
      <c r="L1299">
        <f>VLOOKUP($D1299,metadata!$B$2:$S$450,9,FALSE)</f>
        <v>5</v>
      </c>
      <c r="M1299">
        <f>VLOOKUP($D1299,metadata!$B$2:$S$450,10,FALSE)</f>
        <v>0</v>
      </c>
      <c r="N1299" t="str">
        <f>VLOOKUP($D1299,metadata!$B$2:$S$450,11,FALSE)</f>
        <v>Atrophaneura alcinous</v>
      </c>
      <c r="O1299" t="str">
        <f>VLOOKUP($D1299,metadata!$B$2:$S$450,12,FALSE)</f>
        <v>lepidoptera</v>
      </c>
      <c r="P1299" t="str">
        <f>VLOOKUP($D1299,metadata!$B$2:$S$450,13,FALSE)</f>
        <v xml:space="preserve"> Fuchu</v>
      </c>
      <c r="Q1299">
        <f>VLOOKUP($D1299,metadata!$B$2:$S$450,14,FALSE)</f>
        <v>35.668968999999997</v>
      </c>
      <c r="R1299">
        <f>VLOOKUP($D1299,metadata!$B$2:$S$450,15,FALSE)</f>
        <v>139.47766899999999</v>
      </c>
      <c r="S1299">
        <f>VLOOKUP($D1299,metadata!$B$2:$S$450,16,FALSE)</f>
        <v>0.05</v>
      </c>
      <c r="T1299">
        <f>VLOOKUP($D1299,metadata!$B$2:$S$450,17,FALSE)</f>
        <v>50</v>
      </c>
      <c r="U1299">
        <f>VLOOKUP($D1299,metadata!$B$2:$S$450,18,FALSE)</f>
        <v>0</v>
      </c>
      <c r="V1299">
        <f>VLOOKUP($D1299,metadata!$B$2:$Z$450,19,FALSE)</f>
        <v>25</v>
      </c>
      <c r="W1299" t="str">
        <f>VLOOKUP($D1299,metadata!$B$2:$Z$450,20,FALSE)</f>
        <v>global average</v>
      </c>
      <c r="X1299">
        <f>VLOOKUP($D1299,metadata!$B$2:$Z$450,21,FALSE)</f>
        <v>0</v>
      </c>
      <c r="Y1299">
        <f>VLOOKUP($D1299,metadata!$B$2:$Z$450,22,FALSE)</f>
        <v>19</v>
      </c>
      <c r="Z1299">
        <f>VLOOKUP($D1299,metadata!$B$2:$Z$450,23,FALSE)</f>
        <v>0</v>
      </c>
      <c r="AA1299">
        <f>VLOOKUP($D1299,metadata!$B$2:$Z$450,24,FALSE)</f>
        <v>0</v>
      </c>
      <c r="AB1299">
        <f>VLOOKUP($D1299,metadata!$B$2:$Z$450,25,FALSE)</f>
        <v>0</v>
      </c>
    </row>
    <row r="1300" spans="3:28" x14ac:dyDescent="0.3">
      <c r="C1300">
        <v>1299</v>
      </c>
      <c r="D1300" s="11" t="str">
        <f t="shared" si="20"/>
        <v>19- Fuchu</v>
      </c>
      <c r="E1300" t="str">
        <f>VLOOKUP($D1300,metadata!$B$2:$S$450,2,FALSE)</f>
        <v>Kato, Y</v>
      </c>
      <c r="F1300" t="str">
        <f>VLOOKUP($D1300,metadata!$B$2:$S$450,3,FALSE)</f>
        <v>Geographic variation in photoperiodic response for the induction of pupal diapause in the Aristolochia-feeding butterfly Atrophaneura alcinous</v>
      </c>
      <c r="G1300" t="str">
        <f>VLOOKUP($D1300,metadata!$B$2:$S$450,4,FALSE)</f>
        <v>10.1303/aez.2005.347</v>
      </c>
      <c r="H1300" t="str">
        <f>VLOOKUP($D1300,metadata!$B$2:$S$450,5,FALSE)</f>
        <v>y</v>
      </c>
      <c r="I1300" t="str">
        <f>VLOOKUP($D1300,metadata!$B$2:$S$450,6,FALSE)</f>
        <v>a</v>
      </c>
      <c r="J1300" t="str">
        <f>VLOOKUP($D1300,metadata!$B$2:$S$450,7,FALSE)</f>
        <v>i</v>
      </c>
      <c r="K1300">
        <f>VLOOKUP($D1300,metadata!$B$2:$S$450,8,FALSE)</f>
        <v>7</v>
      </c>
      <c r="L1300">
        <f>VLOOKUP($D1300,metadata!$B$2:$S$450,9,FALSE)</f>
        <v>5</v>
      </c>
      <c r="M1300">
        <f>VLOOKUP($D1300,metadata!$B$2:$S$450,10,FALSE)</f>
        <v>0</v>
      </c>
      <c r="N1300" t="str">
        <f>VLOOKUP($D1300,metadata!$B$2:$S$450,11,FALSE)</f>
        <v>Atrophaneura alcinous</v>
      </c>
      <c r="O1300" t="str">
        <f>VLOOKUP($D1300,metadata!$B$2:$S$450,12,FALSE)</f>
        <v>lepidoptera</v>
      </c>
      <c r="P1300" t="str">
        <f>VLOOKUP($D1300,metadata!$B$2:$S$450,13,FALSE)</f>
        <v xml:space="preserve"> Fuchu</v>
      </c>
      <c r="Q1300">
        <f>VLOOKUP($D1300,metadata!$B$2:$S$450,14,FALSE)</f>
        <v>35.668968999999997</v>
      </c>
      <c r="R1300">
        <f>VLOOKUP($D1300,metadata!$B$2:$S$450,15,FALSE)</f>
        <v>139.47766899999999</v>
      </c>
      <c r="S1300">
        <f>VLOOKUP($D1300,metadata!$B$2:$S$450,16,FALSE)</f>
        <v>0.05</v>
      </c>
      <c r="T1300">
        <f>VLOOKUP($D1300,metadata!$B$2:$S$450,17,FALSE)</f>
        <v>50</v>
      </c>
      <c r="U1300">
        <f>VLOOKUP($D1300,metadata!$B$2:$S$450,18,FALSE)</f>
        <v>0</v>
      </c>
      <c r="V1300">
        <f>VLOOKUP($D1300,metadata!$B$2:$Z$450,19,FALSE)</f>
        <v>25</v>
      </c>
      <c r="W1300" t="str">
        <f>VLOOKUP($D1300,metadata!$B$2:$Z$450,20,FALSE)</f>
        <v>global average</v>
      </c>
      <c r="X1300">
        <f>VLOOKUP($D1300,metadata!$B$2:$Z$450,21,FALSE)</f>
        <v>0</v>
      </c>
      <c r="Y1300">
        <f>VLOOKUP($D1300,metadata!$B$2:$Z$450,22,FALSE)</f>
        <v>19</v>
      </c>
      <c r="Z1300">
        <f>VLOOKUP($D1300,metadata!$B$2:$Z$450,23,FALSE)</f>
        <v>0</v>
      </c>
      <c r="AA1300">
        <f>VLOOKUP($D1300,metadata!$B$2:$Z$450,24,FALSE)</f>
        <v>0</v>
      </c>
      <c r="AB1300">
        <f>VLOOKUP($D1300,metadata!$B$2:$Z$450,25,FALSE)</f>
        <v>0</v>
      </c>
    </row>
    <row r="1301" spans="3:28" x14ac:dyDescent="0.3">
      <c r="C1301">
        <v>1300</v>
      </c>
      <c r="D1301" s="11" t="str">
        <f t="shared" si="20"/>
        <v>19- Fuchu</v>
      </c>
      <c r="E1301" t="str">
        <f>VLOOKUP($D1301,metadata!$B$2:$S$450,2,FALSE)</f>
        <v>Kato, Y</v>
      </c>
      <c r="F1301" t="str">
        <f>VLOOKUP($D1301,metadata!$B$2:$S$450,3,FALSE)</f>
        <v>Geographic variation in photoperiodic response for the induction of pupal diapause in the Aristolochia-feeding butterfly Atrophaneura alcinous</v>
      </c>
      <c r="G1301" t="str">
        <f>VLOOKUP($D1301,metadata!$B$2:$S$450,4,FALSE)</f>
        <v>10.1303/aez.2005.347</v>
      </c>
      <c r="H1301" t="str">
        <f>VLOOKUP($D1301,metadata!$B$2:$S$450,5,FALSE)</f>
        <v>y</v>
      </c>
      <c r="I1301" t="str">
        <f>VLOOKUP($D1301,metadata!$B$2:$S$450,6,FALSE)</f>
        <v>a</v>
      </c>
      <c r="J1301" t="str">
        <f>VLOOKUP($D1301,metadata!$B$2:$S$450,7,FALSE)</f>
        <v>i</v>
      </c>
      <c r="K1301">
        <f>VLOOKUP($D1301,metadata!$B$2:$S$450,8,FALSE)</f>
        <v>7</v>
      </c>
      <c r="L1301">
        <f>VLOOKUP($D1301,metadata!$B$2:$S$450,9,FALSE)</f>
        <v>5</v>
      </c>
      <c r="M1301">
        <f>VLOOKUP($D1301,metadata!$B$2:$S$450,10,FALSE)</f>
        <v>0</v>
      </c>
      <c r="N1301" t="str">
        <f>VLOOKUP($D1301,metadata!$B$2:$S$450,11,FALSE)</f>
        <v>Atrophaneura alcinous</v>
      </c>
      <c r="O1301" t="str">
        <f>VLOOKUP($D1301,metadata!$B$2:$S$450,12,FALSE)</f>
        <v>lepidoptera</v>
      </c>
      <c r="P1301" t="str">
        <f>VLOOKUP($D1301,metadata!$B$2:$S$450,13,FALSE)</f>
        <v xml:space="preserve"> Fuchu</v>
      </c>
      <c r="Q1301">
        <f>VLOOKUP($D1301,metadata!$B$2:$S$450,14,FALSE)</f>
        <v>35.668968999999997</v>
      </c>
      <c r="R1301">
        <f>VLOOKUP($D1301,metadata!$B$2:$S$450,15,FALSE)</f>
        <v>139.47766899999999</v>
      </c>
      <c r="S1301">
        <f>VLOOKUP($D1301,metadata!$B$2:$S$450,16,FALSE)</f>
        <v>0.05</v>
      </c>
      <c r="T1301">
        <f>VLOOKUP($D1301,metadata!$B$2:$S$450,17,FALSE)</f>
        <v>50</v>
      </c>
      <c r="U1301">
        <f>VLOOKUP($D1301,metadata!$B$2:$S$450,18,FALSE)</f>
        <v>0</v>
      </c>
      <c r="V1301">
        <f>VLOOKUP($D1301,metadata!$B$2:$Z$450,19,FALSE)</f>
        <v>25</v>
      </c>
      <c r="W1301" t="str">
        <f>VLOOKUP($D1301,metadata!$B$2:$Z$450,20,FALSE)</f>
        <v>global average</v>
      </c>
      <c r="X1301">
        <f>VLOOKUP($D1301,metadata!$B$2:$Z$450,21,FALSE)</f>
        <v>0</v>
      </c>
      <c r="Y1301">
        <f>VLOOKUP($D1301,metadata!$B$2:$Z$450,22,FALSE)</f>
        <v>19</v>
      </c>
      <c r="Z1301">
        <f>VLOOKUP($D1301,metadata!$B$2:$Z$450,23,FALSE)</f>
        <v>0</v>
      </c>
      <c r="AA1301">
        <f>VLOOKUP($D1301,metadata!$B$2:$Z$450,24,FALSE)</f>
        <v>0</v>
      </c>
      <c r="AB1301">
        <f>VLOOKUP($D1301,metadata!$B$2:$Z$450,25,FALSE)</f>
        <v>0</v>
      </c>
    </row>
    <row r="1302" spans="3:28" x14ac:dyDescent="0.3">
      <c r="C1302">
        <v>1301</v>
      </c>
      <c r="D1302" s="11" t="str">
        <f t="shared" si="20"/>
        <v>19- Fuchu</v>
      </c>
      <c r="E1302" t="str">
        <f>VLOOKUP($D1302,metadata!$B$2:$S$450,2,FALSE)</f>
        <v>Kato, Y</v>
      </c>
      <c r="F1302" t="str">
        <f>VLOOKUP($D1302,metadata!$B$2:$S$450,3,FALSE)</f>
        <v>Geographic variation in photoperiodic response for the induction of pupal diapause in the Aristolochia-feeding butterfly Atrophaneura alcinous</v>
      </c>
      <c r="G1302" t="str">
        <f>VLOOKUP($D1302,metadata!$B$2:$S$450,4,FALSE)</f>
        <v>10.1303/aez.2005.347</v>
      </c>
      <c r="H1302" t="str">
        <f>VLOOKUP($D1302,metadata!$B$2:$S$450,5,FALSE)</f>
        <v>y</v>
      </c>
      <c r="I1302" t="str">
        <f>VLOOKUP($D1302,metadata!$B$2:$S$450,6,FALSE)</f>
        <v>a</v>
      </c>
      <c r="J1302" t="str">
        <f>VLOOKUP($D1302,metadata!$B$2:$S$450,7,FALSE)</f>
        <v>i</v>
      </c>
      <c r="K1302">
        <f>VLOOKUP($D1302,metadata!$B$2:$S$450,8,FALSE)</f>
        <v>7</v>
      </c>
      <c r="L1302">
        <f>VLOOKUP($D1302,metadata!$B$2:$S$450,9,FALSE)</f>
        <v>5</v>
      </c>
      <c r="M1302">
        <f>VLOOKUP($D1302,metadata!$B$2:$S$450,10,FALSE)</f>
        <v>0</v>
      </c>
      <c r="N1302" t="str">
        <f>VLOOKUP($D1302,metadata!$B$2:$S$450,11,FALSE)</f>
        <v>Atrophaneura alcinous</v>
      </c>
      <c r="O1302" t="str">
        <f>VLOOKUP($D1302,metadata!$B$2:$S$450,12,FALSE)</f>
        <v>lepidoptera</v>
      </c>
      <c r="P1302" t="str">
        <f>VLOOKUP($D1302,metadata!$B$2:$S$450,13,FALSE)</f>
        <v xml:space="preserve"> Fuchu</v>
      </c>
      <c r="Q1302">
        <f>VLOOKUP($D1302,metadata!$B$2:$S$450,14,FALSE)</f>
        <v>35.668968999999997</v>
      </c>
      <c r="R1302">
        <f>VLOOKUP($D1302,metadata!$B$2:$S$450,15,FALSE)</f>
        <v>139.47766899999999</v>
      </c>
      <c r="S1302">
        <f>VLOOKUP($D1302,metadata!$B$2:$S$450,16,FALSE)</f>
        <v>0.05</v>
      </c>
      <c r="T1302">
        <f>VLOOKUP($D1302,metadata!$B$2:$S$450,17,FALSE)</f>
        <v>50</v>
      </c>
      <c r="U1302">
        <f>VLOOKUP($D1302,metadata!$B$2:$S$450,18,FALSE)</f>
        <v>0</v>
      </c>
      <c r="V1302">
        <f>VLOOKUP($D1302,metadata!$B$2:$Z$450,19,FALSE)</f>
        <v>25</v>
      </c>
      <c r="W1302" t="str">
        <f>VLOOKUP($D1302,metadata!$B$2:$Z$450,20,FALSE)</f>
        <v>global average</v>
      </c>
      <c r="X1302">
        <f>VLOOKUP($D1302,metadata!$B$2:$Z$450,21,FALSE)</f>
        <v>0</v>
      </c>
      <c r="Y1302">
        <f>VLOOKUP($D1302,metadata!$B$2:$Z$450,22,FALSE)</f>
        <v>19</v>
      </c>
      <c r="Z1302">
        <f>VLOOKUP($D1302,metadata!$B$2:$Z$450,23,FALSE)</f>
        <v>0</v>
      </c>
      <c r="AA1302">
        <f>VLOOKUP($D1302,metadata!$B$2:$Z$450,24,FALSE)</f>
        <v>0</v>
      </c>
      <c r="AB1302">
        <f>VLOOKUP($D1302,metadata!$B$2:$Z$450,25,FALSE)</f>
        <v>0</v>
      </c>
    </row>
    <row r="1303" spans="3:28" x14ac:dyDescent="0.3">
      <c r="C1303">
        <v>1302</v>
      </c>
      <c r="D1303" s="11" t="str">
        <f t="shared" si="20"/>
        <v>19- Fuchu</v>
      </c>
      <c r="E1303" t="str">
        <f>VLOOKUP($D1303,metadata!$B$2:$S$450,2,FALSE)</f>
        <v>Kato, Y</v>
      </c>
      <c r="F1303" t="str">
        <f>VLOOKUP($D1303,metadata!$B$2:$S$450,3,FALSE)</f>
        <v>Geographic variation in photoperiodic response for the induction of pupal diapause in the Aristolochia-feeding butterfly Atrophaneura alcinous</v>
      </c>
      <c r="G1303" t="str">
        <f>VLOOKUP($D1303,metadata!$B$2:$S$450,4,FALSE)</f>
        <v>10.1303/aez.2005.347</v>
      </c>
      <c r="H1303" t="str">
        <f>VLOOKUP($D1303,metadata!$B$2:$S$450,5,FALSE)</f>
        <v>y</v>
      </c>
      <c r="I1303" t="str">
        <f>VLOOKUP($D1303,metadata!$B$2:$S$450,6,FALSE)</f>
        <v>a</v>
      </c>
      <c r="J1303" t="str">
        <f>VLOOKUP($D1303,metadata!$B$2:$S$450,7,FALSE)</f>
        <v>i</v>
      </c>
      <c r="K1303">
        <f>VLOOKUP($D1303,metadata!$B$2:$S$450,8,FALSE)</f>
        <v>7</v>
      </c>
      <c r="L1303">
        <f>VLOOKUP($D1303,metadata!$B$2:$S$450,9,FALSE)</f>
        <v>5</v>
      </c>
      <c r="M1303">
        <f>VLOOKUP($D1303,metadata!$B$2:$S$450,10,FALSE)</f>
        <v>0</v>
      </c>
      <c r="N1303" t="str">
        <f>VLOOKUP($D1303,metadata!$B$2:$S$450,11,FALSE)</f>
        <v>Atrophaneura alcinous</v>
      </c>
      <c r="O1303" t="str">
        <f>VLOOKUP($D1303,metadata!$B$2:$S$450,12,FALSE)</f>
        <v>lepidoptera</v>
      </c>
      <c r="P1303" t="str">
        <f>VLOOKUP($D1303,metadata!$B$2:$S$450,13,FALSE)</f>
        <v xml:space="preserve"> Fuchu</v>
      </c>
      <c r="Q1303">
        <f>VLOOKUP($D1303,metadata!$B$2:$S$450,14,FALSE)</f>
        <v>35.668968999999997</v>
      </c>
      <c r="R1303">
        <f>VLOOKUP($D1303,metadata!$B$2:$S$450,15,FALSE)</f>
        <v>139.47766899999999</v>
      </c>
      <c r="S1303">
        <f>VLOOKUP($D1303,metadata!$B$2:$S$450,16,FALSE)</f>
        <v>0.05</v>
      </c>
      <c r="T1303">
        <f>VLOOKUP($D1303,metadata!$B$2:$S$450,17,FALSE)</f>
        <v>50</v>
      </c>
      <c r="U1303">
        <f>VLOOKUP($D1303,metadata!$B$2:$S$450,18,FALSE)</f>
        <v>0</v>
      </c>
      <c r="V1303">
        <f>VLOOKUP($D1303,metadata!$B$2:$Z$450,19,FALSE)</f>
        <v>25</v>
      </c>
      <c r="W1303" t="str">
        <f>VLOOKUP($D1303,metadata!$B$2:$Z$450,20,FALSE)</f>
        <v>global average</v>
      </c>
      <c r="X1303">
        <f>VLOOKUP($D1303,metadata!$B$2:$Z$450,21,FALSE)</f>
        <v>0</v>
      </c>
      <c r="Y1303">
        <f>VLOOKUP($D1303,metadata!$B$2:$Z$450,22,FALSE)</f>
        <v>19</v>
      </c>
      <c r="Z1303">
        <f>VLOOKUP($D1303,metadata!$B$2:$Z$450,23,FALSE)</f>
        <v>0</v>
      </c>
      <c r="AA1303">
        <f>VLOOKUP($D1303,metadata!$B$2:$Z$450,24,FALSE)</f>
        <v>0</v>
      </c>
      <c r="AB1303">
        <f>VLOOKUP($D1303,metadata!$B$2:$Z$450,25,FALSE)</f>
        <v>0</v>
      </c>
    </row>
    <row r="1304" spans="3:28" x14ac:dyDescent="0.3">
      <c r="C1304">
        <v>1303</v>
      </c>
      <c r="D1304" s="11" t="str">
        <f t="shared" si="20"/>
        <v>19- Fuchu</v>
      </c>
      <c r="E1304" t="str">
        <f>VLOOKUP($D1304,metadata!$B$2:$S$450,2,FALSE)</f>
        <v>Kato, Y</v>
      </c>
      <c r="F1304" t="str">
        <f>VLOOKUP($D1304,metadata!$B$2:$S$450,3,FALSE)</f>
        <v>Geographic variation in photoperiodic response for the induction of pupal diapause in the Aristolochia-feeding butterfly Atrophaneura alcinous</v>
      </c>
      <c r="G1304" t="str">
        <f>VLOOKUP($D1304,metadata!$B$2:$S$450,4,FALSE)</f>
        <v>10.1303/aez.2005.347</v>
      </c>
      <c r="H1304" t="str">
        <f>VLOOKUP($D1304,metadata!$B$2:$S$450,5,FALSE)</f>
        <v>y</v>
      </c>
      <c r="I1304" t="str">
        <f>VLOOKUP($D1304,metadata!$B$2:$S$450,6,FALSE)</f>
        <v>a</v>
      </c>
      <c r="J1304" t="str">
        <f>VLOOKUP($D1304,metadata!$B$2:$S$450,7,FALSE)</f>
        <v>i</v>
      </c>
      <c r="K1304">
        <f>VLOOKUP($D1304,metadata!$B$2:$S$450,8,FALSE)</f>
        <v>7</v>
      </c>
      <c r="L1304">
        <f>VLOOKUP($D1304,metadata!$B$2:$S$450,9,FALSE)</f>
        <v>5</v>
      </c>
      <c r="M1304">
        <f>VLOOKUP($D1304,metadata!$B$2:$S$450,10,FALSE)</f>
        <v>0</v>
      </c>
      <c r="N1304" t="str">
        <f>VLOOKUP($D1304,metadata!$B$2:$S$450,11,FALSE)</f>
        <v>Atrophaneura alcinous</v>
      </c>
      <c r="O1304" t="str">
        <f>VLOOKUP($D1304,metadata!$B$2:$S$450,12,FALSE)</f>
        <v>lepidoptera</v>
      </c>
      <c r="P1304" t="str">
        <f>VLOOKUP($D1304,metadata!$B$2:$S$450,13,FALSE)</f>
        <v xml:space="preserve"> Fuchu</v>
      </c>
      <c r="Q1304">
        <f>VLOOKUP($D1304,metadata!$B$2:$S$450,14,FALSE)</f>
        <v>35.668968999999997</v>
      </c>
      <c r="R1304">
        <f>VLOOKUP($D1304,metadata!$B$2:$S$450,15,FALSE)</f>
        <v>139.47766899999999</v>
      </c>
      <c r="S1304">
        <f>VLOOKUP($D1304,metadata!$B$2:$S$450,16,FALSE)</f>
        <v>0.05</v>
      </c>
      <c r="T1304">
        <f>VLOOKUP($D1304,metadata!$B$2:$S$450,17,FALSE)</f>
        <v>50</v>
      </c>
      <c r="U1304">
        <f>VLOOKUP($D1304,metadata!$B$2:$S$450,18,FALSE)</f>
        <v>0</v>
      </c>
      <c r="V1304">
        <f>VLOOKUP($D1304,metadata!$B$2:$Z$450,19,FALSE)</f>
        <v>25</v>
      </c>
      <c r="W1304" t="str">
        <f>VLOOKUP($D1304,metadata!$B$2:$Z$450,20,FALSE)</f>
        <v>global average</v>
      </c>
      <c r="X1304">
        <f>VLOOKUP($D1304,metadata!$B$2:$Z$450,21,FALSE)</f>
        <v>0</v>
      </c>
      <c r="Y1304">
        <f>VLOOKUP($D1304,metadata!$B$2:$Z$450,22,FALSE)</f>
        <v>19</v>
      </c>
      <c r="Z1304">
        <f>VLOOKUP($D1304,metadata!$B$2:$Z$450,23,FALSE)</f>
        <v>0</v>
      </c>
      <c r="AA1304">
        <f>VLOOKUP($D1304,metadata!$B$2:$Z$450,24,FALSE)</f>
        <v>0</v>
      </c>
      <c r="AB1304">
        <f>VLOOKUP($D1304,metadata!$B$2:$Z$450,25,FALSE)</f>
        <v>0</v>
      </c>
    </row>
    <row r="1305" spans="3:28" x14ac:dyDescent="0.3">
      <c r="C1305">
        <v>1304</v>
      </c>
      <c r="D1305" s="11" t="str">
        <f t="shared" si="20"/>
        <v>19- Fuchu</v>
      </c>
      <c r="E1305" t="str">
        <f>VLOOKUP($D1305,metadata!$B$2:$S$450,2,FALSE)</f>
        <v>Kato, Y</v>
      </c>
      <c r="F1305" t="str">
        <f>VLOOKUP($D1305,metadata!$B$2:$S$450,3,FALSE)</f>
        <v>Geographic variation in photoperiodic response for the induction of pupal diapause in the Aristolochia-feeding butterfly Atrophaneura alcinous</v>
      </c>
      <c r="G1305" t="str">
        <f>VLOOKUP($D1305,metadata!$B$2:$S$450,4,FALSE)</f>
        <v>10.1303/aez.2005.347</v>
      </c>
      <c r="H1305" t="str">
        <f>VLOOKUP($D1305,metadata!$B$2:$S$450,5,FALSE)</f>
        <v>y</v>
      </c>
      <c r="I1305" t="str">
        <f>VLOOKUP($D1305,metadata!$B$2:$S$450,6,FALSE)</f>
        <v>a</v>
      </c>
      <c r="J1305" t="str">
        <f>VLOOKUP($D1305,metadata!$B$2:$S$450,7,FALSE)</f>
        <v>i</v>
      </c>
      <c r="K1305">
        <f>VLOOKUP($D1305,metadata!$B$2:$S$450,8,FALSE)</f>
        <v>7</v>
      </c>
      <c r="L1305">
        <f>VLOOKUP($D1305,metadata!$B$2:$S$450,9,FALSE)</f>
        <v>5</v>
      </c>
      <c r="M1305">
        <f>VLOOKUP($D1305,metadata!$B$2:$S$450,10,FALSE)</f>
        <v>0</v>
      </c>
      <c r="N1305" t="str">
        <f>VLOOKUP($D1305,metadata!$B$2:$S$450,11,FALSE)</f>
        <v>Atrophaneura alcinous</v>
      </c>
      <c r="O1305" t="str">
        <f>VLOOKUP($D1305,metadata!$B$2:$S$450,12,FALSE)</f>
        <v>lepidoptera</v>
      </c>
      <c r="P1305" t="str">
        <f>VLOOKUP($D1305,metadata!$B$2:$S$450,13,FALSE)</f>
        <v xml:space="preserve"> Fuchu</v>
      </c>
      <c r="Q1305">
        <f>VLOOKUP($D1305,metadata!$B$2:$S$450,14,FALSE)</f>
        <v>35.668968999999997</v>
      </c>
      <c r="R1305">
        <f>VLOOKUP($D1305,metadata!$B$2:$S$450,15,FALSE)</f>
        <v>139.47766899999999</v>
      </c>
      <c r="S1305">
        <f>VLOOKUP($D1305,metadata!$B$2:$S$450,16,FALSE)</f>
        <v>0.05</v>
      </c>
      <c r="T1305">
        <f>VLOOKUP($D1305,metadata!$B$2:$S$450,17,FALSE)</f>
        <v>50</v>
      </c>
      <c r="U1305">
        <f>VLOOKUP($D1305,metadata!$B$2:$S$450,18,FALSE)</f>
        <v>0</v>
      </c>
      <c r="V1305">
        <f>VLOOKUP($D1305,metadata!$B$2:$Z$450,19,FALSE)</f>
        <v>25</v>
      </c>
      <c r="W1305" t="str">
        <f>VLOOKUP($D1305,metadata!$B$2:$Z$450,20,FALSE)</f>
        <v>global average</v>
      </c>
      <c r="X1305">
        <f>VLOOKUP($D1305,metadata!$B$2:$Z$450,21,FALSE)</f>
        <v>0</v>
      </c>
      <c r="Y1305">
        <f>VLOOKUP($D1305,metadata!$B$2:$Z$450,22,FALSE)</f>
        <v>19</v>
      </c>
      <c r="Z1305">
        <f>VLOOKUP($D1305,metadata!$B$2:$Z$450,23,FALSE)</f>
        <v>0</v>
      </c>
      <c r="AA1305">
        <f>VLOOKUP($D1305,metadata!$B$2:$Z$450,24,FALSE)</f>
        <v>0</v>
      </c>
      <c r="AB1305">
        <f>VLOOKUP($D1305,metadata!$B$2:$Z$450,25,FALSE)</f>
        <v>0</v>
      </c>
    </row>
    <row r="1306" spans="3:28" x14ac:dyDescent="0.3">
      <c r="C1306">
        <v>1305</v>
      </c>
      <c r="D1306" s="11" t="str">
        <f t="shared" si="20"/>
        <v>19- Fuchu</v>
      </c>
      <c r="E1306" t="str">
        <f>VLOOKUP($D1306,metadata!$B$2:$S$450,2,FALSE)</f>
        <v>Kato, Y</v>
      </c>
      <c r="F1306" t="str">
        <f>VLOOKUP($D1306,metadata!$B$2:$S$450,3,FALSE)</f>
        <v>Geographic variation in photoperiodic response for the induction of pupal diapause in the Aristolochia-feeding butterfly Atrophaneura alcinous</v>
      </c>
      <c r="G1306" t="str">
        <f>VLOOKUP($D1306,metadata!$B$2:$S$450,4,FALSE)</f>
        <v>10.1303/aez.2005.347</v>
      </c>
      <c r="H1306" t="str">
        <f>VLOOKUP($D1306,metadata!$B$2:$S$450,5,FALSE)</f>
        <v>y</v>
      </c>
      <c r="I1306" t="str">
        <f>VLOOKUP($D1306,metadata!$B$2:$S$450,6,FALSE)</f>
        <v>a</v>
      </c>
      <c r="J1306" t="str">
        <f>VLOOKUP($D1306,metadata!$B$2:$S$450,7,FALSE)</f>
        <v>i</v>
      </c>
      <c r="K1306">
        <f>VLOOKUP($D1306,metadata!$B$2:$S$450,8,FALSE)</f>
        <v>7</v>
      </c>
      <c r="L1306">
        <f>VLOOKUP($D1306,metadata!$B$2:$S$450,9,FALSE)</f>
        <v>5</v>
      </c>
      <c r="M1306">
        <f>VLOOKUP($D1306,metadata!$B$2:$S$450,10,FALSE)</f>
        <v>0</v>
      </c>
      <c r="N1306" t="str">
        <f>VLOOKUP($D1306,metadata!$B$2:$S$450,11,FALSE)</f>
        <v>Atrophaneura alcinous</v>
      </c>
      <c r="O1306" t="str">
        <f>VLOOKUP($D1306,metadata!$B$2:$S$450,12,FALSE)</f>
        <v>lepidoptera</v>
      </c>
      <c r="P1306" t="str">
        <f>VLOOKUP($D1306,metadata!$B$2:$S$450,13,FALSE)</f>
        <v xml:space="preserve"> Fuchu</v>
      </c>
      <c r="Q1306">
        <f>VLOOKUP($D1306,metadata!$B$2:$S$450,14,FALSE)</f>
        <v>35.668968999999997</v>
      </c>
      <c r="R1306">
        <f>VLOOKUP($D1306,metadata!$B$2:$S$450,15,FALSE)</f>
        <v>139.47766899999999</v>
      </c>
      <c r="S1306">
        <f>VLOOKUP($D1306,metadata!$B$2:$S$450,16,FALSE)</f>
        <v>0.05</v>
      </c>
      <c r="T1306">
        <f>VLOOKUP($D1306,metadata!$B$2:$S$450,17,FALSE)</f>
        <v>50</v>
      </c>
      <c r="U1306">
        <f>VLOOKUP($D1306,metadata!$B$2:$S$450,18,FALSE)</f>
        <v>0</v>
      </c>
      <c r="V1306">
        <f>VLOOKUP($D1306,metadata!$B$2:$Z$450,19,FALSE)</f>
        <v>25</v>
      </c>
      <c r="W1306" t="str">
        <f>VLOOKUP($D1306,metadata!$B$2:$Z$450,20,FALSE)</f>
        <v>global average</v>
      </c>
      <c r="X1306">
        <f>VLOOKUP($D1306,metadata!$B$2:$Z$450,21,FALSE)</f>
        <v>0</v>
      </c>
      <c r="Y1306">
        <f>VLOOKUP($D1306,metadata!$B$2:$Z$450,22,FALSE)</f>
        <v>19</v>
      </c>
      <c r="Z1306">
        <f>VLOOKUP($D1306,metadata!$B$2:$Z$450,23,FALSE)</f>
        <v>0</v>
      </c>
      <c r="AA1306">
        <f>VLOOKUP($D1306,metadata!$B$2:$Z$450,24,FALSE)</f>
        <v>0</v>
      </c>
      <c r="AB1306">
        <f>VLOOKUP($D1306,metadata!$B$2:$Z$450,25,FALSE)</f>
        <v>0</v>
      </c>
    </row>
    <row r="1307" spans="3:28" x14ac:dyDescent="0.3">
      <c r="C1307">
        <v>1306</v>
      </c>
      <c r="D1307" s="11" t="str">
        <f t="shared" si="20"/>
        <v>19- Fuchu</v>
      </c>
      <c r="E1307" t="str">
        <f>VLOOKUP($D1307,metadata!$B$2:$S$450,2,FALSE)</f>
        <v>Kato, Y</v>
      </c>
      <c r="F1307" t="str">
        <f>VLOOKUP($D1307,metadata!$B$2:$S$450,3,FALSE)</f>
        <v>Geographic variation in photoperiodic response for the induction of pupal diapause in the Aristolochia-feeding butterfly Atrophaneura alcinous</v>
      </c>
      <c r="G1307" t="str">
        <f>VLOOKUP($D1307,metadata!$B$2:$S$450,4,FALSE)</f>
        <v>10.1303/aez.2005.347</v>
      </c>
      <c r="H1307" t="str">
        <f>VLOOKUP($D1307,metadata!$B$2:$S$450,5,FALSE)</f>
        <v>y</v>
      </c>
      <c r="I1307" t="str">
        <f>VLOOKUP($D1307,metadata!$B$2:$S$450,6,FALSE)</f>
        <v>a</v>
      </c>
      <c r="J1307" t="str">
        <f>VLOOKUP($D1307,metadata!$B$2:$S$450,7,FALSE)</f>
        <v>i</v>
      </c>
      <c r="K1307">
        <f>VLOOKUP($D1307,metadata!$B$2:$S$450,8,FALSE)</f>
        <v>7</v>
      </c>
      <c r="L1307">
        <f>VLOOKUP($D1307,metadata!$B$2:$S$450,9,FALSE)</f>
        <v>5</v>
      </c>
      <c r="M1307">
        <f>VLOOKUP($D1307,metadata!$B$2:$S$450,10,FALSE)</f>
        <v>0</v>
      </c>
      <c r="N1307" t="str">
        <f>VLOOKUP($D1307,metadata!$B$2:$S$450,11,FALSE)</f>
        <v>Atrophaneura alcinous</v>
      </c>
      <c r="O1307" t="str">
        <f>VLOOKUP($D1307,metadata!$B$2:$S$450,12,FALSE)</f>
        <v>lepidoptera</v>
      </c>
      <c r="P1307" t="str">
        <f>VLOOKUP($D1307,metadata!$B$2:$S$450,13,FALSE)</f>
        <v xml:space="preserve"> Fuchu</v>
      </c>
      <c r="Q1307">
        <f>VLOOKUP($D1307,metadata!$B$2:$S$450,14,FALSE)</f>
        <v>35.668968999999997</v>
      </c>
      <c r="R1307">
        <f>VLOOKUP($D1307,metadata!$B$2:$S$450,15,FALSE)</f>
        <v>139.47766899999999</v>
      </c>
      <c r="S1307">
        <f>VLOOKUP($D1307,metadata!$B$2:$S$450,16,FALSE)</f>
        <v>0.05</v>
      </c>
      <c r="T1307">
        <f>VLOOKUP($D1307,metadata!$B$2:$S$450,17,FALSE)</f>
        <v>50</v>
      </c>
      <c r="U1307">
        <f>VLOOKUP($D1307,metadata!$B$2:$S$450,18,FALSE)</f>
        <v>0</v>
      </c>
      <c r="V1307">
        <f>VLOOKUP($D1307,metadata!$B$2:$Z$450,19,FALSE)</f>
        <v>25</v>
      </c>
      <c r="W1307" t="str">
        <f>VLOOKUP($D1307,metadata!$B$2:$Z$450,20,FALSE)</f>
        <v>global average</v>
      </c>
      <c r="X1307">
        <f>VLOOKUP($D1307,metadata!$B$2:$Z$450,21,FALSE)</f>
        <v>0</v>
      </c>
      <c r="Y1307">
        <f>VLOOKUP($D1307,metadata!$B$2:$Z$450,22,FALSE)</f>
        <v>19</v>
      </c>
      <c r="Z1307">
        <f>VLOOKUP($D1307,metadata!$B$2:$Z$450,23,FALSE)</f>
        <v>0</v>
      </c>
      <c r="AA1307">
        <f>VLOOKUP($D1307,metadata!$B$2:$Z$450,24,FALSE)</f>
        <v>0</v>
      </c>
      <c r="AB1307">
        <f>VLOOKUP($D1307,metadata!$B$2:$Z$450,25,FALSE)</f>
        <v>0</v>
      </c>
    </row>
    <row r="1308" spans="3:28" x14ac:dyDescent="0.3">
      <c r="C1308">
        <v>1307</v>
      </c>
      <c r="D1308" s="11" t="str">
        <f t="shared" si="20"/>
        <v>19- Fuchu</v>
      </c>
      <c r="E1308" t="str">
        <f>VLOOKUP($D1308,metadata!$B$2:$S$450,2,FALSE)</f>
        <v>Kato, Y</v>
      </c>
      <c r="F1308" t="str">
        <f>VLOOKUP($D1308,metadata!$B$2:$S$450,3,FALSE)</f>
        <v>Geographic variation in photoperiodic response for the induction of pupal diapause in the Aristolochia-feeding butterfly Atrophaneura alcinous</v>
      </c>
      <c r="G1308" t="str">
        <f>VLOOKUP($D1308,metadata!$B$2:$S$450,4,FALSE)</f>
        <v>10.1303/aez.2005.347</v>
      </c>
      <c r="H1308" t="str">
        <f>VLOOKUP($D1308,metadata!$B$2:$S$450,5,FALSE)</f>
        <v>y</v>
      </c>
      <c r="I1308" t="str">
        <f>VLOOKUP($D1308,metadata!$B$2:$S$450,6,FALSE)</f>
        <v>a</v>
      </c>
      <c r="J1308" t="str">
        <f>VLOOKUP($D1308,metadata!$B$2:$S$450,7,FALSE)</f>
        <v>i</v>
      </c>
      <c r="K1308">
        <f>VLOOKUP($D1308,metadata!$B$2:$S$450,8,FALSE)</f>
        <v>7</v>
      </c>
      <c r="L1308">
        <f>VLOOKUP($D1308,metadata!$B$2:$S$450,9,FALSE)</f>
        <v>5</v>
      </c>
      <c r="M1308">
        <f>VLOOKUP($D1308,metadata!$B$2:$S$450,10,FALSE)</f>
        <v>0</v>
      </c>
      <c r="N1308" t="str">
        <f>VLOOKUP($D1308,metadata!$B$2:$S$450,11,FALSE)</f>
        <v>Atrophaneura alcinous</v>
      </c>
      <c r="O1308" t="str">
        <f>VLOOKUP($D1308,metadata!$B$2:$S$450,12,FALSE)</f>
        <v>lepidoptera</v>
      </c>
      <c r="P1308" t="str">
        <f>VLOOKUP($D1308,metadata!$B$2:$S$450,13,FALSE)</f>
        <v xml:space="preserve"> Fuchu</v>
      </c>
      <c r="Q1308">
        <f>VLOOKUP($D1308,metadata!$B$2:$S$450,14,FALSE)</f>
        <v>35.668968999999997</v>
      </c>
      <c r="R1308">
        <f>VLOOKUP($D1308,metadata!$B$2:$S$450,15,FALSE)</f>
        <v>139.47766899999999</v>
      </c>
      <c r="S1308">
        <f>VLOOKUP($D1308,metadata!$B$2:$S$450,16,FALSE)</f>
        <v>0.05</v>
      </c>
      <c r="T1308">
        <f>VLOOKUP($D1308,metadata!$B$2:$S$450,17,FALSE)</f>
        <v>50</v>
      </c>
      <c r="U1308">
        <f>VLOOKUP($D1308,metadata!$B$2:$S$450,18,FALSE)</f>
        <v>0</v>
      </c>
      <c r="V1308">
        <f>VLOOKUP($D1308,metadata!$B$2:$Z$450,19,FALSE)</f>
        <v>25</v>
      </c>
      <c r="W1308" t="str">
        <f>VLOOKUP($D1308,metadata!$B$2:$Z$450,20,FALSE)</f>
        <v>global average</v>
      </c>
      <c r="X1308">
        <f>VLOOKUP($D1308,metadata!$B$2:$Z$450,21,FALSE)</f>
        <v>0</v>
      </c>
      <c r="Y1308">
        <f>VLOOKUP($D1308,metadata!$B$2:$Z$450,22,FALSE)</f>
        <v>19</v>
      </c>
      <c r="Z1308">
        <f>VLOOKUP($D1308,metadata!$B$2:$Z$450,23,FALSE)</f>
        <v>0</v>
      </c>
      <c r="AA1308">
        <f>VLOOKUP($D1308,metadata!$B$2:$Z$450,24,FALSE)</f>
        <v>0</v>
      </c>
      <c r="AB1308">
        <f>VLOOKUP($D1308,metadata!$B$2:$Z$450,25,FALSE)</f>
        <v>0</v>
      </c>
    </row>
    <row r="1309" spans="3:28" x14ac:dyDescent="0.3">
      <c r="C1309">
        <v>1308</v>
      </c>
      <c r="D1309" s="11" t="str">
        <f t="shared" si="20"/>
        <v>19- Fuchu</v>
      </c>
      <c r="E1309" t="str">
        <f>VLOOKUP($D1309,metadata!$B$2:$S$450,2,FALSE)</f>
        <v>Kato, Y</v>
      </c>
      <c r="F1309" t="str">
        <f>VLOOKUP($D1309,metadata!$B$2:$S$450,3,FALSE)</f>
        <v>Geographic variation in photoperiodic response for the induction of pupal diapause in the Aristolochia-feeding butterfly Atrophaneura alcinous</v>
      </c>
      <c r="G1309" t="str">
        <f>VLOOKUP($D1309,metadata!$B$2:$S$450,4,FALSE)</f>
        <v>10.1303/aez.2005.347</v>
      </c>
      <c r="H1309" t="str">
        <f>VLOOKUP($D1309,metadata!$B$2:$S$450,5,FALSE)</f>
        <v>y</v>
      </c>
      <c r="I1309" t="str">
        <f>VLOOKUP($D1309,metadata!$B$2:$S$450,6,FALSE)</f>
        <v>a</v>
      </c>
      <c r="J1309" t="str">
        <f>VLOOKUP($D1309,metadata!$B$2:$S$450,7,FALSE)</f>
        <v>i</v>
      </c>
      <c r="K1309">
        <f>VLOOKUP($D1309,metadata!$B$2:$S$450,8,FALSE)</f>
        <v>7</v>
      </c>
      <c r="L1309">
        <f>VLOOKUP($D1309,metadata!$B$2:$S$450,9,FALSE)</f>
        <v>5</v>
      </c>
      <c r="M1309">
        <f>VLOOKUP($D1309,metadata!$B$2:$S$450,10,FALSE)</f>
        <v>0</v>
      </c>
      <c r="N1309" t="str">
        <f>VLOOKUP($D1309,metadata!$B$2:$S$450,11,FALSE)</f>
        <v>Atrophaneura alcinous</v>
      </c>
      <c r="O1309" t="str">
        <f>VLOOKUP($D1309,metadata!$B$2:$S$450,12,FALSE)</f>
        <v>lepidoptera</v>
      </c>
      <c r="P1309" t="str">
        <f>VLOOKUP($D1309,metadata!$B$2:$S$450,13,FALSE)</f>
        <v xml:space="preserve"> Fuchu</v>
      </c>
      <c r="Q1309">
        <f>VLOOKUP($D1309,metadata!$B$2:$S$450,14,FALSE)</f>
        <v>35.668968999999997</v>
      </c>
      <c r="R1309">
        <f>VLOOKUP($D1309,metadata!$B$2:$S$450,15,FALSE)</f>
        <v>139.47766899999999</v>
      </c>
      <c r="S1309">
        <f>VLOOKUP($D1309,metadata!$B$2:$S$450,16,FALSE)</f>
        <v>0.05</v>
      </c>
      <c r="T1309">
        <f>VLOOKUP($D1309,metadata!$B$2:$S$450,17,FALSE)</f>
        <v>50</v>
      </c>
      <c r="U1309">
        <f>VLOOKUP($D1309,metadata!$B$2:$S$450,18,FALSE)</f>
        <v>0</v>
      </c>
      <c r="V1309">
        <f>VLOOKUP($D1309,metadata!$B$2:$Z$450,19,FALSE)</f>
        <v>25</v>
      </c>
      <c r="W1309" t="str">
        <f>VLOOKUP($D1309,metadata!$B$2:$Z$450,20,FALSE)</f>
        <v>global average</v>
      </c>
      <c r="X1309">
        <f>VLOOKUP($D1309,metadata!$B$2:$Z$450,21,FALSE)</f>
        <v>0</v>
      </c>
      <c r="Y1309">
        <f>VLOOKUP($D1309,metadata!$B$2:$Z$450,22,FALSE)</f>
        <v>19</v>
      </c>
      <c r="Z1309">
        <f>VLOOKUP($D1309,metadata!$B$2:$Z$450,23,FALSE)</f>
        <v>0</v>
      </c>
      <c r="AA1309">
        <f>VLOOKUP($D1309,metadata!$B$2:$Z$450,24,FALSE)</f>
        <v>0</v>
      </c>
      <c r="AB1309">
        <f>VLOOKUP($D1309,metadata!$B$2:$Z$450,25,FALSE)</f>
        <v>0</v>
      </c>
    </row>
    <row r="1310" spans="3:28" x14ac:dyDescent="0.3">
      <c r="C1310">
        <v>1309</v>
      </c>
      <c r="D1310" s="11" t="str">
        <f t="shared" si="20"/>
        <v>19- Fuchu</v>
      </c>
      <c r="E1310" t="str">
        <f>VLOOKUP($D1310,metadata!$B$2:$S$450,2,FALSE)</f>
        <v>Kato, Y</v>
      </c>
      <c r="F1310" t="str">
        <f>VLOOKUP($D1310,metadata!$B$2:$S$450,3,FALSE)</f>
        <v>Geographic variation in photoperiodic response for the induction of pupal diapause in the Aristolochia-feeding butterfly Atrophaneura alcinous</v>
      </c>
      <c r="G1310" t="str">
        <f>VLOOKUP($D1310,metadata!$B$2:$S$450,4,FALSE)</f>
        <v>10.1303/aez.2005.347</v>
      </c>
      <c r="H1310" t="str">
        <f>VLOOKUP($D1310,metadata!$B$2:$S$450,5,FALSE)</f>
        <v>y</v>
      </c>
      <c r="I1310" t="str">
        <f>VLOOKUP($D1310,metadata!$B$2:$S$450,6,FALSE)</f>
        <v>a</v>
      </c>
      <c r="J1310" t="str">
        <f>VLOOKUP($D1310,metadata!$B$2:$S$450,7,FALSE)</f>
        <v>i</v>
      </c>
      <c r="K1310">
        <f>VLOOKUP($D1310,metadata!$B$2:$S$450,8,FALSE)</f>
        <v>7</v>
      </c>
      <c r="L1310">
        <f>VLOOKUP($D1310,metadata!$B$2:$S$450,9,FALSE)</f>
        <v>5</v>
      </c>
      <c r="M1310">
        <f>VLOOKUP($D1310,metadata!$B$2:$S$450,10,FALSE)</f>
        <v>0</v>
      </c>
      <c r="N1310" t="str">
        <f>VLOOKUP($D1310,metadata!$B$2:$S$450,11,FALSE)</f>
        <v>Atrophaneura alcinous</v>
      </c>
      <c r="O1310" t="str">
        <f>VLOOKUP($D1310,metadata!$B$2:$S$450,12,FALSE)</f>
        <v>lepidoptera</v>
      </c>
      <c r="P1310" t="str">
        <f>VLOOKUP($D1310,metadata!$B$2:$S$450,13,FALSE)</f>
        <v xml:space="preserve"> Fuchu</v>
      </c>
      <c r="Q1310">
        <f>VLOOKUP($D1310,metadata!$B$2:$S$450,14,FALSE)</f>
        <v>35.668968999999997</v>
      </c>
      <c r="R1310">
        <f>VLOOKUP($D1310,metadata!$B$2:$S$450,15,FALSE)</f>
        <v>139.47766899999999</v>
      </c>
      <c r="S1310">
        <f>VLOOKUP($D1310,metadata!$B$2:$S$450,16,FALSE)</f>
        <v>0.05</v>
      </c>
      <c r="T1310">
        <f>VLOOKUP($D1310,metadata!$B$2:$S$450,17,FALSE)</f>
        <v>50</v>
      </c>
      <c r="U1310">
        <f>VLOOKUP($D1310,metadata!$B$2:$S$450,18,FALSE)</f>
        <v>0</v>
      </c>
      <c r="V1310">
        <f>VLOOKUP($D1310,metadata!$B$2:$Z$450,19,FALSE)</f>
        <v>25</v>
      </c>
      <c r="W1310" t="str">
        <f>VLOOKUP($D1310,metadata!$B$2:$Z$450,20,FALSE)</f>
        <v>global average</v>
      </c>
      <c r="X1310">
        <f>VLOOKUP($D1310,metadata!$B$2:$Z$450,21,FALSE)</f>
        <v>0</v>
      </c>
      <c r="Y1310">
        <f>VLOOKUP($D1310,metadata!$B$2:$Z$450,22,FALSE)</f>
        <v>19</v>
      </c>
      <c r="Z1310">
        <f>VLOOKUP($D1310,metadata!$B$2:$Z$450,23,FALSE)</f>
        <v>0</v>
      </c>
      <c r="AA1310">
        <f>VLOOKUP($D1310,metadata!$B$2:$Z$450,24,FALSE)</f>
        <v>0</v>
      </c>
      <c r="AB1310">
        <f>VLOOKUP($D1310,metadata!$B$2:$Z$450,25,FALSE)</f>
        <v>0</v>
      </c>
    </row>
    <row r="1311" spans="3:28" x14ac:dyDescent="0.3">
      <c r="C1311">
        <v>1310</v>
      </c>
      <c r="D1311" s="11" t="str">
        <f t="shared" si="20"/>
        <v>19- Fuchu</v>
      </c>
      <c r="E1311" t="str">
        <f>VLOOKUP($D1311,metadata!$B$2:$S$450,2,FALSE)</f>
        <v>Kato, Y</v>
      </c>
      <c r="F1311" t="str">
        <f>VLOOKUP($D1311,metadata!$B$2:$S$450,3,FALSE)</f>
        <v>Geographic variation in photoperiodic response for the induction of pupal diapause in the Aristolochia-feeding butterfly Atrophaneura alcinous</v>
      </c>
      <c r="G1311" t="str">
        <f>VLOOKUP($D1311,metadata!$B$2:$S$450,4,FALSE)</f>
        <v>10.1303/aez.2005.347</v>
      </c>
      <c r="H1311" t="str">
        <f>VLOOKUP($D1311,metadata!$B$2:$S$450,5,FALSE)</f>
        <v>y</v>
      </c>
      <c r="I1311" t="str">
        <f>VLOOKUP($D1311,metadata!$B$2:$S$450,6,FALSE)</f>
        <v>a</v>
      </c>
      <c r="J1311" t="str">
        <f>VLOOKUP($D1311,metadata!$B$2:$S$450,7,FALSE)</f>
        <v>i</v>
      </c>
      <c r="K1311">
        <f>VLOOKUP($D1311,metadata!$B$2:$S$450,8,FALSE)</f>
        <v>7</v>
      </c>
      <c r="L1311">
        <f>VLOOKUP($D1311,metadata!$B$2:$S$450,9,FALSE)</f>
        <v>5</v>
      </c>
      <c r="M1311">
        <f>VLOOKUP($D1311,metadata!$B$2:$S$450,10,FALSE)</f>
        <v>0</v>
      </c>
      <c r="N1311" t="str">
        <f>VLOOKUP($D1311,metadata!$B$2:$S$450,11,FALSE)</f>
        <v>Atrophaneura alcinous</v>
      </c>
      <c r="O1311" t="str">
        <f>VLOOKUP($D1311,metadata!$B$2:$S$450,12,FALSE)</f>
        <v>lepidoptera</v>
      </c>
      <c r="P1311" t="str">
        <f>VLOOKUP($D1311,metadata!$B$2:$S$450,13,FALSE)</f>
        <v xml:space="preserve"> Fuchu</v>
      </c>
      <c r="Q1311">
        <f>VLOOKUP($D1311,metadata!$B$2:$S$450,14,FALSE)</f>
        <v>35.668968999999997</v>
      </c>
      <c r="R1311">
        <f>VLOOKUP($D1311,metadata!$B$2:$S$450,15,FALSE)</f>
        <v>139.47766899999999</v>
      </c>
      <c r="S1311">
        <f>VLOOKUP($D1311,metadata!$B$2:$S$450,16,FALSE)</f>
        <v>0.05</v>
      </c>
      <c r="T1311">
        <f>VLOOKUP($D1311,metadata!$B$2:$S$450,17,FALSE)</f>
        <v>50</v>
      </c>
      <c r="U1311">
        <f>VLOOKUP($D1311,metadata!$B$2:$S$450,18,FALSE)</f>
        <v>0</v>
      </c>
      <c r="V1311">
        <f>VLOOKUP($D1311,metadata!$B$2:$Z$450,19,FALSE)</f>
        <v>25</v>
      </c>
      <c r="W1311" t="str">
        <f>VLOOKUP($D1311,metadata!$B$2:$Z$450,20,FALSE)</f>
        <v>global average</v>
      </c>
      <c r="X1311">
        <f>VLOOKUP($D1311,metadata!$B$2:$Z$450,21,FALSE)</f>
        <v>0</v>
      </c>
      <c r="Y1311">
        <f>VLOOKUP($D1311,metadata!$B$2:$Z$450,22,FALSE)</f>
        <v>19</v>
      </c>
      <c r="Z1311">
        <f>VLOOKUP($D1311,metadata!$B$2:$Z$450,23,FALSE)</f>
        <v>0</v>
      </c>
      <c r="AA1311">
        <f>VLOOKUP($D1311,metadata!$B$2:$Z$450,24,FALSE)</f>
        <v>0</v>
      </c>
      <c r="AB1311">
        <f>VLOOKUP($D1311,metadata!$B$2:$Z$450,25,FALSE)</f>
        <v>0</v>
      </c>
    </row>
    <row r="1312" spans="3:28" x14ac:dyDescent="0.3">
      <c r="C1312">
        <v>1311</v>
      </c>
      <c r="D1312" s="11" t="str">
        <f t="shared" si="20"/>
        <v>19- Fuchu</v>
      </c>
      <c r="E1312" t="str">
        <f>VLOOKUP($D1312,metadata!$B$2:$S$450,2,FALSE)</f>
        <v>Kato, Y</v>
      </c>
      <c r="F1312" t="str">
        <f>VLOOKUP($D1312,metadata!$B$2:$S$450,3,FALSE)</f>
        <v>Geographic variation in photoperiodic response for the induction of pupal diapause in the Aristolochia-feeding butterfly Atrophaneura alcinous</v>
      </c>
      <c r="G1312" t="str">
        <f>VLOOKUP($D1312,metadata!$B$2:$S$450,4,FALSE)</f>
        <v>10.1303/aez.2005.347</v>
      </c>
      <c r="H1312" t="str">
        <f>VLOOKUP($D1312,metadata!$B$2:$S$450,5,FALSE)</f>
        <v>y</v>
      </c>
      <c r="I1312" t="str">
        <f>VLOOKUP($D1312,metadata!$B$2:$S$450,6,FALSE)</f>
        <v>a</v>
      </c>
      <c r="J1312" t="str">
        <f>VLOOKUP($D1312,metadata!$B$2:$S$450,7,FALSE)</f>
        <v>i</v>
      </c>
      <c r="K1312">
        <f>VLOOKUP($D1312,metadata!$B$2:$S$450,8,FALSE)</f>
        <v>7</v>
      </c>
      <c r="L1312">
        <f>VLOOKUP($D1312,metadata!$B$2:$S$450,9,FALSE)</f>
        <v>5</v>
      </c>
      <c r="M1312">
        <f>VLOOKUP($D1312,metadata!$B$2:$S$450,10,FALSE)</f>
        <v>0</v>
      </c>
      <c r="N1312" t="str">
        <f>VLOOKUP($D1312,metadata!$B$2:$S$450,11,FALSE)</f>
        <v>Atrophaneura alcinous</v>
      </c>
      <c r="O1312" t="str">
        <f>VLOOKUP($D1312,metadata!$B$2:$S$450,12,FALSE)</f>
        <v>lepidoptera</v>
      </c>
      <c r="P1312" t="str">
        <f>VLOOKUP($D1312,metadata!$B$2:$S$450,13,FALSE)</f>
        <v xml:space="preserve"> Fuchu</v>
      </c>
      <c r="Q1312">
        <f>VLOOKUP($D1312,metadata!$B$2:$S$450,14,FALSE)</f>
        <v>35.668968999999997</v>
      </c>
      <c r="R1312">
        <f>VLOOKUP($D1312,metadata!$B$2:$S$450,15,FALSE)</f>
        <v>139.47766899999999</v>
      </c>
      <c r="S1312">
        <f>VLOOKUP($D1312,metadata!$B$2:$S$450,16,FALSE)</f>
        <v>0.05</v>
      </c>
      <c r="T1312">
        <f>VLOOKUP($D1312,metadata!$B$2:$S$450,17,FALSE)</f>
        <v>50</v>
      </c>
      <c r="U1312">
        <f>VLOOKUP($D1312,metadata!$B$2:$S$450,18,FALSE)</f>
        <v>0</v>
      </c>
      <c r="V1312">
        <f>VLOOKUP($D1312,metadata!$B$2:$Z$450,19,FALSE)</f>
        <v>25</v>
      </c>
      <c r="W1312" t="str">
        <f>VLOOKUP($D1312,metadata!$B$2:$Z$450,20,FALSE)</f>
        <v>global average</v>
      </c>
      <c r="X1312">
        <f>VLOOKUP($D1312,metadata!$B$2:$Z$450,21,FALSE)</f>
        <v>0</v>
      </c>
      <c r="Y1312">
        <f>VLOOKUP($D1312,metadata!$B$2:$Z$450,22,FALSE)</f>
        <v>19</v>
      </c>
      <c r="Z1312">
        <f>VLOOKUP($D1312,metadata!$B$2:$Z$450,23,FALSE)</f>
        <v>0</v>
      </c>
      <c r="AA1312">
        <f>VLOOKUP($D1312,metadata!$B$2:$Z$450,24,FALSE)</f>
        <v>0</v>
      </c>
      <c r="AB1312">
        <f>VLOOKUP($D1312,metadata!$B$2:$Z$450,25,FALSE)</f>
        <v>0</v>
      </c>
    </row>
    <row r="1313" spans="3:28" x14ac:dyDescent="0.3">
      <c r="C1313">
        <v>1312</v>
      </c>
      <c r="D1313" s="11" t="str">
        <f t="shared" si="20"/>
        <v>19- Fuchu</v>
      </c>
      <c r="E1313" t="str">
        <f>VLOOKUP($D1313,metadata!$B$2:$S$450,2,FALSE)</f>
        <v>Kato, Y</v>
      </c>
      <c r="F1313" t="str">
        <f>VLOOKUP($D1313,metadata!$B$2:$S$450,3,FALSE)</f>
        <v>Geographic variation in photoperiodic response for the induction of pupal diapause in the Aristolochia-feeding butterfly Atrophaneura alcinous</v>
      </c>
      <c r="G1313" t="str">
        <f>VLOOKUP($D1313,metadata!$B$2:$S$450,4,FALSE)</f>
        <v>10.1303/aez.2005.347</v>
      </c>
      <c r="H1313" t="str">
        <f>VLOOKUP($D1313,metadata!$B$2:$S$450,5,FALSE)</f>
        <v>y</v>
      </c>
      <c r="I1313" t="str">
        <f>VLOOKUP($D1313,metadata!$B$2:$S$450,6,FALSE)</f>
        <v>a</v>
      </c>
      <c r="J1313" t="str">
        <f>VLOOKUP($D1313,metadata!$B$2:$S$450,7,FALSE)</f>
        <v>i</v>
      </c>
      <c r="K1313">
        <f>VLOOKUP($D1313,metadata!$B$2:$S$450,8,FALSE)</f>
        <v>7</v>
      </c>
      <c r="L1313">
        <f>VLOOKUP($D1313,metadata!$B$2:$S$450,9,FALSE)</f>
        <v>5</v>
      </c>
      <c r="M1313">
        <f>VLOOKUP($D1313,metadata!$B$2:$S$450,10,FALSE)</f>
        <v>0</v>
      </c>
      <c r="N1313" t="str">
        <f>VLOOKUP($D1313,metadata!$B$2:$S$450,11,FALSE)</f>
        <v>Atrophaneura alcinous</v>
      </c>
      <c r="O1313" t="str">
        <f>VLOOKUP($D1313,metadata!$B$2:$S$450,12,FALSE)</f>
        <v>lepidoptera</v>
      </c>
      <c r="P1313" t="str">
        <f>VLOOKUP($D1313,metadata!$B$2:$S$450,13,FALSE)</f>
        <v xml:space="preserve"> Fuchu</v>
      </c>
      <c r="Q1313">
        <f>VLOOKUP($D1313,metadata!$B$2:$S$450,14,FALSE)</f>
        <v>35.668968999999997</v>
      </c>
      <c r="R1313">
        <f>VLOOKUP($D1313,metadata!$B$2:$S$450,15,FALSE)</f>
        <v>139.47766899999999</v>
      </c>
      <c r="S1313">
        <f>VLOOKUP($D1313,metadata!$B$2:$S$450,16,FALSE)</f>
        <v>0.05</v>
      </c>
      <c r="T1313">
        <f>VLOOKUP($D1313,metadata!$B$2:$S$450,17,FALSE)</f>
        <v>50</v>
      </c>
      <c r="U1313">
        <f>VLOOKUP($D1313,metadata!$B$2:$S$450,18,FALSE)</f>
        <v>0</v>
      </c>
      <c r="V1313">
        <f>VLOOKUP($D1313,metadata!$B$2:$Z$450,19,FALSE)</f>
        <v>25</v>
      </c>
      <c r="W1313" t="str">
        <f>VLOOKUP($D1313,metadata!$B$2:$Z$450,20,FALSE)</f>
        <v>global average</v>
      </c>
      <c r="X1313">
        <f>VLOOKUP($D1313,metadata!$B$2:$Z$450,21,FALSE)</f>
        <v>0</v>
      </c>
      <c r="Y1313">
        <f>VLOOKUP($D1313,metadata!$B$2:$Z$450,22,FALSE)</f>
        <v>19</v>
      </c>
      <c r="Z1313">
        <f>VLOOKUP($D1313,metadata!$B$2:$Z$450,23,FALSE)</f>
        <v>0</v>
      </c>
      <c r="AA1313">
        <f>VLOOKUP($D1313,metadata!$B$2:$Z$450,24,FALSE)</f>
        <v>0</v>
      </c>
      <c r="AB1313">
        <f>VLOOKUP($D1313,metadata!$B$2:$Z$450,25,FALSE)</f>
        <v>0</v>
      </c>
    </row>
    <row r="1314" spans="3:28" x14ac:dyDescent="0.3">
      <c r="C1314">
        <v>1313</v>
      </c>
      <c r="D1314" s="11" t="str">
        <f t="shared" si="20"/>
        <v>19- Fuchu</v>
      </c>
      <c r="E1314" t="str">
        <f>VLOOKUP($D1314,metadata!$B$2:$S$450,2,FALSE)</f>
        <v>Kato, Y</v>
      </c>
      <c r="F1314" t="str">
        <f>VLOOKUP($D1314,metadata!$B$2:$S$450,3,FALSE)</f>
        <v>Geographic variation in photoperiodic response for the induction of pupal diapause in the Aristolochia-feeding butterfly Atrophaneura alcinous</v>
      </c>
      <c r="G1314" t="str">
        <f>VLOOKUP($D1314,metadata!$B$2:$S$450,4,FALSE)</f>
        <v>10.1303/aez.2005.347</v>
      </c>
      <c r="H1314" t="str">
        <f>VLOOKUP($D1314,metadata!$B$2:$S$450,5,FALSE)</f>
        <v>y</v>
      </c>
      <c r="I1314" t="str">
        <f>VLOOKUP($D1314,metadata!$B$2:$S$450,6,FALSE)</f>
        <v>a</v>
      </c>
      <c r="J1314" t="str">
        <f>VLOOKUP($D1314,metadata!$B$2:$S$450,7,FALSE)</f>
        <v>i</v>
      </c>
      <c r="K1314">
        <f>VLOOKUP($D1314,metadata!$B$2:$S$450,8,FALSE)</f>
        <v>7</v>
      </c>
      <c r="L1314">
        <f>VLOOKUP($D1314,metadata!$B$2:$S$450,9,FALSE)</f>
        <v>5</v>
      </c>
      <c r="M1314">
        <f>VLOOKUP($D1314,metadata!$B$2:$S$450,10,FALSE)</f>
        <v>0</v>
      </c>
      <c r="N1314" t="str">
        <f>VLOOKUP($D1314,metadata!$B$2:$S$450,11,FALSE)</f>
        <v>Atrophaneura alcinous</v>
      </c>
      <c r="O1314" t="str">
        <f>VLOOKUP($D1314,metadata!$B$2:$S$450,12,FALSE)</f>
        <v>lepidoptera</v>
      </c>
      <c r="P1314" t="str">
        <f>VLOOKUP($D1314,metadata!$B$2:$S$450,13,FALSE)</f>
        <v xml:space="preserve"> Fuchu</v>
      </c>
      <c r="Q1314">
        <f>VLOOKUP($D1314,metadata!$B$2:$S$450,14,FALSE)</f>
        <v>35.668968999999997</v>
      </c>
      <c r="R1314">
        <f>VLOOKUP($D1314,metadata!$B$2:$S$450,15,FALSE)</f>
        <v>139.47766899999999</v>
      </c>
      <c r="S1314">
        <f>VLOOKUP($D1314,metadata!$B$2:$S$450,16,FALSE)</f>
        <v>0.05</v>
      </c>
      <c r="T1314">
        <f>VLOOKUP($D1314,metadata!$B$2:$S$450,17,FALSE)</f>
        <v>50</v>
      </c>
      <c r="U1314">
        <f>VLOOKUP($D1314,metadata!$B$2:$S$450,18,FALSE)</f>
        <v>0</v>
      </c>
      <c r="V1314">
        <f>VLOOKUP($D1314,metadata!$B$2:$Z$450,19,FALSE)</f>
        <v>25</v>
      </c>
      <c r="W1314" t="str">
        <f>VLOOKUP($D1314,metadata!$B$2:$Z$450,20,FALSE)</f>
        <v>global average</v>
      </c>
      <c r="X1314">
        <f>VLOOKUP($D1314,metadata!$B$2:$Z$450,21,FALSE)</f>
        <v>0</v>
      </c>
      <c r="Y1314">
        <f>VLOOKUP($D1314,metadata!$B$2:$Z$450,22,FALSE)</f>
        <v>19</v>
      </c>
      <c r="Z1314">
        <f>VLOOKUP($D1314,metadata!$B$2:$Z$450,23,FALSE)</f>
        <v>0</v>
      </c>
      <c r="AA1314">
        <f>VLOOKUP($D1314,metadata!$B$2:$Z$450,24,FALSE)</f>
        <v>0</v>
      </c>
      <c r="AB1314">
        <f>VLOOKUP($D1314,metadata!$B$2:$Z$450,25,FALSE)</f>
        <v>0</v>
      </c>
    </row>
    <row r="1315" spans="3:28" x14ac:dyDescent="0.3">
      <c r="C1315">
        <v>1314</v>
      </c>
      <c r="D1315" s="11" t="str">
        <f t="shared" si="20"/>
        <v>19- Fuchu</v>
      </c>
      <c r="E1315" t="str">
        <f>VLOOKUP($D1315,metadata!$B$2:$S$450,2,FALSE)</f>
        <v>Kato, Y</v>
      </c>
      <c r="F1315" t="str">
        <f>VLOOKUP($D1315,metadata!$B$2:$S$450,3,FALSE)</f>
        <v>Geographic variation in photoperiodic response for the induction of pupal diapause in the Aristolochia-feeding butterfly Atrophaneura alcinous</v>
      </c>
      <c r="G1315" t="str">
        <f>VLOOKUP($D1315,metadata!$B$2:$S$450,4,FALSE)</f>
        <v>10.1303/aez.2005.347</v>
      </c>
      <c r="H1315" t="str">
        <f>VLOOKUP($D1315,metadata!$B$2:$S$450,5,FALSE)</f>
        <v>y</v>
      </c>
      <c r="I1315" t="str">
        <f>VLOOKUP($D1315,metadata!$B$2:$S$450,6,FALSE)</f>
        <v>a</v>
      </c>
      <c r="J1315" t="str">
        <f>VLOOKUP($D1315,metadata!$B$2:$S$450,7,FALSE)</f>
        <v>i</v>
      </c>
      <c r="K1315">
        <f>VLOOKUP($D1315,metadata!$B$2:$S$450,8,FALSE)</f>
        <v>7</v>
      </c>
      <c r="L1315">
        <f>VLOOKUP($D1315,metadata!$B$2:$S$450,9,FALSE)</f>
        <v>5</v>
      </c>
      <c r="M1315">
        <f>VLOOKUP($D1315,metadata!$B$2:$S$450,10,FALSE)</f>
        <v>0</v>
      </c>
      <c r="N1315" t="str">
        <f>VLOOKUP($D1315,metadata!$B$2:$S$450,11,FALSE)</f>
        <v>Atrophaneura alcinous</v>
      </c>
      <c r="O1315" t="str">
        <f>VLOOKUP($D1315,metadata!$B$2:$S$450,12,FALSE)</f>
        <v>lepidoptera</v>
      </c>
      <c r="P1315" t="str">
        <f>VLOOKUP($D1315,metadata!$B$2:$S$450,13,FALSE)</f>
        <v xml:space="preserve"> Fuchu</v>
      </c>
      <c r="Q1315">
        <f>VLOOKUP($D1315,metadata!$B$2:$S$450,14,FALSE)</f>
        <v>35.668968999999997</v>
      </c>
      <c r="R1315">
        <f>VLOOKUP($D1315,metadata!$B$2:$S$450,15,FALSE)</f>
        <v>139.47766899999999</v>
      </c>
      <c r="S1315">
        <f>VLOOKUP($D1315,metadata!$B$2:$S$450,16,FALSE)</f>
        <v>0.05</v>
      </c>
      <c r="T1315">
        <f>VLOOKUP($D1315,metadata!$B$2:$S$450,17,FALSE)</f>
        <v>50</v>
      </c>
      <c r="U1315">
        <f>VLOOKUP($D1315,metadata!$B$2:$S$450,18,FALSE)</f>
        <v>0</v>
      </c>
      <c r="V1315">
        <f>VLOOKUP($D1315,metadata!$B$2:$Z$450,19,FALSE)</f>
        <v>25</v>
      </c>
      <c r="W1315" t="str">
        <f>VLOOKUP($D1315,metadata!$B$2:$Z$450,20,FALSE)</f>
        <v>global average</v>
      </c>
      <c r="X1315">
        <f>VLOOKUP($D1315,metadata!$B$2:$Z$450,21,FALSE)</f>
        <v>0</v>
      </c>
      <c r="Y1315">
        <f>VLOOKUP($D1315,metadata!$B$2:$Z$450,22,FALSE)</f>
        <v>19</v>
      </c>
      <c r="Z1315">
        <f>VLOOKUP($D1315,metadata!$B$2:$Z$450,23,FALSE)</f>
        <v>0</v>
      </c>
      <c r="AA1315">
        <f>VLOOKUP($D1315,metadata!$B$2:$Z$450,24,FALSE)</f>
        <v>0</v>
      </c>
      <c r="AB1315">
        <f>VLOOKUP($D1315,metadata!$B$2:$Z$450,25,FALSE)</f>
        <v>0</v>
      </c>
    </row>
    <row r="1316" spans="3:28" x14ac:dyDescent="0.3">
      <c r="C1316">
        <v>1315</v>
      </c>
      <c r="D1316" s="11" t="str">
        <f t="shared" si="20"/>
        <v>19- Fuchu</v>
      </c>
      <c r="E1316" t="str">
        <f>VLOOKUP($D1316,metadata!$B$2:$S$450,2,FALSE)</f>
        <v>Kato, Y</v>
      </c>
      <c r="F1316" t="str">
        <f>VLOOKUP($D1316,metadata!$B$2:$S$450,3,FALSE)</f>
        <v>Geographic variation in photoperiodic response for the induction of pupal diapause in the Aristolochia-feeding butterfly Atrophaneura alcinous</v>
      </c>
      <c r="G1316" t="str">
        <f>VLOOKUP($D1316,metadata!$B$2:$S$450,4,FALSE)</f>
        <v>10.1303/aez.2005.347</v>
      </c>
      <c r="H1316" t="str">
        <f>VLOOKUP($D1316,metadata!$B$2:$S$450,5,FALSE)</f>
        <v>y</v>
      </c>
      <c r="I1316" t="str">
        <f>VLOOKUP($D1316,metadata!$B$2:$S$450,6,FALSE)</f>
        <v>a</v>
      </c>
      <c r="J1316" t="str">
        <f>VLOOKUP($D1316,metadata!$B$2:$S$450,7,FALSE)</f>
        <v>i</v>
      </c>
      <c r="K1316">
        <f>VLOOKUP($D1316,metadata!$B$2:$S$450,8,FALSE)</f>
        <v>7</v>
      </c>
      <c r="L1316">
        <f>VLOOKUP($D1316,metadata!$B$2:$S$450,9,FALSE)</f>
        <v>5</v>
      </c>
      <c r="M1316">
        <f>VLOOKUP($D1316,metadata!$B$2:$S$450,10,FALSE)</f>
        <v>0</v>
      </c>
      <c r="N1316" t="str">
        <f>VLOOKUP($D1316,metadata!$B$2:$S$450,11,FALSE)</f>
        <v>Atrophaneura alcinous</v>
      </c>
      <c r="O1316" t="str">
        <f>VLOOKUP($D1316,metadata!$B$2:$S$450,12,FALSE)</f>
        <v>lepidoptera</v>
      </c>
      <c r="P1316" t="str">
        <f>VLOOKUP($D1316,metadata!$B$2:$S$450,13,FALSE)</f>
        <v xml:space="preserve"> Fuchu</v>
      </c>
      <c r="Q1316">
        <f>VLOOKUP($D1316,metadata!$B$2:$S$450,14,FALSE)</f>
        <v>35.668968999999997</v>
      </c>
      <c r="R1316">
        <f>VLOOKUP($D1316,metadata!$B$2:$S$450,15,FALSE)</f>
        <v>139.47766899999999</v>
      </c>
      <c r="S1316">
        <f>VLOOKUP($D1316,metadata!$B$2:$S$450,16,FALSE)</f>
        <v>0.05</v>
      </c>
      <c r="T1316">
        <f>VLOOKUP($D1316,metadata!$B$2:$S$450,17,FALSE)</f>
        <v>50</v>
      </c>
      <c r="U1316">
        <f>VLOOKUP($D1316,metadata!$B$2:$S$450,18,FALSE)</f>
        <v>0</v>
      </c>
      <c r="V1316">
        <f>VLOOKUP($D1316,metadata!$B$2:$Z$450,19,FALSE)</f>
        <v>25</v>
      </c>
      <c r="W1316" t="str">
        <f>VLOOKUP($D1316,metadata!$B$2:$Z$450,20,FALSE)</f>
        <v>global average</v>
      </c>
      <c r="X1316">
        <f>VLOOKUP($D1316,metadata!$B$2:$Z$450,21,FALSE)</f>
        <v>0</v>
      </c>
      <c r="Y1316">
        <f>VLOOKUP($D1316,metadata!$B$2:$Z$450,22,FALSE)</f>
        <v>19</v>
      </c>
      <c r="Z1316">
        <f>VLOOKUP($D1316,metadata!$B$2:$Z$450,23,FALSE)</f>
        <v>0</v>
      </c>
      <c r="AA1316">
        <f>VLOOKUP($D1316,metadata!$B$2:$Z$450,24,FALSE)</f>
        <v>0</v>
      </c>
      <c r="AB1316">
        <f>VLOOKUP($D1316,metadata!$B$2:$Z$450,25,FALSE)</f>
        <v>0</v>
      </c>
    </row>
    <row r="1317" spans="3:28" x14ac:dyDescent="0.3">
      <c r="C1317">
        <v>1316</v>
      </c>
      <c r="D1317" s="11" t="str">
        <f t="shared" si="20"/>
        <v>19- Fuchu</v>
      </c>
      <c r="E1317" t="str">
        <f>VLOOKUP($D1317,metadata!$B$2:$S$450,2,FALSE)</f>
        <v>Kato, Y</v>
      </c>
      <c r="F1317" t="str">
        <f>VLOOKUP($D1317,metadata!$B$2:$S$450,3,FALSE)</f>
        <v>Geographic variation in photoperiodic response for the induction of pupal diapause in the Aristolochia-feeding butterfly Atrophaneura alcinous</v>
      </c>
      <c r="G1317" t="str">
        <f>VLOOKUP($D1317,metadata!$B$2:$S$450,4,FALSE)</f>
        <v>10.1303/aez.2005.347</v>
      </c>
      <c r="H1317" t="str">
        <f>VLOOKUP($D1317,metadata!$B$2:$S$450,5,FALSE)</f>
        <v>y</v>
      </c>
      <c r="I1317" t="str">
        <f>VLOOKUP($D1317,metadata!$B$2:$S$450,6,FALSE)</f>
        <v>a</v>
      </c>
      <c r="J1317" t="str">
        <f>VLOOKUP($D1317,metadata!$B$2:$S$450,7,FALSE)</f>
        <v>i</v>
      </c>
      <c r="K1317">
        <f>VLOOKUP($D1317,metadata!$B$2:$S$450,8,FALSE)</f>
        <v>7</v>
      </c>
      <c r="L1317">
        <f>VLOOKUP($D1317,metadata!$B$2:$S$450,9,FALSE)</f>
        <v>5</v>
      </c>
      <c r="M1317">
        <f>VLOOKUP($D1317,metadata!$B$2:$S$450,10,FALSE)</f>
        <v>0</v>
      </c>
      <c r="N1317" t="str">
        <f>VLOOKUP($D1317,metadata!$B$2:$S$450,11,FALSE)</f>
        <v>Atrophaneura alcinous</v>
      </c>
      <c r="O1317" t="str">
        <f>VLOOKUP($D1317,metadata!$B$2:$S$450,12,FALSE)</f>
        <v>lepidoptera</v>
      </c>
      <c r="P1317" t="str">
        <f>VLOOKUP($D1317,metadata!$B$2:$S$450,13,FALSE)</f>
        <v xml:space="preserve"> Fuchu</v>
      </c>
      <c r="Q1317">
        <f>VLOOKUP($D1317,metadata!$B$2:$S$450,14,FALSE)</f>
        <v>35.668968999999997</v>
      </c>
      <c r="R1317">
        <f>VLOOKUP($D1317,metadata!$B$2:$S$450,15,FALSE)</f>
        <v>139.47766899999999</v>
      </c>
      <c r="S1317">
        <f>VLOOKUP($D1317,metadata!$B$2:$S$450,16,FALSE)</f>
        <v>0.05</v>
      </c>
      <c r="T1317">
        <f>VLOOKUP($D1317,metadata!$B$2:$S$450,17,FALSE)</f>
        <v>50</v>
      </c>
      <c r="U1317">
        <f>VLOOKUP($D1317,metadata!$B$2:$S$450,18,FALSE)</f>
        <v>0</v>
      </c>
      <c r="V1317">
        <f>VLOOKUP($D1317,metadata!$B$2:$Z$450,19,FALSE)</f>
        <v>25</v>
      </c>
      <c r="W1317" t="str">
        <f>VLOOKUP($D1317,metadata!$B$2:$Z$450,20,FALSE)</f>
        <v>global average</v>
      </c>
      <c r="X1317">
        <f>VLOOKUP($D1317,metadata!$B$2:$Z$450,21,FALSE)</f>
        <v>0</v>
      </c>
      <c r="Y1317">
        <f>VLOOKUP($D1317,metadata!$B$2:$Z$450,22,FALSE)</f>
        <v>19</v>
      </c>
      <c r="Z1317">
        <f>VLOOKUP($D1317,metadata!$B$2:$Z$450,23,FALSE)</f>
        <v>0</v>
      </c>
      <c r="AA1317">
        <f>VLOOKUP($D1317,metadata!$B$2:$Z$450,24,FALSE)</f>
        <v>0</v>
      </c>
      <c r="AB1317">
        <f>VLOOKUP($D1317,metadata!$B$2:$Z$450,25,FALSE)</f>
        <v>0</v>
      </c>
    </row>
    <row r="1318" spans="3:28" x14ac:dyDescent="0.3">
      <c r="C1318">
        <v>1317</v>
      </c>
      <c r="D1318" s="11" t="str">
        <f t="shared" si="20"/>
        <v>19- Fuchu</v>
      </c>
      <c r="E1318" t="str">
        <f>VLOOKUP($D1318,metadata!$B$2:$S$450,2,FALSE)</f>
        <v>Kato, Y</v>
      </c>
      <c r="F1318" t="str">
        <f>VLOOKUP($D1318,metadata!$B$2:$S$450,3,FALSE)</f>
        <v>Geographic variation in photoperiodic response for the induction of pupal diapause in the Aristolochia-feeding butterfly Atrophaneura alcinous</v>
      </c>
      <c r="G1318" t="str">
        <f>VLOOKUP($D1318,metadata!$B$2:$S$450,4,FALSE)</f>
        <v>10.1303/aez.2005.347</v>
      </c>
      <c r="H1318" t="str">
        <f>VLOOKUP($D1318,metadata!$B$2:$S$450,5,FALSE)</f>
        <v>y</v>
      </c>
      <c r="I1318" t="str">
        <f>VLOOKUP($D1318,metadata!$B$2:$S$450,6,FALSE)</f>
        <v>a</v>
      </c>
      <c r="J1318" t="str">
        <f>VLOOKUP($D1318,metadata!$B$2:$S$450,7,FALSE)</f>
        <v>i</v>
      </c>
      <c r="K1318">
        <f>VLOOKUP($D1318,metadata!$B$2:$S$450,8,FALSE)</f>
        <v>7</v>
      </c>
      <c r="L1318">
        <f>VLOOKUP($D1318,metadata!$B$2:$S$450,9,FALSE)</f>
        <v>5</v>
      </c>
      <c r="M1318">
        <f>VLOOKUP($D1318,metadata!$B$2:$S$450,10,FALSE)</f>
        <v>0</v>
      </c>
      <c r="N1318" t="str">
        <f>VLOOKUP($D1318,metadata!$B$2:$S$450,11,FALSE)</f>
        <v>Atrophaneura alcinous</v>
      </c>
      <c r="O1318" t="str">
        <f>VLOOKUP($D1318,metadata!$B$2:$S$450,12,FALSE)</f>
        <v>lepidoptera</v>
      </c>
      <c r="P1318" t="str">
        <f>VLOOKUP($D1318,metadata!$B$2:$S$450,13,FALSE)</f>
        <v xml:space="preserve"> Fuchu</v>
      </c>
      <c r="Q1318">
        <f>VLOOKUP($D1318,metadata!$B$2:$S$450,14,FALSE)</f>
        <v>35.668968999999997</v>
      </c>
      <c r="R1318">
        <f>VLOOKUP($D1318,metadata!$B$2:$S$450,15,FALSE)</f>
        <v>139.47766899999999</v>
      </c>
      <c r="S1318">
        <f>VLOOKUP($D1318,metadata!$B$2:$S$450,16,FALSE)</f>
        <v>0.05</v>
      </c>
      <c r="T1318">
        <f>VLOOKUP($D1318,metadata!$B$2:$S$450,17,FALSE)</f>
        <v>50</v>
      </c>
      <c r="U1318">
        <f>VLOOKUP($D1318,metadata!$B$2:$S$450,18,FALSE)</f>
        <v>0</v>
      </c>
      <c r="V1318">
        <f>VLOOKUP($D1318,metadata!$B$2:$Z$450,19,FALSE)</f>
        <v>25</v>
      </c>
      <c r="W1318" t="str">
        <f>VLOOKUP($D1318,metadata!$B$2:$Z$450,20,FALSE)</f>
        <v>global average</v>
      </c>
      <c r="X1318">
        <f>VLOOKUP($D1318,metadata!$B$2:$Z$450,21,FALSE)</f>
        <v>0</v>
      </c>
      <c r="Y1318">
        <f>VLOOKUP($D1318,metadata!$B$2:$Z$450,22,FALSE)</f>
        <v>19</v>
      </c>
      <c r="Z1318">
        <f>VLOOKUP($D1318,metadata!$B$2:$Z$450,23,FALSE)</f>
        <v>0</v>
      </c>
      <c r="AA1318">
        <f>VLOOKUP($D1318,metadata!$B$2:$Z$450,24,FALSE)</f>
        <v>0</v>
      </c>
      <c r="AB1318">
        <f>VLOOKUP($D1318,metadata!$B$2:$Z$450,25,FALSE)</f>
        <v>0</v>
      </c>
    </row>
    <row r="1319" spans="3:28" x14ac:dyDescent="0.3">
      <c r="C1319">
        <v>1318</v>
      </c>
      <c r="D1319" s="11" t="str">
        <f t="shared" si="20"/>
        <v>19- Fuchu</v>
      </c>
      <c r="E1319" t="str">
        <f>VLOOKUP($D1319,metadata!$B$2:$S$450,2,FALSE)</f>
        <v>Kato, Y</v>
      </c>
      <c r="F1319" t="str">
        <f>VLOOKUP($D1319,metadata!$B$2:$S$450,3,FALSE)</f>
        <v>Geographic variation in photoperiodic response for the induction of pupal diapause in the Aristolochia-feeding butterfly Atrophaneura alcinous</v>
      </c>
      <c r="G1319" t="str">
        <f>VLOOKUP($D1319,metadata!$B$2:$S$450,4,FALSE)</f>
        <v>10.1303/aez.2005.347</v>
      </c>
      <c r="H1319" t="str">
        <f>VLOOKUP($D1319,metadata!$B$2:$S$450,5,FALSE)</f>
        <v>y</v>
      </c>
      <c r="I1319" t="str">
        <f>VLOOKUP($D1319,metadata!$B$2:$S$450,6,FALSE)</f>
        <v>a</v>
      </c>
      <c r="J1319" t="str">
        <f>VLOOKUP($D1319,metadata!$B$2:$S$450,7,FALSE)</f>
        <v>i</v>
      </c>
      <c r="K1319">
        <f>VLOOKUP($D1319,metadata!$B$2:$S$450,8,FALSE)</f>
        <v>7</v>
      </c>
      <c r="L1319">
        <f>VLOOKUP($D1319,metadata!$B$2:$S$450,9,FALSE)</f>
        <v>5</v>
      </c>
      <c r="M1319">
        <f>VLOOKUP($D1319,metadata!$B$2:$S$450,10,FALSE)</f>
        <v>0</v>
      </c>
      <c r="N1319" t="str">
        <f>VLOOKUP($D1319,metadata!$B$2:$S$450,11,FALSE)</f>
        <v>Atrophaneura alcinous</v>
      </c>
      <c r="O1319" t="str">
        <f>VLOOKUP($D1319,metadata!$B$2:$S$450,12,FALSE)</f>
        <v>lepidoptera</v>
      </c>
      <c r="P1319" t="str">
        <f>VLOOKUP($D1319,metadata!$B$2:$S$450,13,FALSE)</f>
        <v xml:space="preserve"> Fuchu</v>
      </c>
      <c r="Q1319">
        <f>VLOOKUP($D1319,metadata!$B$2:$S$450,14,FALSE)</f>
        <v>35.668968999999997</v>
      </c>
      <c r="R1319">
        <f>VLOOKUP($D1319,metadata!$B$2:$S$450,15,FALSE)</f>
        <v>139.47766899999999</v>
      </c>
      <c r="S1319">
        <f>VLOOKUP($D1319,metadata!$B$2:$S$450,16,FALSE)</f>
        <v>0.05</v>
      </c>
      <c r="T1319">
        <f>VLOOKUP($D1319,metadata!$B$2:$S$450,17,FALSE)</f>
        <v>50</v>
      </c>
      <c r="U1319">
        <f>VLOOKUP($D1319,metadata!$B$2:$S$450,18,FALSE)</f>
        <v>0</v>
      </c>
      <c r="V1319">
        <f>VLOOKUP($D1319,metadata!$B$2:$Z$450,19,FALSE)</f>
        <v>25</v>
      </c>
      <c r="W1319" t="str">
        <f>VLOOKUP($D1319,metadata!$B$2:$Z$450,20,FALSE)</f>
        <v>global average</v>
      </c>
      <c r="X1319">
        <f>VLOOKUP($D1319,metadata!$B$2:$Z$450,21,FALSE)</f>
        <v>0</v>
      </c>
      <c r="Y1319">
        <f>VLOOKUP($D1319,metadata!$B$2:$Z$450,22,FALSE)</f>
        <v>19</v>
      </c>
      <c r="Z1319">
        <f>VLOOKUP($D1319,metadata!$B$2:$Z$450,23,FALSE)</f>
        <v>0</v>
      </c>
      <c r="AA1319">
        <f>VLOOKUP($D1319,metadata!$B$2:$Z$450,24,FALSE)</f>
        <v>0</v>
      </c>
      <c r="AB1319">
        <f>VLOOKUP($D1319,metadata!$B$2:$Z$450,25,FALSE)</f>
        <v>0</v>
      </c>
    </row>
    <row r="1320" spans="3:28" x14ac:dyDescent="0.3">
      <c r="C1320">
        <v>1319</v>
      </c>
      <c r="D1320" s="11" t="str">
        <f t="shared" si="20"/>
        <v>19- Fuchu</v>
      </c>
      <c r="E1320" t="str">
        <f>VLOOKUP($D1320,metadata!$B$2:$S$450,2,FALSE)</f>
        <v>Kato, Y</v>
      </c>
      <c r="F1320" t="str">
        <f>VLOOKUP($D1320,metadata!$B$2:$S$450,3,FALSE)</f>
        <v>Geographic variation in photoperiodic response for the induction of pupal diapause in the Aristolochia-feeding butterfly Atrophaneura alcinous</v>
      </c>
      <c r="G1320" t="str">
        <f>VLOOKUP($D1320,metadata!$B$2:$S$450,4,FALSE)</f>
        <v>10.1303/aez.2005.347</v>
      </c>
      <c r="H1320" t="str">
        <f>VLOOKUP($D1320,metadata!$B$2:$S$450,5,FALSE)</f>
        <v>y</v>
      </c>
      <c r="I1320" t="str">
        <f>VLOOKUP($D1320,metadata!$B$2:$S$450,6,FALSE)</f>
        <v>a</v>
      </c>
      <c r="J1320" t="str">
        <f>VLOOKUP($D1320,metadata!$B$2:$S$450,7,FALSE)</f>
        <v>i</v>
      </c>
      <c r="K1320">
        <f>VLOOKUP($D1320,metadata!$B$2:$S$450,8,FALSE)</f>
        <v>7</v>
      </c>
      <c r="L1320">
        <f>VLOOKUP($D1320,metadata!$B$2:$S$450,9,FALSE)</f>
        <v>5</v>
      </c>
      <c r="M1320">
        <f>VLOOKUP($D1320,metadata!$B$2:$S$450,10,FALSE)</f>
        <v>0</v>
      </c>
      <c r="N1320" t="str">
        <f>VLOOKUP($D1320,metadata!$B$2:$S$450,11,FALSE)</f>
        <v>Atrophaneura alcinous</v>
      </c>
      <c r="O1320" t="str">
        <f>VLOOKUP($D1320,metadata!$B$2:$S$450,12,FALSE)</f>
        <v>lepidoptera</v>
      </c>
      <c r="P1320" t="str">
        <f>VLOOKUP($D1320,metadata!$B$2:$S$450,13,FALSE)</f>
        <v xml:space="preserve"> Fuchu</v>
      </c>
      <c r="Q1320">
        <f>VLOOKUP($D1320,metadata!$B$2:$S$450,14,FALSE)</f>
        <v>35.668968999999997</v>
      </c>
      <c r="R1320">
        <f>VLOOKUP($D1320,metadata!$B$2:$S$450,15,FALSE)</f>
        <v>139.47766899999999</v>
      </c>
      <c r="S1320">
        <f>VLOOKUP($D1320,metadata!$B$2:$S$450,16,FALSE)</f>
        <v>0.05</v>
      </c>
      <c r="T1320">
        <f>VLOOKUP($D1320,metadata!$B$2:$S$450,17,FALSE)</f>
        <v>50</v>
      </c>
      <c r="U1320">
        <f>VLOOKUP($D1320,metadata!$B$2:$S$450,18,FALSE)</f>
        <v>0</v>
      </c>
      <c r="V1320">
        <f>VLOOKUP($D1320,metadata!$B$2:$Z$450,19,FALSE)</f>
        <v>25</v>
      </c>
      <c r="W1320" t="str">
        <f>VLOOKUP($D1320,metadata!$B$2:$Z$450,20,FALSE)</f>
        <v>global average</v>
      </c>
      <c r="X1320">
        <f>VLOOKUP($D1320,metadata!$B$2:$Z$450,21,FALSE)</f>
        <v>0</v>
      </c>
      <c r="Y1320">
        <f>VLOOKUP($D1320,metadata!$B$2:$Z$450,22,FALSE)</f>
        <v>19</v>
      </c>
      <c r="Z1320">
        <f>VLOOKUP($D1320,metadata!$B$2:$Z$450,23,FALSE)</f>
        <v>0</v>
      </c>
      <c r="AA1320">
        <f>VLOOKUP($D1320,metadata!$B$2:$Z$450,24,FALSE)</f>
        <v>0</v>
      </c>
      <c r="AB1320">
        <f>VLOOKUP($D1320,metadata!$B$2:$Z$450,25,FALSE)</f>
        <v>0</v>
      </c>
    </row>
    <row r="1321" spans="3:28" x14ac:dyDescent="0.3">
      <c r="C1321">
        <v>1320</v>
      </c>
      <c r="D1321" s="11" t="str">
        <f t="shared" si="20"/>
        <v>19- Fuchu</v>
      </c>
      <c r="E1321" t="str">
        <f>VLOOKUP($D1321,metadata!$B$2:$S$450,2,FALSE)</f>
        <v>Kato, Y</v>
      </c>
      <c r="F1321" t="str">
        <f>VLOOKUP($D1321,metadata!$B$2:$S$450,3,FALSE)</f>
        <v>Geographic variation in photoperiodic response for the induction of pupal diapause in the Aristolochia-feeding butterfly Atrophaneura alcinous</v>
      </c>
      <c r="G1321" t="str">
        <f>VLOOKUP($D1321,metadata!$B$2:$S$450,4,FALSE)</f>
        <v>10.1303/aez.2005.347</v>
      </c>
      <c r="H1321" t="str">
        <f>VLOOKUP($D1321,metadata!$B$2:$S$450,5,FALSE)</f>
        <v>y</v>
      </c>
      <c r="I1321" t="str">
        <f>VLOOKUP($D1321,metadata!$B$2:$S$450,6,FALSE)</f>
        <v>a</v>
      </c>
      <c r="J1321" t="str">
        <f>VLOOKUP($D1321,metadata!$B$2:$S$450,7,FALSE)</f>
        <v>i</v>
      </c>
      <c r="K1321">
        <f>VLOOKUP($D1321,metadata!$B$2:$S$450,8,FALSE)</f>
        <v>7</v>
      </c>
      <c r="L1321">
        <f>VLOOKUP($D1321,metadata!$B$2:$S$450,9,FALSE)</f>
        <v>5</v>
      </c>
      <c r="M1321">
        <f>VLOOKUP($D1321,metadata!$B$2:$S$450,10,FALSE)</f>
        <v>0</v>
      </c>
      <c r="N1321" t="str">
        <f>VLOOKUP($D1321,metadata!$B$2:$S$450,11,FALSE)</f>
        <v>Atrophaneura alcinous</v>
      </c>
      <c r="O1321" t="str">
        <f>VLOOKUP($D1321,metadata!$B$2:$S$450,12,FALSE)</f>
        <v>lepidoptera</v>
      </c>
      <c r="P1321" t="str">
        <f>VLOOKUP($D1321,metadata!$B$2:$S$450,13,FALSE)</f>
        <v xml:space="preserve"> Fuchu</v>
      </c>
      <c r="Q1321">
        <f>VLOOKUP($D1321,metadata!$B$2:$S$450,14,FALSE)</f>
        <v>35.668968999999997</v>
      </c>
      <c r="R1321">
        <f>VLOOKUP($D1321,metadata!$B$2:$S$450,15,FALSE)</f>
        <v>139.47766899999999</v>
      </c>
      <c r="S1321">
        <f>VLOOKUP($D1321,metadata!$B$2:$S$450,16,FALSE)</f>
        <v>0.05</v>
      </c>
      <c r="T1321">
        <f>VLOOKUP($D1321,metadata!$B$2:$S$450,17,FALSE)</f>
        <v>50</v>
      </c>
      <c r="U1321">
        <f>VLOOKUP($D1321,metadata!$B$2:$S$450,18,FALSE)</f>
        <v>0</v>
      </c>
      <c r="V1321">
        <f>VLOOKUP($D1321,metadata!$B$2:$Z$450,19,FALSE)</f>
        <v>25</v>
      </c>
      <c r="W1321" t="str">
        <f>VLOOKUP($D1321,metadata!$B$2:$Z$450,20,FALSE)</f>
        <v>global average</v>
      </c>
      <c r="X1321">
        <f>VLOOKUP($D1321,metadata!$B$2:$Z$450,21,FALSE)</f>
        <v>0</v>
      </c>
      <c r="Y1321">
        <f>VLOOKUP($D1321,metadata!$B$2:$Z$450,22,FALSE)</f>
        <v>19</v>
      </c>
      <c r="Z1321">
        <f>VLOOKUP($D1321,metadata!$B$2:$Z$450,23,FALSE)</f>
        <v>0</v>
      </c>
      <c r="AA1321">
        <f>VLOOKUP($D1321,metadata!$B$2:$Z$450,24,FALSE)</f>
        <v>0</v>
      </c>
      <c r="AB1321">
        <f>VLOOKUP($D1321,metadata!$B$2:$Z$450,25,FALSE)</f>
        <v>0</v>
      </c>
    </row>
    <row r="1322" spans="3:28" x14ac:dyDescent="0.3">
      <c r="C1322">
        <v>1321</v>
      </c>
      <c r="D1322" s="11" t="str">
        <f t="shared" si="20"/>
        <v>19- Fuchu</v>
      </c>
      <c r="E1322" t="str">
        <f>VLOOKUP($D1322,metadata!$B$2:$S$450,2,FALSE)</f>
        <v>Kato, Y</v>
      </c>
      <c r="F1322" t="str">
        <f>VLOOKUP($D1322,metadata!$B$2:$S$450,3,FALSE)</f>
        <v>Geographic variation in photoperiodic response for the induction of pupal diapause in the Aristolochia-feeding butterfly Atrophaneura alcinous</v>
      </c>
      <c r="G1322" t="str">
        <f>VLOOKUP($D1322,metadata!$B$2:$S$450,4,FALSE)</f>
        <v>10.1303/aez.2005.347</v>
      </c>
      <c r="H1322" t="str">
        <f>VLOOKUP($D1322,metadata!$B$2:$S$450,5,FALSE)</f>
        <v>y</v>
      </c>
      <c r="I1322" t="str">
        <f>VLOOKUP($D1322,metadata!$B$2:$S$450,6,FALSE)</f>
        <v>a</v>
      </c>
      <c r="J1322" t="str">
        <f>VLOOKUP($D1322,metadata!$B$2:$S$450,7,FALSE)</f>
        <v>i</v>
      </c>
      <c r="K1322">
        <f>VLOOKUP($D1322,metadata!$B$2:$S$450,8,FALSE)</f>
        <v>7</v>
      </c>
      <c r="L1322">
        <f>VLOOKUP($D1322,metadata!$B$2:$S$450,9,FALSE)</f>
        <v>5</v>
      </c>
      <c r="M1322">
        <f>VLOOKUP($D1322,metadata!$B$2:$S$450,10,FALSE)</f>
        <v>0</v>
      </c>
      <c r="N1322" t="str">
        <f>VLOOKUP($D1322,metadata!$B$2:$S$450,11,FALSE)</f>
        <v>Atrophaneura alcinous</v>
      </c>
      <c r="O1322" t="str">
        <f>VLOOKUP($D1322,metadata!$B$2:$S$450,12,FALSE)</f>
        <v>lepidoptera</v>
      </c>
      <c r="P1322" t="str">
        <f>VLOOKUP($D1322,metadata!$B$2:$S$450,13,FALSE)</f>
        <v xml:space="preserve"> Fuchu</v>
      </c>
      <c r="Q1322">
        <f>VLOOKUP($D1322,metadata!$B$2:$S$450,14,FALSE)</f>
        <v>35.668968999999997</v>
      </c>
      <c r="R1322">
        <f>VLOOKUP($D1322,metadata!$B$2:$S$450,15,FALSE)</f>
        <v>139.47766899999999</v>
      </c>
      <c r="S1322">
        <f>VLOOKUP($D1322,metadata!$B$2:$S$450,16,FALSE)</f>
        <v>0.05</v>
      </c>
      <c r="T1322">
        <f>VLOOKUP($D1322,metadata!$B$2:$S$450,17,FALSE)</f>
        <v>50</v>
      </c>
      <c r="U1322">
        <f>VLOOKUP($D1322,metadata!$B$2:$S$450,18,FALSE)</f>
        <v>0</v>
      </c>
      <c r="V1322">
        <f>VLOOKUP($D1322,metadata!$B$2:$Z$450,19,FALSE)</f>
        <v>25</v>
      </c>
      <c r="W1322" t="str">
        <f>VLOOKUP($D1322,metadata!$B$2:$Z$450,20,FALSE)</f>
        <v>global average</v>
      </c>
      <c r="X1322">
        <f>VLOOKUP($D1322,metadata!$B$2:$Z$450,21,FALSE)</f>
        <v>0</v>
      </c>
      <c r="Y1322">
        <f>VLOOKUP($D1322,metadata!$B$2:$Z$450,22,FALSE)</f>
        <v>19</v>
      </c>
      <c r="Z1322">
        <f>VLOOKUP($D1322,metadata!$B$2:$Z$450,23,FALSE)</f>
        <v>0</v>
      </c>
      <c r="AA1322">
        <f>VLOOKUP($D1322,metadata!$B$2:$Z$450,24,FALSE)</f>
        <v>0</v>
      </c>
      <c r="AB1322">
        <f>VLOOKUP($D1322,metadata!$B$2:$Z$450,25,FALSE)</f>
        <v>0</v>
      </c>
    </row>
    <row r="1323" spans="3:28" x14ac:dyDescent="0.3">
      <c r="C1323">
        <v>1322</v>
      </c>
      <c r="D1323" s="11" t="str">
        <f t="shared" si="20"/>
        <v>19- Fuchu</v>
      </c>
      <c r="E1323" t="str">
        <f>VLOOKUP($D1323,metadata!$B$2:$S$450,2,FALSE)</f>
        <v>Kato, Y</v>
      </c>
      <c r="F1323" t="str">
        <f>VLOOKUP($D1323,metadata!$B$2:$S$450,3,FALSE)</f>
        <v>Geographic variation in photoperiodic response for the induction of pupal diapause in the Aristolochia-feeding butterfly Atrophaneura alcinous</v>
      </c>
      <c r="G1323" t="str">
        <f>VLOOKUP($D1323,metadata!$B$2:$S$450,4,FALSE)</f>
        <v>10.1303/aez.2005.347</v>
      </c>
      <c r="H1323" t="str">
        <f>VLOOKUP($D1323,metadata!$B$2:$S$450,5,FALSE)</f>
        <v>y</v>
      </c>
      <c r="I1323" t="str">
        <f>VLOOKUP($D1323,metadata!$B$2:$S$450,6,FALSE)</f>
        <v>a</v>
      </c>
      <c r="J1323" t="str">
        <f>VLOOKUP($D1323,metadata!$B$2:$S$450,7,FALSE)</f>
        <v>i</v>
      </c>
      <c r="K1323">
        <f>VLOOKUP($D1323,metadata!$B$2:$S$450,8,FALSE)</f>
        <v>7</v>
      </c>
      <c r="L1323">
        <f>VLOOKUP($D1323,metadata!$B$2:$S$450,9,FALSE)</f>
        <v>5</v>
      </c>
      <c r="M1323">
        <f>VLOOKUP($D1323,metadata!$B$2:$S$450,10,FALSE)</f>
        <v>0</v>
      </c>
      <c r="N1323" t="str">
        <f>VLOOKUP($D1323,metadata!$B$2:$S$450,11,FALSE)</f>
        <v>Atrophaneura alcinous</v>
      </c>
      <c r="O1323" t="str">
        <f>VLOOKUP($D1323,metadata!$B$2:$S$450,12,FALSE)</f>
        <v>lepidoptera</v>
      </c>
      <c r="P1323" t="str">
        <f>VLOOKUP($D1323,metadata!$B$2:$S$450,13,FALSE)</f>
        <v xml:space="preserve"> Fuchu</v>
      </c>
      <c r="Q1323">
        <f>VLOOKUP($D1323,metadata!$B$2:$S$450,14,FALSE)</f>
        <v>35.668968999999997</v>
      </c>
      <c r="R1323">
        <f>VLOOKUP($D1323,metadata!$B$2:$S$450,15,FALSE)</f>
        <v>139.47766899999999</v>
      </c>
      <c r="S1323">
        <f>VLOOKUP($D1323,metadata!$B$2:$S$450,16,FALSE)</f>
        <v>0.05</v>
      </c>
      <c r="T1323">
        <f>VLOOKUP($D1323,metadata!$B$2:$S$450,17,FALSE)</f>
        <v>50</v>
      </c>
      <c r="U1323">
        <f>VLOOKUP($D1323,metadata!$B$2:$S$450,18,FALSE)</f>
        <v>0</v>
      </c>
      <c r="V1323">
        <f>VLOOKUP($D1323,metadata!$B$2:$Z$450,19,FALSE)</f>
        <v>25</v>
      </c>
      <c r="W1323" t="str">
        <f>VLOOKUP($D1323,metadata!$B$2:$Z$450,20,FALSE)</f>
        <v>global average</v>
      </c>
      <c r="X1323">
        <f>VLOOKUP($D1323,metadata!$B$2:$Z$450,21,FALSE)</f>
        <v>0</v>
      </c>
      <c r="Y1323">
        <f>VLOOKUP($D1323,metadata!$B$2:$Z$450,22,FALSE)</f>
        <v>19</v>
      </c>
      <c r="Z1323">
        <f>VLOOKUP($D1323,metadata!$B$2:$Z$450,23,FALSE)</f>
        <v>0</v>
      </c>
      <c r="AA1323">
        <f>VLOOKUP($D1323,metadata!$B$2:$Z$450,24,FALSE)</f>
        <v>0</v>
      </c>
      <c r="AB1323">
        <f>VLOOKUP($D1323,metadata!$B$2:$Z$450,25,FALSE)</f>
        <v>0</v>
      </c>
    </row>
    <row r="1324" spans="3:28" x14ac:dyDescent="0.3">
      <c r="C1324">
        <v>1323</v>
      </c>
      <c r="D1324" s="11" t="str">
        <f t="shared" si="20"/>
        <v>19- Fuchu</v>
      </c>
      <c r="E1324" t="str">
        <f>VLOOKUP($D1324,metadata!$B$2:$S$450,2,FALSE)</f>
        <v>Kato, Y</v>
      </c>
      <c r="F1324" t="str">
        <f>VLOOKUP($D1324,metadata!$B$2:$S$450,3,FALSE)</f>
        <v>Geographic variation in photoperiodic response for the induction of pupal diapause in the Aristolochia-feeding butterfly Atrophaneura alcinous</v>
      </c>
      <c r="G1324" t="str">
        <f>VLOOKUP($D1324,metadata!$B$2:$S$450,4,FALSE)</f>
        <v>10.1303/aez.2005.347</v>
      </c>
      <c r="H1324" t="str">
        <f>VLOOKUP($D1324,metadata!$B$2:$S$450,5,FALSE)</f>
        <v>y</v>
      </c>
      <c r="I1324" t="str">
        <f>VLOOKUP($D1324,metadata!$B$2:$S$450,6,FALSE)</f>
        <v>a</v>
      </c>
      <c r="J1324" t="str">
        <f>VLOOKUP($D1324,metadata!$B$2:$S$450,7,FALSE)</f>
        <v>i</v>
      </c>
      <c r="K1324">
        <f>VLOOKUP($D1324,metadata!$B$2:$S$450,8,FALSE)</f>
        <v>7</v>
      </c>
      <c r="L1324">
        <f>VLOOKUP($D1324,metadata!$B$2:$S$450,9,FALSE)</f>
        <v>5</v>
      </c>
      <c r="M1324">
        <f>VLOOKUP($D1324,metadata!$B$2:$S$450,10,FALSE)</f>
        <v>0</v>
      </c>
      <c r="N1324" t="str">
        <f>VLOOKUP($D1324,metadata!$B$2:$S$450,11,FALSE)</f>
        <v>Atrophaneura alcinous</v>
      </c>
      <c r="O1324" t="str">
        <f>VLOOKUP($D1324,metadata!$B$2:$S$450,12,FALSE)</f>
        <v>lepidoptera</v>
      </c>
      <c r="P1324" t="str">
        <f>VLOOKUP($D1324,metadata!$B$2:$S$450,13,FALSE)</f>
        <v xml:space="preserve"> Fuchu</v>
      </c>
      <c r="Q1324">
        <f>VLOOKUP($D1324,metadata!$B$2:$S$450,14,FALSE)</f>
        <v>35.668968999999997</v>
      </c>
      <c r="R1324">
        <f>VLOOKUP($D1324,metadata!$B$2:$S$450,15,FALSE)</f>
        <v>139.47766899999999</v>
      </c>
      <c r="S1324">
        <f>VLOOKUP($D1324,metadata!$B$2:$S$450,16,FALSE)</f>
        <v>0.05</v>
      </c>
      <c r="T1324">
        <f>VLOOKUP($D1324,metadata!$B$2:$S$450,17,FALSE)</f>
        <v>50</v>
      </c>
      <c r="U1324">
        <f>VLOOKUP($D1324,metadata!$B$2:$S$450,18,FALSE)</f>
        <v>0</v>
      </c>
      <c r="V1324">
        <f>VLOOKUP($D1324,metadata!$B$2:$Z$450,19,FALSE)</f>
        <v>25</v>
      </c>
      <c r="W1324" t="str">
        <f>VLOOKUP($D1324,metadata!$B$2:$Z$450,20,FALSE)</f>
        <v>global average</v>
      </c>
      <c r="X1324">
        <f>VLOOKUP($D1324,metadata!$B$2:$Z$450,21,FALSE)</f>
        <v>0</v>
      </c>
      <c r="Y1324">
        <f>VLOOKUP($D1324,metadata!$B$2:$Z$450,22,FALSE)</f>
        <v>19</v>
      </c>
      <c r="Z1324">
        <f>VLOOKUP($D1324,metadata!$B$2:$Z$450,23,FALSE)</f>
        <v>0</v>
      </c>
      <c r="AA1324">
        <f>VLOOKUP($D1324,metadata!$B$2:$Z$450,24,FALSE)</f>
        <v>0</v>
      </c>
      <c r="AB1324">
        <f>VLOOKUP($D1324,metadata!$B$2:$Z$450,25,FALSE)</f>
        <v>0</v>
      </c>
    </row>
    <row r="1325" spans="3:28" x14ac:dyDescent="0.3">
      <c r="C1325">
        <v>1324</v>
      </c>
      <c r="D1325" s="11" t="str">
        <f t="shared" si="20"/>
        <v>19- Fuchu</v>
      </c>
      <c r="E1325" t="str">
        <f>VLOOKUP($D1325,metadata!$B$2:$S$450,2,FALSE)</f>
        <v>Kato, Y</v>
      </c>
      <c r="F1325" t="str">
        <f>VLOOKUP($D1325,metadata!$B$2:$S$450,3,FALSE)</f>
        <v>Geographic variation in photoperiodic response for the induction of pupal diapause in the Aristolochia-feeding butterfly Atrophaneura alcinous</v>
      </c>
      <c r="G1325" t="str">
        <f>VLOOKUP($D1325,metadata!$B$2:$S$450,4,FALSE)</f>
        <v>10.1303/aez.2005.347</v>
      </c>
      <c r="H1325" t="str">
        <f>VLOOKUP($D1325,metadata!$B$2:$S$450,5,FALSE)</f>
        <v>y</v>
      </c>
      <c r="I1325" t="str">
        <f>VLOOKUP($D1325,metadata!$B$2:$S$450,6,FALSE)</f>
        <v>a</v>
      </c>
      <c r="J1325" t="str">
        <f>VLOOKUP($D1325,metadata!$B$2:$S$450,7,FALSE)</f>
        <v>i</v>
      </c>
      <c r="K1325">
        <f>VLOOKUP($D1325,metadata!$B$2:$S$450,8,FALSE)</f>
        <v>7</v>
      </c>
      <c r="L1325">
        <f>VLOOKUP($D1325,metadata!$B$2:$S$450,9,FALSE)</f>
        <v>5</v>
      </c>
      <c r="M1325">
        <f>VLOOKUP($D1325,metadata!$B$2:$S$450,10,FALSE)</f>
        <v>0</v>
      </c>
      <c r="N1325" t="str">
        <f>VLOOKUP($D1325,metadata!$B$2:$S$450,11,FALSE)</f>
        <v>Atrophaneura alcinous</v>
      </c>
      <c r="O1325" t="str">
        <f>VLOOKUP($D1325,metadata!$B$2:$S$450,12,FALSE)</f>
        <v>lepidoptera</v>
      </c>
      <c r="P1325" t="str">
        <f>VLOOKUP($D1325,metadata!$B$2:$S$450,13,FALSE)</f>
        <v xml:space="preserve"> Fuchu</v>
      </c>
      <c r="Q1325">
        <f>VLOOKUP($D1325,metadata!$B$2:$S$450,14,FALSE)</f>
        <v>35.668968999999997</v>
      </c>
      <c r="R1325">
        <f>VLOOKUP($D1325,metadata!$B$2:$S$450,15,FALSE)</f>
        <v>139.47766899999999</v>
      </c>
      <c r="S1325">
        <f>VLOOKUP($D1325,metadata!$B$2:$S$450,16,FALSE)</f>
        <v>0.05</v>
      </c>
      <c r="T1325">
        <f>VLOOKUP($D1325,metadata!$B$2:$S$450,17,FALSE)</f>
        <v>50</v>
      </c>
      <c r="U1325">
        <f>VLOOKUP($D1325,metadata!$B$2:$S$450,18,FALSE)</f>
        <v>0</v>
      </c>
      <c r="V1325">
        <f>VLOOKUP($D1325,metadata!$B$2:$Z$450,19,FALSE)</f>
        <v>25</v>
      </c>
      <c r="W1325" t="str">
        <f>VLOOKUP($D1325,metadata!$B$2:$Z$450,20,FALSE)</f>
        <v>global average</v>
      </c>
      <c r="X1325">
        <f>VLOOKUP($D1325,metadata!$B$2:$Z$450,21,FALSE)</f>
        <v>0</v>
      </c>
      <c r="Y1325">
        <f>VLOOKUP($D1325,metadata!$B$2:$Z$450,22,FALSE)</f>
        <v>19</v>
      </c>
      <c r="Z1325">
        <f>VLOOKUP($D1325,metadata!$B$2:$Z$450,23,FALSE)</f>
        <v>0</v>
      </c>
      <c r="AA1325">
        <f>VLOOKUP($D1325,metadata!$B$2:$Z$450,24,FALSE)</f>
        <v>0</v>
      </c>
      <c r="AB1325">
        <f>VLOOKUP($D1325,metadata!$B$2:$Z$450,25,FALSE)</f>
        <v>0</v>
      </c>
    </row>
    <row r="1326" spans="3:28" x14ac:dyDescent="0.3">
      <c r="C1326">
        <v>1325</v>
      </c>
      <c r="D1326" s="11" t="str">
        <f t="shared" si="20"/>
        <v>19- Fuchu</v>
      </c>
      <c r="E1326" t="str">
        <f>VLOOKUP($D1326,metadata!$B$2:$S$450,2,FALSE)</f>
        <v>Kato, Y</v>
      </c>
      <c r="F1326" t="str">
        <f>VLOOKUP($D1326,metadata!$B$2:$S$450,3,FALSE)</f>
        <v>Geographic variation in photoperiodic response for the induction of pupal diapause in the Aristolochia-feeding butterfly Atrophaneura alcinous</v>
      </c>
      <c r="G1326" t="str">
        <f>VLOOKUP($D1326,metadata!$B$2:$S$450,4,FALSE)</f>
        <v>10.1303/aez.2005.347</v>
      </c>
      <c r="H1326" t="str">
        <f>VLOOKUP($D1326,metadata!$B$2:$S$450,5,FALSE)</f>
        <v>y</v>
      </c>
      <c r="I1326" t="str">
        <f>VLOOKUP($D1326,metadata!$B$2:$S$450,6,FALSE)</f>
        <v>a</v>
      </c>
      <c r="J1326" t="str">
        <f>VLOOKUP($D1326,metadata!$B$2:$S$450,7,FALSE)</f>
        <v>i</v>
      </c>
      <c r="K1326">
        <f>VLOOKUP($D1326,metadata!$B$2:$S$450,8,FALSE)</f>
        <v>7</v>
      </c>
      <c r="L1326">
        <f>VLOOKUP($D1326,metadata!$B$2:$S$450,9,FALSE)</f>
        <v>5</v>
      </c>
      <c r="M1326">
        <f>VLOOKUP($D1326,metadata!$B$2:$S$450,10,FALSE)</f>
        <v>0</v>
      </c>
      <c r="N1326" t="str">
        <f>VLOOKUP($D1326,metadata!$B$2:$S$450,11,FALSE)</f>
        <v>Atrophaneura alcinous</v>
      </c>
      <c r="O1326" t="str">
        <f>VLOOKUP($D1326,metadata!$B$2:$S$450,12,FALSE)</f>
        <v>lepidoptera</v>
      </c>
      <c r="P1326" t="str">
        <f>VLOOKUP($D1326,metadata!$B$2:$S$450,13,FALSE)</f>
        <v xml:space="preserve"> Fuchu</v>
      </c>
      <c r="Q1326">
        <f>VLOOKUP($D1326,metadata!$B$2:$S$450,14,FALSE)</f>
        <v>35.668968999999997</v>
      </c>
      <c r="R1326">
        <f>VLOOKUP($D1326,metadata!$B$2:$S$450,15,FALSE)</f>
        <v>139.47766899999999</v>
      </c>
      <c r="S1326">
        <f>VLOOKUP($D1326,metadata!$B$2:$S$450,16,FALSE)</f>
        <v>0.05</v>
      </c>
      <c r="T1326">
        <f>VLOOKUP($D1326,metadata!$B$2:$S$450,17,FALSE)</f>
        <v>50</v>
      </c>
      <c r="U1326">
        <f>VLOOKUP($D1326,metadata!$B$2:$S$450,18,FALSE)</f>
        <v>0</v>
      </c>
      <c r="V1326">
        <f>VLOOKUP($D1326,metadata!$B$2:$Z$450,19,FALSE)</f>
        <v>25</v>
      </c>
      <c r="W1326" t="str">
        <f>VLOOKUP($D1326,metadata!$B$2:$Z$450,20,FALSE)</f>
        <v>global average</v>
      </c>
      <c r="X1326">
        <f>VLOOKUP($D1326,metadata!$B$2:$Z$450,21,FALSE)</f>
        <v>0</v>
      </c>
      <c r="Y1326">
        <f>VLOOKUP($D1326,metadata!$B$2:$Z$450,22,FALSE)</f>
        <v>19</v>
      </c>
      <c r="Z1326">
        <f>VLOOKUP($D1326,metadata!$B$2:$Z$450,23,FALSE)</f>
        <v>0</v>
      </c>
      <c r="AA1326">
        <f>VLOOKUP($D1326,metadata!$B$2:$Z$450,24,FALSE)</f>
        <v>0</v>
      </c>
      <c r="AB1326">
        <f>VLOOKUP($D1326,metadata!$B$2:$Z$450,25,FALSE)</f>
        <v>0</v>
      </c>
    </row>
    <row r="1327" spans="3:28" x14ac:dyDescent="0.3">
      <c r="C1327">
        <v>1326</v>
      </c>
      <c r="D1327" s="11" t="str">
        <f t="shared" si="20"/>
        <v>19- Fuchu</v>
      </c>
      <c r="E1327" t="str">
        <f>VLOOKUP($D1327,metadata!$B$2:$S$450,2,FALSE)</f>
        <v>Kato, Y</v>
      </c>
      <c r="F1327" t="str">
        <f>VLOOKUP($D1327,metadata!$B$2:$S$450,3,FALSE)</f>
        <v>Geographic variation in photoperiodic response for the induction of pupal diapause in the Aristolochia-feeding butterfly Atrophaneura alcinous</v>
      </c>
      <c r="G1327" t="str">
        <f>VLOOKUP($D1327,metadata!$B$2:$S$450,4,FALSE)</f>
        <v>10.1303/aez.2005.347</v>
      </c>
      <c r="H1327" t="str">
        <f>VLOOKUP($D1327,metadata!$B$2:$S$450,5,FALSE)</f>
        <v>y</v>
      </c>
      <c r="I1327" t="str">
        <f>VLOOKUP($D1327,metadata!$B$2:$S$450,6,FALSE)</f>
        <v>a</v>
      </c>
      <c r="J1327" t="str">
        <f>VLOOKUP($D1327,metadata!$B$2:$S$450,7,FALSE)</f>
        <v>i</v>
      </c>
      <c r="K1327">
        <f>VLOOKUP($D1327,metadata!$B$2:$S$450,8,FALSE)</f>
        <v>7</v>
      </c>
      <c r="L1327">
        <f>VLOOKUP($D1327,metadata!$B$2:$S$450,9,FALSE)</f>
        <v>5</v>
      </c>
      <c r="M1327">
        <f>VLOOKUP($D1327,metadata!$B$2:$S$450,10,FALSE)</f>
        <v>0</v>
      </c>
      <c r="N1327" t="str">
        <f>VLOOKUP($D1327,metadata!$B$2:$S$450,11,FALSE)</f>
        <v>Atrophaneura alcinous</v>
      </c>
      <c r="O1327" t="str">
        <f>VLOOKUP($D1327,metadata!$B$2:$S$450,12,FALSE)</f>
        <v>lepidoptera</v>
      </c>
      <c r="P1327" t="str">
        <f>VLOOKUP($D1327,metadata!$B$2:$S$450,13,FALSE)</f>
        <v xml:space="preserve"> Fuchu</v>
      </c>
      <c r="Q1327">
        <f>VLOOKUP($D1327,metadata!$B$2:$S$450,14,FALSE)</f>
        <v>35.668968999999997</v>
      </c>
      <c r="R1327">
        <f>VLOOKUP($D1327,metadata!$B$2:$S$450,15,FALSE)</f>
        <v>139.47766899999999</v>
      </c>
      <c r="S1327">
        <f>VLOOKUP($D1327,metadata!$B$2:$S$450,16,FALSE)</f>
        <v>0.05</v>
      </c>
      <c r="T1327">
        <f>VLOOKUP($D1327,metadata!$B$2:$S$450,17,FALSE)</f>
        <v>50</v>
      </c>
      <c r="U1327">
        <f>VLOOKUP($D1327,metadata!$B$2:$S$450,18,FALSE)</f>
        <v>0</v>
      </c>
      <c r="V1327">
        <f>VLOOKUP($D1327,metadata!$B$2:$Z$450,19,FALSE)</f>
        <v>25</v>
      </c>
      <c r="W1327" t="str">
        <f>VLOOKUP($D1327,metadata!$B$2:$Z$450,20,FALSE)</f>
        <v>global average</v>
      </c>
      <c r="X1327">
        <f>VLOOKUP($D1327,metadata!$B$2:$Z$450,21,FALSE)</f>
        <v>0</v>
      </c>
      <c r="Y1327">
        <f>VLOOKUP($D1327,metadata!$B$2:$Z$450,22,FALSE)</f>
        <v>19</v>
      </c>
      <c r="Z1327">
        <f>VLOOKUP($D1327,metadata!$B$2:$Z$450,23,FALSE)</f>
        <v>0</v>
      </c>
      <c r="AA1327">
        <f>VLOOKUP($D1327,metadata!$B$2:$Z$450,24,FALSE)</f>
        <v>0</v>
      </c>
      <c r="AB1327">
        <f>VLOOKUP($D1327,metadata!$B$2:$Z$450,25,FALSE)</f>
        <v>0</v>
      </c>
    </row>
    <row r="1328" spans="3:28" x14ac:dyDescent="0.3">
      <c r="C1328">
        <v>1327</v>
      </c>
      <c r="D1328" s="11" t="str">
        <f t="shared" si="20"/>
        <v>19- Fuchu</v>
      </c>
      <c r="E1328" t="str">
        <f>VLOOKUP($D1328,metadata!$B$2:$S$450,2,FALSE)</f>
        <v>Kato, Y</v>
      </c>
      <c r="F1328" t="str">
        <f>VLOOKUP($D1328,metadata!$B$2:$S$450,3,FALSE)</f>
        <v>Geographic variation in photoperiodic response for the induction of pupal diapause in the Aristolochia-feeding butterfly Atrophaneura alcinous</v>
      </c>
      <c r="G1328" t="str">
        <f>VLOOKUP($D1328,metadata!$B$2:$S$450,4,FALSE)</f>
        <v>10.1303/aez.2005.347</v>
      </c>
      <c r="H1328" t="str">
        <f>VLOOKUP($D1328,metadata!$B$2:$S$450,5,FALSE)</f>
        <v>y</v>
      </c>
      <c r="I1328" t="str">
        <f>VLOOKUP($D1328,metadata!$B$2:$S$450,6,FALSE)</f>
        <v>a</v>
      </c>
      <c r="J1328" t="str">
        <f>VLOOKUP($D1328,metadata!$B$2:$S$450,7,FALSE)</f>
        <v>i</v>
      </c>
      <c r="K1328">
        <f>VLOOKUP($D1328,metadata!$B$2:$S$450,8,FALSE)</f>
        <v>7</v>
      </c>
      <c r="L1328">
        <f>VLOOKUP($D1328,metadata!$B$2:$S$450,9,FALSE)</f>
        <v>5</v>
      </c>
      <c r="M1328">
        <f>VLOOKUP($D1328,metadata!$B$2:$S$450,10,FALSE)</f>
        <v>0</v>
      </c>
      <c r="N1328" t="str">
        <f>VLOOKUP($D1328,metadata!$B$2:$S$450,11,FALSE)</f>
        <v>Atrophaneura alcinous</v>
      </c>
      <c r="O1328" t="str">
        <f>VLOOKUP($D1328,metadata!$B$2:$S$450,12,FALSE)</f>
        <v>lepidoptera</v>
      </c>
      <c r="P1328" t="str">
        <f>VLOOKUP($D1328,metadata!$B$2:$S$450,13,FALSE)</f>
        <v xml:space="preserve"> Fuchu</v>
      </c>
      <c r="Q1328">
        <f>VLOOKUP($D1328,metadata!$B$2:$S$450,14,FALSE)</f>
        <v>35.668968999999997</v>
      </c>
      <c r="R1328">
        <f>VLOOKUP($D1328,metadata!$B$2:$S$450,15,FALSE)</f>
        <v>139.47766899999999</v>
      </c>
      <c r="S1328">
        <f>VLOOKUP($D1328,metadata!$B$2:$S$450,16,FALSE)</f>
        <v>0.05</v>
      </c>
      <c r="T1328">
        <f>VLOOKUP($D1328,metadata!$B$2:$S$450,17,FALSE)</f>
        <v>50</v>
      </c>
      <c r="U1328">
        <f>VLOOKUP($D1328,metadata!$B$2:$S$450,18,FALSE)</f>
        <v>0</v>
      </c>
      <c r="V1328">
        <f>VLOOKUP($D1328,metadata!$B$2:$Z$450,19,FALSE)</f>
        <v>25</v>
      </c>
      <c r="W1328" t="str">
        <f>VLOOKUP($D1328,metadata!$B$2:$Z$450,20,FALSE)</f>
        <v>global average</v>
      </c>
      <c r="X1328">
        <f>VLOOKUP($D1328,metadata!$B$2:$Z$450,21,FALSE)</f>
        <v>0</v>
      </c>
      <c r="Y1328">
        <f>VLOOKUP($D1328,metadata!$B$2:$Z$450,22,FALSE)</f>
        <v>19</v>
      </c>
      <c r="Z1328">
        <f>VLOOKUP($D1328,metadata!$B$2:$Z$450,23,FALSE)</f>
        <v>0</v>
      </c>
      <c r="AA1328">
        <f>VLOOKUP($D1328,metadata!$B$2:$Z$450,24,FALSE)</f>
        <v>0</v>
      </c>
      <c r="AB1328">
        <f>VLOOKUP($D1328,metadata!$B$2:$Z$450,25,FALSE)</f>
        <v>0</v>
      </c>
    </row>
    <row r="1329" spans="3:28" x14ac:dyDescent="0.3">
      <c r="C1329">
        <v>1328</v>
      </c>
      <c r="D1329" s="11" t="str">
        <f t="shared" si="20"/>
        <v>19- Fuchu</v>
      </c>
      <c r="E1329" t="str">
        <f>VLOOKUP($D1329,metadata!$B$2:$S$450,2,FALSE)</f>
        <v>Kato, Y</v>
      </c>
      <c r="F1329" t="str">
        <f>VLOOKUP($D1329,metadata!$B$2:$S$450,3,FALSE)</f>
        <v>Geographic variation in photoperiodic response for the induction of pupal diapause in the Aristolochia-feeding butterfly Atrophaneura alcinous</v>
      </c>
      <c r="G1329" t="str">
        <f>VLOOKUP($D1329,metadata!$B$2:$S$450,4,FALSE)</f>
        <v>10.1303/aez.2005.347</v>
      </c>
      <c r="H1329" t="str">
        <f>VLOOKUP($D1329,metadata!$B$2:$S$450,5,FALSE)</f>
        <v>y</v>
      </c>
      <c r="I1329" t="str">
        <f>VLOOKUP($D1329,metadata!$B$2:$S$450,6,FALSE)</f>
        <v>a</v>
      </c>
      <c r="J1329" t="str">
        <f>VLOOKUP($D1329,metadata!$B$2:$S$450,7,FALSE)</f>
        <v>i</v>
      </c>
      <c r="K1329">
        <f>VLOOKUP($D1329,metadata!$B$2:$S$450,8,FALSE)</f>
        <v>7</v>
      </c>
      <c r="L1329">
        <f>VLOOKUP($D1329,metadata!$B$2:$S$450,9,FALSE)</f>
        <v>5</v>
      </c>
      <c r="M1329">
        <f>VLOOKUP($D1329,metadata!$B$2:$S$450,10,FALSE)</f>
        <v>0</v>
      </c>
      <c r="N1329" t="str">
        <f>VLOOKUP($D1329,metadata!$B$2:$S$450,11,FALSE)</f>
        <v>Atrophaneura alcinous</v>
      </c>
      <c r="O1329" t="str">
        <f>VLOOKUP($D1329,metadata!$B$2:$S$450,12,FALSE)</f>
        <v>lepidoptera</v>
      </c>
      <c r="P1329" t="str">
        <f>VLOOKUP($D1329,metadata!$B$2:$S$450,13,FALSE)</f>
        <v xml:space="preserve"> Fuchu</v>
      </c>
      <c r="Q1329">
        <f>VLOOKUP($D1329,metadata!$B$2:$S$450,14,FALSE)</f>
        <v>35.668968999999997</v>
      </c>
      <c r="R1329">
        <f>VLOOKUP($D1329,metadata!$B$2:$S$450,15,FALSE)</f>
        <v>139.47766899999999</v>
      </c>
      <c r="S1329">
        <f>VLOOKUP($D1329,metadata!$B$2:$S$450,16,FALSE)</f>
        <v>0.05</v>
      </c>
      <c r="T1329">
        <f>VLOOKUP($D1329,metadata!$B$2:$S$450,17,FALSE)</f>
        <v>50</v>
      </c>
      <c r="U1329">
        <f>VLOOKUP($D1329,metadata!$B$2:$S$450,18,FALSE)</f>
        <v>0</v>
      </c>
      <c r="V1329">
        <f>VLOOKUP($D1329,metadata!$B$2:$Z$450,19,FALSE)</f>
        <v>25</v>
      </c>
      <c r="W1329" t="str">
        <f>VLOOKUP($D1329,metadata!$B$2:$Z$450,20,FALSE)</f>
        <v>global average</v>
      </c>
      <c r="X1329">
        <f>VLOOKUP($D1329,metadata!$B$2:$Z$450,21,FALSE)</f>
        <v>0</v>
      </c>
      <c r="Y1329">
        <f>VLOOKUP($D1329,metadata!$B$2:$Z$450,22,FALSE)</f>
        <v>19</v>
      </c>
      <c r="Z1329">
        <f>VLOOKUP($D1329,metadata!$B$2:$Z$450,23,FALSE)</f>
        <v>0</v>
      </c>
      <c r="AA1329">
        <f>VLOOKUP($D1329,metadata!$B$2:$Z$450,24,FALSE)</f>
        <v>0</v>
      </c>
      <c r="AB1329">
        <f>VLOOKUP($D1329,metadata!$B$2:$Z$450,25,FALSE)</f>
        <v>0</v>
      </c>
    </row>
    <row r="1330" spans="3:28" x14ac:dyDescent="0.3">
      <c r="C1330">
        <v>1329</v>
      </c>
      <c r="D1330" s="11" t="str">
        <f t="shared" si="20"/>
        <v>19- Fuchu</v>
      </c>
      <c r="E1330" t="str">
        <f>VLOOKUP($D1330,metadata!$B$2:$S$450,2,FALSE)</f>
        <v>Kato, Y</v>
      </c>
      <c r="F1330" t="str">
        <f>VLOOKUP($D1330,metadata!$B$2:$S$450,3,FALSE)</f>
        <v>Geographic variation in photoperiodic response for the induction of pupal diapause in the Aristolochia-feeding butterfly Atrophaneura alcinous</v>
      </c>
      <c r="G1330" t="str">
        <f>VLOOKUP($D1330,metadata!$B$2:$S$450,4,FALSE)</f>
        <v>10.1303/aez.2005.347</v>
      </c>
      <c r="H1330" t="str">
        <f>VLOOKUP($D1330,metadata!$B$2:$S$450,5,FALSE)</f>
        <v>y</v>
      </c>
      <c r="I1330" t="str">
        <f>VLOOKUP($D1330,metadata!$B$2:$S$450,6,FALSE)</f>
        <v>a</v>
      </c>
      <c r="J1330" t="str">
        <f>VLOOKUP($D1330,metadata!$B$2:$S$450,7,FALSE)</f>
        <v>i</v>
      </c>
      <c r="K1330">
        <f>VLOOKUP($D1330,metadata!$B$2:$S$450,8,FALSE)</f>
        <v>7</v>
      </c>
      <c r="L1330">
        <f>VLOOKUP($D1330,metadata!$B$2:$S$450,9,FALSE)</f>
        <v>5</v>
      </c>
      <c r="M1330">
        <f>VLOOKUP($D1330,metadata!$B$2:$S$450,10,FALSE)</f>
        <v>0</v>
      </c>
      <c r="N1330" t="str">
        <f>VLOOKUP($D1330,metadata!$B$2:$S$450,11,FALSE)</f>
        <v>Atrophaneura alcinous</v>
      </c>
      <c r="O1330" t="str">
        <f>VLOOKUP($D1330,metadata!$B$2:$S$450,12,FALSE)</f>
        <v>lepidoptera</v>
      </c>
      <c r="P1330" t="str">
        <f>VLOOKUP($D1330,metadata!$B$2:$S$450,13,FALSE)</f>
        <v xml:space="preserve"> Fuchu</v>
      </c>
      <c r="Q1330">
        <f>VLOOKUP($D1330,metadata!$B$2:$S$450,14,FALSE)</f>
        <v>35.668968999999997</v>
      </c>
      <c r="R1330">
        <f>VLOOKUP($D1330,metadata!$B$2:$S$450,15,FALSE)</f>
        <v>139.47766899999999</v>
      </c>
      <c r="S1330">
        <f>VLOOKUP($D1330,metadata!$B$2:$S$450,16,FALSE)</f>
        <v>0.05</v>
      </c>
      <c r="T1330">
        <f>VLOOKUP($D1330,metadata!$B$2:$S$450,17,FALSE)</f>
        <v>50</v>
      </c>
      <c r="U1330">
        <f>VLOOKUP($D1330,metadata!$B$2:$S$450,18,FALSE)</f>
        <v>0</v>
      </c>
      <c r="V1330">
        <f>VLOOKUP($D1330,metadata!$B$2:$Z$450,19,FALSE)</f>
        <v>25</v>
      </c>
      <c r="W1330" t="str">
        <f>VLOOKUP($D1330,metadata!$B$2:$Z$450,20,FALSE)</f>
        <v>global average</v>
      </c>
      <c r="X1330">
        <f>VLOOKUP($D1330,metadata!$B$2:$Z$450,21,FALSE)</f>
        <v>0</v>
      </c>
      <c r="Y1330">
        <f>VLOOKUP($D1330,metadata!$B$2:$Z$450,22,FALSE)</f>
        <v>19</v>
      </c>
      <c r="Z1330">
        <f>VLOOKUP($D1330,metadata!$B$2:$Z$450,23,FALSE)</f>
        <v>0</v>
      </c>
      <c r="AA1330">
        <f>VLOOKUP($D1330,metadata!$B$2:$Z$450,24,FALSE)</f>
        <v>0</v>
      </c>
      <c r="AB1330">
        <f>VLOOKUP($D1330,metadata!$B$2:$Z$450,25,FALSE)</f>
        <v>0</v>
      </c>
    </row>
    <row r="1331" spans="3:28" x14ac:dyDescent="0.3">
      <c r="C1331">
        <v>1330</v>
      </c>
      <c r="D1331" s="11" t="str">
        <f t="shared" si="20"/>
        <v>19- Fuchu</v>
      </c>
      <c r="E1331" t="str">
        <f>VLOOKUP($D1331,metadata!$B$2:$S$450,2,FALSE)</f>
        <v>Kato, Y</v>
      </c>
      <c r="F1331" t="str">
        <f>VLOOKUP($D1331,metadata!$B$2:$S$450,3,FALSE)</f>
        <v>Geographic variation in photoperiodic response for the induction of pupal diapause in the Aristolochia-feeding butterfly Atrophaneura alcinous</v>
      </c>
      <c r="G1331" t="str">
        <f>VLOOKUP($D1331,metadata!$B$2:$S$450,4,FALSE)</f>
        <v>10.1303/aez.2005.347</v>
      </c>
      <c r="H1331" t="str">
        <f>VLOOKUP($D1331,metadata!$B$2:$S$450,5,FALSE)</f>
        <v>y</v>
      </c>
      <c r="I1331" t="str">
        <f>VLOOKUP($D1331,metadata!$B$2:$S$450,6,FALSE)</f>
        <v>a</v>
      </c>
      <c r="J1331" t="str">
        <f>VLOOKUP($D1331,metadata!$B$2:$S$450,7,FALSE)</f>
        <v>i</v>
      </c>
      <c r="K1331">
        <f>VLOOKUP($D1331,metadata!$B$2:$S$450,8,FALSE)</f>
        <v>7</v>
      </c>
      <c r="L1331">
        <f>VLOOKUP($D1331,metadata!$B$2:$S$450,9,FALSE)</f>
        <v>5</v>
      </c>
      <c r="M1331">
        <f>VLOOKUP($D1331,metadata!$B$2:$S$450,10,FALSE)</f>
        <v>0</v>
      </c>
      <c r="N1331" t="str">
        <f>VLOOKUP($D1331,metadata!$B$2:$S$450,11,FALSE)</f>
        <v>Atrophaneura alcinous</v>
      </c>
      <c r="O1331" t="str">
        <f>VLOOKUP($D1331,metadata!$B$2:$S$450,12,FALSE)</f>
        <v>lepidoptera</v>
      </c>
      <c r="P1331" t="str">
        <f>VLOOKUP($D1331,metadata!$B$2:$S$450,13,FALSE)</f>
        <v xml:space="preserve"> Fuchu</v>
      </c>
      <c r="Q1331">
        <f>VLOOKUP($D1331,metadata!$B$2:$S$450,14,FALSE)</f>
        <v>35.668968999999997</v>
      </c>
      <c r="R1331">
        <f>VLOOKUP($D1331,metadata!$B$2:$S$450,15,FALSE)</f>
        <v>139.47766899999999</v>
      </c>
      <c r="S1331">
        <f>VLOOKUP($D1331,metadata!$B$2:$S$450,16,FALSE)</f>
        <v>0.05</v>
      </c>
      <c r="T1331">
        <f>VLOOKUP($D1331,metadata!$B$2:$S$450,17,FALSE)</f>
        <v>50</v>
      </c>
      <c r="U1331">
        <f>VLOOKUP($D1331,metadata!$B$2:$S$450,18,FALSE)</f>
        <v>0</v>
      </c>
      <c r="V1331">
        <f>VLOOKUP($D1331,metadata!$B$2:$Z$450,19,FALSE)</f>
        <v>25</v>
      </c>
      <c r="W1331" t="str">
        <f>VLOOKUP($D1331,metadata!$B$2:$Z$450,20,FALSE)</f>
        <v>global average</v>
      </c>
      <c r="X1331">
        <f>VLOOKUP($D1331,metadata!$B$2:$Z$450,21,FALSE)</f>
        <v>0</v>
      </c>
      <c r="Y1331">
        <f>VLOOKUP($D1331,metadata!$B$2:$Z$450,22,FALSE)</f>
        <v>19</v>
      </c>
      <c r="Z1331">
        <f>VLOOKUP($D1331,metadata!$B$2:$Z$450,23,FALSE)</f>
        <v>0</v>
      </c>
      <c r="AA1331">
        <f>VLOOKUP($D1331,metadata!$B$2:$Z$450,24,FALSE)</f>
        <v>0</v>
      </c>
      <c r="AB1331">
        <f>VLOOKUP($D1331,metadata!$B$2:$Z$450,25,FALSE)</f>
        <v>0</v>
      </c>
    </row>
    <row r="1332" spans="3:28" x14ac:dyDescent="0.3">
      <c r="C1332">
        <v>1331</v>
      </c>
      <c r="D1332" s="11" t="str">
        <f t="shared" si="20"/>
        <v>19- Fuchu</v>
      </c>
      <c r="E1332" t="str">
        <f>VLOOKUP($D1332,metadata!$B$2:$S$450,2,FALSE)</f>
        <v>Kato, Y</v>
      </c>
      <c r="F1332" t="str">
        <f>VLOOKUP($D1332,metadata!$B$2:$S$450,3,FALSE)</f>
        <v>Geographic variation in photoperiodic response for the induction of pupal diapause in the Aristolochia-feeding butterfly Atrophaneura alcinous</v>
      </c>
      <c r="G1332" t="str">
        <f>VLOOKUP($D1332,metadata!$B$2:$S$450,4,FALSE)</f>
        <v>10.1303/aez.2005.347</v>
      </c>
      <c r="H1332" t="str">
        <f>VLOOKUP($D1332,metadata!$B$2:$S$450,5,FALSE)</f>
        <v>y</v>
      </c>
      <c r="I1332" t="str">
        <f>VLOOKUP($D1332,metadata!$B$2:$S$450,6,FALSE)</f>
        <v>a</v>
      </c>
      <c r="J1332" t="str">
        <f>VLOOKUP($D1332,metadata!$B$2:$S$450,7,FALSE)</f>
        <v>i</v>
      </c>
      <c r="K1332">
        <f>VLOOKUP($D1332,metadata!$B$2:$S$450,8,FALSE)</f>
        <v>7</v>
      </c>
      <c r="L1332">
        <f>VLOOKUP($D1332,metadata!$B$2:$S$450,9,FALSE)</f>
        <v>5</v>
      </c>
      <c r="M1332">
        <f>VLOOKUP($D1332,metadata!$B$2:$S$450,10,FALSE)</f>
        <v>0</v>
      </c>
      <c r="N1332" t="str">
        <f>VLOOKUP($D1332,metadata!$B$2:$S$450,11,FALSE)</f>
        <v>Atrophaneura alcinous</v>
      </c>
      <c r="O1332" t="str">
        <f>VLOOKUP($D1332,metadata!$B$2:$S$450,12,FALSE)</f>
        <v>lepidoptera</v>
      </c>
      <c r="P1332" t="str">
        <f>VLOOKUP($D1332,metadata!$B$2:$S$450,13,FALSE)</f>
        <v xml:space="preserve"> Fuchu</v>
      </c>
      <c r="Q1332">
        <f>VLOOKUP($D1332,metadata!$B$2:$S$450,14,FALSE)</f>
        <v>35.668968999999997</v>
      </c>
      <c r="R1332">
        <f>VLOOKUP($D1332,metadata!$B$2:$S$450,15,FALSE)</f>
        <v>139.47766899999999</v>
      </c>
      <c r="S1332">
        <f>VLOOKUP($D1332,metadata!$B$2:$S$450,16,FALSE)</f>
        <v>0.05</v>
      </c>
      <c r="T1332">
        <f>VLOOKUP($D1332,metadata!$B$2:$S$450,17,FALSE)</f>
        <v>50</v>
      </c>
      <c r="U1332">
        <f>VLOOKUP($D1332,metadata!$B$2:$S$450,18,FALSE)</f>
        <v>0</v>
      </c>
      <c r="V1332">
        <f>VLOOKUP($D1332,metadata!$B$2:$Z$450,19,FALSE)</f>
        <v>25</v>
      </c>
      <c r="W1332" t="str">
        <f>VLOOKUP($D1332,metadata!$B$2:$Z$450,20,FALSE)</f>
        <v>global average</v>
      </c>
      <c r="X1332">
        <f>VLOOKUP($D1332,metadata!$B$2:$Z$450,21,FALSE)</f>
        <v>0</v>
      </c>
      <c r="Y1332">
        <f>VLOOKUP($D1332,metadata!$B$2:$Z$450,22,FALSE)</f>
        <v>19</v>
      </c>
      <c r="Z1332">
        <f>VLOOKUP($D1332,metadata!$B$2:$Z$450,23,FALSE)</f>
        <v>0</v>
      </c>
      <c r="AA1332">
        <f>VLOOKUP($D1332,metadata!$B$2:$Z$450,24,FALSE)</f>
        <v>0</v>
      </c>
      <c r="AB1332">
        <f>VLOOKUP($D1332,metadata!$B$2:$Z$450,25,FALSE)</f>
        <v>0</v>
      </c>
    </row>
    <row r="1333" spans="3:28" x14ac:dyDescent="0.3">
      <c r="C1333">
        <v>1332</v>
      </c>
      <c r="D1333" s="11" t="str">
        <f t="shared" si="20"/>
        <v>19- Fuchu</v>
      </c>
      <c r="E1333" t="str">
        <f>VLOOKUP($D1333,metadata!$B$2:$S$450,2,FALSE)</f>
        <v>Kato, Y</v>
      </c>
      <c r="F1333" t="str">
        <f>VLOOKUP($D1333,metadata!$B$2:$S$450,3,FALSE)</f>
        <v>Geographic variation in photoperiodic response for the induction of pupal diapause in the Aristolochia-feeding butterfly Atrophaneura alcinous</v>
      </c>
      <c r="G1333" t="str">
        <f>VLOOKUP($D1333,metadata!$B$2:$S$450,4,FALSE)</f>
        <v>10.1303/aez.2005.347</v>
      </c>
      <c r="H1333" t="str">
        <f>VLOOKUP($D1333,metadata!$B$2:$S$450,5,FALSE)</f>
        <v>y</v>
      </c>
      <c r="I1333" t="str">
        <f>VLOOKUP($D1333,metadata!$B$2:$S$450,6,FALSE)</f>
        <v>a</v>
      </c>
      <c r="J1333" t="str">
        <f>VLOOKUP($D1333,metadata!$B$2:$S$450,7,FALSE)</f>
        <v>i</v>
      </c>
      <c r="K1333">
        <f>VLOOKUP($D1333,metadata!$B$2:$S$450,8,FALSE)</f>
        <v>7</v>
      </c>
      <c r="L1333">
        <f>VLOOKUP($D1333,metadata!$B$2:$S$450,9,FALSE)</f>
        <v>5</v>
      </c>
      <c r="M1333">
        <f>VLOOKUP($D1333,metadata!$B$2:$S$450,10,FALSE)</f>
        <v>0</v>
      </c>
      <c r="N1333" t="str">
        <f>VLOOKUP($D1333,metadata!$B$2:$S$450,11,FALSE)</f>
        <v>Atrophaneura alcinous</v>
      </c>
      <c r="O1333" t="str">
        <f>VLOOKUP($D1333,metadata!$B$2:$S$450,12,FALSE)</f>
        <v>lepidoptera</v>
      </c>
      <c r="P1333" t="str">
        <f>VLOOKUP($D1333,metadata!$B$2:$S$450,13,FALSE)</f>
        <v xml:space="preserve"> Fuchu</v>
      </c>
      <c r="Q1333">
        <f>VLOOKUP($D1333,metadata!$B$2:$S$450,14,FALSE)</f>
        <v>35.668968999999997</v>
      </c>
      <c r="R1333">
        <f>VLOOKUP($D1333,metadata!$B$2:$S$450,15,FALSE)</f>
        <v>139.47766899999999</v>
      </c>
      <c r="S1333">
        <f>VLOOKUP($D1333,metadata!$B$2:$S$450,16,FALSE)</f>
        <v>0.05</v>
      </c>
      <c r="T1333">
        <f>VLOOKUP($D1333,metadata!$B$2:$S$450,17,FALSE)</f>
        <v>50</v>
      </c>
      <c r="U1333">
        <f>VLOOKUP($D1333,metadata!$B$2:$S$450,18,FALSE)</f>
        <v>0</v>
      </c>
      <c r="V1333">
        <f>VLOOKUP($D1333,metadata!$B$2:$Z$450,19,FALSE)</f>
        <v>25</v>
      </c>
      <c r="W1333" t="str">
        <f>VLOOKUP($D1333,metadata!$B$2:$Z$450,20,FALSE)</f>
        <v>global average</v>
      </c>
      <c r="X1333">
        <f>VLOOKUP($D1333,metadata!$B$2:$Z$450,21,FALSE)</f>
        <v>0</v>
      </c>
      <c r="Y1333">
        <f>VLOOKUP($D1333,metadata!$B$2:$Z$450,22,FALSE)</f>
        <v>19</v>
      </c>
      <c r="Z1333">
        <f>VLOOKUP($D1333,metadata!$B$2:$Z$450,23,FALSE)</f>
        <v>0</v>
      </c>
      <c r="AA1333">
        <f>VLOOKUP($D1333,metadata!$B$2:$Z$450,24,FALSE)</f>
        <v>0</v>
      </c>
      <c r="AB1333">
        <f>VLOOKUP($D1333,metadata!$B$2:$Z$450,25,FALSE)</f>
        <v>0</v>
      </c>
    </row>
    <row r="1334" spans="3:28" x14ac:dyDescent="0.3">
      <c r="C1334">
        <v>1333</v>
      </c>
      <c r="D1334" s="11" t="str">
        <f t="shared" si="20"/>
        <v>19- Fuchu</v>
      </c>
      <c r="E1334" t="str">
        <f>VLOOKUP($D1334,metadata!$B$2:$S$450,2,FALSE)</f>
        <v>Kato, Y</v>
      </c>
      <c r="F1334" t="str">
        <f>VLOOKUP($D1334,metadata!$B$2:$S$450,3,FALSE)</f>
        <v>Geographic variation in photoperiodic response for the induction of pupal diapause in the Aristolochia-feeding butterfly Atrophaneura alcinous</v>
      </c>
      <c r="G1334" t="str">
        <f>VLOOKUP($D1334,metadata!$B$2:$S$450,4,FALSE)</f>
        <v>10.1303/aez.2005.347</v>
      </c>
      <c r="H1334" t="str">
        <f>VLOOKUP($D1334,metadata!$B$2:$S$450,5,FALSE)</f>
        <v>y</v>
      </c>
      <c r="I1334" t="str">
        <f>VLOOKUP($D1334,metadata!$B$2:$S$450,6,FALSE)</f>
        <v>a</v>
      </c>
      <c r="J1334" t="str">
        <f>VLOOKUP($D1334,metadata!$B$2:$S$450,7,FALSE)</f>
        <v>i</v>
      </c>
      <c r="K1334">
        <f>VLOOKUP($D1334,metadata!$B$2:$S$450,8,FALSE)</f>
        <v>7</v>
      </c>
      <c r="L1334">
        <f>VLOOKUP($D1334,metadata!$B$2:$S$450,9,FALSE)</f>
        <v>5</v>
      </c>
      <c r="M1334">
        <f>VLOOKUP($D1334,metadata!$B$2:$S$450,10,FALSE)</f>
        <v>0</v>
      </c>
      <c r="N1334" t="str">
        <f>VLOOKUP($D1334,metadata!$B$2:$S$450,11,FALSE)</f>
        <v>Atrophaneura alcinous</v>
      </c>
      <c r="O1334" t="str">
        <f>VLOOKUP($D1334,metadata!$B$2:$S$450,12,FALSE)</f>
        <v>lepidoptera</v>
      </c>
      <c r="P1334" t="str">
        <f>VLOOKUP($D1334,metadata!$B$2:$S$450,13,FALSE)</f>
        <v xml:space="preserve"> Fuchu</v>
      </c>
      <c r="Q1334">
        <f>VLOOKUP($D1334,metadata!$B$2:$S$450,14,FALSE)</f>
        <v>35.668968999999997</v>
      </c>
      <c r="R1334">
        <f>VLOOKUP($D1334,metadata!$B$2:$S$450,15,FALSE)</f>
        <v>139.47766899999999</v>
      </c>
      <c r="S1334">
        <f>VLOOKUP($D1334,metadata!$B$2:$S$450,16,FALSE)</f>
        <v>0.05</v>
      </c>
      <c r="T1334">
        <f>VLOOKUP($D1334,metadata!$B$2:$S$450,17,FALSE)</f>
        <v>50</v>
      </c>
      <c r="U1334">
        <f>VLOOKUP($D1334,metadata!$B$2:$S$450,18,FALSE)</f>
        <v>0</v>
      </c>
      <c r="V1334">
        <f>VLOOKUP($D1334,metadata!$B$2:$Z$450,19,FALSE)</f>
        <v>25</v>
      </c>
      <c r="W1334" t="str">
        <f>VLOOKUP($D1334,metadata!$B$2:$Z$450,20,FALSE)</f>
        <v>global average</v>
      </c>
      <c r="X1334">
        <f>VLOOKUP($D1334,metadata!$B$2:$Z$450,21,FALSE)</f>
        <v>0</v>
      </c>
      <c r="Y1334">
        <f>VLOOKUP($D1334,metadata!$B$2:$Z$450,22,FALSE)</f>
        <v>19</v>
      </c>
      <c r="Z1334">
        <f>VLOOKUP($D1334,metadata!$B$2:$Z$450,23,FALSE)</f>
        <v>0</v>
      </c>
      <c r="AA1334">
        <f>VLOOKUP($D1334,metadata!$B$2:$Z$450,24,FALSE)</f>
        <v>0</v>
      </c>
      <c r="AB1334">
        <f>VLOOKUP($D1334,metadata!$B$2:$Z$450,25,FALSE)</f>
        <v>0</v>
      </c>
    </row>
    <row r="1335" spans="3:28" x14ac:dyDescent="0.3">
      <c r="C1335">
        <v>1334</v>
      </c>
      <c r="D1335" s="11" t="str">
        <f t="shared" si="20"/>
        <v>19- Fuchu</v>
      </c>
      <c r="E1335" t="str">
        <f>VLOOKUP($D1335,metadata!$B$2:$S$450,2,FALSE)</f>
        <v>Kato, Y</v>
      </c>
      <c r="F1335" t="str">
        <f>VLOOKUP($D1335,metadata!$B$2:$S$450,3,FALSE)</f>
        <v>Geographic variation in photoperiodic response for the induction of pupal diapause in the Aristolochia-feeding butterfly Atrophaneura alcinous</v>
      </c>
      <c r="G1335" t="str">
        <f>VLOOKUP($D1335,metadata!$B$2:$S$450,4,FALSE)</f>
        <v>10.1303/aez.2005.347</v>
      </c>
      <c r="H1335" t="str">
        <f>VLOOKUP($D1335,metadata!$B$2:$S$450,5,FALSE)</f>
        <v>y</v>
      </c>
      <c r="I1335" t="str">
        <f>VLOOKUP($D1335,metadata!$B$2:$S$450,6,FALSE)</f>
        <v>a</v>
      </c>
      <c r="J1335" t="str">
        <f>VLOOKUP($D1335,metadata!$B$2:$S$450,7,FALSE)</f>
        <v>i</v>
      </c>
      <c r="K1335">
        <f>VLOOKUP($D1335,metadata!$B$2:$S$450,8,FALSE)</f>
        <v>7</v>
      </c>
      <c r="L1335">
        <f>VLOOKUP($D1335,metadata!$B$2:$S$450,9,FALSE)</f>
        <v>5</v>
      </c>
      <c r="M1335">
        <f>VLOOKUP($D1335,metadata!$B$2:$S$450,10,FALSE)</f>
        <v>0</v>
      </c>
      <c r="N1335" t="str">
        <f>VLOOKUP($D1335,metadata!$B$2:$S$450,11,FALSE)</f>
        <v>Atrophaneura alcinous</v>
      </c>
      <c r="O1335" t="str">
        <f>VLOOKUP($D1335,metadata!$B$2:$S$450,12,FALSE)</f>
        <v>lepidoptera</v>
      </c>
      <c r="P1335" t="str">
        <f>VLOOKUP($D1335,metadata!$B$2:$S$450,13,FALSE)</f>
        <v xml:space="preserve"> Fuchu</v>
      </c>
      <c r="Q1335">
        <f>VLOOKUP($D1335,metadata!$B$2:$S$450,14,FALSE)</f>
        <v>35.668968999999997</v>
      </c>
      <c r="R1335">
        <f>VLOOKUP($D1335,metadata!$B$2:$S$450,15,FALSE)</f>
        <v>139.47766899999999</v>
      </c>
      <c r="S1335">
        <f>VLOOKUP($D1335,metadata!$B$2:$S$450,16,FALSE)</f>
        <v>0.05</v>
      </c>
      <c r="T1335">
        <f>VLOOKUP($D1335,metadata!$B$2:$S$450,17,FALSE)</f>
        <v>50</v>
      </c>
      <c r="U1335">
        <f>VLOOKUP($D1335,metadata!$B$2:$S$450,18,FALSE)</f>
        <v>0</v>
      </c>
      <c r="V1335">
        <f>VLOOKUP($D1335,metadata!$B$2:$Z$450,19,FALSE)</f>
        <v>25</v>
      </c>
      <c r="W1335" t="str">
        <f>VLOOKUP($D1335,metadata!$B$2:$Z$450,20,FALSE)</f>
        <v>global average</v>
      </c>
      <c r="X1335">
        <f>VLOOKUP($D1335,metadata!$B$2:$Z$450,21,FALSE)</f>
        <v>0</v>
      </c>
      <c r="Y1335">
        <f>VLOOKUP($D1335,metadata!$B$2:$Z$450,22,FALSE)</f>
        <v>19</v>
      </c>
      <c r="Z1335">
        <f>VLOOKUP($D1335,metadata!$B$2:$Z$450,23,FALSE)</f>
        <v>0</v>
      </c>
      <c r="AA1335">
        <f>VLOOKUP($D1335,metadata!$B$2:$Z$450,24,FALSE)</f>
        <v>0</v>
      </c>
      <c r="AB1335">
        <f>VLOOKUP($D1335,metadata!$B$2:$Z$450,25,FALSE)</f>
        <v>0</v>
      </c>
    </row>
    <row r="1336" spans="3:28" x14ac:dyDescent="0.3">
      <c r="C1336">
        <v>1335</v>
      </c>
      <c r="D1336" s="11" t="str">
        <f t="shared" si="20"/>
        <v>19- Fuchu</v>
      </c>
      <c r="E1336" t="str">
        <f>VLOOKUP($D1336,metadata!$B$2:$S$450,2,FALSE)</f>
        <v>Kato, Y</v>
      </c>
      <c r="F1336" t="str">
        <f>VLOOKUP($D1336,metadata!$B$2:$S$450,3,FALSE)</f>
        <v>Geographic variation in photoperiodic response for the induction of pupal diapause in the Aristolochia-feeding butterfly Atrophaneura alcinous</v>
      </c>
      <c r="G1336" t="str">
        <f>VLOOKUP($D1336,metadata!$B$2:$S$450,4,FALSE)</f>
        <v>10.1303/aez.2005.347</v>
      </c>
      <c r="H1336" t="str">
        <f>VLOOKUP($D1336,metadata!$B$2:$S$450,5,FALSE)</f>
        <v>y</v>
      </c>
      <c r="I1336" t="str">
        <f>VLOOKUP($D1336,metadata!$B$2:$S$450,6,FALSE)</f>
        <v>a</v>
      </c>
      <c r="J1336" t="str">
        <f>VLOOKUP($D1336,metadata!$B$2:$S$450,7,FALSE)</f>
        <v>i</v>
      </c>
      <c r="K1336">
        <f>VLOOKUP($D1336,metadata!$B$2:$S$450,8,FALSE)</f>
        <v>7</v>
      </c>
      <c r="L1336">
        <f>VLOOKUP($D1336,metadata!$B$2:$S$450,9,FALSE)</f>
        <v>5</v>
      </c>
      <c r="M1336">
        <f>VLOOKUP($D1336,metadata!$B$2:$S$450,10,FALSE)</f>
        <v>0</v>
      </c>
      <c r="N1336" t="str">
        <f>VLOOKUP($D1336,metadata!$B$2:$S$450,11,FALSE)</f>
        <v>Atrophaneura alcinous</v>
      </c>
      <c r="O1336" t="str">
        <f>VLOOKUP($D1336,metadata!$B$2:$S$450,12,FALSE)</f>
        <v>lepidoptera</v>
      </c>
      <c r="P1336" t="str">
        <f>VLOOKUP($D1336,metadata!$B$2:$S$450,13,FALSE)</f>
        <v xml:space="preserve"> Fuchu</v>
      </c>
      <c r="Q1336">
        <f>VLOOKUP($D1336,metadata!$B$2:$S$450,14,FALSE)</f>
        <v>35.668968999999997</v>
      </c>
      <c r="R1336">
        <f>VLOOKUP($D1336,metadata!$B$2:$S$450,15,FALSE)</f>
        <v>139.47766899999999</v>
      </c>
      <c r="S1336">
        <f>VLOOKUP($D1336,metadata!$B$2:$S$450,16,FALSE)</f>
        <v>0.05</v>
      </c>
      <c r="T1336">
        <f>VLOOKUP($D1336,metadata!$B$2:$S$450,17,FALSE)</f>
        <v>50</v>
      </c>
      <c r="U1336">
        <f>VLOOKUP($D1336,metadata!$B$2:$S$450,18,FALSE)</f>
        <v>0</v>
      </c>
      <c r="V1336">
        <f>VLOOKUP($D1336,metadata!$B$2:$Z$450,19,FALSE)</f>
        <v>25</v>
      </c>
      <c r="W1336" t="str">
        <f>VLOOKUP($D1336,metadata!$B$2:$Z$450,20,FALSE)</f>
        <v>global average</v>
      </c>
      <c r="X1336">
        <f>VLOOKUP($D1336,metadata!$B$2:$Z$450,21,FALSE)</f>
        <v>0</v>
      </c>
      <c r="Y1336">
        <f>VLOOKUP($D1336,metadata!$B$2:$Z$450,22,FALSE)</f>
        <v>19</v>
      </c>
      <c r="Z1336">
        <f>VLOOKUP($D1336,metadata!$B$2:$Z$450,23,FALSE)</f>
        <v>0</v>
      </c>
      <c r="AA1336">
        <f>VLOOKUP($D1336,metadata!$B$2:$Z$450,24,FALSE)</f>
        <v>0</v>
      </c>
      <c r="AB1336">
        <f>VLOOKUP($D1336,metadata!$B$2:$Z$450,25,FALSE)</f>
        <v>0</v>
      </c>
    </row>
    <row r="1337" spans="3:28" x14ac:dyDescent="0.3">
      <c r="C1337">
        <v>1336</v>
      </c>
      <c r="D1337" s="11" t="str">
        <f t="shared" si="20"/>
        <v>19- Fuchu</v>
      </c>
      <c r="E1337" t="str">
        <f>VLOOKUP($D1337,metadata!$B$2:$S$450,2,FALSE)</f>
        <v>Kato, Y</v>
      </c>
      <c r="F1337" t="str">
        <f>VLOOKUP($D1337,metadata!$B$2:$S$450,3,FALSE)</f>
        <v>Geographic variation in photoperiodic response for the induction of pupal diapause in the Aristolochia-feeding butterfly Atrophaneura alcinous</v>
      </c>
      <c r="G1337" t="str">
        <f>VLOOKUP($D1337,metadata!$B$2:$S$450,4,FALSE)</f>
        <v>10.1303/aez.2005.347</v>
      </c>
      <c r="H1337" t="str">
        <f>VLOOKUP($D1337,metadata!$B$2:$S$450,5,FALSE)</f>
        <v>y</v>
      </c>
      <c r="I1337" t="str">
        <f>VLOOKUP($D1337,metadata!$B$2:$S$450,6,FALSE)</f>
        <v>a</v>
      </c>
      <c r="J1337" t="str">
        <f>VLOOKUP($D1337,metadata!$B$2:$S$450,7,FALSE)</f>
        <v>i</v>
      </c>
      <c r="K1337">
        <f>VLOOKUP($D1337,metadata!$B$2:$S$450,8,FALSE)</f>
        <v>7</v>
      </c>
      <c r="L1337">
        <f>VLOOKUP($D1337,metadata!$B$2:$S$450,9,FALSE)</f>
        <v>5</v>
      </c>
      <c r="M1337">
        <f>VLOOKUP($D1337,metadata!$B$2:$S$450,10,FALSE)</f>
        <v>0</v>
      </c>
      <c r="N1337" t="str">
        <f>VLOOKUP($D1337,metadata!$B$2:$S$450,11,FALSE)</f>
        <v>Atrophaneura alcinous</v>
      </c>
      <c r="O1337" t="str">
        <f>VLOOKUP($D1337,metadata!$B$2:$S$450,12,FALSE)</f>
        <v>lepidoptera</v>
      </c>
      <c r="P1337" t="str">
        <f>VLOOKUP($D1337,metadata!$B$2:$S$450,13,FALSE)</f>
        <v xml:space="preserve"> Fuchu</v>
      </c>
      <c r="Q1337">
        <f>VLOOKUP($D1337,metadata!$B$2:$S$450,14,FALSE)</f>
        <v>35.668968999999997</v>
      </c>
      <c r="R1337">
        <f>VLOOKUP($D1337,metadata!$B$2:$S$450,15,FALSE)</f>
        <v>139.47766899999999</v>
      </c>
      <c r="S1337">
        <f>VLOOKUP($D1337,metadata!$B$2:$S$450,16,FALSE)</f>
        <v>0.05</v>
      </c>
      <c r="T1337">
        <f>VLOOKUP($D1337,metadata!$B$2:$S$450,17,FALSE)</f>
        <v>50</v>
      </c>
      <c r="U1337">
        <f>VLOOKUP($D1337,metadata!$B$2:$S$450,18,FALSE)</f>
        <v>0</v>
      </c>
      <c r="V1337">
        <f>VLOOKUP($D1337,metadata!$B$2:$Z$450,19,FALSE)</f>
        <v>25</v>
      </c>
      <c r="W1337" t="str">
        <f>VLOOKUP($D1337,metadata!$B$2:$Z$450,20,FALSE)</f>
        <v>global average</v>
      </c>
      <c r="X1337">
        <f>VLOOKUP($D1337,metadata!$B$2:$Z$450,21,FALSE)</f>
        <v>0</v>
      </c>
      <c r="Y1337">
        <f>VLOOKUP($D1337,metadata!$B$2:$Z$450,22,FALSE)</f>
        <v>19</v>
      </c>
      <c r="Z1337">
        <f>VLOOKUP($D1337,metadata!$B$2:$Z$450,23,FALSE)</f>
        <v>0</v>
      </c>
      <c r="AA1337">
        <f>VLOOKUP($D1337,metadata!$B$2:$Z$450,24,FALSE)</f>
        <v>0</v>
      </c>
      <c r="AB1337">
        <f>VLOOKUP($D1337,metadata!$B$2:$Z$450,25,FALSE)</f>
        <v>0</v>
      </c>
    </row>
    <row r="1338" spans="3:28" x14ac:dyDescent="0.3">
      <c r="C1338">
        <v>1337</v>
      </c>
      <c r="D1338" s="11" t="str">
        <f t="shared" si="20"/>
        <v>19- Fuchu</v>
      </c>
      <c r="E1338" t="str">
        <f>VLOOKUP($D1338,metadata!$B$2:$S$450,2,FALSE)</f>
        <v>Kato, Y</v>
      </c>
      <c r="F1338" t="str">
        <f>VLOOKUP($D1338,metadata!$B$2:$S$450,3,FALSE)</f>
        <v>Geographic variation in photoperiodic response for the induction of pupal diapause in the Aristolochia-feeding butterfly Atrophaneura alcinous</v>
      </c>
      <c r="G1338" t="str">
        <f>VLOOKUP($D1338,metadata!$B$2:$S$450,4,FALSE)</f>
        <v>10.1303/aez.2005.347</v>
      </c>
      <c r="H1338" t="str">
        <f>VLOOKUP($D1338,metadata!$B$2:$S$450,5,FALSE)</f>
        <v>y</v>
      </c>
      <c r="I1338" t="str">
        <f>VLOOKUP($D1338,metadata!$B$2:$S$450,6,FALSE)</f>
        <v>a</v>
      </c>
      <c r="J1338" t="str">
        <f>VLOOKUP($D1338,metadata!$B$2:$S$450,7,FALSE)</f>
        <v>i</v>
      </c>
      <c r="K1338">
        <f>VLOOKUP($D1338,metadata!$B$2:$S$450,8,FALSE)</f>
        <v>7</v>
      </c>
      <c r="L1338">
        <f>VLOOKUP($D1338,metadata!$B$2:$S$450,9,FALSE)</f>
        <v>5</v>
      </c>
      <c r="M1338">
        <f>VLOOKUP($D1338,metadata!$B$2:$S$450,10,FALSE)</f>
        <v>0</v>
      </c>
      <c r="N1338" t="str">
        <f>VLOOKUP($D1338,metadata!$B$2:$S$450,11,FALSE)</f>
        <v>Atrophaneura alcinous</v>
      </c>
      <c r="O1338" t="str">
        <f>VLOOKUP($D1338,metadata!$B$2:$S$450,12,FALSE)</f>
        <v>lepidoptera</v>
      </c>
      <c r="P1338" t="str">
        <f>VLOOKUP($D1338,metadata!$B$2:$S$450,13,FALSE)</f>
        <v xml:space="preserve"> Fuchu</v>
      </c>
      <c r="Q1338">
        <f>VLOOKUP($D1338,metadata!$B$2:$S$450,14,FALSE)</f>
        <v>35.668968999999997</v>
      </c>
      <c r="R1338">
        <f>VLOOKUP($D1338,metadata!$B$2:$S$450,15,FALSE)</f>
        <v>139.47766899999999</v>
      </c>
      <c r="S1338">
        <f>VLOOKUP($D1338,metadata!$B$2:$S$450,16,FALSE)</f>
        <v>0.05</v>
      </c>
      <c r="T1338">
        <f>VLOOKUP($D1338,metadata!$B$2:$S$450,17,FALSE)</f>
        <v>50</v>
      </c>
      <c r="U1338">
        <f>VLOOKUP($D1338,metadata!$B$2:$S$450,18,FALSE)</f>
        <v>0</v>
      </c>
      <c r="V1338">
        <f>VLOOKUP($D1338,metadata!$B$2:$Z$450,19,FALSE)</f>
        <v>25</v>
      </c>
      <c r="W1338" t="str">
        <f>VLOOKUP($D1338,metadata!$B$2:$Z$450,20,FALSE)</f>
        <v>global average</v>
      </c>
      <c r="X1338">
        <f>VLOOKUP($D1338,metadata!$B$2:$Z$450,21,FALSE)</f>
        <v>0</v>
      </c>
      <c r="Y1338">
        <f>VLOOKUP($D1338,metadata!$B$2:$Z$450,22,FALSE)</f>
        <v>19</v>
      </c>
      <c r="Z1338">
        <f>VLOOKUP($D1338,metadata!$B$2:$Z$450,23,FALSE)</f>
        <v>0</v>
      </c>
      <c r="AA1338">
        <f>VLOOKUP($D1338,metadata!$B$2:$Z$450,24,FALSE)</f>
        <v>0</v>
      </c>
      <c r="AB1338">
        <f>VLOOKUP($D1338,metadata!$B$2:$Z$450,25,FALSE)</f>
        <v>0</v>
      </c>
    </row>
    <row r="1339" spans="3:28" x14ac:dyDescent="0.3">
      <c r="C1339">
        <v>1338</v>
      </c>
      <c r="D1339" s="11" t="str">
        <f t="shared" si="20"/>
        <v>19- Fuchu</v>
      </c>
      <c r="E1339" t="str">
        <f>VLOOKUP($D1339,metadata!$B$2:$S$450,2,FALSE)</f>
        <v>Kato, Y</v>
      </c>
      <c r="F1339" t="str">
        <f>VLOOKUP($D1339,metadata!$B$2:$S$450,3,FALSE)</f>
        <v>Geographic variation in photoperiodic response for the induction of pupal diapause in the Aristolochia-feeding butterfly Atrophaneura alcinous</v>
      </c>
      <c r="G1339" t="str">
        <f>VLOOKUP($D1339,metadata!$B$2:$S$450,4,FALSE)</f>
        <v>10.1303/aez.2005.347</v>
      </c>
      <c r="H1339" t="str">
        <f>VLOOKUP($D1339,metadata!$B$2:$S$450,5,FALSE)</f>
        <v>y</v>
      </c>
      <c r="I1339" t="str">
        <f>VLOOKUP($D1339,metadata!$B$2:$S$450,6,FALSE)</f>
        <v>a</v>
      </c>
      <c r="J1339" t="str">
        <f>VLOOKUP($D1339,metadata!$B$2:$S$450,7,FALSE)</f>
        <v>i</v>
      </c>
      <c r="K1339">
        <f>VLOOKUP($D1339,metadata!$B$2:$S$450,8,FALSE)</f>
        <v>7</v>
      </c>
      <c r="L1339">
        <f>VLOOKUP($D1339,metadata!$B$2:$S$450,9,FALSE)</f>
        <v>5</v>
      </c>
      <c r="M1339">
        <f>VLOOKUP($D1339,metadata!$B$2:$S$450,10,FALSE)</f>
        <v>0</v>
      </c>
      <c r="N1339" t="str">
        <f>VLOOKUP($D1339,metadata!$B$2:$S$450,11,FALSE)</f>
        <v>Atrophaneura alcinous</v>
      </c>
      <c r="O1339" t="str">
        <f>VLOOKUP($D1339,metadata!$B$2:$S$450,12,FALSE)</f>
        <v>lepidoptera</v>
      </c>
      <c r="P1339" t="str">
        <f>VLOOKUP($D1339,metadata!$B$2:$S$450,13,FALSE)</f>
        <v xml:space="preserve"> Fuchu</v>
      </c>
      <c r="Q1339">
        <f>VLOOKUP($D1339,metadata!$B$2:$S$450,14,FALSE)</f>
        <v>35.668968999999997</v>
      </c>
      <c r="R1339">
        <f>VLOOKUP($D1339,metadata!$B$2:$S$450,15,FALSE)</f>
        <v>139.47766899999999</v>
      </c>
      <c r="S1339">
        <f>VLOOKUP($D1339,metadata!$B$2:$S$450,16,FALSE)</f>
        <v>0.05</v>
      </c>
      <c r="T1339">
        <f>VLOOKUP($D1339,metadata!$B$2:$S$450,17,FALSE)</f>
        <v>50</v>
      </c>
      <c r="U1339">
        <f>VLOOKUP($D1339,metadata!$B$2:$S$450,18,FALSE)</f>
        <v>0</v>
      </c>
      <c r="V1339">
        <f>VLOOKUP($D1339,metadata!$B$2:$Z$450,19,FALSE)</f>
        <v>25</v>
      </c>
      <c r="W1339" t="str">
        <f>VLOOKUP($D1339,metadata!$B$2:$Z$450,20,FALSE)</f>
        <v>global average</v>
      </c>
      <c r="X1339">
        <f>VLOOKUP($D1339,metadata!$B$2:$Z$450,21,FALSE)</f>
        <v>0</v>
      </c>
      <c r="Y1339">
        <f>VLOOKUP($D1339,metadata!$B$2:$Z$450,22,FALSE)</f>
        <v>19</v>
      </c>
      <c r="Z1339">
        <f>VLOOKUP($D1339,metadata!$B$2:$Z$450,23,FALSE)</f>
        <v>0</v>
      </c>
      <c r="AA1339">
        <f>VLOOKUP($D1339,metadata!$B$2:$Z$450,24,FALSE)</f>
        <v>0</v>
      </c>
      <c r="AB1339">
        <f>VLOOKUP($D1339,metadata!$B$2:$Z$450,25,FALSE)</f>
        <v>0</v>
      </c>
    </row>
    <row r="1340" spans="3:28" x14ac:dyDescent="0.3">
      <c r="C1340">
        <v>1339</v>
      </c>
      <c r="D1340" s="11" t="str">
        <f t="shared" si="20"/>
        <v>19- Fuchu</v>
      </c>
      <c r="E1340" t="str">
        <f>VLOOKUP($D1340,metadata!$B$2:$S$450,2,FALSE)</f>
        <v>Kato, Y</v>
      </c>
      <c r="F1340" t="str">
        <f>VLOOKUP($D1340,metadata!$B$2:$S$450,3,FALSE)</f>
        <v>Geographic variation in photoperiodic response for the induction of pupal diapause in the Aristolochia-feeding butterfly Atrophaneura alcinous</v>
      </c>
      <c r="G1340" t="str">
        <f>VLOOKUP($D1340,metadata!$B$2:$S$450,4,FALSE)</f>
        <v>10.1303/aez.2005.347</v>
      </c>
      <c r="H1340" t="str">
        <f>VLOOKUP($D1340,metadata!$B$2:$S$450,5,FALSE)</f>
        <v>y</v>
      </c>
      <c r="I1340" t="str">
        <f>VLOOKUP($D1340,metadata!$B$2:$S$450,6,FALSE)</f>
        <v>a</v>
      </c>
      <c r="J1340" t="str">
        <f>VLOOKUP($D1340,metadata!$B$2:$S$450,7,FALSE)</f>
        <v>i</v>
      </c>
      <c r="K1340">
        <f>VLOOKUP($D1340,metadata!$B$2:$S$450,8,FALSE)</f>
        <v>7</v>
      </c>
      <c r="L1340">
        <f>VLOOKUP($D1340,metadata!$B$2:$S$450,9,FALSE)</f>
        <v>5</v>
      </c>
      <c r="M1340">
        <f>VLOOKUP($D1340,metadata!$B$2:$S$450,10,FALSE)</f>
        <v>0</v>
      </c>
      <c r="N1340" t="str">
        <f>VLOOKUP($D1340,metadata!$B$2:$S$450,11,FALSE)</f>
        <v>Atrophaneura alcinous</v>
      </c>
      <c r="O1340" t="str">
        <f>VLOOKUP($D1340,metadata!$B$2:$S$450,12,FALSE)</f>
        <v>lepidoptera</v>
      </c>
      <c r="P1340" t="str">
        <f>VLOOKUP($D1340,metadata!$B$2:$S$450,13,FALSE)</f>
        <v xml:space="preserve"> Fuchu</v>
      </c>
      <c r="Q1340">
        <f>VLOOKUP($D1340,metadata!$B$2:$S$450,14,FALSE)</f>
        <v>35.668968999999997</v>
      </c>
      <c r="R1340">
        <f>VLOOKUP($D1340,metadata!$B$2:$S$450,15,FALSE)</f>
        <v>139.47766899999999</v>
      </c>
      <c r="S1340">
        <f>VLOOKUP($D1340,metadata!$B$2:$S$450,16,FALSE)</f>
        <v>0.05</v>
      </c>
      <c r="T1340">
        <f>VLOOKUP($D1340,metadata!$B$2:$S$450,17,FALSE)</f>
        <v>50</v>
      </c>
      <c r="U1340">
        <f>VLOOKUP($D1340,metadata!$B$2:$S$450,18,FALSE)</f>
        <v>0</v>
      </c>
      <c r="V1340">
        <f>VLOOKUP($D1340,metadata!$B$2:$Z$450,19,FALSE)</f>
        <v>25</v>
      </c>
      <c r="W1340" t="str">
        <f>VLOOKUP($D1340,metadata!$B$2:$Z$450,20,FALSE)</f>
        <v>global average</v>
      </c>
      <c r="X1340">
        <f>VLOOKUP($D1340,metadata!$B$2:$Z$450,21,FALSE)</f>
        <v>0</v>
      </c>
      <c r="Y1340">
        <f>VLOOKUP($D1340,metadata!$B$2:$Z$450,22,FALSE)</f>
        <v>19</v>
      </c>
      <c r="Z1340">
        <f>VLOOKUP($D1340,metadata!$B$2:$Z$450,23,FALSE)</f>
        <v>0</v>
      </c>
      <c r="AA1340">
        <f>VLOOKUP($D1340,metadata!$B$2:$Z$450,24,FALSE)</f>
        <v>0</v>
      </c>
      <c r="AB1340">
        <f>VLOOKUP($D1340,metadata!$B$2:$Z$450,25,FALSE)</f>
        <v>0</v>
      </c>
    </row>
    <row r="1341" spans="3:28" x14ac:dyDescent="0.3">
      <c r="C1341">
        <v>1340</v>
      </c>
      <c r="D1341" s="11" t="str">
        <f t="shared" si="20"/>
        <v>19- Fuchu</v>
      </c>
      <c r="E1341" t="str">
        <f>VLOOKUP($D1341,metadata!$B$2:$S$450,2,FALSE)</f>
        <v>Kato, Y</v>
      </c>
      <c r="F1341" t="str">
        <f>VLOOKUP($D1341,metadata!$B$2:$S$450,3,FALSE)</f>
        <v>Geographic variation in photoperiodic response for the induction of pupal diapause in the Aristolochia-feeding butterfly Atrophaneura alcinous</v>
      </c>
      <c r="G1341" t="str">
        <f>VLOOKUP($D1341,metadata!$B$2:$S$450,4,FALSE)</f>
        <v>10.1303/aez.2005.347</v>
      </c>
      <c r="H1341" t="str">
        <f>VLOOKUP($D1341,metadata!$B$2:$S$450,5,FALSE)</f>
        <v>y</v>
      </c>
      <c r="I1341" t="str">
        <f>VLOOKUP($D1341,metadata!$B$2:$S$450,6,FALSE)</f>
        <v>a</v>
      </c>
      <c r="J1341" t="str">
        <f>VLOOKUP($D1341,metadata!$B$2:$S$450,7,FALSE)</f>
        <v>i</v>
      </c>
      <c r="K1341">
        <f>VLOOKUP($D1341,metadata!$B$2:$S$450,8,FALSE)</f>
        <v>7</v>
      </c>
      <c r="L1341">
        <f>VLOOKUP($D1341,metadata!$B$2:$S$450,9,FALSE)</f>
        <v>5</v>
      </c>
      <c r="M1341">
        <f>VLOOKUP($D1341,metadata!$B$2:$S$450,10,FALSE)</f>
        <v>0</v>
      </c>
      <c r="N1341" t="str">
        <f>VLOOKUP($D1341,metadata!$B$2:$S$450,11,FALSE)</f>
        <v>Atrophaneura alcinous</v>
      </c>
      <c r="O1341" t="str">
        <f>VLOOKUP($D1341,metadata!$B$2:$S$450,12,FALSE)</f>
        <v>lepidoptera</v>
      </c>
      <c r="P1341" t="str">
        <f>VLOOKUP($D1341,metadata!$B$2:$S$450,13,FALSE)</f>
        <v xml:space="preserve"> Fuchu</v>
      </c>
      <c r="Q1341">
        <f>VLOOKUP($D1341,metadata!$B$2:$S$450,14,FALSE)</f>
        <v>35.668968999999997</v>
      </c>
      <c r="R1341">
        <f>VLOOKUP($D1341,metadata!$B$2:$S$450,15,FALSE)</f>
        <v>139.47766899999999</v>
      </c>
      <c r="S1341">
        <f>VLOOKUP($D1341,metadata!$B$2:$S$450,16,FALSE)</f>
        <v>0.05</v>
      </c>
      <c r="T1341">
        <f>VLOOKUP($D1341,metadata!$B$2:$S$450,17,FALSE)</f>
        <v>50</v>
      </c>
      <c r="U1341">
        <f>VLOOKUP($D1341,metadata!$B$2:$S$450,18,FALSE)</f>
        <v>0</v>
      </c>
      <c r="V1341">
        <f>VLOOKUP($D1341,metadata!$B$2:$Z$450,19,FALSE)</f>
        <v>25</v>
      </c>
      <c r="W1341" t="str">
        <f>VLOOKUP($D1341,metadata!$B$2:$Z$450,20,FALSE)</f>
        <v>global average</v>
      </c>
      <c r="X1341">
        <f>VLOOKUP($D1341,metadata!$B$2:$Z$450,21,FALSE)</f>
        <v>0</v>
      </c>
      <c r="Y1341">
        <f>VLOOKUP($D1341,metadata!$B$2:$Z$450,22,FALSE)</f>
        <v>19</v>
      </c>
      <c r="Z1341">
        <f>VLOOKUP($D1341,metadata!$B$2:$Z$450,23,FALSE)</f>
        <v>0</v>
      </c>
      <c r="AA1341">
        <f>VLOOKUP($D1341,metadata!$B$2:$Z$450,24,FALSE)</f>
        <v>0</v>
      </c>
      <c r="AB1341">
        <f>VLOOKUP($D1341,metadata!$B$2:$Z$450,25,FALSE)</f>
        <v>0</v>
      </c>
    </row>
    <row r="1342" spans="3:28" x14ac:dyDescent="0.3">
      <c r="C1342">
        <v>1341</v>
      </c>
      <c r="D1342" s="11" t="str">
        <f t="shared" si="20"/>
        <v>19- Fuchu</v>
      </c>
      <c r="E1342" t="str">
        <f>VLOOKUP($D1342,metadata!$B$2:$S$450,2,FALSE)</f>
        <v>Kato, Y</v>
      </c>
      <c r="F1342" t="str">
        <f>VLOOKUP($D1342,metadata!$B$2:$S$450,3,FALSE)</f>
        <v>Geographic variation in photoperiodic response for the induction of pupal diapause in the Aristolochia-feeding butterfly Atrophaneura alcinous</v>
      </c>
      <c r="G1342" t="str">
        <f>VLOOKUP($D1342,metadata!$B$2:$S$450,4,FALSE)</f>
        <v>10.1303/aez.2005.347</v>
      </c>
      <c r="H1342" t="str">
        <f>VLOOKUP($D1342,metadata!$B$2:$S$450,5,FALSE)</f>
        <v>y</v>
      </c>
      <c r="I1342" t="str">
        <f>VLOOKUP($D1342,metadata!$B$2:$S$450,6,FALSE)</f>
        <v>a</v>
      </c>
      <c r="J1342" t="str">
        <f>VLOOKUP($D1342,metadata!$B$2:$S$450,7,FALSE)</f>
        <v>i</v>
      </c>
      <c r="K1342">
        <f>VLOOKUP($D1342,metadata!$B$2:$S$450,8,FALSE)</f>
        <v>7</v>
      </c>
      <c r="L1342">
        <f>VLOOKUP($D1342,metadata!$B$2:$S$450,9,FALSE)</f>
        <v>5</v>
      </c>
      <c r="M1342">
        <f>VLOOKUP($D1342,metadata!$B$2:$S$450,10,FALSE)</f>
        <v>0</v>
      </c>
      <c r="N1342" t="str">
        <f>VLOOKUP($D1342,metadata!$B$2:$S$450,11,FALSE)</f>
        <v>Atrophaneura alcinous</v>
      </c>
      <c r="O1342" t="str">
        <f>VLOOKUP($D1342,metadata!$B$2:$S$450,12,FALSE)</f>
        <v>lepidoptera</v>
      </c>
      <c r="P1342" t="str">
        <f>VLOOKUP($D1342,metadata!$B$2:$S$450,13,FALSE)</f>
        <v xml:space="preserve"> Fuchu</v>
      </c>
      <c r="Q1342">
        <f>VLOOKUP($D1342,metadata!$B$2:$S$450,14,FALSE)</f>
        <v>35.668968999999997</v>
      </c>
      <c r="R1342">
        <f>VLOOKUP($D1342,metadata!$B$2:$S$450,15,FALSE)</f>
        <v>139.47766899999999</v>
      </c>
      <c r="S1342">
        <f>VLOOKUP($D1342,metadata!$B$2:$S$450,16,FALSE)</f>
        <v>0.05</v>
      </c>
      <c r="T1342">
        <f>VLOOKUP($D1342,metadata!$B$2:$S$450,17,FALSE)</f>
        <v>50</v>
      </c>
      <c r="U1342">
        <f>VLOOKUP($D1342,metadata!$B$2:$S$450,18,FALSE)</f>
        <v>0</v>
      </c>
      <c r="V1342">
        <f>VLOOKUP($D1342,metadata!$B$2:$Z$450,19,FALSE)</f>
        <v>25</v>
      </c>
      <c r="W1342" t="str">
        <f>VLOOKUP($D1342,metadata!$B$2:$Z$450,20,FALSE)</f>
        <v>global average</v>
      </c>
      <c r="X1342">
        <f>VLOOKUP($D1342,metadata!$B$2:$Z$450,21,FALSE)</f>
        <v>0</v>
      </c>
      <c r="Y1342">
        <f>VLOOKUP($D1342,metadata!$B$2:$Z$450,22,FALSE)</f>
        <v>19</v>
      </c>
      <c r="Z1342">
        <f>VLOOKUP($D1342,metadata!$B$2:$Z$450,23,FALSE)</f>
        <v>0</v>
      </c>
      <c r="AA1342">
        <f>VLOOKUP($D1342,metadata!$B$2:$Z$450,24,FALSE)</f>
        <v>0</v>
      </c>
      <c r="AB1342">
        <f>VLOOKUP($D1342,metadata!$B$2:$Z$450,25,FALSE)</f>
        <v>0</v>
      </c>
    </row>
    <row r="1343" spans="3:28" x14ac:dyDescent="0.3">
      <c r="C1343">
        <v>1342</v>
      </c>
      <c r="D1343" s="11" t="str">
        <f t="shared" si="20"/>
        <v>19- Fuchu</v>
      </c>
      <c r="E1343" t="str">
        <f>VLOOKUP($D1343,metadata!$B$2:$S$450,2,FALSE)</f>
        <v>Kato, Y</v>
      </c>
      <c r="F1343" t="str">
        <f>VLOOKUP($D1343,metadata!$B$2:$S$450,3,FALSE)</f>
        <v>Geographic variation in photoperiodic response for the induction of pupal diapause in the Aristolochia-feeding butterfly Atrophaneura alcinous</v>
      </c>
      <c r="G1343" t="str">
        <f>VLOOKUP($D1343,metadata!$B$2:$S$450,4,FALSE)</f>
        <v>10.1303/aez.2005.347</v>
      </c>
      <c r="H1343" t="str">
        <f>VLOOKUP($D1343,metadata!$B$2:$S$450,5,FALSE)</f>
        <v>y</v>
      </c>
      <c r="I1343" t="str">
        <f>VLOOKUP($D1343,metadata!$B$2:$S$450,6,FALSE)</f>
        <v>a</v>
      </c>
      <c r="J1343" t="str">
        <f>VLOOKUP($D1343,metadata!$B$2:$S$450,7,FALSE)</f>
        <v>i</v>
      </c>
      <c r="K1343">
        <f>VLOOKUP($D1343,metadata!$B$2:$S$450,8,FALSE)</f>
        <v>7</v>
      </c>
      <c r="L1343">
        <f>VLOOKUP($D1343,metadata!$B$2:$S$450,9,FALSE)</f>
        <v>5</v>
      </c>
      <c r="M1343">
        <f>VLOOKUP($D1343,metadata!$B$2:$S$450,10,FALSE)</f>
        <v>0</v>
      </c>
      <c r="N1343" t="str">
        <f>VLOOKUP($D1343,metadata!$B$2:$S$450,11,FALSE)</f>
        <v>Atrophaneura alcinous</v>
      </c>
      <c r="O1343" t="str">
        <f>VLOOKUP($D1343,metadata!$B$2:$S$450,12,FALSE)</f>
        <v>lepidoptera</v>
      </c>
      <c r="P1343" t="str">
        <f>VLOOKUP($D1343,metadata!$B$2:$S$450,13,FALSE)</f>
        <v xml:space="preserve"> Fuchu</v>
      </c>
      <c r="Q1343">
        <f>VLOOKUP($D1343,metadata!$B$2:$S$450,14,FALSE)</f>
        <v>35.668968999999997</v>
      </c>
      <c r="R1343">
        <f>VLOOKUP($D1343,metadata!$B$2:$S$450,15,FALSE)</f>
        <v>139.47766899999999</v>
      </c>
      <c r="S1343">
        <f>VLOOKUP($D1343,metadata!$B$2:$S$450,16,FALSE)</f>
        <v>0.05</v>
      </c>
      <c r="T1343">
        <f>VLOOKUP($D1343,metadata!$B$2:$S$450,17,FALSE)</f>
        <v>50</v>
      </c>
      <c r="U1343">
        <f>VLOOKUP($D1343,metadata!$B$2:$S$450,18,FALSE)</f>
        <v>0</v>
      </c>
      <c r="V1343">
        <f>VLOOKUP($D1343,metadata!$B$2:$Z$450,19,FALSE)</f>
        <v>25</v>
      </c>
      <c r="W1343" t="str">
        <f>VLOOKUP($D1343,metadata!$B$2:$Z$450,20,FALSE)</f>
        <v>global average</v>
      </c>
      <c r="X1343">
        <f>VLOOKUP($D1343,metadata!$B$2:$Z$450,21,FALSE)</f>
        <v>0</v>
      </c>
      <c r="Y1343">
        <f>VLOOKUP($D1343,metadata!$B$2:$Z$450,22,FALSE)</f>
        <v>19</v>
      </c>
      <c r="Z1343">
        <f>VLOOKUP($D1343,metadata!$B$2:$Z$450,23,FALSE)</f>
        <v>0</v>
      </c>
      <c r="AA1343">
        <f>VLOOKUP($D1343,metadata!$B$2:$Z$450,24,FALSE)</f>
        <v>0</v>
      </c>
      <c r="AB1343">
        <f>VLOOKUP($D1343,metadata!$B$2:$Z$450,25,FALSE)</f>
        <v>0</v>
      </c>
    </row>
    <row r="1344" spans="3:28" x14ac:dyDescent="0.3">
      <c r="C1344">
        <v>1343</v>
      </c>
      <c r="D1344" s="11" t="str">
        <f t="shared" si="20"/>
        <v>19- Fuchu</v>
      </c>
      <c r="E1344" t="str">
        <f>VLOOKUP($D1344,metadata!$B$2:$S$450,2,FALSE)</f>
        <v>Kato, Y</v>
      </c>
      <c r="F1344" t="str">
        <f>VLOOKUP($D1344,metadata!$B$2:$S$450,3,FALSE)</f>
        <v>Geographic variation in photoperiodic response for the induction of pupal diapause in the Aristolochia-feeding butterfly Atrophaneura alcinous</v>
      </c>
      <c r="G1344" t="str">
        <f>VLOOKUP($D1344,metadata!$B$2:$S$450,4,FALSE)</f>
        <v>10.1303/aez.2005.347</v>
      </c>
      <c r="H1344" t="str">
        <f>VLOOKUP($D1344,metadata!$B$2:$S$450,5,FALSE)</f>
        <v>y</v>
      </c>
      <c r="I1344" t="str">
        <f>VLOOKUP($D1344,metadata!$B$2:$S$450,6,FALSE)</f>
        <v>a</v>
      </c>
      <c r="J1344" t="str">
        <f>VLOOKUP($D1344,metadata!$B$2:$S$450,7,FALSE)</f>
        <v>i</v>
      </c>
      <c r="K1344">
        <f>VLOOKUP($D1344,metadata!$B$2:$S$450,8,FALSE)</f>
        <v>7</v>
      </c>
      <c r="L1344">
        <f>VLOOKUP($D1344,metadata!$B$2:$S$450,9,FALSE)</f>
        <v>5</v>
      </c>
      <c r="M1344">
        <f>VLOOKUP($D1344,metadata!$B$2:$S$450,10,FALSE)</f>
        <v>0</v>
      </c>
      <c r="N1344" t="str">
        <f>VLOOKUP($D1344,metadata!$B$2:$S$450,11,FALSE)</f>
        <v>Atrophaneura alcinous</v>
      </c>
      <c r="O1344" t="str">
        <f>VLOOKUP($D1344,metadata!$B$2:$S$450,12,FALSE)</f>
        <v>lepidoptera</v>
      </c>
      <c r="P1344" t="str">
        <f>VLOOKUP($D1344,metadata!$B$2:$S$450,13,FALSE)</f>
        <v xml:space="preserve"> Fuchu</v>
      </c>
      <c r="Q1344">
        <f>VLOOKUP($D1344,metadata!$B$2:$S$450,14,FALSE)</f>
        <v>35.668968999999997</v>
      </c>
      <c r="R1344">
        <f>VLOOKUP($D1344,metadata!$B$2:$S$450,15,FALSE)</f>
        <v>139.47766899999999</v>
      </c>
      <c r="S1344">
        <f>VLOOKUP($D1344,metadata!$B$2:$S$450,16,FALSE)</f>
        <v>0.05</v>
      </c>
      <c r="T1344">
        <f>VLOOKUP($D1344,metadata!$B$2:$S$450,17,FALSE)</f>
        <v>50</v>
      </c>
      <c r="U1344">
        <f>VLOOKUP($D1344,metadata!$B$2:$S$450,18,FALSE)</f>
        <v>0</v>
      </c>
      <c r="V1344">
        <f>VLOOKUP($D1344,metadata!$B$2:$Z$450,19,FALSE)</f>
        <v>25</v>
      </c>
      <c r="W1344" t="str">
        <f>VLOOKUP($D1344,metadata!$B$2:$Z$450,20,FALSE)</f>
        <v>global average</v>
      </c>
      <c r="X1344">
        <f>VLOOKUP($D1344,metadata!$B$2:$Z$450,21,FALSE)</f>
        <v>0</v>
      </c>
      <c r="Y1344">
        <f>VLOOKUP($D1344,metadata!$B$2:$Z$450,22,FALSE)</f>
        <v>19</v>
      </c>
      <c r="Z1344">
        <f>VLOOKUP($D1344,metadata!$B$2:$Z$450,23,FALSE)</f>
        <v>0</v>
      </c>
      <c r="AA1344">
        <f>VLOOKUP($D1344,metadata!$B$2:$Z$450,24,FALSE)</f>
        <v>0</v>
      </c>
      <c r="AB1344">
        <f>VLOOKUP($D1344,metadata!$B$2:$Z$450,25,FALSE)</f>
        <v>0</v>
      </c>
    </row>
    <row r="1345" spans="3:28" x14ac:dyDescent="0.3">
      <c r="C1345">
        <v>1344</v>
      </c>
      <c r="D1345" s="11" t="str">
        <f t="shared" si="20"/>
        <v>19- Fuchu</v>
      </c>
      <c r="E1345" t="str">
        <f>VLOOKUP($D1345,metadata!$B$2:$S$450,2,FALSE)</f>
        <v>Kato, Y</v>
      </c>
      <c r="F1345" t="str">
        <f>VLOOKUP($D1345,metadata!$B$2:$S$450,3,FALSE)</f>
        <v>Geographic variation in photoperiodic response for the induction of pupal diapause in the Aristolochia-feeding butterfly Atrophaneura alcinous</v>
      </c>
      <c r="G1345" t="str">
        <f>VLOOKUP($D1345,metadata!$B$2:$S$450,4,FALSE)</f>
        <v>10.1303/aez.2005.347</v>
      </c>
      <c r="H1345" t="str">
        <f>VLOOKUP($D1345,metadata!$B$2:$S$450,5,FALSE)</f>
        <v>y</v>
      </c>
      <c r="I1345" t="str">
        <f>VLOOKUP($D1345,metadata!$B$2:$S$450,6,FALSE)</f>
        <v>a</v>
      </c>
      <c r="J1345" t="str">
        <f>VLOOKUP($D1345,metadata!$B$2:$S$450,7,FALSE)</f>
        <v>i</v>
      </c>
      <c r="K1345">
        <f>VLOOKUP($D1345,metadata!$B$2:$S$450,8,FALSE)</f>
        <v>7</v>
      </c>
      <c r="L1345">
        <f>VLOOKUP($D1345,metadata!$B$2:$S$450,9,FALSE)</f>
        <v>5</v>
      </c>
      <c r="M1345">
        <f>VLOOKUP($D1345,metadata!$B$2:$S$450,10,FALSE)</f>
        <v>0</v>
      </c>
      <c r="N1345" t="str">
        <f>VLOOKUP($D1345,metadata!$B$2:$S$450,11,FALSE)</f>
        <v>Atrophaneura alcinous</v>
      </c>
      <c r="O1345" t="str">
        <f>VLOOKUP($D1345,metadata!$B$2:$S$450,12,FALSE)</f>
        <v>lepidoptera</v>
      </c>
      <c r="P1345" t="str">
        <f>VLOOKUP($D1345,metadata!$B$2:$S$450,13,FALSE)</f>
        <v xml:space="preserve"> Fuchu</v>
      </c>
      <c r="Q1345">
        <f>VLOOKUP($D1345,metadata!$B$2:$S$450,14,FALSE)</f>
        <v>35.668968999999997</v>
      </c>
      <c r="R1345">
        <f>VLOOKUP($D1345,metadata!$B$2:$S$450,15,FALSE)</f>
        <v>139.47766899999999</v>
      </c>
      <c r="S1345">
        <f>VLOOKUP($D1345,metadata!$B$2:$S$450,16,FALSE)</f>
        <v>0.05</v>
      </c>
      <c r="T1345">
        <f>VLOOKUP($D1345,metadata!$B$2:$S$450,17,FALSE)</f>
        <v>50</v>
      </c>
      <c r="U1345">
        <f>VLOOKUP($D1345,metadata!$B$2:$S$450,18,FALSE)</f>
        <v>0</v>
      </c>
      <c r="V1345">
        <f>VLOOKUP($D1345,metadata!$B$2:$Z$450,19,FALSE)</f>
        <v>25</v>
      </c>
      <c r="W1345" t="str">
        <f>VLOOKUP($D1345,metadata!$B$2:$Z$450,20,FALSE)</f>
        <v>global average</v>
      </c>
      <c r="X1345">
        <f>VLOOKUP($D1345,metadata!$B$2:$Z$450,21,FALSE)</f>
        <v>0</v>
      </c>
      <c r="Y1345">
        <f>VLOOKUP($D1345,metadata!$B$2:$Z$450,22,FALSE)</f>
        <v>19</v>
      </c>
      <c r="Z1345">
        <f>VLOOKUP($D1345,metadata!$B$2:$Z$450,23,FALSE)</f>
        <v>0</v>
      </c>
      <c r="AA1345">
        <f>VLOOKUP($D1345,metadata!$B$2:$Z$450,24,FALSE)</f>
        <v>0</v>
      </c>
      <c r="AB1345">
        <f>VLOOKUP($D1345,metadata!$B$2:$Z$450,25,FALSE)</f>
        <v>0</v>
      </c>
    </row>
    <row r="1346" spans="3:28" x14ac:dyDescent="0.3">
      <c r="C1346">
        <v>1345</v>
      </c>
      <c r="D1346" s="11" t="str">
        <f t="shared" si="20"/>
        <v>19- Fuchu</v>
      </c>
      <c r="E1346" t="str">
        <f>VLOOKUP($D1346,metadata!$B$2:$S$450,2,FALSE)</f>
        <v>Kato, Y</v>
      </c>
      <c r="F1346" t="str">
        <f>VLOOKUP($D1346,metadata!$B$2:$S$450,3,FALSE)</f>
        <v>Geographic variation in photoperiodic response for the induction of pupal diapause in the Aristolochia-feeding butterfly Atrophaneura alcinous</v>
      </c>
      <c r="G1346" t="str">
        <f>VLOOKUP($D1346,metadata!$B$2:$S$450,4,FALSE)</f>
        <v>10.1303/aez.2005.347</v>
      </c>
      <c r="H1346" t="str">
        <f>VLOOKUP($D1346,metadata!$B$2:$S$450,5,FALSE)</f>
        <v>y</v>
      </c>
      <c r="I1346" t="str">
        <f>VLOOKUP($D1346,metadata!$B$2:$S$450,6,FALSE)</f>
        <v>a</v>
      </c>
      <c r="J1346" t="str">
        <f>VLOOKUP($D1346,metadata!$B$2:$S$450,7,FALSE)</f>
        <v>i</v>
      </c>
      <c r="K1346">
        <f>VLOOKUP($D1346,metadata!$B$2:$S$450,8,FALSE)</f>
        <v>7</v>
      </c>
      <c r="L1346">
        <f>VLOOKUP($D1346,metadata!$B$2:$S$450,9,FALSE)</f>
        <v>5</v>
      </c>
      <c r="M1346">
        <f>VLOOKUP($D1346,metadata!$B$2:$S$450,10,FALSE)</f>
        <v>0</v>
      </c>
      <c r="N1346" t="str">
        <f>VLOOKUP($D1346,metadata!$B$2:$S$450,11,FALSE)</f>
        <v>Atrophaneura alcinous</v>
      </c>
      <c r="O1346" t="str">
        <f>VLOOKUP($D1346,metadata!$B$2:$S$450,12,FALSE)</f>
        <v>lepidoptera</v>
      </c>
      <c r="P1346" t="str">
        <f>VLOOKUP($D1346,metadata!$B$2:$S$450,13,FALSE)</f>
        <v xml:space="preserve"> Fuchu</v>
      </c>
      <c r="Q1346">
        <f>VLOOKUP($D1346,metadata!$B$2:$S$450,14,FALSE)</f>
        <v>35.668968999999997</v>
      </c>
      <c r="R1346">
        <f>VLOOKUP($D1346,metadata!$B$2:$S$450,15,FALSE)</f>
        <v>139.47766899999999</v>
      </c>
      <c r="S1346">
        <f>VLOOKUP($D1346,metadata!$B$2:$S$450,16,FALSE)</f>
        <v>0.05</v>
      </c>
      <c r="T1346">
        <f>VLOOKUP($D1346,metadata!$B$2:$S$450,17,FALSE)</f>
        <v>50</v>
      </c>
      <c r="U1346">
        <f>VLOOKUP($D1346,metadata!$B$2:$S$450,18,FALSE)</f>
        <v>0</v>
      </c>
      <c r="V1346">
        <f>VLOOKUP($D1346,metadata!$B$2:$Z$450,19,FALSE)</f>
        <v>25</v>
      </c>
      <c r="W1346" t="str">
        <f>VLOOKUP($D1346,metadata!$B$2:$Z$450,20,FALSE)</f>
        <v>global average</v>
      </c>
      <c r="X1346">
        <f>VLOOKUP($D1346,metadata!$B$2:$Z$450,21,FALSE)</f>
        <v>0</v>
      </c>
      <c r="Y1346">
        <f>VLOOKUP($D1346,metadata!$B$2:$Z$450,22,FALSE)</f>
        <v>19</v>
      </c>
      <c r="Z1346">
        <f>VLOOKUP($D1346,metadata!$B$2:$Z$450,23,FALSE)</f>
        <v>0</v>
      </c>
      <c r="AA1346">
        <f>VLOOKUP($D1346,metadata!$B$2:$Z$450,24,FALSE)</f>
        <v>0</v>
      </c>
      <c r="AB1346">
        <f>VLOOKUP($D1346,metadata!$B$2:$Z$450,25,FALSE)</f>
        <v>0</v>
      </c>
    </row>
    <row r="1347" spans="3:28" x14ac:dyDescent="0.3">
      <c r="C1347">
        <v>1346</v>
      </c>
      <c r="D1347" s="11" t="str">
        <f t="shared" ref="D1347:D1410" si="21">VLOOKUP(C1347,$A$1:$B$451,2)</f>
        <v>19- Fuchu</v>
      </c>
      <c r="E1347" t="str">
        <f>VLOOKUP($D1347,metadata!$B$2:$S$450,2,FALSE)</f>
        <v>Kato, Y</v>
      </c>
      <c r="F1347" t="str">
        <f>VLOOKUP($D1347,metadata!$B$2:$S$450,3,FALSE)</f>
        <v>Geographic variation in photoperiodic response for the induction of pupal diapause in the Aristolochia-feeding butterfly Atrophaneura alcinous</v>
      </c>
      <c r="G1347" t="str">
        <f>VLOOKUP($D1347,metadata!$B$2:$S$450,4,FALSE)</f>
        <v>10.1303/aez.2005.347</v>
      </c>
      <c r="H1347" t="str">
        <f>VLOOKUP($D1347,metadata!$B$2:$S$450,5,FALSE)</f>
        <v>y</v>
      </c>
      <c r="I1347" t="str">
        <f>VLOOKUP($D1347,metadata!$B$2:$S$450,6,FALSE)</f>
        <v>a</v>
      </c>
      <c r="J1347" t="str">
        <f>VLOOKUP($D1347,metadata!$B$2:$S$450,7,FALSE)</f>
        <v>i</v>
      </c>
      <c r="K1347">
        <f>VLOOKUP($D1347,metadata!$B$2:$S$450,8,FALSE)</f>
        <v>7</v>
      </c>
      <c r="L1347">
        <f>VLOOKUP($D1347,metadata!$B$2:$S$450,9,FALSE)</f>
        <v>5</v>
      </c>
      <c r="M1347">
        <f>VLOOKUP($D1347,metadata!$B$2:$S$450,10,FALSE)</f>
        <v>0</v>
      </c>
      <c r="N1347" t="str">
        <f>VLOOKUP($D1347,metadata!$B$2:$S$450,11,FALSE)</f>
        <v>Atrophaneura alcinous</v>
      </c>
      <c r="O1347" t="str">
        <f>VLOOKUP($D1347,metadata!$B$2:$S$450,12,FALSE)</f>
        <v>lepidoptera</v>
      </c>
      <c r="P1347" t="str">
        <f>VLOOKUP($D1347,metadata!$B$2:$S$450,13,FALSE)</f>
        <v xml:space="preserve"> Fuchu</v>
      </c>
      <c r="Q1347">
        <f>VLOOKUP($D1347,metadata!$B$2:$S$450,14,FALSE)</f>
        <v>35.668968999999997</v>
      </c>
      <c r="R1347">
        <f>VLOOKUP($D1347,metadata!$B$2:$S$450,15,FALSE)</f>
        <v>139.47766899999999</v>
      </c>
      <c r="S1347">
        <f>VLOOKUP($D1347,metadata!$B$2:$S$450,16,FALSE)</f>
        <v>0.05</v>
      </c>
      <c r="T1347">
        <f>VLOOKUP($D1347,metadata!$B$2:$S$450,17,FALSE)</f>
        <v>50</v>
      </c>
      <c r="U1347">
        <f>VLOOKUP($D1347,metadata!$B$2:$S$450,18,FALSE)</f>
        <v>0</v>
      </c>
      <c r="V1347">
        <f>VLOOKUP($D1347,metadata!$B$2:$Z$450,19,FALSE)</f>
        <v>25</v>
      </c>
      <c r="W1347" t="str">
        <f>VLOOKUP($D1347,metadata!$B$2:$Z$450,20,FALSE)</f>
        <v>global average</v>
      </c>
      <c r="X1347">
        <f>VLOOKUP($D1347,metadata!$B$2:$Z$450,21,FALSE)</f>
        <v>0</v>
      </c>
      <c r="Y1347">
        <f>VLOOKUP($D1347,metadata!$B$2:$Z$450,22,FALSE)</f>
        <v>19</v>
      </c>
      <c r="Z1347">
        <f>VLOOKUP($D1347,metadata!$B$2:$Z$450,23,FALSE)</f>
        <v>0</v>
      </c>
      <c r="AA1347">
        <f>VLOOKUP($D1347,metadata!$B$2:$Z$450,24,FALSE)</f>
        <v>0</v>
      </c>
      <c r="AB1347">
        <f>VLOOKUP($D1347,metadata!$B$2:$Z$450,25,FALSE)</f>
        <v>0</v>
      </c>
    </row>
    <row r="1348" spans="3:28" x14ac:dyDescent="0.3">
      <c r="C1348">
        <v>1347</v>
      </c>
      <c r="D1348" s="11" t="str">
        <f t="shared" si="21"/>
        <v>19- Fuchu</v>
      </c>
      <c r="E1348" t="str">
        <f>VLOOKUP($D1348,metadata!$B$2:$S$450,2,FALSE)</f>
        <v>Kato, Y</v>
      </c>
      <c r="F1348" t="str">
        <f>VLOOKUP($D1348,metadata!$B$2:$S$450,3,FALSE)</f>
        <v>Geographic variation in photoperiodic response for the induction of pupal diapause in the Aristolochia-feeding butterfly Atrophaneura alcinous</v>
      </c>
      <c r="G1348" t="str">
        <f>VLOOKUP($D1348,metadata!$B$2:$S$450,4,FALSE)</f>
        <v>10.1303/aez.2005.347</v>
      </c>
      <c r="H1348" t="str">
        <f>VLOOKUP($D1348,metadata!$B$2:$S$450,5,FALSE)</f>
        <v>y</v>
      </c>
      <c r="I1348" t="str">
        <f>VLOOKUP($D1348,metadata!$B$2:$S$450,6,FALSE)</f>
        <v>a</v>
      </c>
      <c r="J1348" t="str">
        <f>VLOOKUP($D1348,metadata!$B$2:$S$450,7,FALSE)</f>
        <v>i</v>
      </c>
      <c r="K1348">
        <f>VLOOKUP($D1348,metadata!$B$2:$S$450,8,FALSE)</f>
        <v>7</v>
      </c>
      <c r="L1348">
        <f>VLOOKUP($D1348,metadata!$B$2:$S$450,9,FALSE)</f>
        <v>5</v>
      </c>
      <c r="M1348">
        <f>VLOOKUP($D1348,metadata!$B$2:$S$450,10,FALSE)</f>
        <v>0</v>
      </c>
      <c r="N1348" t="str">
        <f>VLOOKUP($D1348,metadata!$B$2:$S$450,11,FALSE)</f>
        <v>Atrophaneura alcinous</v>
      </c>
      <c r="O1348" t="str">
        <f>VLOOKUP($D1348,metadata!$B$2:$S$450,12,FALSE)</f>
        <v>lepidoptera</v>
      </c>
      <c r="P1348" t="str">
        <f>VLOOKUP($D1348,metadata!$B$2:$S$450,13,FALSE)</f>
        <v xml:space="preserve"> Fuchu</v>
      </c>
      <c r="Q1348">
        <f>VLOOKUP($D1348,metadata!$B$2:$S$450,14,FALSE)</f>
        <v>35.668968999999997</v>
      </c>
      <c r="R1348">
        <f>VLOOKUP($D1348,metadata!$B$2:$S$450,15,FALSE)</f>
        <v>139.47766899999999</v>
      </c>
      <c r="S1348">
        <f>VLOOKUP($D1348,metadata!$B$2:$S$450,16,FALSE)</f>
        <v>0.05</v>
      </c>
      <c r="T1348">
        <f>VLOOKUP($D1348,metadata!$B$2:$S$450,17,FALSE)</f>
        <v>50</v>
      </c>
      <c r="U1348">
        <f>VLOOKUP($D1348,metadata!$B$2:$S$450,18,FALSE)</f>
        <v>0</v>
      </c>
      <c r="V1348">
        <f>VLOOKUP($D1348,metadata!$B$2:$Z$450,19,FALSE)</f>
        <v>25</v>
      </c>
      <c r="W1348" t="str">
        <f>VLOOKUP($D1348,metadata!$B$2:$Z$450,20,FALSE)</f>
        <v>global average</v>
      </c>
      <c r="X1348">
        <f>VLOOKUP($D1348,metadata!$B$2:$Z$450,21,FALSE)</f>
        <v>0</v>
      </c>
      <c r="Y1348">
        <f>VLOOKUP($D1348,metadata!$B$2:$Z$450,22,FALSE)</f>
        <v>19</v>
      </c>
      <c r="Z1348">
        <f>VLOOKUP($D1348,metadata!$B$2:$Z$450,23,FALSE)</f>
        <v>0</v>
      </c>
      <c r="AA1348">
        <f>VLOOKUP($D1348,metadata!$B$2:$Z$450,24,FALSE)</f>
        <v>0</v>
      </c>
      <c r="AB1348">
        <f>VLOOKUP($D1348,metadata!$B$2:$Z$450,25,FALSE)</f>
        <v>0</v>
      </c>
    </row>
    <row r="1349" spans="3:28" x14ac:dyDescent="0.3">
      <c r="C1349">
        <v>1348</v>
      </c>
      <c r="D1349" s="11" t="str">
        <f t="shared" si="21"/>
        <v>19- Fuchu</v>
      </c>
      <c r="E1349" t="str">
        <f>VLOOKUP($D1349,metadata!$B$2:$S$450,2,FALSE)</f>
        <v>Kato, Y</v>
      </c>
      <c r="F1349" t="str">
        <f>VLOOKUP($D1349,metadata!$B$2:$S$450,3,FALSE)</f>
        <v>Geographic variation in photoperiodic response for the induction of pupal diapause in the Aristolochia-feeding butterfly Atrophaneura alcinous</v>
      </c>
      <c r="G1349" t="str">
        <f>VLOOKUP($D1349,metadata!$B$2:$S$450,4,FALSE)</f>
        <v>10.1303/aez.2005.347</v>
      </c>
      <c r="H1349" t="str">
        <f>VLOOKUP($D1349,metadata!$B$2:$S$450,5,FALSE)</f>
        <v>y</v>
      </c>
      <c r="I1349" t="str">
        <f>VLOOKUP($D1349,metadata!$B$2:$S$450,6,FALSE)</f>
        <v>a</v>
      </c>
      <c r="J1349" t="str">
        <f>VLOOKUP($D1349,metadata!$B$2:$S$450,7,FALSE)</f>
        <v>i</v>
      </c>
      <c r="K1349">
        <f>VLOOKUP($D1349,metadata!$B$2:$S$450,8,FALSE)</f>
        <v>7</v>
      </c>
      <c r="L1349">
        <f>VLOOKUP($D1349,metadata!$B$2:$S$450,9,FALSE)</f>
        <v>5</v>
      </c>
      <c r="M1349">
        <f>VLOOKUP($D1349,metadata!$B$2:$S$450,10,FALSE)</f>
        <v>0</v>
      </c>
      <c r="N1349" t="str">
        <f>VLOOKUP($D1349,metadata!$B$2:$S$450,11,FALSE)</f>
        <v>Atrophaneura alcinous</v>
      </c>
      <c r="O1349" t="str">
        <f>VLOOKUP($D1349,metadata!$B$2:$S$450,12,FALSE)</f>
        <v>lepidoptera</v>
      </c>
      <c r="P1349" t="str">
        <f>VLOOKUP($D1349,metadata!$B$2:$S$450,13,FALSE)</f>
        <v xml:space="preserve"> Fuchu</v>
      </c>
      <c r="Q1349">
        <f>VLOOKUP($D1349,metadata!$B$2:$S$450,14,FALSE)</f>
        <v>35.668968999999997</v>
      </c>
      <c r="R1349">
        <f>VLOOKUP($D1349,metadata!$B$2:$S$450,15,FALSE)</f>
        <v>139.47766899999999</v>
      </c>
      <c r="S1349">
        <f>VLOOKUP($D1349,metadata!$B$2:$S$450,16,FALSE)</f>
        <v>0.05</v>
      </c>
      <c r="T1349">
        <f>VLOOKUP($D1349,metadata!$B$2:$S$450,17,FALSE)</f>
        <v>50</v>
      </c>
      <c r="U1349">
        <f>VLOOKUP($D1349,metadata!$B$2:$S$450,18,FALSE)</f>
        <v>0</v>
      </c>
      <c r="V1349">
        <f>VLOOKUP($D1349,metadata!$B$2:$Z$450,19,FALSE)</f>
        <v>25</v>
      </c>
      <c r="W1349" t="str">
        <f>VLOOKUP($D1349,metadata!$B$2:$Z$450,20,FALSE)</f>
        <v>global average</v>
      </c>
      <c r="X1349">
        <f>VLOOKUP($D1349,metadata!$B$2:$Z$450,21,FALSE)</f>
        <v>0</v>
      </c>
      <c r="Y1349">
        <f>VLOOKUP($D1349,metadata!$B$2:$Z$450,22,FALSE)</f>
        <v>19</v>
      </c>
      <c r="Z1349">
        <f>VLOOKUP($D1349,metadata!$B$2:$Z$450,23,FALSE)</f>
        <v>0</v>
      </c>
      <c r="AA1349">
        <f>VLOOKUP($D1349,metadata!$B$2:$Z$450,24,FALSE)</f>
        <v>0</v>
      </c>
      <c r="AB1349">
        <f>VLOOKUP($D1349,metadata!$B$2:$Z$450,25,FALSE)</f>
        <v>0</v>
      </c>
    </row>
    <row r="1350" spans="3:28" x14ac:dyDescent="0.3">
      <c r="C1350">
        <v>1349</v>
      </c>
      <c r="D1350" s="11" t="str">
        <f t="shared" si="21"/>
        <v>19- Fuchu</v>
      </c>
      <c r="E1350" t="str">
        <f>VLOOKUP($D1350,metadata!$B$2:$S$450,2,FALSE)</f>
        <v>Kato, Y</v>
      </c>
      <c r="F1350" t="str">
        <f>VLOOKUP($D1350,metadata!$B$2:$S$450,3,FALSE)</f>
        <v>Geographic variation in photoperiodic response for the induction of pupal diapause in the Aristolochia-feeding butterfly Atrophaneura alcinous</v>
      </c>
      <c r="G1350" t="str">
        <f>VLOOKUP($D1350,metadata!$B$2:$S$450,4,FALSE)</f>
        <v>10.1303/aez.2005.347</v>
      </c>
      <c r="H1350" t="str">
        <f>VLOOKUP($D1350,metadata!$B$2:$S$450,5,FALSE)</f>
        <v>y</v>
      </c>
      <c r="I1350" t="str">
        <f>VLOOKUP($D1350,metadata!$B$2:$S$450,6,FALSE)</f>
        <v>a</v>
      </c>
      <c r="J1350" t="str">
        <f>VLOOKUP($D1350,metadata!$B$2:$S$450,7,FALSE)</f>
        <v>i</v>
      </c>
      <c r="K1350">
        <f>VLOOKUP($D1350,metadata!$B$2:$S$450,8,FALSE)</f>
        <v>7</v>
      </c>
      <c r="L1350">
        <f>VLOOKUP($D1350,metadata!$B$2:$S$450,9,FALSE)</f>
        <v>5</v>
      </c>
      <c r="M1350">
        <f>VLOOKUP($D1350,metadata!$B$2:$S$450,10,FALSE)</f>
        <v>0</v>
      </c>
      <c r="N1350" t="str">
        <f>VLOOKUP($D1350,metadata!$B$2:$S$450,11,FALSE)</f>
        <v>Atrophaneura alcinous</v>
      </c>
      <c r="O1350" t="str">
        <f>VLOOKUP($D1350,metadata!$B$2:$S$450,12,FALSE)</f>
        <v>lepidoptera</v>
      </c>
      <c r="P1350" t="str">
        <f>VLOOKUP($D1350,metadata!$B$2:$S$450,13,FALSE)</f>
        <v xml:space="preserve"> Fuchu</v>
      </c>
      <c r="Q1350">
        <f>VLOOKUP($D1350,metadata!$B$2:$S$450,14,FALSE)</f>
        <v>35.668968999999997</v>
      </c>
      <c r="R1350">
        <f>VLOOKUP($D1350,metadata!$B$2:$S$450,15,FALSE)</f>
        <v>139.47766899999999</v>
      </c>
      <c r="S1350">
        <f>VLOOKUP($D1350,metadata!$B$2:$S$450,16,FALSE)</f>
        <v>0.05</v>
      </c>
      <c r="T1350">
        <f>VLOOKUP($D1350,metadata!$B$2:$S$450,17,FALSE)</f>
        <v>50</v>
      </c>
      <c r="U1350">
        <f>VLOOKUP($D1350,metadata!$B$2:$S$450,18,FALSE)</f>
        <v>0</v>
      </c>
      <c r="V1350">
        <f>VLOOKUP($D1350,metadata!$B$2:$Z$450,19,FALSE)</f>
        <v>25</v>
      </c>
      <c r="W1350" t="str">
        <f>VLOOKUP($D1350,metadata!$B$2:$Z$450,20,FALSE)</f>
        <v>global average</v>
      </c>
      <c r="X1350">
        <f>VLOOKUP($D1350,metadata!$B$2:$Z$450,21,FALSE)</f>
        <v>0</v>
      </c>
      <c r="Y1350">
        <f>VLOOKUP($D1350,metadata!$B$2:$Z$450,22,FALSE)</f>
        <v>19</v>
      </c>
      <c r="Z1350">
        <f>VLOOKUP($D1350,metadata!$B$2:$Z$450,23,FALSE)</f>
        <v>0</v>
      </c>
      <c r="AA1350">
        <f>VLOOKUP($D1350,metadata!$B$2:$Z$450,24,FALSE)</f>
        <v>0</v>
      </c>
      <c r="AB1350">
        <f>VLOOKUP($D1350,metadata!$B$2:$Z$450,25,FALSE)</f>
        <v>0</v>
      </c>
    </row>
    <row r="1351" spans="3:28" x14ac:dyDescent="0.3">
      <c r="C1351">
        <v>1350</v>
      </c>
      <c r="D1351" s="11" t="str">
        <f t="shared" si="21"/>
        <v>19- Fuchu</v>
      </c>
      <c r="E1351" t="str">
        <f>VLOOKUP($D1351,metadata!$B$2:$S$450,2,FALSE)</f>
        <v>Kato, Y</v>
      </c>
      <c r="F1351" t="str">
        <f>VLOOKUP($D1351,metadata!$B$2:$S$450,3,FALSE)</f>
        <v>Geographic variation in photoperiodic response for the induction of pupal diapause in the Aristolochia-feeding butterfly Atrophaneura alcinous</v>
      </c>
      <c r="G1351" t="str">
        <f>VLOOKUP($D1351,metadata!$B$2:$S$450,4,FALSE)</f>
        <v>10.1303/aez.2005.347</v>
      </c>
      <c r="H1351" t="str">
        <f>VLOOKUP($D1351,metadata!$B$2:$S$450,5,FALSE)</f>
        <v>y</v>
      </c>
      <c r="I1351" t="str">
        <f>VLOOKUP($D1351,metadata!$B$2:$S$450,6,FALSE)</f>
        <v>a</v>
      </c>
      <c r="J1351" t="str">
        <f>VLOOKUP($D1351,metadata!$B$2:$S$450,7,FALSE)</f>
        <v>i</v>
      </c>
      <c r="K1351">
        <f>VLOOKUP($D1351,metadata!$B$2:$S$450,8,FALSE)</f>
        <v>7</v>
      </c>
      <c r="L1351">
        <f>VLOOKUP($D1351,metadata!$B$2:$S$450,9,FALSE)</f>
        <v>5</v>
      </c>
      <c r="M1351">
        <f>VLOOKUP($D1351,metadata!$B$2:$S$450,10,FALSE)</f>
        <v>0</v>
      </c>
      <c r="N1351" t="str">
        <f>VLOOKUP($D1351,metadata!$B$2:$S$450,11,FALSE)</f>
        <v>Atrophaneura alcinous</v>
      </c>
      <c r="O1351" t="str">
        <f>VLOOKUP($D1351,metadata!$B$2:$S$450,12,FALSE)</f>
        <v>lepidoptera</v>
      </c>
      <c r="P1351" t="str">
        <f>VLOOKUP($D1351,metadata!$B$2:$S$450,13,FALSE)</f>
        <v xml:space="preserve"> Fuchu</v>
      </c>
      <c r="Q1351">
        <f>VLOOKUP($D1351,metadata!$B$2:$S$450,14,FALSE)</f>
        <v>35.668968999999997</v>
      </c>
      <c r="R1351">
        <f>VLOOKUP($D1351,metadata!$B$2:$S$450,15,FALSE)</f>
        <v>139.47766899999999</v>
      </c>
      <c r="S1351">
        <f>VLOOKUP($D1351,metadata!$B$2:$S$450,16,FALSE)</f>
        <v>0.05</v>
      </c>
      <c r="T1351">
        <f>VLOOKUP($D1351,metadata!$B$2:$S$450,17,FALSE)</f>
        <v>50</v>
      </c>
      <c r="U1351">
        <f>VLOOKUP($D1351,metadata!$B$2:$S$450,18,FALSE)</f>
        <v>0</v>
      </c>
      <c r="V1351">
        <f>VLOOKUP($D1351,metadata!$B$2:$Z$450,19,FALSE)</f>
        <v>25</v>
      </c>
      <c r="W1351" t="str">
        <f>VLOOKUP($D1351,metadata!$B$2:$Z$450,20,FALSE)</f>
        <v>global average</v>
      </c>
      <c r="X1351">
        <f>VLOOKUP($D1351,metadata!$B$2:$Z$450,21,FALSE)</f>
        <v>0</v>
      </c>
      <c r="Y1351">
        <f>VLOOKUP($D1351,metadata!$B$2:$Z$450,22,FALSE)</f>
        <v>19</v>
      </c>
      <c r="Z1351">
        <f>VLOOKUP($D1351,metadata!$B$2:$Z$450,23,FALSE)</f>
        <v>0</v>
      </c>
      <c r="AA1351">
        <f>VLOOKUP($D1351,metadata!$B$2:$Z$450,24,FALSE)</f>
        <v>0</v>
      </c>
      <c r="AB1351">
        <f>VLOOKUP($D1351,metadata!$B$2:$Z$450,25,FALSE)</f>
        <v>0</v>
      </c>
    </row>
    <row r="1352" spans="3:28" x14ac:dyDescent="0.3">
      <c r="C1352">
        <v>1351</v>
      </c>
      <c r="D1352" s="11" t="str">
        <f t="shared" si="21"/>
        <v>19- Fuchu</v>
      </c>
      <c r="E1352" t="str">
        <f>VLOOKUP($D1352,metadata!$B$2:$S$450,2,FALSE)</f>
        <v>Kato, Y</v>
      </c>
      <c r="F1352" t="str">
        <f>VLOOKUP($D1352,metadata!$B$2:$S$450,3,FALSE)</f>
        <v>Geographic variation in photoperiodic response for the induction of pupal diapause in the Aristolochia-feeding butterfly Atrophaneura alcinous</v>
      </c>
      <c r="G1352" t="str">
        <f>VLOOKUP($D1352,metadata!$B$2:$S$450,4,FALSE)</f>
        <v>10.1303/aez.2005.347</v>
      </c>
      <c r="H1352" t="str">
        <f>VLOOKUP($D1352,metadata!$B$2:$S$450,5,FALSE)</f>
        <v>y</v>
      </c>
      <c r="I1352" t="str">
        <f>VLOOKUP($D1352,metadata!$B$2:$S$450,6,FALSE)</f>
        <v>a</v>
      </c>
      <c r="J1352" t="str">
        <f>VLOOKUP($D1352,metadata!$B$2:$S$450,7,FALSE)</f>
        <v>i</v>
      </c>
      <c r="K1352">
        <f>VLOOKUP($D1352,metadata!$B$2:$S$450,8,FALSE)</f>
        <v>7</v>
      </c>
      <c r="L1352">
        <f>VLOOKUP($D1352,metadata!$B$2:$S$450,9,FALSE)</f>
        <v>5</v>
      </c>
      <c r="M1352">
        <f>VLOOKUP($D1352,metadata!$B$2:$S$450,10,FALSE)</f>
        <v>0</v>
      </c>
      <c r="N1352" t="str">
        <f>VLOOKUP($D1352,metadata!$B$2:$S$450,11,FALSE)</f>
        <v>Atrophaneura alcinous</v>
      </c>
      <c r="O1352" t="str">
        <f>VLOOKUP($D1352,metadata!$B$2:$S$450,12,FALSE)</f>
        <v>lepidoptera</v>
      </c>
      <c r="P1352" t="str">
        <f>VLOOKUP($D1352,metadata!$B$2:$S$450,13,FALSE)</f>
        <v xml:space="preserve"> Fuchu</v>
      </c>
      <c r="Q1352">
        <f>VLOOKUP($D1352,metadata!$B$2:$S$450,14,FALSE)</f>
        <v>35.668968999999997</v>
      </c>
      <c r="R1352">
        <f>VLOOKUP($D1352,metadata!$B$2:$S$450,15,FALSE)</f>
        <v>139.47766899999999</v>
      </c>
      <c r="S1352">
        <f>VLOOKUP($D1352,metadata!$B$2:$S$450,16,FALSE)</f>
        <v>0.05</v>
      </c>
      <c r="T1352">
        <f>VLOOKUP($D1352,metadata!$B$2:$S$450,17,FALSE)</f>
        <v>50</v>
      </c>
      <c r="U1352">
        <f>VLOOKUP($D1352,metadata!$B$2:$S$450,18,FALSE)</f>
        <v>0</v>
      </c>
      <c r="V1352">
        <f>VLOOKUP($D1352,metadata!$B$2:$Z$450,19,FALSE)</f>
        <v>25</v>
      </c>
      <c r="W1352" t="str">
        <f>VLOOKUP($D1352,metadata!$B$2:$Z$450,20,FALSE)</f>
        <v>global average</v>
      </c>
      <c r="X1352">
        <f>VLOOKUP($D1352,metadata!$B$2:$Z$450,21,FALSE)</f>
        <v>0</v>
      </c>
      <c r="Y1352">
        <f>VLOOKUP($D1352,metadata!$B$2:$Z$450,22,FALSE)</f>
        <v>19</v>
      </c>
      <c r="Z1352">
        <f>VLOOKUP($D1352,metadata!$B$2:$Z$450,23,FALSE)</f>
        <v>0</v>
      </c>
      <c r="AA1352">
        <f>VLOOKUP($D1352,metadata!$B$2:$Z$450,24,FALSE)</f>
        <v>0</v>
      </c>
      <c r="AB1352">
        <f>VLOOKUP($D1352,metadata!$B$2:$Z$450,25,FALSE)</f>
        <v>0</v>
      </c>
    </row>
    <row r="1353" spans="3:28" x14ac:dyDescent="0.3">
      <c r="C1353">
        <v>1352</v>
      </c>
      <c r="D1353" s="11" t="str">
        <f t="shared" si="21"/>
        <v>19- Fuchu</v>
      </c>
      <c r="E1353" t="str">
        <f>VLOOKUP($D1353,metadata!$B$2:$S$450,2,FALSE)</f>
        <v>Kato, Y</v>
      </c>
      <c r="F1353" t="str">
        <f>VLOOKUP($D1353,metadata!$B$2:$S$450,3,FALSE)</f>
        <v>Geographic variation in photoperiodic response for the induction of pupal diapause in the Aristolochia-feeding butterfly Atrophaneura alcinous</v>
      </c>
      <c r="G1353" t="str">
        <f>VLOOKUP($D1353,metadata!$B$2:$S$450,4,FALSE)</f>
        <v>10.1303/aez.2005.347</v>
      </c>
      <c r="H1353" t="str">
        <f>VLOOKUP($D1353,metadata!$B$2:$S$450,5,FALSE)</f>
        <v>y</v>
      </c>
      <c r="I1353" t="str">
        <f>VLOOKUP($D1353,metadata!$B$2:$S$450,6,FALSE)</f>
        <v>a</v>
      </c>
      <c r="J1353" t="str">
        <f>VLOOKUP($D1353,metadata!$B$2:$S$450,7,FALSE)</f>
        <v>i</v>
      </c>
      <c r="K1353">
        <f>VLOOKUP($D1353,metadata!$B$2:$S$450,8,FALSE)</f>
        <v>7</v>
      </c>
      <c r="L1353">
        <f>VLOOKUP($D1353,metadata!$B$2:$S$450,9,FALSE)</f>
        <v>5</v>
      </c>
      <c r="M1353">
        <f>VLOOKUP($D1353,metadata!$B$2:$S$450,10,FALSE)</f>
        <v>0</v>
      </c>
      <c r="N1353" t="str">
        <f>VLOOKUP($D1353,metadata!$B$2:$S$450,11,FALSE)</f>
        <v>Atrophaneura alcinous</v>
      </c>
      <c r="O1353" t="str">
        <f>VLOOKUP($D1353,metadata!$B$2:$S$450,12,FALSE)</f>
        <v>lepidoptera</v>
      </c>
      <c r="P1353" t="str">
        <f>VLOOKUP($D1353,metadata!$B$2:$S$450,13,FALSE)</f>
        <v xml:space="preserve"> Fuchu</v>
      </c>
      <c r="Q1353">
        <f>VLOOKUP($D1353,metadata!$B$2:$S$450,14,FALSE)</f>
        <v>35.668968999999997</v>
      </c>
      <c r="R1353">
        <f>VLOOKUP($D1353,metadata!$B$2:$S$450,15,FALSE)</f>
        <v>139.47766899999999</v>
      </c>
      <c r="S1353">
        <f>VLOOKUP($D1353,metadata!$B$2:$S$450,16,FALSE)</f>
        <v>0.05</v>
      </c>
      <c r="T1353">
        <f>VLOOKUP($D1353,metadata!$B$2:$S$450,17,FALSE)</f>
        <v>50</v>
      </c>
      <c r="U1353">
        <f>VLOOKUP($D1353,metadata!$B$2:$S$450,18,FALSE)</f>
        <v>0</v>
      </c>
      <c r="V1353">
        <f>VLOOKUP($D1353,metadata!$B$2:$Z$450,19,FALSE)</f>
        <v>25</v>
      </c>
      <c r="W1353" t="str">
        <f>VLOOKUP($D1353,metadata!$B$2:$Z$450,20,FALSE)</f>
        <v>global average</v>
      </c>
      <c r="X1353">
        <f>VLOOKUP($D1353,metadata!$B$2:$Z$450,21,FALSE)</f>
        <v>0</v>
      </c>
      <c r="Y1353">
        <f>VLOOKUP($D1353,metadata!$B$2:$Z$450,22,FALSE)</f>
        <v>19</v>
      </c>
      <c r="Z1353">
        <f>VLOOKUP($D1353,metadata!$B$2:$Z$450,23,FALSE)</f>
        <v>0</v>
      </c>
      <c r="AA1353">
        <f>VLOOKUP($D1353,metadata!$B$2:$Z$450,24,FALSE)</f>
        <v>0</v>
      </c>
      <c r="AB1353">
        <f>VLOOKUP($D1353,metadata!$B$2:$Z$450,25,FALSE)</f>
        <v>0</v>
      </c>
    </row>
    <row r="1354" spans="3:28" x14ac:dyDescent="0.3">
      <c r="C1354">
        <v>1353</v>
      </c>
      <c r="D1354" s="11" t="str">
        <f t="shared" si="21"/>
        <v>19- Fuchu</v>
      </c>
      <c r="E1354" t="str">
        <f>VLOOKUP($D1354,metadata!$B$2:$S$450,2,FALSE)</f>
        <v>Kato, Y</v>
      </c>
      <c r="F1354" t="str">
        <f>VLOOKUP($D1354,metadata!$B$2:$S$450,3,FALSE)</f>
        <v>Geographic variation in photoperiodic response for the induction of pupal diapause in the Aristolochia-feeding butterfly Atrophaneura alcinous</v>
      </c>
      <c r="G1354" t="str">
        <f>VLOOKUP($D1354,metadata!$B$2:$S$450,4,FALSE)</f>
        <v>10.1303/aez.2005.347</v>
      </c>
      <c r="H1354" t="str">
        <f>VLOOKUP($D1354,metadata!$B$2:$S$450,5,FALSE)</f>
        <v>y</v>
      </c>
      <c r="I1354" t="str">
        <f>VLOOKUP($D1354,metadata!$B$2:$S$450,6,FALSE)</f>
        <v>a</v>
      </c>
      <c r="J1354" t="str">
        <f>VLOOKUP($D1354,metadata!$B$2:$S$450,7,FALSE)</f>
        <v>i</v>
      </c>
      <c r="K1354">
        <f>VLOOKUP($D1354,metadata!$B$2:$S$450,8,FALSE)</f>
        <v>7</v>
      </c>
      <c r="L1354">
        <f>VLOOKUP($D1354,metadata!$B$2:$S$450,9,FALSE)</f>
        <v>5</v>
      </c>
      <c r="M1354">
        <f>VLOOKUP($D1354,metadata!$B$2:$S$450,10,FALSE)</f>
        <v>0</v>
      </c>
      <c r="N1354" t="str">
        <f>VLOOKUP($D1354,metadata!$B$2:$S$450,11,FALSE)</f>
        <v>Atrophaneura alcinous</v>
      </c>
      <c r="O1354" t="str">
        <f>VLOOKUP($D1354,metadata!$B$2:$S$450,12,FALSE)</f>
        <v>lepidoptera</v>
      </c>
      <c r="P1354" t="str">
        <f>VLOOKUP($D1354,metadata!$B$2:$S$450,13,FALSE)</f>
        <v xml:space="preserve"> Fuchu</v>
      </c>
      <c r="Q1354">
        <f>VLOOKUP($D1354,metadata!$B$2:$S$450,14,FALSE)</f>
        <v>35.668968999999997</v>
      </c>
      <c r="R1354">
        <f>VLOOKUP($D1354,metadata!$B$2:$S$450,15,FALSE)</f>
        <v>139.47766899999999</v>
      </c>
      <c r="S1354">
        <f>VLOOKUP($D1354,metadata!$B$2:$S$450,16,FALSE)</f>
        <v>0.05</v>
      </c>
      <c r="T1354">
        <f>VLOOKUP($D1354,metadata!$B$2:$S$450,17,FALSE)</f>
        <v>50</v>
      </c>
      <c r="U1354">
        <f>VLOOKUP($D1354,metadata!$B$2:$S$450,18,FALSE)</f>
        <v>0</v>
      </c>
      <c r="V1354">
        <f>VLOOKUP($D1354,metadata!$B$2:$Z$450,19,FALSE)</f>
        <v>25</v>
      </c>
      <c r="W1354" t="str">
        <f>VLOOKUP($D1354,metadata!$B$2:$Z$450,20,FALSE)</f>
        <v>global average</v>
      </c>
      <c r="X1354">
        <f>VLOOKUP($D1354,metadata!$B$2:$Z$450,21,FALSE)</f>
        <v>0</v>
      </c>
      <c r="Y1354">
        <f>VLOOKUP($D1354,metadata!$B$2:$Z$450,22,FALSE)</f>
        <v>19</v>
      </c>
      <c r="Z1354">
        <f>VLOOKUP($D1354,metadata!$B$2:$Z$450,23,FALSE)</f>
        <v>0</v>
      </c>
      <c r="AA1354">
        <f>VLOOKUP($D1354,metadata!$B$2:$Z$450,24,FALSE)</f>
        <v>0</v>
      </c>
      <c r="AB1354">
        <f>VLOOKUP($D1354,metadata!$B$2:$Z$450,25,FALSE)</f>
        <v>0</v>
      </c>
    </row>
    <row r="1355" spans="3:28" x14ac:dyDescent="0.3">
      <c r="C1355">
        <v>1354</v>
      </c>
      <c r="D1355" s="11" t="str">
        <f t="shared" si="21"/>
        <v>19- Fuchu</v>
      </c>
      <c r="E1355" t="str">
        <f>VLOOKUP($D1355,metadata!$B$2:$S$450,2,FALSE)</f>
        <v>Kato, Y</v>
      </c>
      <c r="F1355" t="str">
        <f>VLOOKUP($D1355,metadata!$B$2:$S$450,3,FALSE)</f>
        <v>Geographic variation in photoperiodic response for the induction of pupal diapause in the Aristolochia-feeding butterfly Atrophaneura alcinous</v>
      </c>
      <c r="G1355" t="str">
        <f>VLOOKUP($D1355,metadata!$B$2:$S$450,4,FALSE)</f>
        <v>10.1303/aez.2005.347</v>
      </c>
      <c r="H1355" t="str">
        <f>VLOOKUP($D1355,metadata!$B$2:$S$450,5,FALSE)</f>
        <v>y</v>
      </c>
      <c r="I1355" t="str">
        <f>VLOOKUP($D1355,metadata!$B$2:$S$450,6,FALSE)</f>
        <v>a</v>
      </c>
      <c r="J1355" t="str">
        <f>VLOOKUP($D1355,metadata!$B$2:$S$450,7,FALSE)</f>
        <v>i</v>
      </c>
      <c r="K1355">
        <f>VLOOKUP($D1355,metadata!$B$2:$S$450,8,FALSE)</f>
        <v>7</v>
      </c>
      <c r="L1355">
        <f>VLOOKUP($D1355,metadata!$B$2:$S$450,9,FALSE)</f>
        <v>5</v>
      </c>
      <c r="M1355">
        <f>VLOOKUP($D1355,metadata!$B$2:$S$450,10,FALSE)</f>
        <v>0</v>
      </c>
      <c r="N1355" t="str">
        <f>VLOOKUP($D1355,metadata!$B$2:$S$450,11,FALSE)</f>
        <v>Atrophaneura alcinous</v>
      </c>
      <c r="O1355" t="str">
        <f>VLOOKUP($D1355,metadata!$B$2:$S$450,12,FALSE)</f>
        <v>lepidoptera</v>
      </c>
      <c r="P1355" t="str">
        <f>VLOOKUP($D1355,metadata!$B$2:$S$450,13,FALSE)</f>
        <v xml:space="preserve"> Fuchu</v>
      </c>
      <c r="Q1355">
        <f>VLOOKUP($D1355,metadata!$B$2:$S$450,14,FALSE)</f>
        <v>35.668968999999997</v>
      </c>
      <c r="R1355">
        <f>VLOOKUP($D1355,metadata!$B$2:$S$450,15,FALSE)</f>
        <v>139.47766899999999</v>
      </c>
      <c r="S1355">
        <f>VLOOKUP($D1355,metadata!$B$2:$S$450,16,FALSE)</f>
        <v>0.05</v>
      </c>
      <c r="T1355">
        <f>VLOOKUP($D1355,metadata!$B$2:$S$450,17,FALSE)</f>
        <v>50</v>
      </c>
      <c r="U1355">
        <f>VLOOKUP($D1355,metadata!$B$2:$S$450,18,FALSE)</f>
        <v>0</v>
      </c>
      <c r="V1355">
        <f>VLOOKUP($D1355,metadata!$B$2:$Z$450,19,FALSE)</f>
        <v>25</v>
      </c>
      <c r="W1355" t="str">
        <f>VLOOKUP($D1355,metadata!$B$2:$Z$450,20,FALSE)</f>
        <v>global average</v>
      </c>
      <c r="X1355">
        <f>VLOOKUP($D1355,metadata!$B$2:$Z$450,21,FALSE)</f>
        <v>0</v>
      </c>
      <c r="Y1355">
        <f>VLOOKUP($D1355,metadata!$B$2:$Z$450,22,FALSE)</f>
        <v>19</v>
      </c>
      <c r="Z1355">
        <f>VLOOKUP($D1355,metadata!$B$2:$Z$450,23,FALSE)</f>
        <v>0</v>
      </c>
      <c r="AA1355">
        <f>VLOOKUP($D1355,metadata!$B$2:$Z$450,24,FALSE)</f>
        <v>0</v>
      </c>
      <c r="AB1355">
        <f>VLOOKUP($D1355,metadata!$B$2:$Z$450,25,FALSE)</f>
        <v>0</v>
      </c>
    </row>
    <row r="1356" spans="3:28" x14ac:dyDescent="0.3">
      <c r="C1356">
        <v>1355</v>
      </c>
      <c r="D1356" s="11" t="str">
        <f t="shared" si="21"/>
        <v>19- Fuchu</v>
      </c>
      <c r="E1356" t="str">
        <f>VLOOKUP($D1356,metadata!$B$2:$S$450,2,FALSE)</f>
        <v>Kato, Y</v>
      </c>
      <c r="F1356" t="str">
        <f>VLOOKUP($D1356,metadata!$B$2:$S$450,3,FALSE)</f>
        <v>Geographic variation in photoperiodic response for the induction of pupal diapause in the Aristolochia-feeding butterfly Atrophaneura alcinous</v>
      </c>
      <c r="G1356" t="str">
        <f>VLOOKUP($D1356,metadata!$B$2:$S$450,4,FALSE)</f>
        <v>10.1303/aez.2005.347</v>
      </c>
      <c r="H1356" t="str">
        <f>VLOOKUP($D1356,metadata!$B$2:$S$450,5,FALSE)</f>
        <v>y</v>
      </c>
      <c r="I1356" t="str">
        <f>VLOOKUP($D1356,metadata!$B$2:$S$450,6,FALSE)</f>
        <v>a</v>
      </c>
      <c r="J1356" t="str">
        <f>VLOOKUP($D1356,metadata!$B$2:$S$450,7,FALSE)</f>
        <v>i</v>
      </c>
      <c r="K1356">
        <f>VLOOKUP($D1356,metadata!$B$2:$S$450,8,FALSE)</f>
        <v>7</v>
      </c>
      <c r="L1356">
        <f>VLOOKUP($D1356,metadata!$B$2:$S$450,9,FALSE)</f>
        <v>5</v>
      </c>
      <c r="M1356">
        <f>VLOOKUP($D1356,metadata!$B$2:$S$450,10,FALSE)</f>
        <v>0</v>
      </c>
      <c r="N1356" t="str">
        <f>VLOOKUP($D1356,metadata!$B$2:$S$450,11,FALSE)</f>
        <v>Atrophaneura alcinous</v>
      </c>
      <c r="O1356" t="str">
        <f>VLOOKUP($D1356,metadata!$B$2:$S$450,12,FALSE)</f>
        <v>lepidoptera</v>
      </c>
      <c r="P1356" t="str">
        <f>VLOOKUP($D1356,metadata!$B$2:$S$450,13,FALSE)</f>
        <v xml:space="preserve"> Fuchu</v>
      </c>
      <c r="Q1356">
        <f>VLOOKUP($D1356,metadata!$B$2:$S$450,14,FALSE)</f>
        <v>35.668968999999997</v>
      </c>
      <c r="R1356">
        <f>VLOOKUP($D1356,metadata!$B$2:$S$450,15,FALSE)</f>
        <v>139.47766899999999</v>
      </c>
      <c r="S1356">
        <f>VLOOKUP($D1356,metadata!$B$2:$S$450,16,FALSE)</f>
        <v>0.05</v>
      </c>
      <c r="T1356">
        <f>VLOOKUP($D1356,metadata!$B$2:$S$450,17,FALSE)</f>
        <v>50</v>
      </c>
      <c r="U1356">
        <f>VLOOKUP($D1356,metadata!$B$2:$S$450,18,FALSE)</f>
        <v>0</v>
      </c>
      <c r="V1356">
        <f>VLOOKUP($D1356,metadata!$B$2:$Z$450,19,FALSE)</f>
        <v>25</v>
      </c>
      <c r="W1356" t="str">
        <f>VLOOKUP($D1356,metadata!$B$2:$Z$450,20,FALSE)</f>
        <v>global average</v>
      </c>
      <c r="X1356">
        <f>VLOOKUP($D1356,metadata!$B$2:$Z$450,21,FALSE)</f>
        <v>0</v>
      </c>
      <c r="Y1356">
        <f>VLOOKUP($D1356,metadata!$B$2:$Z$450,22,FALSE)</f>
        <v>19</v>
      </c>
      <c r="Z1356">
        <f>VLOOKUP($D1356,metadata!$B$2:$Z$450,23,FALSE)</f>
        <v>0</v>
      </c>
      <c r="AA1356">
        <f>VLOOKUP($D1356,metadata!$B$2:$Z$450,24,FALSE)</f>
        <v>0</v>
      </c>
      <c r="AB1356">
        <f>VLOOKUP($D1356,metadata!$B$2:$Z$450,25,FALSE)</f>
        <v>0</v>
      </c>
    </row>
    <row r="1357" spans="3:28" x14ac:dyDescent="0.3">
      <c r="C1357">
        <v>1356</v>
      </c>
      <c r="D1357" s="11" t="str">
        <f t="shared" si="21"/>
        <v>19- Fuchu</v>
      </c>
      <c r="E1357" t="str">
        <f>VLOOKUP($D1357,metadata!$B$2:$S$450,2,FALSE)</f>
        <v>Kato, Y</v>
      </c>
      <c r="F1357" t="str">
        <f>VLOOKUP($D1357,metadata!$B$2:$S$450,3,FALSE)</f>
        <v>Geographic variation in photoperiodic response for the induction of pupal diapause in the Aristolochia-feeding butterfly Atrophaneura alcinous</v>
      </c>
      <c r="G1357" t="str">
        <f>VLOOKUP($D1357,metadata!$B$2:$S$450,4,FALSE)</f>
        <v>10.1303/aez.2005.347</v>
      </c>
      <c r="H1357" t="str">
        <f>VLOOKUP($D1357,metadata!$B$2:$S$450,5,FALSE)</f>
        <v>y</v>
      </c>
      <c r="I1357" t="str">
        <f>VLOOKUP($D1357,metadata!$B$2:$S$450,6,FALSE)</f>
        <v>a</v>
      </c>
      <c r="J1357" t="str">
        <f>VLOOKUP($D1357,metadata!$B$2:$S$450,7,FALSE)</f>
        <v>i</v>
      </c>
      <c r="K1357">
        <f>VLOOKUP($D1357,metadata!$B$2:$S$450,8,FALSE)</f>
        <v>7</v>
      </c>
      <c r="L1357">
        <f>VLOOKUP($D1357,metadata!$B$2:$S$450,9,FALSE)</f>
        <v>5</v>
      </c>
      <c r="M1357">
        <f>VLOOKUP($D1357,metadata!$B$2:$S$450,10,FALSE)</f>
        <v>0</v>
      </c>
      <c r="N1357" t="str">
        <f>VLOOKUP($D1357,metadata!$B$2:$S$450,11,FALSE)</f>
        <v>Atrophaneura alcinous</v>
      </c>
      <c r="O1357" t="str">
        <f>VLOOKUP($D1357,metadata!$B$2:$S$450,12,FALSE)</f>
        <v>lepidoptera</v>
      </c>
      <c r="P1357" t="str">
        <f>VLOOKUP($D1357,metadata!$B$2:$S$450,13,FALSE)</f>
        <v xml:space="preserve"> Fuchu</v>
      </c>
      <c r="Q1357">
        <f>VLOOKUP($D1357,metadata!$B$2:$S$450,14,FALSE)</f>
        <v>35.668968999999997</v>
      </c>
      <c r="R1357">
        <f>VLOOKUP($D1357,metadata!$B$2:$S$450,15,FALSE)</f>
        <v>139.47766899999999</v>
      </c>
      <c r="S1357">
        <f>VLOOKUP($D1357,metadata!$B$2:$S$450,16,FALSE)</f>
        <v>0.05</v>
      </c>
      <c r="T1357">
        <f>VLOOKUP($D1357,metadata!$B$2:$S$450,17,FALSE)</f>
        <v>50</v>
      </c>
      <c r="U1357">
        <f>VLOOKUP($D1357,metadata!$B$2:$S$450,18,FALSE)</f>
        <v>0</v>
      </c>
      <c r="V1357">
        <f>VLOOKUP($D1357,metadata!$B$2:$Z$450,19,FALSE)</f>
        <v>25</v>
      </c>
      <c r="W1357" t="str">
        <f>VLOOKUP($D1357,metadata!$B$2:$Z$450,20,FALSE)</f>
        <v>global average</v>
      </c>
      <c r="X1357">
        <f>VLOOKUP($D1357,metadata!$B$2:$Z$450,21,FALSE)</f>
        <v>0</v>
      </c>
      <c r="Y1357">
        <f>VLOOKUP($D1357,metadata!$B$2:$Z$450,22,FALSE)</f>
        <v>19</v>
      </c>
      <c r="Z1357">
        <f>VLOOKUP($D1357,metadata!$B$2:$Z$450,23,FALSE)</f>
        <v>0</v>
      </c>
      <c r="AA1357">
        <f>VLOOKUP($D1357,metadata!$B$2:$Z$450,24,FALSE)</f>
        <v>0</v>
      </c>
      <c r="AB1357">
        <f>VLOOKUP($D1357,metadata!$B$2:$Z$450,25,FALSE)</f>
        <v>0</v>
      </c>
    </row>
    <row r="1358" spans="3:28" x14ac:dyDescent="0.3">
      <c r="C1358">
        <v>1357</v>
      </c>
      <c r="D1358" s="11" t="str">
        <f t="shared" si="21"/>
        <v>19- Fuchu</v>
      </c>
      <c r="E1358" t="str">
        <f>VLOOKUP($D1358,metadata!$B$2:$S$450,2,FALSE)</f>
        <v>Kato, Y</v>
      </c>
      <c r="F1358" t="str">
        <f>VLOOKUP($D1358,metadata!$B$2:$S$450,3,FALSE)</f>
        <v>Geographic variation in photoperiodic response for the induction of pupal diapause in the Aristolochia-feeding butterfly Atrophaneura alcinous</v>
      </c>
      <c r="G1358" t="str">
        <f>VLOOKUP($D1358,metadata!$B$2:$S$450,4,FALSE)</f>
        <v>10.1303/aez.2005.347</v>
      </c>
      <c r="H1358" t="str">
        <f>VLOOKUP($D1358,metadata!$B$2:$S$450,5,FALSE)</f>
        <v>y</v>
      </c>
      <c r="I1358" t="str">
        <f>VLOOKUP($D1358,metadata!$B$2:$S$450,6,FALSE)</f>
        <v>a</v>
      </c>
      <c r="J1358" t="str">
        <f>VLOOKUP($D1358,metadata!$B$2:$S$450,7,FALSE)</f>
        <v>i</v>
      </c>
      <c r="K1358">
        <f>VLOOKUP($D1358,metadata!$B$2:$S$450,8,FALSE)</f>
        <v>7</v>
      </c>
      <c r="L1358">
        <f>VLOOKUP($D1358,metadata!$B$2:$S$450,9,FALSE)</f>
        <v>5</v>
      </c>
      <c r="M1358">
        <f>VLOOKUP($D1358,metadata!$B$2:$S$450,10,FALSE)</f>
        <v>0</v>
      </c>
      <c r="N1358" t="str">
        <f>VLOOKUP($D1358,metadata!$B$2:$S$450,11,FALSE)</f>
        <v>Atrophaneura alcinous</v>
      </c>
      <c r="O1358" t="str">
        <f>VLOOKUP($D1358,metadata!$B$2:$S$450,12,FALSE)</f>
        <v>lepidoptera</v>
      </c>
      <c r="P1358" t="str">
        <f>VLOOKUP($D1358,metadata!$B$2:$S$450,13,FALSE)</f>
        <v xml:space="preserve"> Fuchu</v>
      </c>
      <c r="Q1358">
        <f>VLOOKUP($D1358,metadata!$B$2:$S$450,14,FALSE)</f>
        <v>35.668968999999997</v>
      </c>
      <c r="R1358">
        <f>VLOOKUP($D1358,metadata!$B$2:$S$450,15,FALSE)</f>
        <v>139.47766899999999</v>
      </c>
      <c r="S1358">
        <f>VLOOKUP($D1358,metadata!$B$2:$S$450,16,FALSE)</f>
        <v>0.05</v>
      </c>
      <c r="T1358">
        <f>VLOOKUP($D1358,metadata!$B$2:$S$450,17,FALSE)</f>
        <v>50</v>
      </c>
      <c r="U1358">
        <f>VLOOKUP($D1358,metadata!$B$2:$S$450,18,FALSE)</f>
        <v>0</v>
      </c>
      <c r="V1358">
        <f>VLOOKUP($D1358,metadata!$B$2:$Z$450,19,FALSE)</f>
        <v>25</v>
      </c>
      <c r="W1358" t="str">
        <f>VLOOKUP($D1358,metadata!$B$2:$Z$450,20,FALSE)</f>
        <v>global average</v>
      </c>
      <c r="X1358">
        <f>VLOOKUP($D1358,metadata!$B$2:$Z$450,21,FALSE)</f>
        <v>0</v>
      </c>
      <c r="Y1358">
        <f>VLOOKUP($D1358,metadata!$B$2:$Z$450,22,FALSE)</f>
        <v>19</v>
      </c>
      <c r="Z1358">
        <f>VLOOKUP($D1358,metadata!$B$2:$Z$450,23,FALSE)</f>
        <v>0</v>
      </c>
      <c r="AA1358">
        <f>VLOOKUP($D1358,metadata!$B$2:$Z$450,24,FALSE)</f>
        <v>0</v>
      </c>
      <c r="AB1358">
        <f>VLOOKUP($D1358,metadata!$B$2:$Z$450,25,FALSE)</f>
        <v>0</v>
      </c>
    </row>
    <row r="1359" spans="3:28" x14ac:dyDescent="0.3">
      <c r="C1359">
        <v>1358</v>
      </c>
      <c r="D1359" s="11" t="str">
        <f t="shared" si="21"/>
        <v>19- Fuchu</v>
      </c>
      <c r="E1359" t="str">
        <f>VLOOKUP($D1359,metadata!$B$2:$S$450,2,FALSE)</f>
        <v>Kato, Y</v>
      </c>
      <c r="F1359" t="str">
        <f>VLOOKUP($D1359,metadata!$B$2:$S$450,3,FALSE)</f>
        <v>Geographic variation in photoperiodic response for the induction of pupal diapause in the Aristolochia-feeding butterfly Atrophaneura alcinous</v>
      </c>
      <c r="G1359" t="str">
        <f>VLOOKUP($D1359,metadata!$B$2:$S$450,4,FALSE)</f>
        <v>10.1303/aez.2005.347</v>
      </c>
      <c r="H1359" t="str">
        <f>VLOOKUP($D1359,metadata!$B$2:$S$450,5,FALSE)</f>
        <v>y</v>
      </c>
      <c r="I1359" t="str">
        <f>VLOOKUP($D1359,metadata!$B$2:$S$450,6,FALSE)</f>
        <v>a</v>
      </c>
      <c r="J1359" t="str">
        <f>VLOOKUP($D1359,metadata!$B$2:$S$450,7,FALSE)</f>
        <v>i</v>
      </c>
      <c r="K1359">
        <f>VLOOKUP($D1359,metadata!$B$2:$S$450,8,FALSE)</f>
        <v>7</v>
      </c>
      <c r="L1359">
        <f>VLOOKUP($D1359,metadata!$B$2:$S$450,9,FALSE)</f>
        <v>5</v>
      </c>
      <c r="M1359">
        <f>VLOOKUP($D1359,metadata!$B$2:$S$450,10,FALSE)</f>
        <v>0</v>
      </c>
      <c r="N1359" t="str">
        <f>VLOOKUP($D1359,metadata!$B$2:$S$450,11,FALSE)</f>
        <v>Atrophaneura alcinous</v>
      </c>
      <c r="O1359" t="str">
        <f>VLOOKUP($D1359,metadata!$B$2:$S$450,12,FALSE)</f>
        <v>lepidoptera</v>
      </c>
      <c r="P1359" t="str">
        <f>VLOOKUP($D1359,metadata!$B$2:$S$450,13,FALSE)</f>
        <v xml:space="preserve"> Fuchu</v>
      </c>
      <c r="Q1359">
        <f>VLOOKUP($D1359,metadata!$B$2:$S$450,14,FALSE)</f>
        <v>35.668968999999997</v>
      </c>
      <c r="R1359">
        <f>VLOOKUP($D1359,metadata!$B$2:$S$450,15,FALSE)</f>
        <v>139.47766899999999</v>
      </c>
      <c r="S1359">
        <f>VLOOKUP($D1359,metadata!$B$2:$S$450,16,FALSE)</f>
        <v>0.05</v>
      </c>
      <c r="T1359">
        <f>VLOOKUP($D1359,metadata!$B$2:$S$450,17,FALSE)</f>
        <v>50</v>
      </c>
      <c r="U1359">
        <f>VLOOKUP($D1359,metadata!$B$2:$S$450,18,FALSE)</f>
        <v>0</v>
      </c>
      <c r="V1359">
        <f>VLOOKUP($D1359,metadata!$B$2:$Z$450,19,FALSE)</f>
        <v>25</v>
      </c>
      <c r="W1359" t="str">
        <f>VLOOKUP($D1359,metadata!$B$2:$Z$450,20,FALSE)</f>
        <v>global average</v>
      </c>
      <c r="X1359">
        <f>VLOOKUP($D1359,metadata!$B$2:$Z$450,21,FALSE)</f>
        <v>0</v>
      </c>
      <c r="Y1359">
        <f>VLOOKUP($D1359,metadata!$B$2:$Z$450,22,FALSE)</f>
        <v>19</v>
      </c>
      <c r="Z1359">
        <f>VLOOKUP($D1359,metadata!$B$2:$Z$450,23,FALSE)</f>
        <v>0</v>
      </c>
      <c r="AA1359">
        <f>VLOOKUP($D1359,metadata!$B$2:$Z$450,24,FALSE)</f>
        <v>0</v>
      </c>
      <c r="AB1359">
        <f>VLOOKUP($D1359,metadata!$B$2:$Z$450,25,FALSE)</f>
        <v>0</v>
      </c>
    </row>
    <row r="1360" spans="3:28" x14ac:dyDescent="0.3">
      <c r="C1360">
        <v>1359</v>
      </c>
      <c r="D1360" s="11" t="str">
        <f t="shared" si="21"/>
        <v>19- Fuchu</v>
      </c>
      <c r="E1360" t="str">
        <f>VLOOKUP($D1360,metadata!$B$2:$S$450,2,FALSE)</f>
        <v>Kato, Y</v>
      </c>
      <c r="F1360" t="str">
        <f>VLOOKUP($D1360,metadata!$B$2:$S$450,3,FALSE)</f>
        <v>Geographic variation in photoperiodic response for the induction of pupal diapause in the Aristolochia-feeding butterfly Atrophaneura alcinous</v>
      </c>
      <c r="G1360" t="str">
        <f>VLOOKUP($D1360,metadata!$B$2:$S$450,4,FALSE)</f>
        <v>10.1303/aez.2005.347</v>
      </c>
      <c r="H1360" t="str">
        <f>VLOOKUP($D1360,metadata!$B$2:$S$450,5,FALSE)</f>
        <v>y</v>
      </c>
      <c r="I1360" t="str">
        <f>VLOOKUP($D1360,metadata!$B$2:$S$450,6,FALSE)</f>
        <v>a</v>
      </c>
      <c r="J1360" t="str">
        <f>VLOOKUP($D1360,metadata!$B$2:$S$450,7,FALSE)</f>
        <v>i</v>
      </c>
      <c r="K1360">
        <f>VLOOKUP($D1360,metadata!$B$2:$S$450,8,FALSE)</f>
        <v>7</v>
      </c>
      <c r="L1360">
        <f>VLOOKUP($D1360,metadata!$B$2:$S$450,9,FALSE)</f>
        <v>5</v>
      </c>
      <c r="M1360">
        <f>VLOOKUP($D1360,metadata!$B$2:$S$450,10,FALSE)</f>
        <v>0</v>
      </c>
      <c r="N1360" t="str">
        <f>VLOOKUP($D1360,metadata!$B$2:$S$450,11,FALSE)</f>
        <v>Atrophaneura alcinous</v>
      </c>
      <c r="O1360" t="str">
        <f>VLOOKUP($D1360,metadata!$B$2:$S$450,12,FALSE)</f>
        <v>lepidoptera</v>
      </c>
      <c r="P1360" t="str">
        <f>VLOOKUP($D1360,metadata!$B$2:$S$450,13,FALSE)</f>
        <v xml:space="preserve"> Fuchu</v>
      </c>
      <c r="Q1360">
        <f>VLOOKUP($D1360,metadata!$B$2:$S$450,14,FALSE)</f>
        <v>35.668968999999997</v>
      </c>
      <c r="R1360">
        <f>VLOOKUP($D1360,metadata!$B$2:$S$450,15,FALSE)</f>
        <v>139.47766899999999</v>
      </c>
      <c r="S1360">
        <f>VLOOKUP($D1360,metadata!$B$2:$S$450,16,FALSE)</f>
        <v>0.05</v>
      </c>
      <c r="T1360">
        <f>VLOOKUP($D1360,metadata!$B$2:$S$450,17,FALSE)</f>
        <v>50</v>
      </c>
      <c r="U1360">
        <f>VLOOKUP($D1360,metadata!$B$2:$S$450,18,FALSE)</f>
        <v>0</v>
      </c>
      <c r="V1360">
        <f>VLOOKUP($D1360,metadata!$B$2:$Z$450,19,FALSE)</f>
        <v>25</v>
      </c>
      <c r="W1360" t="str">
        <f>VLOOKUP($D1360,metadata!$B$2:$Z$450,20,FALSE)</f>
        <v>global average</v>
      </c>
      <c r="X1360">
        <f>VLOOKUP($D1360,metadata!$B$2:$Z$450,21,FALSE)</f>
        <v>0</v>
      </c>
      <c r="Y1360">
        <f>VLOOKUP($D1360,metadata!$B$2:$Z$450,22,FALSE)</f>
        <v>19</v>
      </c>
      <c r="Z1360">
        <f>VLOOKUP($D1360,metadata!$B$2:$Z$450,23,FALSE)</f>
        <v>0</v>
      </c>
      <c r="AA1360">
        <f>VLOOKUP($D1360,metadata!$B$2:$Z$450,24,FALSE)</f>
        <v>0</v>
      </c>
      <c r="AB1360">
        <f>VLOOKUP($D1360,metadata!$B$2:$Z$450,25,FALSE)</f>
        <v>0</v>
      </c>
    </row>
    <row r="1361" spans="3:28" x14ac:dyDescent="0.3">
      <c r="C1361">
        <v>1360</v>
      </c>
      <c r="D1361" s="11" t="str">
        <f t="shared" si="21"/>
        <v>19- Fuchu</v>
      </c>
      <c r="E1361" t="str">
        <f>VLOOKUP($D1361,metadata!$B$2:$S$450,2,FALSE)</f>
        <v>Kato, Y</v>
      </c>
      <c r="F1361" t="str">
        <f>VLOOKUP($D1361,metadata!$B$2:$S$450,3,FALSE)</f>
        <v>Geographic variation in photoperiodic response for the induction of pupal diapause in the Aristolochia-feeding butterfly Atrophaneura alcinous</v>
      </c>
      <c r="G1361" t="str">
        <f>VLOOKUP($D1361,metadata!$B$2:$S$450,4,FALSE)</f>
        <v>10.1303/aez.2005.347</v>
      </c>
      <c r="H1361" t="str">
        <f>VLOOKUP($D1361,metadata!$B$2:$S$450,5,FALSE)</f>
        <v>y</v>
      </c>
      <c r="I1361" t="str">
        <f>VLOOKUP($D1361,metadata!$B$2:$S$450,6,FALSE)</f>
        <v>a</v>
      </c>
      <c r="J1361" t="str">
        <f>VLOOKUP($D1361,metadata!$B$2:$S$450,7,FALSE)</f>
        <v>i</v>
      </c>
      <c r="K1361">
        <f>VLOOKUP($D1361,metadata!$B$2:$S$450,8,FALSE)</f>
        <v>7</v>
      </c>
      <c r="L1361">
        <f>VLOOKUP($D1361,metadata!$B$2:$S$450,9,FALSE)</f>
        <v>5</v>
      </c>
      <c r="M1361">
        <f>VLOOKUP($D1361,metadata!$B$2:$S$450,10,FALSE)</f>
        <v>0</v>
      </c>
      <c r="N1361" t="str">
        <f>VLOOKUP($D1361,metadata!$B$2:$S$450,11,FALSE)</f>
        <v>Atrophaneura alcinous</v>
      </c>
      <c r="O1361" t="str">
        <f>VLOOKUP($D1361,metadata!$B$2:$S$450,12,FALSE)</f>
        <v>lepidoptera</v>
      </c>
      <c r="P1361" t="str">
        <f>VLOOKUP($D1361,metadata!$B$2:$S$450,13,FALSE)</f>
        <v xml:space="preserve"> Fuchu</v>
      </c>
      <c r="Q1361">
        <f>VLOOKUP($D1361,metadata!$B$2:$S$450,14,FALSE)</f>
        <v>35.668968999999997</v>
      </c>
      <c r="R1361">
        <f>VLOOKUP($D1361,metadata!$B$2:$S$450,15,FALSE)</f>
        <v>139.47766899999999</v>
      </c>
      <c r="S1361">
        <f>VLOOKUP($D1361,metadata!$B$2:$S$450,16,FALSE)</f>
        <v>0.05</v>
      </c>
      <c r="T1361">
        <f>VLOOKUP($D1361,metadata!$B$2:$S$450,17,FALSE)</f>
        <v>50</v>
      </c>
      <c r="U1361">
        <f>VLOOKUP($D1361,metadata!$B$2:$S$450,18,FALSE)</f>
        <v>0</v>
      </c>
      <c r="V1361">
        <f>VLOOKUP($D1361,metadata!$B$2:$Z$450,19,FALSE)</f>
        <v>25</v>
      </c>
      <c r="W1361" t="str">
        <f>VLOOKUP($D1361,metadata!$B$2:$Z$450,20,FALSE)</f>
        <v>global average</v>
      </c>
      <c r="X1361">
        <f>VLOOKUP($D1361,metadata!$B$2:$Z$450,21,FALSE)</f>
        <v>0</v>
      </c>
      <c r="Y1361">
        <f>VLOOKUP($D1361,metadata!$B$2:$Z$450,22,FALSE)</f>
        <v>19</v>
      </c>
      <c r="Z1361">
        <f>VLOOKUP($D1361,metadata!$B$2:$Z$450,23,FALSE)</f>
        <v>0</v>
      </c>
      <c r="AA1361">
        <f>VLOOKUP($D1361,metadata!$B$2:$Z$450,24,FALSE)</f>
        <v>0</v>
      </c>
      <c r="AB1361">
        <f>VLOOKUP($D1361,metadata!$B$2:$Z$450,25,FALSE)</f>
        <v>0</v>
      </c>
    </row>
    <row r="1362" spans="3:28" x14ac:dyDescent="0.3">
      <c r="C1362">
        <v>1361</v>
      </c>
      <c r="D1362" s="11" t="str">
        <f t="shared" si="21"/>
        <v>19- Fuchu</v>
      </c>
      <c r="E1362" t="str">
        <f>VLOOKUP($D1362,metadata!$B$2:$S$450,2,FALSE)</f>
        <v>Kato, Y</v>
      </c>
      <c r="F1362" t="str">
        <f>VLOOKUP($D1362,metadata!$B$2:$S$450,3,FALSE)</f>
        <v>Geographic variation in photoperiodic response for the induction of pupal diapause in the Aristolochia-feeding butterfly Atrophaneura alcinous</v>
      </c>
      <c r="G1362" t="str">
        <f>VLOOKUP($D1362,metadata!$B$2:$S$450,4,FALSE)</f>
        <v>10.1303/aez.2005.347</v>
      </c>
      <c r="H1362" t="str">
        <f>VLOOKUP($D1362,metadata!$B$2:$S$450,5,FALSE)</f>
        <v>y</v>
      </c>
      <c r="I1362" t="str">
        <f>VLOOKUP($D1362,metadata!$B$2:$S$450,6,FALSE)</f>
        <v>a</v>
      </c>
      <c r="J1362" t="str">
        <f>VLOOKUP($D1362,metadata!$B$2:$S$450,7,FALSE)</f>
        <v>i</v>
      </c>
      <c r="K1362">
        <f>VLOOKUP($D1362,metadata!$B$2:$S$450,8,FALSE)</f>
        <v>7</v>
      </c>
      <c r="L1362">
        <f>VLOOKUP($D1362,metadata!$B$2:$S$450,9,FALSE)</f>
        <v>5</v>
      </c>
      <c r="M1362">
        <f>VLOOKUP($D1362,metadata!$B$2:$S$450,10,FALSE)</f>
        <v>0</v>
      </c>
      <c r="N1362" t="str">
        <f>VLOOKUP($D1362,metadata!$B$2:$S$450,11,FALSE)</f>
        <v>Atrophaneura alcinous</v>
      </c>
      <c r="O1362" t="str">
        <f>VLOOKUP($D1362,metadata!$B$2:$S$450,12,FALSE)</f>
        <v>lepidoptera</v>
      </c>
      <c r="P1362" t="str">
        <f>VLOOKUP($D1362,metadata!$B$2:$S$450,13,FALSE)</f>
        <v xml:space="preserve"> Fuchu</v>
      </c>
      <c r="Q1362">
        <f>VLOOKUP($D1362,metadata!$B$2:$S$450,14,FALSE)</f>
        <v>35.668968999999997</v>
      </c>
      <c r="R1362">
        <f>VLOOKUP($D1362,metadata!$B$2:$S$450,15,FALSE)</f>
        <v>139.47766899999999</v>
      </c>
      <c r="S1362">
        <f>VLOOKUP($D1362,metadata!$B$2:$S$450,16,FALSE)</f>
        <v>0.05</v>
      </c>
      <c r="T1362">
        <f>VLOOKUP($D1362,metadata!$B$2:$S$450,17,FALSE)</f>
        <v>50</v>
      </c>
      <c r="U1362">
        <f>VLOOKUP($D1362,metadata!$B$2:$S$450,18,FALSE)</f>
        <v>0</v>
      </c>
      <c r="V1362">
        <f>VLOOKUP($D1362,metadata!$B$2:$Z$450,19,FALSE)</f>
        <v>25</v>
      </c>
      <c r="W1362" t="str">
        <f>VLOOKUP($D1362,metadata!$B$2:$Z$450,20,FALSE)</f>
        <v>global average</v>
      </c>
      <c r="X1362">
        <f>VLOOKUP($D1362,metadata!$B$2:$Z$450,21,FALSE)</f>
        <v>0</v>
      </c>
      <c r="Y1362">
        <f>VLOOKUP($D1362,metadata!$B$2:$Z$450,22,FALSE)</f>
        <v>19</v>
      </c>
      <c r="Z1362">
        <f>VLOOKUP($D1362,metadata!$B$2:$Z$450,23,FALSE)</f>
        <v>0</v>
      </c>
      <c r="AA1362">
        <f>VLOOKUP($D1362,metadata!$B$2:$Z$450,24,FALSE)</f>
        <v>0</v>
      </c>
      <c r="AB1362">
        <f>VLOOKUP($D1362,metadata!$B$2:$Z$450,25,FALSE)</f>
        <v>0</v>
      </c>
    </row>
    <row r="1363" spans="3:28" x14ac:dyDescent="0.3">
      <c r="C1363">
        <v>1362</v>
      </c>
      <c r="D1363" s="11" t="str">
        <f t="shared" si="21"/>
        <v>19- Fuchu</v>
      </c>
      <c r="E1363" t="str">
        <f>VLOOKUP($D1363,metadata!$B$2:$S$450,2,FALSE)</f>
        <v>Kato, Y</v>
      </c>
      <c r="F1363" t="str">
        <f>VLOOKUP($D1363,metadata!$B$2:$S$450,3,FALSE)</f>
        <v>Geographic variation in photoperiodic response for the induction of pupal diapause in the Aristolochia-feeding butterfly Atrophaneura alcinous</v>
      </c>
      <c r="G1363" t="str">
        <f>VLOOKUP($D1363,metadata!$B$2:$S$450,4,FALSE)</f>
        <v>10.1303/aez.2005.347</v>
      </c>
      <c r="H1363" t="str">
        <f>VLOOKUP($D1363,metadata!$B$2:$S$450,5,FALSE)</f>
        <v>y</v>
      </c>
      <c r="I1363" t="str">
        <f>VLOOKUP($D1363,metadata!$B$2:$S$450,6,FALSE)</f>
        <v>a</v>
      </c>
      <c r="J1363" t="str">
        <f>VLOOKUP($D1363,metadata!$B$2:$S$450,7,FALSE)</f>
        <v>i</v>
      </c>
      <c r="K1363">
        <f>VLOOKUP($D1363,metadata!$B$2:$S$450,8,FALSE)</f>
        <v>7</v>
      </c>
      <c r="L1363">
        <f>VLOOKUP($D1363,metadata!$B$2:$S$450,9,FALSE)</f>
        <v>5</v>
      </c>
      <c r="M1363">
        <f>VLOOKUP($D1363,metadata!$B$2:$S$450,10,FALSE)</f>
        <v>0</v>
      </c>
      <c r="N1363" t="str">
        <f>VLOOKUP($D1363,metadata!$B$2:$S$450,11,FALSE)</f>
        <v>Atrophaneura alcinous</v>
      </c>
      <c r="O1363" t="str">
        <f>VLOOKUP($D1363,metadata!$B$2:$S$450,12,FALSE)</f>
        <v>lepidoptera</v>
      </c>
      <c r="P1363" t="str">
        <f>VLOOKUP($D1363,metadata!$B$2:$S$450,13,FALSE)</f>
        <v xml:space="preserve"> Fuchu</v>
      </c>
      <c r="Q1363">
        <f>VLOOKUP($D1363,metadata!$B$2:$S$450,14,FALSE)</f>
        <v>35.668968999999997</v>
      </c>
      <c r="R1363">
        <f>VLOOKUP($D1363,metadata!$B$2:$S$450,15,FALSE)</f>
        <v>139.47766899999999</v>
      </c>
      <c r="S1363">
        <f>VLOOKUP($D1363,metadata!$B$2:$S$450,16,FALSE)</f>
        <v>0.05</v>
      </c>
      <c r="T1363">
        <f>VLOOKUP($D1363,metadata!$B$2:$S$450,17,FALSE)</f>
        <v>50</v>
      </c>
      <c r="U1363">
        <f>VLOOKUP($D1363,metadata!$B$2:$S$450,18,FALSE)</f>
        <v>0</v>
      </c>
      <c r="V1363">
        <f>VLOOKUP($D1363,metadata!$B$2:$Z$450,19,FALSE)</f>
        <v>25</v>
      </c>
      <c r="W1363" t="str">
        <f>VLOOKUP($D1363,metadata!$B$2:$Z$450,20,FALSE)</f>
        <v>global average</v>
      </c>
      <c r="X1363">
        <f>VLOOKUP($D1363,metadata!$B$2:$Z$450,21,FALSE)</f>
        <v>0</v>
      </c>
      <c r="Y1363">
        <f>VLOOKUP($D1363,metadata!$B$2:$Z$450,22,FALSE)</f>
        <v>19</v>
      </c>
      <c r="Z1363">
        <f>VLOOKUP($D1363,metadata!$B$2:$Z$450,23,FALSE)</f>
        <v>0</v>
      </c>
      <c r="AA1363">
        <f>VLOOKUP($D1363,metadata!$B$2:$Z$450,24,FALSE)</f>
        <v>0</v>
      </c>
      <c r="AB1363">
        <f>VLOOKUP($D1363,metadata!$B$2:$Z$450,25,FALSE)</f>
        <v>0</v>
      </c>
    </row>
    <row r="1364" spans="3:28" x14ac:dyDescent="0.3">
      <c r="C1364">
        <v>1363</v>
      </c>
      <c r="D1364" s="11" t="str">
        <f t="shared" si="21"/>
        <v>19- Fuchu</v>
      </c>
      <c r="E1364" t="str">
        <f>VLOOKUP($D1364,metadata!$B$2:$S$450,2,FALSE)</f>
        <v>Kato, Y</v>
      </c>
      <c r="F1364" t="str">
        <f>VLOOKUP($D1364,metadata!$B$2:$S$450,3,FALSE)</f>
        <v>Geographic variation in photoperiodic response for the induction of pupal diapause in the Aristolochia-feeding butterfly Atrophaneura alcinous</v>
      </c>
      <c r="G1364" t="str">
        <f>VLOOKUP($D1364,metadata!$B$2:$S$450,4,FALSE)</f>
        <v>10.1303/aez.2005.347</v>
      </c>
      <c r="H1364" t="str">
        <f>VLOOKUP($D1364,metadata!$B$2:$S$450,5,FALSE)</f>
        <v>y</v>
      </c>
      <c r="I1364" t="str">
        <f>VLOOKUP($D1364,metadata!$B$2:$S$450,6,FALSE)</f>
        <v>a</v>
      </c>
      <c r="J1364" t="str">
        <f>VLOOKUP($D1364,metadata!$B$2:$S$450,7,FALSE)</f>
        <v>i</v>
      </c>
      <c r="K1364">
        <f>VLOOKUP($D1364,metadata!$B$2:$S$450,8,FALSE)</f>
        <v>7</v>
      </c>
      <c r="L1364">
        <f>VLOOKUP($D1364,metadata!$B$2:$S$450,9,FALSE)</f>
        <v>5</v>
      </c>
      <c r="M1364">
        <f>VLOOKUP($D1364,metadata!$B$2:$S$450,10,FALSE)</f>
        <v>0</v>
      </c>
      <c r="N1364" t="str">
        <f>VLOOKUP($D1364,metadata!$B$2:$S$450,11,FALSE)</f>
        <v>Atrophaneura alcinous</v>
      </c>
      <c r="O1364" t="str">
        <f>VLOOKUP($D1364,metadata!$B$2:$S$450,12,FALSE)</f>
        <v>lepidoptera</v>
      </c>
      <c r="P1364" t="str">
        <f>VLOOKUP($D1364,metadata!$B$2:$S$450,13,FALSE)</f>
        <v xml:space="preserve"> Fuchu</v>
      </c>
      <c r="Q1364">
        <f>VLOOKUP($D1364,metadata!$B$2:$S$450,14,FALSE)</f>
        <v>35.668968999999997</v>
      </c>
      <c r="R1364">
        <f>VLOOKUP($D1364,metadata!$B$2:$S$450,15,FALSE)</f>
        <v>139.47766899999999</v>
      </c>
      <c r="S1364">
        <f>VLOOKUP($D1364,metadata!$B$2:$S$450,16,FALSE)</f>
        <v>0.05</v>
      </c>
      <c r="T1364">
        <f>VLOOKUP($D1364,metadata!$B$2:$S$450,17,FALSE)</f>
        <v>50</v>
      </c>
      <c r="U1364">
        <f>VLOOKUP($D1364,metadata!$B$2:$S$450,18,FALSE)</f>
        <v>0</v>
      </c>
      <c r="V1364">
        <f>VLOOKUP($D1364,metadata!$B$2:$Z$450,19,FALSE)</f>
        <v>25</v>
      </c>
      <c r="W1364" t="str">
        <f>VLOOKUP($D1364,metadata!$B$2:$Z$450,20,FALSE)</f>
        <v>global average</v>
      </c>
      <c r="X1364">
        <f>VLOOKUP($D1364,metadata!$B$2:$Z$450,21,FALSE)</f>
        <v>0</v>
      </c>
      <c r="Y1364">
        <f>VLOOKUP($D1364,metadata!$B$2:$Z$450,22,FALSE)</f>
        <v>19</v>
      </c>
      <c r="Z1364">
        <f>VLOOKUP($D1364,metadata!$B$2:$Z$450,23,FALSE)</f>
        <v>0</v>
      </c>
      <c r="AA1364">
        <f>VLOOKUP($D1364,metadata!$B$2:$Z$450,24,FALSE)</f>
        <v>0</v>
      </c>
      <c r="AB1364">
        <f>VLOOKUP($D1364,metadata!$B$2:$Z$450,25,FALSE)</f>
        <v>0</v>
      </c>
    </row>
    <row r="1365" spans="3:28" x14ac:dyDescent="0.3">
      <c r="C1365">
        <v>1364</v>
      </c>
      <c r="D1365" s="11" t="str">
        <f t="shared" si="21"/>
        <v>19- Fuchu</v>
      </c>
      <c r="E1365" t="str">
        <f>VLOOKUP($D1365,metadata!$B$2:$S$450,2,FALSE)</f>
        <v>Kato, Y</v>
      </c>
      <c r="F1365" t="str">
        <f>VLOOKUP($D1365,metadata!$B$2:$S$450,3,FALSE)</f>
        <v>Geographic variation in photoperiodic response for the induction of pupal diapause in the Aristolochia-feeding butterfly Atrophaneura alcinous</v>
      </c>
      <c r="G1365" t="str">
        <f>VLOOKUP($D1365,metadata!$B$2:$S$450,4,FALSE)</f>
        <v>10.1303/aez.2005.347</v>
      </c>
      <c r="H1365" t="str">
        <f>VLOOKUP($D1365,metadata!$B$2:$S$450,5,FALSE)</f>
        <v>y</v>
      </c>
      <c r="I1365" t="str">
        <f>VLOOKUP($D1365,metadata!$B$2:$S$450,6,FALSE)</f>
        <v>a</v>
      </c>
      <c r="J1365" t="str">
        <f>VLOOKUP($D1365,metadata!$B$2:$S$450,7,FALSE)</f>
        <v>i</v>
      </c>
      <c r="K1365">
        <f>VLOOKUP($D1365,metadata!$B$2:$S$450,8,FALSE)</f>
        <v>7</v>
      </c>
      <c r="L1365">
        <f>VLOOKUP($D1365,metadata!$B$2:$S$450,9,FALSE)</f>
        <v>5</v>
      </c>
      <c r="M1365">
        <f>VLOOKUP($D1365,metadata!$B$2:$S$450,10,FALSE)</f>
        <v>0</v>
      </c>
      <c r="N1365" t="str">
        <f>VLOOKUP($D1365,metadata!$B$2:$S$450,11,FALSE)</f>
        <v>Atrophaneura alcinous</v>
      </c>
      <c r="O1365" t="str">
        <f>VLOOKUP($D1365,metadata!$B$2:$S$450,12,FALSE)</f>
        <v>lepidoptera</v>
      </c>
      <c r="P1365" t="str">
        <f>VLOOKUP($D1365,metadata!$B$2:$S$450,13,FALSE)</f>
        <v xml:space="preserve"> Fuchu</v>
      </c>
      <c r="Q1365">
        <f>VLOOKUP($D1365,metadata!$B$2:$S$450,14,FALSE)</f>
        <v>35.668968999999997</v>
      </c>
      <c r="R1365">
        <f>VLOOKUP($D1365,metadata!$B$2:$S$450,15,FALSE)</f>
        <v>139.47766899999999</v>
      </c>
      <c r="S1365">
        <f>VLOOKUP($D1365,metadata!$B$2:$S$450,16,FALSE)</f>
        <v>0.05</v>
      </c>
      <c r="T1365">
        <f>VLOOKUP($D1365,metadata!$B$2:$S$450,17,FALSE)</f>
        <v>50</v>
      </c>
      <c r="U1365">
        <f>VLOOKUP($D1365,metadata!$B$2:$S$450,18,FALSE)</f>
        <v>0</v>
      </c>
      <c r="V1365">
        <f>VLOOKUP($D1365,metadata!$B$2:$Z$450,19,FALSE)</f>
        <v>25</v>
      </c>
      <c r="W1365" t="str">
        <f>VLOOKUP($D1365,metadata!$B$2:$Z$450,20,FALSE)</f>
        <v>global average</v>
      </c>
      <c r="X1365">
        <f>VLOOKUP($D1365,metadata!$B$2:$Z$450,21,FALSE)</f>
        <v>0</v>
      </c>
      <c r="Y1365">
        <f>VLOOKUP($D1365,metadata!$B$2:$Z$450,22,FALSE)</f>
        <v>19</v>
      </c>
      <c r="Z1365">
        <f>VLOOKUP($D1365,metadata!$B$2:$Z$450,23,FALSE)</f>
        <v>0</v>
      </c>
      <c r="AA1365">
        <f>VLOOKUP($D1365,metadata!$B$2:$Z$450,24,FALSE)</f>
        <v>0</v>
      </c>
      <c r="AB1365">
        <f>VLOOKUP($D1365,metadata!$B$2:$Z$450,25,FALSE)</f>
        <v>0</v>
      </c>
    </row>
    <row r="1366" spans="3:28" x14ac:dyDescent="0.3">
      <c r="C1366">
        <v>1365</v>
      </c>
      <c r="D1366" s="11" t="str">
        <f t="shared" si="21"/>
        <v>19- Fuchu</v>
      </c>
      <c r="E1366" t="str">
        <f>VLOOKUP($D1366,metadata!$B$2:$S$450,2,FALSE)</f>
        <v>Kato, Y</v>
      </c>
      <c r="F1366" t="str">
        <f>VLOOKUP($D1366,metadata!$B$2:$S$450,3,FALSE)</f>
        <v>Geographic variation in photoperiodic response for the induction of pupal diapause in the Aristolochia-feeding butterfly Atrophaneura alcinous</v>
      </c>
      <c r="G1366" t="str">
        <f>VLOOKUP($D1366,metadata!$B$2:$S$450,4,FALSE)</f>
        <v>10.1303/aez.2005.347</v>
      </c>
      <c r="H1366" t="str">
        <f>VLOOKUP($D1366,metadata!$B$2:$S$450,5,FALSE)</f>
        <v>y</v>
      </c>
      <c r="I1366" t="str">
        <f>VLOOKUP($D1366,metadata!$B$2:$S$450,6,FALSE)</f>
        <v>a</v>
      </c>
      <c r="J1366" t="str">
        <f>VLOOKUP($D1366,metadata!$B$2:$S$450,7,FALSE)</f>
        <v>i</v>
      </c>
      <c r="K1366">
        <f>VLOOKUP($D1366,metadata!$B$2:$S$450,8,FALSE)</f>
        <v>7</v>
      </c>
      <c r="L1366">
        <f>VLOOKUP($D1366,metadata!$B$2:$S$450,9,FALSE)</f>
        <v>5</v>
      </c>
      <c r="M1366">
        <f>VLOOKUP($D1366,metadata!$B$2:$S$450,10,FALSE)</f>
        <v>0</v>
      </c>
      <c r="N1366" t="str">
        <f>VLOOKUP($D1366,metadata!$B$2:$S$450,11,FALSE)</f>
        <v>Atrophaneura alcinous</v>
      </c>
      <c r="O1366" t="str">
        <f>VLOOKUP($D1366,metadata!$B$2:$S$450,12,FALSE)</f>
        <v>lepidoptera</v>
      </c>
      <c r="P1366" t="str">
        <f>VLOOKUP($D1366,metadata!$B$2:$S$450,13,FALSE)</f>
        <v xml:space="preserve"> Fuchu</v>
      </c>
      <c r="Q1366">
        <f>VLOOKUP($D1366,metadata!$B$2:$S$450,14,FALSE)</f>
        <v>35.668968999999997</v>
      </c>
      <c r="R1366">
        <f>VLOOKUP($D1366,metadata!$B$2:$S$450,15,FALSE)</f>
        <v>139.47766899999999</v>
      </c>
      <c r="S1366">
        <f>VLOOKUP($D1366,metadata!$B$2:$S$450,16,FALSE)</f>
        <v>0.05</v>
      </c>
      <c r="T1366">
        <f>VLOOKUP($D1366,metadata!$B$2:$S$450,17,FALSE)</f>
        <v>50</v>
      </c>
      <c r="U1366">
        <f>VLOOKUP($D1366,metadata!$B$2:$S$450,18,FALSE)</f>
        <v>0</v>
      </c>
      <c r="V1366">
        <f>VLOOKUP($D1366,metadata!$B$2:$Z$450,19,FALSE)</f>
        <v>25</v>
      </c>
      <c r="W1366" t="str">
        <f>VLOOKUP($D1366,metadata!$B$2:$Z$450,20,FALSE)</f>
        <v>global average</v>
      </c>
      <c r="X1366">
        <f>VLOOKUP($D1366,metadata!$B$2:$Z$450,21,FALSE)</f>
        <v>0</v>
      </c>
      <c r="Y1366">
        <f>VLOOKUP($D1366,metadata!$B$2:$Z$450,22,FALSE)</f>
        <v>19</v>
      </c>
      <c r="Z1366">
        <f>VLOOKUP($D1366,metadata!$B$2:$Z$450,23,FALSE)</f>
        <v>0</v>
      </c>
      <c r="AA1366">
        <f>VLOOKUP($D1366,metadata!$B$2:$Z$450,24,FALSE)</f>
        <v>0</v>
      </c>
      <c r="AB1366">
        <f>VLOOKUP($D1366,metadata!$B$2:$Z$450,25,FALSE)</f>
        <v>0</v>
      </c>
    </row>
    <row r="1367" spans="3:28" x14ac:dyDescent="0.3">
      <c r="C1367">
        <v>1366</v>
      </c>
      <c r="D1367" s="11" t="str">
        <f t="shared" si="21"/>
        <v>19- Fuchu</v>
      </c>
      <c r="E1367" t="str">
        <f>VLOOKUP($D1367,metadata!$B$2:$S$450,2,FALSE)</f>
        <v>Kato, Y</v>
      </c>
      <c r="F1367" t="str">
        <f>VLOOKUP($D1367,metadata!$B$2:$S$450,3,FALSE)</f>
        <v>Geographic variation in photoperiodic response for the induction of pupal diapause in the Aristolochia-feeding butterfly Atrophaneura alcinous</v>
      </c>
      <c r="G1367" t="str">
        <f>VLOOKUP($D1367,metadata!$B$2:$S$450,4,FALSE)</f>
        <v>10.1303/aez.2005.347</v>
      </c>
      <c r="H1367" t="str">
        <f>VLOOKUP($D1367,metadata!$B$2:$S$450,5,FALSE)</f>
        <v>y</v>
      </c>
      <c r="I1367" t="str">
        <f>VLOOKUP($D1367,metadata!$B$2:$S$450,6,FALSE)</f>
        <v>a</v>
      </c>
      <c r="J1367" t="str">
        <f>VLOOKUP($D1367,metadata!$B$2:$S$450,7,FALSE)</f>
        <v>i</v>
      </c>
      <c r="K1367">
        <f>VLOOKUP($D1367,metadata!$B$2:$S$450,8,FALSE)</f>
        <v>7</v>
      </c>
      <c r="L1367">
        <f>VLOOKUP($D1367,metadata!$B$2:$S$450,9,FALSE)</f>
        <v>5</v>
      </c>
      <c r="M1367">
        <f>VLOOKUP($D1367,metadata!$B$2:$S$450,10,FALSE)</f>
        <v>0</v>
      </c>
      <c r="N1367" t="str">
        <f>VLOOKUP($D1367,metadata!$B$2:$S$450,11,FALSE)</f>
        <v>Atrophaneura alcinous</v>
      </c>
      <c r="O1367" t="str">
        <f>VLOOKUP($D1367,metadata!$B$2:$S$450,12,FALSE)</f>
        <v>lepidoptera</v>
      </c>
      <c r="P1367" t="str">
        <f>VLOOKUP($D1367,metadata!$B$2:$S$450,13,FALSE)</f>
        <v xml:space="preserve"> Fuchu</v>
      </c>
      <c r="Q1367">
        <f>VLOOKUP($D1367,metadata!$B$2:$S$450,14,FALSE)</f>
        <v>35.668968999999997</v>
      </c>
      <c r="R1367">
        <f>VLOOKUP($D1367,metadata!$B$2:$S$450,15,FALSE)</f>
        <v>139.47766899999999</v>
      </c>
      <c r="S1367">
        <f>VLOOKUP($D1367,metadata!$B$2:$S$450,16,FALSE)</f>
        <v>0.05</v>
      </c>
      <c r="T1367">
        <f>VLOOKUP($D1367,metadata!$B$2:$S$450,17,FALSE)</f>
        <v>50</v>
      </c>
      <c r="U1367">
        <f>VLOOKUP($D1367,metadata!$B$2:$S$450,18,FALSE)</f>
        <v>0</v>
      </c>
      <c r="V1367">
        <f>VLOOKUP($D1367,metadata!$B$2:$Z$450,19,FALSE)</f>
        <v>25</v>
      </c>
      <c r="W1367" t="str">
        <f>VLOOKUP($D1367,metadata!$B$2:$Z$450,20,FALSE)</f>
        <v>global average</v>
      </c>
      <c r="X1367">
        <f>VLOOKUP($D1367,metadata!$B$2:$Z$450,21,FALSE)</f>
        <v>0</v>
      </c>
      <c r="Y1367">
        <f>VLOOKUP($D1367,metadata!$B$2:$Z$450,22,FALSE)</f>
        <v>19</v>
      </c>
      <c r="Z1367">
        <f>VLOOKUP($D1367,metadata!$B$2:$Z$450,23,FALSE)</f>
        <v>0</v>
      </c>
      <c r="AA1367">
        <f>VLOOKUP($D1367,metadata!$B$2:$Z$450,24,FALSE)</f>
        <v>0</v>
      </c>
      <c r="AB1367">
        <f>VLOOKUP($D1367,metadata!$B$2:$Z$450,25,FALSE)</f>
        <v>0</v>
      </c>
    </row>
    <row r="1368" spans="3:28" x14ac:dyDescent="0.3">
      <c r="C1368">
        <v>1367</v>
      </c>
      <c r="D1368" s="11" t="str">
        <f t="shared" si="21"/>
        <v>19- Fuchu</v>
      </c>
      <c r="E1368" t="str">
        <f>VLOOKUP($D1368,metadata!$B$2:$S$450,2,FALSE)</f>
        <v>Kato, Y</v>
      </c>
      <c r="F1368" t="str">
        <f>VLOOKUP($D1368,metadata!$B$2:$S$450,3,FALSE)</f>
        <v>Geographic variation in photoperiodic response for the induction of pupal diapause in the Aristolochia-feeding butterfly Atrophaneura alcinous</v>
      </c>
      <c r="G1368" t="str">
        <f>VLOOKUP($D1368,metadata!$B$2:$S$450,4,FALSE)</f>
        <v>10.1303/aez.2005.347</v>
      </c>
      <c r="H1368" t="str">
        <f>VLOOKUP($D1368,metadata!$B$2:$S$450,5,FALSE)</f>
        <v>y</v>
      </c>
      <c r="I1368" t="str">
        <f>VLOOKUP($D1368,metadata!$B$2:$S$450,6,FALSE)</f>
        <v>a</v>
      </c>
      <c r="J1368" t="str">
        <f>VLOOKUP($D1368,metadata!$B$2:$S$450,7,FALSE)</f>
        <v>i</v>
      </c>
      <c r="K1368">
        <f>VLOOKUP($D1368,metadata!$B$2:$S$450,8,FALSE)</f>
        <v>7</v>
      </c>
      <c r="L1368">
        <f>VLOOKUP($D1368,metadata!$B$2:$S$450,9,FALSE)</f>
        <v>5</v>
      </c>
      <c r="M1368">
        <f>VLOOKUP($D1368,metadata!$B$2:$S$450,10,FALSE)</f>
        <v>0</v>
      </c>
      <c r="N1368" t="str">
        <f>VLOOKUP($D1368,metadata!$B$2:$S$450,11,FALSE)</f>
        <v>Atrophaneura alcinous</v>
      </c>
      <c r="O1368" t="str">
        <f>VLOOKUP($D1368,metadata!$B$2:$S$450,12,FALSE)</f>
        <v>lepidoptera</v>
      </c>
      <c r="P1368" t="str">
        <f>VLOOKUP($D1368,metadata!$B$2:$S$450,13,FALSE)</f>
        <v xml:space="preserve"> Fuchu</v>
      </c>
      <c r="Q1368">
        <f>VLOOKUP($D1368,metadata!$B$2:$S$450,14,FALSE)</f>
        <v>35.668968999999997</v>
      </c>
      <c r="R1368">
        <f>VLOOKUP($D1368,metadata!$B$2:$S$450,15,FALSE)</f>
        <v>139.47766899999999</v>
      </c>
      <c r="S1368">
        <f>VLOOKUP($D1368,metadata!$B$2:$S$450,16,FALSE)</f>
        <v>0.05</v>
      </c>
      <c r="T1368">
        <f>VLOOKUP($D1368,metadata!$B$2:$S$450,17,FALSE)</f>
        <v>50</v>
      </c>
      <c r="U1368">
        <f>VLOOKUP($D1368,metadata!$B$2:$S$450,18,FALSE)</f>
        <v>0</v>
      </c>
      <c r="V1368">
        <f>VLOOKUP($D1368,metadata!$B$2:$Z$450,19,FALSE)</f>
        <v>25</v>
      </c>
      <c r="W1368" t="str">
        <f>VLOOKUP($D1368,metadata!$B$2:$Z$450,20,FALSE)</f>
        <v>global average</v>
      </c>
      <c r="X1368">
        <f>VLOOKUP($D1368,metadata!$B$2:$Z$450,21,FALSE)</f>
        <v>0</v>
      </c>
      <c r="Y1368">
        <f>VLOOKUP($D1368,metadata!$B$2:$Z$450,22,FALSE)</f>
        <v>19</v>
      </c>
      <c r="Z1368">
        <f>VLOOKUP($D1368,metadata!$B$2:$Z$450,23,FALSE)</f>
        <v>0</v>
      </c>
      <c r="AA1368">
        <f>VLOOKUP($D1368,metadata!$B$2:$Z$450,24,FALSE)</f>
        <v>0</v>
      </c>
      <c r="AB1368">
        <f>VLOOKUP($D1368,metadata!$B$2:$Z$450,25,FALSE)</f>
        <v>0</v>
      </c>
    </row>
    <row r="1369" spans="3:28" x14ac:dyDescent="0.3">
      <c r="C1369">
        <v>1368</v>
      </c>
      <c r="D1369" s="11" t="str">
        <f t="shared" si="21"/>
        <v>19- Fuchu</v>
      </c>
      <c r="E1369" t="str">
        <f>VLOOKUP($D1369,metadata!$B$2:$S$450,2,FALSE)</f>
        <v>Kato, Y</v>
      </c>
      <c r="F1369" t="str">
        <f>VLOOKUP($D1369,metadata!$B$2:$S$450,3,FALSE)</f>
        <v>Geographic variation in photoperiodic response for the induction of pupal diapause in the Aristolochia-feeding butterfly Atrophaneura alcinous</v>
      </c>
      <c r="G1369" t="str">
        <f>VLOOKUP($D1369,metadata!$B$2:$S$450,4,FALSE)</f>
        <v>10.1303/aez.2005.347</v>
      </c>
      <c r="H1369" t="str">
        <f>VLOOKUP($D1369,metadata!$B$2:$S$450,5,FALSE)</f>
        <v>y</v>
      </c>
      <c r="I1369" t="str">
        <f>VLOOKUP($D1369,metadata!$B$2:$S$450,6,FALSE)</f>
        <v>a</v>
      </c>
      <c r="J1369" t="str">
        <f>VLOOKUP($D1369,metadata!$B$2:$S$450,7,FALSE)</f>
        <v>i</v>
      </c>
      <c r="K1369">
        <f>VLOOKUP($D1369,metadata!$B$2:$S$450,8,FALSE)</f>
        <v>7</v>
      </c>
      <c r="L1369">
        <f>VLOOKUP($D1369,metadata!$B$2:$S$450,9,FALSE)</f>
        <v>5</v>
      </c>
      <c r="M1369">
        <f>VLOOKUP($D1369,metadata!$B$2:$S$450,10,FALSE)</f>
        <v>0</v>
      </c>
      <c r="N1369" t="str">
        <f>VLOOKUP($D1369,metadata!$B$2:$S$450,11,FALSE)</f>
        <v>Atrophaneura alcinous</v>
      </c>
      <c r="O1369" t="str">
        <f>VLOOKUP($D1369,metadata!$B$2:$S$450,12,FALSE)</f>
        <v>lepidoptera</v>
      </c>
      <c r="P1369" t="str">
        <f>VLOOKUP($D1369,metadata!$B$2:$S$450,13,FALSE)</f>
        <v xml:space="preserve"> Fuchu</v>
      </c>
      <c r="Q1369">
        <f>VLOOKUP($D1369,metadata!$B$2:$S$450,14,FALSE)</f>
        <v>35.668968999999997</v>
      </c>
      <c r="R1369">
        <f>VLOOKUP($D1369,metadata!$B$2:$S$450,15,FALSE)</f>
        <v>139.47766899999999</v>
      </c>
      <c r="S1369">
        <f>VLOOKUP($D1369,metadata!$B$2:$S$450,16,FALSE)</f>
        <v>0.05</v>
      </c>
      <c r="T1369">
        <f>VLOOKUP($D1369,metadata!$B$2:$S$450,17,FALSE)</f>
        <v>50</v>
      </c>
      <c r="U1369">
        <f>VLOOKUP($D1369,metadata!$B$2:$S$450,18,FALSE)</f>
        <v>0</v>
      </c>
      <c r="V1369">
        <f>VLOOKUP($D1369,metadata!$B$2:$Z$450,19,FALSE)</f>
        <v>25</v>
      </c>
      <c r="W1369" t="str">
        <f>VLOOKUP($D1369,metadata!$B$2:$Z$450,20,FALSE)</f>
        <v>global average</v>
      </c>
      <c r="X1369">
        <f>VLOOKUP($D1369,metadata!$B$2:$Z$450,21,FALSE)</f>
        <v>0</v>
      </c>
      <c r="Y1369">
        <f>VLOOKUP($D1369,metadata!$B$2:$Z$450,22,FALSE)</f>
        <v>19</v>
      </c>
      <c r="Z1369">
        <f>VLOOKUP($D1369,metadata!$B$2:$Z$450,23,FALSE)</f>
        <v>0</v>
      </c>
      <c r="AA1369">
        <f>VLOOKUP($D1369,metadata!$B$2:$Z$450,24,FALSE)</f>
        <v>0</v>
      </c>
      <c r="AB1369">
        <f>VLOOKUP($D1369,metadata!$B$2:$Z$450,25,FALSE)</f>
        <v>0</v>
      </c>
    </row>
    <row r="1370" spans="3:28" x14ac:dyDescent="0.3">
      <c r="C1370">
        <v>1369</v>
      </c>
      <c r="D1370" s="11" t="str">
        <f t="shared" si="21"/>
        <v>19- Fuchu</v>
      </c>
      <c r="E1370" t="str">
        <f>VLOOKUP($D1370,metadata!$B$2:$S$450,2,FALSE)</f>
        <v>Kato, Y</v>
      </c>
      <c r="F1370" t="str">
        <f>VLOOKUP($D1370,metadata!$B$2:$S$450,3,FALSE)</f>
        <v>Geographic variation in photoperiodic response for the induction of pupal diapause in the Aristolochia-feeding butterfly Atrophaneura alcinous</v>
      </c>
      <c r="G1370" t="str">
        <f>VLOOKUP($D1370,metadata!$B$2:$S$450,4,FALSE)</f>
        <v>10.1303/aez.2005.347</v>
      </c>
      <c r="H1370" t="str">
        <f>VLOOKUP($D1370,metadata!$B$2:$S$450,5,FALSE)</f>
        <v>y</v>
      </c>
      <c r="I1370" t="str">
        <f>VLOOKUP($D1370,metadata!$B$2:$S$450,6,FALSE)</f>
        <v>a</v>
      </c>
      <c r="J1370" t="str">
        <f>VLOOKUP($D1370,metadata!$B$2:$S$450,7,FALSE)</f>
        <v>i</v>
      </c>
      <c r="K1370">
        <f>VLOOKUP($D1370,metadata!$B$2:$S$450,8,FALSE)</f>
        <v>7</v>
      </c>
      <c r="L1370">
        <f>VLOOKUP($D1370,metadata!$B$2:$S$450,9,FALSE)</f>
        <v>5</v>
      </c>
      <c r="M1370">
        <f>VLOOKUP($D1370,metadata!$B$2:$S$450,10,FALSE)</f>
        <v>0</v>
      </c>
      <c r="N1370" t="str">
        <f>VLOOKUP($D1370,metadata!$B$2:$S$450,11,FALSE)</f>
        <v>Atrophaneura alcinous</v>
      </c>
      <c r="O1370" t="str">
        <f>VLOOKUP($D1370,metadata!$B$2:$S$450,12,FALSE)</f>
        <v>lepidoptera</v>
      </c>
      <c r="P1370" t="str">
        <f>VLOOKUP($D1370,metadata!$B$2:$S$450,13,FALSE)</f>
        <v xml:space="preserve"> Fuchu</v>
      </c>
      <c r="Q1370">
        <f>VLOOKUP($D1370,metadata!$B$2:$S$450,14,FALSE)</f>
        <v>35.668968999999997</v>
      </c>
      <c r="R1370">
        <f>VLOOKUP($D1370,metadata!$B$2:$S$450,15,FALSE)</f>
        <v>139.47766899999999</v>
      </c>
      <c r="S1370">
        <f>VLOOKUP($D1370,metadata!$B$2:$S$450,16,FALSE)</f>
        <v>0.05</v>
      </c>
      <c r="T1370">
        <f>VLOOKUP($D1370,metadata!$B$2:$S$450,17,FALSE)</f>
        <v>50</v>
      </c>
      <c r="U1370">
        <f>VLOOKUP($D1370,metadata!$B$2:$S$450,18,FALSE)</f>
        <v>0</v>
      </c>
      <c r="V1370">
        <f>VLOOKUP($D1370,metadata!$B$2:$Z$450,19,FALSE)</f>
        <v>25</v>
      </c>
      <c r="W1370" t="str">
        <f>VLOOKUP($D1370,metadata!$B$2:$Z$450,20,FALSE)</f>
        <v>global average</v>
      </c>
      <c r="X1370">
        <f>VLOOKUP($D1370,metadata!$B$2:$Z$450,21,FALSE)</f>
        <v>0</v>
      </c>
      <c r="Y1370">
        <f>VLOOKUP($D1370,metadata!$B$2:$Z$450,22,FALSE)</f>
        <v>19</v>
      </c>
      <c r="Z1370">
        <f>VLOOKUP($D1370,metadata!$B$2:$Z$450,23,FALSE)</f>
        <v>0</v>
      </c>
      <c r="AA1370">
        <f>VLOOKUP($D1370,metadata!$B$2:$Z$450,24,FALSE)</f>
        <v>0</v>
      </c>
      <c r="AB1370">
        <f>VLOOKUP($D1370,metadata!$B$2:$Z$450,25,FALSE)</f>
        <v>0</v>
      </c>
    </row>
    <row r="1371" spans="3:28" x14ac:dyDescent="0.3">
      <c r="C1371">
        <v>1370</v>
      </c>
      <c r="D1371" s="11" t="str">
        <f t="shared" si="21"/>
        <v>19- Fuchu</v>
      </c>
      <c r="E1371" t="str">
        <f>VLOOKUP($D1371,metadata!$B$2:$S$450,2,FALSE)</f>
        <v>Kato, Y</v>
      </c>
      <c r="F1371" t="str">
        <f>VLOOKUP($D1371,metadata!$B$2:$S$450,3,FALSE)</f>
        <v>Geographic variation in photoperiodic response for the induction of pupal diapause in the Aristolochia-feeding butterfly Atrophaneura alcinous</v>
      </c>
      <c r="G1371" t="str">
        <f>VLOOKUP($D1371,metadata!$B$2:$S$450,4,FALSE)</f>
        <v>10.1303/aez.2005.347</v>
      </c>
      <c r="H1371" t="str">
        <f>VLOOKUP($D1371,metadata!$B$2:$S$450,5,FALSE)</f>
        <v>y</v>
      </c>
      <c r="I1371" t="str">
        <f>VLOOKUP($D1371,metadata!$B$2:$S$450,6,FALSE)</f>
        <v>a</v>
      </c>
      <c r="J1371" t="str">
        <f>VLOOKUP($D1371,metadata!$B$2:$S$450,7,FALSE)</f>
        <v>i</v>
      </c>
      <c r="K1371">
        <f>VLOOKUP($D1371,metadata!$B$2:$S$450,8,FALSE)</f>
        <v>7</v>
      </c>
      <c r="L1371">
        <f>VLOOKUP($D1371,metadata!$B$2:$S$450,9,FALSE)</f>
        <v>5</v>
      </c>
      <c r="M1371">
        <f>VLOOKUP($D1371,metadata!$B$2:$S$450,10,FALSE)</f>
        <v>0</v>
      </c>
      <c r="N1371" t="str">
        <f>VLOOKUP($D1371,metadata!$B$2:$S$450,11,FALSE)</f>
        <v>Atrophaneura alcinous</v>
      </c>
      <c r="O1371" t="str">
        <f>VLOOKUP($D1371,metadata!$B$2:$S$450,12,FALSE)</f>
        <v>lepidoptera</v>
      </c>
      <c r="P1371" t="str">
        <f>VLOOKUP($D1371,metadata!$B$2:$S$450,13,FALSE)</f>
        <v xml:space="preserve"> Fuchu</v>
      </c>
      <c r="Q1371">
        <f>VLOOKUP($D1371,metadata!$B$2:$S$450,14,FALSE)</f>
        <v>35.668968999999997</v>
      </c>
      <c r="R1371">
        <f>VLOOKUP($D1371,metadata!$B$2:$S$450,15,FALSE)</f>
        <v>139.47766899999999</v>
      </c>
      <c r="S1371">
        <f>VLOOKUP($D1371,metadata!$B$2:$S$450,16,FALSE)</f>
        <v>0.05</v>
      </c>
      <c r="T1371">
        <f>VLOOKUP($D1371,metadata!$B$2:$S$450,17,FALSE)</f>
        <v>50</v>
      </c>
      <c r="U1371">
        <f>VLOOKUP($D1371,metadata!$B$2:$S$450,18,FALSE)</f>
        <v>0</v>
      </c>
      <c r="V1371">
        <f>VLOOKUP($D1371,metadata!$B$2:$Z$450,19,FALSE)</f>
        <v>25</v>
      </c>
      <c r="W1371" t="str">
        <f>VLOOKUP($D1371,metadata!$B$2:$Z$450,20,FALSE)</f>
        <v>global average</v>
      </c>
      <c r="X1371">
        <f>VLOOKUP($D1371,metadata!$B$2:$Z$450,21,FALSE)</f>
        <v>0</v>
      </c>
      <c r="Y1371">
        <f>VLOOKUP($D1371,metadata!$B$2:$Z$450,22,FALSE)</f>
        <v>19</v>
      </c>
      <c r="Z1371">
        <f>VLOOKUP($D1371,metadata!$B$2:$Z$450,23,FALSE)</f>
        <v>0</v>
      </c>
      <c r="AA1371">
        <f>VLOOKUP($D1371,metadata!$B$2:$Z$450,24,FALSE)</f>
        <v>0</v>
      </c>
      <c r="AB1371">
        <f>VLOOKUP($D1371,metadata!$B$2:$Z$450,25,FALSE)</f>
        <v>0</v>
      </c>
    </row>
    <row r="1372" spans="3:28" x14ac:dyDescent="0.3">
      <c r="C1372">
        <v>1371</v>
      </c>
      <c r="D1372" s="11" t="str">
        <f t="shared" si="21"/>
        <v>19- Fuchu</v>
      </c>
      <c r="E1372" t="str">
        <f>VLOOKUP($D1372,metadata!$B$2:$S$450,2,FALSE)</f>
        <v>Kato, Y</v>
      </c>
      <c r="F1372" t="str">
        <f>VLOOKUP($D1372,metadata!$B$2:$S$450,3,FALSE)</f>
        <v>Geographic variation in photoperiodic response for the induction of pupal diapause in the Aristolochia-feeding butterfly Atrophaneura alcinous</v>
      </c>
      <c r="G1372" t="str">
        <f>VLOOKUP($D1372,metadata!$B$2:$S$450,4,FALSE)</f>
        <v>10.1303/aez.2005.347</v>
      </c>
      <c r="H1372" t="str">
        <f>VLOOKUP($D1372,metadata!$B$2:$S$450,5,FALSE)</f>
        <v>y</v>
      </c>
      <c r="I1372" t="str">
        <f>VLOOKUP($D1372,metadata!$B$2:$S$450,6,FALSE)</f>
        <v>a</v>
      </c>
      <c r="J1372" t="str">
        <f>VLOOKUP($D1372,metadata!$B$2:$S$450,7,FALSE)</f>
        <v>i</v>
      </c>
      <c r="K1372">
        <f>VLOOKUP($D1372,metadata!$B$2:$S$450,8,FALSE)</f>
        <v>7</v>
      </c>
      <c r="L1372">
        <f>VLOOKUP($D1372,metadata!$B$2:$S$450,9,FALSE)</f>
        <v>5</v>
      </c>
      <c r="M1372">
        <f>VLOOKUP($D1372,metadata!$B$2:$S$450,10,FALSE)</f>
        <v>0</v>
      </c>
      <c r="N1372" t="str">
        <f>VLOOKUP($D1372,metadata!$B$2:$S$450,11,FALSE)</f>
        <v>Atrophaneura alcinous</v>
      </c>
      <c r="O1372" t="str">
        <f>VLOOKUP($D1372,metadata!$B$2:$S$450,12,FALSE)</f>
        <v>lepidoptera</v>
      </c>
      <c r="P1372" t="str">
        <f>VLOOKUP($D1372,metadata!$B$2:$S$450,13,FALSE)</f>
        <v xml:space="preserve"> Fuchu</v>
      </c>
      <c r="Q1372">
        <f>VLOOKUP($D1372,metadata!$B$2:$S$450,14,FALSE)</f>
        <v>35.668968999999997</v>
      </c>
      <c r="R1372">
        <f>VLOOKUP($D1372,metadata!$B$2:$S$450,15,FALSE)</f>
        <v>139.47766899999999</v>
      </c>
      <c r="S1372">
        <f>VLOOKUP($D1372,metadata!$B$2:$S$450,16,FALSE)</f>
        <v>0.05</v>
      </c>
      <c r="T1372">
        <f>VLOOKUP($D1372,metadata!$B$2:$S$450,17,FALSE)</f>
        <v>50</v>
      </c>
      <c r="U1372">
        <f>VLOOKUP($D1372,metadata!$B$2:$S$450,18,FALSE)</f>
        <v>0</v>
      </c>
      <c r="V1372">
        <f>VLOOKUP($D1372,metadata!$B$2:$Z$450,19,FALSE)</f>
        <v>25</v>
      </c>
      <c r="W1372" t="str">
        <f>VLOOKUP($D1372,metadata!$B$2:$Z$450,20,FALSE)</f>
        <v>global average</v>
      </c>
      <c r="X1372">
        <f>VLOOKUP($D1372,metadata!$B$2:$Z$450,21,FALSE)</f>
        <v>0</v>
      </c>
      <c r="Y1372">
        <f>VLOOKUP($D1372,metadata!$B$2:$Z$450,22,FALSE)</f>
        <v>19</v>
      </c>
      <c r="Z1372">
        <f>VLOOKUP($D1372,metadata!$B$2:$Z$450,23,FALSE)</f>
        <v>0</v>
      </c>
      <c r="AA1372">
        <f>VLOOKUP($D1372,metadata!$B$2:$Z$450,24,FALSE)</f>
        <v>0</v>
      </c>
      <c r="AB1372">
        <f>VLOOKUP($D1372,metadata!$B$2:$Z$450,25,FALSE)</f>
        <v>0</v>
      </c>
    </row>
    <row r="1373" spans="3:28" x14ac:dyDescent="0.3">
      <c r="C1373">
        <v>1372</v>
      </c>
      <c r="D1373" s="11" t="str">
        <f t="shared" si="21"/>
        <v>19- Fuchu</v>
      </c>
      <c r="E1373" t="str">
        <f>VLOOKUP($D1373,metadata!$B$2:$S$450,2,FALSE)</f>
        <v>Kato, Y</v>
      </c>
      <c r="F1373" t="str">
        <f>VLOOKUP($D1373,metadata!$B$2:$S$450,3,FALSE)</f>
        <v>Geographic variation in photoperiodic response for the induction of pupal diapause in the Aristolochia-feeding butterfly Atrophaneura alcinous</v>
      </c>
      <c r="G1373" t="str">
        <f>VLOOKUP($D1373,metadata!$B$2:$S$450,4,FALSE)</f>
        <v>10.1303/aez.2005.347</v>
      </c>
      <c r="H1373" t="str">
        <f>VLOOKUP($D1373,metadata!$B$2:$S$450,5,FALSE)</f>
        <v>y</v>
      </c>
      <c r="I1373" t="str">
        <f>VLOOKUP($D1373,metadata!$B$2:$S$450,6,FALSE)</f>
        <v>a</v>
      </c>
      <c r="J1373" t="str">
        <f>VLOOKUP($D1373,metadata!$B$2:$S$450,7,FALSE)</f>
        <v>i</v>
      </c>
      <c r="K1373">
        <f>VLOOKUP($D1373,metadata!$B$2:$S$450,8,FALSE)</f>
        <v>7</v>
      </c>
      <c r="L1373">
        <f>VLOOKUP($D1373,metadata!$B$2:$S$450,9,FALSE)</f>
        <v>5</v>
      </c>
      <c r="M1373">
        <f>VLOOKUP($D1373,metadata!$B$2:$S$450,10,FALSE)</f>
        <v>0</v>
      </c>
      <c r="N1373" t="str">
        <f>VLOOKUP($D1373,metadata!$B$2:$S$450,11,FALSE)</f>
        <v>Atrophaneura alcinous</v>
      </c>
      <c r="O1373" t="str">
        <f>VLOOKUP($D1373,metadata!$B$2:$S$450,12,FALSE)</f>
        <v>lepidoptera</v>
      </c>
      <c r="P1373" t="str">
        <f>VLOOKUP($D1373,metadata!$B$2:$S$450,13,FALSE)</f>
        <v xml:space="preserve"> Fuchu</v>
      </c>
      <c r="Q1373">
        <f>VLOOKUP($D1373,metadata!$B$2:$S$450,14,FALSE)</f>
        <v>35.668968999999997</v>
      </c>
      <c r="R1373">
        <f>VLOOKUP($D1373,metadata!$B$2:$S$450,15,FALSE)</f>
        <v>139.47766899999999</v>
      </c>
      <c r="S1373">
        <f>VLOOKUP($D1373,metadata!$B$2:$S$450,16,FALSE)</f>
        <v>0.05</v>
      </c>
      <c r="T1373">
        <f>VLOOKUP($D1373,metadata!$B$2:$S$450,17,FALSE)</f>
        <v>50</v>
      </c>
      <c r="U1373">
        <f>VLOOKUP($D1373,metadata!$B$2:$S$450,18,FALSE)</f>
        <v>0</v>
      </c>
      <c r="V1373">
        <f>VLOOKUP($D1373,metadata!$B$2:$Z$450,19,FALSE)</f>
        <v>25</v>
      </c>
      <c r="W1373" t="str">
        <f>VLOOKUP($D1373,metadata!$B$2:$Z$450,20,FALSE)</f>
        <v>global average</v>
      </c>
      <c r="X1373">
        <f>VLOOKUP($D1373,metadata!$B$2:$Z$450,21,FALSE)</f>
        <v>0</v>
      </c>
      <c r="Y1373">
        <f>VLOOKUP($D1373,metadata!$B$2:$Z$450,22,FALSE)</f>
        <v>19</v>
      </c>
      <c r="Z1373">
        <f>VLOOKUP($D1373,metadata!$B$2:$Z$450,23,FALSE)</f>
        <v>0</v>
      </c>
      <c r="AA1373">
        <f>VLOOKUP($D1373,metadata!$B$2:$Z$450,24,FALSE)</f>
        <v>0</v>
      </c>
      <c r="AB1373">
        <f>VLOOKUP($D1373,metadata!$B$2:$Z$450,25,FALSE)</f>
        <v>0</v>
      </c>
    </row>
    <row r="1374" spans="3:28" x14ac:dyDescent="0.3">
      <c r="C1374">
        <v>1373</v>
      </c>
      <c r="D1374" s="11" t="str">
        <f t="shared" si="21"/>
        <v>19- Fuchu</v>
      </c>
      <c r="E1374" t="str">
        <f>VLOOKUP($D1374,metadata!$B$2:$S$450,2,FALSE)</f>
        <v>Kato, Y</v>
      </c>
      <c r="F1374" t="str">
        <f>VLOOKUP($D1374,metadata!$B$2:$S$450,3,FALSE)</f>
        <v>Geographic variation in photoperiodic response for the induction of pupal diapause in the Aristolochia-feeding butterfly Atrophaneura alcinous</v>
      </c>
      <c r="G1374" t="str">
        <f>VLOOKUP($D1374,metadata!$B$2:$S$450,4,FALSE)</f>
        <v>10.1303/aez.2005.347</v>
      </c>
      <c r="H1374" t="str">
        <f>VLOOKUP($D1374,metadata!$B$2:$S$450,5,FALSE)</f>
        <v>y</v>
      </c>
      <c r="I1374" t="str">
        <f>VLOOKUP($D1374,metadata!$B$2:$S$450,6,FALSE)</f>
        <v>a</v>
      </c>
      <c r="J1374" t="str">
        <f>VLOOKUP($D1374,metadata!$B$2:$S$450,7,FALSE)</f>
        <v>i</v>
      </c>
      <c r="K1374">
        <f>VLOOKUP($D1374,metadata!$B$2:$S$450,8,FALSE)</f>
        <v>7</v>
      </c>
      <c r="L1374">
        <f>VLOOKUP($D1374,metadata!$B$2:$S$450,9,FALSE)</f>
        <v>5</v>
      </c>
      <c r="M1374">
        <f>VLOOKUP($D1374,metadata!$B$2:$S$450,10,FALSE)</f>
        <v>0</v>
      </c>
      <c r="N1374" t="str">
        <f>VLOOKUP($D1374,metadata!$B$2:$S$450,11,FALSE)</f>
        <v>Atrophaneura alcinous</v>
      </c>
      <c r="O1374" t="str">
        <f>VLOOKUP($D1374,metadata!$B$2:$S$450,12,FALSE)</f>
        <v>lepidoptera</v>
      </c>
      <c r="P1374" t="str">
        <f>VLOOKUP($D1374,metadata!$B$2:$S$450,13,FALSE)</f>
        <v xml:space="preserve"> Fuchu</v>
      </c>
      <c r="Q1374">
        <f>VLOOKUP($D1374,metadata!$B$2:$S$450,14,FALSE)</f>
        <v>35.668968999999997</v>
      </c>
      <c r="R1374">
        <f>VLOOKUP($D1374,metadata!$B$2:$S$450,15,FALSE)</f>
        <v>139.47766899999999</v>
      </c>
      <c r="S1374">
        <f>VLOOKUP($D1374,metadata!$B$2:$S$450,16,FALSE)</f>
        <v>0.05</v>
      </c>
      <c r="T1374">
        <f>VLOOKUP($D1374,metadata!$B$2:$S$450,17,FALSE)</f>
        <v>50</v>
      </c>
      <c r="U1374">
        <f>VLOOKUP($D1374,metadata!$B$2:$S$450,18,FALSE)</f>
        <v>0</v>
      </c>
      <c r="V1374">
        <f>VLOOKUP($D1374,metadata!$B$2:$Z$450,19,FALSE)</f>
        <v>25</v>
      </c>
      <c r="W1374" t="str">
        <f>VLOOKUP($D1374,metadata!$B$2:$Z$450,20,FALSE)</f>
        <v>global average</v>
      </c>
      <c r="X1374">
        <f>VLOOKUP($D1374,metadata!$B$2:$Z$450,21,FALSE)</f>
        <v>0</v>
      </c>
      <c r="Y1374">
        <f>VLOOKUP($D1374,metadata!$B$2:$Z$450,22,FALSE)</f>
        <v>19</v>
      </c>
      <c r="Z1374">
        <f>VLOOKUP($D1374,metadata!$B$2:$Z$450,23,FALSE)</f>
        <v>0</v>
      </c>
      <c r="AA1374">
        <f>VLOOKUP($D1374,metadata!$B$2:$Z$450,24,FALSE)</f>
        <v>0</v>
      </c>
      <c r="AB1374">
        <f>VLOOKUP($D1374,metadata!$B$2:$Z$450,25,FALSE)</f>
        <v>0</v>
      </c>
    </row>
    <row r="1375" spans="3:28" x14ac:dyDescent="0.3">
      <c r="C1375">
        <v>1374</v>
      </c>
      <c r="D1375" s="11" t="str">
        <f t="shared" si="21"/>
        <v>19- Fuchu</v>
      </c>
      <c r="E1375" t="str">
        <f>VLOOKUP($D1375,metadata!$B$2:$S$450,2,FALSE)</f>
        <v>Kato, Y</v>
      </c>
      <c r="F1375" t="str">
        <f>VLOOKUP($D1375,metadata!$B$2:$S$450,3,FALSE)</f>
        <v>Geographic variation in photoperiodic response for the induction of pupal diapause in the Aristolochia-feeding butterfly Atrophaneura alcinous</v>
      </c>
      <c r="G1375" t="str">
        <f>VLOOKUP($D1375,metadata!$B$2:$S$450,4,FALSE)</f>
        <v>10.1303/aez.2005.347</v>
      </c>
      <c r="H1375" t="str">
        <f>VLOOKUP($D1375,metadata!$B$2:$S$450,5,FALSE)</f>
        <v>y</v>
      </c>
      <c r="I1375" t="str">
        <f>VLOOKUP($D1375,metadata!$B$2:$S$450,6,FALSE)</f>
        <v>a</v>
      </c>
      <c r="J1375" t="str">
        <f>VLOOKUP($D1375,metadata!$B$2:$S$450,7,FALSE)</f>
        <v>i</v>
      </c>
      <c r="K1375">
        <f>VLOOKUP($D1375,metadata!$B$2:$S$450,8,FALSE)</f>
        <v>7</v>
      </c>
      <c r="L1375">
        <f>VLOOKUP($D1375,metadata!$B$2:$S$450,9,FALSE)</f>
        <v>5</v>
      </c>
      <c r="M1375">
        <f>VLOOKUP($D1375,metadata!$B$2:$S$450,10,FALSE)</f>
        <v>0</v>
      </c>
      <c r="N1375" t="str">
        <f>VLOOKUP($D1375,metadata!$B$2:$S$450,11,FALSE)</f>
        <v>Atrophaneura alcinous</v>
      </c>
      <c r="O1375" t="str">
        <f>VLOOKUP($D1375,metadata!$B$2:$S$450,12,FALSE)</f>
        <v>lepidoptera</v>
      </c>
      <c r="P1375" t="str">
        <f>VLOOKUP($D1375,metadata!$B$2:$S$450,13,FALSE)</f>
        <v xml:space="preserve"> Fuchu</v>
      </c>
      <c r="Q1375">
        <f>VLOOKUP($D1375,metadata!$B$2:$S$450,14,FALSE)</f>
        <v>35.668968999999997</v>
      </c>
      <c r="R1375">
        <f>VLOOKUP($D1375,metadata!$B$2:$S$450,15,FALSE)</f>
        <v>139.47766899999999</v>
      </c>
      <c r="S1375">
        <f>VLOOKUP($D1375,metadata!$B$2:$S$450,16,FALSE)</f>
        <v>0.05</v>
      </c>
      <c r="T1375">
        <f>VLOOKUP($D1375,metadata!$B$2:$S$450,17,FALSE)</f>
        <v>50</v>
      </c>
      <c r="U1375">
        <f>VLOOKUP($D1375,metadata!$B$2:$S$450,18,FALSE)</f>
        <v>0</v>
      </c>
      <c r="V1375">
        <f>VLOOKUP($D1375,metadata!$B$2:$Z$450,19,FALSE)</f>
        <v>25</v>
      </c>
      <c r="W1375" t="str">
        <f>VLOOKUP($D1375,metadata!$B$2:$Z$450,20,FALSE)</f>
        <v>global average</v>
      </c>
      <c r="X1375">
        <f>VLOOKUP($D1375,metadata!$B$2:$Z$450,21,FALSE)</f>
        <v>0</v>
      </c>
      <c r="Y1375">
        <f>VLOOKUP($D1375,metadata!$B$2:$Z$450,22,FALSE)</f>
        <v>19</v>
      </c>
      <c r="Z1375">
        <f>VLOOKUP($D1375,metadata!$B$2:$Z$450,23,FALSE)</f>
        <v>0</v>
      </c>
      <c r="AA1375">
        <f>VLOOKUP($D1375,metadata!$B$2:$Z$450,24,FALSE)</f>
        <v>0</v>
      </c>
      <c r="AB1375">
        <f>VLOOKUP($D1375,metadata!$B$2:$Z$450,25,FALSE)</f>
        <v>0</v>
      </c>
    </row>
    <row r="1376" spans="3:28" x14ac:dyDescent="0.3">
      <c r="C1376">
        <v>1375</v>
      </c>
      <c r="D1376" s="11" t="str">
        <f t="shared" si="21"/>
        <v>19- Fuchu</v>
      </c>
      <c r="E1376" t="str">
        <f>VLOOKUP($D1376,metadata!$B$2:$S$450,2,FALSE)</f>
        <v>Kato, Y</v>
      </c>
      <c r="F1376" t="str">
        <f>VLOOKUP($D1376,metadata!$B$2:$S$450,3,FALSE)</f>
        <v>Geographic variation in photoperiodic response for the induction of pupal diapause in the Aristolochia-feeding butterfly Atrophaneura alcinous</v>
      </c>
      <c r="G1376" t="str">
        <f>VLOOKUP($D1376,metadata!$B$2:$S$450,4,FALSE)</f>
        <v>10.1303/aez.2005.347</v>
      </c>
      <c r="H1376" t="str">
        <f>VLOOKUP($D1376,metadata!$B$2:$S$450,5,FALSE)</f>
        <v>y</v>
      </c>
      <c r="I1376" t="str">
        <f>VLOOKUP($D1376,metadata!$B$2:$S$450,6,FALSE)</f>
        <v>a</v>
      </c>
      <c r="J1376" t="str">
        <f>VLOOKUP($D1376,metadata!$B$2:$S$450,7,FALSE)</f>
        <v>i</v>
      </c>
      <c r="K1376">
        <f>VLOOKUP($D1376,metadata!$B$2:$S$450,8,FALSE)</f>
        <v>7</v>
      </c>
      <c r="L1376">
        <f>VLOOKUP($D1376,metadata!$B$2:$S$450,9,FALSE)</f>
        <v>5</v>
      </c>
      <c r="M1376">
        <f>VLOOKUP($D1376,metadata!$B$2:$S$450,10,FALSE)</f>
        <v>0</v>
      </c>
      <c r="N1376" t="str">
        <f>VLOOKUP($D1376,metadata!$B$2:$S$450,11,FALSE)</f>
        <v>Atrophaneura alcinous</v>
      </c>
      <c r="O1376" t="str">
        <f>VLOOKUP($D1376,metadata!$B$2:$S$450,12,FALSE)</f>
        <v>lepidoptera</v>
      </c>
      <c r="P1376" t="str">
        <f>VLOOKUP($D1376,metadata!$B$2:$S$450,13,FALSE)</f>
        <v xml:space="preserve"> Fuchu</v>
      </c>
      <c r="Q1376">
        <f>VLOOKUP($D1376,metadata!$B$2:$S$450,14,FALSE)</f>
        <v>35.668968999999997</v>
      </c>
      <c r="R1376">
        <f>VLOOKUP($D1376,metadata!$B$2:$S$450,15,FALSE)</f>
        <v>139.47766899999999</v>
      </c>
      <c r="S1376">
        <f>VLOOKUP($D1376,metadata!$B$2:$S$450,16,FALSE)</f>
        <v>0.05</v>
      </c>
      <c r="T1376">
        <f>VLOOKUP($D1376,metadata!$B$2:$S$450,17,FALSE)</f>
        <v>50</v>
      </c>
      <c r="U1376">
        <f>VLOOKUP($D1376,metadata!$B$2:$S$450,18,FALSE)</f>
        <v>0</v>
      </c>
      <c r="V1376">
        <f>VLOOKUP($D1376,metadata!$B$2:$Z$450,19,FALSE)</f>
        <v>25</v>
      </c>
      <c r="W1376" t="str">
        <f>VLOOKUP($D1376,metadata!$B$2:$Z$450,20,FALSE)</f>
        <v>global average</v>
      </c>
      <c r="X1376">
        <f>VLOOKUP($D1376,metadata!$B$2:$Z$450,21,FALSE)</f>
        <v>0</v>
      </c>
      <c r="Y1376">
        <f>VLOOKUP($D1376,metadata!$B$2:$Z$450,22,FALSE)</f>
        <v>19</v>
      </c>
      <c r="Z1376">
        <f>VLOOKUP($D1376,metadata!$B$2:$Z$450,23,FALSE)</f>
        <v>0</v>
      </c>
      <c r="AA1376">
        <f>VLOOKUP($D1376,metadata!$B$2:$Z$450,24,FALSE)</f>
        <v>0</v>
      </c>
      <c r="AB1376">
        <f>VLOOKUP($D1376,metadata!$B$2:$Z$450,25,FALSE)</f>
        <v>0</v>
      </c>
    </row>
    <row r="1377" spans="3:28" x14ac:dyDescent="0.3">
      <c r="C1377">
        <v>1376</v>
      </c>
      <c r="D1377" s="11" t="str">
        <f t="shared" si="21"/>
        <v>19- Fuchu</v>
      </c>
      <c r="E1377" t="str">
        <f>VLOOKUP($D1377,metadata!$B$2:$S$450,2,FALSE)</f>
        <v>Kato, Y</v>
      </c>
      <c r="F1377" t="str">
        <f>VLOOKUP($D1377,metadata!$B$2:$S$450,3,FALSE)</f>
        <v>Geographic variation in photoperiodic response for the induction of pupal diapause in the Aristolochia-feeding butterfly Atrophaneura alcinous</v>
      </c>
      <c r="G1377" t="str">
        <f>VLOOKUP($D1377,metadata!$B$2:$S$450,4,FALSE)</f>
        <v>10.1303/aez.2005.347</v>
      </c>
      <c r="H1377" t="str">
        <f>VLOOKUP($D1377,metadata!$B$2:$S$450,5,FALSE)</f>
        <v>y</v>
      </c>
      <c r="I1377" t="str">
        <f>VLOOKUP($D1377,metadata!$B$2:$S$450,6,FALSE)</f>
        <v>a</v>
      </c>
      <c r="J1377" t="str">
        <f>VLOOKUP($D1377,metadata!$B$2:$S$450,7,FALSE)</f>
        <v>i</v>
      </c>
      <c r="K1377">
        <f>VLOOKUP($D1377,metadata!$B$2:$S$450,8,FALSE)</f>
        <v>7</v>
      </c>
      <c r="L1377">
        <f>VLOOKUP($D1377,metadata!$B$2:$S$450,9,FALSE)</f>
        <v>5</v>
      </c>
      <c r="M1377">
        <f>VLOOKUP($D1377,metadata!$B$2:$S$450,10,FALSE)</f>
        <v>0</v>
      </c>
      <c r="N1377" t="str">
        <f>VLOOKUP($D1377,metadata!$B$2:$S$450,11,FALSE)</f>
        <v>Atrophaneura alcinous</v>
      </c>
      <c r="O1377" t="str">
        <f>VLOOKUP($D1377,metadata!$B$2:$S$450,12,FALSE)</f>
        <v>lepidoptera</v>
      </c>
      <c r="P1377" t="str">
        <f>VLOOKUP($D1377,metadata!$B$2:$S$450,13,FALSE)</f>
        <v xml:space="preserve"> Fuchu</v>
      </c>
      <c r="Q1377">
        <f>VLOOKUP($D1377,metadata!$B$2:$S$450,14,FALSE)</f>
        <v>35.668968999999997</v>
      </c>
      <c r="R1377">
        <f>VLOOKUP($D1377,metadata!$B$2:$S$450,15,FALSE)</f>
        <v>139.47766899999999</v>
      </c>
      <c r="S1377">
        <f>VLOOKUP($D1377,metadata!$B$2:$S$450,16,FALSE)</f>
        <v>0.05</v>
      </c>
      <c r="T1377">
        <f>VLOOKUP($D1377,metadata!$B$2:$S$450,17,FALSE)</f>
        <v>50</v>
      </c>
      <c r="U1377">
        <f>VLOOKUP($D1377,metadata!$B$2:$S$450,18,FALSE)</f>
        <v>0</v>
      </c>
      <c r="V1377">
        <f>VLOOKUP($D1377,metadata!$B$2:$Z$450,19,FALSE)</f>
        <v>25</v>
      </c>
      <c r="W1377" t="str">
        <f>VLOOKUP($D1377,metadata!$B$2:$Z$450,20,FALSE)</f>
        <v>global average</v>
      </c>
      <c r="X1377">
        <f>VLOOKUP($D1377,metadata!$B$2:$Z$450,21,FALSE)</f>
        <v>0</v>
      </c>
      <c r="Y1377">
        <f>VLOOKUP($D1377,metadata!$B$2:$Z$450,22,FALSE)</f>
        <v>19</v>
      </c>
      <c r="Z1377">
        <f>VLOOKUP($D1377,metadata!$B$2:$Z$450,23,FALSE)</f>
        <v>0</v>
      </c>
      <c r="AA1377">
        <f>VLOOKUP($D1377,metadata!$B$2:$Z$450,24,FALSE)</f>
        <v>0</v>
      </c>
      <c r="AB1377">
        <f>VLOOKUP($D1377,metadata!$B$2:$Z$450,25,FALSE)</f>
        <v>0</v>
      </c>
    </row>
    <row r="1378" spans="3:28" x14ac:dyDescent="0.3">
      <c r="C1378">
        <v>1377</v>
      </c>
      <c r="D1378" s="11" t="str">
        <f t="shared" si="21"/>
        <v>19- Fuchu</v>
      </c>
      <c r="E1378" t="str">
        <f>VLOOKUP($D1378,metadata!$B$2:$S$450,2,FALSE)</f>
        <v>Kato, Y</v>
      </c>
      <c r="F1378" t="str">
        <f>VLOOKUP($D1378,metadata!$B$2:$S$450,3,FALSE)</f>
        <v>Geographic variation in photoperiodic response for the induction of pupal diapause in the Aristolochia-feeding butterfly Atrophaneura alcinous</v>
      </c>
      <c r="G1378" t="str">
        <f>VLOOKUP($D1378,metadata!$B$2:$S$450,4,FALSE)</f>
        <v>10.1303/aez.2005.347</v>
      </c>
      <c r="H1378" t="str">
        <f>VLOOKUP($D1378,metadata!$B$2:$S$450,5,FALSE)</f>
        <v>y</v>
      </c>
      <c r="I1378" t="str">
        <f>VLOOKUP($D1378,metadata!$B$2:$S$450,6,FALSE)</f>
        <v>a</v>
      </c>
      <c r="J1378" t="str">
        <f>VLOOKUP($D1378,metadata!$B$2:$S$450,7,FALSE)</f>
        <v>i</v>
      </c>
      <c r="K1378">
        <f>VLOOKUP($D1378,metadata!$B$2:$S$450,8,FALSE)</f>
        <v>7</v>
      </c>
      <c r="L1378">
        <f>VLOOKUP($D1378,metadata!$B$2:$S$450,9,FALSE)</f>
        <v>5</v>
      </c>
      <c r="M1378">
        <f>VLOOKUP($D1378,metadata!$B$2:$S$450,10,FALSE)</f>
        <v>0</v>
      </c>
      <c r="N1378" t="str">
        <f>VLOOKUP($D1378,metadata!$B$2:$S$450,11,FALSE)</f>
        <v>Atrophaneura alcinous</v>
      </c>
      <c r="O1378" t="str">
        <f>VLOOKUP($D1378,metadata!$B$2:$S$450,12,FALSE)</f>
        <v>lepidoptera</v>
      </c>
      <c r="P1378" t="str">
        <f>VLOOKUP($D1378,metadata!$B$2:$S$450,13,FALSE)</f>
        <v xml:space="preserve"> Fuchu</v>
      </c>
      <c r="Q1378">
        <f>VLOOKUP($D1378,metadata!$B$2:$S$450,14,FALSE)</f>
        <v>35.668968999999997</v>
      </c>
      <c r="R1378">
        <f>VLOOKUP($D1378,metadata!$B$2:$S$450,15,FALSE)</f>
        <v>139.47766899999999</v>
      </c>
      <c r="S1378">
        <f>VLOOKUP($D1378,metadata!$B$2:$S$450,16,FALSE)</f>
        <v>0.05</v>
      </c>
      <c r="T1378">
        <f>VLOOKUP($D1378,metadata!$B$2:$S$450,17,FALSE)</f>
        <v>50</v>
      </c>
      <c r="U1378">
        <f>VLOOKUP($D1378,metadata!$B$2:$S$450,18,FALSE)</f>
        <v>0</v>
      </c>
      <c r="V1378">
        <f>VLOOKUP($D1378,metadata!$B$2:$Z$450,19,FALSE)</f>
        <v>25</v>
      </c>
      <c r="W1378" t="str">
        <f>VLOOKUP($D1378,metadata!$B$2:$Z$450,20,FALSE)</f>
        <v>global average</v>
      </c>
      <c r="X1378">
        <f>VLOOKUP($D1378,metadata!$B$2:$Z$450,21,FALSE)</f>
        <v>0</v>
      </c>
      <c r="Y1378">
        <f>VLOOKUP($D1378,metadata!$B$2:$Z$450,22,FALSE)</f>
        <v>19</v>
      </c>
      <c r="Z1378">
        <f>VLOOKUP($D1378,metadata!$B$2:$Z$450,23,FALSE)</f>
        <v>0</v>
      </c>
      <c r="AA1378">
        <f>VLOOKUP($D1378,metadata!$B$2:$Z$450,24,FALSE)</f>
        <v>0</v>
      </c>
      <c r="AB1378">
        <f>VLOOKUP($D1378,metadata!$B$2:$Z$450,25,FALSE)</f>
        <v>0</v>
      </c>
    </row>
    <row r="1379" spans="3:28" x14ac:dyDescent="0.3">
      <c r="C1379">
        <v>1378</v>
      </c>
      <c r="D1379" s="11" t="str">
        <f t="shared" si="21"/>
        <v>19- Fuchu</v>
      </c>
      <c r="E1379" t="str">
        <f>VLOOKUP($D1379,metadata!$B$2:$S$450,2,FALSE)</f>
        <v>Kato, Y</v>
      </c>
      <c r="F1379" t="str">
        <f>VLOOKUP($D1379,metadata!$B$2:$S$450,3,FALSE)</f>
        <v>Geographic variation in photoperiodic response for the induction of pupal diapause in the Aristolochia-feeding butterfly Atrophaneura alcinous</v>
      </c>
      <c r="G1379" t="str">
        <f>VLOOKUP($D1379,metadata!$B$2:$S$450,4,FALSE)</f>
        <v>10.1303/aez.2005.347</v>
      </c>
      <c r="H1379" t="str">
        <f>VLOOKUP($D1379,metadata!$B$2:$S$450,5,FALSE)</f>
        <v>y</v>
      </c>
      <c r="I1379" t="str">
        <f>VLOOKUP($D1379,metadata!$B$2:$S$450,6,FALSE)</f>
        <v>a</v>
      </c>
      <c r="J1379" t="str">
        <f>VLOOKUP($D1379,metadata!$B$2:$S$450,7,FALSE)</f>
        <v>i</v>
      </c>
      <c r="K1379">
        <f>VLOOKUP($D1379,metadata!$B$2:$S$450,8,FALSE)</f>
        <v>7</v>
      </c>
      <c r="L1379">
        <f>VLOOKUP($D1379,metadata!$B$2:$S$450,9,FALSE)</f>
        <v>5</v>
      </c>
      <c r="M1379">
        <f>VLOOKUP($D1379,metadata!$B$2:$S$450,10,FALSE)</f>
        <v>0</v>
      </c>
      <c r="N1379" t="str">
        <f>VLOOKUP($D1379,metadata!$B$2:$S$450,11,FALSE)</f>
        <v>Atrophaneura alcinous</v>
      </c>
      <c r="O1379" t="str">
        <f>VLOOKUP($D1379,metadata!$B$2:$S$450,12,FALSE)</f>
        <v>lepidoptera</v>
      </c>
      <c r="P1379" t="str">
        <f>VLOOKUP($D1379,metadata!$B$2:$S$450,13,FALSE)</f>
        <v xml:space="preserve"> Fuchu</v>
      </c>
      <c r="Q1379">
        <f>VLOOKUP($D1379,metadata!$B$2:$S$450,14,FALSE)</f>
        <v>35.668968999999997</v>
      </c>
      <c r="R1379">
        <f>VLOOKUP($D1379,metadata!$B$2:$S$450,15,FALSE)</f>
        <v>139.47766899999999</v>
      </c>
      <c r="S1379">
        <f>VLOOKUP($D1379,metadata!$B$2:$S$450,16,FALSE)</f>
        <v>0.05</v>
      </c>
      <c r="T1379">
        <f>VLOOKUP($D1379,metadata!$B$2:$S$450,17,FALSE)</f>
        <v>50</v>
      </c>
      <c r="U1379">
        <f>VLOOKUP($D1379,metadata!$B$2:$S$450,18,FALSE)</f>
        <v>0</v>
      </c>
      <c r="V1379">
        <f>VLOOKUP($D1379,metadata!$B$2:$Z$450,19,FALSE)</f>
        <v>25</v>
      </c>
      <c r="W1379" t="str">
        <f>VLOOKUP($D1379,metadata!$B$2:$Z$450,20,FALSE)</f>
        <v>global average</v>
      </c>
      <c r="X1379">
        <f>VLOOKUP($D1379,metadata!$B$2:$Z$450,21,FALSE)</f>
        <v>0</v>
      </c>
      <c r="Y1379">
        <f>VLOOKUP($D1379,metadata!$B$2:$Z$450,22,FALSE)</f>
        <v>19</v>
      </c>
      <c r="Z1379">
        <f>VLOOKUP($D1379,metadata!$B$2:$Z$450,23,FALSE)</f>
        <v>0</v>
      </c>
      <c r="AA1379">
        <f>VLOOKUP($D1379,metadata!$B$2:$Z$450,24,FALSE)</f>
        <v>0</v>
      </c>
      <c r="AB1379">
        <f>VLOOKUP($D1379,metadata!$B$2:$Z$450,25,FALSE)</f>
        <v>0</v>
      </c>
    </row>
    <row r="1380" spans="3:28" x14ac:dyDescent="0.3">
      <c r="C1380">
        <v>1379</v>
      </c>
      <c r="D1380" s="11" t="str">
        <f t="shared" si="21"/>
        <v>19- Fuchu</v>
      </c>
      <c r="E1380" t="str">
        <f>VLOOKUP($D1380,metadata!$B$2:$S$450,2,FALSE)</f>
        <v>Kato, Y</v>
      </c>
      <c r="F1380" t="str">
        <f>VLOOKUP($D1380,metadata!$B$2:$S$450,3,FALSE)</f>
        <v>Geographic variation in photoperiodic response for the induction of pupal diapause in the Aristolochia-feeding butterfly Atrophaneura alcinous</v>
      </c>
      <c r="G1380" t="str">
        <f>VLOOKUP($D1380,metadata!$B$2:$S$450,4,FALSE)</f>
        <v>10.1303/aez.2005.347</v>
      </c>
      <c r="H1380" t="str">
        <f>VLOOKUP($D1380,metadata!$B$2:$S$450,5,FALSE)</f>
        <v>y</v>
      </c>
      <c r="I1380" t="str">
        <f>VLOOKUP($D1380,metadata!$B$2:$S$450,6,FALSE)</f>
        <v>a</v>
      </c>
      <c r="J1380" t="str">
        <f>VLOOKUP($D1380,metadata!$B$2:$S$450,7,FALSE)</f>
        <v>i</v>
      </c>
      <c r="K1380">
        <f>VLOOKUP($D1380,metadata!$B$2:$S$450,8,FALSE)</f>
        <v>7</v>
      </c>
      <c r="L1380">
        <f>VLOOKUP($D1380,metadata!$B$2:$S$450,9,FALSE)</f>
        <v>5</v>
      </c>
      <c r="M1380">
        <f>VLOOKUP($D1380,metadata!$B$2:$S$450,10,FALSE)</f>
        <v>0</v>
      </c>
      <c r="N1380" t="str">
        <f>VLOOKUP($D1380,metadata!$B$2:$S$450,11,FALSE)</f>
        <v>Atrophaneura alcinous</v>
      </c>
      <c r="O1380" t="str">
        <f>VLOOKUP($D1380,metadata!$B$2:$S$450,12,FALSE)</f>
        <v>lepidoptera</v>
      </c>
      <c r="P1380" t="str">
        <f>VLOOKUP($D1380,metadata!$B$2:$S$450,13,FALSE)</f>
        <v xml:space="preserve"> Fuchu</v>
      </c>
      <c r="Q1380">
        <f>VLOOKUP($D1380,metadata!$B$2:$S$450,14,FALSE)</f>
        <v>35.668968999999997</v>
      </c>
      <c r="R1380">
        <f>VLOOKUP($D1380,metadata!$B$2:$S$450,15,FALSE)</f>
        <v>139.47766899999999</v>
      </c>
      <c r="S1380">
        <f>VLOOKUP($D1380,metadata!$B$2:$S$450,16,FALSE)</f>
        <v>0.05</v>
      </c>
      <c r="T1380">
        <f>VLOOKUP($D1380,metadata!$B$2:$S$450,17,FALSE)</f>
        <v>50</v>
      </c>
      <c r="U1380">
        <f>VLOOKUP($D1380,metadata!$B$2:$S$450,18,FALSE)</f>
        <v>0</v>
      </c>
      <c r="V1380">
        <f>VLOOKUP($D1380,metadata!$B$2:$Z$450,19,FALSE)</f>
        <v>25</v>
      </c>
      <c r="W1380" t="str">
        <f>VLOOKUP($D1380,metadata!$B$2:$Z$450,20,FALSE)</f>
        <v>global average</v>
      </c>
      <c r="X1380">
        <f>VLOOKUP($D1380,metadata!$B$2:$Z$450,21,FALSE)</f>
        <v>0</v>
      </c>
      <c r="Y1380">
        <f>VLOOKUP($D1380,metadata!$B$2:$Z$450,22,FALSE)</f>
        <v>19</v>
      </c>
      <c r="Z1380">
        <f>VLOOKUP($D1380,metadata!$B$2:$Z$450,23,FALSE)</f>
        <v>0</v>
      </c>
      <c r="AA1380">
        <f>VLOOKUP($D1380,metadata!$B$2:$Z$450,24,FALSE)</f>
        <v>0</v>
      </c>
      <c r="AB1380">
        <f>VLOOKUP($D1380,metadata!$B$2:$Z$450,25,FALSE)</f>
        <v>0</v>
      </c>
    </row>
    <row r="1381" spans="3:28" x14ac:dyDescent="0.3">
      <c r="C1381">
        <v>1380</v>
      </c>
      <c r="D1381" s="11" t="str">
        <f t="shared" si="21"/>
        <v>19- Fuchu</v>
      </c>
      <c r="E1381" t="str">
        <f>VLOOKUP($D1381,metadata!$B$2:$S$450,2,FALSE)</f>
        <v>Kato, Y</v>
      </c>
      <c r="F1381" t="str">
        <f>VLOOKUP($D1381,metadata!$B$2:$S$450,3,FALSE)</f>
        <v>Geographic variation in photoperiodic response for the induction of pupal diapause in the Aristolochia-feeding butterfly Atrophaneura alcinous</v>
      </c>
      <c r="G1381" t="str">
        <f>VLOOKUP($D1381,metadata!$B$2:$S$450,4,FALSE)</f>
        <v>10.1303/aez.2005.347</v>
      </c>
      <c r="H1381" t="str">
        <f>VLOOKUP($D1381,metadata!$B$2:$S$450,5,FALSE)</f>
        <v>y</v>
      </c>
      <c r="I1381" t="str">
        <f>VLOOKUP($D1381,metadata!$B$2:$S$450,6,FALSE)</f>
        <v>a</v>
      </c>
      <c r="J1381" t="str">
        <f>VLOOKUP($D1381,metadata!$B$2:$S$450,7,FALSE)</f>
        <v>i</v>
      </c>
      <c r="K1381">
        <f>VLOOKUP($D1381,metadata!$B$2:$S$450,8,FALSE)</f>
        <v>7</v>
      </c>
      <c r="L1381">
        <f>VLOOKUP($D1381,metadata!$B$2:$S$450,9,FALSE)</f>
        <v>5</v>
      </c>
      <c r="M1381">
        <f>VLOOKUP($D1381,metadata!$B$2:$S$450,10,FALSE)</f>
        <v>0</v>
      </c>
      <c r="N1381" t="str">
        <f>VLOOKUP($D1381,metadata!$B$2:$S$450,11,FALSE)</f>
        <v>Atrophaneura alcinous</v>
      </c>
      <c r="O1381" t="str">
        <f>VLOOKUP($D1381,metadata!$B$2:$S$450,12,FALSE)</f>
        <v>lepidoptera</v>
      </c>
      <c r="P1381" t="str">
        <f>VLOOKUP($D1381,metadata!$B$2:$S$450,13,FALSE)</f>
        <v xml:space="preserve"> Fuchu</v>
      </c>
      <c r="Q1381">
        <f>VLOOKUP($D1381,metadata!$B$2:$S$450,14,FALSE)</f>
        <v>35.668968999999997</v>
      </c>
      <c r="R1381">
        <f>VLOOKUP($D1381,metadata!$B$2:$S$450,15,FALSE)</f>
        <v>139.47766899999999</v>
      </c>
      <c r="S1381">
        <f>VLOOKUP($D1381,metadata!$B$2:$S$450,16,FALSE)</f>
        <v>0.05</v>
      </c>
      <c r="T1381">
        <f>VLOOKUP($D1381,metadata!$B$2:$S$450,17,FALSE)</f>
        <v>50</v>
      </c>
      <c r="U1381">
        <f>VLOOKUP($D1381,metadata!$B$2:$S$450,18,FALSE)</f>
        <v>0</v>
      </c>
      <c r="V1381">
        <f>VLOOKUP($D1381,metadata!$B$2:$Z$450,19,FALSE)</f>
        <v>25</v>
      </c>
      <c r="W1381" t="str">
        <f>VLOOKUP($D1381,metadata!$B$2:$Z$450,20,FALSE)</f>
        <v>global average</v>
      </c>
      <c r="X1381">
        <f>VLOOKUP($D1381,metadata!$B$2:$Z$450,21,FALSE)</f>
        <v>0</v>
      </c>
      <c r="Y1381">
        <f>VLOOKUP($D1381,metadata!$B$2:$Z$450,22,FALSE)</f>
        <v>19</v>
      </c>
      <c r="Z1381">
        <f>VLOOKUP($D1381,metadata!$B$2:$Z$450,23,FALSE)</f>
        <v>0</v>
      </c>
      <c r="AA1381">
        <f>VLOOKUP($D1381,metadata!$B$2:$Z$450,24,FALSE)</f>
        <v>0</v>
      </c>
      <c r="AB1381">
        <f>VLOOKUP($D1381,metadata!$B$2:$Z$450,25,FALSE)</f>
        <v>0</v>
      </c>
    </row>
    <row r="1382" spans="3:28" x14ac:dyDescent="0.3">
      <c r="C1382">
        <v>1381</v>
      </c>
      <c r="D1382" s="11" t="str">
        <f t="shared" si="21"/>
        <v>19- Fuchu</v>
      </c>
      <c r="E1382" t="str">
        <f>VLOOKUP($D1382,metadata!$B$2:$S$450,2,FALSE)</f>
        <v>Kato, Y</v>
      </c>
      <c r="F1382" t="str">
        <f>VLOOKUP($D1382,metadata!$B$2:$S$450,3,FALSE)</f>
        <v>Geographic variation in photoperiodic response for the induction of pupal diapause in the Aristolochia-feeding butterfly Atrophaneura alcinous</v>
      </c>
      <c r="G1382" t="str">
        <f>VLOOKUP($D1382,metadata!$B$2:$S$450,4,FALSE)</f>
        <v>10.1303/aez.2005.347</v>
      </c>
      <c r="H1382" t="str">
        <f>VLOOKUP($D1382,metadata!$B$2:$S$450,5,FALSE)</f>
        <v>y</v>
      </c>
      <c r="I1382" t="str">
        <f>VLOOKUP($D1382,metadata!$B$2:$S$450,6,FALSE)</f>
        <v>a</v>
      </c>
      <c r="J1382" t="str">
        <f>VLOOKUP($D1382,metadata!$B$2:$S$450,7,FALSE)</f>
        <v>i</v>
      </c>
      <c r="K1382">
        <f>VLOOKUP($D1382,metadata!$B$2:$S$450,8,FALSE)</f>
        <v>7</v>
      </c>
      <c r="L1382">
        <f>VLOOKUP($D1382,metadata!$B$2:$S$450,9,FALSE)</f>
        <v>5</v>
      </c>
      <c r="M1382">
        <f>VLOOKUP($D1382,metadata!$B$2:$S$450,10,FALSE)</f>
        <v>0</v>
      </c>
      <c r="N1382" t="str">
        <f>VLOOKUP($D1382,metadata!$B$2:$S$450,11,FALSE)</f>
        <v>Atrophaneura alcinous</v>
      </c>
      <c r="O1382" t="str">
        <f>VLOOKUP($D1382,metadata!$B$2:$S$450,12,FALSE)</f>
        <v>lepidoptera</v>
      </c>
      <c r="P1382" t="str">
        <f>VLOOKUP($D1382,metadata!$B$2:$S$450,13,FALSE)</f>
        <v xml:space="preserve"> Fuchu</v>
      </c>
      <c r="Q1382">
        <f>VLOOKUP($D1382,metadata!$B$2:$S$450,14,FALSE)</f>
        <v>35.668968999999997</v>
      </c>
      <c r="R1382">
        <f>VLOOKUP($D1382,metadata!$B$2:$S$450,15,FALSE)</f>
        <v>139.47766899999999</v>
      </c>
      <c r="S1382">
        <f>VLOOKUP($D1382,metadata!$B$2:$S$450,16,FALSE)</f>
        <v>0.05</v>
      </c>
      <c r="T1382">
        <f>VLOOKUP($D1382,metadata!$B$2:$S$450,17,FALSE)</f>
        <v>50</v>
      </c>
      <c r="U1382">
        <f>VLOOKUP($D1382,metadata!$B$2:$S$450,18,FALSE)</f>
        <v>0</v>
      </c>
      <c r="V1382">
        <f>VLOOKUP($D1382,metadata!$B$2:$Z$450,19,FALSE)</f>
        <v>25</v>
      </c>
      <c r="W1382" t="str">
        <f>VLOOKUP($D1382,metadata!$B$2:$Z$450,20,FALSE)</f>
        <v>global average</v>
      </c>
      <c r="X1382">
        <f>VLOOKUP($D1382,metadata!$B$2:$Z$450,21,FALSE)</f>
        <v>0</v>
      </c>
      <c r="Y1382">
        <f>VLOOKUP($D1382,metadata!$B$2:$Z$450,22,FALSE)</f>
        <v>19</v>
      </c>
      <c r="Z1382">
        <f>VLOOKUP($D1382,metadata!$B$2:$Z$450,23,FALSE)</f>
        <v>0</v>
      </c>
      <c r="AA1382">
        <f>VLOOKUP($D1382,metadata!$B$2:$Z$450,24,FALSE)</f>
        <v>0</v>
      </c>
      <c r="AB1382">
        <f>VLOOKUP($D1382,metadata!$B$2:$Z$450,25,FALSE)</f>
        <v>0</v>
      </c>
    </row>
    <row r="1383" spans="3:28" x14ac:dyDescent="0.3">
      <c r="C1383">
        <v>1382</v>
      </c>
      <c r="D1383" s="11" t="str">
        <f t="shared" si="21"/>
        <v>19- Fuchu</v>
      </c>
      <c r="E1383" t="str">
        <f>VLOOKUP($D1383,metadata!$B$2:$S$450,2,FALSE)</f>
        <v>Kato, Y</v>
      </c>
      <c r="F1383" t="str">
        <f>VLOOKUP($D1383,metadata!$B$2:$S$450,3,FALSE)</f>
        <v>Geographic variation in photoperiodic response for the induction of pupal diapause in the Aristolochia-feeding butterfly Atrophaneura alcinous</v>
      </c>
      <c r="G1383" t="str">
        <f>VLOOKUP($D1383,metadata!$B$2:$S$450,4,FALSE)</f>
        <v>10.1303/aez.2005.347</v>
      </c>
      <c r="H1383" t="str">
        <f>VLOOKUP($D1383,metadata!$B$2:$S$450,5,FALSE)</f>
        <v>y</v>
      </c>
      <c r="I1383" t="str">
        <f>VLOOKUP($D1383,metadata!$B$2:$S$450,6,FALSE)</f>
        <v>a</v>
      </c>
      <c r="J1383" t="str">
        <f>VLOOKUP($D1383,metadata!$B$2:$S$450,7,FALSE)</f>
        <v>i</v>
      </c>
      <c r="K1383">
        <f>VLOOKUP($D1383,metadata!$B$2:$S$450,8,FALSE)</f>
        <v>7</v>
      </c>
      <c r="L1383">
        <f>VLOOKUP($D1383,metadata!$B$2:$S$450,9,FALSE)</f>
        <v>5</v>
      </c>
      <c r="M1383">
        <f>VLOOKUP($D1383,metadata!$B$2:$S$450,10,FALSE)</f>
        <v>0</v>
      </c>
      <c r="N1383" t="str">
        <f>VLOOKUP($D1383,metadata!$B$2:$S$450,11,FALSE)</f>
        <v>Atrophaneura alcinous</v>
      </c>
      <c r="O1383" t="str">
        <f>VLOOKUP($D1383,metadata!$B$2:$S$450,12,FALSE)</f>
        <v>lepidoptera</v>
      </c>
      <c r="P1383" t="str">
        <f>VLOOKUP($D1383,metadata!$B$2:$S$450,13,FALSE)</f>
        <v xml:space="preserve"> Fuchu</v>
      </c>
      <c r="Q1383">
        <f>VLOOKUP($D1383,metadata!$B$2:$S$450,14,FALSE)</f>
        <v>35.668968999999997</v>
      </c>
      <c r="R1383">
        <f>VLOOKUP($D1383,metadata!$B$2:$S$450,15,FALSE)</f>
        <v>139.47766899999999</v>
      </c>
      <c r="S1383">
        <f>VLOOKUP($D1383,metadata!$B$2:$S$450,16,FALSE)</f>
        <v>0.05</v>
      </c>
      <c r="T1383">
        <f>VLOOKUP($D1383,metadata!$B$2:$S$450,17,FALSE)</f>
        <v>50</v>
      </c>
      <c r="U1383">
        <f>VLOOKUP($D1383,metadata!$B$2:$S$450,18,FALSE)</f>
        <v>0</v>
      </c>
      <c r="V1383">
        <f>VLOOKUP($D1383,metadata!$B$2:$Z$450,19,FALSE)</f>
        <v>25</v>
      </c>
      <c r="W1383" t="str">
        <f>VLOOKUP($D1383,metadata!$B$2:$Z$450,20,FALSE)</f>
        <v>global average</v>
      </c>
      <c r="X1383">
        <f>VLOOKUP($D1383,metadata!$B$2:$Z$450,21,FALSE)</f>
        <v>0</v>
      </c>
      <c r="Y1383">
        <f>VLOOKUP($D1383,metadata!$B$2:$Z$450,22,FALSE)</f>
        <v>19</v>
      </c>
      <c r="Z1383">
        <f>VLOOKUP($D1383,metadata!$B$2:$Z$450,23,FALSE)</f>
        <v>0</v>
      </c>
      <c r="AA1383">
        <f>VLOOKUP($D1383,metadata!$B$2:$Z$450,24,FALSE)</f>
        <v>0</v>
      </c>
      <c r="AB1383">
        <f>VLOOKUP($D1383,metadata!$B$2:$Z$450,25,FALSE)</f>
        <v>0</v>
      </c>
    </row>
    <row r="1384" spans="3:28" x14ac:dyDescent="0.3">
      <c r="C1384">
        <v>1383</v>
      </c>
      <c r="D1384" s="11" t="str">
        <f t="shared" si="21"/>
        <v>19- Fuchu</v>
      </c>
      <c r="E1384" t="str">
        <f>VLOOKUP($D1384,metadata!$B$2:$S$450,2,FALSE)</f>
        <v>Kato, Y</v>
      </c>
      <c r="F1384" t="str">
        <f>VLOOKUP($D1384,metadata!$B$2:$S$450,3,FALSE)</f>
        <v>Geographic variation in photoperiodic response for the induction of pupal diapause in the Aristolochia-feeding butterfly Atrophaneura alcinous</v>
      </c>
      <c r="G1384" t="str">
        <f>VLOOKUP($D1384,metadata!$B$2:$S$450,4,FALSE)</f>
        <v>10.1303/aez.2005.347</v>
      </c>
      <c r="H1384" t="str">
        <f>VLOOKUP($D1384,metadata!$B$2:$S$450,5,FALSE)</f>
        <v>y</v>
      </c>
      <c r="I1384" t="str">
        <f>VLOOKUP($D1384,metadata!$B$2:$S$450,6,FALSE)</f>
        <v>a</v>
      </c>
      <c r="J1384" t="str">
        <f>VLOOKUP($D1384,metadata!$B$2:$S$450,7,FALSE)</f>
        <v>i</v>
      </c>
      <c r="K1384">
        <f>VLOOKUP($D1384,metadata!$B$2:$S$450,8,FALSE)</f>
        <v>7</v>
      </c>
      <c r="L1384">
        <f>VLOOKUP($D1384,metadata!$B$2:$S$450,9,FALSE)</f>
        <v>5</v>
      </c>
      <c r="M1384">
        <f>VLOOKUP($D1384,metadata!$B$2:$S$450,10,FALSE)</f>
        <v>0</v>
      </c>
      <c r="N1384" t="str">
        <f>VLOOKUP($D1384,metadata!$B$2:$S$450,11,FALSE)</f>
        <v>Atrophaneura alcinous</v>
      </c>
      <c r="O1384" t="str">
        <f>VLOOKUP($D1384,metadata!$B$2:$S$450,12,FALSE)</f>
        <v>lepidoptera</v>
      </c>
      <c r="P1384" t="str">
        <f>VLOOKUP($D1384,metadata!$B$2:$S$450,13,FALSE)</f>
        <v xml:space="preserve"> Fuchu</v>
      </c>
      <c r="Q1384">
        <f>VLOOKUP($D1384,metadata!$B$2:$S$450,14,FALSE)</f>
        <v>35.668968999999997</v>
      </c>
      <c r="R1384">
        <f>VLOOKUP($D1384,metadata!$B$2:$S$450,15,FALSE)</f>
        <v>139.47766899999999</v>
      </c>
      <c r="S1384">
        <f>VLOOKUP($D1384,metadata!$B$2:$S$450,16,FALSE)</f>
        <v>0.05</v>
      </c>
      <c r="T1384">
        <f>VLOOKUP($D1384,metadata!$B$2:$S$450,17,FALSE)</f>
        <v>50</v>
      </c>
      <c r="U1384">
        <f>VLOOKUP($D1384,metadata!$B$2:$S$450,18,FALSE)</f>
        <v>0</v>
      </c>
      <c r="V1384">
        <f>VLOOKUP($D1384,metadata!$B$2:$Z$450,19,FALSE)</f>
        <v>25</v>
      </c>
      <c r="W1384" t="str">
        <f>VLOOKUP($D1384,metadata!$B$2:$Z$450,20,FALSE)</f>
        <v>global average</v>
      </c>
      <c r="X1384">
        <f>VLOOKUP($D1384,metadata!$B$2:$Z$450,21,FALSE)</f>
        <v>0</v>
      </c>
      <c r="Y1384">
        <f>VLOOKUP($D1384,metadata!$B$2:$Z$450,22,FALSE)</f>
        <v>19</v>
      </c>
      <c r="Z1384">
        <f>VLOOKUP($D1384,metadata!$B$2:$Z$450,23,FALSE)</f>
        <v>0</v>
      </c>
      <c r="AA1384">
        <f>VLOOKUP($D1384,metadata!$B$2:$Z$450,24,FALSE)</f>
        <v>0</v>
      </c>
      <c r="AB1384">
        <f>VLOOKUP($D1384,metadata!$B$2:$Z$450,25,FALSE)</f>
        <v>0</v>
      </c>
    </row>
    <row r="1385" spans="3:28" x14ac:dyDescent="0.3">
      <c r="C1385">
        <v>1384</v>
      </c>
      <c r="D1385" s="11" t="str">
        <f t="shared" si="21"/>
        <v>19- Fuchu</v>
      </c>
      <c r="E1385" t="str">
        <f>VLOOKUP($D1385,metadata!$B$2:$S$450,2,FALSE)</f>
        <v>Kato, Y</v>
      </c>
      <c r="F1385" t="str">
        <f>VLOOKUP($D1385,metadata!$B$2:$S$450,3,FALSE)</f>
        <v>Geographic variation in photoperiodic response for the induction of pupal diapause in the Aristolochia-feeding butterfly Atrophaneura alcinous</v>
      </c>
      <c r="G1385" t="str">
        <f>VLOOKUP($D1385,metadata!$B$2:$S$450,4,FALSE)</f>
        <v>10.1303/aez.2005.347</v>
      </c>
      <c r="H1385" t="str">
        <f>VLOOKUP($D1385,metadata!$B$2:$S$450,5,FALSE)</f>
        <v>y</v>
      </c>
      <c r="I1385" t="str">
        <f>VLOOKUP($D1385,metadata!$B$2:$S$450,6,FALSE)</f>
        <v>a</v>
      </c>
      <c r="J1385" t="str">
        <f>VLOOKUP($D1385,metadata!$B$2:$S$450,7,FALSE)</f>
        <v>i</v>
      </c>
      <c r="K1385">
        <f>VLOOKUP($D1385,metadata!$B$2:$S$450,8,FALSE)</f>
        <v>7</v>
      </c>
      <c r="L1385">
        <f>VLOOKUP($D1385,metadata!$B$2:$S$450,9,FALSE)</f>
        <v>5</v>
      </c>
      <c r="M1385">
        <f>VLOOKUP($D1385,metadata!$B$2:$S$450,10,FALSE)</f>
        <v>0</v>
      </c>
      <c r="N1385" t="str">
        <f>VLOOKUP($D1385,metadata!$B$2:$S$450,11,FALSE)</f>
        <v>Atrophaneura alcinous</v>
      </c>
      <c r="O1385" t="str">
        <f>VLOOKUP($D1385,metadata!$B$2:$S$450,12,FALSE)</f>
        <v>lepidoptera</v>
      </c>
      <c r="P1385" t="str">
        <f>VLOOKUP($D1385,metadata!$B$2:$S$450,13,FALSE)</f>
        <v xml:space="preserve"> Fuchu</v>
      </c>
      <c r="Q1385">
        <f>VLOOKUP($D1385,metadata!$B$2:$S$450,14,FALSE)</f>
        <v>35.668968999999997</v>
      </c>
      <c r="R1385">
        <f>VLOOKUP($D1385,metadata!$B$2:$S$450,15,FALSE)</f>
        <v>139.47766899999999</v>
      </c>
      <c r="S1385">
        <f>VLOOKUP($D1385,metadata!$B$2:$S$450,16,FALSE)</f>
        <v>0.05</v>
      </c>
      <c r="T1385">
        <f>VLOOKUP($D1385,metadata!$B$2:$S$450,17,FALSE)</f>
        <v>50</v>
      </c>
      <c r="U1385">
        <f>VLOOKUP($D1385,metadata!$B$2:$S$450,18,FALSE)</f>
        <v>0</v>
      </c>
      <c r="V1385">
        <f>VLOOKUP($D1385,metadata!$B$2:$Z$450,19,FALSE)</f>
        <v>25</v>
      </c>
      <c r="W1385" t="str">
        <f>VLOOKUP($D1385,metadata!$B$2:$Z$450,20,FALSE)</f>
        <v>global average</v>
      </c>
      <c r="X1385">
        <f>VLOOKUP($D1385,metadata!$B$2:$Z$450,21,FALSE)</f>
        <v>0</v>
      </c>
      <c r="Y1385">
        <f>VLOOKUP($D1385,metadata!$B$2:$Z$450,22,FALSE)</f>
        <v>19</v>
      </c>
      <c r="Z1385">
        <f>VLOOKUP($D1385,metadata!$B$2:$Z$450,23,FALSE)</f>
        <v>0</v>
      </c>
      <c r="AA1385">
        <f>VLOOKUP($D1385,metadata!$B$2:$Z$450,24,FALSE)</f>
        <v>0</v>
      </c>
      <c r="AB1385">
        <f>VLOOKUP($D1385,metadata!$B$2:$Z$450,25,FALSE)</f>
        <v>0</v>
      </c>
    </row>
    <row r="1386" spans="3:28" x14ac:dyDescent="0.3">
      <c r="C1386">
        <v>1385</v>
      </c>
      <c r="D1386" s="11" t="str">
        <f t="shared" si="21"/>
        <v>19- Fuchu</v>
      </c>
      <c r="E1386" t="str">
        <f>VLOOKUP($D1386,metadata!$B$2:$S$450,2,FALSE)</f>
        <v>Kato, Y</v>
      </c>
      <c r="F1386" t="str">
        <f>VLOOKUP($D1386,metadata!$B$2:$S$450,3,FALSE)</f>
        <v>Geographic variation in photoperiodic response for the induction of pupal diapause in the Aristolochia-feeding butterfly Atrophaneura alcinous</v>
      </c>
      <c r="G1386" t="str">
        <f>VLOOKUP($D1386,metadata!$B$2:$S$450,4,FALSE)</f>
        <v>10.1303/aez.2005.347</v>
      </c>
      <c r="H1386" t="str">
        <f>VLOOKUP($D1386,metadata!$B$2:$S$450,5,FALSE)</f>
        <v>y</v>
      </c>
      <c r="I1386" t="str">
        <f>VLOOKUP($D1386,metadata!$B$2:$S$450,6,FALSE)</f>
        <v>a</v>
      </c>
      <c r="J1386" t="str">
        <f>VLOOKUP($D1386,metadata!$B$2:$S$450,7,FALSE)</f>
        <v>i</v>
      </c>
      <c r="K1386">
        <f>VLOOKUP($D1386,metadata!$B$2:$S$450,8,FALSE)</f>
        <v>7</v>
      </c>
      <c r="L1386">
        <f>VLOOKUP($D1386,metadata!$B$2:$S$450,9,FALSE)</f>
        <v>5</v>
      </c>
      <c r="M1386">
        <f>VLOOKUP($D1386,metadata!$B$2:$S$450,10,FALSE)</f>
        <v>0</v>
      </c>
      <c r="N1386" t="str">
        <f>VLOOKUP($D1386,metadata!$B$2:$S$450,11,FALSE)</f>
        <v>Atrophaneura alcinous</v>
      </c>
      <c r="O1386" t="str">
        <f>VLOOKUP($D1386,metadata!$B$2:$S$450,12,FALSE)</f>
        <v>lepidoptera</v>
      </c>
      <c r="P1386" t="str">
        <f>VLOOKUP($D1386,metadata!$B$2:$S$450,13,FALSE)</f>
        <v xml:space="preserve"> Fuchu</v>
      </c>
      <c r="Q1386">
        <f>VLOOKUP($D1386,metadata!$B$2:$S$450,14,FALSE)</f>
        <v>35.668968999999997</v>
      </c>
      <c r="R1386">
        <f>VLOOKUP($D1386,metadata!$B$2:$S$450,15,FALSE)</f>
        <v>139.47766899999999</v>
      </c>
      <c r="S1386">
        <f>VLOOKUP($D1386,metadata!$B$2:$S$450,16,FALSE)</f>
        <v>0.05</v>
      </c>
      <c r="T1386">
        <f>VLOOKUP($D1386,metadata!$B$2:$S$450,17,FALSE)</f>
        <v>50</v>
      </c>
      <c r="U1386">
        <f>VLOOKUP($D1386,metadata!$B$2:$S$450,18,FALSE)</f>
        <v>0</v>
      </c>
      <c r="V1386">
        <f>VLOOKUP($D1386,metadata!$B$2:$Z$450,19,FALSE)</f>
        <v>25</v>
      </c>
      <c r="W1386" t="str">
        <f>VLOOKUP($D1386,metadata!$B$2:$Z$450,20,FALSE)</f>
        <v>global average</v>
      </c>
      <c r="X1386">
        <f>VLOOKUP($D1386,metadata!$B$2:$Z$450,21,FALSE)</f>
        <v>0</v>
      </c>
      <c r="Y1386">
        <f>VLOOKUP($D1386,metadata!$B$2:$Z$450,22,FALSE)</f>
        <v>19</v>
      </c>
      <c r="Z1386">
        <f>VLOOKUP($D1386,metadata!$B$2:$Z$450,23,FALSE)</f>
        <v>0</v>
      </c>
      <c r="AA1386">
        <f>VLOOKUP($D1386,metadata!$B$2:$Z$450,24,FALSE)</f>
        <v>0</v>
      </c>
      <c r="AB1386">
        <f>VLOOKUP($D1386,metadata!$B$2:$Z$450,25,FALSE)</f>
        <v>0</v>
      </c>
    </row>
    <row r="1387" spans="3:28" x14ac:dyDescent="0.3">
      <c r="C1387">
        <v>1386</v>
      </c>
      <c r="D1387" s="11" t="str">
        <f t="shared" si="21"/>
        <v>19- Fuchu</v>
      </c>
      <c r="E1387" t="str">
        <f>VLOOKUP($D1387,metadata!$B$2:$S$450,2,FALSE)</f>
        <v>Kato, Y</v>
      </c>
      <c r="F1387" t="str">
        <f>VLOOKUP($D1387,metadata!$B$2:$S$450,3,FALSE)</f>
        <v>Geographic variation in photoperiodic response for the induction of pupal diapause in the Aristolochia-feeding butterfly Atrophaneura alcinous</v>
      </c>
      <c r="G1387" t="str">
        <f>VLOOKUP($D1387,metadata!$B$2:$S$450,4,FALSE)</f>
        <v>10.1303/aez.2005.347</v>
      </c>
      <c r="H1387" t="str">
        <f>VLOOKUP($D1387,metadata!$B$2:$S$450,5,FALSE)</f>
        <v>y</v>
      </c>
      <c r="I1387" t="str">
        <f>VLOOKUP($D1387,metadata!$B$2:$S$450,6,FALSE)</f>
        <v>a</v>
      </c>
      <c r="J1387" t="str">
        <f>VLOOKUP($D1387,metadata!$B$2:$S$450,7,FALSE)</f>
        <v>i</v>
      </c>
      <c r="K1387">
        <f>VLOOKUP($D1387,metadata!$B$2:$S$450,8,FALSE)</f>
        <v>7</v>
      </c>
      <c r="L1387">
        <f>VLOOKUP($D1387,metadata!$B$2:$S$450,9,FALSE)</f>
        <v>5</v>
      </c>
      <c r="M1387">
        <f>VLOOKUP($D1387,metadata!$B$2:$S$450,10,FALSE)</f>
        <v>0</v>
      </c>
      <c r="N1387" t="str">
        <f>VLOOKUP($D1387,metadata!$B$2:$S$450,11,FALSE)</f>
        <v>Atrophaneura alcinous</v>
      </c>
      <c r="O1387" t="str">
        <f>VLOOKUP($D1387,metadata!$B$2:$S$450,12,FALSE)</f>
        <v>lepidoptera</v>
      </c>
      <c r="P1387" t="str">
        <f>VLOOKUP($D1387,metadata!$B$2:$S$450,13,FALSE)</f>
        <v xml:space="preserve"> Fuchu</v>
      </c>
      <c r="Q1387">
        <f>VLOOKUP($D1387,metadata!$B$2:$S$450,14,FALSE)</f>
        <v>35.668968999999997</v>
      </c>
      <c r="R1387">
        <f>VLOOKUP($D1387,metadata!$B$2:$S$450,15,FALSE)</f>
        <v>139.47766899999999</v>
      </c>
      <c r="S1387">
        <f>VLOOKUP($D1387,metadata!$B$2:$S$450,16,FALSE)</f>
        <v>0.05</v>
      </c>
      <c r="T1387">
        <f>VLOOKUP($D1387,metadata!$B$2:$S$450,17,FALSE)</f>
        <v>50</v>
      </c>
      <c r="U1387">
        <f>VLOOKUP($D1387,metadata!$B$2:$S$450,18,FALSE)</f>
        <v>0</v>
      </c>
      <c r="V1387">
        <f>VLOOKUP($D1387,metadata!$B$2:$Z$450,19,FALSE)</f>
        <v>25</v>
      </c>
      <c r="W1387" t="str">
        <f>VLOOKUP($D1387,metadata!$B$2:$Z$450,20,FALSE)</f>
        <v>global average</v>
      </c>
      <c r="X1387">
        <f>VLOOKUP($D1387,metadata!$B$2:$Z$450,21,FALSE)</f>
        <v>0</v>
      </c>
      <c r="Y1387">
        <f>VLOOKUP($D1387,metadata!$B$2:$Z$450,22,FALSE)</f>
        <v>19</v>
      </c>
      <c r="Z1387">
        <f>VLOOKUP($D1387,metadata!$B$2:$Z$450,23,FALSE)</f>
        <v>0</v>
      </c>
      <c r="AA1387">
        <f>VLOOKUP($D1387,metadata!$B$2:$Z$450,24,FALSE)</f>
        <v>0</v>
      </c>
      <c r="AB1387">
        <f>VLOOKUP($D1387,metadata!$B$2:$Z$450,25,FALSE)</f>
        <v>0</v>
      </c>
    </row>
    <row r="1388" spans="3:28" x14ac:dyDescent="0.3">
      <c r="C1388">
        <v>1387</v>
      </c>
      <c r="D1388" s="11" t="str">
        <f t="shared" si="21"/>
        <v>19- Fuchu</v>
      </c>
      <c r="E1388" t="str">
        <f>VLOOKUP($D1388,metadata!$B$2:$S$450,2,FALSE)</f>
        <v>Kato, Y</v>
      </c>
      <c r="F1388" t="str">
        <f>VLOOKUP($D1388,metadata!$B$2:$S$450,3,FALSE)</f>
        <v>Geographic variation in photoperiodic response for the induction of pupal diapause in the Aristolochia-feeding butterfly Atrophaneura alcinous</v>
      </c>
      <c r="G1388" t="str">
        <f>VLOOKUP($D1388,metadata!$B$2:$S$450,4,FALSE)</f>
        <v>10.1303/aez.2005.347</v>
      </c>
      <c r="H1388" t="str">
        <f>VLOOKUP($D1388,metadata!$B$2:$S$450,5,FALSE)</f>
        <v>y</v>
      </c>
      <c r="I1388" t="str">
        <f>VLOOKUP($D1388,metadata!$B$2:$S$450,6,FALSE)</f>
        <v>a</v>
      </c>
      <c r="J1388" t="str">
        <f>VLOOKUP($D1388,metadata!$B$2:$S$450,7,FALSE)</f>
        <v>i</v>
      </c>
      <c r="K1388">
        <f>VLOOKUP($D1388,metadata!$B$2:$S$450,8,FALSE)</f>
        <v>7</v>
      </c>
      <c r="L1388">
        <f>VLOOKUP($D1388,metadata!$B$2:$S$450,9,FALSE)</f>
        <v>5</v>
      </c>
      <c r="M1388">
        <f>VLOOKUP($D1388,metadata!$B$2:$S$450,10,FALSE)</f>
        <v>0</v>
      </c>
      <c r="N1388" t="str">
        <f>VLOOKUP($D1388,metadata!$B$2:$S$450,11,FALSE)</f>
        <v>Atrophaneura alcinous</v>
      </c>
      <c r="O1388" t="str">
        <f>VLOOKUP($D1388,metadata!$B$2:$S$450,12,FALSE)</f>
        <v>lepidoptera</v>
      </c>
      <c r="P1388" t="str">
        <f>VLOOKUP($D1388,metadata!$B$2:$S$450,13,FALSE)</f>
        <v xml:space="preserve"> Fuchu</v>
      </c>
      <c r="Q1388">
        <f>VLOOKUP($D1388,metadata!$B$2:$S$450,14,FALSE)</f>
        <v>35.668968999999997</v>
      </c>
      <c r="R1388">
        <f>VLOOKUP($D1388,metadata!$B$2:$S$450,15,FALSE)</f>
        <v>139.47766899999999</v>
      </c>
      <c r="S1388">
        <f>VLOOKUP($D1388,metadata!$B$2:$S$450,16,FALSE)</f>
        <v>0.05</v>
      </c>
      <c r="T1388">
        <f>VLOOKUP($D1388,metadata!$B$2:$S$450,17,FALSE)</f>
        <v>50</v>
      </c>
      <c r="U1388">
        <f>VLOOKUP($D1388,metadata!$B$2:$S$450,18,FALSE)</f>
        <v>0</v>
      </c>
      <c r="V1388">
        <f>VLOOKUP($D1388,metadata!$B$2:$Z$450,19,FALSE)</f>
        <v>25</v>
      </c>
      <c r="W1388" t="str">
        <f>VLOOKUP($D1388,metadata!$B$2:$Z$450,20,FALSE)</f>
        <v>global average</v>
      </c>
      <c r="X1388">
        <f>VLOOKUP($D1388,metadata!$B$2:$Z$450,21,FALSE)</f>
        <v>0</v>
      </c>
      <c r="Y1388">
        <f>VLOOKUP($D1388,metadata!$B$2:$Z$450,22,FALSE)</f>
        <v>19</v>
      </c>
      <c r="Z1388">
        <f>VLOOKUP($D1388,metadata!$B$2:$Z$450,23,FALSE)</f>
        <v>0</v>
      </c>
      <c r="AA1388">
        <f>VLOOKUP($D1388,metadata!$B$2:$Z$450,24,FALSE)</f>
        <v>0</v>
      </c>
      <c r="AB1388">
        <f>VLOOKUP($D1388,metadata!$B$2:$Z$450,25,FALSE)</f>
        <v>0</v>
      </c>
    </row>
    <row r="1389" spans="3:28" x14ac:dyDescent="0.3">
      <c r="C1389">
        <v>1388</v>
      </c>
      <c r="D1389" s="11" t="str">
        <f t="shared" si="21"/>
        <v>19- Fuchu</v>
      </c>
      <c r="E1389" t="str">
        <f>VLOOKUP($D1389,metadata!$B$2:$S$450,2,FALSE)</f>
        <v>Kato, Y</v>
      </c>
      <c r="F1389" t="str">
        <f>VLOOKUP($D1389,metadata!$B$2:$S$450,3,FALSE)</f>
        <v>Geographic variation in photoperiodic response for the induction of pupal diapause in the Aristolochia-feeding butterfly Atrophaneura alcinous</v>
      </c>
      <c r="G1389" t="str">
        <f>VLOOKUP($D1389,metadata!$B$2:$S$450,4,FALSE)</f>
        <v>10.1303/aez.2005.347</v>
      </c>
      <c r="H1389" t="str">
        <f>VLOOKUP($D1389,metadata!$B$2:$S$450,5,FALSE)</f>
        <v>y</v>
      </c>
      <c r="I1389" t="str">
        <f>VLOOKUP($D1389,metadata!$B$2:$S$450,6,FALSE)</f>
        <v>a</v>
      </c>
      <c r="J1389" t="str">
        <f>VLOOKUP($D1389,metadata!$B$2:$S$450,7,FALSE)</f>
        <v>i</v>
      </c>
      <c r="K1389">
        <f>VLOOKUP($D1389,metadata!$B$2:$S$450,8,FALSE)</f>
        <v>7</v>
      </c>
      <c r="L1389">
        <f>VLOOKUP($D1389,metadata!$B$2:$S$450,9,FALSE)</f>
        <v>5</v>
      </c>
      <c r="M1389">
        <f>VLOOKUP($D1389,metadata!$B$2:$S$450,10,FALSE)</f>
        <v>0</v>
      </c>
      <c r="N1389" t="str">
        <f>VLOOKUP($D1389,metadata!$B$2:$S$450,11,FALSE)</f>
        <v>Atrophaneura alcinous</v>
      </c>
      <c r="O1389" t="str">
        <f>VLOOKUP($D1389,metadata!$B$2:$S$450,12,FALSE)</f>
        <v>lepidoptera</v>
      </c>
      <c r="P1389" t="str">
        <f>VLOOKUP($D1389,metadata!$B$2:$S$450,13,FALSE)</f>
        <v xml:space="preserve"> Fuchu</v>
      </c>
      <c r="Q1389">
        <f>VLOOKUP($D1389,metadata!$B$2:$S$450,14,FALSE)</f>
        <v>35.668968999999997</v>
      </c>
      <c r="R1389">
        <f>VLOOKUP($D1389,metadata!$B$2:$S$450,15,FALSE)</f>
        <v>139.47766899999999</v>
      </c>
      <c r="S1389">
        <f>VLOOKUP($D1389,metadata!$B$2:$S$450,16,FALSE)</f>
        <v>0.05</v>
      </c>
      <c r="T1389">
        <f>VLOOKUP($D1389,metadata!$B$2:$S$450,17,FALSE)</f>
        <v>50</v>
      </c>
      <c r="U1389">
        <f>VLOOKUP($D1389,metadata!$B$2:$S$450,18,FALSE)</f>
        <v>0</v>
      </c>
      <c r="V1389">
        <f>VLOOKUP($D1389,metadata!$B$2:$Z$450,19,FALSE)</f>
        <v>25</v>
      </c>
      <c r="W1389" t="str">
        <f>VLOOKUP($D1389,metadata!$B$2:$Z$450,20,FALSE)</f>
        <v>global average</v>
      </c>
      <c r="X1389">
        <f>VLOOKUP($D1389,metadata!$B$2:$Z$450,21,FALSE)</f>
        <v>0</v>
      </c>
      <c r="Y1389">
        <f>VLOOKUP($D1389,metadata!$B$2:$Z$450,22,FALSE)</f>
        <v>19</v>
      </c>
      <c r="Z1389">
        <f>VLOOKUP($D1389,metadata!$B$2:$Z$450,23,FALSE)</f>
        <v>0</v>
      </c>
      <c r="AA1389">
        <f>VLOOKUP($D1389,metadata!$B$2:$Z$450,24,FALSE)</f>
        <v>0</v>
      </c>
      <c r="AB1389">
        <f>VLOOKUP($D1389,metadata!$B$2:$Z$450,25,FALSE)</f>
        <v>0</v>
      </c>
    </row>
    <row r="1390" spans="3:28" x14ac:dyDescent="0.3">
      <c r="C1390">
        <v>1389</v>
      </c>
      <c r="D1390" s="11" t="str">
        <f t="shared" si="21"/>
        <v>19- Fuchu</v>
      </c>
      <c r="E1390" t="str">
        <f>VLOOKUP($D1390,metadata!$B$2:$S$450,2,FALSE)</f>
        <v>Kato, Y</v>
      </c>
      <c r="F1390" t="str">
        <f>VLOOKUP($D1390,metadata!$B$2:$S$450,3,FALSE)</f>
        <v>Geographic variation in photoperiodic response for the induction of pupal diapause in the Aristolochia-feeding butterfly Atrophaneura alcinous</v>
      </c>
      <c r="G1390" t="str">
        <f>VLOOKUP($D1390,metadata!$B$2:$S$450,4,FALSE)</f>
        <v>10.1303/aez.2005.347</v>
      </c>
      <c r="H1390" t="str">
        <f>VLOOKUP($D1390,metadata!$B$2:$S$450,5,FALSE)</f>
        <v>y</v>
      </c>
      <c r="I1390" t="str">
        <f>VLOOKUP($D1390,metadata!$B$2:$S$450,6,FALSE)</f>
        <v>a</v>
      </c>
      <c r="J1390" t="str">
        <f>VLOOKUP($D1390,metadata!$B$2:$S$450,7,FALSE)</f>
        <v>i</v>
      </c>
      <c r="K1390">
        <f>VLOOKUP($D1390,metadata!$B$2:$S$450,8,FALSE)</f>
        <v>7</v>
      </c>
      <c r="L1390">
        <f>VLOOKUP($D1390,metadata!$B$2:$S$450,9,FALSE)</f>
        <v>5</v>
      </c>
      <c r="M1390">
        <f>VLOOKUP($D1390,metadata!$B$2:$S$450,10,FALSE)</f>
        <v>0</v>
      </c>
      <c r="N1390" t="str">
        <f>VLOOKUP($D1390,metadata!$B$2:$S$450,11,FALSE)</f>
        <v>Atrophaneura alcinous</v>
      </c>
      <c r="O1390" t="str">
        <f>VLOOKUP($D1390,metadata!$B$2:$S$450,12,FALSE)</f>
        <v>lepidoptera</v>
      </c>
      <c r="P1390" t="str">
        <f>VLOOKUP($D1390,metadata!$B$2:$S$450,13,FALSE)</f>
        <v xml:space="preserve"> Fuchu</v>
      </c>
      <c r="Q1390">
        <f>VLOOKUP($D1390,metadata!$B$2:$S$450,14,FALSE)</f>
        <v>35.668968999999997</v>
      </c>
      <c r="R1390">
        <f>VLOOKUP($D1390,metadata!$B$2:$S$450,15,FALSE)</f>
        <v>139.47766899999999</v>
      </c>
      <c r="S1390">
        <f>VLOOKUP($D1390,metadata!$B$2:$S$450,16,FALSE)</f>
        <v>0.05</v>
      </c>
      <c r="T1390">
        <f>VLOOKUP($D1390,metadata!$B$2:$S$450,17,FALSE)</f>
        <v>50</v>
      </c>
      <c r="U1390">
        <f>VLOOKUP($D1390,metadata!$B$2:$S$450,18,FALSE)</f>
        <v>0</v>
      </c>
      <c r="V1390">
        <f>VLOOKUP($D1390,metadata!$B$2:$Z$450,19,FALSE)</f>
        <v>25</v>
      </c>
      <c r="W1390" t="str">
        <f>VLOOKUP($D1390,metadata!$B$2:$Z$450,20,FALSE)</f>
        <v>global average</v>
      </c>
      <c r="X1390">
        <f>VLOOKUP($D1390,metadata!$B$2:$Z$450,21,FALSE)</f>
        <v>0</v>
      </c>
      <c r="Y1390">
        <f>VLOOKUP($D1390,metadata!$B$2:$Z$450,22,FALSE)</f>
        <v>19</v>
      </c>
      <c r="Z1390">
        <f>VLOOKUP($D1390,metadata!$B$2:$Z$450,23,FALSE)</f>
        <v>0</v>
      </c>
      <c r="AA1390">
        <f>VLOOKUP($D1390,metadata!$B$2:$Z$450,24,FALSE)</f>
        <v>0</v>
      </c>
      <c r="AB1390">
        <f>VLOOKUP($D1390,metadata!$B$2:$Z$450,25,FALSE)</f>
        <v>0</v>
      </c>
    </row>
    <row r="1391" spans="3:28" x14ac:dyDescent="0.3">
      <c r="C1391">
        <v>1390</v>
      </c>
      <c r="D1391" s="11" t="str">
        <f t="shared" si="21"/>
        <v>19- Fuchu</v>
      </c>
      <c r="E1391" t="str">
        <f>VLOOKUP($D1391,metadata!$B$2:$S$450,2,FALSE)</f>
        <v>Kato, Y</v>
      </c>
      <c r="F1391" t="str">
        <f>VLOOKUP($D1391,metadata!$B$2:$S$450,3,FALSE)</f>
        <v>Geographic variation in photoperiodic response for the induction of pupal diapause in the Aristolochia-feeding butterfly Atrophaneura alcinous</v>
      </c>
      <c r="G1391" t="str">
        <f>VLOOKUP($D1391,metadata!$B$2:$S$450,4,FALSE)</f>
        <v>10.1303/aez.2005.347</v>
      </c>
      <c r="H1391" t="str">
        <f>VLOOKUP($D1391,metadata!$B$2:$S$450,5,FALSE)</f>
        <v>y</v>
      </c>
      <c r="I1391" t="str">
        <f>VLOOKUP($D1391,metadata!$B$2:$S$450,6,FALSE)</f>
        <v>a</v>
      </c>
      <c r="J1391" t="str">
        <f>VLOOKUP($D1391,metadata!$B$2:$S$450,7,FALSE)</f>
        <v>i</v>
      </c>
      <c r="K1391">
        <f>VLOOKUP($D1391,metadata!$B$2:$S$450,8,FALSE)</f>
        <v>7</v>
      </c>
      <c r="L1391">
        <f>VLOOKUP($D1391,metadata!$B$2:$S$450,9,FALSE)</f>
        <v>5</v>
      </c>
      <c r="M1391">
        <f>VLOOKUP($D1391,metadata!$B$2:$S$450,10,FALSE)</f>
        <v>0</v>
      </c>
      <c r="N1391" t="str">
        <f>VLOOKUP($D1391,metadata!$B$2:$S$450,11,FALSE)</f>
        <v>Atrophaneura alcinous</v>
      </c>
      <c r="O1391" t="str">
        <f>VLOOKUP($D1391,metadata!$B$2:$S$450,12,FALSE)</f>
        <v>lepidoptera</v>
      </c>
      <c r="P1391" t="str">
        <f>VLOOKUP($D1391,metadata!$B$2:$S$450,13,FALSE)</f>
        <v xml:space="preserve"> Fuchu</v>
      </c>
      <c r="Q1391">
        <f>VLOOKUP($D1391,metadata!$B$2:$S$450,14,FALSE)</f>
        <v>35.668968999999997</v>
      </c>
      <c r="R1391">
        <f>VLOOKUP($D1391,metadata!$B$2:$S$450,15,FALSE)</f>
        <v>139.47766899999999</v>
      </c>
      <c r="S1391">
        <f>VLOOKUP($D1391,metadata!$B$2:$S$450,16,FALSE)</f>
        <v>0.05</v>
      </c>
      <c r="T1391">
        <f>VLOOKUP($D1391,metadata!$B$2:$S$450,17,FALSE)</f>
        <v>50</v>
      </c>
      <c r="U1391">
        <f>VLOOKUP($D1391,metadata!$B$2:$S$450,18,FALSE)</f>
        <v>0</v>
      </c>
      <c r="V1391">
        <f>VLOOKUP($D1391,metadata!$B$2:$Z$450,19,FALSE)</f>
        <v>25</v>
      </c>
      <c r="W1391" t="str">
        <f>VLOOKUP($D1391,metadata!$B$2:$Z$450,20,FALSE)</f>
        <v>global average</v>
      </c>
      <c r="X1391">
        <f>VLOOKUP($D1391,metadata!$B$2:$Z$450,21,FALSE)</f>
        <v>0</v>
      </c>
      <c r="Y1391">
        <f>VLOOKUP($D1391,metadata!$B$2:$Z$450,22,FALSE)</f>
        <v>19</v>
      </c>
      <c r="Z1391">
        <f>VLOOKUP($D1391,metadata!$B$2:$Z$450,23,FALSE)</f>
        <v>0</v>
      </c>
      <c r="AA1391">
        <f>VLOOKUP($D1391,metadata!$B$2:$Z$450,24,FALSE)</f>
        <v>0</v>
      </c>
      <c r="AB1391">
        <f>VLOOKUP($D1391,metadata!$B$2:$Z$450,25,FALSE)</f>
        <v>0</v>
      </c>
    </row>
    <row r="1392" spans="3:28" x14ac:dyDescent="0.3">
      <c r="C1392">
        <v>1391</v>
      </c>
      <c r="D1392" s="11" t="str">
        <f t="shared" si="21"/>
        <v>19- Fuchu</v>
      </c>
      <c r="E1392" t="str">
        <f>VLOOKUP($D1392,metadata!$B$2:$S$450,2,FALSE)</f>
        <v>Kato, Y</v>
      </c>
      <c r="F1392" t="str">
        <f>VLOOKUP($D1392,metadata!$B$2:$S$450,3,FALSE)</f>
        <v>Geographic variation in photoperiodic response for the induction of pupal diapause in the Aristolochia-feeding butterfly Atrophaneura alcinous</v>
      </c>
      <c r="G1392" t="str">
        <f>VLOOKUP($D1392,metadata!$B$2:$S$450,4,FALSE)</f>
        <v>10.1303/aez.2005.347</v>
      </c>
      <c r="H1392" t="str">
        <f>VLOOKUP($D1392,metadata!$B$2:$S$450,5,FALSE)</f>
        <v>y</v>
      </c>
      <c r="I1392" t="str">
        <f>VLOOKUP($D1392,metadata!$B$2:$S$450,6,FALSE)</f>
        <v>a</v>
      </c>
      <c r="J1392" t="str">
        <f>VLOOKUP($D1392,metadata!$B$2:$S$450,7,FALSE)</f>
        <v>i</v>
      </c>
      <c r="K1392">
        <f>VLOOKUP($D1392,metadata!$B$2:$S$450,8,FALSE)</f>
        <v>7</v>
      </c>
      <c r="L1392">
        <f>VLOOKUP($D1392,metadata!$B$2:$S$450,9,FALSE)</f>
        <v>5</v>
      </c>
      <c r="M1392">
        <f>VLOOKUP($D1392,metadata!$B$2:$S$450,10,FALSE)</f>
        <v>0</v>
      </c>
      <c r="N1392" t="str">
        <f>VLOOKUP($D1392,metadata!$B$2:$S$450,11,FALSE)</f>
        <v>Atrophaneura alcinous</v>
      </c>
      <c r="O1392" t="str">
        <f>VLOOKUP($D1392,metadata!$B$2:$S$450,12,FALSE)</f>
        <v>lepidoptera</v>
      </c>
      <c r="P1392" t="str">
        <f>VLOOKUP($D1392,metadata!$B$2:$S$450,13,FALSE)</f>
        <v xml:space="preserve"> Fuchu</v>
      </c>
      <c r="Q1392">
        <f>VLOOKUP($D1392,metadata!$B$2:$S$450,14,FALSE)</f>
        <v>35.668968999999997</v>
      </c>
      <c r="R1392">
        <f>VLOOKUP($D1392,metadata!$B$2:$S$450,15,FALSE)</f>
        <v>139.47766899999999</v>
      </c>
      <c r="S1392">
        <f>VLOOKUP($D1392,metadata!$B$2:$S$450,16,FALSE)</f>
        <v>0.05</v>
      </c>
      <c r="T1392">
        <f>VLOOKUP($D1392,metadata!$B$2:$S$450,17,FALSE)</f>
        <v>50</v>
      </c>
      <c r="U1392">
        <f>VLOOKUP($D1392,metadata!$B$2:$S$450,18,FALSE)</f>
        <v>0</v>
      </c>
      <c r="V1392">
        <f>VLOOKUP($D1392,metadata!$B$2:$Z$450,19,FALSE)</f>
        <v>25</v>
      </c>
      <c r="W1392" t="str">
        <f>VLOOKUP($D1392,metadata!$B$2:$Z$450,20,FALSE)</f>
        <v>global average</v>
      </c>
      <c r="X1392">
        <f>VLOOKUP($D1392,metadata!$B$2:$Z$450,21,FALSE)</f>
        <v>0</v>
      </c>
      <c r="Y1392">
        <f>VLOOKUP($D1392,metadata!$B$2:$Z$450,22,FALSE)</f>
        <v>19</v>
      </c>
      <c r="Z1392">
        <f>VLOOKUP($D1392,metadata!$B$2:$Z$450,23,FALSE)</f>
        <v>0</v>
      </c>
      <c r="AA1392">
        <f>VLOOKUP($D1392,metadata!$B$2:$Z$450,24,FALSE)</f>
        <v>0</v>
      </c>
      <c r="AB1392">
        <f>VLOOKUP($D1392,metadata!$B$2:$Z$450,25,FALSE)</f>
        <v>0</v>
      </c>
    </row>
    <row r="1393" spans="3:28" x14ac:dyDescent="0.3">
      <c r="C1393">
        <v>1392</v>
      </c>
      <c r="D1393" s="11" t="str">
        <f t="shared" si="21"/>
        <v>19- Fuchu</v>
      </c>
      <c r="E1393" t="str">
        <f>VLOOKUP($D1393,metadata!$B$2:$S$450,2,FALSE)</f>
        <v>Kato, Y</v>
      </c>
      <c r="F1393" t="str">
        <f>VLOOKUP($D1393,metadata!$B$2:$S$450,3,FALSE)</f>
        <v>Geographic variation in photoperiodic response for the induction of pupal diapause in the Aristolochia-feeding butterfly Atrophaneura alcinous</v>
      </c>
      <c r="G1393" t="str">
        <f>VLOOKUP($D1393,metadata!$B$2:$S$450,4,FALSE)</f>
        <v>10.1303/aez.2005.347</v>
      </c>
      <c r="H1393" t="str">
        <f>VLOOKUP($D1393,metadata!$B$2:$S$450,5,FALSE)</f>
        <v>y</v>
      </c>
      <c r="I1393" t="str">
        <f>VLOOKUP($D1393,metadata!$B$2:$S$450,6,FALSE)</f>
        <v>a</v>
      </c>
      <c r="J1393" t="str">
        <f>VLOOKUP($D1393,metadata!$B$2:$S$450,7,FALSE)</f>
        <v>i</v>
      </c>
      <c r="K1393">
        <f>VLOOKUP($D1393,metadata!$B$2:$S$450,8,FALSE)</f>
        <v>7</v>
      </c>
      <c r="L1393">
        <f>VLOOKUP($D1393,metadata!$B$2:$S$450,9,FALSE)</f>
        <v>5</v>
      </c>
      <c r="M1393">
        <f>VLOOKUP($D1393,metadata!$B$2:$S$450,10,FALSE)</f>
        <v>0</v>
      </c>
      <c r="N1393" t="str">
        <f>VLOOKUP($D1393,metadata!$B$2:$S$450,11,FALSE)</f>
        <v>Atrophaneura alcinous</v>
      </c>
      <c r="O1393" t="str">
        <f>VLOOKUP($D1393,metadata!$B$2:$S$450,12,FALSE)</f>
        <v>lepidoptera</v>
      </c>
      <c r="P1393" t="str">
        <f>VLOOKUP($D1393,metadata!$B$2:$S$450,13,FALSE)</f>
        <v xml:space="preserve"> Fuchu</v>
      </c>
      <c r="Q1393">
        <f>VLOOKUP($D1393,metadata!$B$2:$S$450,14,FALSE)</f>
        <v>35.668968999999997</v>
      </c>
      <c r="R1393">
        <f>VLOOKUP($D1393,metadata!$B$2:$S$450,15,FALSE)</f>
        <v>139.47766899999999</v>
      </c>
      <c r="S1393">
        <f>VLOOKUP($D1393,metadata!$B$2:$S$450,16,FALSE)</f>
        <v>0.05</v>
      </c>
      <c r="T1393">
        <f>VLOOKUP($D1393,metadata!$B$2:$S$450,17,FALSE)</f>
        <v>50</v>
      </c>
      <c r="U1393">
        <f>VLOOKUP($D1393,metadata!$B$2:$S$450,18,FALSE)</f>
        <v>0</v>
      </c>
      <c r="V1393">
        <f>VLOOKUP($D1393,metadata!$B$2:$Z$450,19,FALSE)</f>
        <v>25</v>
      </c>
      <c r="W1393" t="str">
        <f>VLOOKUP($D1393,metadata!$B$2:$Z$450,20,FALSE)</f>
        <v>global average</v>
      </c>
      <c r="X1393">
        <f>VLOOKUP($D1393,metadata!$B$2:$Z$450,21,FALSE)</f>
        <v>0</v>
      </c>
      <c r="Y1393">
        <f>VLOOKUP($D1393,metadata!$B$2:$Z$450,22,FALSE)</f>
        <v>19</v>
      </c>
      <c r="Z1393">
        <f>VLOOKUP($D1393,metadata!$B$2:$Z$450,23,FALSE)</f>
        <v>0</v>
      </c>
      <c r="AA1393">
        <f>VLOOKUP($D1393,metadata!$B$2:$Z$450,24,FALSE)</f>
        <v>0</v>
      </c>
      <c r="AB1393">
        <f>VLOOKUP($D1393,metadata!$B$2:$Z$450,25,FALSE)</f>
        <v>0</v>
      </c>
    </row>
    <row r="1394" spans="3:28" x14ac:dyDescent="0.3">
      <c r="C1394">
        <v>1393</v>
      </c>
      <c r="D1394" s="11" t="str">
        <f t="shared" si="21"/>
        <v>19- Fuchu</v>
      </c>
      <c r="E1394" t="str">
        <f>VLOOKUP($D1394,metadata!$B$2:$S$450,2,FALSE)</f>
        <v>Kato, Y</v>
      </c>
      <c r="F1394" t="str">
        <f>VLOOKUP($D1394,metadata!$B$2:$S$450,3,FALSE)</f>
        <v>Geographic variation in photoperiodic response for the induction of pupal diapause in the Aristolochia-feeding butterfly Atrophaneura alcinous</v>
      </c>
      <c r="G1394" t="str">
        <f>VLOOKUP($D1394,metadata!$B$2:$S$450,4,FALSE)</f>
        <v>10.1303/aez.2005.347</v>
      </c>
      <c r="H1394" t="str">
        <f>VLOOKUP($D1394,metadata!$B$2:$S$450,5,FALSE)</f>
        <v>y</v>
      </c>
      <c r="I1394" t="str">
        <f>VLOOKUP($D1394,metadata!$B$2:$S$450,6,FALSE)</f>
        <v>a</v>
      </c>
      <c r="J1394" t="str">
        <f>VLOOKUP($D1394,metadata!$B$2:$S$450,7,FALSE)</f>
        <v>i</v>
      </c>
      <c r="K1394">
        <f>VLOOKUP($D1394,metadata!$B$2:$S$450,8,FALSE)</f>
        <v>7</v>
      </c>
      <c r="L1394">
        <f>VLOOKUP($D1394,metadata!$B$2:$S$450,9,FALSE)</f>
        <v>5</v>
      </c>
      <c r="M1394">
        <f>VLOOKUP($D1394,metadata!$B$2:$S$450,10,FALSE)</f>
        <v>0</v>
      </c>
      <c r="N1394" t="str">
        <f>VLOOKUP($D1394,metadata!$B$2:$S$450,11,FALSE)</f>
        <v>Atrophaneura alcinous</v>
      </c>
      <c r="O1394" t="str">
        <f>VLOOKUP($D1394,metadata!$B$2:$S$450,12,FALSE)</f>
        <v>lepidoptera</v>
      </c>
      <c r="P1394" t="str">
        <f>VLOOKUP($D1394,metadata!$B$2:$S$450,13,FALSE)</f>
        <v xml:space="preserve"> Fuchu</v>
      </c>
      <c r="Q1394">
        <f>VLOOKUP($D1394,metadata!$B$2:$S$450,14,FALSE)</f>
        <v>35.668968999999997</v>
      </c>
      <c r="R1394">
        <f>VLOOKUP($D1394,metadata!$B$2:$S$450,15,FALSE)</f>
        <v>139.47766899999999</v>
      </c>
      <c r="S1394">
        <f>VLOOKUP($D1394,metadata!$B$2:$S$450,16,FALSE)</f>
        <v>0.05</v>
      </c>
      <c r="T1394">
        <f>VLOOKUP($D1394,metadata!$B$2:$S$450,17,FALSE)</f>
        <v>50</v>
      </c>
      <c r="U1394">
        <f>VLOOKUP($D1394,metadata!$B$2:$S$450,18,FALSE)</f>
        <v>0</v>
      </c>
      <c r="V1394">
        <f>VLOOKUP($D1394,metadata!$B$2:$Z$450,19,FALSE)</f>
        <v>25</v>
      </c>
      <c r="W1394" t="str">
        <f>VLOOKUP($D1394,metadata!$B$2:$Z$450,20,FALSE)</f>
        <v>global average</v>
      </c>
      <c r="X1394">
        <f>VLOOKUP($D1394,metadata!$B$2:$Z$450,21,FALSE)</f>
        <v>0</v>
      </c>
      <c r="Y1394">
        <f>VLOOKUP($D1394,metadata!$B$2:$Z$450,22,FALSE)</f>
        <v>19</v>
      </c>
      <c r="Z1394">
        <f>VLOOKUP($D1394,metadata!$B$2:$Z$450,23,FALSE)</f>
        <v>0</v>
      </c>
      <c r="AA1394">
        <f>VLOOKUP($D1394,metadata!$B$2:$Z$450,24,FALSE)</f>
        <v>0</v>
      </c>
      <c r="AB1394">
        <f>VLOOKUP($D1394,metadata!$B$2:$Z$450,25,FALSE)</f>
        <v>0</v>
      </c>
    </row>
    <row r="1395" spans="3:28" x14ac:dyDescent="0.3">
      <c r="C1395">
        <v>1394</v>
      </c>
      <c r="D1395" s="11" t="str">
        <f t="shared" si="21"/>
        <v>19- Fuchu</v>
      </c>
      <c r="E1395" t="str">
        <f>VLOOKUP($D1395,metadata!$B$2:$S$450,2,FALSE)</f>
        <v>Kato, Y</v>
      </c>
      <c r="F1395" t="str">
        <f>VLOOKUP($D1395,metadata!$B$2:$S$450,3,FALSE)</f>
        <v>Geographic variation in photoperiodic response for the induction of pupal diapause in the Aristolochia-feeding butterfly Atrophaneura alcinous</v>
      </c>
      <c r="G1395" t="str">
        <f>VLOOKUP($D1395,metadata!$B$2:$S$450,4,FALSE)</f>
        <v>10.1303/aez.2005.347</v>
      </c>
      <c r="H1395" t="str">
        <f>VLOOKUP($D1395,metadata!$B$2:$S$450,5,FALSE)</f>
        <v>y</v>
      </c>
      <c r="I1395" t="str">
        <f>VLOOKUP($D1395,metadata!$B$2:$S$450,6,FALSE)</f>
        <v>a</v>
      </c>
      <c r="J1395" t="str">
        <f>VLOOKUP($D1395,metadata!$B$2:$S$450,7,FALSE)</f>
        <v>i</v>
      </c>
      <c r="K1395">
        <f>VLOOKUP($D1395,metadata!$B$2:$S$450,8,FALSE)</f>
        <v>7</v>
      </c>
      <c r="L1395">
        <f>VLOOKUP($D1395,metadata!$B$2:$S$450,9,FALSE)</f>
        <v>5</v>
      </c>
      <c r="M1395">
        <f>VLOOKUP($D1395,metadata!$B$2:$S$450,10,FALSE)</f>
        <v>0</v>
      </c>
      <c r="N1395" t="str">
        <f>VLOOKUP($D1395,metadata!$B$2:$S$450,11,FALSE)</f>
        <v>Atrophaneura alcinous</v>
      </c>
      <c r="O1395" t="str">
        <f>VLOOKUP($D1395,metadata!$B$2:$S$450,12,FALSE)</f>
        <v>lepidoptera</v>
      </c>
      <c r="P1395" t="str">
        <f>VLOOKUP($D1395,metadata!$B$2:$S$450,13,FALSE)</f>
        <v xml:space="preserve"> Fuchu</v>
      </c>
      <c r="Q1395">
        <f>VLOOKUP($D1395,metadata!$B$2:$S$450,14,FALSE)</f>
        <v>35.668968999999997</v>
      </c>
      <c r="R1395">
        <f>VLOOKUP($D1395,metadata!$B$2:$S$450,15,FALSE)</f>
        <v>139.47766899999999</v>
      </c>
      <c r="S1395">
        <f>VLOOKUP($D1395,metadata!$B$2:$S$450,16,FALSE)</f>
        <v>0.05</v>
      </c>
      <c r="T1395">
        <f>VLOOKUP($D1395,metadata!$B$2:$S$450,17,FALSE)</f>
        <v>50</v>
      </c>
      <c r="U1395">
        <f>VLOOKUP($D1395,metadata!$B$2:$S$450,18,FALSE)</f>
        <v>0</v>
      </c>
      <c r="V1395">
        <f>VLOOKUP($D1395,metadata!$B$2:$Z$450,19,FALSE)</f>
        <v>25</v>
      </c>
      <c r="W1395" t="str">
        <f>VLOOKUP($D1395,metadata!$B$2:$Z$450,20,FALSE)</f>
        <v>global average</v>
      </c>
      <c r="X1395">
        <f>VLOOKUP($D1395,metadata!$B$2:$Z$450,21,FALSE)</f>
        <v>0</v>
      </c>
      <c r="Y1395">
        <f>VLOOKUP($D1395,metadata!$B$2:$Z$450,22,FALSE)</f>
        <v>19</v>
      </c>
      <c r="Z1395">
        <f>VLOOKUP($D1395,metadata!$B$2:$Z$450,23,FALSE)</f>
        <v>0</v>
      </c>
      <c r="AA1395">
        <f>VLOOKUP($D1395,metadata!$B$2:$Z$450,24,FALSE)</f>
        <v>0</v>
      </c>
      <c r="AB1395">
        <f>VLOOKUP($D1395,metadata!$B$2:$Z$450,25,FALSE)</f>
        <v>0</v>
      </c>
    </row>
    <row r="1396" spans="3:28" x14ac:dyDescent="0.3">
      <c r="C1396">
        <v>1395</v>
      </c>
      <c r="D1396" s="11" t="str">
        <f t="shared" si="21"/>
        <v>19- Fuchu</v>
      </c>
      <c r="E1396" t="str">
        <f>VLOOKUP($D1396,metadata!$B$2:$S$450,2,FALSE)</f>
        <v>Kato, Y</v>
      </c>
      <c r="F1396" t="str">
        <f>VLOOKUP($D1396,metadata!$B$2:$S$450,3,FALSE)</f>
        <v>Geographic variation in photoperiodic response for the induction of pupal diapause in the Aristolochia-feeding butterfly Atrophaneura alcinous</v>
      </c>
      <c r="G1396" t="str">
        <f>VLOOKUP($D1396,metadata!$B$2:$S$450,4,FALSE)</f>
        <v>10.1303/aez.2005.347</v>
      </c>
      <c r="H1396" t="str">
        <f>VLOOKUP($D1396,metadata!$B$2:$S$450,5,FALSE)</f>
        <v>y</v>
      </c>
      <c r="I1396" t="str">
        <f>VLOOKUP($D1396,metadata!$B$2:$S$450,6,FALSE)</f>
        <v>a</v>
      </c>
      <c r="J1396" t="str">
        <f>VLOOKUP($D1396,metadata!$B$2:$S$450,7,FALSE)</f>
        <v>i</v>
      </c>
      <c r="K1396">
        <f>VLOOKUP($D1396,metadata!$B$2:$S$450,8,FALSE)</f>
        <v>7</v>
      </c>
      <c r="L1396">
        <f>VLOOKUP($D1396,metadata!$B$2:$S$450,9,FALSE)</f>
        <v>5</v>
      </c>
      <c r="M1396">
        <f>VLOOKUP($D1396,metadata!$B$2:$S$450,10,FALSE)</f>
        <v>0</v>
      </c>
      <c r="N1396" t="str">
        <f>VLOOKUP($D1396,metadata!$B$2:$S$450,11,FALSE)</f>
        <v>Atrophaneura alcinous</v>
      </c>
      <c r="O1396" t="str">
        <f>VLOOKUP($D1396,metadata!$B$2:$S$450,12,FALSE)</f>
        <v>lepidoptera</v>
      </c>
      <c r="P1396" t="str">
        <f>VLOOKUP($D1396,metadata!$B$2:$S$450,13,FALSE)</f>
        <v xml:space="preserve"> Fuchu</v>
      </c>
      <c r="Q1396">
        <f>VLOOKUP($D1396,metadata!$B$2:$S$450,14,FALSE)</f>
        <v>35.668968999999997</v>
      </c>
      <c r="R1396">
        <f>VLOOKUP($D1396,metadata!$B$2:$S$450,15,FALSE)</f>
        <v>139.47766899999999</v>
      </c>
      <c r="S1396">
        <f>VLOOKUP($D1396,metadata!$B$2:$S$450,16,FALSE)</f>
        <v>0.05</v>
      </c>
      <c r="T1396">
        <f>VLOOKUP($D1396,metadata!$B$2:$S$450,17,FALSE)</f>
        <v>50</v>
      </c>
      <c r="U1396">
        <f>VLOOKUP($D1396,metadata!$B$2:$S$450,18,FALSE)</f>
        <v>0</v>
      </c>
      <c r="V1396">
        <f>VLOOKUP($D1396,metadata!$B$2:$Z$450,19,FALSE)</f>
        <v>25</v>
      </c>
      <c r="W1396" t="str">
        <f>VLOOKUP($D1396,metadata!$B$2:$Z$450,20,FALSE)</f>
        <v>global average</v>
      </c>
      <c r="X1396">
        <f>VLOOKUP($D1396,metadata!$B$2:$Z$450,21,FALSE)</f>
        <v>0</v>
      </c>
      <c r="Y1396">
        <f>VLOOKUP($D1396,metadata!$B$2:$Z$450,22,FALSE)</f>
        <v>19</v>
      </c>
      <c r="Z1396">
        <f>VLOOKUP($D1396,metadata!$B$2:$Z$450,23,FALSE)</f>
        <v>0</v>
      </c>
      <c r="AA1396">
        <f>VLOOKUP($D1396,metadata!$B$2:$Z$450,24,FALSE)</f>
        <v>0</v>
      </c>
      <c r="AB1396">
        <f>VLOOKUP($D1396,metadata!$B$2:$Z$450,25,FALSE)</f>
        <v>0</v>
      </c>
    </row>
    <row r="1397" spans="3:28" x14ac:dyDescent="0.3">
      <c r="C1397">
        <v>1396</v>
      </c>
      <c r="D1397" s="11" t="str">
        <f t="shared" si="21"/>
        <v>19- Fuchu</v>
      </c>
      <c r="E1397" t="str">
        <f>VLOOKUP($D1397,metadata!$B$2:$S$450,2,FALSE)</f>
        <v>Kato, Y</v>
      </c>
      <c r="F1397" t="str">
        <f>VLOOKUP($D1397,metadata!$B$2:$S$450,3,FALSE)</f>
        <v>Geographic variation in photoperiodic response for the induction of pupal diapause in the Aristolochia-feeding butterfly Atrophaneura alcinous</v>
      </c>
      <c r="G1397" t="str">
        <f>VLOOKUP($D1397,metadata!$B$2:$S$450,4,FALSE)</f>
        <v>10.1303/aez.2005.347</v>
      </c>
      <c r="H1397" t="str">
        <f>VLOOKUP($D1397,metadata!$B$2:$S$450,5,FALSE)</f>
        <v>y</v>
      </c>
      <c r="I1397" t="str">
        <f>VLOOKUP($D1397,metadata!$B$2:$S$450,6,FALSE)</f>
        <v>a</v>
      </c>
      <c r="J1397" t="str">
        <f>VLOOKUP($D1397,metadata!$B$2:$S$450,7,FALSE)</f>
        <v>i</v>
      </c>
      <c r="K1397">
        <f>VLOOKUP($D1397,metadata!$B$2:$S$450,8,FALSE)</f>
        <v>7</v>
      </c>
      <c r="L1397">
        <f>VLOOKUP($D1397,metadata!$B$2:$S$450,9,FALSE)</f>
        <v>5</v>
      </c>
      <c r="M1397">
        <f>VLOOKUP($D1397,metadata!$B$2:$S$450,10,FALSE)</f>
        <v>0</v>
      </c>
      <c r="N1397" t="str">
        <f>VLOOKUP($D1397,metadata!$B$2:$S$450,11,FALSE)</f>
        <v>Atrophaneura alcinous</v>
      </c>
      <c r="O1397" t="str">
        <f>VLOOKUP($D1397,metadata!$B$2:$S$450,12,FALSE)</f>
        <v>lepidoptera</v>
      </c>
      <c r="P1397" t="str">
        <f>VLOOKUP($D1397,metadata!$B$2:$S$450,13,FALSE)</f>
        <v xml:space="preserve"> Fuchu</v>
      </c>
      <c r="Q1397">
        <f>VLOOKUP($D1397,metadata!$B$2:$S$450,14,FALSE)</f>
        <v>35.668968999999997</v>
      </c>
      <c r="R1397">
        <f>VLOOKUP($D1397,metadata!$B$2:$S$450,15,FALSE)</f>
        <v>139.47766899999999</v>
      </c>
      <c r="S1397">
        <f>VLOOKUP($D1397,metadata!$B$2:$S$450,16,FALSE)</f>
        <v>0.05</v>
      </c>
      <c r="T1397">
        <f>VLOOKUP($D1397,metadata!$B$2:$S$450,17,FALSE)</f>
        <v>50</v>
      </c>
      <c r="U1397">
        <f>VLOOKUP($D1397,metadata!$B$2:$S$450,18,FALSE)</f>
        <v>0</v>
      </c>
      <c r="V1397">
        <f>VLOOKUP($D1397,metadata!$B$2:$Z$450,19,FALSE)</f>
        <v>25</v>
      </c>
      <c r="W1397" t="str">
        <f>VLOOKUP($D1397,metadata!$B$2:$Z$450,20,FALSE)</f>
        <v>global average</v>
      </c>
      <c r="X1397">
        <f>VLOOKUP($D1397,metadata!$B$2:$Z$450,21,FALSE)</f>
        <v>0</v>
      </c>
      <c r="Y1397">
        <f>VLOOKUP($D1397,metadata!$B$2:$Z$450,22,FALSE)</f>
        <v>19</v>
      </c>
      <c r="Z1397">
        <f>VLOOKUP($D1397,metadata!$B$2:$Z$450,23,FALSE)</f>
        <v>0</v>
      </c>
      <c r="AA1397">
        <f>VLOOKUP($D1397,metadata!$B$2:$Z$450,24,FALSE)</f>
        <v>0</v>
      </c>
      <c r="AB1397">
        <f>VLOOKUP($D1397,metadata!$B$2:$Z$450,25,FALSE)</f>
        <v>0</v>
      </c>
    </row>
    <row r="1398" spans="3:28" x14ac:dyDescent="0.3">
      <c r="C1398">
        <v>1397</v>
      </c>
      <c r="D1398" s="11" t="str">
        <f t="shared" si="21"/>
        <v>19- Fuchu</v>
      </c>
      <c r="E1398" t="str">
        <f>VLOOKUP($D1398,metadata!$B$2:$S$450,2,FALSE)</f>
        <v>Kato, Y</v>
      </c>
      <c r="F1398" t="str">
        <f>VLOOKUP($D1398,metadata!$B$2:$S$450,3,FALSE)</f>
        <v>Geographic variation in photoperiodic response for the induction of pupal diapause in the Aristolochia-feeding butterfly Atrophaneura alcinous</v>
      </c>
      <c r="G1398" t="str">
        <f>VLOOKUP($D1398,metadata!$B$2:$S$450,4,FALSE)</f>
        <v>10.1303/aez.2005.347</v>
      </c>
      <c r="H1398" t="str">
        <f>VLOOKUP($D1398,metadata!$B$2:$S$450,5,FALSE)</f>
        <v>y</v>
      </c>
      <c r="I1398" t="str">
        <f>VLOOKUP($D1398,metadata!$B$2:$S$450,6,FALSE)</f>
        <v>a</v>
      </c>
      <c r="J1398" t="str">
        <f>VLOOKUP($D1398,metadata!$B$2:$S$450,7,FALSE)</f>
        <v>i</v>
      </c>
      <c r="K1398">
        <f>VLOOKUP($D1398,metadata!$B$2:$S$450,8,FALSE)</f>
        <v>7</v>
      </c>
      <c r="L1398">
        <f>VLOOKUP($D1398,metadata!$B$2:$S$450,9,FALSE)</f>
        <v>5</v>
      </c>
      <c r="M1398">
        <f>VLOOKUP($D1398,metadata!$B$2:$S$450,10,FALSE)</f>
        <v>0</v>
      </c>
      <c r="N1398" t="str">
        <f>VLOOKUP($D1398,metadata!$B$2:$S$450,11,FALSE)</f>
        <v>Atrophaneura alcinous</v>
      </c>
      <c r="O1398" t="str">
        <f>VLOOKUP($D1398,metadata!$B$2:$S$450,12,FALSE)</f>
        <v>lepidoptera</v>
      </c>
      <c r="P1398" t="str">
        <f>VLOOKUP($D1398,metadata!$B$2:$S$450,13,FALSE)</f>
        <v xml:space="preserve"> Fuchu</v>
      </c>
      <c r="Q1398">
        <f>VLOOKUP($D1398,metadata!$B$2:$S$450,14,FALSE)</f>
        <v>35.668968999999997</v>
      </c>
      <c r="R1398">
        <f>VLOOKUP($D1398,metadata!$B$2:$S$450,15,FALSE)</f>
        <v>139.47766899999999</v>
      </c>
      <c r="S1398">
        <f>VLOOKUP($D1398,metadata!$B$2:$S$450,16,FALSE)</f>
        <v>0.05</v>
      </c>
      <c r="T1398">
        <f>VLOOKUP($D1398,metadata!$B$2:$S$450,17,FALSE)</f>
        <v>50</v>
      </c>
      <c r="U1398">
        <f>VLOOKUP($D1398,metadata!$B$2:$S$450,18,FALSE)</f>
        <v>0</v>
      </c>
      <c r="V1398">
        <f>VLOOKUP($D1398,metadata!$B$2:$Z$450,19,FALSE)</f>
        <v>25</v>
      </c>
      <c r="W1398" t="str">
        <f>VLOOKUP($D1398,metadata!$B$2:$Z$450,20,FALSE)</f>
        <v>global average</v>
      </c>
      <c r="X1398">
        <f>VLOOKUP($D1398,metadata!$B$2:$Z$450,21,FALSE)</f>
        <v>0</v>
      </c>
      <c r="Y1398">
        <f>VLOOKUP($D1398,metadata!$B$2:$Z$450,22,FALSE)</f>
        <v>19</v>
      </c>
      <c r="Z1398">
        <f>VLOOKUP($D1398,metadata!$B$2:$Z$450,23,FALSE)</f>
        <v>0</v>
      </c>
      <c r="AA1398">
        <f>VLOOKUP($D1398,metadata!$B$2:$Z$450,24,FALSE)</f>
        <v>0</v>
      </c>
      <c r="AB1398">
        <f>VLOOKUP($D1398,metadata!$B$2:$Z$450,25,FALSE)</f>
        <v>0</v>
      </c>
    </row>
    <row r="1399" spans="3:28" x14ac:dyDescent="0.3">
      <c r="C1399">
        <v>1398</v>
      </c>
      <c r="D1399" s="11" t="str">
        <f t="shared" si="21"/>
        <v>19- Fuchu</v>
      </c>
      <c r="E1399" t="str">
        <f>VLOOKUP($D1399,metadata!$B$2:$S$450,2,FALSE)</f>
        <v>Kato, Y</v>
      </c>
      <c r="F1399" t="str">
        <f>VLOOKUP($D1399,metadata!$B$2:$S$450,3,FALSE)</f>
        <v>Geographic variation in photoperiodic response for the induction of pupal diapause in the Aristolochia-feeding butterfly Atrophaneura alcinous</v>
      </c>
      <c r="G1399" t="str">
        <f>VLOOKUP($D1399,metadata!$B$2:$S$450,4,FALSE)</f>
        <v>10.1303/aez.2005.347</v>
      </c>
      <c r="H1399" t="str">
        <f>VLOOKUP($D1399,metadata!$B$2:$S$450,5,FALSE)</f>
        <v>y</v>
      </c>
      <c r="I1399" t="str">
        <f>VLOOKUP($D1399,metadata!$B$2:$S$450,6,FALSE)</f>
        <v>a</v>
      </c>
      <c r="J1399" t="str">
        <f>VLOOKUP($D1399,metadata!$B$2:$S$450,7,FALSE)</f>
        <v>i</v>
      </c>
      <c r="K1399">
        <f>VLOOKUP($D1399,metadata!$B$2:$S$450,8,FALSE)</f>
        <v>7</v>
      </c>
      <c r="L1399">
        <f>VLOOKUP($D1399,metadata!$B$2:$S$450,9,FALSE)</f>
        <v>5</v>
      </c>
      <c r="M1399">
        <f>VLOOKUP($D1399,metadata!$B$2:$S$450,10,FALSE)</f>
        <v>0</v>
      </c>
      <c r="N1399" t="str">
        <f>VLOOKUP($D1399,metadata!$B$2:$S$450,11,FALSE)</f>
        <v>Atrophaneura alcinous</v>
      </c>
      <c r="O1399" t="str">
        <f>VLOOKUP($D1399,metadata!$B$2:$S$450,12,FALSE)</f>
        <v>lepidoptera</v>
      </c>
      <c r="P1399" t="str">
        <f>VLOOKUP($D1399,metadata!$B$2:$S$450,13,FALSE)</f>
        <v xml:space="preserve"> Fuchu</v>
      </c>
      <c r="Q1399">
        <f>VLOOKUP($D1399,metadata!$B$2:$S$450,14,FALSE)</f>
        <v>35.668968999999997</v>
      </c>
      <c r="R1399">
        <f>VLOOKUP($D1399,metadata!$B$2:$S$450,15,FALSE)</f>
        <v>139.47766899999999</v>
      </c>
      <c r="S1399">
        <f>VLOOKUP($D1399,metadata!$B$2:$S$450,16,FALSE)</f>
        <v>0.05</v>
      </c>
      <c r="T1399">
        <f>VLOOKUP($D1399,metadata!$B$2:$S$450,17,FALSE)</f>
        <v>50</v>
      </c>
      <c r="U1399">
        <f>VLOOKUP($D1399,metadata!$B$2:$S$450,18,FALSE)</f>
        <v>0</v>
      </c>
      <c r="V1399">
        <f>VLOOKUP($D1399,metadata!$B$2:$Z$450,19,FALSE)</f>
        <v>25</v>
      </c>
      <c r="W1399" t="str">
        <f>VLOOKUP($D1399,metadata!$B$2:$Z$450,20,FALSE)</f>
        <v>global average</v>
      </c>
      <c r="X1399">
        <f>VLOOKUP($D1399,metadata!$B$2:$Z$450,21,FALSE)</f>
        <v>0</v>
      </c>
      <c r="Y1399">
        <f>VLOOKUP($D1399,metadata!$B$2:$Z$450,22,FALSE)</f>
        <v>19</v>
      </c>
      <c r="Z1399">
        <f>VLOOKUP($D1399,metadata!$B$2:$Z$450,23,FALSE)</f>
        <v>0</v>
      </c>
      <c r="AA1399">
        <f>VLOOKUP($D1399,metadata!$B$2:$Z$450,24,FALSE)</f>
        <v>0</v>
      </c>
      <c r="AB1399">
        <f>VLOOKUP($D1399,metadata!$B$2:$Z$450,25,FALSE)</f>
        <v>0</v>
      </c>
    </row>
    <row r="1400" spans="3:28" x14ac:dyDescent="0.3">
      <c r="C1400">
        <v>1399</v>
      </c>
      <c r="D1400" s="11" t="str">
        <f t="shared" si="21"/>
        <v>19- Fuchu</v>
      </c>
      <c r="E1400" t="str">
        <f>VLOOKUP($D1400,metadata!$B$2:$S$450,2,FALSE)</f>
        <v>Kato, Y</v>
      </c>
      <c r="F1400" t="str">
        <f>VLOOKUP($D1400,metadata!$B$2:$S$450,3,FALSE)</f>
        <v>Geographic variation in photoperiodic response for the induction of pupal diapause in the Aristolochia-feeding butterfly Atrophaneura alcinous</v>
      </c>
      <c r="G1400" t="str">
        <f>VLOOKUP($D1400,metadata!$B$2:$S$450,4,FALSE)</f>
        <v>10.1303/aez.2005.347</v>
      </c>
      <c r="H1400" t="str">
        <f>VLOOKUP($D1400,metadata!$B$2:$S$450,5,FALSE)</f>
        <v>y</v>
      </c>
      <c r="I1400" t="str">
        <f>VLOOKUP($D1400,metadata!$B$2:$S$450,6,FALSE)</f>
        <v>a</v>
      </c>
      <c r="J1400" t="str">
        <f>VLOOKUP($D1400,metadata!$B$2:$S$450,7,FALSE)</f>
        <v>i</v>
      </c>
      <c r="K1400">
        <f>VLOOKUP($D1400,metadata!$B$2:$S$450,8,FALSE)</f>
        <v>7</v>
      </c>
      <c r="L1400">
        <f>VLOOKUP($D1400,metadata!$B$2:$S$450,9,FALSE)</f>
        <v>5</v>
      </c>
      <c r="M1400">
        <f>VLOOKUP($D1400,metadata!$B$2:$S$450,10,FALSE)</f>
        <v>0</v>
      </c>
      <c r="N1400" t="str">
        <f>VLOOKUP($D1400,metadata!$B$2:$S$450,11,FALSE)</f>
        <v>Atrophaneura alcinous</v>
      </c>
      <c r="O1400" t="str">
        <f>VLOOKUP($D1400,metadata!$B$2:$S$450,12,FALSE)</f>
        <v>lepidoptera</v>
      </c>
      <c r="P1400" t="str">
        <f>VLOOKUP($D1400,metadata!$B$2:$S$450,13,FALSE)</f>
        <v xml:space="preserve"> Fuchu</v>
      </c>
      <c r="Q1400">
        <f>VLOOKUP($D1400,metadata!$B$2:$S$450,14,FALSE)</f>
        <v>35.668968999999997</v>
      </c>
      <c r="R1400">
        <f>VLOOKUP($D1400,metadata!$B$2:$S$450,15,FALSE)</f>
        <v>139.47766899999999</v>
      </c>
      <c r="S1400">
        <f>VLOOKUP($D1400,metadata!$B$2:$S$450,16,FALSE)</f>
        <v>0.05</v>
      </c>
      <c r="T1400">
        <f>VLOOKUP($D1400,metadata!$B$2:$S$450,17,FALSE)</f>
        <v>50</v>
      </c>
      <c r="U1400">
        <f>VLOOKUP($D1400,metadata!$B$2:$S$450,18,FALSE)</f>
        <v>0</v>
      </c>
      <c r="V1400">
        <f>VLOOKUP($D1400,metadata!$B$2:$Z$450,19,FALSE)</f>
        <v>25</v>
      </c>
      <c r="W1400" t="str">
        <f>VLOOKUP($D1400,metadata!$B$2:$Z$450,20,FALSE)</f>
        <v>global average</v>
      </c>
      <c r="X1400">
        <f>VLOOKUP($D1400,metadata!$B$2:$Z$450,21,FALSE)</f>
        <v>0</v>
      </c>
      <c r="Y1400">
        <f>VLOOKUP($D1400,metadata!$B$2:$Z$450,22,FALSE)</f>
        <v>19</v>
      </c>
      <c r="Z1400">
        <f>VLOOKUP($D1400,metadata!$B$2:$Z$450,23,FALSE)</f>
        <v>0</v>
      </c>
      <c r="AA1400">
        <f>VLOOKUP($D1400,metadata!$B$2:$Z$450,24,FALSE)</f>
        <v>0</v>
      </c>
      <c r="AB1400">
        <f>VLOOKUP($D1400,metadata!$B$2:$Z$450,25,FALSE)</f>
        <v>0</v>
      </c>
    </row>
    <row r="1401" spans="3:28" x14ac:dyDescent="0.3">
      <c r="C1401">
        <v>1400</v>
      </c>
      <c r="D1401" s="11" t="str">
        <f t="shared" si="21"/>
        <v>19- Fuchu</v>
      </c>
      <c r="E1401" t="str">
        <f>VLOOKUP($D1401,metadata!$B$2:$S$450,2,FALSE)</f>
        <v>Kato, Y</v>
      </c>
      <c r="F1401" t="str">
        <f>VLOOKUP($D1401,metadata!$B$2:$S$450,3,FALSE)</f>
        <v>Geographic variation in photoperiodic response for the induction of pupal diapause in the Aristolochia-feeding butterfly Atrophaneura alcinous</v>
      </c>
      <c r="G1401" t="str">
        <f>VLOOKUP($D1401,metadata!$B$2:$S$450,4,FALSE)</f>
        <v>10.1303/aez.2005.347</v>
      </c>
      <c r="H1401" t="str">
        <f>VLOOKUP($D1401,metadata!$B$2:$S$450,5,FALSE)</f>
        <v>y</v>
      </c>
      <c r="I1401" t="str">
        <f>VLOOKUP($D1401,metadata!$B$2:$S$450,6,FALSE)</f>
        <v>a</v>
      </c>
      <c r="J1401" t="str">
        <f>VLOOKUP($D1401,metadata!$B$2:$S$450,7,FALSE)</f>
        <v>i</v>
      </c>
      <c r="K1401">
        <f>VLOOKUP($D1401,metadata!$B$2:$S$450,8,FALSE)</f>
        <v>7</v>
      </c>
      <c r="L1401">
        <f>VLOOKUP($D1401,metadata!$B$2:$S$450,9,FALSE)</f>
        <v>5</v>
      </c>
      <c r="M1401">
        <f>VLOOKUP($D1401,metadata!$B$2:$S$450,10,FALSE)</f>
        <v>0</v>
      </c>
      <c r="N1401" t="str">
        <f>VLOOKUP($D1401,metadata!$B$2:$S$450,11,FALSE)</f>
        <v>Atrophaneura alcinous</v>
      </c>
      <c r="O1401" t="str">
        <f>VLOOKUP($D1401,metadata!$B$2:$S$450,12,FALSE)</f>
        <v>lepidoptera</v>
      </c>
      <c r="P1401" t="str">
        <f>VLOOKUP($D1401,metadata!$B$2:$S$450,13,FALSE)</f>
        <v xml:space="preserve"> Fuchu</v>
      </c>
      <c r="Q1401">
        <f>VLOOKUP($D1401,metadata!$B$2:$S$450,14,FALSE)</f>
        <v>35.668968999999997</v>
      </c>
      <c r="R1401">
        <f>VLOOKUP($D1401,metadata!$B$2:$S$450,15,FALSE)</f>
        <v>139.47766899999999</v>
      </c>
      <c r="S1401">
        <f>VLOOKUP($D1401,metadata!$B$2:$S$450,16,FALSE)</f>
        <v>0.05</v>
      </c>
      <c r="T1401">
        <f>VLOOKUP($D1401,metadata!$B$2:$S$450,17,FALSE)</f>
        <v>50</v>
      </c>
      <c r="U1401">
        <f>VLOOKUP($D1401,metadata!$B$2:$S$450,18,FALSE)</f>
        <v>0</v>
      </c>
      <c r="V1401">
        <f>VLOOKUP($D1401,metadata!$B$2:$Z$450,19,FALSE)</f>
        <v>25</v>
      </c>
      <c r="W1401" t="str">
        <f>VLOOKUP($D1401,metadata!$B$2:$Z$450,20,FALSE)</f>
        <v>global average</v>
      </c>
      <c r="X1401">
        <f>VLOOKUP($D1401,metadata!$B$2:$Z$450,21,FALSE)</f>
        <v>0</v>
      </c>
      <c r="Y1401">
        <f>VLOOKUP($D1401,metadata!$B$2:$Z$450,22,FALSE)</f>
        <v>19</v>
      </c>
      <c r="Z1401">
        <f>VLOOKUP($D1401,metadata!$B$2:$Z$450,23,FALSE)</f>
        <v>0</v>
      </c>
      <c r="AA1401">
        <f>VLOOKUP($D1401,metadata!$B$2:$Z$450,24,FALSE)</f>
        <v>0</v>
      </c>
      <c r="AB1401">
        <f>VLOOKUP($D1401,metadata!$B$2:$Z$450,25,FALSE)</f>
        <v>0</v>
      </c>
    </row>
    <row r="1402" spans="3:28" x14ac:dyDescent="0.3">
      <c r="C1402">
        <v>1401</v>
      </c>
      <c r="D1402" s="11" t="str">
        <f t="shared" si="21"/>
        <v>19- Fuchu</v>
      </c>
      <c r="E1402" t="str">
        <f>VLOOKUP($D1402,metadata!$B$2:$S$450,2,FALSE)</f>
        <v>Kato, Y</v>
      </c>
      <c r="F1402" t="str">
        <f>VLOOKUP($D1402,metadata!$B$2:$S$450,3,FALSE)</f>
        <v>Geographic variation in photoperiodic response for the induction of pupal diapause in the Aristolochia-feeding butterfly Atrophaneura alcinous</v>
      </c>
      <c r="G1402" t="str">
        <f>VLOOKUP($D1402,metadata!$B$2:$S$450,4,FALSE)</f>
        <v>10.1303/aez.2005.347</v>
      </c>
      <c r="H1402" t="str">
        <f>VLOOKUP($D1402,metadata!$B$2:$S$450,5,FALSE)</f>
        <v>y</v>
      </c>
      <c r="I1402" t="str">
        <f>VLOOKUP($D1402,metadata!$B$2:$S$450,6,FALSE)</f>
        <v>a</v>
      </c>
      <c r="J1402" t="str">
        <f>VLOOKUP($D1402,metadata!$B$2:$S$450,7,FALSE)</f>
        <v>i</v>
      </c>
      <c r="K1402">
        <f>VLOOKUP($D1402,metadata!$B$2:$S$450,8,FALSE)</f>
        <v>7</v>
      </c>
      <c r="L1402">
        <f>VLOOKUP($D1402,metadata!$B$2:$S$450,9,FALSE)</f>
        <v>5</v>
      </c>
      <c r="M1402">
        <f>VLOOKUP($D1402,metadata!$B$2:$S$450,10,FALSE)</f>
        <v>0</v>
      </c>
      <c r="N1402" t="str">
        <f>VLOOKUP($D1402,metadata!$B$2:$S$450,11,FALSE)</f>
        <v>Atrophaneura alcinous</v>
      </c>
      <c r="O1402" t="str">
        <f>VLOOKUP($D1402,metadata!$B$2:$S$450,12,FALSE)</f>
        <v>lepidoptera</v>
      </c>
      <c r="P1402" t="str">
        <f>VLOOKUP($D1402,metadata!$B$2:$S$450,13,FALSE)</f>
        <v xml:space="preserve"> Fuchu</v>
      </c>
      <c r="Q1402">
        <f>VLOOKUP($D1402,metadata!$B$2:$S$450,14,FALSE)</f>
        <v>35.668968999999997</v>
      </c>
      <c r="R1402">
        <f>VLOOKUP($D1402,metadata!$B$2:$S$450,15,FALSE)</f>
        <v>139.47766899999999</v>
      </c>
      <c r="S1402">
        <f>VLOOKUP($D1402,metadata!$B$2:$S$450,16,FALSE)</f>
        <v>0.05</v>
      </c>
      <c r="T1402">
        <f>VLOOKUP($D1402,metadata!$B$2:$S$450,17,FALSE)</f>
        <v>50</v>
      </c>
      <c r="U1402">
        <f>VLOOKUP($D1402,metadata!$B$2:$S$450,18,FALSE)</f>
        <v>0</v>
      </c>
      <c r="V1402">
        <f>VLOOKUP($D1402,metadata!$B$2:$Z$450,19,FALSE)</f>
        <v>25</v>
      </c>
      <c r="W1402" t="str">
        <f>VLOOKUP($D1402,metadata!$B$2:$Z$450,20,FALSE)</f>
        <v>global average</v>
      </c>
      <c r="X1402">
        <f>VLOOKUP($D1402,metadata!$B$2:$Z$450,21,FALSE)</f>
        <v>0</v>
      </c>
      <c r="Y1402">
        <f>VLOOKUP($D1402,metadata!$B$2:$Z$450,22,FALSE)</f>
        <v>19</v>
      </c>
      <c r="Z1402">
        <f>VLOOKUP($D1402,metadata!$B$2:$Z$450,23,FALSE)</f>
        <v>0</v>
      </c>
      <c r="AA1402">
        <f>VLOOKUP($D1402,metadata!$B$2:$Z$450,24,FALSE)</f>
        <v>0</v>
      </c>
      <c r="AB1402">
        <f>VLOOKUP($D1402,metadata!$B$2:$Z$450,25,FALSE)</f>
        <v>0</v>
      </c>
    </row>
    <row r="1403" spans="3:28" x14ac:dyDescent="0.3">
      <c r="C1403">
        <v>1402</v>
      </c>
      <c r="D1403" s="11" t="str">
        <f t="shared" si="21"/>
        <v>19- Fuchu</v>
      </c>
      <c r="E1403" t="str">
        <f>VLOOKUP($D1403,metadata!$B$2:$S$450,2,FALSE)</f>
        <v>Kato, Y</v>
      </c>
      <c r="F1403" t="str">
        <f>VLOOKUP($D1403,metadata!$B$2:$S$450,3,FALSE)</f>
        <v>Geographic variation in photoperiodic response for the induction of pupal diapause in the Aristolochia-feeding butterfly Atrophaneura alcinous</v>
      </c>
      <c r="G1403" t="str">
        <f>VLOOKUP($D1403,metadata!$B$2:$S$450,4,FALSE)</f>
        <v>10.1303/aez.2005.347</v>
      </c>
      <c r="H1403" t="str">
        <f>VLOOKUP($D1403,metadata!$B$2:$S$450,5,FALSE)</f>
        <v>y</v>
      </c>
      <c r="I1403" t="str">
        <f>VLOOKUP($D1403,metadata!$B$2:$S$450,6,FALSE)</f>
        <v>a</v>
      </c>
      <c r="J1403" t="str">
        <f>VLOOKUP($D1403,metadata!$B$2:$S$450,7,FALSE)</f>
        <v>i</v>
      </c>
      <c r="K1403">
        <f>VLOOKUP($D1403,metadata!$B$2:$S$450,8,FALSE)</f>
        <v>7</v>
      </c>
      <c r="L1403">
        <f>VLOOKUP($D1403,metadata!$B$2:$S$450,9,FALSE)</f>
        <v>5</v>
      </c>
      <c r="M1403">
        <f>VLOOKUP($D1403,metadata!$B$2:$S$450,10,FALSE)</f>
        <v>0</v>
      </c>
      <c r="N1403" t="str">
        <f>VLOOKUP($D1403,metadata!$B$2:$S$450,11,FALSE)</f>
        <v>Atrophaneura alcinous</v>
      </c>
      <c r="O1403" t="str">
        <f>VLOOKUP($D1403,metadata!$B$2:$S$450,12,FALSE)</f>
        <v>lepidoptera</v>
      </c>
      <c r="P1403" t="str">
        <f>VLOOKUP($D1403,metadata!$B$2:$S$450,13,FALSE)</f>
        <v xml:space="preserve"> Fuchu</v>
      </c>
      <c r="Q1403">
        <f>VLOOKUP($D1403,metadata!$B$2:$S$450,14,FALSE)</f>
        <v>35.668968999999997</v>
      </c>
      <c r="R1403">
        <f>VLOOKUP($D1403,metadata!$B$2:$S$450,15,FALSE)</f>
        <v>139.47766899999999</v>
      </c>
      <c r="S1403">
        <f>VLOOKUP($D1403,metadata!$B$2:$S$450,16,FALSE)</f>
        <v>0.05</v>
      </c>
      <c r="T1403">
        <f>VLOOKUP($D1403,metadata!$B$2:$S$450,17,FALSE)</f>
        <v>50</v>
      </c>
      <c r="U1403">
        <f>VLOOKUP($D1403,metadata!$B$2:$S$450,18,FALSE)</f>
        <v>0</v>
      </c>
      <c r="V1403">
        <f>VLOOKUP($D1403,metadata!$B$2:$Z$450,19,FALSE)</f>
        <v>25</v>
      </c>
      <c r="W1403" t="str">
        <f>VLOOKUP($D1403,metadata!$B$2:$Z$450,20,FALSE)</f>
        <v>global average</v>
      </c>
      <c r="X1403">
        <f>VLOOKUP($D1403,metadata!$B$2:$Z$450,21,FALSE)</f>
        <v>0</v>
      </c>
      <c r="Y1403">
        <f>VLOOKUP($D1403,metadata!$B$2:$Z$450,22,FALSE)</f>
        <v>19</v>
      </c>
      <c r="Z1403">
        <f>VLOOKUP($D1403,metadata!$B$2:$Z$450,23,FALSE)</f>
        <v>0</v>
      </c>
      <c r="AA1403">
        <f>VLOOKUP($D1403,metadata!$B$2:$Z$450,24,FALSE)</f>
        <v>0</v>
      </c>
      <c r="AB1403">
        <f>VLOOKUP($D1403,metadata!$B$2:$Z$450,25,FALSE)</f>
        <v>0</v>
      </c>
    </row>
    <row r="1404" spans="3:28" x14ac:dyDescent="0.3">
      <c r="C1404">
        <v>1403</v>
      </c>
      <c r="D1404" s="11" t="str">
        <f t="shared" si="21"/>
        <v>19- Fuchu</v>
      </c>
      <c r="E1404" t="str">
        <f>VLOOKUP($D1404,metadata!$B$2:$S$450,2,FALSE)</f>
        <v>Kato, Y</v>
      </c>
      <c r="F1404" t="str">
        <f>VLOOKUP($D1404,metadata!$B$2:$S$450,3,FALSE)</f>
        <v>Geographic variation in photoperiodic response for the induction of pupal diapause in the Aristolochia-feeding butterfly Atrophaneura alcinous</v>
      </c>
      <c r="G1404" t="str">
        <f>VLOOKUP($D1404,metadata!$B$2:$S$450,4,FALSE)</f>
        <v>10.1303/aez.2005.347</v>
      </c>
      <c r="H1404" t="str">
        <f>VLOOKUP($D1404,metadata!$B$2:$S$450,5,FALSE)</f>
        <v>y</v>
      </c>
      <c r="I1404" t="str">
        <f>VLOOKUP($D1404,metadata!$B$2:$S$450,6,FALSE)</f>
        <v>a</v>
      </c>
      <c r="J1404" t="str">
        <f>VLOOKUP($D1404,metadata!$B$2:$S$450,7,FALSE)</f>
        <v>i</v>
      </c>
      <c r="K1404">
        <f>VLOOKUP($D1404,metadata!$B$2:$S$450,8,FALSE)</f>
        <v>7</v>
      </c>
      <c r="L1404">
        <f>VLOOKUP($D1404,metadata!$B$2:$S$450,9,FALSE)</f>
        <v>5</v>
      </c>
      <c r="M1404">
        <f>VLOOKUP($D1404,metadata!$B$2:$S$450,10,FALSE)</f>
        <v>0</v>
      </c>
      <c r="N1404" t="str">
        <f>VLOOKUP($D1404,metadata!$B$2:$S$450,11,FALSE)</f>
        <v>Atrophaneura alcinous</v>
      </c>
      <c r="O1404" t="str">
        <f>VLOOKUP($D1404,metadata!$B$2:$S$450,12,FALSE)</f>
        <v>lepidoptera</v>
      </c>
      <c r="P1404" t="str">
        <f>VLOOKUP($D1404,metadata!$B$2:$S$450,13,FALSE)</f>
        <v xml:space="preserve"> Fuchu</v>
      </c>
      <c r="Q1404">
        <f>VLOOKUP($D1404,metadata!$B$2:$S$450,14,FALSE)</f>
        <v>35.668968999999997</v>
      </c>
      <c r="R1404">
        <f>VLOOKUP($D1404,metadata!$B$2:$S$450,15,FALSE)</f>
        <v>139.47766899999999</v>
      </c>
      <c r="S1404">
        <f>VLOOKUP($D1404,metadata!$B$2:$S$450,16,FALSE)</f>
        <v>0.05</v>
      </c>
      <c r="T1404">
        <f>VLOOKUP($D1404,metadata!$B$2:$S$450,17,FALSE)</f>
        <v>50</v>
      </c>
      <c r="U1404">
        <f>VLOOKUP($D1404,metadata!$B$2:$S$450,18,FALSE)</f>
        <v>0</v>
      </c>
      <c r="V1404">
        <f>VLOOKUP($D1404,metadata!$B$2:$Z$450,19,FALSE)</f>
        <v>25</v>
      </c>
      <c r="W1404" t="str">
        <f>VLOOKUP($D1404,metadata!$B$2:$Z$450,20,FALSE)</f>
        <v>global average</v>
      </c>
      <c r="X1404">
        <f>VLOOKUP($D1404,metadata!$B$2:$Z$450,21,FALSE)</f>
        <v>0</v>
      </c>
      <c r="Y1404">
        <f>VLOOKUP($D1404,metadata!$B$2:$Z$450,22,FALSE)</f>
        <v>19</v>
      </c>
      <c r="Z1404">
        <f>VLOOKUP($D1404,metadata!$B$2:$Z$450,23,FALSE)</f>
        <v>0</v>
      </c>
      <c r="AA1404">
        <f>VLOOKUP($D1404,metadata!$B$2:$Z$450,24,FALSE)</f>
        <v>0</v>
      </c>
      <c r="AB1404">
        <f>VLOOKUP($D1404,metadata!$B$2:$Z$450,25,FALSE)</f>
        <v>0</v>
      </c>
    </row>
    <row r="1405" spans="3:28" x14ac:dyDescent="0.3">
      <c r="C1405">
        <v>1404</v>
      </c>
      <c r="D1405" s="11" t="str">
        <f t="shared" si="21"/>
        <v>19- Fuchu</v>
      </c>
      <c r="E1405" t="str">
        <f>VLOOKUP($D1405,metadata!$B$2:$S$450,2,FALSE)</f>
        <v>Kato, Y</v>
      </c>
      <c r="F1405" t="str">
        <f>VLOOKUP($D1405,metadata!$B$2:$S$450,3,FALSE)</f>
        <v>Geographic variation in photoperiodic response for the induction of pupal diapause in the Aristolochia-feeding butterfly Atrophaneura alcinous</v>
      </c>
      <c r="G1405" t="str">
        <f>VLOOKUP($D1405,metadata!$B$2:$S$450,4,FALSE)</f>
        <v>10.1303/aez.2005.347</v>
      </c>
      <c r="H1405" t="str">
        <f>VLOOKUP($D1405,metadata!$B$2:$S$450,5,FALSE)</f>
        <v>y</v>
      </c>
      <c r="I1405" t="str">
        <f>VLOOKUP($D1405,metadata!$B$2:$S$450,6,FALSE)</f>
        <v>a</v>
      </c>
      <c r="J1405" t="str">
        <f>VLOOKUP($D1405,metadata!$B$2:$S$450,7,FALSE)</f>
        <v>i</v>
      </c>
      <c r="K1405">
        <f>VLOOKUP($D1405,metadata!$B$2:$S$450,8,FALSE)</f>
        <v>7</v>
      </c>
      <c r="L1405">
        <f>VLOOKUP($D1405,metadata!$B$2:$S$450,9,FALSE)</f>
        <v>5</v>
      </c>
      <c r="M1405">
        <f>VLOOKUP($D1405,metadata!$B$2:$S$450,10,FALSE)</f>
        <v>0</v>
      </c>
      <c r="N1405" t="str">
        <f>VLOOKUP($D1405,metadata!$B$2:$S$450,11,FALSE)</f>
        <v>Atrophaneura alcinous</v>
      </c>
      <c r="O1405" t="str">
        <f>VLOOKUP($D1405,metadata!$B$2:$S$450,12,FALSE)</f>
        <v>lepidoptera</v>
      </c>
      <c r="P1405" t="str">
        <f>VLOOKUP($D1405,metadata!$B$2:$S$450,13,FALSE)</f>
        <v xml:space="preserve"> Fuchu</v>
      </c>
      <c r="Q1405">
        <f>VLOOKUP($D1405,metadata!$B$2:$S$450,14,FALSE)</f>
        <v>35.668968999999997</v>
      </c>
      <c r="R1405">
        <f>VLOOKUP($D1405,metadata!$B$2:$S$450,15,FALSE)</f>
        <v>139.47766899999999</v>
      </c>
      <c r="S1405">
        <f>VLOOKUP($D1405,metadata!$B$2:$S$450,16,FALSE)</f>
        <v>0.05</v>
      </c>
      <c r="T1405">
        <f>VLOOKUP($D1405,metadata!$B$2:$S$450,17,FALSE)</f>
        <v>50</v>
      </c>
      <c r="U1405">
        <f>VLOOKUP($D1405,metadata!$B$2:$S$450,18,FALSE)</f>
        <v>0</v>
      </c>
      <c r="V1405">
        <f>VLOOKUP($D1405,metadata!$B$2:$Z$450,19,FALSE)</f>
        <v>25</v>
      </c>
      <c r="W1405" t="str">
        <f>VLOOKUP($D1405,metadata!$B$2:$Z$450,20,FALSE)</f>
        <v>global average</v>
      </c>
      <c r="X1405">
        <f>VLOOKUP($D1405,metadata!$B$2:$Z$450,21,FALSE)</f>
        <v>0</v>
      </c>
      <c r="Y1405">
        <f>VLOOKUP($D1405,metadata!$B$2:$Z$450,22,FALSE)</f>
        <v>19</v>
      </c>
      <c r="Z1405">
        <f>VLOOKUP($D1405,metadata!$B$2:$Z$450,23,FALSE)</f>
        <v>0</v>
      </c>
      <c r="AA1405">
        <f>VLOOKUP($D1405,metadata!$B$2:$Z$450,24,FALSE)</f>
        <v>0</v>
      </c>
      <c r="AB1405">
        <f>VLOOKUP($D1405,metadata!$B$2:$Z$450,25,FALSE)</f>
        <v>0</v>
      </c>
    </row>
    <row r="1406" spans="3:28" x14ac:dyDescent="0.3">
      <c r="C1406">
        <v>1405</v>
      </c>
      <c r="D1406" s="11" t="str">
        <f t="shared" si="21"/>
        <v>19- Fuchu</v>
      </c>
      <c r="E1406" t="str">
        <f>VLOOKUP($D1406,metadata!$B$2:$S$450,2,FALSE)</f>
        <v>Kato, Y</v>
      </c>
      <c r="F1406" t="str">
        <f>VLOOKUP($D1406,metadata!$B$2:$S$450,3,FALSE)</f>
        <v>Geographic variation in photoperiodic response for the induction of pupal diapause in the Aristolochia-feeding butterfly Atrophaneura alcinous</v>
      </c>
      <c r="G1406" t="str">
        <f>VLOOKUP($D1406,metadata!$B$2:$S$450,4,FALSE)</f>
        <v>10.1303/aez.2005.347</v>
      </c>
      <c r="H1406" t="str">
        <f>VLOOKUP($D1406,metadata!$B$2:$S$450,5,FALSE)</f>
        <v>y</v>
      </c>
      <c r="I1406" t="str">
        <f>VLOOKUP($D1406,metadata!$B$2:$S$450,6,FALSE)</f>
        <v>a</v>
      </c>
      <c r="J1406" t="str">
        <f>VLOOKUP($D1406,metadata!$B$2:$S$450,7,FALSE)</f>
        <v>i</v>
      </c>
      <c r="K1406">
        <f>VLOOKUP($D1406,metadata!$B$2:$S$450,8,FALSE)</f>
        <v>7</v>
      </c>
      <c r="L1406">
        <f>VLOOKUP($D1406,metadata!$B$2:$S$450,9,FALSE)</f>
        <v>5</v>
      </c>
      <c r="M1406">
        <f>VLOOKUP($D1406,metadata!$B$2:$S$450,10,FALSE)</f>
        <v>0</v>
      </c>
      <c r="N1406" t="str">
        <f>VLOOKUP($D1406,metadata!$B$2:$S$450,11,FALSE)</f>
        <v>Atrophaneura alcinous</v>
      </c>
      <c r="O1406" t="str">
        <f>VLOOKUP($D1406,metadata!$B$2:$S$450,12,FALSE)</f>
        <v>lepidoptera</v>
      </c>
      <c r="P1406" t="str">
        <f>VLOOKUP($D1406,metadata!$B$2:$S$450,13,FALSE)</f>
        <v xml:space="preserve"> Fuchu</v>
      </c>
      <c r="Q1406">
        <f>VLOOKUP($D1406,metadata!$B$2:$S$450,14,FALSE)</f>
        <v>35.668968999999997</v>
      </c>
      <c r="R1406">
        <f>VLOOKUP($D1406,metadata!$B$2:$S$450,15,FALSE)</f>
        <v>139.47766899999999</v>
      </c>
      <c r="S1406">
        <f>VLOOKUP($D1406,metadata!$B$2:$S$450,16,FALSE)</f>
        <v>0.05</v>
      </c>
      <c r="T1406">
        <f>VLOOKUP($D1406,metadata!$B$2:$S$450,17,FALSE)</f>
        <v>50</v>
      </c>
      <c r="U1406">
        <f>VLOOKUP($D1406,metadata!$B$2:$S$450,18,FALSE)</f>
        <v>0</v>
      </c>
      <c r="V1406">
        <f>VLOOKUP($D1406,metadata!$B$2:$Z$450,19,FALSE)</f>
        <v>25</v>
      </c>
      <c r="W1406" t="str">
        <f>VLOOKUP($D1406,metadata!$B$2:$Z$450,20,FALSE)</f>
        <v>global average</v>
      </c>
      <c r="X1406">
        <f>VLOOKUP($D1406,metadata!$B$2:$Z$450,21,FALSE)</f>
        <v>0</v>
      </c>
      <c r="Y1406">
        <f>VLOOKUP($D1406,metadata!$B$2:$Z$450,22,FALSE)</f>
        <v>19</v>
      </c>
      <c r="Z1406">
        <f>VLOOKUP($D1406,metadata!$B$2:$Z$450,23,FALSE)</f>
        <v>0</v>
      </c>
      <c r="AA1406">
        <f>VLOOKUP($D1406,metadata!$B$2:$Z$450,24,FALSE)</f>
        <v>0</v>
      </c>
      <c r="AB1406">
        <f>VLOOKUP($D1406,metadata!$B$2:$Z$450,25,FALSE)</f>
        <v>0</v>
      </c>
    </row>
    <row r="1407" spans="3:28" x14ac:dyDescent="0.3">
      <c r="C1407">
        <v>1406</v>
      </c>
      <c r="D1407" s="11" t="str">
        <f t="shared" si="21"/>
        <v>19- Fuchu</v>
      </c>
      <c r="E1407" t="str">
        <f>VLOOKUP($D1407,metadata!$B$2:$S$450,2,FALSE)</f>
        <v>Kato, Y</v>
      </c>
      <c r="F1407" t="str">
        <f>VLOOKUP($D1407,metadata!$B$2:$S$450,3,FALSE)</f>
        <v>Geographic variation in photoperiodic response for the induction of pupal diapause in the Aristolochia-feeding butterfly Atrophaneura alcinous</v>
      </c>
      <c r="G1407" t="str">
        <f>VLOOKUP($D1407,metadata!$B$2:$S$450,4,FALSE)</f>
        <v>10.1303/aez.2005.347</v>
      </c>
      <c r="H1407" t="str">
        <f>VLOOKUP($D1407,metadata!$B$2:$S$450,5,FALSE)</f>
        <v>y</v>
      </c>
      <c r="I1407" t="str">
        <f>VLOOKUP($D1407,metadata!$B$2:$S$450,6,FALSE)</f>
        <v>a</v>
      </c>
      <c r="J1407" t="str">
        <f>VLOOKUP($D1407,metadata!$B$2:$S$450,7,FALSE)</f>
        <v>i</v>
      </c>
      <c r="K1407">
        <f>VLOOKUP($D1407,metadata!$B$2:$S$450,8,FALSE)</f>
        <v>7</v>
      </c>
      <c r="L1407">
        <f>VLOOKUP($D1407,metadata!$B$2:$S$450,9,FALSE)</f>
        <v>5</v>
      </c>
      <c r="M1407">
        <f>VLOOKUP($D1407,metadata!$B$2:$S$450,10,FALSE)</f>
        <v>0</v>
      </c>
      <c r="N1407" t="str">
        <f>VLOOKUP($D1407,metadata!$B$2:$S$450,11,FALSE)</f>
        <v>Atrophaneura alcinous</v>
      </c>
      <c r="O1407" t="str">
        <f>VLOOKUP($D1407,metadata!$B$2:$S$450,12,FALSE)</f>
        <v>lepidoptera</v>
      </c>
      <c r="P1407" t="str">
        <f>VLOOKUP($D1407,metadata!$B$2:$S$450,13,FALSE)</f>
        <v xml:space="preserve"> Fuchu</v>
      </c>
      <c r="Q1407">
        <f>VLOOKUP($D1407,metadata!$B$2:$S$450,14,FALSE)</f>
        <v>35.668968999999997</v>
      </c>
      <c r="R1407">
        <f>VLOOKUP($D1407,metadata!$B$2:$S$450,15,FALSE)</f>
        <v>139.47766899999999</v>
      </c>
      <c r="S1407">
        <f>VLOOKUP($D1407,metadata!$B$2:$S$450,16,FALSE)</f>
        <v>0.05</v>
      </c>
      <c r="T1407">
        <f>VLOOKUP($D1407,metadata!$B$2:$S$450,17,FALSE)</f>
        <v>50</v>
      </c>
      <c r="U1407">
        <f>VLOOKUP($D1407,metadata!$B$2:$S$450,18,FALSE)</f>
        <v>0</v>
      </c>
      <c r="V1407">
        <f>VLOOKUP($D1407,metadata!$B$2:$Z$450,19,FALSE)</f>
        <v>25</v>
      </c>
      <c r="W1407" t="str">
        <f>VLOOKUP($D1407,metadata!$B$2:$Z$450,20,FALSE)</f>
        <v>global average</v>
      </c>
      <c r="X1407">
        <f>VLOOKUP($D1407,metadata!$B$2:$Z$450,21,FALSE)</f>
        <v>0</v>
      </c>
      <c r="Y1407">
        <f>VLOOKUP($D1407,metadata!$B$2:$Z$450,22,FALSE)</f>
        <v>19</v>
      </c>
      <c r="Z1407">
        <f>VLOOKUP($D1407,metadata!$B$2:$Z$450,23,FALSE)</f>
        <v>0</v>
      </c>
      <c r="AA1407">
        <f>VLOOKUP($D1407,metadata!$B$2:$Z$450,24,FALSE)</f>
        <v>0</v>
      </c>
      <c r="AB1407">
        <f>VLOOKUP($D1407,metadata!$B$2:$Z$450,25,FALSE)</f>
        <v>0</v>
      </c>
    </row>
    <row r="1408" spans="3:28" x14ac:dyDescent="0.3">
      <c r="C1408">
        <v>1407</v>
      </c>
      <c r="D1408" s="11" t="str">
        <f t="shared" si="21"/>
        <v>19- Fuchu</v>
      </c>
      <c r="E1408" t="str">
        <f>VLOOKUP($D1408,metadata!$B$2:$S$450,2,FALSE)</f>
        <v>Kato, Y</v>
      </c>
      <c r="F1408" t="str">
        <f>VLOOKUP($D1408,metadata!$B$2:$S$450,3,FALSE)</f>
        <v>Geographic variation in photoperiodic response for the induction of pupal diapause in the Aristolochia-feeding butterfly Atrophaneura alcinous</v>
      </c>
      <c r="G1408" t="str">
        <f>VLOOKUP($D1408,metadata!$B$2:$S$450,4,FALSE)</f>
        <v>10.1303/aez.2005.347</v>
      </c>
      <c r="H1408" t="str">
        <f>VLOOKUP($D1408,metadata!$B$2:$S$450,5,FALSE)</f>
        <v>y</v>
      </c>
      <c r="I1408" t="str">
        <f>VLOOKUP($D1408,metadata!$B$2:$S$450,6,FALSE)</f>
        <v>a</v>
      </c>
      <c r="J1408" t="str">
        <f>VLOOKUP($D1408,metadata!$B$2:$S$450,7,FALSE)</f>
        <v>i</v>
      </c>
      <c r="K1408">
        <f>VLOOKUP($D1408,metadata!$B$2:$S$450,8,FALSE)</f>
        <v>7</v>
      </c>
      <c r="L1408">
        <f>VLOOKUP($D1408,metadata!$B$2:$S$450,9,FALSE)</f>
        <v>5</v>
      </c>
      <c r="M1408">
        <f>VLOOKUP($D1408,metadata!$B$2:$S$450,10,FALSE)</f>
        <v>0</v>
      </c>
      <c r="N1408" t="str">
        <f>VLOOKUP($D1408,metadata!$B$2:$S$450,11,FALSE)</f>
        <v>Atrophaneura alcinous</v>
      </c>
      <c r="O1408" t="str">
        <f>VLOOKUP($D1408,metadata!$B$2:$S$450,12,FALSE)</f>
        <v>lepidoptera</v>
      </c>
      <c r="P1408" t="str">
        <f>VLOOKUP($D1408,metadata!$B$2:$S$450,13,FALSE)</f>
        <v xml:space="preserve"> Fuchu</v>
      </c>
      <c r="Q1408">
        <f>VLOOKUP($D1408,metadata!$B$2:$S$450,14,FALSE)</f>
        <v>35.668968999999997</v>
      </c>
      <c r="R1408">
        <f>VLOOKUP($D1408,metadata!$B$2:$S$450,15,FALSE)</f>
        <v>139.47766899999999</v>
      </c>
      <c r="S1408">
        <f>VLOOKUP($D1408,metadata!$B$2:$S$450,16,FALSE)</f>
        <v>0.05</v>
      </c>
      <c r="T1408">
        <f>VLOOKUP($D1408,metadata!$B$2:$S$450,17,FALSE)</f>
        <v>50</v>
      </c>
      <c r="U1408">
        <f>VLOOKUP($D1408,metadata!$B$2:$S$450,18,FALSE)</f>
        <v>0</v>
      </c>
      <c r="V1408">
        <f>VLOOKUP($D1408,metadata!$B$2:$Z$450,19,FALSE)</f>
        <v>25</v>
      </c>
      <c r="W1408" t="str">
        <f>VLOOKUP($D1408,metadata!$B$2:$Z$450,20,FALSE)</f>
        <v>global average</v>
      </c>
      <c r="X1408">
        <f>VLOOKUP($D1408,metadata!$B$2:$Z$450,21,FALSE)</f>
        <v>0</v>
      </c>
      <c r="Y1408">
        <f>VLOOKUP($D1408,metadata!$B$2:$Z$450,22,FALSE)</f>
        <v>19</v>
      </c>
      <c r="Z1408">
        <f>VLOOKUP($D1408,metadata!$B$2:$Z$450,23,FALSE)</f>
        <v>0</v>
      </c>
      <c r="AA1408">
        <f>VLOOKUP($D1408,metadata!$B$2:$Z$450,24,FALSE)</f>
        <v>0</v>
      </c>
      <c r="AB1408">
        <f>VLOOKUP($D1408,metadata!$B$2:$Z$450,25,FALSE)</f>
        <v>0</v>
      </c>
    </row>
    <row r="1409" spans="3:28" x14ac:dyDescent="0.3">
      <c r="C1409">
        <v>1408</v>
      </c>
      <c r="D1409" s="11" t="str">
        <f t="shared" si="21"/>
        <v>19- Fuchu</v>
      </c>
      <c r="E1409" t="str">
        <f>VLOOKUP($D1409,metadata!$B$2:$S$450,2,FALSE)</f>
        <v>Kato, Y</v>
      </c>
      <c r="F1409" t="str">
        <f>VLOOKUP($D1409,metadata!$B$2:$S$450,3,FALSE)</f>
        <v>Geographic variation in photoperiodic response for the induction of pupal diapause in the Aristolochia-feeding butterfly Atrophaneura alcinous</v>
      </c>
      <c r="G1409" t="str">
        <f>VLOOKUP($D1409,metadata!$B$2:$S$450,4,FALSE)</f>
        <v>10.1303/aez.2005.347</v>
      </c>
      <c r="H1409" t="str">
        <f>VLOOKUP($D1409,metadata!$B$2:$S$450,5,FALSE)</f>
        <v>y</v>
      </c>
      <c r="I1409" t="str">
        <f>VLOOKUP($D1409,metadata!$B$2:$S$450,6,FALSE)</f>
        <v>a</v>
      </c>
      <c r="J1409" t="str">
        <f>VLOOKUP($D1409,metadata!$B$2:$S$450,7,FALSE)</f>
        <v>i</v>
      </c>
      <c r="K1409">
        <f>VLOOKUP($D1409,metadata!$B$2:$S$450,8,FALSE)</f>
        <v>7</v>
      </c>
      <c r="L1409">
        <f>VLOOKUP($D1409,metadata!$B$2:$S$450,9,FALSE)</f>
        <v>5</v>
      </c>
      <c r="M1409">
        <f>VLOOKUP($D1409,metadata!$B$2:$S$450,10,FALSE)</f>
        <v>0</v>
      </c>
      <c r="N1409" t="str">
        <f>VLOOKUP($D1409,metadata!$B$2:$S$450,11,FALSE)</f>
        <v>Atrophaneura alcinous</v>
      </c>
      <c r="O1409" t="str">
        <f>VLOOKUP($D1409,metadata!$B$2:$S$450,12,FALSE)</f>
        <v>lepidoptera</v>
      </c>
      <c r="P1409" t="str">
        <f>VLOOKUP($D1409,metadata!$B$2:$S$450,13,FALSE)</f>
        <v xml:space="preserve"> Fuchu</v>
      </c>
      <c r="Q1409">
        <f>VLOOKUP($D1409,metadata!$B$2:$S$450,14,FALSE)</f>
        <v>35.668968999999997</v>
      </c>
      <c r="R1409">
        <f>VLOOKUP($D1409,metadata!$B$2:$S$450,15,FALSE)</f>
        <v>139.47766899999999</v>
      </c>
      <c r="S1409">
        <f>VLOOKUP($D1409,metadata!$B$2:$S$450,16,FALSE)</f>
        <v>0.05</v>
      </c>
      <c r="T1409">
        <f>VLOOKUP($D1409,metadata!$B$2:$S$450,17,FALSE)</f>
        <v>50</v>
      </c>
      <c r="U1409">
        <f>VLOOKUP($D1409,metadata!$B$2:$S$450,18,FALSE)</f>
        <v>0</v>
      </c>
      <c r="V1409">
        <f>VLOOKUP($D1409,metadata!$B$2:$Z$450,19,FALSE)</f>
        <v>25</v>
      </c>
      <c r="W1409" t="str">
        <f>VLOOKUP($D1409,metadata!$B$2:$Z$450,20,FALSE)</f>
        <v>global average</v>
      </c>
      <c r="X1409">
        <f>VLOOKUP($D1409,metadata!$B$2:$Z$450,21,FALSE)</f>
        <v>0</v>
      </c>
      <c r="Y1409">
        <f>VLOOKUP($D1409,metadata!$B$2:$Z$450,22,FALSE)</f>
        <v>19</v>
      </c>
      <c r="Z1409">
        <f>VLOOKUP($D1409,metadata!$B$2:$Z$450,23,FALSE)</f>
        <v>0</v>
      </c>
      <c r="AA1409">
        <f>VLOOKUP($D1409,metadata!$B$2:$Z$450,24,FALSE)</f>
        <v>0</v>
      </c>
      <c r="AB1409">
        <f>VLOOKUP($D1409,metadata!$B$2:$Z$450,25,FALSE)</f>
        <v>0</v>
      </c>
    </row>
    <row r="1410" spans="3:28" x14ac:dyDescent="0.3">
      <c r="C1410">
        <v>1409</v>
      </c>
      <c r="D1410" s="11" t="str">
        <f t="shared" si="21"/>
        <v>19- Fuchu</v>
      </c>
      <c r="E1410" t="str">
        <f>VLOOKUP($D1410,metadata!$B$2:$S$450,2,FALSE)</f>
        <v>Kato, Y</v>
      </c>
      <c r="F1410" t="str">
        <f>VLOOKUP($D1410,metadata!$B$2:$S$450,3,FALSE)</f>
        <v>Geographic variation in photoperiodic response for the induction of pupal diapause in the Aristolochia-feeding butterfly Atrophaneura alcinous</v>
      </c>
      <c r="G1410" t="str">
        <f>VLOOKUP($D1410,metadata!$B$2:$S$450,4,FALSE)</f>
        <v>10.1303/aez.2005.347</v>
      </c>
      <c r="H1410" t="str">
        <f>VLOOKUP($D1410,metadata!$B$2:$S$450,5,FALSE)</f>
        <v>y</v>
      </c>
      <c r="I1410" t="str">
        <f>VLOOKUP($D1410,metadata!$B$2:$S$450,6,FALSE)</f>
        <v>a</v>
      </c>
      <c r="J1410" t="str">
        <f>VLOOKUP($D1410,metadata!$B$2:$S$450,7,FALSE)</f>
        <v>i</v>
      </c>
      <c r="K1410">
        <f>VLOOKUP($D1410,metadata!$B$2:$S$450,8,FALSE)</f>
        <v>7</v>
      </c>
      <c r="L1410">
        <f>VLOOKUP($D1410,metadata!$B$2:$S$450,9,FALSE)</f>
        <v>5</v>
      </c>
      <c r="M1410">
        <f>VLOOKUP($D1410,metadata!$B$2:$S$450,10,FALSE)</f>
        <v>0</v>
      </c>
      <c r="N1410" t="str">
        <f>VLOOKUP($D1410,metadata!$B$2:$S$450,11,FALSE)</f>
        <v>Atrophaneura alcinous</v>
      </c>
      <c r="O1410" t="str">
        <f>VLOOKUP($D1410,metadata!$B$2:$S$450,12,FALSE)</f>
        <v>lepidoptera</v>
      </c>
      <c r="P1410" t="str">
        <f>VLOOKUP($D1410,metadata!$B$2:$S$450,13,FALSE)</f>
        <v xml:space="preserve"> Fuchu</v>
      </c>
      <c r="Q1410">
        <f>VLOOKUP($D1410,metadata!$B$2:$S$450,14,FALSE)</f>
        <v>35.668968999999997</v>
      </c>
      <c r="R1410">
        <f>VLOOKUP($D1410,metadata!$B$2:$S$450,15,FALSE)</f>
        <v>139.47766899999999</v>
      </c>
      <c r="S1410">
        <f>VLOOKUP($D1410,metadata!$B$2:$S$450,16,FALSE)</f>
        <v>0.05</v>
      </c>
      <c r="T1410">
        <f>VLOOKUP($D1410,metadata!$B$2:$S$450,17,FALSE)</f>
        <v>50</v>
      </c>
      <c r="U1410">
        <f>VLOOKUP($D1410,metadata!$B$2:$S$450,18,FALSE)</f>
        <v>0</v>
      </c>
      <c r="V1410">
        <f>VLOOKUP($D1410,metadata!$B$2:$Z$450,19,FALSE)</f>
        <v>25</v>
      </c>
      <c r="W1410" t="str">
        <f>VLOOKUP($D1410,metadata!$B$2:$Z$450,20,FALSE)</f>
        <v>global average</v>
      </c>
      <c r="X1410">
        <f>VLOOKUP($D1410,metadata!$B$2:$Z$450,21,FALSE)</f>
        <v>0</v>
      </c>
      <c r="Y1410">
        <f>VLOOKUP($D1410,metadata!$B$2:$Z$450,22,FALSE)</f>
        <v>19</v>
      </c>
      <c r="Z1410">
        <f>VLOOKUP($D1410,metadata!$B$2:$Z$450,23,FALSE)</f>
        <v>0</v>
      </c>
      <c r="AA1410">
        <f>VLOOKUP($D1410,metadata!$B$2:$Z$450,24,FALSE)</f>
        <v>0</v>
      </c>
      <c r="AB1410">
        <f>VLOOKUP($D1410,metadata!$B$2:$Z$450,25,FALSE)</f>
        <v>0</v>
      </c>
    </row>
    <row r="1411" spans="3:28" x14ac:dyDescent="0.3">
      <c r="C1411">
        <v>1410</v>
      </c>
      <c r="D1411" s="11" t="str">
        <f t="shared" ref="D1411:D1474" si="22">VLOOKUP(C1411,$A$1:$B$451,2)</f>
        <v>19- Fuchu</v>
      </c>
      <c r="E1411" t="str">
        <f>VLOOKUP($D1411,metadata!$B$2:$S$450,2,FALSE)</f>
        <v>Kato, Y</v>
      </c>
      <c r="F1411" t="str">
        <f>VLOOKUP($D1411,metadata!$B$2:$S$450,3,FALSE)</f>
        <v>Geographic variation in photoperiodic response for the induction of pupal diapause in the Aristolochia-feeding butterfly Atrophaneura alcinous</v>
      </c>
      <c r="G1411" t="str">
        <f>VLOOKUP($D1411,metadata!$B$2:$S$450,4,FALSE)</f>
        <v>10.1303/aez.2005.347</v>
      </c>
      <c r="H1411" t="str">
        <f>VLOOKUP($D1411,metadata!$B$2:$S$450,5,FALSE)</f>
        <v>y</v>
      </c>
      <c r="I1411" t="str">
        <f>VLOOKUP($D1411,metadata!$B$2:$S$450,6,FALSE)</f>
        <v>a</v>
      </c>
      <c r="J1411" t="str">
        <f>VLOOKUP($D1411,metadata!$B$2:$S$450,7,FALSE)</f>
        <v>i</v>
      </c>
      <c r="K1411">
        <f>VLOOKUP($D1411,metadata!$B$2:$S$450,8,FALSE)</f>
        <v>7</v>
      </c>
      <c r="L1411">
        <f>VLOOKUP($D1411,metadata!$B$2:$S$450,9,FALSE)</f>
        <v>5</v>
      </c>
      <c r="M1411">
        <f>VLOOKUP($D1411,metadata!$B$2:$S$450,10,FALSE)</f>
        <v>0</v>
      </c>
      <c r="N1411" t="str">
        <f>VLOOKUP($D1411,metadata!$B$2:$S$450,11,FALSE)</f>
        <v>Atrophaneura alcinous</v>
      </c>
      <c r="O1411" t="str">
        <f>VLOOKUP($D1411,metadata!$B$2:$S$450,12,FALSE)</f>
        <v>lepidoptera</v>
      </c>
      <c r="P1411" t="str">
        <f>VLOOKUP($D1411,metadata!$B$2:$S$450,13,FALSE)</f>
        <v xml:space="preserve"> Fuchu</v>
      </c>
      <c r="Q1411">
        <f>VLOOKUP($D1411,metadata!$B$2:$S$450,14,FALSE)</f>
        <v>35.668968999999997</v>
      </c>
      <c r="R1411">
        <f>VLOOKUP($D1411,metadata!$B$2:$S$450,15,FALSE)</f>
        <v>139.47766899999999</v>
      </c>
      <c r="S1411">
        <f>VLOOKUP($D1411,metadata!$B$2:$S$450,16,FALSE)</f>
        <v>0.05</v>
      </c>
      <c r="T1411">
        <f>VLOOKUP($D1411,metadata!$B$2:$S$450,17,FALSE)</f>
        <v>50</v>
      </c>
      <c r="U1411">
        <f>VLOOKUP($D1411,metadata!$B$2:$S$450,18,FALSE)</f>
        <v>0</v>
      </c>
      <c r="V1411">
        <f>VLOOKUP($D1411,metadata!$B$2:$Z$450,19,FALSE)</f>
        <v>25</v>
      </c>
      <c r="W1411" t="str">
        <f>VLOOKUP($D1411,metadata!$B$2:$Z$450,20,FALSE)</f>
        <v>global average</v>
      </c>
      <c r="X1411">
        <f>VLOOKUP($D1411,metadata!$B$2:$Z$450,21,FALSE)</f>
        <v>0</v>
      </c>
      <c r="Y1411">
        <f>VLOOKUP($D1411,metadata!$B$2:$Z$450,22,FALSE)</f>
        <v>19</v>
      </c>
      <c r="Z1411">
        <f>VLOOKUP($D1411,metadata!$B$2:$Z$450,23,FALSE)</f>
        <v>0</v>
      </c>
      <c r="AA1411">
        <f>VLOOKUP($D1411,metadata!$B$2:$Z$450,24,FALSE)</f>
        <v>0</v>
      </c>
      <c r="AB1411">
        <f>VLOOKUP($D1411,metadata!$B$2:$Z$450,25,FALSE)</f>
        <v>0</v>
      </c>
    </row>
    <row r="1412" spans="3:28" x14ac:dyDescent="0.3">
      <c r="C1412">
        <v>1411</v>
      </c>
      <c r="D1412" s="11" t="str">
        <f t="shared" si="22"/>
        <v>19- Fuchu</v>
      </c>
      <c r="E1412" t="str">
        <f>VLOOKUP($D1412,metadata!$B$2:$S$450,2,FALSE)</f>
        <v>Kato, Y</v>
      </c>
      <c r="F1412" t="str">
        <f>VLOOKUP($D1412,metadata!$B$2:$S$450,3,FALSE)</f>
        <v>Geographic variation in photoperiodic response for the induction of pupal diapause in the Aristolochia-feeding butterfly Atrophaneura alcinous</v>
      </c>
      <c r="G1412" t="str">
        <f>VLOOKUP($D1412,metadata!$B$2:$S$450,4,FALSE)</f>
        <v>10.1303/aez.2005.347</v>
      </c>
      <c r="H1412" t="str">
        <f>VLOOKUP($D1412,metadata!$B$2:$S$450,5,FALSE)</f>
        <v>y</v>
      </c>
      <c r="I1412" t="str">
        <f>VLOOKUP($D1412,metadata!$B$2:$S$450,6,FALSE)</f>
        <v>a</v>
      </c>
      <c r="J1412" t="str">
        <f>VLOOKUP($D1412,metadata!$B$2:$S$450,7,FALSE)</f>
        <v>i</v>
      </c>
      <c r="K1412">
        <f>VLOOKUP($D1412,metadata!$B$2:$S$450,8,FALSE)</f>
        <v>7</v>
      </c>
      <c r="L1412">
        <f>VLOOKUP($D1412,metadata!$B$2:$S$450,9,FALSE)</f>
        <v>5</v>
      </c>
      <c r="M1412">
        <f>VLOOKUP($D1412,metadata!$B$2:$S$450,10,FALSE)</f>
        <v>0</v>
      </c>
      <c r="N1412" t="str">
        <f>VLOOKUP($D1412,metadata!$B$2:$S$450,11,FALSE)</f>
        <v>Atrophaneura alcinous</v>
      </c>
      <c r="O1412" t="str">
        <f>VLOOKUP($D1412,metadata!$B$2:$S$450,12,FALSE)</f>
        <v>lepidoptera</v>
      </c>
      <c r="P1412" t="str">
        <f>VLOOKUP($D1412,metadata!$B$2:$S$450,13,FALSE)</f>
        <v xml:space="preserve"> Fuchu</v>
      </c>
      <c r="Q1412">
        <f>VLOOKUP($D1412,metadata!$B$2:$S$450,14,FALSE)</f>
        <v>35.668968999999997</v>
      </c>
      <c r="R1412">
        <f>VLOOKUP($D1412,metadata!$B$2:$S$450,15,FALSE)</f>
        <v>139.47766899999999</v>
      </c>
      <c r="S1412">
        <f>VLOOKUP($D1412,metadata!$B$2:$S$450,16,FALSE)</f>
        <v>0.05</v>
      </c>
      <c r="T1412">
        <f>VLOOKUP($D1412,metadata!$B$2:$S$450,17,FALSE)</f>
        <v>50</v>
      </c>
      <c r="U1412">
        <f>VLOOKUP($D1412,metadata!$B$2:$S$450,18,FALSE)</f>
        <v>0</v>
      </c>
      <c r="V1412">
        <f>VLOOKUP($D1412,metadata!$B$2:$Z$450,19,FALSE)</f>
        <v>25</v>
      </c>
      <c r="W1412" t="str">
        <f>VLOOKUP($D1412,metadata!$B$2:$Z$450,20,FALSE)</f>
        <v>global average</v>
      </c>
      <c r="X1412">
        <f>VLOOKUP($D1412,metadata!$B$2:$Z$450,21,FALSE)</f>
        <v>0</v>
      </c>
      <c r="Y1412">
        <f>VLOOKUP($D1412,metadata!$B$2:$Z$450,22,FALSE)</f>
        <v>19</v>
      </c>
      <c r="Z1412">
        <f>VLOOKUP($D1412,metadata!$B$2:$Z$450,23,FALSE)</f>
        <v>0</v>
      </c>
      <c r="AA1412">
        <f>VLOOKUP($D1412,metadata!$B$2:$Z$450,24,FALSE)</f>
        <v>0</v>
      </c>
      <c r="AB1412">
        <f>VLOOKUP($D1412,metadata!$B$2:$Z$450,25,FALSE)</f>
        <v>0</v>
      </c>
    </row>
    <row r="1413" spans="3:28" x14ac:dyDescent="0.3">
      <c r="C1413">
        <v>1412</v>
      </c>
      <c r="D1413" s="11" t="str">
        <f t="shared" si="22"/>
        <v>19- Fuchu</v>
      </c>
      <c r="E1413" t="str">
        <f>VLOOKUP($D1413,metadata!$B$2:$S$450,2,FALSE)</f>
        <v>Kato, Y</v>
      </c>
      <c r="F1413" t="str">
        <f>VLOOKUP($D1413,metadata!$B$2:$S$450,3,FALSE)</f>
        <v>Geographic variation in photoperiodic response for the induction of pupal diapause in the Aristolochia-feeding butterfly Atrophaneura alcinous</v>
      </c>
      <c r="G1413" t="str">
        <f>VLOOKUP($D1413,metadata!$B$2:$S$450,4,FALSE)</f>
        <v>10.1303/aez.2005.347</v>
      </c>
      <c r="H1413" t="str">
        <f>VLOOKUP($D1413,metadata!$B$2:$S$450,5,FALSE)</f>
        <v>y</v>
      </c>
      <c r="I1413" t="str">
        <f>VLOOKUP($D1413,metadata!$B$2:$S$450,6,FALSE)</f>
        <v>a</v>
      </c>
      <c r="J1413" t="str">
        <f>VLOOKUP($D1413,metadata!$B$2:$S$450,7,FALSE)</f>
        <v>i</v>
      </c>
      <c r="K1413">
        <f>VLOOKUP($D1413,metadata!$B$2:$S$450,8,FALSE)</f>
        <v>7</v>
      </c>
      <c r="L1413">
        <f>VLOOKUP($D1413,metadata!$B$2:$S$450,9,FALSE)</f>
        <v>5</v>
      </c>
      <c r="M1413">
        <f>VLOOKUP($D1413,metadata!$B$2:$S$450,10,FALSE)</f>
        <v>0</v>
      </c>
      <c r="N1413" t="str">
        <f>VLOOKUP($D1413,metadata!$B$2:$S$450,11,FALSE)</f>
        <v>Atrophaneura alcinous</v>
      </c>
      <c r="O1413" t="str">
        <f>VLOOKUP($D1413,metadata!$B$2:$S$450,12,FALSE)</f>
        <v>lepidoptera</v>
      </c>
      <c r="P1413" t="str">
        <f>VLOOKUP($D1413,metadata!$B$2:$S$450,13,FALSE)</f>
        <v xml:space="preserve"> Fuchu</v>
      </c>
      <c r="Q1413">
        <f>VLOOKUP($D1413,metadata!$B$2:$S$450,14,FALSE)</f>
        <v>35.668968999999997</v>
      </c>
      <c r="R1413">
        <f>VLOOKUP($D1413,metadata!$B$2:$S$450,15,FALSE)</f>
        <v>139.47766899999999</v>
      </c>
      <c r="S1413">
        <f>VLOOKUP($D1413,metadata!$B$2:$S$450,16,FALSE)</f>
        <v>0.05</v>
      </c>
      <c r="T1413">
        <f>VLOOKUP($D1413,metadata!$B$2:$S$450,17,FALSE)</f>
        <v>50</v>
      </c>
      <c r="U1413">
        <f>VLOOKUP($D1413,metadata!$B$2:$S$450,18,FALSE)</f>
        <v>0</v>
      </c>
      <c r="V1413">
        <f>VLOOKUP($D1413,metadata!$B$2:$Z$450,19,FALSE)</f>
        <v>25</v>
      </c>
      <c r="W1413" t="str">
        <f>VLOOKUP($D1413,metadata!$B$2:$Z$450,20,FALSE)</f>
        <v>global average</v>
      </c>
      <c r="X1413">
        <f>VLOOKUP($D1413,metadata!$B$2:$Z$450,21,FALSE)</f>
        <v>0</v>
      </c>
      <c r="Y1413">
        <f>VLOOKUP($D1413,metadata!$B$2:$Z$450,22,FALSE)</f>
        <v>19</v>
      </c>
      <c r="Z1413">
        <f>VLOOKUP($D1413,metadata!$B$2:$Z$450,23,FALSE)</f>
        <v>0</v>
      </c>
      <c r="AA1413">
        <f>VLOOKUP($D1413,metadata!$B$2:$Z$450,24,FALSE)</f>
        <v>0</v>
      </c>
      <c r="AB1413">
        <f>VLOOKUP($D1413,metadata!$B$2:$Z$450,25,FALSE)</f>
        <v>0</v>
      </c>
    </row>
    <row r="1414" spans="3:28" x14ac:dyDescent="0.3">
      <c r="C1414">
        <v>1413</v>
      </c>
      <c r="D1414" s="11" t="str">
        <f t="shared" si="22"/>
        <v>19- Fuchu</v>
      </c>
      <c r="E1414" t="str">
        <f>VLOOKUP($D1414,metadata!$B$2:$S$450,2,FALSE)</f>
        <v>Kato, Y</v>
      </c>
      <c r="F1414" t="str">
        <f>VLOOKUP($D1414,metadata!$B$2:$S$450,3,FALSE)</f>
        <v>Geographic variation in photoperiodic response for the induction of pupal diapause in the Aristolochia-feeding butterfly Atrophaneura alcinous</v>
      </c>
      <c r="G1414" t="str">
        <f>VLOOKUP($D1414,metadata!$B$2:$S$450,4,FALSE)</f>
        <v>10.1303/aez.2005.347</v>
      </c>
      <c r="H1414" t="str">
        <f>VLOOKUP($D1414,metadata!$B$2:$S$450,5,FALSE)</f>
        <v>y</v>
      </c>
      <c r="I1414" t="str">
        <f>VLOOKUP($D1414,metadata!$B$2:$S$450,6,FALSE)</f>
        <v>a</v>
      </c>
      <c r="J1414" t="str">
        <f>VLOOKUP($D1414,metadata!$B$2:$S$450,7,FALSE)</f>
        <v>i</v>
      </c>
      <c r="K1414">
        <f>VLOOKUP($D1414,metadata!$B$2:$S$450,8,FALSE)</f>
        <v>7</v>
      </c>
      <c r="L1414">
        <f>VLOOKUP($D1414,metadata!$B$2:$S$450,9,FALSE)</f>
        <v>5</v>
      </c>
      <c r="M1414">
        <f>VLOOKUP($D1414,metadata!$B$2:$S$450,10,FALSE)</f>
        <v>0</v>
      </c>
      <c r="N1414" t="str">
        <f>VLOOKUP($D1414,metadata!$B$2:$S$450,11,FALSE)</f>
        <v>Atrophaneura alcinous</v>
      </c>
      <c r="O1414" t="str">
        <f>VLOOKUP($D1414,metadata!$B$2:$S$450,12,FALSE)</f>
        <v>lepidoptera</v>
      </c>
      <c r="P1414" t="str">
        <f>VLOOKUP($D1414,metadata!$B$2:$S$450,13,FALSE)</f>
        <v xml:space="preserve"> Fuchu</v>
      </c>
      <c r="Q1414">
        <f>VLOOKUP($D1414,metadata!$B$2:$S$450,14,FALSE)</f>
        <v>35.668968999999997</v>
      </c>
      <c r="R1414">
        <f>VLOOKUP($D1414,metadata!$B$2:$S$450,15,FALSE)</f>
        <v>139.47766899999999</v>
      </c>
      <c r="S1414">
        <f>VLOOKUP($D1414,metadata!$B$2:$S$450,16,FALSE)</f>
        <v>0.05</v>
      </c>
      <c r="T1414">
        <f>VLOOKUP($D1414,metadata!$B$2:$S$450,17,FALSE)</f>
        <v>50</v>
      </c>
      <c r="U1414">
        <f>VLOOKUP($D1414,metadata!$B$2:$S$450,18,FALSE)</f>
        <v>0</v>
      </c>
      <c r="V1414">
        <f>VLOOKUP($D1414,metadata!$B$2:$Z$450,19,FALSE)</f>
        <v>25</v>
      </c>
      <c r="W1414" t="str">
        <f>VLOOKUP($D1414,metadata!$B$2:$Z$450,20,FALSE)</f>
        <v>global average</v>
      </c>
      <c r="X1414">
        <f>VLOOKUP($D1414,metadata!$B$2:$Z$450,21,FALSE)</f>
        <v>0</v>
      </c>
      <c r="Y1414">
        <f>VLOOKUP($D1414,metadata!$B$2:$Z$450,22,FALSE)</f>
        <v>19</v>
      </c>
      <c r="Z1414">
        <f>VLOOKUP($D1414,metadata!$B$2:$Z$450,23,FALSE)</f>
        <v>0</v>
      </c>
      <c r="AA1414">
        <f>VLOOKUP($D1414,metadata!$B$2:$Z$450,24,FALSE)</f>
        <v>0</v>
      </c>
      <c r="AB1414">
        <f>VLOOKUP($D1414,metadata!$B$2:$Z$450,25,FALSE)</f>
        <v>0</v>
      </c>
    </row>
    <row r="1415" spans="3:28" x14ac:dyDescent="0.3">
      <c r="C1415">
        <v>1414</v>
      </c>
      <c r="D1415" s="11" t="str">
        <f t="shared" si="22"/>
        <v>19- Fuchu</v>
      </c>
      <c r="E1415" t="str">
        <f>VLOOKUP($D1415,metadata!$B$2:$S$450,2,FALSE)</f>
        <v>Kato, Y</v>
      </c>
      <c r="F1415" t="str">
        <f>VLOOKUP($D1415,metadata!$B$2:$S$450,3,FALSE)</f>
        <v>Geographic variation in photoperiodic response for the induction of pupal diapause in the Aristolochia-feeding butterfly Atrophaneura alcinous</v>
      </c>
      <c r="G1415" t="str">
        <f>VLOOKUP($D1415,metadata!$B$2:$S$450,4,FALSE)</f>
        <v>10.1303/aez.2005.347</v>
      </c>
      <c r="H1415" t="str">
        <f>VLOOKUP($D1415,metadata!$B$2:$S$450,5,FALSE)</f>
        <v>y</v>
      </c>
      <c r="I1415" t="str">
        <f>VLOOKUP($D1415,metadata!$B$2:$S$450,6,FALSE)</f>
        <v>a</v>
      </c>
      <c r="J1415" t="str">
        <f>VLOOKUP($D1415,metadata!$B$2:$S$450,7,FALSE)</f>
        <v>i</v>
      </c>
      <c r="K1415">
        <f>VLOOKUP($D1415,metadata!$B$2:$S$450,8,FALSE)</f>
        <v>7</v>
      </c>
      <c r="L1415">
        <f>VLOOKUP($D1415,metadata!$B$2:$S$450,9,FALSE)</f>
        <v>5</v>
      </c>
      <c r="M1415">
        <f>VLOOKUP($D1415,metadata!$B$2:$S$450,10,FALSE)</f>
        <v>0</v>
      </c>
      <c r="N1415" t="str">
        <f>VLOOKUP($D1415,metadata!$B$2:$S$450,11,FALSE)</f>
        <v>Atrophaneura alcinous</v>
      </c>
      <c r="O1415" t="str">
        <f>VLOOKUP($D1415,metadata!$B$2:$S$450,12,FALSE)</f>
        <v>lepidoptera</v>
      </c>
      <c r="P1415" t="str">
        <f>VLOOKUP($D1415,metadata!$B$2:$S$450,13,FALSE)</f>
        <v xml:space="preserve"> Fuchu</v>
      </c>
      <c r="Q1415">
        <f>VLOOKUP($D1415,metadata!$B$2:$S$450,14,FALSE)</f>
        <v>35.668968999999997</v>
      </c>
      <c r="R1415">
        <f>VLOOKUP($D1415,metadata!$B$2:$S$450,15,FALSE)</f>
        <v>139.47766899999999</v>
      </c>
      <c r="S1415">
        <f>VLOOKUP($D1415,metadata!$B$2:$S$450,16,FALSE)</f>
        <v>0.05</v>
      </c>
      <c r="T1415">
        <f>VLOOKUP($D1415,metadata!$B$2:$S$450,17,FALSE)</f>
        <v>50</v>
      </c>
      <c r="U1415">
        <f>VLOOKUP($D1415,metadata!$B$2:$S$450,18,FALSE)</f>
        <v>0</v>
      </c>
      <c r="V1415">
        <f>VLOOKUP($D1415,metadata!$B$2:$Z$450,19,FALSE)</f>
        <v>25</v>
      </c>
      <c r="W1415" t="str">
        <f>VLOOKUP($D1415,metadata!$B$2:$Z$450,20,FALSE)</f>
        <v>global average</v>
      </c>
      <c r="X1415">
        <f>VLOOKUP($D1415,metadata!$B$2:$Z$450,21,FALSE)</f>
        <v>0</v>
      </c>
      <c r="Y1415">
        <f>VLOOKUP($D1415,metadata!$B$2:$Z$450,22,FALSE)</f>
        <v>19</v>
      </c>
      <c r="Z1415">
        <f>VLOOKUP($D1415,metadata!$B$2:$Z$450,23,FALSE)</f>
        <v>0</v>
      </c>
      <c r="AA1415">
        <f>VLOOKUP($D1415,metadata!$B$2:$Z$450,24,FALSE)</f>
        <v>0</v>
      </c>
      <c r="AB1415">
        <f>VLOOKUP($D1415,metadata!$B$2:$Z$450,25,FALSE)</f>
        <v>0</v>
      </c>
    </row>
    <row r="1416" spans="3:28" x14ac:dyDescent="0.3">
      <c r="C1416">
        <v>1415</v>
      </c>
      <c r="D1416" s="11" t="str">
        <f t="shared" si="22"/>
        <v>19- Fuchu</v>
      </c>
      <c r="E1416" t="str">
        <f>VLOOKUP($D1416,metadata!$B$2:$S$450,2,FALSE)</f>
        <v>Kato, Y</v>
      </c>
      <c r="F1416" t="str">
        <f>VLOOKUP($D1416,metadata!$B$2:$S$450,3,FALSE)</f>
        <v>Geographic variation in photoperiodic response for the induction of pupal diapause in the Aristolochia-feeding butterfly Atrophaneura alcinous</v>
      </c>
      <c r="G1416" t="str">
        <f>VLOOKUP($D1416,metadata!$B$2:$S$450,4,FALSE)</f>
        <v>10.1303/aez.2005.347</v>
      </c>
      <c r="H1416" t="str">
        <f>VLOOKUP($D1416,metadata!$B$2:$S$450,5,FALSE)</f>
        <v>y</v>
      </c>
      <c r="I1416" t="str">
        <f>VLOOKUP($D1416,metadata!$B$2:$S$450,6,FALSE)</f>
        <v>a</v>
      </c>
      <c r="J1416" t="str">
        <f>VLOOKUP($D1416,metadata!$B$2:$S$450,7,FALSE)</f>
        <v>i</v>
      </c>
      <c r="K1416">
        <f>VLOOKUP($D1416,metadata!$B$2:$S$450,8,FALSE)</f>
        <v>7</v>
      </c>
      <c r="L1416">
        <f>VLOOKUP($D1416,metadata!$B$2:$S$450,9,FALSE)</f>
        <v>5</v>
      </c>
      <c r="M1416">
        <f>VLOOKUP($D1416,metadata!$B$2:$S$450,10,FALSE)</f>
        <v>0</v>
      </c>
      <c r="N1416" t="str">
        <f>VLOOKUP($D1416,metadata!$B$2:$S$450,11,FALSE)</f>
        <v>Atrophaneura alcinous</v>
      </c>
      <c r="O1416" t="str">
        <f>VLOOKUP($D1416,metadata!$B$2:$S$450,12,FALSE)</f>
        <v>lepidoptera</v>
      </c>
      <c r="P1416" t="str">
        <f>VLOOKUP($D1416,metadata!$B$2:$S$450,13,FALSE)</f>
        <v xml:space="preserve"> Fuchu</v>
      </c>
      <c r="Q1416">
        <f>VLOOKUP($D1416,metadata!$B$2:$S$450,14,FALSE)</f>
        <v>35.668968999999997</v>
      </c>
      <c r="R1416">
        <f>VLOOKUP($D1416,metadata!$B$2:$S$450,15,FALSE)</f>
        <v>139.47766899999999</v>
      </c>
      <c r="S1416">
        <f>VLOOKUP($D1416,metadata!$B$2:$S$450,16,FALSE)</f>
        <v>0.05</v>
      </c>
      <c r="T1416">
        <f>VLOOKUP($D1416,metadata!$B$2:$S$450,17,FALSE)</f>
        <v>50</v>
      </c>
      <c r="U1416">
        <f>VLOOKUP($D1416,metadata!$B$2:$S$450,18,FALSE)</f>
        <v>0</v>
      </c>
      <c r="V1416">
        <f>VLOOKUP($D1416,metadata!$B$2:$Z$450,19,FALSE)</f>
        <v>25</v>
      </c>
      <c r="W1416" t="str">
        <f>VLOOKUP($D1416,metadata!$B$2:$Z$450,20,FALSE)</f>
        <v>global average</v>
      </c>
      <c r="X1416">
        <f>VLOOKUP($D1416,metadata!$B$2:$Z$450,21,FALSE)</f>
        <v>0</v>
      </c>
      <c r="Y1416">
        <f>VLOOKUP($D1416,metadata!$B$2:$Z$450,22,FALSE)</f>
        <v>19</v>
      </c>
      <c r="Z1416">
        <f>VLOOKUP($D1416,metadata!$B$2:$Z$450,23,FALSE)</f>
        <v>0</v>
      </c>
      <c r="AA1416">
        <f>VLOOKUP($D1416,metadata!$B$2:$Z$450,24,FALSE)</f>
        <v>0</v>
      </c>
      <c r="AB1416">
        <f>VLOOKUP($D1416,metadata!$B$2:$Z$450,25,FALSE)</f>
        <v>0</v>
      </c>
    </row>
    <row r="1417" spans="3:28" x14ac:dyDescent="0.3">
      <c r="C1417">
        <v>1416</v>
      </c>
      <c r="D1417" s="11" t="str">
        <f t="shared" si="22"/>
        <v>19- Fuchu</v>
      </c>
      <c r="E1417" t="str">
        <f>VLOOKUP($D1417,metadata!$B$2:$S$450,2,FALSE)</f>
        <v>Kato, Y</v>
      </c>
      <c r="F1417" t="str">
        <f>VLOOKUP($D1417,metadata!$B$2:$S$450,3,FALSE)</f>
        <v>Geographic variation in photoperiodic response for the induction of pupal diapause in the Aristolochia-feeding butterfly Atrophaneura alcinous</v>
      </c>
      <c r="G1417" t="str">
        <f>VLOOKUP($D1417,metadata!$B$2:$S$450,4,FALSE)</f>
        <v>10.1303/aez.2005.347</v>
      </c>
      <c r="H1417" t="str">
        <f>VLOOKUP($D1417,metadata!$B$2:$S$450,5,FALSE)</f>
        <v>y</v>
      </c>
      <c r="I1417" t="str">
        <f>VLOOKUP($D1417,metadata!$B$2:$S$450,6,FALSE)</f>
        <v>a</v>
      </c>
      <c r="J1417" t="str">
        <f>VLOOKUP($D1417,metadata!$B$2:$S$450,7,FALSE)</f>
        <v>i</v>
      </c>
      <c r="K1417">
        <f>VLOOKUP($D1417,metadata!$B$2:$S$450,8,FALSE)</f>
        <v>7</v>
      </c>
      <c r="L1417">
        <f>VLOOKUP($D1417,metadata!$B$2:$S$450,9,FALSE)</f>
        <v>5</v>
      </c>
      <c r="M1417">
        <f>VLOOKUP($D1417,metadata!$B$2:$S$450,10,FALSE)</f>
        <v>0</v>
      </c>
      <c r="N1417" t="str">
        <f>VLOOKUP($D1417,metadata!$B$2:$S$450,11,FALSE)</f>
        <v>Atrophaneura alcinous</v>
      </c>
      <c r="O1417" t="str">
        <f>VLOOKUP($D1417,metadata!$B$2:$S$450,12,FALSE)</f>
        <v>lepidoptera</v>
      </c>
      <c r="P1417" t="str">
        <f>VLOOKUP($D1417,metadata!$B$2:$S$450,13,FALSE)</f>
        <v xml:space="preserve"> Fuchu</v>
      </c>
      <c r="Q1417">
        <f>VLOOKUP($D1417,metadata!$B$2:$S$450,14,FALSE)</f>
        <v>35.668968999999997</v>
      </c>
      <c r="R1417">
        <f>VLOOKUP($D1417,metadata!$B$2:$S$450,15,FALSE)</f>
        <v>139.47766899999999</v>
      </c>
      <c r="S1417">
        <f>VLOOKUP($D1417,metadata!$B$2:$S$450,16,FALSE)</f>
        <v>0.05</v>
      </c>
      <c r="T1417">
        <f>VLOOKUP($D1417,metadata!$B$2:$S$450,17,FALSE)</f>
        <v>50</v>
      </c>
      <c r="U1417">
        <f>VLOOKUP($D1417,metadata!$B$2:$S$450,18,FALSE)</f>
        <v>0</v>
      </c>
      <c r="V1417">
        <f>VLOOKUP($D1417,metadata!$B$2:$Z$450,19,FALSE)</f>
        <v>25</v>
      </c>
      <c r="W1417" t="str">
        <f>VLOOKUP($D1417,metadata!$B$2:$Z$450,20,FALSE)</f>
        <v>global average</v>
      </c>
      <c r="X1417">
        <f>VLOOKUP($D1417,metadata!$B$2:$Z$450,21,FALSE)</f>
        <v>0</v>
      </c>
      <c r="Y1417">
        <f>VLOOKUP($D1417,metadata!$B$2:$Z$450,22,FALSE)</f>
        <v>19</v>
      </c>
      <c r="Z1417">
        <f>VLOOKUP($D1417,metadata!$B$2:$Z$450,23,FALSE)</f>
        <v>0</v>
      </c>
      <c r="AA1417">
        <f>VLOOKUP($D1417,metadata!$B$2:$Z$450,24,FALSE)</f>
        <v>0</v>
      </c>
      <c r="AB1417">
        <f>VLOOKUP($D1417,metadata!$B$2:$Z$450,25,FALSE)</f>
        <v>0</v>
      </c>
    </row>
    <row r="1418" spans="3:28" x14ac:dyDescent="0.3">
      <c r="C1418">
        <v>1417</v>
      </c>
      <c r="D1418" s="11" t="str">
        <f t="shared" si="22"/>
        <v>19- Fuchu</v>
      </c>
      <c r="E1418" t="str">
        <f>VLOOKUP($D1418,metadata!$B$2:$S$450,2,FALSE)</f>
        <v>Kato, Y</v>
      </c>
      <c r="F1418" t="str">
        <f>VLOOKUP($D1418,metadata!$B$2:$S$450,3,FALSE)</f>
        <v>Geographic variation in photoperiodic response for the induction of pupal diapause in the Aristolochia-feeding butterfly Atrophaneura alcinous</v>
      </c>
      <c r="G1418" t="str">
        <f>VLOOKUP($D1418,metadata!$B$2:$S$450,4,FALSE)</f>
        <v>10.1303/aez.2005.347</v>
      </c>
      <c r="H1418" t="str">
        <f>VLOOKUP($D1418,metadata!$B$2:$S$450,5,FALSE)</f>
        <v>y</v>
      </c>
      <c r="I1418" t="str">
        <f>VLOOKUP($D1418,metadata!$B$2:$S$450,6,FALSE)</f>
        <v>a</v>
      </c>
      <c r="J1418" t="str">
        <f>VLOOKUP($D1418,metadata!$B$2:$S$450,7,FALSE)</f>
        <v>i</v>
      </c>
      <c r="K1418">
        <f>VLOOKUP($D1418,metadata!$B$2:$S$450,8,FALSE)</f>
        <v>7</v>
      </c>
      <c r="L1418">
        <f>VLOOKUP($D1418,metadata!$B$2:$S$450,9,FALSE)</f>
        <v>5</v>
      </c>
      <c r="M1418">
        <f>VLOOKUP($D1418,metadata!$B$2:$S$450,10,FALSE)</f>
        <v>0</v>
      </c>
      <c r="N1418" t="str">
        <f>VLOOKUP($D1418,metadata!$B$2:$S$450,11,FALSE)</f>
        <v>Atrophaneura alcinous</v>
      </c>
      <c r="O1418" t="str">
        <f>VLOOKUP($D1418,metadata!$B$2:$S$450,12,FALSE)</f>
        <v>lepidoptera</v>
      </c>
      <c r="P1418" t="str">
        <f>VLOOKUP($D1418,metadata!$B$2:$S$450,13,FALSE)</f>
        <v xml:space="preserve"> Fuchu</v>
      </c>
      <c r="Q1418">
        <f>VLOOKUP($D1418,metadata!$B$2:$S$450,14,FALSE)</f>
        <v>35.668968999999997</v>
      </c>
      <c r="R1418">
        <f>VLOOKUP($D1418,metadata!$B$2:$S$450,15,FALSE)</f>
        <v>139.47766899999999</v>
      </c>
      <c r="S1418">
        <f>VLOOKUP($D1418,metadata!$B$2:$S$450,16,FALSE)</f>
        <v>0.05</v>
      </c>
      <c r="T1418">
        <f>VLOOKUP($D1418,metadata!$B$2:$S$450,17,FALSE)</f>
        <v>50</v>
      </c>
      <c r="U1418">
        <f>VLOOKUP($D1418,metadata!$B$2:$S$450,18,FALSE)</f>
        <v>0</v>
      </c>
      <c r="V1418">
        <f>VLOOKUP($D1418,metadata!$B$2:$Z$450,19,FALSE)</f>
        <v>25</v>
      </c>
      <c r="W1418" t="str">
        <f>VLOOKUP($D1418,metadata!$B$2:$Z$450,20,FALSE)</f>
        <v>global average</v>
      </c>
      <c r="X1418">
        <f>VLOOKUP($D1418,metadata!$B$2:$Z$450,21,FALSE)</f>
        <v>0</v>
      </c>
      <c r="Y1418">
        <f>VLOOKUP($D1418,metadata!$B$2:$Z$450,22,FALSE)</f>
        <v>19</v>
      </c>
      <c r="Z1418">
        <f>VLOOKUP($D1418,metadata!$B$2:$Z$450,23,FALSE)</f>
        <v>0</v>
      </c>
      <c r="AA1418">
        <f>VLOOKUP($D1418,metadata!$B$2:$Z$450,24,FALSE)</f>
        <v>0</v>
      </c>
      <c r="AB1418">
        <f>VLOOKUP($D1418,metadata!$B$2:$Z$450,25,FALSE)</f>
        <v>0</v>
      </c>
    </row>
    <row r="1419" spans="3:28" x14ac:dyDescent="0.3">
      <c r="C1419">
        <v>1418</v>
      </c>
      <c r="D1419" s="11" t="str">
        <f t="shared" si="22"/>
        <v>19- Fuchu</v>
      </c>
      <c r="E1419" t="str">
        <f>VLOOKUP($D1419,metadata!$B$2:$S$450,2,FALSE)</f>
        <v>Kato, Y</v>
      </c>
      <c r="F1419" t="str">
        <f>VLOOKUP($D1419,metadata!$B$2:$S$450,3,FALSE)</f>
        <v>Geographic variation in photoperiodic response for the induction of pupal diapause in the Aristolochia-feeding butterfly Atrophaneura alcinous</v>
      </c>
      <c r="G1419" t="str">
        <f>VLOOKUP($D1419,metadata!$B$2:$S$450,4,FALSE)</f>
        <v>10.1303/aez.2005.347</v>
      </c>
      <c r="H1419" t="str">
        <f>VLOOKUP($D1419,metadata!$B$2:$S$450,5,FALSE)</f>
        <v>y</v>
      </c>
      <c r="I1419" t="str">
        <f>VLOOKUP($D1419,metadata!$B$2:$S$450,6,FALSE)</f>
        <v>a</v>
      </c>
      <c r="J1419" t="str">
        <f>VLOOKUP($D1419,metadata!$B$2:$S$450,7,FALSE)</f>
        <v>i</v>
      </c>
      <c r="K1419">
        <f>VLOOKUP($D1419,metadata!$B$2:$S$450,8,FALSE)</f>
        <v>7</v>
      </c>
      <c r="L1419">
        <f>VLOOKUP($D1419,metadata!$B$2:$S$450,9,FALSE)</f>
        <v>5</v>
      </c>
      <c r="M1419">
        <f>VLOOKUP($D1419,metadata!$B$2:$S$450,10,FALSE)</f>
        <v>0</v>
      </c>
      <c r="N1419" t="str">
        <f>VLOOKUP($D1419,metadata!$B$2:$S$450,11,FALSE)</f>
        <v>Atrophaneura alcinous</v>
      </c>
      <c r="O1419" t="str">
        <f>VLOOKUP($D1419,metadata!$B$2:$S$450,12,FALSE)</f>
        <v>lepidoptera</v>
      </c>
      <c r="P1419" t="str">
        <f>VLOOKUP($D1419,metadata!$B$2:$S$450,13,FALSE)</f>
        <v xml:space="preserve"> Fuchu</v>
      </c>
      <c r="Q1419">
        <f>VLOOKUP($D1419,metadata!$B$2:$S$450,14,FALSE)</f>
        <v>35.668968999999997</v>
      </c>
      <c r="R1419">
        <f>VLOOKUP($D1419,metadata!$B$2:$S$450,15,FALSE)</f>
        <v>139.47766899999999</v>
      </c>
      <c r="S1419">
        <f>VLOOKUP($D1419,metadata!$B$2:$S$450,16,FALSE)</f>
        <v>0.05</v>
      </c>
      <c r="T1419">
        <f>VLOOKUP($D1419,metadata!$B$2:$S$450,17,FALSE)</f>
        <v>50</v>
      </c>
      <c r="U1419">
        <f>VLOOKUP($D1419,metadata!$B$2:$S$450,18,FALSE)</f>
        <v>0</v>
      </c>
      <c r="V1419">
        <f>VLOOKUP($D1419,metadata!$B$2:$Z$450,19,FALSE)</f>
        <v>25</v>
      </c>
      <c r="W1419" t="str">
        <f>VLOOKUP($D1419,metadata!$B$2:$Z$450,20,FALSE)</f>
        <v>global average</v>
      </c>
      <c r="X1419">
        <f>VLOOKUP($D1419,metadata!$B$2:$Z$450,21,FALSE)</f>
        <v>0</v>
      </c>
      <c r="Y1419">
        <f>VLOOKUP($D1419,metadata!$B$2:$Z$450,22,FALSE)</f>
        <v>19</v>
      </c>
      <c r="Z1419">
        <f>VLOOKUP($D1419,metadata!$B$2:$Z$450,23,FALSE)</f>
        <v>0</v>
      </c>
      <c r="AA1419">
        <f>VLOOKUP($D1419,metadata!$B$2:$Z$450,24,FALSE)</f>
        <v>0</v>
      </c>
      <c r="AB1419">
        <f>VLOOKUP($D1419,metadata!$B$2:$Z$450,25,FALSE)</f>
        <v>0</v>
      </c>
    </row>
    <row r="1420" spans="3:28" x14ac:dyDescent="0.3">
      <c r="C1420">
        <v>1419</v>
      </c>
      <c r="D1420" s="11" t="str">
        <f t="shared" si="22"/>
        <v>19- Fuchu</v>
      </c>
      <c r="E1420" t="str">
        <f>VLOOKUP($D1420,metadata!$B$2:$S$450,2,FALSE)</f>
        <v>Kato, Y</v>
      </c>
      <c r="F1420" t="str">
        <f>VLOOKUP($D1420,metadata!$B$2:$S$450,3,FALSE)</f>
        <v>Geographic variation in photoperiodic response for the induction of pupal diapause in the Aristolochia-feeding butterfly Atrophaneura alcinous</v>
      </c>
      <c r="G1420" t="str">
        <f>VLOOKUP($D1420,metadata!$B$2:$S$450,4,FALSE)</f>
        <v>10.1303/aez.2005.347</v>
      </c>
      <c r="H1420" t="str">
        <f>VLOOKUP($D1420,metadata!$B$2:$S$450,5,FALSE)</f>
        <v>y</v>
      </c>
      <c r="I1420" t="str">
        <f>VLOOKUP($D1420,metadata!$B$2:$S$450,6,FALSE)</f>
        <v>a</v>
      </c>
      <c r="J1420" t="str">
        <f>VLOOKUP($D1420,metadata!$B$2:$S$450,7,FALSE)</f>
        <v>i</v>
      </c>
      <c r="K1420">
        <f>VLOOKUP($D1420,metadata!$B$2:$S$450,8,FALSE)</f>
        <v>7</v>
      </c>
      <c r="L1420">
        <f>VLOOKUP($D1420,metadata!$B$2:$S$450,9,FALSE)</f>
        <v>5</v>
      </c>
      <c r="M1420">
        <f>VLOOKUP($D1420,metadata!$B$2:$S$450,10,FALSE)</f>
        <v>0</v>
      </c>
      <c r="N1420" t="str">
        <f>VLOOKUP($D1420,metadata!$B$2:$S$450,11,FALSE)</f>
        <v>Atrophaneura alcinous</v>
      </c>
      <c r="O1420" t="str">
        <f>VLOOKUP($D1420,metadata!$B$2:$S$450,12,FALSE)</f>
        <v>lepidoptera</v>
      </c>
      <c r="P1420" t="str">
        <f>VLOOKUP($D1420,metadata!$B$2:$S$450,13,FALSE)</f>
        <v xml:space="preserve"> Fuchu</v>
      </c>
      <c r="Q1420">
        <f>VLOOKUP($D1420,metadata!$B$2:$S$450,14,FALSE)</f>
        <v>35.668968999999997</v>
      </c>
      <c r="R1420">
        <f>VLOOKUP($D1420,metadata!$B$2:$S$450,15,FALSE)</f>
        <v>139.47766899999999</v>
      </c>
      <c r="S1420">
        <f>VLOOKUP($D1420,metadata!$B$2:$S$450,16,FALSE)</f>
        <v>0.05</v>
      </c>
      <c r="T1420">
        <f>VLOOKUP($D1420,metadata!$B$2:$S$450,17,FALSE)</f>
        <v>50</v>
      </c>
      <c r="U1420">
        <f>VLOOKUP($D1420,metadata!$B$2:$S$450,18,FALSE)</f>
        <v>0</v>
      </c>
      <c r="V1420">
        <f>VLOOKUP($D1420,metadata!$B$2:$Z$450,19,FALSE)</f>
        <v>25</v>
      </c>
      <c r="W1420" t="str">
        <f>VLOOKUP($D1420,metadata!$B$2:$Z$450,20,FALSE)</f>
        <v>global average</v>
      </c>
      <c r="X1420">
        <f>VLOOKUP($D1420,metadata!$B$2:$Z$450,21,FALSE)</f>
        <v>0</v>
      </c>
      <c r="Y1420">
        <f>VLOOKUP($D1420,metadata!$B$2:$Z$450,22,FALSE)</f>
        <v>19</v>
      </c>
      <c r="Z1420">
        <f>VLOOKUP($D1420,metadata!$B$2:$Z$450,23,FALSE)</f>
        <v>0</v>
      </c>
      <c r="AA1420">
        <f>VLOOKUP($D1420,metadata!$B$2:$Z$450,24,FALSE)</f>
        <v>0</v>
      </c>
      <c r="AB1420">
        <f>VLOOKUP($D1420,metadata!$B$2:$Z$450,25,FALSE)</f>
        <v>0</v>
      </c>
    </row>
    <row r="1421" spans="3:28" x14ac:dyDescent="0.3">
      <c r="C1421">
        <v>1420</v>
      </c>
      <c r="D1421" s="11" t="str">
        <f t="shared" si="22"/>
        <v>19- Fuchu</v>
      </c>
      <c r="E1421" t="str">
        <f>VLOOKUP($D1421,metadata!$B$2:$S$450,2,FALSE)</f>
        <v>Kato, Y</v>
      </c>
      <c r="F1421" t="str">
        <f>VLOOKUP($D1421,metadata!$B$2:$S$450,3,FALSE)</f>
        <v>Geographic variation in photoperiodic response for the induction of pupal diapause in the Aristolochia-feeding butterfly Atrophaneura alcinous</v>
      </c>
      <c r="G1421" t="str">
        <f>VLOOKUP($D1421,metadata!$B$2:$S$450,4,FALSE)</f>
        <v>10.1303/aez.2005.347</v>
      </c>
      <c r="H1421" t="str">
        <f>VLOOKUP($D1421,metadata!$B$2:$S$450,5,FALSE)</f>
        <v>y</v>
      </c>
      <c r="I1421" t="str">
        <f>VLOOKUP($D1421,metadata!$B$2:$S$450,6,FALSE)</f>
        <v>a</v>
      </c>
      <c r="J1421" t="str">
        <f>VLOOKUP($D1421,metadata!$B$2:$S$450,7,FALSE)</f>
        <v>i</v>
      </c>
      <c r="K1421">
        <f>VLOOKUP($D1421,metadata!$B$2:$S$450,8,FALSE)</f>
        <v>7</v>
      </c>
      <c r="L1421">
        <f>VLOOKUP($D1421,metadata!$B$2:$S$450,9,FALSE)</f>
        <v>5</v>
      </c>
      <c r="M1421">
        <f>VLOOKUP($D1421,metadata!$B$2:$S$450,10,FALSE)</f>
        <v>0</v>
      </c>
      <c r="N1421" t="str">
        <f>VLOOKUP($D1421,metadata!$B$2:$S$450,11,FALSE)</f>
        <v>Atrophaneura alcinous</v>
      </c>
      <c r="O1421" t="str">
        <f>VLOOKUP($D1421,metadata!$B$2:$S$450,12,FALSE)</f>
        <v>lepidoptera</v>
      </c>
      <c r="P1421" t="str">
        <f>VLOOKUP($D1421,metadata!$B$2:$S$450,13,FALSE)</f>
        <v xml:space="preserve"> Fuchu</v>
      </c>
      <c r="Q1421">
        <f>VLOOKUP($D1421,metadata!$B$2:$S$450,14,FALSE)</f>
        <v>35.668968999999997</v>
      </c>
      <c r="R1421">
        <f>VLOOKUP($D1421,metadata!$B$2:$S$450,15,FALSE)</f>
        <v>139.47766899999999</v>
      </c>
      <c r="S1421">
        <f>VLOOKUP($D1421,metadata!$B$2:$S$450,16,FALSE)</f>
        <v>0.05</v>
      </c>
      <c r="T1421">
        <f>VLOOKUP($D1421,metadata!$B$2:$S$450,17,FALSE)</f>
        <v>50</v>
      </c>
      <c r="U1421">
        <f>VLOOKUP($D1421,metadata!$B$2:$S$450,18,FALSE)</f>
        <v>0</v>
      </c>
      <c r="V1421">
        <f>VLOOKUP($D1421,metadata!$B$2:$Z$450,19,FALSE)</f>
        <v>25</v>
      </c>
      <c r="W1421" t="str">
        <f>VLOOKUP($D1421,metadata!$B$2:$Z$450,20,FALSE)</f>
        <v>global average</v>
      </c>
      <c r="X1421">
        <f>VLOOKUP($D1421,metadata!$B$2:$Z$450,21,FALSE)</f>
        <v>0</v>
      </c>
      <c r="Y1421">
        <f>VLOOKUP($D1421,metadata!$B$2:$Z$450,22,FALSE)</f>
        <v>19</v>
      </c>
      <c r="Z1421">
        <f>VLOOKUP($D1421,metadata!$B$2:$Z$450,23,FALSE)</f>
        <v>0</v>
      </c>
      <c r="AA1421">
        <f>VLOOKUP($D1421,metadata!$B$2:$Z$450,24,FALSE)</f>
        <v>0</v>
      </c>
      <c r="AB1421">
        <f>VLOOKUP($D1421,metadata!$B$2:$Z$450,25,FALSE)</f>
        <v>0</v>
      </c>
    </row>
    <row r="1422" spans="3:28" x14ac:dyDescent="0.3">
      <c r="C1422">
        <v>1421</v>
      </c>
      <c r="D1422" s="11" t="str">
        <f t="shared" si="22"/>
        <v>19- Fuchu</v>
      </c>
      <c r="E1422" t="str">
        <f>VLOOKUP($D1422,metadata!$B$2:$S$450,2,FALSE)</f>
        <v>Kato, Y</v>
      </c>
      <c r="F1422" t="str">
        <f>VLOOKUP($D1422,metadata!$B$2:$S$450,3,FALSE)</f>
        <v>Geographic variation in photoperiodic response for the induction of pupal diapause in the Aristolochia-feeding butterfly Atrophaneura alcinous</v>
      </c>
      <c r="G1422" t="str">
        <f>VLOOKUP($D1422,metadata!$B$2:$S$450,4,FALSE)</f>
        <v>10.1303/aez.2005.347</v>
      </c>
      <c r="H1422" t="str">
        <f>VLOOKUP($D1422,metadata!$B$2:$S$450,5,FALSE)</f>
        <v>y</v>
      </c>
      <c r="I1422" t="str">
        <f>VLOOKUP($D1422,metadata!$B$2:$S$450,6,FALSE)</f>
        <v>a</v>
      </c>
      <c r="J1422" t="str">
        <f>VLOOKUP($D1422,metadata!$B$2:$S$450,7,FALSE)</f>
        <v>i</v>
      </c>
      <c r="K1422">
        <f>VLOOKUP($D1422,metadata!$B$2:$S$450,8,FALSE)</f>
        <v>7</v>
      </c>
      <c r="L1422">
        <f>VLOOKUP($D1422,metadata!$B$2:$S$450,9,FALSE)</f>
        <v>5</v>
      </c>
      <c r="M1422">
        <f>VLOOKUP($D1422,metadata!$B$2:$S$450,10,FALSE)</f>
        <v>0</v>
      </c>
      <c r="N1422" t="str">
        <f>VLOOKUP($D1422,metadata!$B$2:$S$450,11,FALSE)</f>
        <v>Atrophaneura alcinous</v>
      </c>
      <c r="O1422" t="str">
        <f>VLOOKUP($D1422,metadata!$B$2:$S$450,12,FALSE)</f>
        <v>lepidoptera</v>
      </c>
      <c r="P1422" t="str">
        <f>VLOOKUP($D1422,metadata!$B$2:$S$450,13,FALSE)</f>
        <v xml:space="preserve"> Fuchu</v>
      </c>
      <c r="Q1422">
        <f>VLOOKUP($D1422,metadata!$B$2:$S$450,14,FALSE)</f>
        <v>35.668968999999997</v>
      </c>
      <c r="R1422">
        <f>VLOOKUP($D1422,metadata!$B$2:$S$450,15,FALSE)</f>
        <v>139.47766899999999</v>
      </c>
      <c r="S1422">
        <f>VLOOKUP($D1422,metadata!$B$2:$S$450,16,FALSE)</f>
        <v>0.05</v>
      </c>
      <c r="T1422">
        <f>VLOOKUP($D1422,metadata!$B$2:$S$450,17,FALSE)</f>
        <v>50</v>
      </c>
      <c r="U1422">
        <f>VLOOKUP($D1422,metadata!$B$2:$S$450,18,FALSE)</f>
        <v>0</v>
      </c>
      <c r="V1422">
        <f>VLOOKUP($D1422,metadata!$B$2:$Z$450,19,FALSE)</f>
        <v>25</v>
      </c>
      <c r="W1422" t="str">
        <f>VLOOKUP($D1422,metadata!$B$2:$Z$450,20,FALSE)</f>
        <v>global average</v>
      </c>
      <c r="X1422">
        <f>VLOOKUP($D1422,metadata!$B$2:$Z$450,21,FALSE)</f>
        <v>0</v>
      </c>
      <c r="Y1422">
        <f>VLOOKUP($D1422,metadata!$B$2:$Z$450,22,FALSE)</f>
        <v>19</v>
      </c>
      <c r="Z1422">
        <f>VLOOKUP($D1422,metadata!$B$2:$Z$450,23,FALSE)</f>
        <v>0</v>
      </c>
      <c r="AA1422">
        <f>VLOOKUP($D1422,metadata!$B$2:$Z$450,24,FALSE)</f>
        <v>0</v>
      </c>
      <c r="AB1422">
        <f>VLOOKUP($D1422,metadata!$B$2:$Z$450,25,FALSE)</f>
        <v>0</v>
      </c>
    </row>
    <row r="1423" spans="3:28" x14ac:dyDescent="0.3">
      <c r="C1423">
        <v>1422</v>
      </c>
      <c r="D1423" s="11" t="str">
        <f t="shared" si="22"/>
        <v>19- Fuchu</v>
      </c>
      <c r="E1423" t="str">
        <f>VLOOKUP($D1423,metadata!$B$2:$S$450,2,FALSE)</f>
        <v>Kato, Y</v>
      </c>
      <c r="F1423" t="str">
        <f>VLOOKUP($D1423,metadata!$B$2:$S$450,3,FALSE)</f>
        <v>Geographic variation in photoperiodic response for the induction of pupal diapause in the Aristolochia-feeding butterfly Atrophaneura alcinous</v>
      </c>
      <c r="G1423" t="str">
        <f>VLOOKUP($D1423,metadata!$B$2:$S$450,4,FALSE)</f>
        <v>10.1303/aez.2005.347</v>
      </c>
      <c r="H1423" t="str">
        <f>VLOOKUP($D1423,metadata!$B$2:$S$450,5,FALSE)</f>
        <v>y</v>
      </c>
      <c r="I1423" t="str">
        <f>VLOOKUP($D1423,metadata!$B$2:$S$450,6,FALSE)</f>
        <v>a</v>
      </c>
      <c r="J1423" t="str">
        <f>VLOOKUP($D1423,metadata!$B$2:$S$450,7,FALSE)</f>
        <v>i</v>
      </c>
      <c r="K1423">
        <f>VLOOKUP($D1423,metadata!$B$2:$S$450,8,FALSE)</f>
        <v>7</v>
      </c>
      <c r="L1423">
        <f>VLOOKUP($D1423,metadata!$B$2:$S$450,9,FALSE)</f>
        <v>5</v>
      </c>
      <c r="M1423">
        <f>VLOOKUP($D1423,metadata!$B$2:$S$450,10,FALSE)</f>
        <v>0</v>
      </c>
      <c r="N1423" t="str">
        <f>VLOOKUP($D1423,metadata!$B$2:$S$450,11,FALSE)</f>
        <v>Atrophaneura alcinous</v>
      </c>
      <c r="O1423" t="str">
        <f>VLOOKUP($D1423,metadata!$B$2:$S$450,12,FALSE)</f>
        <v>lepidoptera</v>
      </c>
      <c r="P1423" t="str">
        <f>VLOOKUP($D1423,metadata!$B$2:$S$450,13,FALSE)</f>
        <v xml:space="preserve"> Fuchu</v>
      </c>
      <c r="Q1423">
        <f>VLOOKUP($D1423,metadata!$B$2:$S$450,14,FALSE)</f>
        <v>35.668968999999997</v>
      </c>
      <c r="R1423">
        <f>VLOOKUP($D1423,metadata!$B$2:$S$450,15,FALSE)</f>
        <v>139.47766899999999</v>
      </c>
      <c r="S1423">
        <f>VLOOKUP($D1423,metadata!$B$2:$S$450,16,FALSE)</f>
        <v>0.05</v>
      </c>
      <c r="T1423">
        <f>VLOOKUP($D1423,metadata!$B$2:$S$450,17,FALSE)</f>
        <v>50</v>
      </c>
      <c r="U1423">
        <f>VLOOKUP($D1423,metadata!$B$2:$S$450,18,FALSE)</f>
        <v>0</v>
      </c>
      <c r="V1423">
        <f>VLOOKUP($D1423,metadata!$B$2:$Z$450,19,FALSE)</f>
        <v>25</v>
      </c>
      <c r="W1423" t="str">
        <f>VLOOKUP($D1423,metadata!$B$2:$Z$450,20,FALSE)</f>
        <v>global average</v>
      </c>
      <c r="X1423">
        <f>VLOOKUP($D1423,metadata!$B$2:$Z$450,21,FALSE)</f>
        <v>0</v>
      </c>
      <c r="Y1423">
        <f>VLOOKUP($D1423,metadata!$B$2:$Z$450,22,FALSE)</f>
        <v>19</v>
      </c>
      <c r="Z1423">
        <f>VLOOKUP($D1423,metadata!$B$2:$Z$450,23,FALSE)</f>
        <v>0</v>
      </c>
      <c r="AA1423">
        <f>VLOOKUP($D1423,metadata!$B$2:$Z$450,24,FALSE)</f>
        <v>0</v>
      </c>
      <c r="AB1423">
        <f>VLOOKUP($D1423,metadata!$B$2:$Z$450,25,FALSE)</f>
        <v>0</v>
      </c>
    </row>
    <row r="1424" spans="3:28" x14ac:dyDescent="0.3">
      <c r="C1424">
        <v>1423</v>
      </c>
      <c r="D1424" s="11" t="str">
        <f t="shared" si="22"/>
        <v>19- Fuchu</v>
      </c>
      <c r="E1424" t="str">
        <f>VLOOKUP($D1424,metadata!$B$2:$S$450,2,FALSE)</f>
        <v>Kato, Y</v>
      </c>
      <c r="F1424" t="str">
        <f>VLOOKUP($D1424,metadata!$B$2:$S$450,3,FALSE)</f>
        <v>Geographic variation in photoperiodic response for the induction of pupal diapause in the Aristolochia-feeding butterfly Atrophaneura alcinous</v>
      </c>
      <c r="G1424" t="str">
        <f>VLOOKUP($D1424,metadata!$B$2:$S$450,4,FALSE)</f>
        <v>10.1303/aez.2005.347</v>
      </c>
      <c r="H1424" t="str">
        <f>VLOOKUP($D1424,metadata!$B$2:$S$450,5,FALSE)</f>
        <v>y</v>
      </c>
      <c r="I1424" t="str">
        <f>VLOOKUP($D1424,metadata!$B$2:$S$450,6,FALSE)</f>
        <v>a</v>
      </c>
      <c r="J1424" t="str">
        <f>VLOOKUP($D1424,metadata!$B$2:$S$450,7,FALSE)</f>
        <v>i</v>
      </c>
      <c r="K1424">
        <f>VLOOKUP($D1424,metadata!$B$2:$S$450,8,FALSE)</f>
        <v>7</v>
      </c>
      <c r="L1424">
        <f>VLOOKUP($D1424,metadata!$B$2:$S$450,9,FALSE)</f>
        <v>5</v>
      </c>
      <c r="M1424">
        <f>VLOOKUP($D1424,metadata!$B$2:$S$450,10,FALSE)</f>
        <v>0</v>
      </c>
      <c r="N1424" t="str">
        <f>VLOOKUP($D1424,metadata!$B$2:$S$450,11,FALSE)</f>
        <v>Atrophaneura alcinous</v>
      </c>
      <c r="O1424" t="str">
        <f>VLOOKUP($D1424,metadata!$B$2:$S$450,12,FALSE)</f>
        <v>lepidoptera</v>
      </c>
      <c r="P1424" t="str">
        <f>VLOOKUP($D1424,metadata!$B$2:$S$450,13,FALSE)</f>
        <v xml:space="preserve"> Fuchu</v>
      </c>
      <c r="Q1424">
        <f>VLOOKUP($D1424,metadata!$B$2:$S$450,14,FALSE)</f>
        <v>35.668968999999997</v>
      </c>
      <c r="R1424">
        <f>VLOOKUP($D1424,metadata!$B$2:$S$450,15,FALSE)</f>
        <v>139.47766899999999</v>
      </c>
      <c r="S1424">
        <f>VLOOKUP($D1424,metadata!$B$2:$S$450,16,FALSE)</f>
        <v>0.05</v>
      </c>
      <c r="T1424">
        <f>VLOOKUP($D1424,metadata!$B$2:$S$450,17,FALSE)</f>
        <v>50</v>
      </c>
      <c r="U1424">
        <f>VLOOKUP($D1424,metadata!$B$2:$S$450,18,FALSE)</f>
        <v>0</v>
      </c>
      <c r="V1424">
        <f>VLOOKUP($D1424,metadata!$B$2:$Z$450,19,FALSE)</f>
        <v>25</v>
      </c>
      <c r="W1424" t="str">
        <f>VLOOKUP($D1424,metadata!$B$2:$Z$450,20,FALSE)</f>
        <v>global average</v>
      </c>
      <c r="X1424">
        <f>VLOOKUP($D1424,metadata!$B$2:$Z$450,21,FALSE)</f>
        <v>0</v>
      </c>
      <c r="Y1424">
        <f>VLOOKUP($D1424,metadata!$B$2:$Z$450,22,FALSE)</f>
        <v>19</v>
      </c>
      <c r="Z1424">
        <f>VLOOKUP($D1424,metadata!$B$2:$Z$450,23,FALSE)</f>
        <v>0</v>
      </c>
      <c r="AA1424">
        <f>VLOOKUP($D1424,metadata!$B$2:$Z$450,24,FALSE)</f>
        <v>0</v>
      </c>
      <c r="AB1424">
        <f>VLOOKUP($D1424,metadata!$B$2:$Z$450,25,FALSE)</f>
        <v>0</v>
      </c>
    </row>
    <row r="1425" spans="3:28" x14ac:dyDescent="0.3">
      <c r="C1425">
        <v>1424</v>
      </c>
      <c r="D1425" s="11" t="str">
        <f t="shared" si="22"/>
        <v>19- Fuchu</v>
      </c>
      <c r="E1425" t="str">
        <f>VLOOKUP($D1425,metadata!$B$2:$S$450,2,FALSE)</f>
        <v>Kato, Y</v>
      </c>
      <c r="F1425" t="str">
        <f>VLOOKUP($D1425,metadata!$B$2:$S$450,3,FALSE)</f>
        <v>Geographic variation in photoperiodic response for the induction of pupal diapause in the Aristolochia-feeding butterfly Atrophaneura alcinous</v>
      </c>
      <c r="G1425" t="str">
        <f>VLOOKUP($D1425,metadata!$B$2:$S$450,4,FALSE)</f>
        <v>10.1303/aez.2005.347</v>
      </c>
      <c r="H1425" t="str">
        <f>VLOOKUP($D1425,metadata!$B$2:$S$450,5,FALSE)</f>
        <v>y</v>
      </c>
      <c r="I1425" t="str">
        <f>VLOOKUP($D1425,metadata!$B$2:$S$450,6,FALSE)</f>
        <v>a</v>
      </c>
      <c r="J1425" t="str">
        <f>VLOOKUP($D1425,metadata!$B$2:$S$450,7,FALSE)</f>
        <v>i</v>
      </c>
      <c r="K1425">
        <f>VLOOKUP($D1425,metadata!$B$2:$S$450,8,FALSE)</f>
        <v>7</v>
      </c>
      <c r="L1425">
        <f>VLOOKUP($D1425,metadata!$B$2:$S$450,9,FALSE)</f>
        <v>5</v>
      </c>
      <c r="M1425">
        <f>VLOOKUP($D1425,metadata!$B$2:$S$450,10,FALSE)</f>
        <v>0</v>
      </c>
      <c r="N1425" t="str">
        <f>VLOOKUP($D1425,metadata!$B$2:$S$450,11,FALSE)</f>
        <v>Atrophaneura alcinous</v>
      </c>
      <c r="O1425" t="str">
        <f>VLOOKUP($D1425,metadata!$B$2:$S$450,12,FALSE)</f>
        <v>lepidoptera</v>
      </c>
      <c r="P1425" t="str">
        <f>VLOOKUP($D1425,metadata!$B$2:$S$450,13,FALSE)</f>
        <v xml:space="preserve"> Fuchu</v>
      </c>
      <c r="Q1425">
        <f>VLOOKUP($D1425,metadata!$B$2:$S$450,14,FALSE)</f>
        <v>35.668968999999997</v>
      </c>
      <c r="R1425">
        <f>VLOOKUP($D1425,metadata!$B$2:$S$450,15,FALSE)</f>
        <v>139.47766899999999</v>
      </c>
      <c r="S1425">
        <f>VLOOKUP($D1425,metadata!$B$2:$S$450,16,FALSE)</f>
        <v>0.05</v>
      </c>
      <c r="T1425">
        <f>VLOOKUP($D1425,metadata!$B$2:$S$450,17,FALSE)</f>
        <v>50</v>
      </c>
      <c r="U1425">
        <f>VLOOKUP($D1425,metadata!$B$2:$S$450,18,FALSE)</f>
        <v>0</v>
      </c>
      <c r="V1425">
        <f>VLOOKUP($D1425,metadata!$B$2:$Z$450,19,FALSE)</f>
        <v>25</v>
      </c>
      <c r="W1425" t="str">
        <f>VLOOKUP($D1425,metadata!$B$2:$Z$450,20,FALSE)</f>
        <v>global average</v>
      </c>
      <c r="X1425">
        <f>VLOOKUP($D1425,metadata!$B$2:$Z$450,21,FALSE)</f>
        <v>0</v>
      </c>
      <c r="Y1425">
        <f>VLOOKUP($D1425,metadata!$B$2:$Z$450,22,FALSE)</f>
        <v>19</v>
      </c>
      <c r="Z1425">
        <f>VLOOKUP($D1425,metadata!$B$2:$Z$450,23,FALSE)</f>
        <v>0</v>
      </c>
      <c r="AA1425">
        <f>VLOOKUP($D1425,metadata!$B$2:$Z$450,24,FALSE)</f>
        <v>0</v>
      </c>
      <c r="AB1425">
        <f>VLOOKUP($D1425,metadata!$B$2:$Z$450,25,FALSE)</f>
        <v>0</v>
      </c>
    </row>
    <row r="1426" spans="3:28" x14ac:dyDescent="0.3">
      <c r="C1426">
        <v>1425</v>
      </c>
      <c r="D1426" s="11" t="str">
        <f t="shared" si="22"/>
        <v>19- Fuchu</v>
      </c>
      <c r="E1426" t="str">
        <f>VLOOKUP($D1426,metadata!$B$2:$S$450,2,FALSE)</f>
        <v>Kato, Y</v>
      </c>
      <c r="F1426" t="str">
        <f>VLOOKUP($D1426,metadata!$B$2:$S$450,3,FALSE)</f>
        <v>Geographic variation in photoperiodic response for the induction of pupal diapause in the Aristolochia-feeding butterfly Atrophaneura alcinous</v>
      </c>
      <c r="G1426" t="str">
        <f>VLOOKUP($D1426,metadata!$B$2:$S$450,4,FALSE)</f>
        <v>10.1303/aez.2005.347</v>
      </c>
      <c r="H1426" t="str">
        <f>VLOOKUP($D1426,metadata!$B$2:$S$450,5,FALSE)</f>
        <v>y</v>
      </c>
      <c r="I1426" t="str">
        <f>VLOOKUP($D1426,metadata!$B$2:$S$450,6,FALSE)</f>
        <v>a</v>
      </c>
      <c r="J1426" t="str">
        <f>VLOOKUP($D1426,metadata!$B$2:$S$450,7,FALSE)</f>
        <v>i</v>
      </c>
      <c r="K1426">
        <f>VLOOKUP($D1426,metadata!$B$2:$S$450,8,FALSE)</f>
        <v>7</v>
      </c>
      <c r="L1426">
        <f>VLOOKUP($D1426,metadata!$B$2:$S$450,9,FALSE)</f>
        <v>5</v>
      </c>
      <c r="M1426">
        <f>VLOOKUP($D1426,metadata!$B$2:$S$450,10,FALSE)</f>
        <v>0</v>
      </c>
      <c r="N1426" t="str">
        <f>VLOOKUP($D1426,metadata!$B$2:$S$450,11,FALSE)</f>
        <v>Atrophaneura alcinous</v>
      </c>
      <c r="O1426" t="str">
        <f>VLOOKUP($D1426,metadata!$B$2:$S$450,12,FALSE)</f>
        <v>lepidoptera</v>
      </c>
      <c r="P1426" t="str">
        <f>VLOOKUP($D1426,metadata!$B$2:$S$450,13,FALSE)</f>
        <v xml:space="preserve"> Fuchu</v>
      </c>
      <c r="Q1426">
        <f>VLOOKUP($D1426,metadata!$B$2:$S$450,14,FALSE)</f>
        <v>35.668968999999997</v>
      </c>
      <c r="R1426">
        <f>VLOOKUP($D1426,metadata!$B$2:$S$450,15,FALSE)</f>
        <v>139.47766899999999</v>
      </c>
      <c r="S1426">
        <f>VLOOKUP($D1426,metadata!$B$2:$S$450,16,FALSE)</f>
        <v>0.05</v>
      </c>
      <c r="T1426">
        <f>VLOOKUP($D1426,metadata!$B$2:$S$450,17,FALSE)</f>
        <v>50</v>
      </c>
      <c r="U1426">
        <f>VLOOKUP($D1426,metadata!$B$2:$S$450,18,FALSE)</f>
        <v>0</v>
      </c>
      <c r="V1426">
        <f>VLOOKUP($D1426,metadata!$B$2:$Z$450,19,FALSE)</f>
        <v>25</v>
      </c>
      <c r="W1426" t="str">
        <f>VLOOKUP($D1426,metadata!$B$2:$Z$450,20,FALSE)</f>
        <v>global average</v>
      </c>
      <c r="X1426">
        <f>VLOOKUP($D1426,metadata!$B$2:$Z$450,21,FALSE)</f>
        <v>0</v>
      </c>
      <c r="Y1426">
        <f>VLOOKUP($D1426,metadata!$B$2:$Z$450,22,FALSE)</f>
        <v>19</v>
      </c>
      <c r="Z1426">
        <f>VLOOKUP($D1426,metadata!$B$2:$Z$450,23,FALSE)</f>
        <v>0</v>
      </c>
      <c r="AA1426">
        <f>VLOOKUP($D1426,metadata!$B$2:$Z$450,24,FALSE)</f>
        <v>0</v>
      </c>
      <c r="AB1426">
        <f>VLOOKUP($D1426,metadata!$B$2:$Z$450,25,FALSE)</f>
        <v>0</v>
      </c>
    </row>
    <row r="1427" spans="3:28" x14ac:dyDescent="0.3">
      <c r="C1427">
        <v>1426</v>
      </c>
      <c r="D1427" s="11" t="str">
        <f t="shared" si="22"/>
        <v>19- Fuchu</v>
      </c>
      <c r="E1427" t="str">
        <f>VLOOKUP($D1427,metadata!$B$2:$S$450,2,FALSE)</f>
        <v>Kato, Y</v>
      </c>
      <c r="F1427" t="str">
        <f>VLOOKUP($D1427,metadata!$B$2:$S$450,3,FALSE)</f>
        <v>Geographic variation in photoperiodic response for the induction of pupal diapause in the Aristolochia-feeding butterfly Atrophaneura alcinous</v>
      </c>
      <c r="G1427" t="str">
        <f>VLOOKUP($D1427,metadata!$B$2:$S$450,4,FALSE)</f>
        <v>10.1303/aez.2005.347</v>
      </c>
      <c r="H1427" t="str">
        <f>VLOOKUP($D1427,metadata!$B$2:$S$450,5,FALSE)</f>
        <v>y</v>
      </c>
      <c r="I1427" t="str">
        <f>VLOOKUP($D1427,metadata!$B$2:$S$450,6,FALSE)</f>
        <v>a</v>
      </c>
      <c r="J1427" t="str">
        <f>VLOOKUP($D1427,metadata!$B$2:$S$450,7,FALSE)</f>
        <v>i</v>
      </c>
      <c r="K1427">
        <f>VLOOKUP($D1427,metadata!$B$2:$S$450,8,FALSE)</f>
        <v>7</v>
      </c>
      <c r="L1427">
        <f>VLOOKUP($D1427,metadata!$B$2:$S$450,9,FALSE)</f>
        <v>5</v>
      </c>
      <c r="M1427">
        <f>VLOOKUP($D1427,metadata!$B$2:$S$450,10,FALSE)</f>
        <v>0</v>
      </c>
      <c r="N1427" t="str">
        <f>VLOOKUP($D1427,metadata!$B$2:$S$450,11,FALSE)</f>
        <v>Atrophaneura alcinous</v>
      </c>
      <c r="O1427" t="str">
        <f>VLOOKUP($D1427,metadata!$B$2:$S$450,12,FALSE)</f>
        <v>lepidoptera</v>
      </c>
      <c r="P1427" t="str">
        <f>VLOOKUP($D1427,metadata!$B$2:$S$450,13,FALSE)</f>
        <v xml:space="preserve"> Fuchu</v>
      </c>
      <c r="Q1427">
        <f>VLOOKUP($D1427,metadata!$B$2:$S$450,14,FALSE)</f>
        <v>35.668968999999997</v>
      </c>
      <c r="R1427">
        <f>VLOOKUP($D1427,metadata!$B$2:$S$450,15,FALSE)</f>
        <v>139.47766899999999</v>
      </c>
      <c r="S1427">
        <f>VLOOKUP($D1427,metadata!$B$2:$S$450,16,FALSE)</f>
        <v>0.05</v>
      </c>
      <c r="T1427">
        <f>VLOOKUP($D1427,metadata!$B$2:$S$450,17,FALSE)</f>
        <v>50</v>
      </c>
      <c r="U1427">
        <f>VLOOKUP($D1427,metadata!$B$2:$S$450,18,FALSE)</f>
        <v>0</v>
      </c>
      <c r="V1427">
        <f>VLOOKUP($D1427,metadata!$B$2:$Z$450,19,FALSE)</f>
        <v>25</v>
      </c>
      <c r="W1427" t="str">
        <f>VLOOKUP($D1427,metadata!$B$2:$Z$450,20,FALSE)</f>
        <v>global average</v>
      </c>
      <c r="X1427">
        <f>VLOOKUP($D1427,metadata!$B$2:$Z$450,21,FALSE)</f>
        <v>0</v>
      </c>
      <c r="Y1427">
        <f>VLOOKUP($D1427,metadata!$B$2:$Z$450,22,FALSE)</f>
        <v>19</v>
      </c>
      <c r="Z1427">
        <f>VLOOKUP($D1427,metadata!$B$2:$Z$450,23,FALSE)</f>
        <v>0</v>
      </c>
      <c r="AA1427">
        <f>VLOOKUP($D1427,metadata!$B$2:$Z$450,24,FALSE)</f>
        <v>0</v>
      </c>
      <c r="AB1427">
        <f>VLOOKUP($D1427,metadata!$B$2:$Z$450,25,FALSE)</f>
        <v>0</v>
      </c>
    </row>
    <row r="1428" spans="3:28" x14ac:dyDescent="0.3">
      <c r="C1428">
        <v>1427</v>
      </c>
      <c r="D1428" s="11" t="str">
        <f t="shared" si="22"/>
        <v>19- Fuchu</v>
      </c>
      <c r="E1428" t="str">
        <f>VLOOKUP($D1428,metadata!$B$2:$S$450,2,FALSE)</f>
        <v>Kato, Y</v>
      </c>
      <c r="F1428" t="str">
        <f>VLOOKUP($D1428,metadata!$B$2:$S$450,3,FALSE)</f>
        <v>Geographic variation in photoperiodic response for the induction of pupal diapause in the Aristolochia-feeding butterfly Atrophaneura alcinous</v>
      </c>
      <c r="G1428" t="str">
        <f>VLOOKUP($D1428,metadata!$B$2:$S$450,4,FALSE)</f>
        <v>10.1303/aez.2005.347</v>
      </c>
      <c r="H1428" t="str">
        <f>VLOOKUP($D1428,metadata!$B$2:$S$450,5,FALSE)</f>
        <v>y</v>
      </c>
      <c r="I1428" t="str">
        <f>VLOOKUP($D1428,metadata!$B$2:$S$450,6,FALSE)</f>
        <v>a</v>
      </c>
      <c r="J1428" t="str">
        <f>VLOOKUP($D1428,metadata!$B$2:$S$450,7,FALSE)</f>
        <v>i</v>
      </c>
      <c r="K1428">
        <f>VLOOKUP($D1428,metadata!$B$2:$S$450,8,FALSE)</f>
        <v>7</v>
      </c>
      <c r="L1428">
        <f>VLOOKUP($D1428,metadata!$B$2:$S$450,9,FALSE)</f>
        <v>5</v>
      </c>
      <c r="M1428">
        <f>VLOOKUP($D1428,metadata!$B$2:$S$450,10,FALSE)</f>
        <v>0</v>
      </c>
      <c r="N1428" t="str">
        <f>VLOOKUP($D1428,metadata!$B$2:$S$450,11,FALSE)</f>
        <v>Atrophaneura alcinous</v>
      </c>
      <c r="O1428" t="str">
        <f>VLOOKUP($D1428,metadata!$B$2:$S$450,12,FALSE)</f>
        <v>lepidoptera</v>
      </c>
      <c r="P1428" t="str">
        <f>VLOOKUP($D1428,metadata!$B$2:$S$450,13,FALSE)</f>
        <v xml:space="preserve"> Fuchu</v>
      </c>
      <c r="Q1428">
        <f>VLOOKUP($D1428,metadata!$B$2:$S$450,14,FALSE)</f>
        <v>35.668968999999997</v>
      </c>
      <c r="R1428">
        <f>VLOOKUP($D1428,metadata!$B$2:$S$450,15,FALSE)</f>
        <v>139.47766899999999</v>
      </c>
      <c r="S1428">
        <f>VLOOKUP($D1428,metadata!$B$2:$S$450,16,FALSE)</f>
        <v>0.05</v>
      </c>
      <c r="T1428">
        <f>VLOOKUP($D1428,metadata!$B$2:$S$450,17,FALSE)</f>
        <v>50</v>
      </c>
      <c r="U1428">
        <f>VLOOKUP($D1428,metadata!$B$2:$S$450,18,FALSE)</f>
        <v>0</v>
      </c>
      <c r="V1428">
        <f>VLOOKUP($D1428,metadata!$B$2:$Z$450,19,FALSE)</f>
        <v>25</v>
      </c>
      <c r="W1428" t="str">
        <f>VLOOKUP($D1428,metadata!$B$2:$Z$450,20,FALSE)</f>
        <v>global average</v>
      </c>
      <c r="X1428">
        <f>VLOOKUP($D1428,metadata!$B$2:$Z$450,21,FALSE)</f>
        <v>0</v>
      </c>
      <c r="Y1428">
        <f>VLOOKUP($D1428,metadata!$B$2:$Z$450,22,FALSE)</f>
        <v>19</v>
      </c>
      <c r="Z1428">
        <f>VLOOKUP($D1428,metadata!$B$2:$Z$450,23,FALSE)</f>
        <v>0</v>
      </c>
      <c r="AA1428">
        <f>VLOOKUP($D1428,metadata!$B$2:$Z$450,24,FALSE)</f>
        <v>0</v>
      </c>
      <c r="AB1428">
        <f>VLOOKUP($D1428,metadata!$B$2:$Z$450,25,FALSE)</f>
        <v>0</v>
      </c>
    </row>
    <row r="1429" spans="3:28" x14ac:dyDescent="0.3">
      <c r="C1429">
        <v>1428</v>
      </c>
      <c r="D1429" s="11" t="str">
        <f t="shared" si="22"/>
        <v>19- Fuchu</v>
      </c>
      <c r="E1429" t="str">
        <f>VLOOKUP($D1429,metadata!$B$2:$S$450,2,FALSE)</f>
        <v>Kato, Y</v>
      </c>
      <c r="F1429" t="str">
        <f>VLOOKUP($D1429,metadata!$B$2:$S$450,3,FALSE)</f>
        <v>Geographic variation in photoperiodic response for the induction of pupal diapause in the Aristolochia-feeding butterfly Atrophaneura alcinous</v>
      </c>
      <c r="G1429" t="str">
        <f>VLOOKUP($D1429,metadata!$B$2:$S$450,4,FALSE)</f>
        <v>10.1303/aez.2005.347</v>
      </c>
      <c r="H1429" t="str">
        <f>VLOOKUP($D1429,metadata!$B$2:$S$450,5,FALSE)</f>
        <v>y</v>
      </c>
      <c r="I1429" t="str">
        <f>VLOOKUP($D1429,metadata!$B$2:$S$450,6,FALSE)</f>
        <v>a</v>
      </c>
      <c r="J1429" t="str">
        <f>VLOOKUP($D1429,metadata!$B$2:$S$450,7,FALSE)</f>
        <v>i</v>
      </c>
      <c r="K1429">
        <f>VLOOKUP($D1429,metadata!$B$2:$S$450,8,FALSE)</f>
        <v>7</v>
      </c>
      <c r="L1429">
        <f>VLOOKUP($D1429,metadata!$B$2:$S$450,9,FALSE)</f>
        <v>5</v>
      </c>
      <c r="M1429">
        <f>VLOOKUP($D1429,metadata!$B$2:$S$450,10,FALSE)</f>
        <v>0</v>
      </c>
      <c r="N1429" t="str">
        <f>VLOOKUP($D1429,metadata!$B$2:$S$450,11,FALSE)</f>
        <v>Atrophaneura alcinous</v>
      </c>
      <c r="O1429" t="str">
        <f>VLOOKUP($D1429,metadata!$B$2:$S$450,12,FALSE)</f>
        <v>lepidoptera</v>
      </c>
      <c r="P1429" t="str">
        <f>VLOOKUP($D1429,metadata!$B$2:$S$450,13,FALSE)</f>
        <v xml:space="preserve"> Fuchu</v>
      </c>
      <c r="Q1429">
        <f>VLOOKUP($D1429,metadata!$B$2:$S$450,14,FALSE)</f>
        <v>35.668968999999997</v>
      </c>
      <c r="R1429">
        <f>VLOOKUP($D1429,metadata!$B$2:$S$450,15,FALSE)</f>
        <v>139.47766899999999</v>
      </c>
      <c r="S1429">
        <f>VLOOKUP($D1429,metadata!$B$2:$S$450,16,FALSE)</f>
        <v>0.05</v>
      </c>
      <c r="T1429">
        <f>VLOOKUP($D1429,metadata!$B$2:$S$450,17,FALSE)</f>
        <v>50</v>
      </c>
      <c r="U1429">
        <f>VLOOKUP($D1429,metadata!$B$2:$S$450,18,FALSE)</f>
        <v>0</v>
      </c>
      <c r="V1429">
        <f>VLOOKUP($D1429,metadata!$B$2:$Z$450,19,FALSE)</f>
        <v>25</v>
      </c>
      <c r="W1429" t="str">
        <f>VLOOKUP($D1429,metadata!$B$2:$Z$450,20,FALSE)</f>
        <v>global average</v>
      </c>
      <c r="X1429">
        <f>VLOOKUP($D1429,metadata!$B$2:$Z$450,21,FALSE)</f>
        <v>0</v>
      </c>
      <c r="Y1429">
        <f>VLOOKUP($D1429,metadata!$B$2:$Z$450,22,FALSE)</f>
        <v>19</v>
      </c>
      <c r="Z1429">
        <f>VLOOKUP($D1429,metadata!$B$2:$Z$450,23,FALSE)</f>
        <v>0</v>
      </c>
      <c r="AA1429">
        <f>VLOOKUP($D1429,metadata!$B$2:$Z$450,24,FALSE)</f>
        <v>0</v>
      </c>
      <c r="AB1429">
        <f>VLOOKUP($D1429,metadata!$B$2:$Z$450,25,FALSE)</f>
        <v>0</v>
      </c>
    </row>
    <row r="1430" spans="3:28" x14ac:dyDescent="0.3">
      <c r="C1430">
        <v>1429</v>
      </c>
      <c r="D1430" s="11" t="str">
        <f t="shared" si="22"/>
        <v>19- Fuchu</v>
      </c>
      <c r="E1430" t="str">
        <f>VLOOKUP($D1430,metadata!$B$2:$S$450,2,FALSE)</f>
        <v>Kato, Y</v>
      </c>
      <c r="F1430" t="str">
        <f>VLOOKUP($D1430,metadata!$B$2:$S$450,3,FALSE)</f>
        <v>Geographic variation in photoperiodic response for the induction of pupal diapause in the Aristolochia-feeding butterfly Atrophaneura alcinous</v>
      </c>
      <c r="G1430" t="str">
        <f>VLOOKUP($D1430,metadata!$B$2:$S$450,4,FALSE)</f>
        <v>10.1303/aez.2005.347</v>
      </c>
      <c r="H1430" t="str">
        <f>VLOOKUP($D1430,metadata!$B$2:$S$450,5,FALSE)</f>
        <v>y</v>
      </c>
      <c r="I1430" t="str">
        <f>VLOOKUP($D1430,metadata!$B$2:$S$450,6,FALSE)</f>
        <v>a</v>
      </c>
      <c r="J1430" t="str">
        <f>VLOOKUP($D1430,metadata!$B$2:$S$450,7,FALSE)</f>
        <v>i</v>
      </c>
      <c r="K1430">
        <f>VLOOKUP($D1430,metadata!$B$2:$S$450,8,FALSE)</f>
        <v>7</v>
      </c>
      <c r="L1430">
        <f>VLOOKUP($D1430,metadata!$B$2:$S$450,9,FALSE)</f>
        <v>5</v>
      </c>
      <c r="M1430">
        <f>VLOOKUP($D1430,metadata!$B$2:$S$450,10,FALSE)</f>
        <v>0</v>
      </c>
      <c r="N1430" t="str">
        <f>VLOOKUP($D1430,metadata!$B$2:$S$450,11,FALSE)</f>
        <v>Atrophaneura alcinous</v>
      </c>
      <c r="O1430" t="str">
        <f>VLOOKUP($D1430,metadata!$B$2:$S$450,12,FALSE)</f>
        <v>lepidoptera</v>
      </c>
      <c r="P1430" t="str">
        <f>VLOOKUP($D1430,metadata!$B$2:$S$450,13,FALSE)</f>
        <v xml:space="preserve"> Fuchu</v>
      </c>
      <c r="Q1430">
        <f>VLOOKUP($D1430,metadata!$B$2:$S$450,14,FALSE)</f>
        <v>35.668968999999997</v>
      </c>
      <c r="R1430">
        <f>VLOOKUP($D1430,metadata!$B$2:$S$450,15,FALSE)</f>
        <v>139.47766899999999</v>
      </c>
      <c r="S1430">
        <f>VLOOKUP($D1430,metadata!$B$2:$S$450,16,FALSE)</f>
        <v>0.05</v>
      </c>
      <c r="T1430">
        <f>VLOOKUP($D1430,metadata!$B$2:$S$450,17,FALSE)</f>
        <v>50</v>
      </c>
      <c r="U1430">
        <f>VLOOKUP($D1430,metadata!$B$2:$S$450,18,FALSE)</f>
        <v>0</v>
      </c>
      <c r="V1430">
        <f>VLOOKUP($D1430,metadata!$B$2:$Z$450,19,FALSE)</f>
        <v>25</v>
      </c>
      <c r="W1430" t="str">
        <f>VLOOKUP($D1430,metadata!$B$2:$Z$450,20,FALSE)</f>
        <v>global average</v>
      </c>
      <c r="X1430">
        <f>VLOOKUP($D1430,metadata!$B$2:$Z$450,21,FALSE)</f>
        <v>0</v>
      </c>
      <c r="Y1430">
        <f>VLOOKUP($D1430,metadata!$B$2:$Z$450,22,FALSE)</f>
        <v>19</v>
      </c>
      <c r="Z1430">
        <f>VLOOKUP($D1430,metadata!$B$2:$Z$450,23,FALSE)</f>
        <v>0</v>
      </c>
      <c r="AA1430">
        <f>VLOOKUP($D1430,metadata!$B$2:$Z$450,24,FALSE)</f>
        <v>0</v>
      </c>
      <c r="AB1430">
        <f>VLOOKUP($D1430,metadata!$B$2:$Z$450,25,FALSE)</f>
        <v>0</v>
      </c>
    </row>
    <row r="1431" spans="3:28" x14ac:dyDescent="0.3">
      <c r="C1431">
        <v>1430</v>
      </c>
      <c r="D1431" s="11" t="str">
        <f t="shared" si="22"/>
        <v>19- Fuchu</v>
      </c>
      <c r="E1431" t="str">
        <f>VLOOKUP($D1431,metadata!$B$2:$S$450,2,FALSE)</f>
        <v>Kato, Y</v>
      </c>
      <c r="F1431" t="str">
        <f>VLOOKUP($D1431,metadata!$B$2:$S$450,3,FALSE)</f>
        <v>Geographic variation in photoperiodic response for the induction of pupal diapause in the Aristolochia-feeding butterfly Atrophaneura alcinous</v>
      </c>
      <c r="G1431" t="str">
        <f>VLOOKUP($D1431,metadata!$B$2:$S$450,4,FALSE)</f>
        <v>10.1303/aez.2005.347</v>
      </c>
      <c r="H1431" t="str">
        <f>VLOOKUP($D1431,metadata!$B$2:$S$450,5,FALSE)</f>
        <v>y</v>
      </c>
      <c r="I1431" t="str">
        <f>VLOOKUP($D1431,metadata!$B$2:$S$450,6,FALSE)</f>
        <v>a</v>
      </c>
      <c r="J1431" t="str">
        <f>VLOOKUP($D1431,metadata!$B$2:$S$450,7,FALSE)</f>
        <v>i</v>
      </c>
      <c r="K1431">
        <f>VLOOKUP($D1431,metadata!$B$2:$S$450,8,FALSE)</f>
        <v>7</v>
      </c>
      <c r="L1431">
        <f>VLOOKUP($D1431,metadata!$B$2:$S$450,9,FALSE)</f>
        <v>5</v>
      </c>
      <c r="M1431">
        <f>VLOOKUP($D1431,metadata!$B$2:$S$450,10,FALSE)</f>
        <v>0</v>
      </c>
      <c r="N1431" t="str">
        <f>VLOOKUP($D1431,metadata!$B$2:$S$450,11,FALSE)</f>
        <v>Atrophaneura alcinous</v>
      </c>
      <c r="O1431" t="str">
        <f>VLOOKUP($D1431,metadata!$B$2:$S$450,12,FALSE)</f>
        <v>lepidoptera</v>
      </c>
      <c r="P1431" t="str">
        <f>VLOOKUP($D1431,metadata!$B$2:$S$450,13,FALSE)</f>
        <v xml:space="preserve"> Fuchu</v>
      </c>
      <c r="Q1431">
        <f>VLOOKUP($D1431,metadata!$B$2:$S$450,14,FALSE)</f>
        <v>35.668968999999997</v>
      </c>
      <c r="R1431">
        <f>VLOOKUP($D1431,metadata!$B$2:$S$450,15,FALSE)</f>
        <v>139.47766899999999</v>
      </c>
      <c r="S1431">
        <f>VLOOKUP($D1431,metadata!$B$2:$S$450,16,FALSE)</f>
        <v>0.05</v>
      </c>
      <c r="T1431">
        <f>VLOOKUP($D1431,metadata!$B$2:$S$450,17,FALSE)</f>
        <v>50</v>
      </c>
      <c r="U1431">
        <f>VLOOKUP($D1431,metadata!$B$2:$S$450,18,FALSE)</f>
        <v>0</v>
      </c>
      <c r="V1431">
        <f>VLOOKUP($D1431,metadata!$B$2:$Z$450,19,FALSE)</f>
        <v>25</v>
      </c>
      <c r="W1431" t="str">
        <f>VLOOKUP($D1431,metadata!$B$2:$Z$450,20,FALSE)</f>
        <v>global average</v>
      </c>
      <c r="X1431">
        <f>VLOOKUP($D1431,metadata!$B$2:$Z$450,21,FALSE)</f>
        <v>0</v>
      </c>
      <c r="Y1431">
        <f>VLOOKUP($D1431,metadata!$B$2:$Z$450,22,FALSE)</f>
        <v>19</v>
      </c>
      <c r="Z1431">
        <f>VLOOKUP($D1431,metadata!$B$2:$Z$450,23,FALSE)</f>
        <v>0</v>
      </c>
      <c r="AA1431">
        <f>VLOOKUP($D1431,metadata!$B$2:$Z$450,24,FALSE)</f>
        <v>0</v>
      </c>
      <c r="AB1431">
        <f>VLOOKUP($D1431,metadata!$B$2:$Z$450,25,FALSE)</f>
        <v>0</v>
      </c>
    </row>
    <row r="1432" spans="3:28" x14ac:dyDescent="0.3">
      <c r="C1432">
        <v>1431</v>
      </c>
      <c r="D1432" s="11" t="str">
        <f t="shared" si="22"/>
        <v>19- Fuchu</v>
      </c>
      <c r="E1432" t="str">
        <f>VLOOKUP($D1432,metadata!$B$2:$S$450,2,FALSE)</f>
        <v>Kato, Y</v>
      </c>
      <c r="F1432" t="str">
        <f>VLOOKUP($D1432,metadata!$B$2:$S$450,3,FALSE)</f>
        <v>Geographic variation in photoperiodic response for the induction of pupal diapause in the Aristolochia-feeding butterfly Atrophaneura alcinous</v>
      </c>
      <c r="G1432" t="str">
        <f>VLOOKUP($D1432,metadata!$B$2:$S$450,4,FALSE)</f>
        <v>10.1303/aez.2005.347</v>
      </c>
      <c r="H1432" t="str">
        <f>VLOOKUP($D1432,metadata!$B$2:$S$450,5,FALSE)</f>
        <v>y</v>
      </c>
      <c r="I1432" t="str">
        <f>VLOOKUP($D1432,metadata!$B$2:$S$450,6,FALSE)</f>
        <v>a</v>
      </c>
      <c r="J1432" t="str">
        <f>VLOOKUP($D1432,metadata!$B$2:$S$450,7,FALSE)</f>
        <v>i</v>
      </c>
      <c r="K1432">
        <f>VLOOKUP($D1432,metadata!$B$2:$S$450,8,FALSE)</f>
        <v>7</v>
      </c>
      <c r="L1432">
        <f>VLOOKUP($D1432,metadata!$B$2:$S$450,9,FALSE)</f>
        <v>5</v>
      </c>
      <c r="M1432">
        <f>VLOOKUP($D1432,metadata!$B$2:$S$450,10,FALSE)</f>
        <v>0</v>
      </c>
      <c r="N1432" t="str">
        <f>VLOOKUP($D1432,metadata!$B$2:$S$450,11,FALSE)</f>
        <v>Atrophaneura alcinous</v>
      </c>
      <c r="O1432" t="str">
        <f>VLOOKUP($D1432,metadata!$B$2:$S$450,12,FALSE)</f>
        <v>lepidoptera</v>
      </c>
      <c r="P1432" t="str">
        <f>VLOOKUP($D1432,metadata!$B$2:$S$450,13,FALSE)</f>
        <v xml:space="preserve"> Fuchu</v>
      </c>
      <c r="Q1432">
        <f>VLOOKUP($D1432,metadata!$B$2:$S$450,14,FALSE)</f>
        <v>35.668968999999997</v>
      </c>
      <c r="R1432">
        <f>VLOOKUP($D1432,metadata!$B$2:$S$450,15,FALSE)</f>
        <v>139.47766899999999</v>
      </c>
      <c r="S1432">
        <f>VLOOKUP($D1432,metadata!$B$2:$S$450,16,FALSE)</f>
        <v>0.05</v>
      </c>
      <c r="T1432">
        <f>VLOOKUP($D1432,metadata!$B$2:$S$450,17,FALSE)</f>
        <v>50</v>
      </c>
      <c r="U1432">
        <f>VLOOKUP($D1432,metadata!$B$2:$S$450,18,FALSE)</f>
        <v>0</v>
      </c>
      <c r="V1432">
        <f>VLOOKUP($D1432,metadata!$B$2:$Z$450,19,FALSE)</f>
        <v>25</v>
      </c>
      <c r="W1432" t="str">
        <f>VLOOKUP($D1432,metadata!$B$2:$Z$450,20,FALSE)</f>
        <v>global average</v>
      </c>
      <c r="X1432">
        <f>VLOOKUP($D1432,metadata!$B$2:$Z$450,21,FALSE)</f>
        <v>0</v>
      </c>
      <c r="Y1432">
        <f>VLOOKUP($D1432,metadata!$B$2:$Z$450,22,FALSE)</f>
        <v>19</v>
      </c>
      <c r="Z1432">
        <f>VLOOKUP($D1432,metadata!$B$2:$Z$450,23,FALSE)</f>
        <v>0</v>
      </c>
      <c r="AA1432">
        <f>VLOOKUP($D1432,metadata!$B$2:$Z$450,24,FALSE)</f>
        <v>0</v>
      </c>
      <c r="AB1432">
        <f>VLOOKUP($D1432,metadata!$B$2:$Z$450,25,FALSE)</f>
        <v>0</v>
      </c>
    </row>
    <row r="1433" spans="3:28" x14ac:dyDescent="0.3">
      <c r="C1433">
        <v>1432</v>
      </c>
      <c r="D1433" s="11" t="str">
        <f t="shared" si="22"/>
        <v>19- Fuchu</v>
      </c>
      <c r="E1433" t="str">
        <f>VLOOKUP($D1433,metadata!$B$2:$S$450,2,FALSE)</f>
        <v>Kato, Y</v>
      </c>
      <c r="F1433" t="str">
        <f>VLOOKUP($D1433,metadata!$B$2:$S$450,3,FALSE)</f>
        <v>Geographic variation in photoperiodic response for the induction of pupal diapause in the Aristolochia-feeding butterfly Atrophaneura alcinous</v>
      </c>
      <c r="G1433" t="str">
        <f>VLOOKUP($D1433,metadata!$B$2:$S$450,4,FALSE)</f>
        <v>10.1303/aez.2005.347</v>
      </c>
      <c r="H1433" t="str">
        <f>VLOOKUP($D1433,metadata!$B$2:$S$450,5,FALSE)</f>
        <v>y</v>
      </c>
      <c r="I1433" t="str">
        <f>VLOOKUP($D1433,metadata!$B$2:$S$450,6,FALSE)</f>
        <v>a</v>
      </c>
      <c r="J1433" t="str">
        <f>VLOOKUP($D1433,metadata!$B$2:$S$450,7,FALSE)</f>
        <v>i</v>
      </c>
      <c r="K1433">
        <f>VLOOKUP($D1433,metadata!$B$2:$S$450,8,FALSE)</f>
        <v>7</v>
      </c>
      <c r="L1433">
        <f>VLOOKUP($D1433,metadata!$B$2:$S$450,9,FALSE)</f>
        <v>5</v>
      </c>
      <c r="M1433">
        <f>VLOOKUP($D1433,metadata!$B$2:$S$450,10,FALSE)</f>
        <v>0</v>
      </c>
      <c r="N1433" t="str">
        <f>VLOOKUP($D1433,metadata!$B$2:$S$450,11,FALSE)</f>
        <v>Atrophaneura alcinous</v>
      </c>
      <c r="O1433" t="str">
        <f>VLOOKUP($D1433,metadata!$B$2:$S$450,12,FALSE)</f>
        <v>lepidoptera</v>
      </c>
      <c r="P1433" t="str">
        <f>VLOOKUP($D1433,metadata!$B$2:$S$450,13,FALSE)</f>
        <v xml:space="preserve"> Fuchu</v>
      </c>
      <c r="Q1433">
        <f>VLOOKUP($D1433,metadata!$B$2:$S$450,14,FALSE)</f>
        <v>35.668968999999997</v>
      </c>
      <c r="R1433">
        <f>VLOOKUP($D1433,metadata!$B$2:$S$450,15,FALSE)</f>
        <v>139.47766899999999</v>
      </c>
      <c r="S1433">
        <f>VLOOKUP($D1433,metadata!$B$2:$S$450,16,FALSE)</f>
        <v>0.05</v>
      </c>
      <c r="T1433">
        <f>VLOOKUP($D1433,metadata!$B$2:$S$450,17,FALSE)</f>
        <v>50</v>
      </c>
      <c r="U1433">
        <f>VLOOKUP($D1433,metadata!$B$2:$S$450,18,FALSE)</f>
        <v>0</v>
      </c>
      <c r="V1433">
        <f>VLOOKUP($D1433,metadata!$B$2:$Z$450,19,FALSE)</f>
        <v>25</v>
      </c>
      <c r="W1433" t="str">
        <f>VLOOKUP($D1433,metadata!$B$2:$Z$450,20,FALSE)</f>
        <v>global average</v>
      </c>
      <c r="X1433">
        <f>VLOOKUP($D1433,metadata!$B$2:$Z$450,21,FALSE)</f>
        <v>0</v>
      </c>
      <c r="Y1433">
        <f>VLOOKUP($D1433,metadata!$B$2:$Z$450,22,FALSE)</f>
        <v>19</v>
      </c>
      <c r="Z1433">
        <f>VLOOKUP($D1433,metadata!$B$2:$Z$450,23,FALSE)</f>
        <v>0</v>
      </c>
      <c r="AA1433">
        <f>VLOOKUP($D1433,metadata!$B$2:$Z$450,24,FALSE)</f>
        <v>0</v>
      </c>
      <c r="AB1433">
        <f>VLOOKUP($D1433,metadata!$B$2:$Z$450,25,FALSE)</f>
        <v>0</v>
      </c>
    </row>
    <row r="1434" spans="3:28" x14ac:dyDescent="0.3">
      <c r="C1434">
        <v>1433</v>
      </c>
      <c r="D1434" s="11" t="str">
        <f t="shared" si="22"/>
        <v>19- Fuchu</v>
      </c>
      <c r="E1434" t="str">
        <f>VLOOKUP($D1434,metadata!$B$2:$S$450,2,FALSE)</f>
        <v>Kato, Y</v>
      </c>
      <c r="F1434" t="str">
        <f>VLOOKUP($D1434,metadata!$B$2:$S$450,3,FALSE)</f>
        <v>Geographic variation in photoperiodic response for the induction of pupal diapause in the Aristolochia-feeding butterfly Atrophaneura alcinous</v>
      </c>
      <c r="G1434" t="str">
        <f>VLOOKUP($D1434,metadata!$B$2:$S$450,4,FALSE)</f>
        <v>10.1303/aez.2005.347</v>
      </c>
      <c r="H1434" t="str">
        <f>VLOOKUP($D1434,metadata!$B$2:$S$450,5,FALSE)</f>
        <v>y</v>
      </c>
      <c r="I1434" t="str">
        <f>VLOOKUP($D1434,metadata!$B$2:$S$450,6,FALSE)</f>
        <v>a</v>
      </c>
      <c r="J1434" t="str">
        <f>VLOOKUP($D1434,metadata!$B$2:$S$450,7,FALSE)</f>
        <v>i</v>
      </c>
      <c r="K1434">
        <f>VLOOKUP($D1434,metadata!$B$2:$S$450,8,FALSE)</f>
        <v>7</v>
      </c>
      <c r="L1434">
        <f>VLOOKUP($D1434,metadata!$B$2:$S$450,9,FALSE)</f>
        <v>5</v>
      </c>
      <c r="M1434">
        <f>VLOOKUP($D1434,metadata!$B$2:$S$450,10,FALSE)</f>
        <v>0</v>
      </c>
      <c r="N1434" t="str">
        <f>VLOOKUP($D1434,metadata!$B$2:$S$450,11,FALSE)</f>
        <v>Atrophaneura alcinous</v>
      </c>
      <c r="O1434" t="str">
        <f>VLOOKUP($D1434,metadata!$B$2:$S$450,12,FALSE)</f>
        <v>lepidoptera</v>
      </c>
      <c r="P1434" t="str">
        <f>VLOOKUP($D1434,metadata!$B$2:$S$450,13,FALSE)</f>
        <v xml:space="preserve"> Fuchu</v>
      </c>
      <c r="Q1434">
        <f>VLOOKUP($D1434,metadata!$B$2:$S$450,14,FALSE)</f>
        <v>35.668968999999997</v>
      </c>
      <c r="R1434">
        <f>VLOOKUP($D1434,metadata!$B$2:$S$450,15,FALSE)</f>
        <v>139.47766899999999</v>
      </c>
      <c r="S1434">
        <f>VLOOKUP($D1434,metadata!$B$2:$S$450,16,FALSE)</f>
        <v>0.05</v>
      </c>
      <c r="T1434">
        <f>VLOOKUP($D1434,metadata!$B$2:$S$450,17,FALSE)</f>
        <v>50</v>
      </c>
      <c r="U1434">
        <f>VLOOKUP($D1434,metadata!$B$2:$S$450,18,FALSE)</f>
        <v>0</v>
      </c>
      <c r="V1434">
        <f>VLOOKUP($D1434,metadata!$B$2:$Z$450,19,FALSE)</f>
        <v>25</v>
      </c>
      <c r="W1434" t="str">
        <f>VLOOKUP($D1434,metadata!$B$2:$Z$450,20,FALSE)</f>
        <v>global average</v>
      </c>
      <c r="X1434">
        <f>VLOOKUP($D1434,metadata!$B$2:$Z$450,21,FALSE)</f>
        <v>0</v>
      </c>
      <c r="Y1434">
        <f>VLOOKUP($D1434,metadata!$B$2:$Z$450,22,FALSE)</f>
        <v>19</v>
      </c>
      <c r="Z1434">
        <f>VLOOKUP($D1434,metadata!$B$2:$Z$450,23,FALSE)</f>
        <v>0</v>
      </c>
      <c r="AA1434">
        <f>VLOOKUP($D1434,metadata!$B$2:$Z$450,24,FALSE)</f>
        <v>0</v>
      </c>
      <c r="AB1434">
        <f>VLOOKUP($D1434,metadata!$B$2:$Z$450,25,FALSE)</f>
        <v>0</v>
      </c>
    </row>
    <row r="1435" spans="3:28" x14ac:dyDescent="0.3">
      <c r="C1435">
        <v>1434</v>
      </c>
      <c r="D1435" s="11" t="str">
        <f t="shared" si="22"/>
        <v>19- Fuchu</v>
      </c>
      <c r="E1435" t="str">
        <f>VLOOKUP($D1435,metadata!$B$2:$S$450,2,FALSE)</f>
        <v>Kato, Y</v>
      </c>
      <c r="F1435" t="str">
        <f>VLOOKUP($D1435,metadata!$B$2:$S$450,3,FALSE)</f>
        <v>Geographic variation in photoperiodic response for the induction of pupal diapause in the Aristolochia-feeding butterfly Atrophaneura alcinous</v>
      </c>
      <c r="G1435" t="str">
        <f>VLOOKUP($D1435,metadata!$B$2:$S$450,4,FALSE)</f>
        <v>10.1303/aez.2005.347</v>
      </c>
      <c r="H1435" t="str">
        <f>VLOOKUP($D1435,metadata!$B$2:$S$450,5,FALSE)</f>
        <v>y</v>
      </c>
      <c r="I1435" t="str">
        <f>VLOOKUP($D1435,metadata!$B$2:$S$450,6,FALSE)</f>
        <v>a</v>
      </c>
      <c r="J1435" t="str">
        <f>VLOOKUP($D1435,metadata!$B$2:$S$450,7,FALSE)</f>
        <v>i</v>
      </c>
      <c r="K1435">
        <f>VLOOKUP($D1435,metadata!$B$2:$S$450,8,FALSE)</f>
        <v>7</v>
      </c>
      <c r="L1435">
        <f>VLOOKUP($D1435,metadata!$B$2:$S$450,9,FALSE)</f>
        <v>5</v>
      </c>
      <c r="M1435">
        <f>VLOOKUP($D1435,metadata!$B$2:$S$450,10,FALSE)</f>
        <v>0</v>
      </c>
      <c r="N1435" t="str">
        <f>VLOOKUP($D1435,metadata!$B$2:$S$450,11,FALSE)</f>
        <v>Atrophaneura alcinous</v>
      </c>
      <c r="O1435" t="str">
        <f>VLOOKUP($D1435,metadata!$B$2:$S$450,12,FALSE)</f>
        <v>lepidoptera</v>
      </c>
      <c r="P1435" t="str">
        <f>VLOOKUP($D1435,metadata!$B$2:$S$450,13,FALSE)</f>
        <v xml:space="preserve"> Fuchu</v>
      </c>
      <c r="Q1435">
        <f>VLOOKUP($D1435,metadata!$B$2:$S$450,14,FALSE)</f>
        <v>35.668968999999997</v>
      </c>
      <c r="R1435">
        <f>VLOOKUP($D1435,metadata!$B$2:$S$450,15,FALSE)</f>
        <v>139.47766899999999</v>
      </c>
      <c r="S1435">
        <f>VLOOKUP($D1435,metadata!$B$2:$S$450,16,FALSE)</f>
        <v>0.05</v>
      </c>
      <c r="T1435">
        <f>VLOOKUP($D1435,metadata!$B$2:$S$450,17,FALSE)</f>
        <v>50</v>
      </c>
      <c r="U1435">
        <f>VLOOKUP($D1435,metadata!$B$2:$S$450,18,FALSE)</f>
        <v>0</v>
      </c>
      <c r="V1435">
        <f>VLOOKUP($D1435,metadata!$B$2:$Z$450,19,FALSE)</f>
        <v>25</v>
      </c>
      <c r="W1435" t="str">
        <f>VLOOKUP($D1435,metadata!$B$2:$Z$450,20,FALSE)</f>
        <v>global average</v>
      </c>
      <c r="X1435">
        <f>VLOOKUP($D1435,metadata!$B$2:$Z$450,21,FALSE)</f>
        <v>0</v>
      </c>
      <c r="Y1435">
        <f>VLOOKUP($D1435,metadata!$B$2:$Z$450,22,FALSE)</f>
        <v>19</v>
      </c>
      <c r="Z1435">
        <f>VLOOKUP($D1435,metadata!$B$2:$Z$450,23,FALSE)</f>
        <v>0</v>
      </c>
      <c r="AA1435">
        <f>VLOOKUP($D1435,metadata!$B$2:$Z$450,24,FALSE)</f>
        <v>0</v>
      </c>
      <c r="AB1435">
        <f>VLOOKUP($D1435,metadata!$B$2:$Z$450,25,FALSE)</f>
        <v>0</v>
      </c>
    </row>
    <row r="1436" spans="3:28" x14ac:dyDescent="0.3">
      <c r="C1436">
        <v>1435</v>
      </c>
      <c r="D1436" s="11" t="str">
        <f t="shared" si="22"/>
        <v>19- Fuchu</v>
      </c>
      <c r="E1436" t="str">
        <f>VLOOKUP($D1436,metadata!$B$2:$S$450,2,FALSE)</f>
        <v>Kato, Y</v>
      </c>
      <c r="F1436" t="str">
        <f>VLOOKUP($D1436,metadata!$B$2:$S$450,3,FALSE)</f>
        <v>Geographic variation in photoperiodic response for the induction of pupal diapause in the Aristolochia-feeding butterfly Atrophaneura alcinous</v>
      </c>
      <c r="G1436" t="str">
        <f>VLOOKUP($D1436,metadata!$B$2:$S$450,4,FALSE)</f>
        <v>10.1303/aez.2005.347</v>
      </c>
      <c r="H1436" t="str">
        <f>VLOOKUP($D1436,metadata!$B$2:$S$450,5,FALSE)</f>
        <v>y</v>
      </c>
      <c r="I1436" t="str">
        <f>VLOOKUP($D1436,metadata!$B$2:$S$450,6,FALSE)</f>
        <v>a</v>
      </c>
      <c r="J1436" t="str">
        <f>VLOOKUP($D1436,metadata!$B$2:$S$450,7,FALSE)</f>
        <v>i</v>
      </c>
      <c r="K1436">
        <f>VLOOKUP($D1436,metadata!$B$2:$S$450,8,FALSE)</f>
        <v>7</v>
      </c>
      <c r="L1436">
        <f>VLOOKUP($D1436,metadata!$B$2:$S$450,9,FALSE)</f>
        <v>5</v>
      </c>
      <c r="M1436">
        <f>VLOOKUP($D1436,metadata!$B$2:$S$450,10,FALSE)</f>
        <v>0</v>
      </c>
      <c r="N1436" t="str">
        <f>VLOOKUP($D1436,metadata!$B$2:$S$450,11,FALSE)</f>
        <v>Atrophaneura alcinous</v>
      </c>
      <c r="O1436" t="str">
        <f>VLOOKUP($D1436,metadata!$B$2:$S$450,12,FALSE)</f>
        <v>lepidoptera</v>
      </c>
      <c r="P1436" t="str">
        <f>VLOOKUP($D1436,metadata!$B$2:$S$450,13,FALSE)</f>
        <v xml:space="preserve"> Fuchu</v>
      </c>
      <c r="Q1436">
        <f>VLOOKUP($D1436,metadata!$B$2:$S$450,14,FALSE)</f>
        <v>35.668968999999997</v>
      </c>
      <c r="R1436">
        <f>VLOOKUP($D1436,metadata!$B$2:$S$450,15,FALSE)</f>
        <v>139.47766899999999</v>
      </c>
      <c r="S1436">
        <f>VLOOKUP($D1436,metadata!$B$2:$S$450,16,FALSE)</f>
        <v>0.05</v>
      </c>
      <c r="T1436">
        <f>VLOOKUP($D1436,metadata!$B$2:$S$450,17,FALSE)</f>
        <v>50</v>
      </c>
      <c r="U1436">
        <f>VLOOKUP($D1436,metadata!$B$2:$S$450,18,FALSE)</f>
        <v>0</v>
      </c>
      <c r="V1436">
        <f>VLOOKUP($D1436,metadata!$B$2:$Z$450,19,FALSE)</f>
        <v>25</v>
      </c>
      <c r="W1436" t="str">
        <f>VLOOKUP($D1436,metadata!$B$2:$Z$450,20,FALSE)</f>
        <v>global average</v>
      </c>
      <c r="X1436">
        <f>VLOOKUP($D1436,metadata!$B$2:$Z$450,21,FALSE)</f>
        <v>0</v>
      </c>
      <c r="Y1436">
        <f>VLOOKUP($D1436,metadata!$B$2:$Z$450,22,FALSE)</f>
        <v>19</v>
      </c>
      <c r="Z1436">
        <f>VLOOKUP($D1436,metadata!$B$2:$Z$450,23,FALSE)</f>
        <v>0</v>
      </c>
      <c r="AA1436">
        <f>VLOOKUP($D1436,metadata!$B$2:$Z$450,24,FALSE)</f>
        <v>0</v>
      </c>
      <c r="AB1436">
        <f>VLOOKUP($D1436,metadata!$B$2:$Z$450,25,FALSE)</f>
        <v>0</v>
      </c>
    </row>
    <row r="1437" spans="3:28" x14ac:dyDescent="0.3">
      <c r="C1437">
        <v>1436</v>
      </c>
      <c r="D1437" s="11" t="str">
        <f t="shared" si="22"/>
        <v>19- Fuchu</v>
      </c>
      <c r="E1437" t="str">
        <f>VLOOKUP($D1437,metadata!$B$2:$S$450,2,FALSE)</f>
        <v>Kato, Y</v>
      </c>
      <c r="F1437" t="str">
        <f>VLOOKUP($D1437,metadata!$B$2:$S$450,3,FALSE)</f>
        <v>Geographic variation in photoperiodic response for the induction of pupal diapause in the Aristolochia-feeding butterfly Atrophaneura alcinous</v>
      </c>
      <c r="G1437" t="str">
        <f>VLOOKUP($D1437,metadata!$B$2:$S$450,4,FALSE)</f>
        <v>10.1303/aez.2005.347</v>
      </c>
      <c r="H1437" t="str">
        <f>VLOOKUP($D1437,metadata!$B$2:$S$450,5,FALSE)</f>
        <v>y</v>
      </c>
      <c r="I1437" t="str">
        <f>VLOOKUP($D1437,metadata!$B$2:$S$450,6,FALSE)</f>
        <v>a</v>
      </c>
      <c r="J1437" t="str">
        <f>VLOOKUP($D1437,metadata!$B$2:$S$450,7,FALSE)</f>
        <v>i</v>
      </c>
      <c r="K1437">
        <f>VLOOKUP($D1437,metadata!$B$2:$S$450,8,FALSE)</f>
        <v>7</v>
      </c>
      <c r="L1437">
        <f>VLOOKUP($D1437,metadata!$B$2:$S$450,9,FALSE)</f>
        <v>5</v>
      </c>
      <c r="M1437">
        <f>VLOOKUP($D1437,metadata!$B$2:$S$450,10,FALSE)</f>
        <v>0</v>
      </c>
      <c r="N1437" t="str">
        <f>VLOOKUP($D1437,metadata!$B$2:$S$450,11,FALSE)</f>
        <v>Atrophaneura alcinous</v>
      </c>
      <c r="O1437" t="str">
        <f>VLOOKUP($D1437,metadata!$B$2:$S$450,12,FALSE)</f>
        <v>lepidoptera</v>
      </c>
      <c r="P1437" t="str">
        <f>VLOOKUP($D1437,metadata!$B$2:$S$450,13,FALSE)</f>
        <v xml:space="preserve"> Fuchu</v>
      </c>
      <c r="Q1437">
        <f>VLOOKUP($D1437,metadata!$B$2:$S$450,14,FALSE)</f>
        <v>35.668968999999997</v>
      </c>
      <c r="R1437">
        <f>VLOOKUP($D1437,metadata!$B$2:$S$450,15,FALSE)</f>
        <v>139.47766899999999</v>
      </c>
      <c r="S1437">
        <f>VLOOKUP($D1437,metadata!$B$2:$S$450,16,FALSE)</f>
        <v>0.05</v>
      </c>
      <c r="T1437">
        <f>VLOOKUP($D1437,metadata!$B$2:$S$450,17,FALSE)</f>
        <v>50</v>
      </c>
      <c r="U1437">
        <f>VLOOKUP($D1437,metadata!$B$2:$S$450,18,FALSE)</f>
        <v>0</v>
      </c>
      <c r="V1437">
        <f>VLOOKUP($D1437,metadata!$B$2:$Z$450,19,FALSE)</f>
        <v>25</v>
      </c>
      <c r="W1437" t="str">
        <f>VLOOKUP($D1437,metadata!$B$2:$Z$450,20,FALSE)</f>
        <v>global average</v>
      </c>
      <c r="X1437">
        <f>VLOOKUP($D1437,metadata!$B$2:$Z$450,21,FALSE)</f>
        <v>0</v>
      </c>
      <c r="Y1437">
        <f>VLOOKUP($D1437,metadata!$B$2:$Z$450,22,FALSE)</f>
        <v>19</v>
      </c>
      <c r="Z1437">
        <f>VLOOKUP($D1437,metadata!$B$2:$Z$450,23,FALSE)</f>
        <v>0</v>
      </c>
      <c r="AA1437">
        <f>VLOOKUP($D1437,metadata!$B$2:$Z$450,24,FALSE)</f>
        <v>0</v>
      </c>
      <c r="AB1437">
        <f>VLOOKUP($D1437,metadata!$B$2:$Z$450,25,FALSE)</f>
        <v>0</v>
      </c>
    </row>
    <row r="1438" spans="3:28" x14ac:dyDescent="0.3">
      <c r="C1438">
        <v>1437</v>
      </c>
      <c r="D1438" s="11" t="str">
        <f t="shared" si="22"/>
        <v>19- Fuchu</v>
      </c>
      <c r="E1438" t="str">
        <f>VLOOKUP($D1438,metadata!$B$2:$S$450,2,FALSE)</f>
        <v>Kato, Y</v>
      </c>
      <c r="F1438" t="str">
        <f>VLOOKUP($D1438,metadata!$B$2:$S$450,3,FALSE)</f>
        <v>Geographic variation in photoperiodic response for the induction of pupal diapause in the Aristolochia-feeding butterfly Atrophaneura alcinous</v>
      </c>
      <c r="G1438" t="str">
        <f>VLOOKUP($D1438,metadata!$B$2:$S$450,4,FALSE)</f>
        <v>10.1303/aez.2005.347</v>
      </c>
      <c r="H1438" t="str">
        <f>VLOOKUP($D1438,metadata!$B$2:$S$450,5,FALSE)</f>
        <v>y</v>
      </c>
      <c r="I1438" t="str">
        <f>VLOOKUP($D1438,metadata!$B$2:$S$450,6,FALSE)</f>
        <v>a</v>
      </c>
      <c r="J1438" t="str">
        <f>VLOOKUP($D1438,metadata!$B$2:$S$450,7,FALSE)</f>
        <v>i</v>
      </c>
      <c r="K1438">
        <f>VLOOKUP($D1438,metadata!$B$2:$S$450,8,FALSE)</f>
        <v>7</v>
      </c>
      <c r="L1438">
        <f>VLOOKUP($D1438,metadata!$B$2:$S$450,9,FALSE)</f>
        <v>5</v>
      </c>
      <c r="M1438">
        <f>VLOOKUP($D1438,metadata!$B$2:$S$450,10,FALSE)</f>
        <v>0</v>
      </c>
      <c r="N1438" t="str">
        <f>VLOOKUP($D1438,metadata!$B$2:$S$450,11,FALSE)</f>
        <v>Atrophaneura alcinous</v>
      </c>
      <c r="O1438" t="str">
        <f>VLOOKUP($D1438,metadata!$B$2:$S$450,12,FALSE)</f>
        <v>lepidoptera</v>
      </c>
      <c r="P1438" t="str">
        <f>VLOOKUP($D1438,metadata!$B$2:$S$450,13,FALSE)</f>
        <v xml:space="preserve"> Fuchu</v>
      </c>
      <c r="Q1438">
        <f>VLOOKUP($D1438,metadata!$B$2:$S$450,14,FALSE)</f>
        <v>35.668968999999997</v>
      </c>
      <c r="R1438">
        <f>VLOOKUP($D1438,metadata!$B$2:$S$450,15,FALSE)</f>
        <v>139.47766899999999</v>
      </c>
      <c r="S1438">
        <f>VLOOKUP($D1438,metadata!$B$2:$S$450,16,FALSE)</f>
        <v>0.05</v>
      </c>
      <c r="T1438">
        <f>VLOOKUP($D1438,metadata!$B$2:$S$450,17,FALSE)</f>
        <v>50</v>
      </c>
      <c r="U1438">
        <f>VLOOKUP($D1438,metadata!$B$2:$S$450,18,FALSE)</f>
        <v>0</v>
      </c>
      <c r="V1438">
        <f>VLOOKUP($D1438,metadata!$B$2:$Z$450,19,FALSE)</f>
        <v>25</v>
      </c>
      <c r="W1438" t="str">
        <f>VLOOKUP($D1438,metadata!$B$2:$Z$450,20,FALSE)</f>
        <v>global average</v>
      </c>
      <c r="X1438">
        <f>VLOOKUP($D1438,metadata!$B$2:$Z$450,21,FALSE)</f>
        <v>0</v>
      </c>
      <c r="Y1438">
        <f>VLOOKUP($D1438,metadata!$B$2:$Z$450,22,FALSE)</f>
        <v>19</v>
      </c>
      <c r="Z1438">
        <f>VLOOKUP($D1438,metadata!$B$2:$Z$450,23,FALSE)</f>
        <v>0</v>
      </c>
      <c r="AA1438">
        <f>VLOOKUP($D1438,metadata!$B$2:$Z$450,24,FALSE)</f>
        <v>0</v>
      </c>
      <c r="AB1438">
        <f>VLOOKUP($D1438,metadata!$B$2:$Z$450,25,FALSE)</f>
        <v>0</v>
      </c>
    </row>
    <row r="1439" spans="3:28" x14ac:dyDescent="0.3">
      <c r="C1439">
        <v>1438</v>
      </c>
      <c r="D1439" s="11" t="str">
        <f t="shared" si="22"/>
        <v>19- Fuchu</v>
      </c>
      <c r="E1439" t="str">
        <f>VLOOKUP($D1439,metadata!$B$2:$S$450,2,FALSE)</f>
        <v>Kato, Y</v>
      </c>
      <c r="F1439" t="str">
        <f>VLOOKUP($D1439,metadata!$B$2:$S$450,3,FALSE)</f>
        <v>Geographic variation in photoperiodic response for the induction of pupal diapause in the Aristolochia-feeding butterfly Atrophaneura alcinous</v>
      </c>
      <c r="G1439" t="str">
        <f>VLOOKUP($D1439,metadata!$B$2:$S$450,4,FALSE)</f>
        <v>10.1303/aez.2005.347</v>
      </c>
      <c r="H1439" t="str">
        <f>VLOOKUP($D1439,metadata!$B$2:$S$450,5,FALSE)</f>
        <v>y</v>
      </c>
      <c r="I1439" t="str">
        <f>VLOOKUP($D1439,metadata!$B$2:$S$450,6,FALSE)</f>
        <v>a</v>
      </c>
      <c r="J1439" t="str">
        <f>VLOOKUP($D1439,metadata!$B$2:$S$450,7,FALSE)</f>
        <v>i</v>
      </c>
      <c r="K1439">
        <f>VLOOKUP($D1439,metadata!$B$2:$S$450,8,FALSE)</f>
        <v>7</v>
      </c>
      <c r="L1439">
        <f>VLOOKUP($D1439,metadata!$B$2:$S$450,9,FALSE)</f>
        <v>5</v>
      </c>
      <c r="M1439">
        <f>VLOOKUP($D1439,metadata!$B$2:$S$450,10,FALSE)</f>
        <v>0</v>
      </c>
      <c r="N1439" t="str">
        <f>VLOOKUP($D1439,metadata!$B$2:$S$450,11,FALSE)</f>
        <v>Atrophaneura alcinous</v>
      </c>
      <c r="O1439" t="str">
        <f>VLOOKUP($D1439,metadata!$B$2:$S$450,12,FALSE)</f>
        <v>lepidoptera</v>
      </c>
      <c r="P1439" t="str">
        <f>VLOOKUP($D1439,metadata!$B$2:$S$450,13,FALSE)</f>
        <v xml:space="preserve"> Fuchu</v>
      </c>
      <c r="Q1439">
        <f>VLOOKUP($D1439,metadata!$B$2:$S$450,14,FALSE)</f>
        <v>35.668968999999997</v>
      </c>
      <c r="R1439">
        <f>VLOOKUP($D1439,metadata!$B$2:$S$450,15,FALSE)</f>
        <v>139.47766899999999</v>
      </c>
      <c r="S1439">
        <f>VLOOKUP($D1439,metadata!$B$2:$S$450,16,FALSE)</f>
        <v>0.05</v>
      </c>
      <c r="T1439">
        <f>VLOOKUP($D1439,metadata!$B$2:$S$450,17,FALSE)</f>
        <v>50</v>
      </c>
      <c r="U1439">
        <f>VLOOKUP($D1439,metadata!$B$2:$S$450,18,FALSE)</f>
        <v>0</v>
      </c>
      <c r="V1439">
        <f>VLOOKUP($D1439,metadata!$B$2:$Z$450,19,FALSE)</f>
        <v>25</v>
      </c>
      <c r="W1439" t="str">
        <f>VLOOKUP($D1439,metadata!$B$2:$Z$450,20,FALSE)</f>
        <v>global average</v>
      </c>
      <c r="X1439">
        <f>VLOOKUP($D1439,metadata!$B$2:$Z$450,21,FALSE)</f>
        <v>0</v>
      </c>
      <c r="Y1439">
        <f>VLOOKUP($D1439,metadata!$B$2:$Z$450,22,FALSE)</f>
        <v>19</v>
      </c>
      <c r="Z1439">
        <f>VLOOKUP($D1439,metadata!$B$2:$Z$450,23,FALSE)</f>
        <v>0</v>
      </c>
      <c r="AA1439">
        <f>VLOOKUP($D1439,metadata!$B$2:$Z$450,24,FALSE)</f>
        <v>0</v>
      </c>
      <c r="AB1439">
        <f>VLOOKUP($D1439,metadata!$B$2:$Z$450,25,FALSE)</f>
        <v>0</v>
      </c>
    </row>
    <row r="1440" spans="3:28" x14ac:dyDescent="0.3">
      <c r="C1440">
        <v>1439</v>
      </c>
      <c r="D1440" s="11" t="str">
        <f t="shared" si="22"/>
        <v>19- Fuchu</v>
      </c>
      <c r="E1440" t="str">
        <f>VLOOKUP($D1440,metadata!$B$2:$S$450,2,FALSE)</f>
        <v>Kato, Y</v>
      </c>
      <c r="F1440" t="str">
        <f>VLOOKUP($D1440,metadata!$B$2:$S$450,3,FALSE)</f>
        <v>Geographic variation in photoperiodic response for the induction of pupal diapause in the Aristolochia-feeding butterfly Atrophaneura alcinous</v>
      </c>
      <c r="G1440" t="str">
        <f>VLOOKUP($D1440,metadata!$B$2:$S$450,4,FALSE)</f>
        <v>10.1303/aez.2005.347</v>
      </c>
      <c r="H1440" t="str">
        <f>VLOOKUP($D1440,metadata!$B$2:$S$450,5,FALSE)</f>
        <v>y</v>
      </c>
      <c r="I1440" t="str">
        <f>VLOOKUP($D1440,metadata!$B$2:$S$450,6,FALSE)</f>
        <v>a</v>
      </c>
      <c r="J1440" t="str">
        <f>VLOOKUP($D1440,metadata!$B$2:$S$450,7,FALSE)</f>
        <v>i</v>
      </c>
      <c r="K1440">
        <f>VLOOKUP($D1440,metadata!$B$2:$S$450,8,FALSE)</f>
        <v>7</v>
      </c>
      <c r="L1440">
        <f>VLOOKUP($D1440,metadata!$B$2:$S$450,9,FALSE)</f>
        <v>5</v>
      </c>
      <c r="M1440">
        <f>VLOOKUP($D1440,metadata!$B$2:$S$450,10,FALSE)</f>
        <v>0</v>
      </c>
      <c r="N1440" t="str">
        <f>VLOOKUP($D1440,metadata!$B$2:$S$450,11,FALSE)</f>
        <v>Atrophaneura alcinous</v>
      </c>
      <c r="O1440" t="str">
        <f>VLOOKUP($D1440,metadata!$B$2:$S$450,12,FALSE)</f>
        <v>lepidoptera</v>
      </c>
      <c r="P1440" t="str">
        <f>VLOOKUP($D1440,metadata!$B$2:$S$450,13,FALSE)</f>
        <v xml:space="preserve"> Fuchu</v>
      </c>
      <c r="Q1440">
        <f>VLOOKUP($D1440,metadata!$B$2:$S$450,14,FALSE)</f>
        <v>35.668968999999997</v>
      </c>
      <c r="R1440">
        <f>VLOOKUP($D1440,metadata!$B$2:$S$450,15,FALSE)</f>
        <v>139.47766899999999</v>
      </c>
      <c r="S1440">
        <f>VLOOKUP($D1440,metadata!$B$2:$S$450,16,FALSE)</f>
        <v>0.05</v>
      </c>
      <c r="T1440">
        <f>VLOOKUP($D1440,metadata!$B$2:$S$450,17,FALSE)</f>
        <v>50</v>
      </c>
      <c r="U1440">
        <f>VLOOKUP($D1440,metadata!$B$2:$S$450,18,FALSE)</f>
        <v>0</v>
      </c>
      <c r="V1440">
        <f>VLOOKUP($D1440,metadata!$B$2:$Z$450,19,FALSE)</f>
        <v>25</v>
      </c>
      <c r="W1440" t="str">
        <f>VLOOKUP($D1440,metadata!$B$2:$Z$450,20,FALSE)</f>
        <v>global average</v>
      </c>
      <c r="X1440">
        <f>VLOOKUP($D1440,metadata!$B$2:$Z$450,21,FALSE)</f>
        <v>0</v>
      </c>
      <c r="Y1440">
        <f>VLOOKUP($D1440,metadata!$B$2:$Z$450,22,FALSE)</f>
        <v>19</v>
      </c>
      <c r="Z1440">
        <f>VLOOKUP($D1440,metadata!$B$2:$Z$450,23,FALSE)</f>
        <v>0</v>
      </c>
      <c r="AA1440">
        <f>VLOOKUP($D1440,metadata!$B$2:$Z$450,24,FALSE)</f>
        <v>0</v>
      </c>
      <c r="AB1440">
        <f>VLOOKUP($D1440,metadata!$B$2:$Z$450,25,FALSE)</f>
        <v>0</v>
      </c>
    </row>
    <row r="1441" spans="3:28" x14ac:dyDescent="0.3">
      <c r="C1441">
        <v>1440</v>
      </c>
      <c r="D1441" s="11" t="str">
        <f t="shared" si="22"/>
        <v>19- Fuchu</v>
      </c>
      <c r="E1441" t="str">
        <f>VLOOKUP($D1441,metadata!$B$2:$S$450,2,FALSE)</f>
        <v>Kato, Y</v>
      </c>
      <c r="F1441" t="str">
        <f>VLOOKUP($D1441,metadata!$B$2:$S$450,3,FALSE)</f>
        <v>Geographic variation in photoperiodic response for the induction of pupal diapause in the Aristolochia-feeding butterfly Atrophaneura alcinous</v>
      </c>
      <c r="G1441" t="str">
        <f>VLOOKUP($D1441,metadata!$B$2:$S$450,4,FALSE)</f>
        <v>10.1303/aez.2005.347</v>
      </c>
      <c r="H1441" t="str">
        <f>VLOOKUP($D1441,metadata!$B$2:$S$450,5,FALSE)</f>
        <v>y</v>
      </c>
      <c r="I1441" t="str">
        <f>VLOOKUP($D1441,metadata!$B$2:$S$450,6,FALSE)</f>
        <v>a</v>
      </c>
      <c r="J1441" t="str">
        <f>VLOOKUP($D1441,metadata!$B$2:$S$450,7,FALSE)</f>
        <v>i</v>
      </c>
      <c r="K1441">
        <f>VLOOKUP($D1441,metadata!$B$2:$S$450,8,FALSE)</f>
        <v>7</v>
      </c>
      <c r="L1441">
        <f>VLOOKUP($D1441,metadata!$B$2:$S$450,9,FALSE)</f>
        <v>5</v>
      </c>
      <c r="M1441">
        <f>VLOOKUP($D1441,metadata!$B$2:$S$450,10,FALSE)</f>
        <v>0</v>
      </c>
      <c r="N1441" t="str">
        <f>VLOOKUP($D1441,metadata!$B$2:$S$450,11,FALSE)</f>
        <v>Atrophaneura alcinous</v>
      </c>
      <c r="O1441" t="str">
        <f>VLOOKUP($D1441,metadata!$B$2:$S$450,12,FALSE)</f>
        <v>lepidoptera</v>
      </c>
      <c r="P1441" t="str">
        <f>VLOOKUP($D1441,metadata!$B$2:$S$450,13,FALSE)</f>
        <v xml:space="preserve"> Fuchu</v>
      </c>
      <c r="Q1441">
        <f>VLOOKUP($D1441,metadata!$B$2:$S$450,14,FALSE)</f>
        <v>35.668968999999997</v>
      </c>
      <c r="R1441">
        <f>VLOOKUP($D1441,metadata!$B$2:$S$450,15,FALSE)</f>
        <v>139.47766899999999</v>
      </c>
      <c r="S1441">
        <f>VLOOKUP($D1441,metadata!$B$2:$S$450,16,FALSE)</f>
        <v>0.05</v>
      </c>
      <c r="T1441">
        <f>VLOOKUP($D1441,metadata!$B$2:$S$450,17,FALSE)</f>
        <v>50</v>
      </c>
      <c r="U1441">
        <f>VLOOKUP($D1441,metadata!$B$2:$S$450,18,FALSE)</f>
        <v>0</v>
      </c>
      <c r="V1441">
        <f>VLOOKUP($D1441,metadata!$B$2:$Z$450,19,FALSE)</f>
        <v>25</v>
      </c>
      <c r="W1441" t="str">
        <f>VLOOKUP($D1441,metadata!$B$2:$Z$450,20,FALSE)</f>
        <v>global average</v>
      </c>
      <c r="X1441">
        <f>VLOOKUP($D1441,metadata!$B$2:$Z$450,21,FALSE)</f>
        <v>0</v>
      </c>
      <c r="Y1441">
        <f>VLOOKUP($D1441,metadata!$B$2:$Z$450,22,FALSE)</f>
        <v>19</v>
      </c>
      <c r="Z1441">
        <f>VLOOKUP($D1441,metadata!$B$2:$Z$450,23,FALSE)</f>
        <v>0</v>
      </c>
      <c r="AA1441">
        <f>VLOOKUP($D1441,metadata!$B$2:$Z$450,24,FALSE)</f>
        <v>0</v>
      </c>
      <c r="AB1441">
        <f>VLOOKUP($D1441,metadata!$B$2:$Z$450,25,FALSE)</f>
        <v>0</v>
      </c>
    </row>
    <row r="1442" spans="3:28" x14ac:dyDescent="0.3">
      <c r="C1442">
        <v>1441</v>
      </c>
      <c r="D1442" s="11" t="str">
        <f t="shared" si="22"/>
        <v>19- Fuchu</v>
      </c>
      <c r="E1442" t="str">
        <f>VLOOKUP($D1442,metadata!$B$2:$S$450,2,FALSE)</f>
        <v>Kato, Y</v>
      </c>
      <c r="F1442" t="str">
        <f>VLOOKUP($D1442,metadata!$B$2:$S$450,3,FALSE)</f>
        <v>Geographic variation in photoperiodic response for the induction of pupal diapause in the Aristolochia-feeding butterfly Atrophaneura alcinous</v>
      </c>
      <c r="G1442" t="str">
        <f>VLOOKUP($D1442,metadata!$B$2:$S$450,4,FALSE)</f>
        <v>10.1303/aez.2005.347</v>
      </c>
      <c r="H1442" t="str">
        <f>VLOOKUP($D1442,metadata!$B$2:$S$450,5,FALSE)</f>
        <v>y</v>
      </c>
      <c r="I1442" t="str">
        <f>VLOOKUP($D1442,metadata!$B$2:$S$450,6,FALSE)</f>
        <v>a</v>
      </c>
      <c r="J1442" t="str">
        <f>VLOOKUP($D1442,metadata!$B$2:$S$450,7,FALSE)</f>
        <v>i</v>
      </c>
      <c r="K1442">
        <f>VLOOKUP($D1442,metadata!$B$2:$S$450,8,FALSE)</f>
        <v>7</v>
      </c>
      <c r="L1442">
        <f>VLOOKUP($D1442,metadata!$B$2:$S$450,9,FALSE)</f>
        <v>5</v>
      </c>
      <c r="M1442">
        <f>VLOOKUP($D1442,metadata!$B$2:$S$450,10,FALSE)</f>
        <v>0</v>
      </c>
      <c r="N1442" t="str">
        <f>VLOOKUP($D1442,metadata!$B$2:$S$450,11,FALSE)</f>
        <v>Atrophaneura alcinous</v>
      </c>
      <c r="O1442" t="str">
        <f>VLOOKUP($D1442,metadata!$B$2:$S$450,12,FALSE)</f>
        <v>lepidoptera</v>
      </c>
      <c r="P1442" t="str">
        <f>VLOOKUP($D1442,metadata!$B$2:$S$450,13,FALSE)</f>
        <v xml:space="preserve"> Fuchu</v>
      </c>
      <c r="Q1442">
        <f>VLOOKUP($D1442,metadata!$B$2:$S$450,14,FALSE)</f>
        <v>35.668968999999997</v>
      </c>
      <c r="R1442">
        <f>VLOOKUP($D1442,metadata!$B$2:$S$450,15,FALSE)</f>
        <v>139.47766899999999</v>
      </c>
      <c r="S1442">
        <f>VLOOKUP($D1442,metadata!$B$2:$S$450,16,FALSE)</f>
        <v>0.05</v>
      </c>
      <c r="T1442">
        <f>VLOOKUP($D1442,metadata!$B$2:$S$450,17,FALSE)</f>
        <v>50</v>
      </c>
      <c r="U1442">
        <f>VLOOKUP($D1442,metadata!$B$2:$S$450,18,FALSE)</f>
        <v>0</v>
      </c>
      <c r="V1442">
        <f>VLOOKUP($D1442,metadata!$B$2:$Z$450,19,FALSE)</f>
        <v>25</v>
      </c>
      <c r="W1442" t="str">
        <f>VLOOKUP($D1442,metadata!$B$2:$Z$450,20,FALSE)</f>
        <v>global average</v>
      </c>
      <c r="X1442">
        <f>VLOOKUP($D1442,metadata!$B$2:$Z$450,21,FALSE)</f>
        <v>0</v>
      </c>
      <c r="Y1442">
        <f>VLOOKUP($D1442,metadata!$B$2:$Z$450,22,FALSE)</f>
        <v>19</v>
      </c>
      <c r="Z1442">
        <f>VLOOKUP($D1442,metadata!$B$2:$Z$450,23,FALSE)</f>
        <v>0</v>
      </c>
      <c r="AA1442">
        <f>VLOOKUP($D1442,metadata!$B$2:$Z$450,24,FALSE)</f>
        <v>0</v>
      </c>
      <c r="AB1442">
        <f>VLOOKUP($D1442,metadata!$B$2:$Z$450,25,FALSE)</f>
        <v>0</v>
      </c>
    </row>
    <row r="1443" spans="3:28" x14ac:dyDescent="0.3">
      <c r="C1443">
        <v>1442</v>
      </c>
      <c r="D1443" s="11" t="str">
        <f t="shared" si="22"/>
        <v>19- Fuchu</v>
      </c>
      <c r="E1443" t="str">
        <f>VLOOKUP($D1443,metadata!$B$2:$S$450,2,FALSE)</f>
        <v>Kato, Y</v>
      </c>
      <c r="F1443" t="str">
        <f>VLOOKUP($D1443,metadata!$B$2:$S$450,3,FALSE)</f>
        <v>Geographic variation in photoperiodic response for the induction of pupal diapause in the Aristolochia-feeding butterfly Atrophaneura alcinous</v>
      </c>
      <c r="G1443" t="str">
        <f>VLOOKUP($D1443,metadata!$B$2:$S$450,4,FALSE)</f>
        <v>10.1303/aez.2005.347</v>
      </c>
      <c r="H1443" t="str">
        <f>VLOOKUP($D1443,metadata!$B$2:$S$450,5,FALSE)</f>
        <v>y</v>
      </c>
      <c r="I1443" t="str">
        <f>VLOOKUP($D1443,metadata!$B$2:$S$450,6,FALSE)</f>
        <v>a</v>
      </c>
      <c r="J1443" t="str">
        <f>VLOOKUP($D1443,metadata!$B$2:$S$450,7,FALSE)</f>
        <v>i</v>
      </c>
      <c r="K1443">
        <f>VLOOKUP($D1443,metadata!$B$2:$S$450,8,FALSE)</f>
        <v>7</v>
      </c>
      <c r="L1443">
        <f>VLOOKUP($D1443,metadata!$B$2:$S$450,9,FALSE)</f>
        <v>5</v>
      </c>
      <c r="M1443">
        <f>VLOOKUP($D1443,metadata!$B$2:$S$450,10,FALSE)</f>
        <v>0</v>
      </c>
      <c r="N1443" t="str">
        <f>VLOOKUP($D1443,metadata!$B$2:$S$450,11,FALSE)</f>
        <v>Atrophaneura alcinous</v>
      </c>
      <c r="O1443" t="str">
        <f>VLOOKUP($D1443,metadata!$B$2:$S$450,12,FALSE)</f>
        <v>lepidoptera</v>
      </c>
      <c r="P1443" t="str">
        <f>VLOOKUP($D1443,metadata!$B$2:$S$450,13,FALSE)</f>
        <v xml:space="preserve"> Fuchu</v>
      </c>
      <c r="Q1443">
        <f>VLOOKUP($D1443,metadata!$B$2:$S$450,14,FALSE)</f>
        <v>35.668968999999997</v>
      </c>
      <c r="R1443">
        <f>VLOOKUP($D1443,metadata!$B$2:$S$450,15,FALSE)</f>
        <v>139.47766899999999</v>
      </c>
      <c r="S1443">
        <f>VLOOKUP($D1443,metadata!$B$2:$S$450,16,FALSE)</f>
        <v>0.05</v>
      </c>
      <c r="T1443">
        <f>VLOOKUP($D1443,metadata!$B$2:$S$450,17,FALSE)</f>
        <v>50</v>
      </c>
      <c r="U1443">
        <f>VLOOKUP($D1443,metadata!$B$2:$S$450,18,FALSE)</f>
        <v>0</v>
      </c>
      <c r="V1443">
        <f>VLOOKUP($D1443,metadata!$B$2:$Z$450,19,FALSE)</f>
        <v>25</v>
      </c>
      <c r="W1443" t="str">
        <f>VLOOKUP($D1443,metadata!$B$2:$Z$450,20,FALSE)</f>
        <v>global average</v>
      </c>
      <c r="X1443">
        <f>VLOOKUP($D1443,metadata!$B$2:$Z$450,21,FALSE)</f>
        <v>0</v>
      </c>
      <c r="Y1443">
        <f>VLOOKUP($D1443,metadata!$B$2:$Z$450,22,FALSE)</f>
        <v>19</v>
      </c>
      <c r="Z1443">
        <f>VLOOKUP($D1443,metadata!$B$2:$Z$450,23,FALSE)</f>
        <v>0</v>
      </c>
      <c r="AA1443">
        <f>VLOOKUP($D1443,metadata!$B$2:$Z$450,24,FALSE)</f>
        <v>0</v>
      </c>
      <c r="AB1443">
        <f>VLOOKUP($D1443,metadata!$B$2:$Z$450,25,FALSE)</f>
        <v>0</v>
      </c>
    </row>
    <row r="1444" spans="3:28" x14ac:dyDescent="0.3">
      <c r="C1444">
        <v>1443</v>
      </c>
      <c r="D1444" s="11" t="str">
        <f t="shared" si="22"/>
        <v>19- Fuchu</v>
      </c>
      <c r="E1444" t="str">
        <f>VLOOKUP($D1444,metadata!$B$2:$S$450,2,FALSE)</f>
        <v>Kato, Y</v>
      </c>
      <c r="F1444" t="str">
        <f>VLOOKUP($D1444,metadata!$B$2:$S$450,3,FALSE)</f>
        <v>Geographic variation in photoperiodic response for the induction of pupal diapause in the Aristolochia-feeding butterfly Atrophaneura alcinous</v>
      </c>
      <c r="G1444" t="str">
        <f>VLOOKUP($D1444,metadata!$B$2:$S$450,4,FALSE)</f>
        <v>10.1303/aez.2005.347</v>
      </c>
      <c r="H1444" t="str">
        <f>VLOOKUP($D1444,metadata!$B$2:$S$450,5,FALSE)</f>
        <v>y</v>
      </c>
      <c r="I1444" t="str">
        <f>VLOOKUP($D1444,metadata!$B$2:$S$450,6,FALSE)</f>
        <v>a</v>
      </c>
      <c r="J1444" t="str">
        <f>VLOOKUP($D1444,metadata!$B$2:$S$450,7,FALSE)</f>
        <v>i</v>
      </c>
      <c r="K1444">
        <f>VLOOKUP($D1444,metadata!$B$2:$S$450,8,FALSE)</f>
        <v>7</v>
      </c>
      <c r="L1444">
        <f>VLOOKUP($D1444,metadata!$B$2:$S$450,9,FALSE)</f>
        <v>5</v>
      </c>
      <c r="M1444">
        <f>VLOOKUP($D1444,metadata!$B$2:$S$450,10,FALSE)</f>
        <v>0</v>
      </c>
      <c r="N1444" t="str">
        <f>VLOOKUP($D1444,metadata!$B$2:$S$450,11,FALSE)</f>
        <v>Atrophaneura alcinous</v>
      </c>
      <c r="O1444" t="str">
        <f>VLOOKUP($D1444,metadata!$B$2:$S$450,12,FALSE)</f>
        <v>lepidoptera</v>
      </c>
      <c r="P1444" t="str">
        <f>VLOOKUP($D1444,metadata!$B$2:$S$450,13,FALSE)</f>
        <v xml:space="preserve"> Fuchu</v>
      </c>
      <c r="Q1444">
        <f>VLOOKUP($D1444,metadata!$B$2:$S$450,14,FALSE)</f>
        <v>35.668968999999997</v>
      </c>
      <c r="R1444">
        <f>VLOOKUP($D1444,metadata!$B$2:$S$450,15,FALSE)</f>
        <v>139.47766899999999</v>
      </c>
      <c r="S1444">
        <f>VLOOKUP($D1444,metadata!$B$2:$S$450,16,FALSE)</f>
        <v>0.05</v>
      </c>
      <c r="T1444">
        <f>VLOOKUP($D1444,metadata!$B$2:$S$450,17,FALSE)</f>
        <v>50</v>
      </c>
      <c r="U1444">
        <f>VLOOKUP($D1444,metadata!$B$2:$S$450,18,FALSE)</f>
        <v>0</v>
      </c>
      <c r="V1444">
        <f>VLOOKUP($D1444,metadata!$B$2:$Z$450,19,FALSE)</f>
        <v>25</v>
      </c>
      <c r="W1444" t="str">
        <f>VLOOKUP($D1444,metadata!$B$2:$Z$450,20,FALSE)</f>
        <v>global average</v>
      </c>
      <c r="X1444">
        <f>VLOOKUP($D1444,metadata!$B$2:$Z$450,21,FALSE)</f>
        <v>0</v>
      </c>
      <c r="Y1444">
        <f>VLOOKUP($D1444,metadata!$B$2:$Z$450,22,FALSE)</f>
        <v>19</v>
      </c>
      <c r="Z1444">
        <f>VLOOKUP($D1444,metadata!$B$2:$Z$450,23,FALSE)</f>
        <v>0</v>
      </c>
      <c r="AA1444">
        <f>VLOOKUP($D1444,metadata!$B$2:$Z$450,24,FALSE)</f>
        <v>0</v>
      </c>
      <c r="AB1444">
        <f>VLOOKUP($D1444,metadata!$B$2:$Z$450,25,FALSE)</f>
        <v>0</v>
      </c>
    </row>
    <row r="1445" spans="3:28" x14ac:dyDescent="0.3">
      <c r="C1445">
        <v>1444</v>
      </c>
      <c r="D1445" s="11" t="str">
        <f t="shared" si="22"/>
        <v>19- Fuchu</v>
      </c>
      <c r="E1445" t="str">
        <f>VLOOKUP($D1445,metadata!$B$2:$S$450,2,FALSE)</f>
        <v>Kato, Y</v>
      </c>
      <c r="F1445" t="str">
        <f>VLOOKUP($D1445,metadata!$B$2:$S$450,3,FALSE)</f>
        <v>Geographic variation in photoperiodic response for the induction of pupal diapause in the Aristolochia-feeding butterfly Atrophaneura alcinous</v>
      </c>
      <c r="G1445" t="str">
        <f>VLOOKUP($D1445,metadata!$B$2:$S$450,4,FALSE)</f>
        <v>10.1303/aez.2005.347</v>
      </c>
      <c r="H1445" t="str">
        <f>VLOOKUP($D1445,metadata!$B$2:$S$450,5,FALSE)</f>
        <v>y</v>
      </c>
      <c r="I1445" t="str">
        <f>VLOOKUP($D1445,metadata!$B$2:$S$450,6,FALSE)</f>
        <v>a</v>
      </c>
      <c r="J1445" t="str">
        <f>VLOOKUP($D1445,metadata!$B$2:$S$450,7,FALSE)</f>
        <v>i</v>
      </c>
      <c r="K1445">
        <f>VLOOKUP($D1445,metadata!$B$2:$S$450,8,FALSE)</f>
        <v>7</v>
      </c>
      <c r="L1445">
        <f>VLOOKUP($D1445,metadata!$B$2:$S$450,9,FALSE)</f>
        <v>5</v>
      </c>
      <c r="M1445">
        <f>VLOOKUP($D1445,metadata!$B$2:$S$450,10,FALSE)</f>
        <v>0</v>
      </c>
      <c r="N1445" t="str">
        <f>VLOOKUP($D1445,metadata!$B$2:$S$450,11,FALSE)</f>
        <v>Atrophaneura alcinous</v>
      </c>
      <c r="O1445" t="str">
        <f>VLOOKUP($D1445,metadata!$B$2:$S$450,12,FALSE)</f>
        <v>lepidoptera</v>
      </c>
      <c r="P1445" t="str">
        <f>VLOOKUP($D1445,metadata!$B$2:$S$450,13,FALSE)</f>
        <v xml:space="preserve"> Fuchu</v>
      </c>
      <c r="Q1445">
        <f>VLOOKUP($D1445,metadata!$B$2:$S$450,14,FALSE)</f>
        <v>35.668968999999997</v>
      </c>
      <c r="R1445">
        <f>VLOOKUP($D1445,metadata!$B$2:$S$450,15,FALSE)</f>
        <v>139.47766899999999</v>
      </c>
      <c r="S1445">
        <f>VLOOKUP($D1445,metadata!$B$2:$S$450,16,FALSE)</f>
        <v>0.05</v>
      </c>
      <c r="T1445">
        <f>VLOOKUP($D1445,metadata!$B$2:$S$450,17,FALSE)</f>
        <v>50</v>
      </c>
      <c r="U1445">
        <f>VLOOKUP($D1445,metadata!$B$2:$S$450,18,FALSE)</f>
        <v>0</v>
      </c>
      <c r="V1445">
        <f>VLOOKUP($D1445,metadata!$B$2:$Z$450,19,FALSE)</f>
        <v>25</v>
      </c>
      <c r="W1445" t="str">
        <f>VLOOKUP($D1445,metadata!$B$2:$Z$450,20,FALSE)</f>
        <v>global average</v>
      </c>
      <c r="X1445">
        <f>VLOOKUP($D1445,metadata!$B$2:$Z$450,21,FALSE)</f>
        <v>0</v>
      </c>
      <c r="Y1445">
        <f>VLOOKUP($D1445,metadata!$B$2:$Z$450,22,FALSE)</f>
        <v>19</v>
      </c>
      <c r="Z1445">
        <f>VLOOKUP($D1445,metadata!$B$2:$Z$450,23,FALSE)</f>
        <v>0</v>
      </c>
      <c r="AA1445">
        <f>VLOOKUP($D1445,metadata!$B$2:$Z$450,24,FALSE)</f>
        <v>0</v>
      </c>
      <c r="AB1445">
        <f>VLOOKUP($D1445,metadata!$B$2:$Z$450,25,FALSE)</f>
        <v>0</v>
      </c>
    </row>
    <row r="1446" spans="3:28" x14ac:dyDescent="0.3">
      <c r="C1446">
        <v>1445</v>
      </c>
      <c r="D1446" s="11" t="str">
        <f t="shared" si="22"/>
        <v>19- Fuchu</v>
      </c>
      <c r="E1446" t="str">
        <f>VLOOKUP($D1446,metadata!$B$2:$S$450,2,FALSE)</f>
        <v>Kato, Y</v>
      </c>
      <c r="F1446" t="str">
        <f>VLOOKUP($D1446,metadata!$B$2:$S$450,3,FALSE)</f>
        <v>Geographic variation in photoperiodic response for the induction of pupal diapause in the Aristolochia-feeding butterfly Atrophaneura alcinous</v>
      </c>
      <c r="G1446" t="str">
        <f>VLOOKUP($D1446,metadata!$B$2:$S$450,4,FALSE)</f>
        <v>10.1303/aez.2005.347</v>
      </c>
      <c r="H1446" t="str">
        <f>VLOOKUP($D1446,metadata!$B$2:$S$450,5,FALSE)</f>
        <v>y</v>
      </c>
      <c r="I1446" t="str">
        <f>VLOOKUP($D1446,metadata!$B$2:$S$450,6,FALSE)</f>
        <v>a</v>
      </c>
      <c r="J1446" t="str">
        <f>VLOOKUP($D1446,metadata!$B$2:$S$450,7,FALSE)</f>
        <v>i</v>
      </c>
      <c r="K1446">
        <f>VLOOKUP($D1446,metadata!$B$2:$S$450,8,FALSE)</f>
        <v>7</v>
      </c>
      <c r="L1446">
        <f>VLOOKUP($D1446,metadata!$B$2:$S$450,9,FALSE)</f>
        <v>5</v>
      </c>
      <c r="M1446">
        <f>VLOOKUP($D1446,metadata!$B$2:$S$450,10,FALSE)</f>
        <v>0</v>
      </c>
      <c r="N1446" t="str">
        <f>VLOOKUP($D1446,metadata!$B$2:$S$450,11,FALSE)</f>
        <v>Atrophaneura alcinous</v>
      </c>
      <c r="O1446" t="str">
        <f>VLOOKUP($D1446,metadata!$B$2:$S$450,12,FALSE)</f>
        <v>lepidoptera</v>
      </c>
      <c r="P1446" t="str">
        <f>VLOOKUP($D1446,metadata!$B$2:$S$450,13,FALSE)</f>
        <v xml:space="preserve"> Fuchu</v>
      </c>
      <c r="Q1446">
        <f>VLOOKUP($D1446,metadata!$B$2:$S$450,14,FALSE)</f>
        <v>35.668968999999997</v>
      </c>
      <c r="R1446">
        <f>VLOOKUP($D1446,metadata!$B$2:$S$450,15,FALSE)</f>
        <v>139.47766899999999</v>
      </c>
      <c r="S1446">
        <f>VLOOKUP($D1446,metadata!$B$2:$S$450,16,FALSE)</f>
        <v>0.05</v>
      </c>
      <c r="T1446">
        <f>VLOOKUP($D1446,metadata!$B$2:$S$450,17,FALSE)</f>
        <v>50</v>
      </c>
      <c r="U1446">
        <f>VLOOKUP($D1446,metadata!$B$2:$S$450,18,FALSE)</f>
        <v>0</v>
      </c>
      <c r="V1446">
        <f>VLOOKUP($D1446,metadata!$B$2:$Z$450,19,FALSE)</f>
        <v>25</v>
      </c>
      <c r="W1446" t="str">
        <f>VLOOKUP($D1446,metadata!$B$2:$Z$450,20,FALSE)</f>
        <v>global average</v>
      </c>
      <c r="X1446">
        <f>VLOOKUP($D1446,metadata!$B$2:$Z$450,21,FALSE)</f>
        <v>0</v>
      </c>
      <c r="Y1446">
        <f>VLOOKUP($D1446,metadata!$B$2:$Z$450,22,FALSE)</f>
        <v>19</v>
      </c>
      <c r="Z1446">
        <f>VLOOKUP($D1446,metadata!$B$2:$Z$450,23,FALSE)</f>
        <v>0</v>
      </c>
      <c r="AA1446">
        <f>VLOOKUP($D1446,metadata!$B$2:$Z$450,24,FALSE)</f>
        <v>0</v>
      </c>
      <c r="AB1446">
        <f>VLOOKUP($D1446,metadata!$B$2:$Z$450,25,FALSE)</f>
        <v>0</v>
      </c>
    </row>
    <row r="1447" spans="3:28" x14ac:dyDescent="0.3">
      <c r="C1447">
        <v>1446</v>
      </c>
      <c r="D1447" s="11" t="str">
        <f t="shared" si="22"/>
        <v>19- Fuchu</v>
      </c>
      <c r="E1447" t="str">
        <f>VLOOKUP($D1447,metadata!$B$2:$S$450,2,FALSE)</f>
        <v>Kato, Y</v>
      </c>
      <c r="F1447" t="str">
        <f>VLOOKUP($D1447,metadata!$B$2:$S$450,3,FALSE)</f>
        <v>Geographic variation in photoperiodic response for the induction of pupal diapause in the Aristolochia-feeding butterfly Atrophaneura alcinous</v>
      </c>
      <c r="G1447" t="str">
        <f>VLOOKUP($D1447,metadata!$B$2:$S$450,4,FALSE)</f>
        <v>10.1303/aez.2005.347</v>
      </c>
      <c r="H1447" t="str">
        <f>VLOOKUP($D1447,metadata!$B$2:$S$450,5,FALSE)</f>
        <v>y</v>
      </c>
      <c r="I1447" t="str">
        <f>VLOOKUP($D1447,metadata!$B$2:$S$450,6,FALSE)</f>
        <v>a</v>
      </c>
      <c r="J1447" t="str">
        <f>VLOOKUP($D1447,metadata!$B$2:$S$450,7,FALSE)</f>
        <v>i</v>
      </c>
      <c r="K1447">
        <f>VLOOKUP($D1447,metadata!$B$2:$S$450,8,FALSE)</f>
        <v>7</v>
      </c>
      <c r="L1447">
        <f>VLOOKUP($D1447,metadata!$B$2:$S$450,9,FALSE)</f>
        <v>5</v>
      </c>
      <c r="M1447">
        <f>VLOOKUP($D1447,metadata!$B$2:$S$450,10,FALSE)</f>
        <v>0</v>
      </c>
      <c r="N1447" t="str">
        <f>VLOOKUP($D1447,metadata!$B$2:$S$450,11,FALSE)</f>
        <v>Atrophaneura alcinous</v>
      </c>
      <c r="O1447" t="str">
        <f>VLOOKUP($D1447,metadata!$B$2:$S$450,12,FALSE)</f>
        <v>lepidoptera</v>
      </c>
      <c r="P1447" t="str">
        <f>VLOOKUP($D1447,metadata!$B$2:$S$450,13,FALSE)</f>
        <v xml:space="preserve"> Fuchu</v>
      </c>
      <c r="Q1447">
        <f>VLOOKUP($D1447,metadata!$B$2:$S$450,14,FALSE)</f>
        <v>35.668968999999997</v>
      </c>
      <c r="R1447">
        <f>VLOOKUP($D1447,metadata!$B$2:$S$450,15,FALSE)</f>
        <v>139.47766899999999</v>
      </c>
      <c r="S1447">
        <f>VLOOKUP($D1447,metadata!$B$2:$S$450,16,FALSE)</f>
        <v>0.05</v>
      </c>
      <c r="T1447">
        <f>VLOOKUP($D1447,metadata!$B$2:$S$450,17,FALSE)</f>
        <v>50</v>
      </c>
      <c r="U1447">
        <f>VLOOKUP($D1447,metadata!$B$2:$S$450,18,FALSE)</f>
        <v>0</v>
      </c>
      <c r="V1447">
        <f>VLOOKUP($D1447,metadata!$B$2:$Z$450,19,FALSE)</f>
        <v>25</v>
      </c>
      <c r="W1447" t="str">
        <f>VLOOKUP($D1447,metadata!$B$2:$Z$450,20,FALSE)</f>
        <v>global average</v>
      </c>
      <c r="X1447">
        <f>VLOOKUP($D1447,metadata!$B$2:$Z$450,21,FALSE)</f>
        <v>0</v>
      </c>
      <c r="Y1447">
        <f>VLOOKUP($D1447,metadata!$B$2:$Z$450,22,FALSE)</f>
        <v>19</v>
      </c>
      <c r="Z1447">
        <f>VLOOKUP($D1447,metadata!$B$2:$Z$450,23,FALSE)</f>
        <v>0</v>
      </c>
      <c r="AA1447">
        <f>VLOOKUP($D1447,metadata!$B$2:$Z$450,24,FALSE)</f>
        <v>0</v>
      </c>
      <c r="AB1447">
        <f>VLOOKUP($D1447,metadata!$B$2:$Z$450,25,FALSE)</f>
        <v>0</v>
      </c>
    </row>
    <row r="1448" spans="3:28" x14ac:dyDescent="0.3">
      <c r="C1448">
        <v>1447</v>
      </c>
      <c r="D1448" s="11" t="str">
        <f t="shared" si="22"/>
        <v>19- Fuchu</v>
      </c>
      <c r="E1448" t="str">
        <f>VLOOKUP($D1448,metadata!$B$2:$S$450,2,FALSE)</f>
        <v>Kato, Y</v>
      </c>
      <c r="F1448" t="str">
        <f>VLOOKUP($D1448,metadata!$B$2:$S$450,3,FALSE)</f>
        <v>Geographic variation in photoperiodic response for the induction of pupal diapause in the Aristolochia-feeding butterfly Atrophaneura alcinous</v>
      </c>
      <c r="G1448" t="str">
        <f>VLOOKUP($D1448,metadata!$B$2:$S$450,4,FALSE)</f>
        <v>10.1303/aez.2005.347</v>
      </c>
      <c r="H1448" t="str">
        <f>VLOOKUP($D1448,metadata!$B$2:$S$450,5,FALSE)</f>
        <v>y</v>
      </c>
      <c r="I1448" t="str">
        <f>VLOOKUP($D1448,metadata!$B$2:$S$450,6,FALSE)</f>
        <v>a</v>
      </c>
      <c r="J1448" t="str">
        <f>VLOOKUP($D1448,metadata!$B$2:$S$450,7,FALSE)</f>
        <v>i</v>
      </c>
      <c r="K1448">
        <f>VLOOKUP($D1448,metadata!$B$2:$S$450,8,FALSE)</f>
        <v>7</v>
      </c>
      <c r="L1448">
        <f>VLOOKUP($D1448,metadata!$B$2:$S$450,9,FALSE)</f>
        <v>5</v>
      </c>
      <c r="M1448">
        <f>VLOOKUP($D1448,metadata!$B$2:$S$450,10,FALSE)</f>
        <v>0</v>
      </c>
      <c r="N1448" t="str">
        <f>VLOOKUP($D1448,metadata!$B$2:$S$450,11,FALSE)</f>
        <v>Atrophaneura alcinous</v>
      </c>
      <c r="O1448" t="str">
        <f>VLOOKUP($D1448,metadata!$B$2:$S$450,12,FALSE)</f>
        <v>lepidoptera</v>
      </c>
      <c r="P1448" t="str">
        <f>VLOOKUP($D1448,metadata!$B$2:$S$450,13,FALSE)</f>
        <v xml:space="preserve"> Fuchu</v>
      </c>
      <c r="Q1448">
        <f>VLOOKUP($D1448,metadata!$B$2:$S$450,14,FALSE)</f>
        <v>35.668968999999997</v>
      </c>
      <c r="R1448">
        <f>VLOOKUP($D1448,metadata!$B$2:$S$450,15,FALSE)</f>
        <v>139.47766899999999</v>
      </c>
      <c r="S1448">
        <f>VLOOKUP($D1448,metadata!$B$2:$S$450,16,FALSE)</f>
        <v>0.05</v>
      </c>
      <c r="T1448">
        <f>VLOOKUP($D1448,metadata!$B$2:$S$450,17,FALSE)</f>
        <v>50</v>
      </c>
      <c r="U1448">
        <f>VLOOKUP($D1448,metadata!$B$2:$S$450,18,FALSE)</f>
        <v>0</v>
      </c>
      <c r="V1448">
        <f>VLOOKUP($D1448,metadata!$B$2:$Z$450,19,FALSE)</f>
        <v>25</v>
      </c>
      <c r="W1448" t="str">
        <f>VLOOKUP($D1448,metadata!$B$2:$Z$450,20,FALSE)</f>
        <v>global average</v>
      </c>
      <c r="X1448">
        <f>VLOOKUP($D1448,metadata!$B$2:$Z$450,21,FALSE)</f>
        <v>0</v>
      </c>
      <c r="Y1448">
        <f>VLOOKUP($D1448,metadata!$B$2:$Z$450,22,FALSE)</f>
        <v>19</v>
      </c>
      <c r="Z1448">
        <f>VLOOKUP($D1448,metadata!$B$2:$Z$450,23,FALSE)</f>
        <v>0</v>
      </c>
      <c r="AA1448">
        <f>VLOOKUP($D1448,metadata!$B$2:$Z$450,24,FALSE)</f>
        <v>0</v>
      </c>
      <c r="AB1448">
        <f>VLOOKUP($D1448,metadata!$B$2:$Z$450,25,FALSE)</f>
        <v>0</v>
      </c>
    </row>
    <row r="1449" spans="3:28" x14ac:dyDescent="0.3">
      <c r="C1449">
        <v>1448</v>
      </c>
      <c r="D1449" s="11" t="str">
        <f t="shared" si="22"/>
        <v>19- Fuchu</v>
      </c>
      <c r="E1449" t="str">
        <f>VLOOKUP($D1449,metadata!$B$2:$S$450,2,FALSE)</f>
        <v>Kato, Y</v>
      </c>
      <c r="F1449" t="str">
        <f>VLOOKUP($D1449,metadata!$B$2:$S$450,3,FALSE)</f>
        <v>Geographic variation in photoperiodic response for the induction of pupal diapause in the Aristolochia-feeding butterfly Atrophaneura alcinous</v>
      </c>
      <c r="G1449" t="str">
        <f>VLOOKUP($D1449,metadata!$B$2:$S$450,4,FALSE)</f>
        <v>10.1303/aez.2005.347</v>
      </c>
      <c r="H1449" t="str">
        <f>VLOOKUP($D1449,metadata!$B$2:$S$450,5,FALSE)</f>
        <v>y</v>
      </c>
      <c r="I1449" t="str">
        <f>VLOOKUP($D1449,metadata!$B$2:$S$450,6,FALSE)</f>
        <v>a</v>
      </c>
      <c r="J1449" t="str">
        <f>VLOOKUP($D1449,metadata!$B$2:$S$450,7,FALSE)</f>
        <v>i</v>
      </c>
      <c r="K1449">
        <f>VLOOKUP($D1449,metadata!$B$2:$S$450,8,FALSE)</f>
        <v>7</v>
      </c>
      <c r="L1449">
        <f>VLOOKUP($D1449,metadata!$B$2:$S$450,9,FALSE)</f>
        <v>5</v>
      </c>
      <c r="M1449">
        <f>VLOOKUP($D1449,metadata!$B$2:$S$450,10,FALSE)</f>
        <v>0</v>
      </c>
      <c r="N1449" t="str">
        <f>VLOOKUP($D1449,metadata!$B$2:$S$450,11,FALSE)</f>
        <v>Atrophaneura alcinous</v>
      </c>
      <c r="O1449" t="str">
        <f>VLOOKUP($D1449,metadata!$B$2:$S$450,12,FALSE)</f>
        <v>lepidoptera</v>
      </c>
      <c r="P1449" t="str">
        <f>VLOOKUP($D1449,metadata!$B$2:$S$450,13,FALSE)</f>
        <v xml:space="preserve"> Fuchu</v>
      </c>
      <c r="Q1449">
        <f>VLOOKUP($D1449,metadata!$B$2:$S$450,14,FALSE)</f>
        <v>35.668968999999997</v>
      </c>
      <c r="R1449">
        <f>VLOOKUP($D1449,metadata!$B$2:$S$450,15,FALSE)</f>
        <v>139.47766899999999</v>
      </c>
      <c r="S1449">
        <f>VLOOKUP($D1449,metadata!$B$2:$S$450,16,FALSE)</f>
        <v>0.05</v>
      </c>
      <c r="T1449">
        <f>VLOOKUP($D1449,metadata!$B$2:$S$450,17,FALSE)</f>
        <v>50</v>
      </c>
      <c r="U1449">
        <f>VLOOKUP($D1449,metadata!$B$2:$S$450,18,FALSE)</f>
        <v>0</v>
      </c>
      <c r="V1449">
        <f>VLOOKUP($D1449,metadata!$B$2:$Z$450,19,FALSE)</f>
        <v>25</v>
      </c>
      <c r="W1449" t="str">
        <f>VLOOKUP($D1449,metadata!$B$2:$Z$450,20,FALSE)</f>
        <v>global average</v>
      </c>
      <c r="X1449">
        <f>VLOOKUP($D1449,metadata!$B$2:$Z$450,21,FALSE)</f>
        <v>0</v>
      </c>
      <c r="Y1449">
        <f>VLOOKUP($D1449,metadata!$B$2:$Z$450,22,FALSE)</f>
        <v>19</v>
      </c>
      <c r="Z1449">
        <f>VLOOKUP($D1449,metadata!$B$2:$Z$450,23,FALSE)</f>
        <v>0</v>
      </c>
      <c r="AA1449">
        <f>VLOOKUP($D1449,metadata!$B$2:$Z$450,24,FALSE)</f>
        <v>0</v>
      </c>
      <c r="AB1449">
        <f>VLOOKUP($D1449,metadata!$B$2:$Z$450,25,FALSE)</f>
        <v>0</v>
      </c>
    </row>
    <row r="1450" spans="3:28" x14ac:dyDescent="0.3">
      <c r="C1450">
        <v>1449</v>
      </c>
      <c r="D1450" s="11" t="str">
        <f t="shared" si="22"/>
        <v>19- Fuchu</v>
      </c>
      <c r="E1450" t="str">
        <f>VLOOKUP($D1450,metadata!$B$2:$S$450,2,FALSE)</f>
        <v>Kato, Y</v>
      </c>
      <c r="F1450" t="str">
        <f>VLOOKUP($D1450,metadata!$B$2:$S$450,3,FALSE)</f>
        <v>Geographic variation in photoperiodic response for the induction of pupal diapause in the Aristolochia-feeding butterfly Atrophaneura alcinous</v>
      </c>
      <c r="G1450" t="str">
        <f>VLOOKUP($D1450,metadata!$B$2:$S$450,4,FALSE)</f>
        <v>10.1303/aez.2005.347</v>
      </c>
      <c r="H1450" t="str">
        <f>VLOOKUP($D1450,metadata!$B$2:$S$450,5,FALSE)</f>
        <v>y</v>
      </c>
      <c r="I1450" t="str">
        <f>VLOOKUP($D1450,metadata!$B$2:$S$450,6,FALSE)</f>
        <v>a</v>
      </c>
      <c r="J1450" t="str">
        <f>VLOOKUP($D1450,metadata!$B$2:$S$450,7,FALSE)</f>
        <v>i</v>
      </c>
      <c r="K1450">
        <f>VLOOKUP($D1450,metadata!$B$2:$S$450,8,FALSE)</f>
        <v>7</v>
      </c>
      <c r="L1450">
        <f>VLOOKUP($D1450,metadata!$B$2:$S$450,9,FALSE)</f>
        <v>5</v>
      </c>
      <c r="M1450">
        <f>VLOOKUP($D1450,metadata!$B$2:$S$450,10,FALSE)</f>
        <v>0</v>
      </c>
      <c r="N1450" t="str">
        <f>VLOOKUP($D1450,metadata!$B$2:$S$450,11,FALSE)</f>
        <v>Atrophaneura alcinous</v>
      </c>
      <c r="O1450" t="str">
        <f>VLOOKUP($D1450,metadata!$B$2:$S$450,12,FALSE)</f>
        <v>lepidoptera</v>
      </c>
      <c r="P1450" t="str">
        <f>VLOOKUP($D1450,metadata!$B$2:$S$450,13,FALSE)</f>
        <v xml:space="preserve"> Fuchu</v>
      </c>
      <c r="Q1450">
        <f>VLOOKUP($D1450,metadata!$B$2:$S$450,14,FALSE)</f>
        <v>35.668968999999997</v>
      </c>
      <c r="R1450">
        <f>VLOOKUP($D1450,metadata!$B$2:$S$450,15,FALSE)</f>
        <v>139.47766899999999</v>
      </c>
      <c r="S1450">
        <f>VLOOKUP($D1450,metadata!$B$2:$S$450,16,FALSE)</f>
        <v>0.05</v>
      </c>
      <c r="T1450">
        <f>VLOOKUP($D1450,metadata!$B$2:$S$450,17,FALSE)</f>
        <v>50</v>
      </c>
      <c r="U1450">
        <f>VLOOKUP($D1450,metadata!$B$2:$S$450,18,FALSE)</f>
        <v>0</v>
      </c>
      <c r="V1450">
        <f>VLOOKUP($D1450,metadata!$B$2:$Z$450,19,FALSE)</f>
        <v>25</v>
      </c>
      <c r="W1450" t="str">
        <f>VLOOKUP($D1450,metadata!$B$2:$Z$450,20,FALSE)</f>
        <v>global average</v>
      </c>
      <c r="X1450">
        <f>VLOOKUP($D1450,metadata!$B$2:$Z$450,21,FALSE)</f>
        <v>0</v>
      </c>
      <c r="Y1450">
        <f>VLOOKUP($D1450,metadata!$B$2:$Z$450,22,FALSE)</f>
        <v>19</v>
      </c>
      <c r="Z1450">
        <f>VLOOKUP($D1450,metadata!$B$2:$Z$450,23,FALSE)</f>
        <v>0</v>
      </c>
      <c r="AA1450">
        <f>VLOOKUP($D1450,metadata!$B$2:$Z$450,24,FALSE)</f>
        <v>0</v>
      </c>
      <c r="AB1450">
        <f>VLOOKUP($D1450,metadata!$B$2:$Z$450,25,FALSE)</f>
        <v>0</v>
      </c>
    </row>
    <row r="1451" spans="3:28" x14ac:dyDescent="0.3">
      <c r="C1451">
        <v>1450</v>
      </c>
      <c r="D1451" s="11" t="str">
        <f t="shared" si="22"/>
        <v>19- Fuchu</v>
      </c>
      <c r="E1451" t="str">
        <f>VLOOKUP($D1451,metadata!$B$2:$S$450,2,FALSE)</f>
        <v>Kato, Y</v>
      </c>
      <c r="F1451" t="str">
        <f>VLOOKUP($D1451,metadata!$B$2:$S$450,3,FALSE)</f>
        <v>Geographic variation in photoperiodic response for the induction of pupal diapause in the Aristolochia-feeding butterfly Atrophaneura alcinous</v>
      </c>
      <c r="G1451" t="str">
        <f>VLOOKUP($D1451,metadata!$B$2:$S$450,4,FALSE)</f>
        <v>10.1303/aez.2005.347</v>
      </c>
      <c r="H1451" t="str">
        <f>VLOOKUP($D1451,metadata!$B$2:$S$450,5,FALSE)</f>
        <v>y</v>
      </c>
      <c r="I1451" t="str">
        <f>VLOOKUP($D1451,metadata!$B$2:$S$450,6,FALSE)</f>
        <v>a</v>
      </c>
      <c r="J1451" t="str">
        <f>VLOOKUP($D1451,metadata!$B$2:$S$450,7,FALSE)</f>
        <v>i</v>
      </c>
      <c r="K1451">
        <f>VLOOKUP($D1451,metadata!$B$2:$S$450,8,FALSE)</f>
        <v>7</v>
      </c>
      <c r="L1451">
        <f>VLOOKUP($D1451,metadata!$B$2:$S$450,9,FALSE)</f>
        <v>5</v>
      </c>
      <c r="M1451">
        <f>VLOOKUP($D1451,metadata!$B$2:$S$450,10,FALSE)</f>
        <v>0</v>
      </c>
      <c r="N1451" t="str">
        <f>VLOOKUP($D1451,metadata!$B$2:$S$450,11,FALSE)</f>
        <v>Atrophaneura alcinous</v>
      </c>
      <c r="O1451" t="str">
        <f>VLOOKUP($D1451,metadata!$B$2:$S$450,12,FALSE)</f>
        <v>lepidoptera</v>
      </c>
      <c r="P1451" t="str">
        <f>VLOOKUP($D1451,metadata!$B$2:$S$450,13,FALSE)</f>
        <v xml:space="preserve"> Fuchu</v>
      </c>
      <c r="Q1451">
        <f>VLOOKUP($D1451,metadata!$B$2:$S$450,14,FALSE)</f>
        <v>35.668968999999997</v>
      </c>
      <c r="R1451">
        <f>VLOOKUP($D1451,metadata!$B$2:$S$450,15,FALSE)</f>
        <v>139.47766899999999</v>
      </c>
      <c r="S1451">
        <f>VLOOKUP($D1451,metadata!$B$2:$S$450,16,FALSE)</f>
        <v>0.05</v>
      </c>
      <c r="T1451">
        <f>VLOOKUP($D1451,metadata!$B$2:$S$450,17,FALSE)</f>
        <v>50</v>
      </c>
      <c r="U1451">
        <f>VLOOKUP($D1451,metadata!$B$2:$S$450,18,FALSE)</f>
        <v>0</v>
      </c>
      <c r="V1451">
        <f>VLOOKUP($D1451,metadata!$B$2:$Z$450,19,FALSE)</f>
        <v>25</v>
      </c>
      <c r="W1451" t="str">
        <f>VLOOKUP($D1451,metadata!$B$2:$Z$450,20,FALSE)</f>
        <v>global average</v>
      </c>
      <c r="X1451">
        <f>VLOOKUP($D1451,metadata!$B$2:$Z$450,21,FALSE)</f>
        <v>0</v>
      </c>
      <c r="Y1451">
        <f>VLOOKUP($D1451,metadata!$B$2:$Z$450,22,FALSE)</f>
        <v>19</v>
      </c>
      <c r="Z1451">
        <f>VLOOKUP($D1451,metadata!$B$2:$Z$450,23,FALSE)</f>
        <v>0</v>
      </c>
      <c r="AA1451">
        <f>VLOOKUP($D1451,metadata!$B$2:$Z$450,24,FALSE)</f>
        <v>0</v>
      </c>
      <c r="AB1451">
        <f>VLOOKUP($D1451,metadata!$B$2:$Z$450,25,FALSE)</f>
        <v>0</v>
      </c>
    </row>
    <row r="1452" spans="3:28" x14ac:dyDescent="0.3">
      <c r="C1452">
        <v>1451</v>
      </c>
      <c r="D1452" s="11" t="str">
        <f t="shared" si="22"/>
        <v>19- Fuchu</v>
      </c>
      <c r="E1452" t="str">
        <f>VLOOKUP($D1452,metadata!$B$2:$S$450,2,FALSE)</f>
        <v>Kato, Y</v>
      </c>
      <c r="F1452" t="str">
        <f>VLOOKUP($D1452,metadata!$B$2:$S$450,3,FALSE)</f>
        <v>Geographic variation in photoperiodic response for the induction of pupal diapause in the Aristolochia-feeding butterfly Atrophaneura alcinous</v>
      </c>
      <c r="G1452" t="str">
        <f>VLOOKUP($D1452,metadata!$B$2:$S$450,4,FALSE)</f>
        <v>10.1303/aez.2005.347</v>
      </c>
      <c r="H1452" t="str">
        <f>VLOOKUP($D1452,metadata!$B$2:$S$450,5,FALSE)</f>
        <v>y</v>
      </c>
      <c r="I1452" t="str">
        <f>VLOOKUP($D1452,metadata!$B$2:$S$450,6,FALSE)</f>
        <v>a</v>
      </c>
      <c r="J1452" t="str">
        <f>VLOOKUP($D1452,metadata!$B$2:$S$450,7,FALSE)</f>
        <v>i</v>
      </c>
      <c r="K1452">
        <f>VLOOKUP($D1452,metadata!$B$2:$S$450,8,FALSE)</f>
        <v>7</v>
      </c>
      <c r="L1452">
        <f>VLOOKUP($D1452,metadata!$B$2:$S$450,9,FALSE)</f>
        <v>5</v>
      </c>
      <c r="M1452">
        <f>VLOOKUP($D1452,metadata!$B$2:$S$450,10,FALSE)</f>
        <v>0</v>
      </c>
      <c r="N1452" t="str">
        <f>VLOOKUP($D1452,metadata!$B$2:$S$450,11,FALSE)</f>
        <v>Atrophaneura alcinous</v>
      </c>
      <c r="O1452" t="str">
        <f>VLOOKUP($D1452,metadata!$B$2:$S$450,12,FALSE)</f>
        <v>lepidoptera</v>
      </c>
      <c r="P1452" t="str">
        <f>VLOOKUP($D1452,metadata!$B$2:$S$450,13,FALSE)</f>
        <v xml:space="preserve"> Fuchu</v>
      </c>
      <c r="Q1452">
        <f>VLOOKUP($D1452,metadata!$B$2:$S$450,14,FALSE)</f>
        <v>35.668968999999997</v>
      </c>
      <c r="R1452">
        <f>VLOOKUP($D1452,metadata!$B$2:$S$450,15,FALSE)</f>
        <v>139.47766899999999</v>
      </c>
      <c r="S1452">
        <f>VLOOKUP($D1452,metadata!$B$2:$S$450,16,FALSE)</f>
        <v>0.05</v>
      </c>
      <c r="T1452">
        <f>VLOOKUP($D1452,metadata!$B$2:$S$450,17,FALSE)</f>
        <v>50</v>
      </c>
      <c r="U1452">
        <f>VLOOKUP($D1452,metadata!$B$2:$S$450,18,FALSE)</f>
        <v>0</v>
      </c>
      <c r="V1452">
        <f>VLOOKUP($D1452,metadata!$B$2:$Z$450,19,FALSE)</f>
        <v>25</v>
      </c>
      <c r="W1452" t="str">
        <f>VLOOKUP($D1452,metadata!$B$2:$Z$450,20,FALSE)</f>
        <v>global average</v>
      </c>
      <c r="X1452">
        <f>VLOOKUP($D1452,metadata!$B$2:$Z$450,21,FALSE)</f>
        <v>0</v>
      </c>
      <c r="Y1452">
        <f>VLOOKUP($D1452,metadata!$B$2:$Z$450,22,FALSE)</f>
        <v>19</v>
      </c>
      <c r="Z1452">
        <f>VLOOKUP($D1452,metadata!$B$2:$Z$450,23,FALSE)</f>
        <v>0</v>
      </c>
      <c r="AA1452">
        <f>VLOOKUP($D1452,metadata!$B$2:$Z$450,24,FALSE)</f>
        <v>0</v>
      </c>
      <c r="AB1452">
        <f>VLOOKUP($D1452,metadata!$B$2:$Z$450,25,FALSE)</f>
        <v>0</v>
      </c>
    </row>
    <row r="1453" spans="3:28" x14ac:dyDescent="0.3">
      <c r="C1453">
        <v>1452</v>
      </c>
      <c r="D1453" s="11" t="str">
        <f t="shared" si="22"/>
        <v>19- Fuchu</v>
      </c>
      <c r="E1453" t="str">
        <f>VLOOKUP($D1453,metadata!$B$2:$S$450,2,FALSE)</f>
        <v>Kato, Y</v>
      </c>
      <c r="F1453" t="str">
        <f>VLOOKUP($D1453,metadata!$B$2:$S$450,3,FALSE)</f>
        <v>Geographic variation in photoperiodic response for the induction of pupal diapause in the Aristolochia-feeding butterfly Atrophaneura alcinous</v>
      </c>
      <c r="G1453" t="str">
        <f>VLOOKUP($D1453,metadata!$B$2:$S$450,4,FALSE)</f>
        <v>10.1303/aez.2005.347</v>
      </c>
      <c r="H1453" t="str">
        <f>VLOOKUP($D1453,metadata!$B$2:$S$450,5,FALSE)</f>
        <v>y</v>
      </c>
      <c r="I1453" t="str">
        <f>VLOOKUP($D1453,metadata!$B$2:$S$450,6,FALSE)</f>
        <v>a</v>
      </c>
      <c r="J1453" t="str">
        <f>VLOOKUP($D1453,metadata!$B$2:$S$450,7,FALSE)</f>
        <v>i</v>
      </c>
      <c r="K1453">
        <f>VLOOKUP($D1453,metadata!$B$2:$S$450,8,FALSE)</f>
        <v>7</v>
      </c>
      <c r="L1453">
        <f>VLOOKUP($D1453,metadata!$B$2:$S$450,9,FALSE)</f>
        <v>5</v>
      </c>
      <c r="M1453">
        <f>VLOOKUP($D1453,metadata!$B$2:$S$450,10,FALSE)</f>
        <v>0</v>
      </c>
      <c r="N1453" t="str">
        <f>VLOOKUP($D1453,metadata!$B$2:$S$450,11,FALSE)</f>
        <v>Atrophaneura alcinous</v>
      </c>
      <c r="O1453" t="str">
        <f>VLOOKUP($D1453,metadata!$B$2:$S$450,12,FALSE)</f>
        <v>lepidoptera</v>
      </c>
      <c r="P1453" t="str">
        <f>VLOOKUP($D1453,metadata!$B$2:$S$450,13,FALSE)</f>
        <v xml:space="preserve"> Fuchu</v>
      </c>
      <c r="Q1453">
        <f>VLOOKUP($D1453,metadata!$B$2:$S$450,14,FALSE)</f>
        <v>35.668968999999997</v>
      </c>
      <c r="R1453">
        <f>VLOOKUP($D1453,metadata!$B$2:$S$450,15,FALSE)</f>
        <v>139.47766899999999</v>
      </c>
      <c r="S1453">
        <f>VLOOKUP($D1453,metadata!$B$2:$S$450,16,FALSE)</f>
        <v>0.05</v>
      </c>
      <c r="T1453">
        <f>VLOOKUP($D1453,metadata!$B$2:$S$450,17,FALSE)</f>
        <v>50</v>
      </c>
      <c r="U1453">
        <f>VLOOKUP($D1453,metadata!$B$2:$S$450,18,FALSE)</f>
        <v>0</v>
      </c>
      <c r="V1453">
        <f>VLOOKUP($D1453,metadata!$B$2:$Z$450,19,FALSE)</f>
        <v>25</v>
      </c>
      <c r="W1453" t="str">
        <f>VLOOKUP($D1453,metadata!$B$2:$Z$450,20,FALSE)</f>
        <v>global average</v>
      </c>
      <c r="X1453">
        <f>VLOOKUP($D1453,metadata!$B$2:$Z$450,21,FALSE)</f>
        <v>0</v>
      </c>
      <c r="Y1453">
        <f>VLOOKUP($D1453,metadata!$B$2:$Z$450,22,FALSE)</f>
        <v>19</v>
      </c>
      <c r="Z1453">
        <f>VLOOKUP($D1453,metadata!$B$2:$Z$450,23,FALSE)</f>
        <v>0</v>
      </c>
      <c r="AA1453">
        <f>VLOOKUP($D1453,metadata!$B$2:$Z$450,24,FALSE)</f>
        <v>0</v>
      </c>
      <c r="AB1453">
        <f>VLOOKUP($D1453,metadata!$B$2:$Z$450,25,FALSE)</f>
        <v>0</v>
      </c>
    </row>
    <row r="1454" spans="3:28" x14ac:dyDescent="0.3">
      <c r="C1454">
        <v>1453</v>
      </c>
      <c r="D1454" s="11" t="str">
        <f t="shared" si="22"/>
        <v>19- Fuchu</v>
      </c>
      <c r="E1454" t="str">
        <f>VLOOKUP($D1454,metadata!$B$2:$S$450,2,FALSE)</f>
        <v>Kato, Y</v>
      </c>
      <c r="F1454" t="str">
        <f>VLOOKUP($D1454,metadata!$B$2:$S$450,3,FALSE)</f>
        <v>Geographic variation in photoperiodic response for the induction of pupal diapause in the Aristolochia-feeding butterfly Atrophaneura alcinous</v>
      </c>
      <c r="G1454" t="str">
        <f>VLOOKUP($D1454,metadata!$B$2:$S$450,4,FALSE)</f>
        <v>10.1303/aez.2005.347</v>
      </c>
      <c r="H1454" t="str">
        <f>VLOOKUP($D1454,metadata!$B$2:$S$450,5,FALSE)</f>
        <v>y</v>
      </c>
      <c r="I1454" t="str">
        <f>VLOOKUP($D1454,metadata!$B$2:$S$450,6,FALSE)</f>
        <v>a</v>
      </c>
      <c r="J1454" t="str">
        <f>VLOOKUP($D1454,metadata!$B$2:$S$450,7,FALSE)</f>
        <v>i</v>
      </c>
      <c r="K1454">
        <f>VLOOKUP($D1454,metadata!$B$2:$S$450,8,FALSE)</f>
        <v>7</v>
      </c>
      <c r="L1454">
        <f>VLOOKUP($D1454,metadata!$B$2:$S$450,9,FALSE)</f>
        <v>5</v>
      </c>
      <c r="M1454">
        <f>VLOOKUP($D1454,metadata!$B$2:$S$450,10,FALSE)</f>
        <v>0</v>
      </c>
      <c r="N1454" t="str">
        <f>VLOOKUP($D1454,metadata!$B$2:$S$450,11,FALSE)</f>
        <v>Atrophaneura alcinous</v>
      </c>
      <c r="O1454" t="str">
        <f>VLOOKUP($D1454,metadata!$B$2:$S$450,12,FALSE)</f>
        <v>lepidoptera</v>
      </c>
      <c r="P1454" t="str">
        <f>VLOOKUP($D1454,metadata!$B$2:$S$450,13,FALSE)</f>
        <v xml:space="preserve"> Fuchu</v>
      </c>
      <c r="Q1454">
        <f>VLOOKUP($D1454,metadata!$B$2:$S$450,14,FALSE)</f>
        <v>35.668968999999997</v>
      </c>
      <c r="R1454">
        <f>VLOOKUP($D1454,metadata!$B$2:$S$450,15,FALSE)</f>
        <v>139.47766899999999</v>
      </c>
      <c r="S1454">
        <f>VLOOKUP($D1454,metadata!$B$2:$S$450,16,FALSE)</f>
        <v>0.05</v>
      </c>
      <c r="T1454">
        <f>VLOOKUP($D1454,metadata!$B$2:$S$450,17,FALSE)</f>
        <v>50</v>
      </c>
      <c r="U1454">
        <f>VLOOKUP($D1454,metadata!$B$2:$S$450,18,FALSE)</f>
        <v>0</v>
      </c>
      <c r="V1454">
        <f>VLOOKUP($D1454,metadata!$B$2:$Z$450,19,FALSE)</f>
        <v>25</v>
      </c>
      <c r="W1454" t="str">
        <f>VLOOKUP($D1454,metadata!$B$2:$Z$450,20,FALSE)</f>
        <v>global average</v>
      </c>
      <c r="X1454">
        <f>VLOOKUP($D1454,metadata!$B$2:$Z$450,21,FALSE)</f>
        <v>0</v>
      </c>
      <c r="Y1454">
        <f>VLOOKUP($D1454,metadata!$B$2:$Z$450,22,FALSE)</f>
        <v>19</v>
      </c>
      <c r="Z1454">
        <f>VLOOKUP($D1454,metadata!$B$2:$Z$450,23,FALSE)</f>
        <v>0</v>
      </c>
      <c r="AA1454">
        <f>VLOOKUP($D1454,metadata!$B$2:$Z$450,24,FALSE)</f>
        <v>0</v>
      </c>
      <c r="AB1454">
        <f>VLOOKUP($D1454,metadata!$B$2:$Z$450,25,FALSE)</f>
        <v>0</v>
      </c>
    </row>
    <row r="1455" spans="3:28" x14ac:dyDescent="0.3">
      <c r="C1455">
        <v>1454</v>
      </c>
      <c r="D1455" s="11" t="str">
        <f t="shared" si="22"/>
        <v>19- Fuchu</v>
      </c>
      <c r="E1455" t="str">
        <f>VLOOKUP($D1455,metadata!$B$2:$S$450,2,FALSE)</f>
        <v>Kato, Y</v>
      </c>
      <c r="F1455" t="str">
        <f>VLOOKUP($D1455,metadata!$B$2:$S$450,3,FALSE)</f>
        <v>Geographic variation in photoperiodic response for the induction of pupal diapause in the Aristolochia-feeding butterfly Atrophaneura alcinous</v>
      </c>
      <c r="G1455" t="str">
        <f>VLOOKUP($D1455,metadata!$B$2:$S$450,4,FALSE)</f>
        <v>10.1303/aez.2005.347</v>
      </c>
      <c r="H1455" t="str">
        <f>VLOOKUP($D1455,metadata!$B$2:$S$450,5,FALSE)</f>
        <v>y</v>
      </c>
      <c r="I1455" t="str">
        <f>VLOOKUP($D1455,metadata!$B$2:$S$450,6,FALSE)</f>
        <v>a</v>
      </c>
      <c r="J1455" t="str">
        <f>VLOOKUP($D1455,metadata!$B$2:$S$450,7,FALSE)</f>
        <v>i</v>
      </c>
      <c r="K1455">
        <f>VLOOKUP($D1455,metadata!$B$2:$S$450,8,FALSE)</f>
        <v>7</v>
      </c>
      <c r="L1455">
        <f>VLOOKUP($D1455,metadata!$B$2:$S$450,9,FALSE)</f>
        <v>5</v>
      </c>
      <c r="M1455">
        <f>VLOOKUP($D1455,metadata!$B$2:$S$450,10,FALSE)</f>
        <v>0</v>
      </c>
      <c r="N1455" t="str">
        <f>VLOOKUP($D1455,metadata!$B$2:$S$450,11,FALSE)</f>
        <v>Atrophaneura alcinous</v>
      </c>
      <c r="O1455" t="str">
        <f>VLOOKUP($D1455,metadata!$B$2:$S$450,12,FALSE)</f>
        <v>lepidoptera</v>
      </c>
      <c r="P1455" t="str">
        <f>VLOOKUP($D1455,metadata!$B$2:$S$450,13,FALSE)</f>
        <v xml:space="preserve"> Fuchu</v>
      </c>
      <c r="Q1455">
        <f>VLOOKUP($D1455,metadata!$B$2:$S$450,14,FALSE)</f>
        <v>35.668968999999997</v>
      </c>
      <c r="R1455">
        <f>VLOOKUP($D1455,metadata!$B$2:$S$450,15,FALSE)</f>
        <v>139.47766899999999</v>
      </c>
      <c r="S1455">
        <f>VLOOKUP($D1455,metadata!$B$2:$S$450,16,FALSE)</f>
        <v>0.05</v>
      </c>
      <c r="T1455">
        <f>VLOOKUP($D1455,metadata!$B$2:$S$450,17,FALSE)</f>
        <v>50</v>
      </c>
      <c r="U1455">
        <f>VLOOKUP($D1455,metadata!$B$2:$S$450,18,FALSE)</f>
        <v>0</v>
      </c>
      <c r="V1455">
        <f>VLOOKUP($D1455,metadata!$B$2:$Z$450,19,FALSE)</f>
        <v>25</v>
      </c>
      <c r="W1455" t="str">
        <f>VLOOKUP($D1455,metadata!$B$2:$Z$450,20,FALSE)</f>
        <v>global average</v>
      </c>
      <c r="X1455">
        <f>VLOOKUP($D1455,metadata!$B$2:$Z$450,21,FALSE)</f>
        <v>0</v>
      </c>
      <c r="Y1455">
        <f>VLOOKUP($D1455,metadata!$B$2:$Z$450,22,FALSE)</f>
        <v>19</v>
      </c>
      <c r="Z1455">
        <f>VLOOKUP($D1455,metadata!$B$2:$Z$450,23,FALSE)</f>
        <v>0</v>
      </c>
      <c r="AA1455">
        <f>VLOOKUP($D1455,metadata!$B$2:$Z$450,24,FALSE)</f>
        <v>0</v>
      </c>
      <c r="AB1455">
        <f>VLOOKUP($D1455,metadata!$B$2:$Z$450,25,FALSE)</f>
        <v>0</v>
      </c>
    </row>
    <row r="1456" spans="3:28" x14ac:dyDescent="0.3">
      <c r="C1456">
        <v>1455</v>
      </c>
      <c r="D1456" s="11" t="str">
        <f t="shared" si="22"/>
        <v>19- Fuchu</v>
      </c>
      <c r="E1456" t="str">
        <f>VLOOKUP($D1456,metadata!$B$2:$S$450,2,FALSE)</f>
        <v>Kato, Y</v>
      </c>
      <c r="F1456" t="str">
        <f>VLOOKUP($D1456,metadata!$B$2:$S$450,3,FALSE)</f>
        <v>Geographic variation in photoperiodic response for the induction of pupal diapause in the Aristolochia-feeding butterfly Atrophaneura alcinous</v>
      </c>
      <c r="G1456" t="str">
        <f>VLOOKUP($D1456,metadata!$B$2:$S$450,4,FALSE)</f>
        <v>10.1303/aez.2005.347</v>
      </c>
      <c r="H1456" t="str">
        <f>VLOOKUP($D1456,metadata!$B$2:$S$450,5,FALSE)</f>
        <v>y</v>
      </c>
      <c r="I1456" t="str">
        <f>VLOOKUP($D1456,metadata!$B$2:$S$450,6,FALSE)</f>
        <v>a</v>
      </c>
      <c r="J1456" t="str">
        <f>VLOOKUP($D1456,metadata!$B$2:$S$450,7,FALSE)</f>
        <v>i</v>
      </c>
      <c r="K1456">
        <f>VLOOKUP($D1456,metadata!$B$2:$S$450,8,FALSE)</f>
        <v>7</v>
      </c>
      <c r="L1456">
        <f>VLOOKUP($D1456,metadata!$B$2:$S$450,9,FALSE)</f>
        <v>5</v>
      </c>
      <c r="M1456">
        <f>VLOOKUP($D1456,metadata!$B$2:$S$450,10,FALSE)</f>
        <v>0</v>
      </c>
      <c r="N1456" t="str">
        <f>VLOOKUP($D1456,metadata!$B$2:$S$450,11,FALSE)</f>
        <v>Atrophaneura alcinous</v>
      </c>
      <c r="O1456" t="str">
        <f>VLOOKUP($D1456,metadata!$B$2:$S$450,12,FALSE)</f>
        <v>lepidoptera</v>
      </c>
      <c r="P1456" t="str">
        <f>VLOOKUP($D1456,metadata!$B$2:$S$450,13,FALSE)</f>
        <v xml:space="preserve"> Fuchu</v>
      </c>
      <c r="Q1456">
        <f>VLOOKUP($D1456,metadata!$B$2:$S$450,14,FALSE)</f>
        <v>35.668968999999997</v>
      </c>
      <c r="R1456">
        <f>VLOOKUP($D1456,metadata!$B$2:$S$450,15,FALSE)</f>
        <v>139.47766899999999</v>
      </c>
      <c r="S1456">
        <f>VLOOKUP($D1456,metadata!$B$2:$S$450,16,FALSE)</f>
        <v>0.05</v>
      </c>
      <c r="T1456">
        <f>VLOOKUP($D1456,metadata!$B$2:$S$450,17,FALSE)</f>
        <v>50</v>
      </c>
      <c r="U1456">
        <f>VLOOKUP($D1456,metadata!$B$2:$S$450,18,FALSE)</f>
        <v>0</v>
      </c>
      <c r="V1456">
        <f>VLOOKUP($D1456,metadata!$B$2:$Z$450,19,FALSE)</f>
        <v>25</v>
      </c>
      <c r="W1456" t="str">
        <f>VLOOKUP($D1456,metadata!$B$2:$Z$450,20,FALSE)</f>
        <v>global average</v>
      </c>
      <c r="X1456">
        <f>VLOOKUP($D1456,metadata!$B$2:$Z$450,21,FALSE)</f>
        <v>0</v>
      </c>
      <c r="Y1456">
        <f>VLOOKUP($D1456,metadata!$B$2:$Z$450,22,FALSE)</f>
        <v>19</v>
      </c>
      <c r="Z1456">
        <f>VLOOKUP($D1456,metadata!$B$2:$Z$450,23,FALSE)</f>
        <v>0</v>
      </c>
      <c r="AA1456">
        <f>VLOOKUP($D1456,metadata!$B$2:$Z$450,24,FALSE)</f>
        <v>0</v>
      </c>
      <c r="AB1456">
        <f>VLOOKUP($D1456,metadata!$B$2:$Z$450,25,FALSE)</f>
        <v>0</v>
      </c>
    </row>
    <row r="1457" spans="3:28" x14ac:dyDescent="0.3">
      <c r="C1457">
        <v>1456</v>
      </c>
      <c r="D1457" s="11" t="str">
        <f t="shared" si="22"/>
        <v>19- Fuchu</v>
      </c>
      <c r="E1457" t="str">
        <f>VLOOKUP($D1457,metadata!$B$2:$S$450,2,FALSE)</f>
        <v>Kato, Y</v>
      </c>
      <c r="F1457" t="str">
        <f>VLOOKUP($D1457,metadata!$B$2:$S$450,3,FALSE)</f>
        <v>Geographic variation in photoperiodic response for the induction of pupal diapause in the Aristolochia-feeding butterfly Atrophaneura alcinous</v>
      </c>
      <c r="G1457" t="str">
        <f>VLOOKUP($D1457,metadata!$B$2:$S$450,4,FALSE)</f>
        <v>10.1303/aez.2005.347</v>
      </c>
      <c r="H1457" t="str">
        <f>VLOOKUP($D1457,metadata!$B$2:$S$450,5,FALSE)</f>
        <v>y</v>
      </c>
      <c r="I1457" t="str">
        <f>VLOOKUP($D1457,metadata!$B$2:$S$450,6,FALSE)</f>
        <v>a</v>
      </c>
      <c r="J1457" t="str">
        <f>VLOOKUP($D1457,metadata!$B$2:$S$450,7,FALSE)</f>
        <v>i</v>
      </c>
      <c r="K1457">
        <f>VLOOKUP($D1457,metadata!$B$2:$S$450,8,FALSE)</f>
        <v>7</v>
      </c>
      <c r="L1457">
        <f>VLOOKUP($D1457,metadata!$B$2:$S$450,9,FALSE)</f>
        <v>5</v>
      </c>
      <c r="M1457">
        <f>VLOOKUP($D1457,metadata!$B$2:$S$450,10,FALSE)</f>
        <v>0</v>
      </c>
      <c r="N1457" t="str">
        <f>VLOOKUP($D1457,metadata!$B$2:$S$450,11,FALSE)</f>
        <v>Atrophaneura alcinous</v>
      </c>
      <c r="O1457" t="str">
        <f>VLOOKUP($D1457,metadata!$B$2:$S$450,12,FALSE)</f>
        <v>lepidoptera</v>
      </c>
      <c r="P1457" t="str">
        <f>VLOOKUP($D1457,metadata!$B$2:$S$450,13,FALSE)</f>
        <v xml:space="preserve"> Fuchu</v>
      </c>
      <c r="Q1457">
        <f>VLOOKUP($D1457,metadata!$B$2:$S$450,14,FALSE)</f>
        <v>35.668968999999997</v>
      </c>
      <c r="R1457">
        <f>VLOOKUP($D1457,metadata!$B$2:$S$450,15,FALSE)</f>
        <v>139.47766899999999</v>
      </c>
      <c r="S1457">
        <f>VLOOKUP($D1457,metadata!$B$2:$S$450,16,FALSE)</f>
        <v>0.05</v>
      </c>
      <c r="T1457">
        <f>VLOOKUP($D1457,metadata!$B$2:$S$450,17,FALSE)</f>
        <v>50</v>
      </c>
      <c r="U1457">
        <f>VLOOKUP($D1457,metadata!$B$2:$S$450,18,FALSE)</f>
        <v>0</v>
      </c>
      <c r="V1457">
        <f>VLOOKUP($D1457,metadata!$B$2:$Z$450,19,FALSE)</f>
        <v>25</v>
      </c>
      <c r="W1457" t="str">
        <f>VLOOKUP($D1457,metadata!$B$2:$Z$450,20,FALSE)</f>
        <v>global average</v>
      </c>
      <c r="X1457">
        <f>VLOOKUP($D1457,metadata!$B$2:$Z$450,21,FALSE)</f>
        <v>0</v>
      </c>
      <c r="Y1457">
        <f>VLOOKUP($D1457,metadata!$B$2:$Z$450,22,FALSE)</f>
        <v>19</v>
      </c>
      <c r="Z1457">
        <f>VLOOKUP($D1457,metadata!$B$2:$Z$450,23,FALSE)</f>
        <v>0</v>
      </c>
      <c r="AA1457">
        <f>VLOOKUP($D1457,metadata!$B$2:$Z$450,24,FALSE)</f>
        <v>0</v>
      </c>
      <c r="AB1457">
        <f>VLOOKUP($D1457,metadata!$B$2:$Z$450,25,FALSE)</f>
        <v>0</v>
      </c>
    </row>
    <row r="1458" spans="3:28" x14ac:dyDescent="0.3">
      <c r="C1458">
        <v>1457</v>
      </c>
      <c r="D1458" s="11" t="str">
        <f t="shared" si="22"/>
        <v>19- Fuchu</v>
      </c>
      <c r="E1458" t="str">
        <f>VLOOKUP($D1458,metadata!$B$2:$S$450,2,FALSE)</f>
        <v>Kato, Y</v>
      </c>
      <c r="F1458" t="str">
        <f>VLOOKUP($D1458,metadata!$B$2:$S$450,3,FALSE)</f>
        <v>Geographic variation in photoperiodic response for the induction of pupal diapause in the Aristolochia-feeding butterfly Atrophaneura alcinous</v>
      </c>
      <c r="G1458" t="str">
        <f>VLOOKUP($D1458,metadata!$B$2:$S$450,4,FALSE)</f>
        <v>10.1303/aez.2005.347</v>
      </c>
      <c r="H1458" t="str">
        <f>VLOOKUP($D1458,metadata!$B$2:$S$450,5,FALSE)</f>
        <v>y</v>
      </c>
      <c r="I1458" t="str">
        <f>VLOOKUP($D1458,metadata!$B$2:$S$450,6,FALSE)</f>
        <v>a</v>
      </c>
      <c r="J1458" t="str">
        <f>VLOOKUP($D1458,metadata!$B$2:$S$450,7,FALSE)</f>
        <v>i</v>
      </c>
      <c r="K1458">
        <f>VLOOKUP($D1458,metadata!$B$2:$S$450,8,FALSE)</f>
        <v>7</v>
      </c>
      <c r="L1458">
        <f>VLOOKUP($D1458,metadata!$B$2:$S$450,9,FALSE)</f>
        <v>5</v>
      </c>
      <c r="M1458">
        <f>VLOOKUP($D1458,metadata!$B$2:$S$450,10,FALSE)</f>
        <v>0</v>
      </c>
      <c r="N1458" t="str">
        <f>VLOOKUP($D1458,metadata!$B$2:$S$450,11,FALSE)</f>
        <v>Atrophaneura alcinous</v>
      </c>
      <c r="O1458" t="str">
        <f>VLOOKUP($D1458,metadata!$B$2:$S$450,12,FALSE)</f>
        <v>lepidoptera</v>
      </c>
      <c r="P1458" t="str">
        <f>VLOOKUP($D1458,metadata!$B$2:$S$450,13,FALSE)</f>
        <v xml:space="preserve"> Fuchu</v>
      </c>
      <c r="Q1458">
        <f>VLOOKUP($D1458,metadata!$B$2:$S$450,14,FALSE)</f>
        <v>35.668968999999997</v>
      </c>
      <c r="R1458">
        <f>VLOOKUP($D1458,metadata!$B$2:$S$450,15,FALSE)</f>
        <v>139.47766899999999</v>
      </c>
      <c r="S1458">
        <f>VLOOKUP($D1458,metadata!$B$2:$S$450,16,FALSE)</f>
        <v>0.05</v>
      </c>
      <c r="T1458">
        <f>VLOOKUP($D1458,metadata!$B$2:$S$450,17,FALSE)</f>
        <v>50</v>
      </c>
      <c r="U1458">
        <f>VLOOKUP($D1458,metadata!$B$2:$S$450,18,FALSE)</f>
        <v>0</v>
      </c>
      <c r="V1458">
        <f>VLOOKUP($D1458,metadata!$B$2:$Z$450,19,FALSE)</f>
        <v>25</v>
      </c>
      <c r="W1458" t="str">
        <f>VLOOKUP($D1458,metadata!$B$2:$Z$450,20,FALSE)</f>
        <v>global average</v>
      </c>
      <c r="X1458">
        <f>VLOOKUP($D1458,metadata!$B$2:$Z$450,21,FALSE)</f>
        <v>0</v>
      </c>
      <c r="Y1458">
        <f>VLOOKUP($D1458,metadata!$B$2:$Z$450,22,FALSE)</f>
        <v>19</v>
      </c>
      <c r="Z1458">
        <f>VLOOKUP($D1458,metadata!$B$2:$Z$450,23,FALSE)</f>
        <v>0</v>
      </c>
      <c r="AA1458">
        <f>VLOOKUP($D1458,metadata!$B$2:$Z$450,24,FALSE)</f>
        <v>0</v>
      </c>
      <c r="AB1458">
        <f>VLOOKUP($D1458,metadata!$B$2:$Z$450,25,FALSE)</f>
        <v>0</v>
      </c>
    </row>
    <row r="1459" spans="3:28" x14ac:dyDescent="0.3">
      <c r="C1459">
        <v>1458</v>
      </c>
      <c r="D1459" s="11" t="str">
        <f t="shared" si="22"/>
        <v>19- Fuchu</v>
      </c>
      <c r="E1459" t="str">
        <f>VLOOKUP($D1459,metadata!$B$2:$S$450,2,FALSE)</f>
        <v>Kato, Y</v>
      </c>
      <c r="F1459" t="str">
        <f>VLOOKUP($D1459,metadata!$B$2:$S$450,3,FALSE)</f>
        <v>Geographic variation in photoperiodic response for the induction of pupal diapause in the Aristolochia-feeding butterfly Atrophaneura alcinous</v>
      </c>
      <c r="G1459" t="str">
        <f>VLOOKUP($D1459,metadata!$B$2:$S$450,4,FALSE)</f>
        <v>10.1303/aez.2005.347</v>
      </c>
      <c r="H1459" t="str">
        <f>VLOOKUP($D1459,metadata!$B$2:$S$450,5,FALSE)</f>
        <v>y</v>
      </c>
      <c r="I1459" t="str">
        <f>VLOOKUP($D1459,metadata!$B$2:$S$450,6,FALSE)</f>
        <v>a</v>
      </c>
      <c r="J1459" t="str">
        <f>VLOOKUP($D1459,metadata!$B$2:$S$450,7,FALSE)</f>
        <v>i</v>
      </c>
      <c r="K1459">
        <f>VLOOKUP($D1459,metadata!$B$2:$S$450,8,FALSE)</f>
        <v>7</v>
      </c>
      <c r="L1459">
        <f>VLOOKUP($D1459,metadata!$B$2:$S$450,9,FALSE)</f>
        <v>5</v>
      </c>
      <c r="M1459">
        <f>VLOOKUP($D1459,metadata!$B$2:$S$450,10,FALSE)</f>
        <v>0</v>
      </c>
      <c r="N1459" t="str">
        <f>VLOOKUP($D1459,metadata!$B$2:$S$450,11,FALSE)</f>
        <v>Atrophaneura alcinous</v>
      </c>
      <c r="O1459" t="str">
        <f>VLOOKUP($D1459,metadata!$B$2:$S$450,12,FALSE)</f>
        <v>lepidoptera</v>
      </c>
      <c r="P1459" t="str">
        <f>VLOOKUP($D1459,metadata!$B$2:$S$450,13,FALSE)</f>
        <v xml:space="preserve"> Fuchu</v>
      </c>
      <c r="Q1459">
        <f>VLOOKUP($D1459,metadata!$B$2:$S$450,14,FALSE)</f>
        <v>35.668968999999997</v>
      </c>
      <c r="R1459">
        <f>VLOOKUP($D1459,metadata!$B$2:$S$450,15,FALSE)</f>
        <v>139.47766899999999</v>
      </c>
      <c r="S1459">
        <f>VLOOKUP($D1459,metadata!$B$2:$S$450,16,FALSE)</f>
        <v>0.05</v>
      </c>
      <c r="T1459">
        <f>VLOOKUP($D1459,metadata!$B$2:$S$450,17,FALSE)</f>
        <v>50</v>
      </c>
      <c r="U1459">
        <f>VLOOKUP($D1459,metadata!$B$2:$S$450,18,FALSE)</f>
        <v>0</v>
      </c>
      <c r="V1459">
        <f>VLOOKUP($D1459,metadata!$B$2:$Z$450,19,FALSE)</f>
        <v>25</v>
      </c>
      <c r="W1459" t="str">
        <f>VLOOKUP($D1459,metadata!$B$2:$Z$450,20,FALSE)</f>
        <v>global average</v>
      </c>
      <c r="X1459">
        <f>VLOOKUP($D1459,metadata!$B$2:$Z$450,21,FALSE)</f>
        <v>0</v>
      </c>
      <c r="Y1459">
        <f>VLOOKUP($D1459,metadata!$B$2:$Z$450,22,FALSE)</f>
        <v>19</v>
      </c>
      <c r="Z1459">
        <f>VLOOKUP($D1459,metadata!$B$2:$Z$450,23,FALSE)</f>
        <v>0</v>
      </c>
      <c r="AA1459">
        <f>VLOOKUP($D1459,metadata!$B$2:$Z$450,24,FALSE)</f>
        <v>0</v>
      </c>
      <c r="AB1459">
        <f>VLOOKUP($D1459,metadata!$B$2:$Z$450,25,FALSE)</f>
        <v>0</v>
      </c>
    </row>
    <row r="1460" spans="3:28" x14ac:dyDescent="0.3">
      <c r="C1460">
        <v>1459</v>
      </c>
      <c r="D1460" s="11" t="str">
        <f t="shared" si="22"/>
        <v>19- Fuchu</v>
      </c>
      <c r="E1460" t="str">
        <f>VLOOKUP($D1460,metadata!$B$2:$S$450,2,FALSE)</f>
        <v>Kato, Y</v>
      </c>
      <c r="F1460" t="str">
        <f>VLOOKUP($D1460,metadata!$B$2:$S$450,3,FALSE)</f>
        <v>Geographic variation in photoperiodic response for the induction of pupal diapause in the Aristolochia-feeding butterfly Atrophaneura alcinous</v>
      </c>
      <c r="G1460" t="str">
        <f>VLOOKUP($D1460,metadata!$B$2:$S$450,4,FALSE)</f>
        <v>10.1303/aez.2005.347</v>
      </c>
      <c r="H1460" t="str">
        <f>VLOOKUP($D1460,metadata!$B$2:$S$450,5,FALSE)</f>
        <v>y</v>
      </c>
      <c r="I1460" t="str">
        <f>VLOOKUP($D1460,metadata!$B$2:$S$450,6,FALSE)</f>
        <v>a</v>
      </c>
      <c r="J1460" t="str">
        <f>VLOOKUP($D1460,metadata!$B$2:$S$450,7,FALSE)</f>
        <v>i</v>
      </c>
      <c r="K1460">
        <f>VLOOKUP($D1460,metadata!$B$2:$S$450,8,FALSE)</f>
        <v>7</v>
      </c>
      <c r="L1460">
        <f>VLOOKUP($D1460,metadata!$B$2:$S$450,9,FALSE)</f>
        <v>5</v>
      </c>
      <c r="M1460">
        <f>VLOOKUP($D1460,metadata!$B$2:$S$450,10,FALSE)</f>
        <v>0</v>
      </c>
      <c r="N1460" t="str">
        <f>VLOOKUP($D1460,metadata!$B$2:$S$450,11,FALSE)</f>
        <v>Atrophaneura alcinous</v>
      </c>
      <c r="O1460" t="str">
        <f>VLOOKUP($D1460,metadata!$B$2:$S$450,12,FALSE)</f>
        <v>lepidoptera</v>
      </c>
      <c r="P1460" t="str">
        <f>VLOOKUP($D1460,metadata!$B$2:$S$450,13,FALSE)</f>
        <v xml:space="preserve"> Fuchu</v>
      </c>
      <c r="Q1460">
        <f>VLOOKUP($D1460,metadata!$B$2:$S$450,14,FALSE)</f>
        <v>35.668968999999997</v>
      </c>
      <c r="R1460">
        <f>VLOOKUP($D1460,metadata!$B$2:$S$450,15,FALSE)</f>
        <v>139.47766899999999</v>
      </c>
      <c r="S1460">
        <f>VLOOKUP($D1460,metadata!$B$2:$S$450,16,FALSE)</f>
        <v>0.05</v>
      </c>
      <c r="T1460">
        <f>VLOOKUP($D1460,metadata!$B$2:$S$450,17,FALSE)</f>
        <v>50</v>
      </c>
      <c r="U1460">
        <f>VLOOKUP($D1460,metadata!$B$2:$S$450,18,FALSE)</f>
        <v>0</v>
      </c>
      <c r="V1460">
        <f>VLOOKUP($D1460,metadata!$B$2:$Z$450,19,FALSE)</f>
        <v>25</v>
      </c>
      <c r="W1460" t="str">
        <f>VLOOKUP($D1460,metadata!$B$2:$Z$450,20,FALSE)</f>
        <v>global average</v>
      </c>
      <c r="X1460">
        <f>VLOOKUP($D1460,metadata!$B$2:$Z$450,21,FALSE)</f>
        <v>0</v>
      </c>
      <c r="Y1460">
        <f>VLOOKUP($D1460,metadata!$B$2:$Z$450,22,FALSE)</f>
        <v>19</v>
      </c>
      <c r="Z1460">
        <f>VLOOKUP($D1460,metadata!$B$2:$Z$450,23,FALSE)</f>
        <v>0</v>
      </c>
      <c r="AA1460">
        <f>VLOOKUP($D1460,metadata!$B$2:$Z$450,24,FALSE)</f>
        <v>0</v>
      </c>
      <c r="AB1460">
        <f>VLOOKUP($D1460,metadata!$B$2:$Z$450,25,FALSE)</f>
        <v>0</v>
      </c>
    </row>
    <row r="1461" spans="3:28" x14ac:dyDescent="0.3">
      <c r="C1461">
        <v>1460</v>
      </c>
      <c r="D1461" s="11" t="str">
        <f t="shared" si="22"/>
        <v>19- Fuchu</v>
      </c>
      <c r="E1461" t="str">
        <f>VLOOKUP($D1461,metadata!$B$2:$S$450,2,FALSE)</f>
        <v>Kato, Y</v>
      </c>
      <c r="F1461" t="str">
        <f>VLOOKUP($D1461,metadata!$B$2:$S$450,3,FALSE)</f>
        <v>Geographic variation in photoperiodic response for the induction of pupal diapause in the Aristolochia-feeding butterfly Atrophaneura alcinous</v>
      </c>
      <c r="G1461" t="str">
        <f>VLOOKUP($D1461,metadata!$B$2:$S$450,4,FALSE)</f>
        <v>10.1303/aez.2005.347</v>
      </c>
      <c r="H1461" t="str">
        <f>VLOOKUP($D1461,metadata!$B$2:$S$450,5,FALSE)</f>
        <v>y</v>
      </c>
      <c r="I1461" t="str">
        <f>VLOOKUP($D1461,metadata!$B$2:$S$450,6,FALSE)</f>
        <v>a</v>
      </c>
      <c r="J1461" t="str">
        <f>VLOOKUP($D1461,metadata!$B$2:$S$450,7,FALSE)</f>
        <v>i</v>
      </c>
      <c r="K1461">
        <f>VLOOKUP($D1461,metadata!$B$2:$S$450,8,FALSE)</f>
        <v>7</v>
      </c>
      <c r="L1461">
        <f>VLOOKUP($D1461,metadata!$B$2:$S$450,9,FALSE)</f>
        <v>5</v>
      </c>
      <c r="M1461">
        <f>VLOOKUP($D1461,metadata!$B$2:$S$450,10,FALSE)</f>
        <v>0</v>
      </c>
      <c r="N1461" t="str">
        <f>VLOOKUP($D1461,metadata!$B$2:$S$450,11,FALSE)</f>
        <v>Atrophaneura alcinous</v>
      </c>
      <c r="O1461" t="str">
        <f>VLOOKUP($D1461,metadata!$B$2:$S$450,12,FALSE)</f>
        <v>lepidoptera</v>
      </c>
      <c r="P1461" t="str">
        <f>VLOOKUP($D1461,metadata!$B$2:$S$450,13,FALSE)</f>
        <v xml:space="preserve"> Fuchu</v>
      </c>
      <c r="Q1461">
        <f>VLOOKUP($D1461,metadata!$B$2:$S$450,14,FALSE)</f>
        <v>35.668968999999997</v>
      </c>
      <c r="R1461">
        <f>VLOOKUP($D1461,metadata!$B$2:$S$450,15,FALSE)</f>
        <v>139.47766899999999</v>
      </c>
      <c r="S1461">
        <f>VLOOKUP($D1461,metadata!$B$2:$S$450,16,FALSE)</f>
        <v>0.05</v>
      </c>
      <c r="T1461">
        <f>VLOOKUP($D1461,metadata!$B$2:$S$450,17,FALSE)</f>
        <v>50</v>
      </c>
      <c r="U1461">
        <f>VLOOKUP($D1461,metadata!$B$2:$S$450,18,FALSE)</f>
        <v>0</v>
      </c>
      <c r="V1461">
        <f>VLOOKUP($D1461,metadata!$B$2:$Z$450,19,FALSE)</f>
        <v>25</v>
      </c>
      <c r="W1461" t="str">
        <f>VLOOKUP($D1461,metadata!$B$2:$Z$450,20,FALSE)</f>
        <v>global average</v>
      </c>
      <c r="X1461">
        <f>VLOOKUP($D1461,metadata!$B$2:$Z$450,21,FALSE)</f>
        <v>0</v>
      </c>
      <c r="Y1461">
        <f>VLOOKUP($D1461,metadata!$B$2:$Z$450,22,FALSE)</f>
        <v>19</v>
      </c>
      <c r="Z1461">
        <f>VLOOKUP($D1461,metadata!$B$2:$Z$450,23,FALSE)</f>
        <v>0</v>
      </c>
      <c r="AA1461">
        <f>VLOOKUP($D1461,metadata!$B$2:$Z$450,24,FALSE)</f>
        <v>0</v>
      </c>
      <c r="AB1461">
        <f>VLOOKUP($D1461,metadata!$B$2:$Z$450,25,FALSE)</f>
        <v>0</v>
      </c>
    </row>
    <row r="1462" spans="3:28" x14ac:dyDescent="0.3">
      <c r="C1462">
        <v>1461</v>
      </c>
      <c r="D1462" s="11" t="str">
        <f t="shared" si="22"/>
        <v>19- Fuchu</v>
      </c>
      <c r="E1462" t="str">
        <f>VLOOKUP($D1462,metadata!$B$2:$S$450,2,FALSE)</f>
        <v>Kato, Y</v>
      </c>
      <c r="F1462" t="str">
        <f>VLOOKUP($D1462,metadata!$B$2:$S$450,3,FALSE)</f>
        <v>Geographic variation in photoperiodic response for the induction of pupal diapause in the Aristolochia-feeding butterfly Atrophaneura alcinous</v>
      </c>
      <c r="G1462" t="str">
        <f>VLOOKUP($D1462,metadata!$B$2:$S$450,4,FALSE)</f>
        <v>10.1303/aez.2005.347</v>
      </c>
      <c r="H1462" t="str">
        <f>VLOOKUP($D1462,metadata!$B$2:$S$450,5,FALSE)</f>
        <v>y</v>
      </c>
      <c r="I1462" t="str">
        <f>VLOOKUP($D1462,metadata!$B$2:$S$450,6,FALSE)</f>
        <v>a</v>
      </c>
      <c r="J1462" t="str">
        <f>VLOOKUP($D1462,metadata!$B$2:$S$450,7,FALSE)</f>
        <v>i</v>
      </c>
      <c r="K1462">
        <f>VLOOKUP($D1462,metadata!$B$2:$S$450,8,FALSE)</f>
        <v>7</v>
      </c>
      <c r="L1462">
        <f>VLOOKUP($D1462,metadata!$B$2:$S$450,9,FALSE)</f>
        <v>5</v>
      </c>
      <c r="M1462">
        <f>VLOOKUP($D1462,metadata!$B$2:$S$450,10,FALSE)</f>
        <v>0</v>
      </c>
      <c r="N1462" t="str">
        <f>VLOOKUP($D1462,metadata!$B$2:$S$450,11,FALSE)</f>
        <v>Atrophaneura alcinous</v>
      </c>
      <c r="O1462" t="str">
        <f>VLOOKUP($D1462,metadata!$B$2:$S$450,12,FALSE)</f>
        <v>lepidoptera</v>
      </c>
      <c r="P1462" t="str">
        <f>VLOOKUP($D1462,metadata!$B$2:$S$450,13,FALSE)</f>
        <v xml:space="preserve"> Fuchu</v>
      </c>
      <c r="Q1462">
        <f>VLOOKUP($D1462,metadata!$B$2:$S$450,14,FALSE)</f>
        <v>35.668968999999997</v>
      </c>
      <c r="R1462">
        <f>VLOOKUP($D1462,metadata!$B$2:$S$450,15,FALSE)</f>
        <v>139.47766899999999</v>
      </c>
      <c r="S1462">
        <f>VLOOKUP($D1462,metadata!$B$2:$S$450,16,FALSE)</f>
        <v>0.05</v>
      </c>
      <c r="T1462">
        <f>VLOOKUP($D1462,metadata!$B$2:$S$450,17,FALSE)</f>
        <v>50</v>
      </c>
      <c r="U1462">
        <f>VLOOKUP($D1462,metadata!$B$2:$S$450,18,FALSE)</f>
        <v>0</v>
      </c>
      <c r="V1462">
        <f>VLOOKUP($D1462,metadata!$B$2:$Z$450,19,FALSE)</f>
        <v>25</v>
      </c>
      <c r="W1462" t="str">
        <f>VLOOKUP($D1462,metadata!$B$2:$Z$450,20,FALSE)</f>
        <v>global average</v>
      </c>
      <c r="X1462">
        <f>VLOOKUP($D1462,metadata!$B$2:$Z$450,21,FALSE)</f>
        <v>0</v>
      </c>
      <c r="Y1462">
        <f>VLOOKUP($D1462,metadata!$B$2:$Z$450,22,FALSE)</f>
        <v>19</v>
      </c>
      <c r="Z1462">
        <f>VLOOKUP($D1462,metadata!$B$2:$Z$450,23,FALSE)</f>
        <v>0</v>
      </c>
      <c r="AA1462">
        <f>VLOOKUP($D1462,metadata!$B$2:$Z$450,24,FALSE)</f>
        <v>0</v>
      </c>
      <c r="AB1462">
        <f>VLOOKUP($D1462,metadata!$B$2:$Z$450,25,FALSE)</f>
        <v>0</v>
      </c>
    </row>
    <row r="1463" spans="3:28" x14ac:dyDescent="0.3">
      <c r="C1463">
        <v>1462</v>
      </c>
      <c r="D1463" s="11" t="str">
        <f t="shared" si="22"/>
        <v>19- Fuchu</v>
      </c>
      <c r="E1463" t="str">
        <f>VLOOKUP($D1463,metadata!$B$2:$S$450,2,FALSE)</f>
        <v>Kato, Y</v>
      </c>
      <c r="F1463" t="str">
        <f>VLOOKUP($D1463,metadata!$B$2:$S$450,3,FALSE)</f>
        <v>Geographic variation in photoperiodic response for the induction of pupal diapause in the Aristolochia-feeding butterfly Atrophaneura alcinous</v>
      </c>
      <c r="G1463" t="str">
        <f>VLOOKUP($D1463,metadata!$B$2:$S$450,4,FALSE)</f>
        <v>10.1303/aez.2005.347</v>
      </c>
      <c r="H1463" t="str">
        <f>VLOOKUP($D1463,metadata!$B$2:$S$450,5,FALSE)</f>
        <v>y</v>
      </c>
      <c r="I1463" t="str">
        <f>VLOOKUP($D1463,metadata!$B$2:$S$450,6,FALSE)</f>
        <v>a</v>
      </c>
      <c r="J1463" t="str">
        <f>VLOOKUP($D1463,metadata!$B$2:$S$450,7,FALSE)</f>
        <v>i</v>
      </c>
      <c r="K1463">
        <f>VLOOKUP($D1463,metadata!$B$2:$S$450,8,FALSE)</f>
        <v>7</v>
      </c>
      <c r="L1463">
        <f>VLOOKUP($D1463,metadata!$B$2:$S$450,9,FALSE)</f>
        <v>5</v>
      </c>
      <c r="M1463">
        <f>VLOOKUP($D1463,metadata!$B$2:$S$450,10,FALSE)</f>
        <v>0</v>
      </c>
      <c r="N1463" t="str">
        <f>VLOOKUP($D1463,metadata!$B$2:$S$450,11,FALSE)</f>
        <v>Atrophaneura alcinous</v>
      </c>
      <c r="O1463" t="str">
        <f>VLOOKUP($D1463,metadata!$B$2:$S$450,12,FALSE)</f>
        <v>lepidoptera</v>
      </c>
      <c r="P1463" t="str">
        <f>VLOOKUP($D1463,metadata!$B$2:$S$450,13,FALSE)</f>
        <v xml:space="preserve"> Fuchu</v>
      </c>
      <c r="Q1463">
        <f>VLOOKUP($D1463,metadata!$B$2:$S$450,14,FALSE)</f>
        <v>35.668968999999997</v>
      </c>
      <c r="R1463">
        <f>VLOOKUP($D1463,metadata!$B$2:$S$450,15,FALSE)</f>
        <v>139.47766899999999</v>
      </c>
      <c r="S1463">
        <f>VLOOKUP($D1463,metadata!$B$2:$S$450,16,FALSE)</f>
        <v>0.05</v>
      </c>
      <c r="T1463">
        <f>VLOOKUP($D1463,metadata!$B$2:$S$450,17,FALSE)</f>
        <v>50</v>
      </c>
      <c r="U1463">
        <f>VLOOKUP($D1463,metadata!$B$2:$S$450,18,FALSE)</f>
        <v>0</v>
      </c>
      <c r="V1463">
        <f>VLOOKUP($D1463,metadata!$B$2:$Z$450,19,FALSE)</f>
        <v>25</v>
      </c>
      <c r="W1463" t="str">
        <f>VLOOKUP($D1463,metadata!$B$2:$Z$450,20,FALSE)</f>
        <v>global average</v>
      </c>
      <c r="X1463">
        <f>VLOOKUP($D1463,metadata!$B$2:$Z$450,21,FALSE)</f>
        <v>0</v>
      </c>
      <c r="Y1463">
        <f>VLOOKUP($D1463,metadata!$B$2:$Z$450,22,FALSE)</f>
        <v>19</v>
      </c>
      <c r="Z1463">
        <f>VLOOKUP($D1463,metadata!$B$2:$Z$450,23,FALSE)</f>
        <v>0</v>
      </c>
      <c r="AA1463">
        <f>VLOOKUP($D1463,metadata!$B$2:$Z$450,24,FALSE)</f>
        <v>0</v>
      </c>
      <c r="AB1463">
        <f>VLOOKUP($D1463,metadata!$B$2:$Z$450,25,FALSE)</f>
        <v>0</v>
      </c>
    </row>
    <row r="1464" spans="3:28" x14ac:dyDescent="0.3">
      <c r="C1464">
        <v>1463</v>
      </c>
      <c r="D1464" s="11" t="str">
        <f t="shared" si="22"/>
        <v>19- Fuchu</v>
      </c>
      <c r="E1464" t="str">
        <f>VLOOKUP($D1464,metadata!$B$2:$S$450,2,FALSE)</f>
        <v>Kato, Y</v>
      </c>
      <c r="F1464" t="str">
        <f>VLOOKUP($D1464,metadata!$B$2:$S$450,3,FALSE)</f>
        <v>Geographic variation in photoperiodic response for the induction of pupal diapause in the Aristolochia-feeding butterfly Atrophaneura alcinous</v>
      </c>
      <c r="G1464" t="str">
        <f>VLOOKUP($D1464,metadata!$B$2:$S$450,4,FALSE)</f>
        <v>10.1303/aez.2005.347</v>
      </c>
      <c r="H1464" t="str">
        <f>VLOOKUP($D1464,metadata!$B$2:$S$450,5,FALSE)</f>
        <v>y</v>
      </c>
      <c r="I1464" t="str">
        <f>VLOOKUP($D1464,metadata!$B$2:$S$450,6,FALSE)</f>
        <v>a</v>
      </c>
      <c r="J1464" t="str">
        <f>VLOOKUP($D1464,metadata!$B$2:$S$450,7,FALSE)</f>
        <v>i</v>
      </c>
      <c r="K1464">
        <f>VLOOKUP($D1464,metadata!$B$2:$S$450,8,FALSE)</f>
        <v>7</v>
      </c>
      <c r="L1464">
        <f>VLOOKUP($D1464,metadata!$B$2:$S$450,9,FALSE)</f>
        <v>5</v>
      </c>
      <c r="M1464">
        <f>VLOOKUP($D1464,metadata!$B$2:$S$450,10,FALSE)</f>
        <v>0</v>
      </c>
      <c r="N1464" t="str">
        <f>VLOOKUP($D1464,metadata!$B$2:$S$450,11,FALSE)</f>
        <v>Atrophaneura alcinous</v>
      </c>
      <c r="O1464" t="str">
        <f>VLOOKUP($D1464,metadata!$B$2:$S$450,12,FALSE)</f>
        <v>lepidoptera</v>
      </c>
      <c r="P1464" t="str">
        <f>VLOOKUP($D1464,metadata!$B$2:$S$450,13,FALSE)</f>
        <v xml:space="preserve"> Fuchu</v>
      </c>
      <c r="Q1464">
        <f>VLOOKUP($D1464,metadata!$B$2:$S$450,14,FALSE)</f>
        <v>35.668968999999997</v>
      </c>
      <c r="R1464">
        <f>VLOOKUP($D1464,metadata!$B$2:$S$450,15,FALSE)</f>
        <v>139.47766899999999</v>
      </c>
      <c r="S1464">
        <f>VLOOKUP($D1464,metadata!$B$2:$S$450,16,FALSE)</f>
        <v>0.05</v>
      </c>
      <c r="T1464">
        <f>VLOOKUP($D1464,metadata!$B$2:$S$450,17,FALSE)</f>
        <v>50</v>
      </c>
      <c r="U1464">
        <f>VLOOKUP($D1464,metadata!$B$2:$S$450,18,FALSE)</f>
        <v>0</v>
      </c>
      <c r="V1464">
        <f>VLOOKUP($D1464,metadata!$B$2:$Z$450,19,FALSE)</f>
        <v>25</v>
      </c>
      <c r="W1464" t="str">
        <f>VLOOKUP($D1464,metadata!$B$2:$Z$450,20,FALSE)</f>
        <v>global average</v>
      </c>
      <c r="X1464">
        <f>VLOOKUP($D1464,metadata!$B$2:$Z$450,21,FALSE)</f>
        <v>0</v>
      </c>
      <c r="Y1464">
        <f>VLOOKUP($D1464,metadata!$B$2:$Z$450,22,FALSE)</f>
        <v>19</v>
      </c>
      <c r="Z1464">
        <f>VLOOKUP($D1464,metadata!$B$2:$Z$450,23,FALSE)</f>
        <v>0</v>
      </c>
      <c r="AA1464">
        <f>VLOOKUP($D1464,metadata!$B$2:$Z$450,24,FALSE)</f>
        <v>0</v>
      </c>
      <c r="AB1464">
        <f>VLOOKUP($D1464,metadata!$B$2:$Z$450,25,FALSE)</f>
        <v>0</v>
      </c>
    </row>
    <row r="1465" spans="3:28" x14ac:dyDescent="0.3">
      <c r="C1465">
        <v>1464</v>
      </c>
      <c r="D1465" s="11" t="str">
        <f t="shared" si="22"/>
        <v>19- Fuchu</v>
      </c>
      <c r="E1465" t="str">
        <f>VLOOKUP($D1465,metadata!$B$2:$S$450,2,FALSE)</f>
        <v>Kato, Y</v>
      </c>
      <c r="F1465" t="str">
        <f>VLOOKUP($D1465,metadata!$B$2:$S$450,3,FALSE)</f>
        <v>Geographic variation in photoperiodic response for the induction of pupal diapause in the Aristolochia-feeding butterfly Atrophaneura alcinous</v>
      </c>
      <c r="G1465" t="str">
        <f>VLOOKUP($D1465,metadata!$B$2:$S$450,4,FALSE)</f>
        <v>10.1303/aez.2005.347</v>
      </c>
      <c r="H1465" t="str">
        <f>VLOOKUP($D1465,metadata!$B$2:$S$450,5,FALSE)</f>
        <v>y</v>
      </c>
      <c r="I1465" t="str">
        <f>VLOOKUP($D1465,metadata!$B$2:$S$450,6,FALSE)</f>
        <v>a</v>
      </c>
      <c r="J1465" t="str">
        <f>VLOOKUP($D1465,metadata!$B$2:$S$450,7,FALSE)</f>
        <v>i</v>
      </c>
      <c r="K1465">
        <f>VLOOKUP($D1465,metadata!$B$2:$S$450,8,FALSE)</f>
        <v>7</v>
      </c>
      <c r="L1465">
        <f>VLOOKUP($D1465,metadata!$B$2:$S$450,9,FALSE)</f>
        <v>5</v>
      </c>
      <c r="M1465">
        <f>VLOOKUP($D1465,metadata!$B$2:$S$450,10,FALSE)</f>
        <v>0</v>
      </c>
      <c r="N1465" t="str">
        <f>VLOOKUP($D1465,metadata!$B$2:$S$450,11,FALSE)</f>
        <v>Atrophaneura alcinous</v>
      </c>
      <c r="O1465" t="str">
        <f>VLOOKUP($D1465,metadata!$B$2:$S$450,12,FALSE)</f>
        <v>lepidoptera</v>
      </c>
      <c r="P1465" t="str">
        <f>VLOOKUP($D1465,metadata!$B$2:$S$450,13,FALSE)</f>
        <v xml:space="preserve"> Fuchu</v>
      </c>
      <c r="Q1465">
        <f>VLOOKUP($D1465,metadata!$B$2:$S$450,14,FALSE)</f>
        <v>35.668968999999997</v>
      </c>
      <c r="R1465">
        <f>VLOOKUP($D1465,metadata!$B$2:$S$450,15,FALSE)</f>
        <v>139.47766899999999</v>
      </c>
      <c r="S1465">
        <f>VLOOKUP($D1465,metadata!$B$2:$S$450,16,FALSE)</f>
        <v>0.05</v>
      </c>
      <c r="T1465">
        <f>VLOOKUP($D1465,metadata!$B$2:$S$450,17,FALSE)</f>
        <v>50</v>
      </c>
      <c r="U1465">
        <f>VLOOKUP($D1465,metadata!$B$2:$S$450,18,FALSE)</f>
        <v>0</v>
      </c>
      <c r="V1465">
        <f>VLOOKUP($D1465,metadata!$B$2:$Z$450,19,FALSE)</f>
        <v>25</v>
      </c>
      <c r="W1465" t="str">
        <f>VLOOKUP($D1465,metadata!$B$2:$Z$450,20,FALSE)</f>
        <v>global average</v>
      </c>
      <c r="X1465">
        <f>VLOOKUP($D1465,metadata!$B$2:$Z$450,21,FALSE)</f>
        <v>0</v>
      </c>
      <c r="Y1465">
        <f>VLOOKUP($D1465,metadata!$B$2:$Z$450,22,FALSE)</f>
        <v>19</v>
      </c>
      <c r="Z1465">
        <f>VLOOKUP($D1465,metadata!$B$2:$Z$450,23,FALSE)</f>
        <v>0</v>
      </c>
      <c r="AA1465">
        <f>VLOOKUP($D1465,metadata!$B$2:$Z$450,24,FALSE)</f>
        <v>0</v>
      </c>
      <c r="AB1465">
        <f>VLOOKUP($D1465,metadata!$B$2:$Z$450,25,FALSE)</f>
        <v>0</v>
      </c>
    </row>
    <row r="1466" spans="3:28" x14ac:dyDescent="0.3">
      <c r="C1466">
        <v>1465</v>
      </c>
      <c r="D1466" s="11" t="str">
        <f t="shared" si="22"/>
        <v>19- Fuchu</v>
      </c>
      <c r="E1466" t="str">
        <f>VLOOKUP($D1466,metadata!$B$2:$S$450,2,FALSE)</f>
        <v>Kato, Y</v>
      </c>
      <c r="F1466" t="str">
        <f>VLOOKUP($D1466,metadata!$B$2:$S$450,3,FALSE)</f>
        <v>Geographic variation in photoperiodic response for the induction of pupal diapause in the Aristolochia-feeding butterfly Atrophaneura alcinous</v>
      </c>
      <c r="G1466" t="str">
        <f>VLOOKUP($D1466,metadata!$B$2:$S$450,4,FALSE)</f>
        <v>10.1303/aez.2005.347</v>
      </c>
      <c r="H1466" t="str">
        <f>VLOOKUP($D1466,metadata!$B$2:$S$450,5,FALSE)</f>
        <v>y</v>
      </c>
      <c r="I1466" t="str">
        <f>VLOOKUP($D1466,metadata!$B$2:$S$450,6,FALSE)</f>
        <v>a</v>
      </c>
      <c r="J1466" t="str">
        <f>VLOOKUP($D1466,metadata!$B$2:$S$450,7,FALSE)</f>
        <v>i</v>
      </c>
      <c r="K1466">
        <f>VLOOKUP($D1466,metadata!$B$2:$S$450,8,FALSE)</f>
        <v>7</v>
      </c>
      <c r="L1466">
        <f>VLOOKUP($D1466,metadata!$B$2:$S$450,9,FALSE)</f>
        <v>5</v>
      </c>
      <c r="M1466">
        <f>VLOOKUP($D1466,metadata!$B$2:$S$450,10,FALSE)</f>
        <v>0</v>
      </c>
      <c r="N1466" t="str">
        <f>VLOOKUP($D1466,metadata!$B$2:$S$450,11,FALSE)</f>
        <v>Atrophaneura alcinous</v>
      </c>
      <c r="O1466" t="str">
        <f>VLOOKUP($D1466,metadata!$B$2:$S$450,12,FALSE)</f>
        <v>lepidoptera</v>
      </c>
      <c r="P1466" t="str">
        <f>VLOOKUP($D1466,metadata!$B$2:$S$450,13,FALSE)</f>
        <v xml:space="preserve"> Fuchu</v>
      </c>
      <c r="Q1466">
        <f>VLOOKUP($D1466,metadata!$B$2:$S$450,14,FALSE)</f>
        <v>35.668968999999997</v>
      </c>
      <c r="R1466">
        <f>VLOOKUP($D1466,metadata!$B$2:$S$450,15,FALSE)</f>
        <v>139.47766899999999</v>
      </c>
      <c r="S1466">
        <f>VLOOKUP($D1466,metadata!$B$2:$S$450,16,FALSE)</f>
        <v>0.05</v>
      </c>
      <c r="T1466">
        <f>VLOOKUP($D1466,metadata!$B$2:$S$450,17,FALSE)</f>
        <v>50</v>
      </c>
      <c r="U1466">
        <f>VLOOKUP($D1466,metadata!$B$2:$S$450,18,FALSE)</f>
        <v>0</v>
      </c>
      <c r="V1466">
        <f>VLOOKUP($D1466,metadata!$B$2:$Z$450,19,FALSE)</f>
        <v>25</v>
      </c>
      <c r="W1466" t="str">
        <f>VLOOKUP($D1466,metadata!$B$2:$Z$450,20,FALSE)</f>
        <v>global average</v>
      </c>
      <c r="X1466">
        <f>VLOOKUP($D1466,metadata!$B$2:$Z$450,21,FALSE)</f>
        <v>0</v>
      </c>
      <c r="Y1466">
        <f>VLOOKUP($D1466,metadata!$B$2:$Z$450,22,FALSE)</f>
        <v>19</v>
      </c>
      <c r="Z1466">
        <f>VLOOKUP($D1466,metadata!$B$2:$Z$450,23,FALSE)</f>
        <v>0</v>
      </c>
      <c r="AA1466">
        <f>VLOOKUP($D1466,metadata!$B$2:$Z$450,24,FALSE)</f>
        <v>0</v>
      </c>
      <c r="AB1466">
        <f>VLOOKUP($D1466,metadata!$B$2:$Z$450,25,FALSE)</f>
        <v>0</v>
      </c>
    </row>
    <row r="1467" spans="3:28" x14ac:dyDescent="0.3">
      <c r="C1467">
        <v>1466</v>
      </c>
      <c r="D1467" s="11" t="str">
        <f t="shared" si="22"/>
        <v>19- Fuchu</v>
      </c>
      <c r="E1467" t="str">
        <f>VLOOKUP($D1467,metadata!$B$2:$S$450,2,FALSE)</f>
        <v>Kato, Y</v>
      </c>
      <c r="F1467" t="str">
        <f>VLOOKUP($D1467,metadata!$B$2:$S$450,3,FALSE)</f>
        <v>Geographic variation in photoperiodic response for the induction of pupal diapause in the Aristolochia-feeding butterfly Atrophaneura alcinous</v>
      </c>
      <c r="G1467" t="str">
        <f>VLOOKUP($D1467,metadata!$B$2:$S$450,4,FALSE)</f>
        <v>10.1303/aez.2005.347</v>
      </c>
      <c r="H1467" t="str">
        <f>VLOOKUP($D1467,metadata!$B$2:$S$450,5,FALSE)</f>
        <v>y</v>
      </c>
      <c r="I1467" t="str">
        <f>VLOOKUP($D1467,metadata!$B$2:$S$450,6,FALSE)</f>
        <v>a</v>
      </c>
      <c r="J1467" t="str">
        <f>VLOOKUP($D1467,metadata!$B$2:$S$450,7,FALSE)</f>
        <v>i</v>
      </c>
      <c r="K1467">
        <f>VLOOKUP($D1467,metadata!$B$2:$S$450,8,FALSE)</f>
        <v>7</v>
      </c>
      <c r="L1467">
        <f>VLOOKUP($D1467,metadata!$B$2:$S$450,9,FALSE)</f>
        <v>5</v>
      </c>
      <c r="M1467">
        <f>VLOOKUP($D1467,metadata!$B$2:$S$450,10,FALSE)</f>
        <v>0</v>
      </c>
      <c r="N1467" t="str">
        <f>VLOOKUP($D1467,metadata!$B$2:$S$450,11,FALSE)</f>
        <v>Atrophaneura alcinous</v>
      </c>
      <c r="O1467" t="str">
        <f>VLOOKUP($D1467,metadata!$B$2:$S$450,12,FALSE)</f>
        <v>lepidoptera</v>
      </c>
      <c r="P1467" t="str">
        <f>VLOOKUP($D1467,metadata!$B$2:$S$450,13,FALSE)</f>
        <v xml:space="preserve"> Fuchu</v>
      </c>
      <c r="Q1467">
        <f>VLOOKUP($D1467,metadata!$B$2:$S$450,14,FALSE)</f>
        <v>35.668968999999997</v>
      </c>
      <c r="R1467">
        <f>VLOOKUP($D1467,metadata!$B$2:$S$450,15,FALSE)</f>
        <v>139.47766899999999</v>
      </c>
      <c r="S1467">
        <f>VLOOKUP($D1467,metadata!$B$2:$S$450,16,FALSE)</f>
        <v>0.05</v>
      </c>
      <c r="T1467">
        <f>VLOOKUP($D1467,metadata!$B$2:$S$450,17,FALSE)</f>
        <v>50</v>
      </c>
      <c r="U1467">
        <f>VLOOKUP($D1467,metadata!$B$2:$S$450,18,FALSE)</f>
        <v>0</v>
      </c>
      <c r="V1467">
        <f>VLOOKUP($D1467,metadata!$B$2:$Z$450,19,FALSE)</f>
        <v>25</v>
      </c>
      <c r="W1467" t="str">
        <f>VLOOKUP($D1467,metadata!$B$2:$Z$450,20,FALSE)</f>
        <v>global average</v>
      </c>
      <c r="X1467">
        <f>VLOOKUP($D1467,metadata!$B$2:$Z$450,21,FALSE)</f>
        <v>0</v>
      </c>
      <c r="Y1467">
        <f>VLOOKUP($D1467,metadata!$B$2:$Z$450,22,FALSE)</f>
        <v>19</v>
      </c>
      <c r="Z1467">
        <f>VLOOKUP($D1467,metadata!$B$2:$Z$450,23,FALSE)</f>
        <v>0</v>
      </c>
      <c r="AA1467">
        <f>VLOOKUP($D1467,metadata!$B$2:$Z$450,24,FALSE)</f>
        <v>0</v>
      </c>
      <c r="AB1467">
        <f>VLOOKUP($D1467,metadata!$B$2:$Z$450,25,FALSE)</f>
        <v>0</v>
      </c>
    </row>
    <row r="1468" spans="3:28" x14ac:dyDescent="0.3">
      <c r="C1468">
        <v>1467</v>
      </c>
      <c r="D1468" s="11" t="str">
        <f t="shared" si="22"/>
        <v>19- Fuchu</v>
      </c>
      <c r="E1468" t="str">
        <f>VLOOKUP($D1468,metadata!$B$2:$S$450,2,FALSE)</f>
        <v>Kato, Y</v>
      </c>
      <c r="F1468" t="str">
        <f>VLOOKUP($D1468,metadata!$B$2:$S$450,3,FALSE)</f>
        <v>Geographic variation in photoperiodic response for the induction of pupal diapause in the Aristolochia-feeding butterfly Atrophaneura alcinous</v>
      </c>
      <c r="G1468" t="str">
        <f>VLOOKUP($D1468,metadata!$B$2:$S$450,4,FALSE)</f>
        <v>10.1303/aez.2005.347</v>
      </c>
      <c r="H1468" t="str">
        <f>VLOOKUP($D1468,metadata!$B$2:$S$450,5,FALSE)</f>
        <v>y</v>
      </c>
      <c r="I1468" t="str">
        <f>VLOOKUP($D1468,metadata!$B$2:$S$450,6,FALSE)</f>
        <v>a</v>
      </c>
      <c r="J1468" t="str">
        <f>VLOOKUP($D1468,metadata!$B$2:$S$450,7,FALSE)</f>
        <v>i</v>
      </c>
      <c r="K1468">
        <f>VLOOKUP($D1468,metadata!$B$2:$S$450,8,FALSE)</f>
        <v>7</v>
      </c>
      <c r="L1468">
        <f>VLOOKUP($D1468,metadata!$B$2:$S$450,9,FALSE)</f>
        <v>5</v>
      </c>
      <c r="M1468">
        <f>VLOOKUP($D1468,metadata!$B$2:$S$450,10,FALSE)</f>
        <v>0</v>
      </c>
      <c r="N1468" t="str">
        <f>VLOOKUP($D1468,metadata!$B$2:$S$450,11,FALSE)</f>
        <v>Atrophaneura alcinous</v>
      </c>
      <c r="O1468" t="str">
        <f>VLOOKUP($D1468,metadata!$B$2:$S$450,12,FALSE)</f>
        <v>lepidoptera</v>
      </c>
      <c r="P1468" t="str">
        <f>VLOOKUP($D1468,metadata!$B$2:$S$450,13,FALSE)</f>
        <v xml:space="preserve"> Fuchu</v>
      </c>
      <c r="Q1468">
        <f>VLOOKUP($D1468,metadata!$B$2:$S$450,14,FALSE)</f>
        <v>35.668968999999997</v>
      </c>
      <c r="R1468">
        <f>VLOOKUP($D1468,metadata!$B$2:$S$450,15,FALSE)</f>
        <v>139.47766899999999</v>
      </c>
      <c r="S1468">
        <f>VLOOKUP($D1468,metadata!$B$2:$S$450,16,FALSE)</f>
        <v>0.05</v>
      </c>
      <c r="T1468">
        <f>VLOOKUP($D1468,metadata!$B$2:$S$450,17,FALSE)</f>
        <v>50</v>
      </c>
      <c r="U1468">
        <f>VLOOKUP($D1468,metadata!$B$2:$S$450,18,FALSE)</f>
        <v>0</v>
      </c>
      <c r="V1468">
        <f>VLOOKUP($D1468,metadata!$B$2:$Z$450,19,FALSE)</f>
        <v>25</v>
      </c>
      <c r="W1468" t="str">
        <f>VLOOKUP($D1468,metadata!$B$2:$Z$450,20,FALSE)</f>
        <v>global average</v>
      </c>
      <c r="X1468">
        <f>VLOOKUP($D1468,metadata!$B$2:$Z$450,21,FALSE)</f>
        <v>0</v>
      </c>
      <c r="Y1468">
        <f>VLOOKUP($D1468,metadata!$B$2:$Z$450,22,FALSE)</f>
        <v>19</v>
      </c>
      <c r="Z1468">
        <f>VLOOKUP($D1468,metadata!$B$2:$Z$450,23,FALSE)</f>
        <v>0</v>
      </c>
      <c r="AA1468">
        <f>VLOOKUP($D1468,metadata!$B$2:$Z$450,24,FALSE)</f>
        <v>0</v>
      </c>
      <c r="AB1468">
        <f>VLOOKUP($D1468,metadata!$B$2:$Z$450,25,FALSE)</f>
        <v>0</v>
      </c>
    </row>
    <row r="1469" spans="3:28" x14ac:dyDescent="0.3">
      <c r="C1469">
        <v>1468</v>
      </c>
      <c r="D1469" s="11" t="str">
        <f t="shared" si="22"/>
        <v>19- Fuchu</v>
      </c>
      <c r="E1469" t="str">
        <f>VLOOKUP($D1469,metadata!$B$2:$S$450,2,FALSE)</f>
        <v>Kato, Y</v>
      </c>
      <c r="F1469" t="str">
        <f>VLOOKUP($D1469,metadata!$B$2:$S$450,3,FALSE)</f>
        <v>Geographic variation in photoperiodic response for the induction of pupal diapause in the Aristolochia-feeding butterfly Atrophaneura alcinous</v>
      </c>
      <c r="G1469" t="str">
        <f>VLOOKUP($D1469,metadata!$B$2:$S$450,4,FALSE)</f>
        <v>10.1303/aez.2005.347</v>
      </c>
      <c r="H1469" t="str">
        <f>VLOOKUP($D1469,metadata!$B$2:$S$450,5,FALSE)</f>
        <v>y</v>
      </c>
      <c r="I1469" t="str">
        <f>VLOOKUP($D1469,metadata!$B$2:$S$450,6,FALSE)</f>
        <v>a</v>
      </c>
      <c r="J1469" t="str">
        <f>VLOOKUP($D1469,metadata!$B$2:$S$450,7,FALSE)</f>
        <v>i</v>
      </c>
      <c r="K1469">
        <f>VLOOKUP($D1469,metadata!$B$2:$S$450,8,FALSE)</f>
        <v>7</v>
      </c>
      <c r="L1469">
        <f>VLOOKUP($D1469,metadata!$B$2:$S$450,9,FALSE)</f>
        <v>5</v>
      </c>
      <c r="M1469">
        <f>VLOOKUP($D1469,metadata!$B$2:$S$450,10,FALSE)</f>
        <v>0</v>
      </c>
      <c r="N1469" t="str">
        <f>VLOOKUP($D1469,metadata!$B$2:$S$450,11,FALSE)</f>
        <v>Atrophaneura alcinous</v>
      </c>
      <c r="O1469" t="str">
        <f>VLOOKUP($D1469,metadata!$B$2:$S$450,12,FALSE)</f>
        <v>lepidoptera</v>
      </c>
      <c r="P1469" t="str">
        <f>VLOOKUP($D1469,metadata!$B$2:$S$450,13,FALSE)</f>
        <v xml:space="preserve"> Fuchu</v>
      </c>
      <c r="Q1469">
        <f>VLOOKUP($D1469,metadata!$B$2:$S$450,14,FALSE)</f>
        <v>35.668968999999997</v>
      </c>
      <c r="R1469">
        <f>VLOOKUP($D1469,metadata!$B$2:$S$450,15,FALSE)</f>
        <v>139.47766899999999</v>
      </c>
      <c r="S1469">
        <f>VLOOKUP($D1469,metadata!$B$2:$S$450,16,FALSE)</f>
        <v>0.05</v>
      </c>
      <c r="T1469">
        <f>VLOOKUP($D1469,metadata!$B$2:$S$450,17,FALSE)</f>
        <v>50</v>
      </c>
      <c r="U1469">
        <f>VLOOKUP($D1469,metadata!$B$2:$S$450,18,FALSE)</f>
        <v>0</v>
      </c>
      <c r="V1469">
        <f>VLOOKUP($D1469,metadata!$B$2:$Z$450,19,FALSE)</f>
        <v>25</v>
      </c>
      <c r="W1469" t="str">
        <f>VLOOKUP($D1469,metadata!$B$2:$Z$450,20,FALSE)</f>
        <v>global average</v>
      </c>
      <c r="X1469">
        <f>VLOOKUP($D1469,metadata!$B$2:$Z$450,21,FALSE)</f>
        <v>0</v>
      </c>
      <c r="Y1469">
        <f>VLOOKUP($D1469,metadata!$B$2:$Z$450,22,FALSE)</f>
        <v>19</v>
      </c>
      <c r="Z1469">
        <f>VLOOKUP($D1469,metadata!$B$2:$Z$450,23,FALSE)</f>
        <v>0</v>
      </c>
      <c r="AA1469">
        <f>VLOOKUP($D1469,metadata!$B$2:$Z$450,24,FALSE)</f>
        <v>0</v>
      </c>
      <c r="AB1469">
        <f>VLOOKUP($D1469,metadata!$B$2:$Z$450,25,FALSE)</f>
        <v>0</v>
      </c>
    </row>
    <row r="1470" spans="3:28" x14ac:dyDescent="0.3">
      <c r="C1470">
        <v>1469</v>
      </c>
      <c r="D1470" s="11" t="str">
        <f t="shared" si="22"/>
        <v>19- Fuchu</v>
      </c>
      <c r="E1470" t="str">
        <f>VLOOKUP($D1470,metadata!$B$2:$S$450,2,FALSE)</f>
        <v>Kato, Y</v>
      </c>
      <c r="F1470" t="str">
        <f>VLOOKUP($D1470,metadata!$B$2:$S$450,3,FALSE)</f>
        <v>Geographic variation in photoperiodic response for the induction of pupal diapause in the Aristolochia-feeding butterfly Atrophaneura alcinous</v>
      </c>
      <c r="G1470" t="str">
        <f>VLOOKUP($D1470,metadata!$B$2:$S$450,4,FALSE)</f>
        <v>10.1303/aez.2005.347</v>
      </c>
      <c r="H1470" t="str">
        <f>VLOOKUP($D1470,metadata!$B$2:$S$450,5,FALSE)</f>
        <v>y</v>
      </c>
      <c r="I1470" t="str">
        <f>VLOOKUP($D1470,metadata!$B$2:$S$450,6,FALSE)</f>
        <v>a</v>
      </c>
      <c r="J1470" t="str">
        <f>VLOOKUP($D1470,metadata!$B$2:$S$450,7,FALSE)</f>
        <v>i</v>
      </c>
      <c r="K1470">
        <f>VLOOKUP($D1470,metadata!$B$2:$S$450,8,FALSE)</f>
        <v>7</v>
      </c>
      <c r="L1470">
        <f>VLOOKUP($D1470,metadata!$B$2:$S$450,9,FALSE)</f>
        <v>5</v>
      </c>
      <c r="M1470">
        <f>VLOOKUP($D1470,metadata!$B$2:$S$450,10,FALSE)</f>
        <v>0</v>
      </c>
      <c r="N1470" t="str">
        <f>VLOOKUP($D1470,metadata!$B$2:$S$450,11,FALSE)</f>
        <v>Atrophaneura alcinous</v>
      </c>
      <c r="O1470" t="str">
        <f>VLOOKUP($D1470,metadata!$B$2:$S$450,12,FALSE)</f>
        <v>lepidoptera</v>
      </c>
      <c r="P1470" t="str">
        <f>VLOOKUP($D1470,metadata!$B$2:$S$450,13,FALSE)</f>
        <v xml:space="preserve"> Fuchu</v>
      </c>
      <c r="Q1470">
        <f>VLOOKUP($D1470,metadata!$B$2:$S$450,14,FALSE)</f>
        <v>35.668968999999997</v>
      </c>
      <c r="R1470">
        <f>VLOOKUP($D1470,metadata!$B$2:$S$450,15,FALSE)</f>
        <v>139.47766899999999</v>
      </c>
      <c r="S1470">
        <f>VLOOKUP($D1470,metadata!$B$2:$S$450,16,FALSE)</f>
        <v>0.05</v>
      </c>
      <c r="T1470">
        <f>VLOOKUP($D1470,metadata!$B$2:$S$450,17,FALSE)</f>
        <v>50</v>
      </c>
      <c r="U1470">
        <f>VLOOKUP($D1470,metadata!$B$2:$S$450,18,FALSE)</f>
        <v>0</v>
      </c>
      <c r="V1470">
        <f>VLOOKUP($D1470,metadata!$B$2:$Z$450,19,FALSE)</f>
        <v>25</v>
      </c>
      <c r="W1470" t="str">
        <f>VLOOKUP($D1470,metadata!$B$2:$Z$450,20,FALSE)</f>
        <v>global average</v>
      </c>
      <c r="X1470">
        <f>VLOOKUP($D1470,metadata!$B$2:$Z$450,21,FALSE)</f>
        <v>0</v>
      </c>
      <c r="Y1470">
        <f>VLOOKUP($D1470,metadata!$B$2:$Z$450,22,FALSE)</f>
        <v>19</v>
      </c>
      <c r="Z1470">
        <f>VLOOKUP($D1470,metadata!$B$2:$Z$450,23,FALSE)</f>
        <v>0</v>
      </c>
      <c r="AA1470">
        <f>VLOOKUP($D1470,metadata!$B$2:$Z$450,24,FALSE)</f>
        <v>0</v>
      </c>
      <c r="AB1470">
        <f>VLOOKUP($D1470,metadata!$B$2:$Z$450,25,FALSE)</f>
        <v>0</v>
      </c>
    </row>
    <row r="1471" spans="3:28" x14ac:dyDescent="0.3">
      <c r="C1471">
        <v>1470</v>
      </c>
      <c r="D1471" s="11" t="str">
        <f t="shared" si="22"/>
        <v>19- Fuchu</v>
      </c>
      <c r="E1471" t="str">
        <f>VLOOKUP($D1471,metadata!$B$2:$S$450,2,FALSE)</f>
        <v>Kato, Y</v>
      </c>
      <c r="F1471" t="str">
        <f>VLOOKUP($D1471,metadata!$B$2:$S$450,3,FALSE)</f>
        <v>Geographic variation in photoperiodic response for the induction of pupal diapause in the Aristolochia-feeding butterfly Atrophaneura alcinous</v>
      </c>
      <c r="G1471" t="str">
        <f>VLOOKUP($D1471,metadata!$B$2:$S$450,4,FALSE)</f>
        <v>10.1303/aez.2005.347</v>
      </c>
      <c r="H1471" t="str">
        <f>VLOOKUP($D1471,metadata!$B$2:$S$450,5,FALSE)</f>
        <v>y</v>
      </c>
      <c r="I1471" t="str">
        <f>VLOOKUP($D1471,metadata!$B$2:$S$450,6,FALSE)</f>
        <v>a</v>
      </c>
      <c r="J1471" t="str">
        <f>VLOOKUP($D1471,metadata!$B$2:$S$450,7,FALSE)</f>
        <v>i</v>
      </c>
      <c r="K1471">
        <f>VLOOKUP($D1471,metadata!$B$2:$S$450,8,FALSE)</f>
        <v>7</v>
      </c>
      <c r="L1471">
        <f>VLOOKUP($D1471,metadata!$B$2:$S$450,9,FALSE)</f>
        <v>5</v>
      </c>
      <c r="M1471">
        <f>VLOOKUP($D1471,metadata!$B$2:$S$450,10,FALSE)</f>
        <v>0</v>
      </c>
      <c r="N1471" t="str">
        <f>VLOOKUP($D1471,metadata!$B$2:$S$450,11,FALSE)</f>
        <v>Atrophaneura alcinous</v>
      </c>
      <c r="O1471" t="str">
        <f>VLOOKUP($D1471,metadata!$B$2:$S$450,12,FALSE)</f>
        <v>lepidoptera</v>
      </c>
      <c r="P1471" t="str">
        <f>VLOOKUP($D1471,metadata!$B$2:$S$450,13,FALSE)</f>
        <v xml:space="preserve"> Fuchu</v>
      </c>
      <c r="Q1471">
        <f>VLOOKUP($D1471,metadata!$B$2:$S$450,14,FALSE)</f>
        <v>35.668968999999997</v>
      </c>
      <c r="R1471">
        <f>VLOOKUP($D1471,metadata!$B$2:$S$450,15,FALSE)</f>
        <v>139.47766899999999</v>
      </c>
      <c r="S1471">
        <f>VLOOKUP($D1471,metadata!$B$2:$S$450,16,FALSE)</f>
        <v>0.05</v>
      </c>
      <c r="T1471">
        <f>VLOOKUP($D1471,metadata!$B$2:$S$450,17,FALSE)</f>
        <v>50</v>
      </c>
      <c r="U1471">
        <f>VLOOKUP($D1471,metadata!$B$2:$S$450,18,FALSE)</f>
        <v>0</v>
      </c>
      <c r="V1471">
        <f>VLOOKUP($D1471,metadata!$B$2:$Z$450,19,FALSE)</f>
        <v>25</v>
      </c>
      <c r="W1471" t="str">
        <f>VLOOKUP($D1471,metadata!$B$2:$Z$450,20,FALSE)</f>
        <v>global average</v>
      </c>
      <c r="X1471">
        <f>VLOOKUP($D1471,metadata!$B$2:$Z$450,21,FALSE)</f>
        <v>0</v>
      </c>
      <c r="Y1471">
        <f>VLOOKUP($D1471,metadata!$B$2:$Z$450,22,FALSE)</f>
        <v>19</v>
      </c>
      <c r="Z1471">
        <f>VLOOKUP($D1471,metadata!$B$2:$Z$450,23,FALSE)</f>
        <v>0</v>
      </c>
      <c r="AA1471">
        <f>VLOOKUP($D1471,metadata!$B$2:$Z$450,24,FALSE)</f>
        <v>0</v>
      </c>
      <c r="AB1471">
        <f>VLOOKUP($D1471,metadata!$B$2:$Z$450,25,FALSE)</f>
        <v>0</v>
      </c>
    </row>
    <row r="1472" spans="3:28" x14ac:dyDescent="0.3">
      <c r="C1472">
        <v>1471</v>
      </c>
      <c r="D1472" s="11" t="str">
        <f t="shared" si="22"/>
        <v>19- Fuchu</v>
      </c>
      <c r="E1472" t="str">
        <f>VLOOKUP($D1472,metadata!$B$2:$S$450,2,FALSE)</f>
        <v>Kato, Y</v>
      </c>
      <c r="F1472" t="str">
        <f>VLOOKUP($D1472,metadata!$B$2:$S$450,3,FALSE)</f>
        <v>Geographic variation in photoperiodic response for the induction of pupal diapause in the Aristolochia-feeding butterfly Atrophaneura alcinous</v>
      </c>
      <c r="G1472" t="str">
        <f>VLOOKUP($D1472,metadata!$B$2:$S$450,4,FALSE)</f>
        <v>10.1303/aez.2005.347</v>
      </c>
      <c r="H1472" t="str">
        <f>VLOOKUP($D1472,metadata!$B$2:$S$450,5,FALSE)</f>
        <v>y</v>
      </c>
      <c r="I1472" t="str">
        <f>VLOOKUP($D1472,metadata!$B$2:$S$450,6,FALSE)</f>
        <v>a</v>
      </c>
      <c r="J1472" t="str">
        <f>VLOOKUP($D1472,metadata!$B$2:$S$450,7,FALSE)</f>
        <v>i</v>
      </c>
      <c r="K1472">
        <f>VLOOKUP($D1472,metadata!$B$2:$S$450,8,FALSE)</f>
        <v>7</v>
      </c>
      <c r="L1472">
        <f>VLOOKUP($D1472,metadata!$B$2:$S$450,9,FALSE)</f>
        <v>5</v>
      </c>
      <c r="M1472">
        <f>VLOOKUP($D1472,metadata!$B$2:$S$450,10,FALSE)</f>
        <v>0</v>
      </c>
      <c r="N1472" t="str">
        <f>VLOOKUP($D1472,metadata!$B$2:$S$450,11,FALSE)</f>
        <v>Atrophaneura alcinous</v>
      </c>
      <c r="O1472" t="str">
        <f>VLOOKUP($D1472,metadata!$B$2:$S$450,12,FALSE)</f>
        <v>lepidoptera</v>
      </c>
      <c r="P1472" t="str">
        <f>VLOOKUP($D1472,metadata!$B$2:$S$450,13,FALSE)</f>
        <v xml:space="preserve"> Fuchu</v>
      </c>
      <c r="Q1472">
        <f>VLOOKUP($D1472,metadata!$B$2:$S$450,14,FALSE)</f>
        <v>35.668968999999997</v>
      </c>
      <c r="R1472">
        <f>VLOOKUP($D1472,metadata!$B$2:$S$450,15,FALSE)</f>
        <v>139.47766899999999</v>
      </c>
      <c r="S1472">
        <f>VLOOKUP($D1472,metadata!$B$2:$S$450,16,FALSE)</f>
        <v>0.05</v>
      </c>
      <c r="T1472">
        <f>VLOOKUP($D1472,metadata!$B$2:$S$450,17,FALSE)</f>
        <v>50</v>
      </c>
      <c r="U1472">
        <f>VLOOKUP($D1472,metadata!$B$2:$S$450,18,FALSE)</f>
        <v>0</v>
      </c>
      <c r="V1472">
        <f>VLOOKUP($D1472,metadata!$B$2:$Z$450,19,FALSE)</f>
        <v>25</v>
      </c>
      <c r="W1472" t="str">
        <f>VLOOKUP($D1472,metadata!$B$2:$Z$450,20,FALSE)</f>
        <v>global average</v>
      </c>
      <c r="X1472">
        <f>VLOOKUP($D1472,metadata!$B$2:$Z$450,21,FALSE)</f>
        <v>0</v>
      </c>
      <c r="Y1472">
        <f>VLOOKUP($D1472,metadata!$B$2:$Z$450,22,FALSE)</f>
        <v>19</v>
      </c>
      <c r="Z1472">
        <f>VLOOKUP($D1472,metadata!$B$2:$Z$450,23,FALSE)</f>
        <v>0</v>
      </c>
      <c r="AA1472">
        <f>VLOOKUP($D1472,metadata!$B$2:$Z$450,24,FALSE)</f>
        <v>0</v>
      </c>
      <c r="AB1472">
        <f>VLOOKUP($D1472,metadata!$B$2:$Z$450,25,FALSE)</f>
        <v>0</v>
      </c>
    </row>
    <row r="1473" spans="3:28" x14ac:dyDescent="0.3">
      <c r="C1473">
        <v>1472</v>
      </c>
      <c r="D1473" s="11" t="str">
        <f t="shared" si="22"/>
        <v>19- Fuchu</v>
      </c>
      <c r="E1473" t="str">
        <f>VLOOKUP($D1473,metadata!$B$2:$S$450,2,FALSE)</f>
        <v>Kato, Y</v>
      </c>
      <c r="F1473" t="str">
        <f>VLOOKUP($D1473,metadata!$B$2:$S$450,3,FALSE)</f>
        <v>Geographic variation in photoperiodic response for the induction of pupal diapause in the Aristolochia-feeding butterfly Atrophaneura alcinous</v>
      </c>
      <c r="G1473" t="str">
        <f>VLOOKUP($D1473,metadata!$B$2:$S$450,4,FALSE)</f>
        <v>10.1303/aez.2005.347</v>
      </c>
      <c r="H1473" t="str">
        <f>VLOOKUP($D1473,metadata!$B$2:$S$450,5,FALSE)</f>
        <v>y</v>
      </c>
      <c r="I1473" t="str">
        <f>VLOOKUP($D1473,metadata!$B$2:$S$450,6,FALSE)</f>
        <v>a</v>
      </c>
      <c r="J1473" t="str">
        <f>VLOOKUP($D1473,metadata!$B$2:$S$450,7,FALSE)</f>
        <v>i</v>
      </c>
      <c r="K1473">
        <f>VLOOKUP($D1473,metadata!$B$2:$S$450,8,FALSE)</f>
        <v>7</v>
      </c>
      <c r="L1473">
        <f>VLOOKUP($D1473,metadata!$B$2:$S$450,9,FALSE)</f>
        <v>5</v>
      </c>
      <c r="M1473">
        <f>VLOOKUP($D1473,metadata!$B$2:$S$450,10,FALSE)</f>
        <v>0</v>
      </c>
      <c r="N1473" t="str">
        <f>VLOOKUP($D1473,metadata!$B$2:$S$450,11,FALSE)</f>
        <v>Atrophaneura alcinous</v>
      </c>
      <c r="O1473" t="str">
        <f>VLOOKUP($D1473,metadata!$B$2:$S$450,12,FALSE)</f>
        <v>lepidoptera</v>
      </c>
      <c r="P1473" t="str">
        <f>VLOOKUP($D1473,metadata!$B$2:$S$450,13,FALSE)</f>
        <v xml:space="preserve"> Fuchu</v>
      </c>
      <c r="Q1473">
        <f>VLOOKUP($D1473,metadata!$B$2:$S$450,14,FALSE)</f>
        <v>35.668968999999997</v>
      </c>
      <c r="R1473">
        <f>VLOOKUP($D1473,metadata!$B$2:$S$450,15,FALSE)</f>
        <v>139.47766899999999</v>
      </c>
      <c r="S1473">
        <f>VLOOKUP($D1473,metadata!$B$2:$S$450,16,FALSE)</f>
        <v>0.05</v>
      </c>
      <c r="T1473">
        <f>VLOOKUP($D1473,metadata!$B$2:$S$450,17,FALSE)</f>
        <v>50</v>
      </c>
      <c r="U1473">
        <f>VLOOKUP($D1473,metadata!$B$2:$S$450,18,FALSE)</f>
        <v>0</v>
      </c>
      <c r="V1473">
        <f>VLOOKUP($D1473,metadata!$B$2:$Z$450,19,FALSE)</f>
        <v>25</v>
      </c>
      <c r="W1473" t="str">
        <f>VLOOKUP($D1473,metadata!$B$2:$Z$450,20,FALSE)</f>
        <v>global average</v>
      </c>
      <c r="X1473">
        <f>VLOOKUP($D1473,metadata!$B$2:$Z$450,21,FALSE)</f>
        <v>0</v>
      </c>
      <c r="Y1473">
        <f>VLOOKUP($D1473,metadata!$B$2:$Z$450,22,FALSE)</f>
        <v>19</v>
      </c>
      <c r="Z1473">
        <f>VLOOKUP($D1473,metadata!$B$2:$Z$450,23,FALSE)</f>
        <v>0</v>
      </c>
      <c r="AA1473">
        <f>VLOOKUP($D1473,metadata!$B$2:$Z$450,24,FALSE)</f>
        <v>0</v>
      </c>
      <c r="AB1473">
        <f>VLOOKUP($D1473,metadata!$B$2:$Z$450,25,FALSE)</f>
        <v>0</v>
      </c>
    </row>
    <row r="1474" spans="3:28" x14ac:dyDescent="0.3">
      <c r="C1474">
        <v>1473</v>
      </c>
      <c r="D1474" s="11" t="str">
        <f t="shared" si="22"/>
        <v>19- Fuchu</v>
      </c>
      <c r="E1474" t="str">
        <f>VLOOKUP($D1474,metadata!$B$2:$S$450,2,FALSE)</f>
        <v>Kato, Y</v>
      </c>
      <c r="F1474" t="str">
        <f>VLOOKUP($D1474,metadata!$B$2:$S$450,3,FALSE)</f>
        <v>Geographic variation in photoperiodic response for the induction of pupal diapause in the Aristolochia-feeding butterfly Atrophaneura alcinous</v>
      </c>
      <c r="G1474" t="str">
        <f>VLOOKUP($D1474,metadata!$B$2:$S$450,4,FALSE)</f>
        <v>10.1303/aez.2005.347</v>
      </c>
      <c r="H1474" t="str">
        <f>VLOOKUP($D1474,metadata!$B$2:$S$450,5,FALSE)</f>
        <v>y</v>
      </c>
      <c r="I1474" t="str">
        <f>VLOOKUP($D1474,metadata!$B$2:$S$450,6,FALSE)</f>
        <v>a</v>
      </c>
      <c r="J1474" t="str">
        <f>VLOOKUP($D1474,metadata!$B$2:$S$450,7,FALSE)</f>
        <v>i</v>
      </c>
      <c r="K1474">
        <f>VLOOKUP($D1474,metadata!$B$2:$S$450,8,FALSE)</f>
        <v>7</v>
      </c>
      <c r="L1474">
        <f>VLOOKUP($D1474,metadata!$B$2:$S$450,9,FALSE)</f>
        <v>5</v>
      </c>
      <c r="M1474">
        <f>VLOOKUP($D1474,metadata!$B$2:$S$450,10,FALSE)</f>
        <v>0</v>
      </c>
      <c r="N1474" t="str">
        <f>VLOOKUP($D1474,metadata!$B$2:$S$450,11,FALSE)</f>
        <v>Atrophaneura alcinous</v>
      </c>
      <c r="O1474" t="str">
        <f>VLOOKUP($D1474,metadata!$B$2:$S$450,12,FALSE)</f>
        <v>lepidoptera</v>
      </c>
      <c r="P1474" t="str">
        <f>VLOOKUP($D1474,metadata!$B$2:$S$450,13,FALSE)</f>
        <v xml:space="preserve"> Fuchu</v>
      </c>
      <c r="Q1474">
        <f>VLOOKUP($D1474,metadata!$B$2:$S$450,14,FALSE)</f>
        <v>35.668968999999997</v>
      </c>
      <c r="R1474">
        <f>VLOOKUP($D1474,metadata!$B$2:$S$450,15,FALSE)</f>
        <v>139.47766899999999</v>
      </c>
      <c r="S1474">
        <f>VLOOKUP($D1474,metadata!$B$2:$S$450,16,FALSE)</f>
        <v>0.05</v>
      </c>
      <c r="T1474">
        <f>VLOOKUP($D1474,metadata!$B$2:$S$450,17,FALSE)</f>
        <v>50</v>
      </c>
      <c r="U1474">
        <f>VLOOKUP($D1474,metadata!$B$2:$S$450,18,FALSE)</f>
        <v>0</v>
      </c>
      <c r="V1474">
        <f>VLOOKUP($D1474,metadata!$B$2:$Z$450,19,FALSE)</f>
        <v>25</v>
      </c>
      <c r="W1474" t="str">
        <f>VLOOKUP($D1474,metadata!$B$2:$Z$450,20,FALSE)</f>
        <v>global average</v>
      </c>
      <c r="X1474">
        <f>VLOOKUP($D1474,metadata!$B$2:$Z$450,21,FALSE)</f>
        <v>0</v>
      </c>
      <c r="Y1474">
        <f>VLOOKUP($D1474,metadata!$B$2:$Z$450,22,FALSE)</f>
        <v>19</v>
      </c>
      <c r="Z1474">
        <f>VLOOKUP($D1474,metadata!$B$2:$Z$450,23,FALSE)</f>
        <v>0</v>
      </c>
      <c r="AA1474">
        <f>VLOOKUP($D1474,metadata!$B$2:$Z$450,24,FALSE)</f>
        <v>0</v>
      </c>
      <c r="AB1474">
        <f>VLOOKUP($D1474,metadata!$B$2:$Z$450,25,FALSE)</f>
        <v>0</v>
      </c>
    </row>
    <row r="1475" spans="3:28" x14ac:dyDescent="0.3">
      <c r="C1475">
        <v>1474</v>
      </c>
      <c r="D1475" s="11" t="str">
        <f t="shared" ref="D1475:D1538" si="23">VLOOKUP(C1475,$A$1:$B$451,2)</f>
        <v>19- Fuchu</v>
      </c>
      <c r="E1475" t="str">
        <f>VLOOKUP($D1475,metadata!$B$2:$S$450,2,FALSE)</f>
        <v>Kato, Y</v>
      </c>
      <c r="F1475" t="str">
        <f>VLOOKUP($D1475,metadata!$B$2:$S$450,3,FALSE)</f>
        <v>Geographic variation in photoperiodic response for the induction of pupal diapause in the Aristolochia-feeding butterfly Atrophaneura alcinous</v>
      </c>
      <c r="G1475" t="str">
        <f>VLOOKUP($D1475,metadata!$B$2:$S$450,4,FALSE)</f>
        <v>10.1303/aez.2005.347</v>
      </c>
      <c r="H1475" t="str">
        <f>VLOOKUP($D1475,metadata!$B$2:$S$450,5,FALSE)</f>
        <v>y</v>
      </c>
      <c r="I1475" t="str">
        <f>VLOOKUP($D1475,metadata!$B$2:$S$450,6,FALSE)</f>
        <v>a</v>
      </c>
      <c r="J1475" t="str">
        <f>VLOOKUP($D1475,metadata!$B$2:$S$450,7,FALSE)</f>
        <v>i</v>
      </c>
      <c r="K1475">
        <f>VLOOKUP($D1475,metadata!$B$2:$S$450,8,FALSE)</f>
        <v>7</v>
      </c>
      <c r="L1475">
        <f>VLOOKUP($D1475,metadata!$B$2:$S$450,9,FALSE)</f>
        <v>5</v>
      </c>
      <c r="M1475">
        <f>VLOOKUP($D1475,metadata!$B$2:$S$450,10,FALSE)</f>
        <v>0</v>
      </c>
      <c r="N1475" t="str">
        <f>VLOOKUP($D1475,metadata!$B$2:$S$450,11,FALSE)</f>
        <v>Atrophaneura alcinous</v>
      </c>
      <c r="O1475" t="str">
        <f>VLOOKUP($D1475,metadata!$B$2:$S$450,12,FALSE)</f>
        <v>lepidoptera</v>
      </c>
      <c r="P1475" t="str">
        <f>VLOOKUP($D1475,metadata!$B$2:$S$450,13,FALSE)</f>
        <v xml:space="preserve"> Fuchu</v>
      </c>
      <c r="Q1475">
        <f>VLOOKUP($D1475,metadata!$B$2:$S$450,14,FALSE)</f>
        <v>35.668968999999997</v>
      </c>
      <c r="R1475">
        <f>VLOOKUP($D1475,metadata!$B$2:$S$450,15,FALSE)</f>
        <v>139.47766899999999</v>
      </c>
      <c r="S1475">
        <f>VLOOKUP($D1475,metadata!$B$2:$S$450,16,FALSE)</f>
        <v>0.05</v>
      </c>
      <c r="T1475">
        <f>VLOOKUP($D1475,metadata!$B$2:$S$450,17,FALSE)</f>
        <v>50</v>
      </c>
      <c r="U1475">
        <f>VLOOKUP($D1475,metadata!$B$2:$S$450,18,FALSE)</f>
        <v>0</v>
      </c>
      <c r="V1475">
        <f>VLOOKUP($D1475,metadata!$B$2:$Z$450,19,FALSE)</f>
        <v>25</v>
      </c>
      <c r="W1475" t="str">
        <f>VLOOKUP($D1475,metadata!$B$2:$Z$450,20,FALSE)</f>
        <v>global average</v>
      </c>
      <c r="X1475">
        <f>VLOOKUP($D1475,metadata!$B$2:$Z$450,21,FALSE)</f>
        <v>0</v>
      </c>
      <c r="Y1475">
        <f>VLOOKUP($D1475,metadata!$B$2:$Z$450,22,FALSE)</f>
        <v>19</v>
      </c>
      <c r="Z1475">
        <f>VLOOKUP($D1475,metadata!$B$2:$Z$450,23,FALSE)</f>
        <v>0</v>
      </c>
      <c r="AA1475">
        <f>VLOOKUP($D1475,metadata!$B$2:$Z$450,24,FALSE)</f>
        <v>0</v>
      </c>
      <c r="AB1475">
        <f>VLOOKUP($D1475,metadata!$B$2:$Z$450,25,FALSE)</f>
        <v>0</v>
      </c>
    </row>
    <row r="1476" spans="3:28" x14ac:dyDescent="0.3">
      <c r="C1476">
        <v>1475</v>
      </c>
      <c r="D1476" s="11" t="str">
        <f t="shared" si="23"/>
        <v>19- Fuchu</v>
      </c>
      <c r="E1476" t="str">
        <f>VLOOKUP($D1476,metadata!$B$2:$S$450,2,FALSE)</f>
        <v>Kato, Y</v>
      </c>
      <c r="F1476" t="str">
        <f>VLOOKUP($D1476,metadata!$B$2:$S$450,3,FALSE)</f>
        <v>Geographic variation in photoperiodic response for the induction of pupal diapause in the Aristolochia-feeding butterfly Atrophaneura alcinous</v>
      </c>
      <c r="G1476" t="str">
        <f>VLOOKUP($D1476,metadata!$B$2:$S$450,4,FALSE)</f>
        <v>10.1303/aez.2005.347</v>
      </c>
      <c r="H1476" t="str">
        <f>VLOOKUP($D1476,metadata!$B$2:$S$450,5,FALSE)</f>
        <v>y</v>
      </c>
      <c r="I1476" t="str">
        <f>VLOOKUP($D1476,metadata!$B$2:$S$450,6,FALSE)</f>
        <v>a</v>
      </c>
      <c r="J1476" t="str">
        <f>VLOOKUP($D1476,metadata!$B$2:$S$450,7,FALSE)</f>
        <v>i</v>
      </c>
      <c r="K1476">
        <f>VLOOKUP($D1476,metadata!$B$2:$S$450,8,FALSE)</f>
        <v>7</v>
      </c>
      <c r="L1476">
        <f>VLOOKUP($D1476,metadata!$B$2:$S$450,9,FALSE)</f>
        <v>5</v>
      </c>
      <c r="M1476">
        <f>VLOOKUP($D1476,metadata!$B$2:$S$450,10,FALSE)</f>
        <v>0</v>
      </c>
      <c r="N1476" t="str">
        <f>VLOOKUP($D1476,metadata!$B$2:$S$450,11,FALSE)</f>
        <v>Atrophaneura alcinous</v>
      </c>
      <c r="O1476" t="str">
        <f>VLOOKUP($D1476,metadata!$B$2:$S$450,12,FALSE)</f>
        <v>lepidoptera</v>
      </c>
      <c r="P1476" t="str">
        <f>VLOOKUP($D1476,metadata!$B$2:$S$450,13,FALSE)</f>
        <v xml:space="preserve"> Fuchu</v>
      </c>
      <c r="Q1476">
        <f>VLOOKUP($D1476,metadata!$B$2:$S$450,14,FALSE)</f>
        <v>35.668968999999997</v>
      </c>
      <c r="R1476">
        <f>VLOOKUP($D1476,metadata!$B$2:$S$450,15,FALSE)</f>
        <v>139.47766899999999</v>
      </c>
      <c r="S1476">
        <f>VLOOKUP($D1476,metadata!$B$2:$S$450,16,FALSE)</f>
        <v>0.05</v>
      </c>
      <c r="T1476">
        <f>VLOOKUP($D1476,metadata!$B$2:$S$450,17,FALSE)</f>
        <v>50</v>
      </c>
      <c r="U1476">
        <f>VLOOKUP($D1476,metadata!$B$2:$S$450,18,FALSE)</f>
        <v>0</v>
      </c>
      <c r="V1476">
        <f>VLOOKUP($D1476,metadata!$B$2:$Z$450,19,FALSE)</f>
        <v>25</v>
      </c>
      <c r="W1476" t="str">
        <f>VLOOKUP($D1476,metadata!$B$2:$Z$450,20,FALSE)</f>
        <v>global average</v>
      </c>
      <c r="X1476">
        <f>VLOOKUP($D1476,metadata!$B$2:$Z$450,21,FALSE)</f>
        <v>0</v>
      </c>
      <c r="Y1476">
        <f>VLOOKUP($D1476,metadata!$B$2:$Z$450,22,FALSE)</f>
        <v>19</v>
      </c>
      <c r="Z1476">
        <f>VLOOKUP($D1476,metadata!$B$2:$Z$450,23,FALSE)</f>
        <v>0</v>
      </c>
      <c r="AA1476">
        <f>VLOOKUP($D1476,metadata!$B$2:$Z$450,24,FALSE)</f>
        <v>0</v>
      </c>
      <c r="AB1476">
        <f>VLOOKUP($D1476,metadata!$B$2:$Z$450,25,FALSE)</f>
        <v>0</v>
      </c>
    </row>
    <row r="1477" spans="3:28" x14ac:dyDescent="0.3">
      <c r="C1477">
        <v>1476</v>
      </c>
      <c r="D1477" s="11" t="str">
        <f t="shared" si="23"/>
        <v>19- Fuchu</v>
      </c>
      <c r="E1477" t="str">
        <f>VLOOKUP($D1477,metadata!$B$2:$S$450,2,FALSE)</f>
        <v>Kato, Y</v>
      </c>
      <c r="F1477" t="str">
        <f>VLOOKUP($D1477,metadata!$B$2:$S$450,3,FALSE)</f>
        <v>Geographic variation in photoperiodic response for the induction of pupal diapause in the Aristolochia-feeding butterfly Atrophaneura alcinous</v>
      </c>
      <c r="G1477" t="str">
        <f>VLOOKUP($D1477,metadata!$B$2:$S$450,4,FALSE)</f>
        <v>10.1303/aez.2005.347</v>
      </c>
      <c r="H1477" t="str">
        <f>VLOOKUP($D1477,metadata!$B$2:$S$450,5,FALSE)</f>
        <v>y</v>
      </c>
      <c r="I1477" t="str">
        <f>VLOOKUP($D1477,metadata!$B$2:$S$450,6,FALSE)</f>
        <v>a</v>
      </c>
      <c r="J1477" t="str">
        <f>VLOOKUP($D1477,metadata!$B$2:$S$450,7,FALSE)</f>
        <v>i</v>
      </c>
      <c r="K1477">
        <f>VLOOKUP($D1477,metadata!$B$2:$S$450,8,FALSE)</f>
        <v>7</v>
      </c>
      <c r="L1477">
        <f>VLOOKUP($D1477,metadata!$B$2:$S$450,9,FALSE)</f>
        <v>5</v>
      </c>
      <c r="M1477">
        <f>VLOOKUP($D1477,metadata!$B$2:$S$450,10,FALSE)</f>
        <v>0</v>
      </c>
      <c r="N1477" t="str">
        <f>VLOOKUP($D1477,metadata!$B$2:$S$450,11,FALSE)</f>
        <v>Atrophaneura alcinous</v>
      </c>
      <c r="O1477" t="str">
        <f>VLOOKUP($D1477,metadata!$B$2:$S$450,12,FALSE)</f>
        <v>lepidoptera</v>
      </c>
      <c r="P1477" t="str">
        <f>VLOOKUP($D1477,metadata!$B$2:$S$450,13,FALSE)</f>
        <v xml:space="preserve"> Fuchu</v>
      </c>
      <c r="Q1477">
        <f>VLOOKUP($D1477,metadata!$B$2:$S$450,14,FALSE)</f>
        <v>35.668968999999997</v>
      </c>
      <c r="R1477">
        <f>VLOOKUP($D1477,metadata!$B$2:$S$450,15,FALSE)</f>
        <v>139.47766899999999</v>
      </c>
      <c r="S1477">
        <f>VLOOKUP($D1477,metadata!$B$2:$S$450,16,FALSE)</f>
        <v>0.05</v>
      </c>
      <c r="T1477">
        <f>VLOOKUP($D1477,metadata!$B$2:$S$450,17,FALSE)</f>
        <v>50</v>
      </c>
      <c r="U1477">
        <f>VLOOKUP($D1477,metadata!$B$2:$S$450,18,FALSE)</f>
        <v>0</v>
      </c>
      <c r="V1477">
        <f>VLOOKUP($D1477,metadata!$B$2:$Z$450,19,FALSE)</f>
        <v>25</v>
      </c>
      <c r="W1477" t="str">
        <f>VLOOKUP($D1477,metadata!$B$2:$Z$450,20,FALSE)</f>
        <v>global average</v>
      </c>
      <c r="X1477">
        <f>VLOOKUP($D1477,metadata!$B$2:$Z$450,21,FALSE)</f>
        <v>0</v>
      </c>
      <c r="Y1477">
        <f>VLOOKUP($D1477,metadata!$B$2:$Z$450,22,FALSE)</f>
        <v>19</v>
      </c>
      <c r="Z1477">
        <f>VLOOKUP($D1477,metadata!$B$2:$Z$450,23,FALSE)</f>
        <v>0</v>
      </c>
      <c r="AA1477">
        <f>VLOOKUP($D1477,metadata!$B$2:$Z$450,24,FALSE)</f>
        <v>0</v>
      </c>
      <c r="AB1477">
        <f>VLOOKUP($D1477,metadata!$B$2:$Z$450,25,FALSE)</f>
        <v>0</v>
      </c>
    </row>
    <row r="1478" spans="3:28" x14ac:dyDescent="0.3">
      <c r="C1478">
        <v>1477</v>
      </c>
      <c r="D1478" s="11" t="str">
        <f t="shared" si="23"/>
        <v>19- Fuchu</v>
      </c>
      <c r="E1478" t="str">
        <f>VLOOKUP($D1478,metadata!$B$2:$S$450,2,FALSE)</f>
        <v>Kato, Y</v>
      </c>
      <c r="F1478" t="str">
        <f>VLOOKUP($D1478,metadata!$B$2:$S$450,3,FALSE)</f>
        <v>Geographic variation in photoperiodic response for the induction of pupal diapause in the Aristolochia-feeding butterfly Atrophaneura alcinous</v>
      </c>
      <c r="G1478" t="str">
        <f>VLOOKUP($D1478,metadata!$B$2:$S$450,4,FALSE)</f>
        <v>10.1303/aez.2005.347</v>
      </c>
      <c r="H1478" t="str">
        <f>VLOOKUP($D1478,metadata!$B$2:$S$450,5,FALSE)</f>
        <v>y</v>
      </c>
      <c r="I1478" t="str">
        <f>VLOOKUP($D1478,metadata!$B$2:$S$450,6,FALSE)</f>
        <v>a</v>
      </c>
      <c r="J1478" t="str">
        <f>VLOOKUP($D1478,metadata!$B$2:$S$450,7,FALSE)</f>
        <v>i</v>
      </c>
      <c r="K1478">
        <f>VLOOKUP($D1478,metadata!$B$2:$S$450,8,FALSE)</f>
        <v>7</v>
      </c>
      <c r="L1478">
        <f>VLOOKUP($D1478,metadata!$B$2:$S$450,9,FALSE)</f>
        <v>5</v>
      </c>
      <c r="M1478">
        <f>VLOOKUP($D1478,metadata!$B$2:$S$450,10,FALSE)</f>
        <v>0</v>
      </c>
      <c r="N1478" t="str">
        <f>VLOOKUP($D1478,metadata!$B$2:$S$450,11,FALSE)</f>
        <v>Atrophaneura alcinous</v>
      </c>
      <c r="O1478" t="str">
        <f>VLOOKUP($D1478,metadata!$B$2:$S$450,12,FALSE)</f>
        <v>lepidoptera</v>
      </c>
      <c r="P1478" t="str">
        <f>VLOOKUP($D1478,metadata!$B$2:$S$450,13,FALSE)</f>
        <v xml:space="preserve"> Fuchu</v>
      </c>
      <c r="Q1478">
        <f>VLOOKUP($D1478,metadata!$B$2:$S$450,14,FALSE)</f>
        <v>35.668968999999997</v>
      </c>
      <c r="R1478">
        <f>VLOOKUP($D1478,metadata!$B$2:$S$450,15,FALSE)</f>
        <v>139.47766899999999</v>
      </c>
      <c r="S1478">
        <f>VLOOKUP($D1478,metadata!$B$2:$S$450,16,FALSE)</f>
        <v>0.05</v>
      </c>
      <c r="T1478">
        <f>VLOOKUP($D1478,metadata!$B$2:$S$450,17,FALSE)</f>
        <v>50</v>
      </c>
      <c r="U1478">
        <f>VLOOKUP($D1478,metadata!$B$2:$S$450,18,FALSE)</f>
        <v>0</v>
      </c>
      <c r="V1478">
        <f>VLOOKUP($D1478,metadata!$B$2:$Z$450,19,FALSE)</f>
        <v>25</v>
      </c>
      <c r="W1478" t="str">
        <f>VLOOKUP($D1478,metadata!$B$2:$Z$450,20,FALSE)</f>
        <v>global average</v>
      </c>
      <c r="X1478">
        <f>VLOOKUP($D1478,metadata!$B$2:$Z$450,21,FALSE)</f>
        <v>0</v>
      </c>
      <c r="Y1478">
        <f>VLOOKUP($D1478,metadata!$B$2:$Z$450,22,FALSE)</f>
        <v>19</v>
      </c>
      <c r="Z1478">
        <f>VLOOKUP($D1478,metadata!$B$2:$Z$450,23,FALSE)</f>
        <v>0</v>
      </c>
      <c r="AA1478">
        <f>VLOOKUP($D1478,metadata!$B$2:$Z$450,24,FALSE)</f>
        <v>0</v>
      </c>
      <c r="AB1478">
        <f>VLOOKUP($D1478,metadata!$B$2:$Z$450,25,FALSE)</f>
        <v>0</v>
      </c>
    </row>
    <row r="1479" spans="3:28" x14ac:dyDescent="0.3">
      <c r="C1479">
        <v>1478</v>
      </c>
      <c r="D1479" s="11" t="str">
        <f t="shared" si="23"/>
        <v>19- Fuchu</v>
      </c>
      <c r="E1479" t="str">
        <f>VLOOKUP($D1479,metadata!$B$2:$S$450,2,FALSE)</f>
        <v>Kato, Y</v>
      </c>
      <c r="F1479" t="str">
        <f>VLOOKUP($D1479,metadata!$B$2:$S$450,3,FALSE)</f>
        <v>Geographic variation in photoperiodic response for the induction of pupal diapause in the Aristolochia-feeding butterfly Atrophaneura alcinous</v>
      </c>
      <c r="G1479" t="str">
        <f>VLOOKUP($D1479,metadata!$B$2:$S$450,4,FALSE)</f>
        <v>10.1303/aez.2005.347</v>
      </c>
      <c r="H1479" t="str">
        <f>VLOOKUP($D1479,metadata!$B$2:$S$450,5,FALSE)</f>
        <v>y</v>
      </c>
      <c r="I1479" t="str">
        <f>VLOOKUP($D1479,metadata!$B$2:$S$450,6,FALSE)</f>
        <v>a</v>
      </c>
      <c r="J1479" t="str">
        <f>VLOOKUP($D1479,metadata!$B$2:$S$450,7,FALSE)</f>
        <v>i</v>
      </c>
      <c r="K1479">
        <f>VLOOKUP($D1479,metadata!$B$2:$S$450,8,FALSE)</f>
        <v>7</v>
      </c>
      <c r="L1479">
        <f>VLOOKUP($D1479,metadata!$B$2:$S$450,9,FALSE)</f>
        <v>5</v>
      </c>
      <c r="M1479">
        <f>VLOOKUP($D1479,metadata!$B$2:$S$450,10,FALSE)</f>
        <v>0</v>
      </c>
      <c r="N1479" t="str">
        <f>VLOOKUP($D1479,metadata!$B$2:$S$450,11,FALSE)</f>
        <v>Atrophaneura alcinous</v>
      </c>
      <c r="O1479" t="str">
        <f>VLOOKUP($D1479,metadata!$B$2:$S$450,12,FALSE)</f>
        <v>lepidoptera</v>
      </c>
      <c r="P1479" t="str">
        <f>VLOOKUP($D1479,metadata!$B$2:$S$450,13,FALSE)</f>
        <v xml:space="preserve"> Fuchu</v>
      </c>
      <c r="Q1479">
        <f>VLOOKUP($D1479,metadata!$B$2:$S$450,14,FALSE)</f>
        <v>35.668968999999997</v>
      </c>
      <c r="R1479">
        <f>VLOOKUP($D1479,metadata!$B$2:$S$450,15,FALSE)</f>
        <v>139.47766899999999</v>
      </c>
      <c r="S1479">
        <f>VLOOKUP($D1479,metadata!$B$2:$S$450,16,FALSE)</f>
        <v>0.05</v>
      </c>
      <c r="T1479">
        <f>VLOOKUP($D1479,metadata!$B$2:$S$450,17,FALSE)</f>
        <v>50</v>
      </c>
      <c r="U1479">
        <f>VLOOKUP($D1479,metadata!$B$2:$S$450,18,FALSE)</f>
        <v>0</v>
      </c>
      <c r="V1479">
        <f>VLOOKUP($D1479,metadata!$B$2:$Z$450,19,FALSE)</f>
        <v>25</v>
      </c>
      <c r="W1479" t="str">
        <f>VLOOKUP($D1479,metadata!$B$2:$Z$450,20,FALSE)</f>
        <v>global average</v>
      </c>
      <c r="X1479">
        <f>VLOOKUP($D1479,metadata!$B$2:$Z$450,21,FALSE)</f>
        <v>0</v>
      </c>
      <c r="Y1479">
        <f>VLOOKUP($D1479,metadata!$B$2:$Z$450,22,FALSE)</f>
        <v>19</v>
      </c>
      <c r="Z1479">
        <f>VLOOKUP($D1479,metadata!$B$2:$Z$450,23,FALSE)</f>
        <v>0</v>
      </c>
      <c r="AA1479">
        <f>VLOOKUP($D1479,metadata!$B$2:$Z$450,24,FALSE)</f>
        <v>0</v>
      </c>
      <c r="AB1479">
        <f>VLOOKUP($D1479,metadata!$B$2:$Z$450,25,FALSE)</f>
        <v>0</v>
      </c>
    </row>
    <row r="1480" spans="3:28" x14ac:dyDescent="0.3">
      <c r="C1480">
        <v>1479</v>
      </c>
      <c r="D1480" s="11" t="str">
        <f t="shared" si="23"/>
        <v>19- Fuchu</v>
      </c>
      <c r="E1480" t="str">
        <f>VLOOKUP($D1480,metadata!$B$2:$S$450,2,FALSE)</f>
        <v>Kato, Y</v>
      </c>
      <c r="F1480" t="str">
        <f>VLOOKUP($D1480,metadata!$B$2:$S$450,3,FALSE)</f>
        <v>Geographic variation in photoperiodic response for the induction of pupal diapause in the Aristolochia-feeding butterfly Atrophaneura alcinous</v>
      </c>
      <c r="G1480" t="str">
        <f>VLOOKUP($D1480,metadata!$B$2:$S$450,4,FALSE)</f>
        <v>10.1303/aez.2005.347</v>
      </c>
      <c r="H1480" t="str">
        <f>VLOOKUP($D1480,metadata!$B$2:$S$450,5,FALSE)</f>
        <v>y</v>
      </c>
      <c r="I1480" t="str">
        <f>VLOOKUP($D1480,metadata!$B$2:$S$450,6,FALSE)</f>
        <v>a</v>
      </c>
      <c r="J1480" t="str">
        <f>VLOOKUP($D1480,metadata!$B$2:$S$450,7,FALSE)</f>
        <v>i</v>
      </c>
      <c r="K1480">
        <f>VLOOKUP($D1480,metadata!$B$2:$S$450,8,FALSE)</f>
        <v>7</v>
      </c>
      <c r="L1480">
        <f>VLOOKUP($D1480,metadata!$B$2:$S$450,9,FALSE)</f>
        <v>5</v>
      </c>
      <c r="M1480">
        <f>VLOOKUP($D1480,metadata!$B$2:$S$450,10,FALSE)</f>
        <v>0</v>
      </c>
      <c r="N1480" t="str">
        <f>VLOOKUP($D1480,metadata!$B$2:$S$450,11,FALSE)</f>
        <v>Atrophaneura alcinous</v>
      </c>
      <c r="O1480" t="str">
        <f>VLOOKUP($D1480,metadata!$B$2:$S$450,12,FALSE)</f>
        <v>lepidoptera</v>
      </c>
      <c r="P1480" t="str">
        <f>VLOOKUP($D1480,metadata!$B$2:$S$450,13,FALSE)</f>
        <v xml:space="preserve"> Fuchu</v>
      </c>
      <c r="Q1480">
        <f>VLOOKUP($D1480,metadata!$B$2:$S$450,14,FALSE)</f>
        <v>35.668968999999997</v>
      </c>
      <c r="R1480">
        <f>VLOOKUP($D1480,metadata!$B$2:$S$450,15,FALSE)</f>
        <v>139.47766899999999</v>
      </c>
      <c r="S1480">
        <f>VLOOKUP($D1480,metadata!$B$2:$S$450,16,FALSE)</f>
        <v>0.05</v>
      </c>
      <c r="T1480">
        <f>VLOOKUP($D1480,metadata!$B$2:$S$450,17,FALSE)</f>
        <v>50</v>
      </c>
      <c r="U1480">
        <f>VLOOKUP($D1480,metadata!$B$2:$S$450,18,FALSE)</f>
        <v>0</v>
      </c>
      <c r="V1480">
        <f>VLOOKUP($D1480,metadata!$B$2:$Z$450,19,FALSE)</f>
        <v>25</v>
      </c>
      <c r="W1480" t="str">
        <f>VLOOKUP($D1480,metadata!$B$2:$Z$450,20,FALSE)</f>
        <v>global average</v>
      </c>
      <c r="X1480">
        <f>VLOOKUP($D1480,metadata!$B$2:$Z$450,21,FALSE)</f>
        <v>0</v>
      </c>
      <c r="Y1480">
        <f>VLOOKUP($D1480,metadata!$B$2:$Z$450,22,FALSE)</f>
        <v>19</v>
      </c>
      <c r="Z1480">
        <f>VLOOKUP($D1480,metadata!$B$2:$Z$450,23,FALSE)</f>
        <v>0</v>
      </c>
      <c r="AA1480">
        <f>VLOOKUP($D1480,metadata!$B$2:$Z$450,24,FALSE)</f>
        <v>0</v>
      </c>
      <c r="AB1480">
        <f>VLOOKUP($D1480,metadata!$B$2:$Z$450,25,FALSE)</f>
        <v>0</v>
      </c>
    </row>
    <row r="1481" spans="3:28" x14ac:dyDescent="0.3">
      <c r="C1481">
        <v>1480</v>
      </c>
      <c r="D1481" s="11" t="str">
        <f t="shared" si="23"/>
        <v>19- Fuchu</v>
      </c>
      <c r="E1481" t="str">
        <f>VLOOKUP($D1481,metadata!$B$2:$S$450,2,FALSE)</f>
        <v>Kato, Y</v>
      </c>
      <c r="F1481" t="str">
        <f>VLOOKUP($D1481,metadata!$B$2:$S$450,3,FALSE)</f>
        <v>Geographic variation in photoperiodic response for the induction of pupal diapause in the Aristolochia-feeding butterfly Atrophaneura alcinous</v>
      </c>
      <c r="G1481" t="str">
        <f>VLOOKUP($D1481,metadata!$B$2:$S$450,4,FALSE)</f>
        <v>10.1303/aez.2005.347</v>
      </c>
      <c r="H1481" t="str">
        <f>VLOOKUP($D1481,metadata!$B$2:$S$450,5,FALSE)</f>
        <v>y</v>
      </c>
      <c r="I1481" t="str">
        <f>VLOOKUP($D1481,metadata!$B$2:$S$450,6,FALSE)</f>
        <v>a</v>
      </c>
      <c r="J1481" t="str">
        <f>VLOOKUP($D1481,metadata!$B$2:$S$450,7,FALSE)</f>
        <v>i</v>
      </c>
      <c r="K1481">
        <f>VLOOKUP($D1481,metadata!$B$2:$S$450,8,FALSE)</f>
        <v>7</v>
      </c>
      <c r="L1481">
        <f>VLOOKUP($D1481,metadata!$B$2:$S$450,9,FALSE)</f>
        <v>5</v>
      </c>
      <c r="M1481">
        <f>VLOOKUP($D1481,metadata!$B$2:$S$450,10,FALSE)</f>
        <v>0</v>
      </c>
      <c r="N1481" t="str">
        <f>VLOOKUP($D1481,metadata!$B$2:$S$450,11,FALSE)</f>
        <v>Atrophaneura alcinous</v>
      </c>
      <c r="O1481" t="str">
        <f>VLOOKUP($D1481,metadata!$B$2:$S$450,12,FALSE)</f>
        <v>lepidoptera</v>
      </c>
      <c r="P1481" t="str">
        <f>VLOOKUP($D1481,metadata!$B$2:$S$450,13,FALSE)</f>
        <v xml:space="preserve"> Fuchu</v>
      </c>
      <c r="Q1481">
        <f>VLOOKUP($D1481,metadata!$B$2:$S$450,14,FALSE)</f>
        <v>35.668968999999997</v>
      </c>
      <c r="R1481">
        <f>VLOOKUP($D1481,metadata!$B$2:$S$450,15,FALSE)</f>
        <v>139.47766899999999</v>
      </c>
      <c r="S1481">
        <f>VLOOKUP($D1481,metadata!$B$2:$S$450,16,FALSE)</f>
        <v>0.05</v>
      </c>
      <c r="T1481">
        <f>VLOOKUP($D1481,metadata!$B$2:$S$450,17,FALSE)</f>
        <v>50</v>
      </c>
      <c r="U1481">
        <f>VLOOKUP($D1481,metadata!$B$2:$S$450,18,FALSE)</f>
        <v>0</v>
      </c>
      <c r="V1481">
        <f>VLOOKUP($D1481,metadata!$B$2:$Z$450,19,FALSE)</f>
        <v>25</v>
      </c>
      <c r="W1481" t="str">
        <f>VLOOKUP($D1481,metadata!$B$2:$Z$450,20,FALSE)</f>
        <v>global average</v>
      </c>
      <c r="X1481">
        <f>VLOOKUP($D1481,metadata!$B$2:$Z$450,21,FALSE)</f>
        <v>0</v>
      </c>
      <c r="Y1481">
        <f>VLOOKUP($D1481,metadata!$B$2:$Z$450,22,FALSE)</f>
        <v>19</v>
      </c>
      <c r="Z1481">
        <f>VLOOKUP($D1481,metadata!$B$2:$Z$450,23,FALSE)</f>
        <v>0</v>
      </c>
      <c r="AA1481">
        <f>VLOOKUP($D1481,metadata!$B$2:$Z$450,24,FALSE)</f>
        <v>0</v>
      </c>
      <c r="AB1481">
        <f>VLOOKUP($D1481,metadata!$B$2:$Z$450,25,FALSE)</f>
        <v>0</v>
      </c>
    </row>
    <row r="1482" spans="3:28" x14ac:dyDescent="0.3">
      <c r="C1482">
        <v>1481</v>
      </c>
      <c r="D1482" s="11" t="str">
        <f t="shared" si="23"/>
        <v>19- Fuchu</v>
      </c>
      <c r="E1482" t="str">
        <f>VLOOKUP($D1482,metadata!$B$2:$S$450,2,FALSE)</f>
        <v>Kato, Y</v>
      </c>
      <c r="F1482" t="str">
        <f>VLOOKUP($D1482,metadata!$B$2:$S$450,3,FALSE)</f>
        <v>Geographic variation in photoperiodic response for the induction of pupal diapause in the Aristolochia-feeding butterfly Atrophaneura alcinous</v>
      </c>
      <c r="G1482" t="str">
        <f>VLOOKUP($D1482,metadata!$B$2:$S$450,4,FALSE)</f>
        <v>10.1303/aez.2005.347</v>
      </c>
      <c r="H1482" t="str">
        <f>VLOOKUP($D1482,metadata!$B$2:$S$450,5,FALSE)</f>
        <v>y</v>
      </c>
      <c r="I1482" t="str">
        <f>VLOOKUP($D1482,metadata!$B$2:$S$450,6,FALSE)</f>
        <v>a</v>
      </c>
      <c r="J1482" t="str">
        <f>VLOOKUP($D1482,metadata!$B$2:$S$450,7,FALSE)</f>
        <v>i</v>
      </c>
      <c r="K1482">
        <f>VLOOKUP($D1482,metadata!$B$2:$S$450,8,FALSE)</f>
        <v>7</v>
      </c>
      <c r="L1482">
        <f>VLOOKUP($D1482,metadata!$B$2:$S$450,9,FALSE)</f>
        <v>5</v>
      </c>
      <c r="M1482">
        <f>VLOOKUP($D1482,metadata!$B$2:$S$450,10,FALSE)</f>
        <v>0</v>
      </c>
      <c r="N1482" t="str">
        <f>VLOOKUP($D1482,metadata!$B$2:$S$450,11,FALSE)</f>
        <v>Atrophaneura alcinous</v>
      </c>
      <c r="O1482" t="str">
        <f>VLOOKUP($D1482,metadata!$B$2:$S$450,12,FALSE)</f>
        <v>lepidoptera</v>
      </c>
      <c r="P1482" t="str">
        <f>VLOOKUP($D1482,metadata!$B$2:$S$450,13,FALSE)</f>
        <v xml:space="preserve"> Fuchu</v>
      </c>
      <c r="Q1482">
        <f>VLOOKUP($D1482,metadata!$B$2:$S$450,14,FALSE)</f>
        <v>35.668968999999997</v>
      </c>
      <c r="R1482">
        <f>VLOOKUP($D1482,metadata!$B$2:$S$450,15,FALSE)</f>
        <v>139.47766899999999</v>
      </c>
      <c r="S1482">
        <f>VLOOKUP($D1482,metadata!$B$2:$S$450,16,FALSE)</f>
        <v>0.05</v>
      </c>
      <c r="T1482">
        <f>VLOOKUP($D1482,metadata!$B$2:$S$450,17,FALSE)</f>
        <v>50</v>
      </c>
      <c r="U1482">
        <f>VLOOKUP($D1482,metadata!$B$2:$S$450,18,FALSE)</f>
        <v>0</v>
      </c>
      <c r="V1482">
        <f>VLOOKUP($D1482,metadata!$B$2:$Z$450,19,FALSE)</f>
        <v>25</v>
      </c>
      <c r="W1482" t="str">
        <f>VLOOKUP($D1482,metadata!$B$2:$Z$450,20,FALSE)</f>
        <v>global average</v>
      </c>
      <c r="X1482">
        <f>VLOOKUP($D1482,metadata!$B$2:$Z$450,21,FALSE)</f>
        <v>0</v>
      </c>
      <c r="Y1482">
        <f>VLOOKUP($D1482,metadata!$B$2:$Z$450,22,FALSE)</f>
        <v>19</v>
      </c>
      <c r="Z1482">
        <f>VLOOKUP($D1482,metadata!$B$2:$Z$450,23,FALSE)</f>
        <v>0</v>
      </c>
      <c r="AA1482">
        <f>VLOOKUP($D1482,metadata!$B$2:$Z$450,24,FALSE)</f>
        <v>0</v>
      </c>
      <c r="AB1482">
        <f>VLOOKUP($D1482,metadata!$B$2:$Z$450,25,FALSE)</f>
        <v>0</v>
      </c>
    </row>
    <row r="1483" spans="3:28" x14ac:dyDescent="0.3">
      <c r="C1483">
        <v>1482</v>
      </c>
      <c r="D1483" s="11" t="str">
        <f t="shared" si="23"/>
        <v>19- Fuchu</v>
      </c>
      <c r="E1483" t="str">
        <f>VLOOKUP($D1483,metadata!$B$2:$S$450,2,FALSE)</f>
        <v>Kato, Y</v>
      </c>
      <c r="F1483" t="str">
        <f>VLOOKUP($D1483,metadata!$B$2:$S$450,3,FALSE)</f>
        <v>Geographic variation in photoperiodic response for the induction of pupal diapause in the Aristolochia-feeding butterfly Atrophaneura alcinous</v>
      </c>
      <c r="G1483" t="str">
        <f>VLOOKUP($D1483,metadata!$B$2:$S$450,4,FALSE)</f>
        <v>10.1303/aez.2005.347</v>
      </c>
      <c r="H1483" t="str">
        <f>VLOOKUP($D1483,metadata!$B$2:$S$450,5,FALSE)</f>
        <v>y</v>
      </c>
      <c r="I1483" t="str">
        <f>VLOOKUP($D1483,metadata!$B$2:$S$450,6,FALSE)</f>
        <v>a</v>
      </c>
      <c r="J1483" t="str">
        <f>VLOOKUP($D1483,metadata!$B$2:$S$450,7,FALSE)</f>
        <v>i</v>
      </c>
      <c r="K1483">
        <f>VLOOKUP($D1483,metadata!$B$2:$S$450,8,FALSE)</f>
        <v>7</v>
      </c>
      <c r="L1483">
        <f>VLOOKUP($D1483,metadata!$B$2:$S$450,9,FALSE)</f>
        <v>5</v>
      </c>
      <c r="M1483">
        <f>VLOOKUP($D1483,metadata!$B$2:$S$450,10,FALSE)</f>
        <v>0</v>
      </c>
      <c r="N1483" t="str">
        <f>VLOOKUP($D1483,metadata!$B$2:$S$450,11,FALSE)</f>
        <v>Atrophaneura alcinous</v>
      </c>
      <c r="O1483" t="str">
        <f>VLOOKUP($D1483,metadata!$B$2:$S$450,12,FALSE)</f>
        <v>lepidoptera</v>
      </c>
      <c r="P1483" t="str">
        <f>VLOOKUP($D1483,metadata!$B$2:$S$450,13,FALSE)</f>
        <v xml:space="preserve"> Fuchu</v>
      </c>
      <c r="Q1483">
        <f>VLOOKUP($D1483,metadata!$B$2:$S$450,14,FALSE)</f>
        <v>35.668968999999997</v>
      </c>
      <c r="R1483">
        <f>VLOOKUP($D1483,metadata!$B$2:$S$450,15,FALSE)</f>
        <v>139.47766899999999</v>
      </c>
      <c r="S1483">
        <f>VLOOKUP($D1483,metadata!$B$2:$S$450,16,FALSE)</f>
        <v>0.05</v>
      </c>
      <c r="T1483">
        <f>VLOOKUP($D1483,metadata!$B$2:$S$450,17,FALSE)</f>
        <v>50</v>
      </c>
      <c r="U1483">
        <f>VLOOKUP($D1483,metadata!$B$2:$S$450,18,FALSE)</f>
        <v>0</v>
      </c>
      <c r="V1483">
        <f>VLOOKUP($D1483,metadata!$B$2:$Z$450,19,FALSE)</f>
        <v>25</v>
      </c>
      <c r="W1483" t="str">
        <f>VLOOKUP($D1483,metadata!$B$2:$Z$450,20,FALSE)</f>
        <v>global average</v>
      </c>
      <c r="X1483">
        <f>VLOOKUP($D1483,metadata!$B$2:$Z$450,21,FALSE)</f>
        <v>0</v>
      </c>
      <c r="Y1483">
        <f>VLOOKUP($D1483,metadata!$B$2:$Z$450,22,FALSE)</f>
        <v>19</v>
      </c>
      <c r="Z1483">
        <f>VLOOKUP($D1483,metadata!$B$2:$Z$450,23,FALSE)</f>
        <v>0</v>
      </c>
      <c r="AA1483">
        <f>VLOOKUP($D1483,metadata!$B$2:$Z$450,24,FALSE)</f>
        <v>0</v>
      </c>
      <c r="AB1483">
        <f>VLOOKUP($D1483,metadata!$B$2:$Z$450,25,FALSE)</f>
        <v>0</v>
      </c>
    </row>
    <row r="1484" spans="3:28" x14ac:dyDescent="0.3">
      <c r="C1484">
        <v>1483</v>
      </c>
      <c r="D1484" s="11" t="str">
        <f t="shared" si="23"/>
        <v>19- Fuchu</v>
      </c>
      <c r="E1484" t="str">
        <f>VLOOKUP($D1484,metadata!$B$2:$S$450,2,FALSE)</f>
        <v>Kato, Y</v>
      </c>
      <c r="F1484" t="str">
        <f>VLOOKUP($D1484,metadata!$B$2:$S$450,3,FALSE)</f>
        <v>Geographic variation in photoperiodic response for the induction of pupal diapause in the Aristolochia-feeding butterfly Atrophaneura alcinous</v>
      </c>
      <c r="G1484" t="str">
        <f>VLOOKUP($D1484,metadata!$B$2:$S$450,4,FALSE)</f>
        <v>10.1303/aez.2005.347</v>
      </c>
      <c r="H1484" t="str">
        <f>VLOOKUP($D1484,metadata!$B$2:$S$450,5,FALSE)</f>
        <v>y</v>
      </c>
      <c r="I1484" t="str">
        <f>VLOOKUP($D1484,metadata!$B$2:$S$450,6,FALSE)</f>
        <v>a</v>
      </c>
      <c r="J1484" t="str">
        <f>VLOOKUP($D1484,metadata!$B$2:$S$450,7,FALSE)</f>
        <v>i</v>
      </c>
      <c r="K1484">
        <f>VLOOKUP($D1484,metadata!$B$2:$S$450,8,FALSE)</f>
        <v>7</v>
      </c>
      <c r="L1484">
        <f>VLOOKUP($D1484,metadata!$B$2:$S$450,9,FALSE)</f>
        <v>5</v>
      </c>
      <c r="M1484">
        <f>VLOOKUP($D1484,metadata!$B$2:$S$450,10,FALSE)</f>
        <v>0</v>
      </c>
      <c r="N1484" t="str">
        <f>VLOOKUP($D1484,metadata!$B$2:$S$450,11,FALSE)</f>
        <v>Atrophaneura alcinous</v>
      </c>
      <c r="O1484" t="str">
        <f>VLOOKUP($D1484,metadata!$B$2:$S$450,12,FALSE)</f>
        <v>lepidoptera</v>
      </c>
      <c r="P1484" t="str">
        <f>VLOOKUP($D1484,metadata!$B$2:$S$450,13,FALSE)</f>
        <v xml:space="preserve"> Fuchu</v>
      </c>
      <c r="Q1484">
        <f>VLOOKUP($D1484,metadata!$B$2:$S$450,14,FALSE)</f>
        <v>35.668968999999997</v>
      </c>
      <c r="R1484">
        <f>VLOOKUP($D1484,metadata!$B$2:$S$450,15,FALSE)</f>
        <v>139.47766899999999</v>
      </c>
      <c r="S1484">
        <f>VLOOKUP($D1484,metadata!$B$2:$S$450,16,FALSE)</f>
        <v>0.05</v>
      </c>
      <c r="T1484">
        <f>VLOOKUP($D1484,metadata!$B$2:$S$450,17,FALSE)</f>
        <v>50</v>
      </c>
      <c r="U1484">
        <f>VLOOKUP($D1484,metadata!$B$2:$S$450,18,FALSE)</f>
        <v>0</v>
      </c>
      <c r="V1484">
        <f>VLOOKUP($D1484,metadata!$B$2:$Z$450,19,FALSE)</f>
        <v>25</v>
      </c>
      <c r="W1484" t="str">
        <f>VLOOKUP($D1484,metadata!$B$2:$Z$450,20,FALSE)</f>
        <v>global average</v>
      </c>
      <c r="X1484">
        <f>VLOOKUP($D1484,metadata!$B$2:$Z$450,21,FALSE)</f>
        <v>0</v>
      </c>
      <c r="Y1484">
        <f>VLOOKUP($D1484,metadata!$B$2:$Z$450,22,FALSE)</f>
        <v>19</v>
      </c>
      <c r="Z1484">
        <f>VLOOKUP($D1484,metadata!$B$2:$Z$450,23,FALSE)</f>
        <v>0</v>
      </c>
      <c r="AA1484">
        <f>VLOOKUP($D1484,metadata!$B$2:$Z$450,24,FALSE)</f>
        <v>0</v>
      </c>
      <c r="AB1484">
        <f>VLOOKUP($D1484,metadata!$B$2:$Z$450,25,FALSE)</f>
        <v>0</v>
      </c>
    </row>
    <row r="1485" spans="3:28" x14ac:dyDescent="0.3">
      <c r="C1485">
        <v>1484</v>
      </c>
      <c r="D1485" s="11" t="str">
        <f t="shared" si="23"/>
        <v>19- Fuchu</v>
      </c>
      <c r="E1485" t="str">
        <f>VLOOKUP($D1485,metadata!$B$2:$S$450,2,FALSE)</f>
        <v>Kato, Y</v>
      </c>
      <c r="F1485" t="str">
        <f>VLOOKUP($D1485,metadata!$B$2:$S$450,3,FALSE)</f>
        <v>Geographic variation in photoperiodic response for the induction of pupal diapause in the Aristolochia-feeding butterfly Atrophaneura alcinous</v>
      </c>
      <c r="G1485" t="str">
        <f>VLOOKUP($D1485,metadata!$B$2:$S$450,4,FALSE)</f>
        <v>10.1303/aez.2005.347</v>
      </c>
      <c r="H1485" t="str">
        <f>VLOOKUP($D1485,metadata!$B$2:$S$450,5,FALSE)</f>
        <v>y</v>
      </c>
      <c r="I1485" t="str">
        <f>VLOOKUP($D1485,metadata!$B$2:$S$450,6,FALSE)</f>
        <v>a</v>
      </c>
      <c r="J1485" t="str">
        <f>VLOOKUP($D1485,metadata!$B$2:$S$450,7,FALSE)</f>
        <v>i</v>
      </c>
      <c r="K1485">
        <f>VLOOKUP($D1485,metadata!$B$2:$S$450,8,FALSE)</f>
        <v>7</v>
      </c>
      <c r="L1485">
        <f>VLOOKUP($D1485,metadata!$B$2:$S$450,9,FALSE)</f>
        <v>5</v>
      </c>
      <c r="M1485">
        <f>VLOOKUP($D1485,metadata!$B$2:$S$450,10,FALSE)</f>
        <v>0</v>
      </c>
      <c r="N1485" t="str">
        <f>VLOOKUP($D1485,metadata!$B$2:$S$450,11,FALSE)</f>
        <v>Atrophaneura alcinous</v>
      </c>
      <c r="O1485" t="str">
        <f>VLOOKUP($D1485,metadata!$B$2:$S$450,12,FALSE)</f>
        <v>lepidoptera</v>
      </c>
      <c r="P1485" t="str">
        <f>VLOOKUP($D1485,metadata!$B$2:$S$450,13,FALSE)</f>
        <v xml:space="preserve"> Fuchu</v>
      </c>
      <c r="Q1485">
        <f>VLOOKUP($D1485,metadata!$B$2:$S$450,14,FALSE)</f>
        <v>35.668968999999997</v>
      </c>
      <c r="R1485">
        <f>VLOOKUP($D1485,metadata!$B$2:$S$450,15,FALSE)</f>
        <v>139.47766899999999</v>
      </c>
      <c r="S1485">
        <f>VLOOKUP($D1485,metadata!$B$2:$S$450,16,FALSE)</f>
        <v>0.05</v>
      </c>
      <c r="T1485">
        <f>VLOOKUP($D1485,metadata!$B$2:$S$450,17,FALSE)</f>
        <v>50</v>
      </c>
      <c r="U1485">
        <f>VLOOKUP($D1485,metadata!$B$2:$S$450,18,FALSE)</f>
        <v>0</v>
      </c>
      <c r="V1485">
        <f>VLOOKUP($D1485,metadata!$B$2:$Z$450,19,FALSE)</f>
        <v>25</v>
      </c>
      <c r="W1485" t="str">
        <f>VLOOKUP($D1485,metadata!$B$2:$Z$450,20,FALSE)</f>
        <v>global average</v>
      </c>
      <c r="X1485">
        <f>VLOOKUP($D1485,metadata!$B$2:$Z$450,21,FALSE)</f>
        <v>0</v>
      </c>
      <c r="Y1485">
        <f>VLOOKUP($D1485,metadata!$B$2:$Z$450,22,FALSE)</f>
        <v>19</v>
      </c>
      <c r="Z1485">
        <f>VLOOKUP($D1485,metadata!$B$2:$Z$450,23,FALSE)</f>
        <v>0</v>
      </c>
      <c r="AA1485">
        <f>VLOOKUP($D1485,metadata!$B$2:$Z$450,24,FALSE)</f>
        <v>0</v>
      </c>
      <c r="AB1485">
        <f>VLOOKUP($D1485,metadata!$B$2:$Z$450,25,FALSE)</f>
        <v>0</v>
      </c>
    </row>
    <row r="1486" spans="3:28" x14ac:dyDescent="0.3">
      <c r="C1486">
        <v>1485</v>
      </c>
      <c r="D1486" s="11" t="str">
        <f t="shared" si="23"/>
        <v>19- Fuchu</v>
      </c>
      <c r="E1486" t="str">
        <f>VLOOKUP($D1486,metadata!$B$2:$S$450,2,FALSE)</f>
        <v>Kato, Y</v>
      </c>
      <c r="F1486" t="str">
        <f>VLOOKUP($D1486,metadata!$B$2:$S$450,3,FALSE)</f>
        <v>Geographic variation in photoperiodic response for the induction of pupal diapause in the Aristolochia-feeding butterfly Atrophaneura alcinous</v>
      </c>
      <c r="G1486" t="str">
        <f>VLOOKUP($D1486,metadata!$B$2:$S$450,4,FALSE)</f>
        <v>10.1303/aez.2005.347</v>
      </c>
      <c r="H1486" t="str">
        <f>VLOOKUP($D1486,metadata!$B$2:$S$450,5,FALSE)</f>
        <v>y</v>
      </c>
      <c r="I1486" t="str">
        <f>VLOOKUP($D1486,metadata!$B$2:$S$450,6,FALSE)</f>
        <v>a</v>
      </c>
      <c r="J1486" t="str">
        <f>VLOOKUP($D1486,metadata!$B$2:$S$450,7,FALSE)</f>
        <v>i</v>
      </c>
      <c r="K1486">
        <f>VLOOKUP($D1486,metadata!$B$2:$S$450,8,FALSE)</f>
        <v>7</v>
      </c>
      <c r="L1486">
        <f>VLOOKUP($D1486,metadata!$B$2:$S$450,9,FALSE)</f>
        <v>5</v>
      </c>
      <c r="M1486">
        <f>VLOOKUP($D1486,metadata!$B$2:$S$450,10,FALSE)</f>
        <v>0</v>
      </c>
      <c r="N1486" t="str">
        <f>VLOOKUP($D1486,metadata!$B$2:$S$450,11,FALSE)</f>
        <v>Atrophaneura alcinous</v>
      </c>
      <c r="O1486" t="str">
        <f>VLOOKUP($D1486,metadata!$B$2:$S$450,12,FALSE)</f>
        <v>lepidoptera</v>
      </c>
      <c r="P1486" t="str">
        <f>VLOOKUP($D1486,metadata!$B$2:$S$450,13,FALSE)</f>
        <v xml:space="preserve"> Fuchu</v>
      </c>
      <c r="Q1486">
        <f>VLOOKUP($D1486,metadata!$B$2:$S$450,14,FALSE)</f>
        <v>35.668968999999997</v>
      </c>
      <c r="R1486">
        <f>VLOOKUP($D1486,metadata!$B$2:$S$450,15,FALSE)</f>
        <v>139.47766899999999</v>
      </c>
      <c r="S1486">
        <f>VLOOKUP($D1486,metadata!$B$2:$S$450,16,FALSE)</f>
        <v>0.05</v>
      </c>
      <c r="T1486">
        <f>VLOOKUP($D1486,metadata!$B$2:$S$450,17,FALSE)</f>
        <v>50</v>
      </c>
      <c r="U1486">
        <f>VLOOKUP($D1486,metadata!$B$2:$S$450,18,FALSE)</f>
        <v>0</v>
      </c>
      <c r="V1486">
        <f>VLOOKUP($D1486,metadata!$B$2:$Z$450,19,FALSE)</f>
        <v>25</v>
      </c>
      <c r="W1486" t="str">
        <f>VLOOKUP($D1486,metadata!$B$2:$Z$450,20,FALSE)</f>
        <v>global average</v>
      </c>
      <c r="X1486">
        <f>VLOOKUP($D1486,metadata!$B$2:$Z$450,21,FALSE)</f>
        <v>0</v>
      </c>
      <c r="Y1486">
        <f>VLOOKUP($D1486,metadata!$B$2:$Z$450,22,FALSE)</f>
        <v>19</v>
      </c>
      <c r="Z1486">
        <f>VLOOKUP($D1486,metadata!$B$2:$Z$450,23,FALSE)</f>
        <v>0</v>
      </c>
      <c r="AA1486">
        <f>VLOOKUP($D1486,metadata!$B$2:$Z$450,24,FALSE)</f>
        <v>0</v>
      </c>
      <c r="AB1486">
        <f>VLOOKUP($D1486,metadata!$B$2:$Z$450,25,FALSE)</f>
        <v>0</v>
      </c>
    </row>
    <row r="1487" spans="3:28" x14ac:dyDescent="0.3">
      <c r="C1487">
        <v>1486</v>
      </c>
      <c r="D1487" s="11" t="str">
        <f t="shared" si="23"/>
        <v>19- Fuchu</v>
      </c>
      <c r="E1487" t="str">
        <f>VLOOKUP($D1487,metadata!$B$2:$S$450,2,FALSE)</f>
        <v>Kato, Y</v>
      </c>
      <c r="F1487" t="str">
        <f>VLOOKUP($D1487,metadata!$B$2:$S$450,3,FALSE)</f>
        <v>Geographic variation in photoperiodic response for the induction of pupal diapause in the Aristolochia-feeding butterfly Atrophaneura alcinous</v>
      </c>
      <c r="G1487" t="str">
        <f>VLOOKUP($D1487,metadata!$B$2:$S$450,4,FALSE)</f>
        <v>10.1303/aez.2005.347</v>
      </c>
      <c r="H1487" t="str">
        <f>VLOOKUP($D1487,metadata!$B$2:$S$450,5,FALSE)</f>
        <v>y</v>
      </c>
      <c r="I1487" t="str">
        <f>VLOOKUP($D1487,metadata!$B$2:$S$450,6,FALSE)</f>
        <v>a</v>
      </c>
      <c r="J1487" t="str">
        <f>VLOOKUP($D1487,metadata!$B$2:$S$450,7,FALSE)</f>
        <v>i</v>
      </c>
      <c r="K1487">
        <f>VLOOKUP($D1487,metadata!$B$2:$S$450,8,FALSE)</f>
        <v>7</v>
      </c>
      <c r="L1487">
        <f>VLOOKUP($D1487,metadata!$B$2:$S$450,9,FALSE)</f>
        <v>5</v>
      </c>
      <c r="M1487">
        <f>VLOOKUP($D1487,metadata!$B$2:$S$450,10,FALSE)</f>
        <v>0</v>
      </c>
      <c r="N1487" t="str">
        <f>VLOOKUP($D1487,metadata!$B$2:$S$450,11,FALSE)</f>
        <v>Atrophaneura alcinous</v>
      </c>
      <c r="O1487" t="str">
        <f>VLOOKUP($D1487,metadata!$B$2:$S$450,12,FALSE)</f>
        <v>lepidoptera</v>
      </c>
      <c r="P1487" t="str">
        <f>VLOOKUP($D1487,metadata!$B$2:$S$450,13,FALSE)</f>
        <v xml:space="preserve"> Fuchu</v>
      </c>
      <c r="Q1487">
        <f>VLOOKUP($D1487,metadata!$B$2:$S$450,14,FALSE)</f>
        <v>35.668968999999997</v>
      </c>
      <c r="R1487">
        <f>VLOOKUP($D1487,metadata!$B$2:$S$450,15,FALSE)</f>
        <v>139.47766899999999</v>
      </c>
      <c r="S1487">
        <f>VLOOKUP($D1487,metadata!$B$2:$S$450,16,FALSE)</f>
        <v>0.05</v>
      </c>
      <c r="T1487">
        <f>VLOOKUP($D1487,metadata!$B$2:$S$450,17,FALSE)</f>
        <v>50</v>
      </c>
      <c r="U1487">
        <f>VLOOKUP($D1487,metadata!$B$2:$S$450,18,FALSE)</f>
        <v>0</v>
      </c>
      <c r="V1487">
        <f>VLOOKUP($D1487,metadata!$B$2:$Z$450,19,FALSE)</f>
        <v>25</v>
      </c>
      <c r="W1487" t="str">
        <f>VLOOKUP($D1487,metadata!$B$2:$Z$450,20,FALSE)</f>
        <v>global average</v>
      </c>
      <c r="X1487">
        <f>VLOOKUP($D1487,metadata!$B$2:$Z$450,21,FALSE)</f>
        <v>0</v>
      </c>
      <c r="Y1487">
        <f>VLOOKUP($D1487,metadata!$B$2:$Z$450,22,FALSE)</f>
        <v>19</v>
      </c>
      <c r="Z1487">
        <f>VLOOKUP($D1487,metadata!$B$2:$Z$450,23,FALSE)</f>
        <v>0</v>
      </c>
      <c r="AA1487">
        <f>VLOOKUP($D1487,metadata!$B$2:$Z$450,24,FALSE)</f>
        <v>0</v>
      </c>
      <c r="AB1487">
        <f>VLOOKUP($D1487,metadata!$B$2:$Z$450,25,FALSE)</f>
        <v>0</v>
      </c>
    </row>
    <row r="1488" spans="3:28" x14ac:dyDescent="0.3">
      <c r="C1488">
        <v>1487</v>
      </c>
      <c r="D1488" s="11" t="str">
        <f t="shared" si="23"/>
        <v>19- Fuchu</v>
      </c>
      <c r="E1488" t="str">
        <f>VLOOKUP($D1488,metadata!$B$2:$S$450,2,FALSE)</f>
        <v>Kato, Y</v>
      </c>
      <c r="F1488" t="str">
        <f>VLOOKUP($D1488,metadata!$B$2:$S$450,3,FALSE)</f>
        <v>Geographic variation in photoperiodic response for the induction of pupal diapause in the Aristolochia-feeding butterfly Atrophaneura alcinous</v>
      </c>
      <c r="G1488" t="str">
        <f>VLOOKUP($D1488,metadata!$B$2:$S$450,4,FALSE)</f>
        <v>10.1303/aez.2005.347</v>
      </c>
      <c r="H1488" t="str">
        <f>VLOOKUP($D1488,metadata!$B$2:$S$450,5,FALSE)</f>
        <v>y</v>
      </c>
      <c r="I1488" t="str">
        <f>VLOOKUP($D1488,metadata!$B$2:$S$450,6,FALSE)</f>
        <v>a</v>
      </c>
      <c r="J1488" t="str">
        <f>VLOOKUP($D1488,metadata!$B$2:$S$450,7,FALSE)</f>
        <v>i</v>
      </c>
      <c r="K1488">
        <f>VLOOKUP($D1488,metadata!$B$2:$S$450,8,FALSE)</f>
        <v>7</v>
      </c>
      <c r="L1488">
        <f>VLOOKUP($D1488,metadata!$B$2:$S$450,9,FALSE)</f>
        <v>5</v>
      </c>
      <c r="M1488">
        <f>VLOOKUP($D1488,metadata!$B$2:$S$450,10,FALSE)</f>
        <v>0</v>
      </c>
      <c r="N1488" t="str">
        <f>VLOOKUP($D1488,metadata!$B$2:$S$450,11,FALSE)</f>
        <v>Atrophaneura alcinous</v>
      </c>
      <c r="O1488" t="str">
        <f>VLOOKUP($D1488,metadata!$B$2:$S$450,12,FALSE)</f>
        <v>lepidoptera</v>
      </c>
      <c r="P1488" t="str">
        <f>VLOOKUP($D1488,metadata!$B$2:$S$450,13,FALSE)</f>
        <v xml:space="preserve"> Fuchu</v>
      </c>
      <c r="Q1488">
        <f>VLOOKUP($D1488,metadata!$B$2:$S$450,14,FALSE)</f>
        <v>35.668968999999997</v>
      </c>
      <c r="R1488">
        <f>VLOOKUP($D1488,metadata!$B$2:$S$450,15,FALSE)</f>
        <v>139.47766899999999</v>
      </c>
      <c r="S1488">
        <f>VLOOKUP($D1488,metadata!$B$2:$S$450,16,FALSE)</f>
        <v>0.05</v>
      </c>
      <c r="T1488">
        <f>VLOOKUP($D1488,metadata!$B$2:$S$450,17,FALSE)</f>
        <v>50</v>
      </c>
      <c r="U1488">
        <f>VLOOKUP($D1488,metadata!$B$2:$S$450,18,FALSE)</f>
        <v>0</v>
      </c>
      <c r="V1488">
        <f>VLOOKUP($D1488,metadata!$B$2:$Z$450,19,FALSE)</f>
        <v>25</v>
      </c>
      <c r="W1488" t="str">
        <f>VLOOKUP($D1488,metadata!$B$2:$Z$450,20,FALSE)</f>
        <v>global average</v>
      </c>
      <c r="X1488">
        <f>VLOOKUP($D1488,metadata!$B$2:$Z$450,21,FALSE)</f>
        <v>0</v>
      </c>
      <c r="Y1488">
        <f>VLOOKUP($D1488,metadata!$B$2:$Z$450,22,FALSE)</f>
        <v>19</v>
      </c>
      <c r="Z1488">
        <f>VLOOKUP($D1488,metadata!$B$2:$Z$450,23,FALSE)</f>
        <v>0</v>
      </c>
      <c r="AA1488">
        <f>VLOOKUP($D1488,metadata!$B$2:$Z$450,24,FALSE)</f>
        <v>0</v>
      </c>
      <c r="AB1488">
        <f>VLOOKUP($D1488,metadata!$B$2:$Z$450,25,FALSE)</f>
        <v>0</v>
      </c>
    </row>
    <row r="1489" spans="3:28" x14ac:dyDescent="0.3">
      <c r="C1489">
        <v>1488</v>
      </c>
      <c r="D1489" s="11" t="str">
        <f t="shared" si="23"/>
        <v>19- Fuchu</v>
      </c>
      <c r="E1489" t="str">
        <f>VLOOKUP($D1489,metadata!$B$2:$S$450,2,FALSE)</f>
        <v>Kato, Y</v>
      </c>
      <c r="F1489" t="str">
        <f>VLOOKUP($D1489,metadata!$B$2:$S$450,3,FALSE)</f>
        <v>Geographic variation in photoperiodic response for the induction of pupal diapause in the Aristolochia-feeding butterfly Atrophaneura alcinous</v>
      </c>
      <c r="G1489" t="str">
        <f>VLOOKUP($D1489,metadata!$B$2:$S$450,4,FALSE)</f>
        <v>10.1303/aez.2005.347</v>
      </c>
      <c r="H1489" t="str">
        <f>VLOOKUP($D1489,metadata!$B$2:$S$450,5,FALSE)</f>
        <v>y</v>
      </c>
      <c r="I1489" t="str">
        <f>VLOOKUP($D1489,metadata!$B$2:$S$450,6,FALSE)</f>
        <v>a</v>
      </c>
      <c r="J1489" t="str">
        <f>VLOOKUP($D1489,metadata!$B$2:$S$450,7,FALSE)</f>
        <v>i</v>
      </c>
      <c r="K1489">
        <f>VLOOKUP($D1489,metadata!$B$2:$S$450,8,FALSE)</f>
        <v>7</v>
      </c>
      <c r="L1489">
        <f>VLOOKUP($D1489,metadata!$B$2:$S$450,9,FALSE)</f>
        <v>5</v>
      </c>
      <c r="M1489">
        <f>VLOOKUP($D1489,metadata!$B$2:$S$450,10,FALSE)</f>
        <v>0</v>
      </c>
      <c r="N1489" t="str">
        <f>VLOOKUP($D1489,metadata!$B$2:$S$450,11,FALSE)</f>
        <v>Atrophaneura alcinous</v>
      </c>
      <c r="O1489" t="str">
        <f>VLOOKUP($D1489,metadata!$B$2:$S$450,12,FALSE)</f>
        <v>lepidoptera</v>
      </c>
      <c r="P1489" t="str">
        <f>VLOOKUP($D1489,metadata!$B$2:$S$450,13,FALSE)</f>
        <v xml:space="preserve"> Fuchu</v>
      </c>
      <c r="Q1489">
        <f>VLOOKUP($D1489,metadata!$B$2:$S$450,14,FALSE)</f>
        <v>35.668968999999997</v>
      </c>
      <c r="R1489">
        <f>VLOOKUP($D1489,metadata!$B$2:$S$450,15,FALSE)</f>
        <v>139.47766899999999</v>
      </c>
      <c r="S1489">
        <f>VLOOKUP($D1489,metadata!$B$2:$S$450,16,FALSE)</f>
        <v>0.05</v>
      </c>
      <c r="T1489">
        <f>VLOOKUP($D1489,metadata!$B$2:$S$450,17,FALSE)</f>
        <v>50</v>
      </c>
      <c r="U1489">
        <f>VLOOKUP($D1489,metadata!$B$2:$S$450,18,FALSE)</f>
        <v>0</v>
      </c>
      <c r="V1489">
        <f>VLOOKUP($D1489,metadata!$B$2:$Z$450,19,FALSE)</f>
        <v>25</v>
      </c>
      <c r="W1489" t="str">
        <f>VLOOKUP($D1489,metadata!$B$2:$Z$450,20,FALSE)</f>
        <v>global average</v>
      </c>
      <c r="X1489">
        <f>VLOOKUP($D1489,metadata!$B$2:$Z$450,21,FALSE)</f>
        <v>0</v>
      </c>
      <c r="Y1489">
        <f>VLOOKUP($D1489,metadata!$B$2:$Z$450,22,FALSE)</f>
        <v>19</v>
      </c>
      <c r="Z1489">
        <f>VLOOKUP($D1489,metadata!$B$2:$Z$450,23,FALSE)</f>
        <v>0</v>
      </c>
      <c r="AA1489">
        <f>VLOOKUP($D1489,metadata!$B$2:$Z$450,24,FALSE)</f>
        <v>0</v>
      </c>
      <c r="AB1489">
        <f>VLOOKUP($D1489,metadata!$B$2:$Z$450,25,FALSE)</f>
        <v>0</v>
      </c>
    </row>
    <row r="1490" spans="3:28" x14ac:dyDescent="0.3">
      <c r="C1490">
        <v>1489</v>
      </c>
      <c r="D1490" s="11" t="str">
        <f t="shared" si="23"/>
        <v>19- Fuchu</v>
      </c>
      <c r="E1490" t="str">
        <f>VLOOKUP($D1490,metadata!$B$2:$S$450,2,FALSE)</f>
        <v>Kato, Y</v>
      </c>
      <c r="F1490" t="str">
        <f>VLOOKUP($D1490,metadata!$B$2:$S$450,3,FALSE)</f>
        <v>Geographic variation in photoperiodic response for the induction of pupal diapause in the Aristolochia-feeding butterfly Atrophaneura alcinous</v>
      </c>
      <c r="G1490" t="str">
        <f>VLOOKUP($D1490,metadata!$B$2:$S$450,4,FALSE)</f>
        <v>10.1303/aez.2005.347</v>
      </c>
      <c r="H1490" t="str">
        <f>VLOOKUP($D1490,metadata!$B$2:$S$450,5,FALSE)</f>
        <v>y</v>
      </c>
      <c r="I1490" t="str">
        <f>VLOOKUP($D1490,metadata!$B$2:$S$450,6,FALSE)</f>
        <v>a</v>
      </c>
      <c r="J1490" t="str">
        <f>VLOOKUP($D1490,metadata!$B$2:$S$450,7,FALSE)</f>
        <v>i</v>
      </c>
      <c r="K1490">
        <f>VLOOKUP($D1490,metadata!$B$2:$S$450,8,FALSE)</f>
        <v>7</v>
      </c>
      <c r="L1490">
        <f>VLOOKUP($D1490,metadata!$B$2:$S$450,9,FALSE)</f>
        <v>5</v>
      </c>
      <c r="M1490">
        <f>VLOOKUP($D1490,metadata!$B$2:$S$450,10,FALSE)</f>
        <v>0</v>
      </c>
      <c r="N1490" t="str">
        <f>VLOOKUP($D1490,metadata!$B$2:$S$450,11,FALSE)</f>
        <v>Atrophaneura alcinous</v>
      </c>
      <c r="O1490" t="str">
        <f>VLOOKUP($D1490,metadata!$B$2:$S$450,12,FALSE)</f>
        <v>lepidoptera</v>
      </c>
      <c r="P1490" t="str">
        <f>VLOOKUP($D1490,metadata!$B$2:$S$450,13,FALSE)</f>
        <v xml:space="preserve"> Fuchu</v>
      </c>
      <c r="Q1490">
        <f>VLOOKUP($D1490,metadata!$B$2:$S$450,14,FALSE)</f>
        <v>35.668968999999997</v>
      </c>
      <c r="R1490">
        <f>VLOOKUP($D1490,metadata!$B$2:$S$450,15,FALSE)</f>
        <v>139.47766899999999</v>
      </c>
      <c r="S1490">
        <f>VLOOKUP($D1490,metadata!$B$2:$S$450,16,FALSE)</f>
        <v>0.05</v>
      </c>
      <c r="T1490">
        <f>VLOOKUP($D1490,metadata!$B$2:$S$450,17,FALSE)</f>
        <v>50</v>
      </c>
      <c r="U1490">
        <f>VLOOKUP($D1490,metadata!$B$2:$S$450,18,FALSE)</f>
        <v>0</v>
      </c>
      <c r="V1490">
        <f>VLOOKUP($D1490,metadata!$B$2:$Z$450,19,FALSE)</f>
        <v>25</v>
      </c>
      <c r="W1490" t="str">
        <f>VLOOKUP($D1490,metadata!$B$2:$Z$450,20,FALSE)</f>
        <v>global average</v>
      </c>
      <c r="X1490">
        <f>VLOOKUP($D1490,metadata!$B$2:$Z$450,21,FALSE)</f>
        <v>0</v>
      </c>
      <c r="Y1490">
        <f>VLOOKUP($D1490,metadata!$B$2:$Z$450,22,FALSE)</f>
        <v>19</v>
      </c>
      <c r="Z1490">
        <f>VLOOKUP($D1490,metadata!$B$2:$Z$450,23,FALSE)</f>
        <v>0</v>
      </c>
      <c r="AA1490">
        <f>VLOOKUP($D1490,metadata!$B$2:$Z$450,24,FALSE)</f>
        <v>0</v>
      </c>
      <c r="AB1490">
        <f>VLOOKUP($D1490,metadata!$B$2:$Z$450,25,FALSE)</f>
        <v>0</v>
      </c>
    </row>
    <row r="1491" spans="3:28" x14ac:dyDescent="0.3">
      <c r="C1491">
        <v>1490</v>
      </c>
      <c r="D1491" s="11" t="str">
        <f t="shared" si="23"/>
        <v>19- Fuchu</v>
      </c>
      <c r="E1491" t="str">
        <f>VLOOKUP($D1491,metadata!$B$2:$S$450,2,FALSE)</f>
        <v>Kato, Y</v>
      </c>
      <c r="F1491" t="str">
        <f>VLOOKUP($D1491,metadata!$B$2:$S$450,3,FALSE)</f>
        <v>Geographic variation in photoperiodic response for the induction of pupal diapause in the Aristolochia-feeding butterfly Atrophaneura alcinous</v>
      </c>
      <c r="G1491" t="str">
        <f>VLOOKUP($D1491,metadata!$B$2:$S$450,4,FALSE)</f>
        <v>10.1303/aez.2005.347</v>
      </c>
      <c r="H1491" t="str">
        <f>VLOOKUP($D1491,metadata!$B$2:$S$450,5,FALSE)</f>
        <v>y</v>
      </c>
      <c r="I1491" t="str">
        <f>VLOOKUP($D1491,metadata!$B$2:$S$450,6,FALSE)</f>
        <v>a</v>
      </c>
      <c r="J1491" t="str">
        <f>VLOOKUP($D1491,metadata!$B$2:$S$450,7,FALSE)</f>
        <v>i</v>
      </c>
      <c r="K1491">
        <f>VLOOKUP($D1491,metadata!$B$2:$S$450,8,FALSE)</f>
        <v>7</v>
      </c>
      <c r="L1491">
        <f>VLOOKUP($D1491,metadata!$B$2:$S$450,9,FALSE)</f>
        <v>5</v>
      </c>
      <c r="M1491">
        <f>VLOOKUP($D1491,metadata!$B$2:$S$450,10,FALSE)</f>
        <v>0</v>
      </c>
      <c r="N1491" t="str">
        <f>VLOOKUP($D1491,metadata!$B$2:$S$450,11,FALSE)</f>
        <v>Atrophaneura alcinous</v>
      </c>
      <c r="O1491" t="str">
        <f>VLOOKUP($D1491,metadata!$B$2:$S$450,12,FALSE)</f>
        <v>lepidoptera</v>
      </c>
      <c r="P1491" t="str">
        <f>VLOOKUP($D1491,metadata!$B$2:$S$450,13,FALSE)</f>
        <v xml:space="preserve"> Fuchu</v>
      </c>
      <c r="Q1491">
        <f>VLOOKUP($D1491,metadata!$B$2:$S$450,14,FALSE)</f>
        <v>35.668968999999997</v>
      </c>
      <c r="R1491">
        <f>VLOOKUP($D1491,metadata!$B$2:$S$450,15,FALSE)</f>
        <v>139.47766899999999</v>
      </c>
      <c r="S1491">
        <f>VLOOKUP($D1491,metadata!$B$2:$S$450,16,FALSE)</f>
        <v>0.05</v>
      </c>
      <c r="T1491">
        <f>VLOOKUP($D1491,metadata!$B$2:$S$450,17,FALSE)</f>
        <v>50</v>
      </c>
      <c r="U1491">
        <f>VLOOKUP($D1491,metadata!$B$2:$S$450,18,FALSE)</f>
        <v>0</v>
      </c>
      <c r="V1491">
        <f>VLOOKUP($D1491,metadata!$B$2:$Z$450,19,FALSE)</f>
        <v>25</v>
      </c>
      <c r="W1491" t="str">
        <f>VLOOKUP($D1491,metadata!$B$2:$Z$450,20,FALSE)</f>
        <v>global average</v>
      </c>
      <c r="X1491">
        <f>VLOOKUP($D1491,metadata!$B$2:$Z$450,21,FALSE)</f>
        <v>0</v>
      </c>
      <c r="Y1491">
        <f>VLOOKUP($D1491,metadata!$B$2:$Z$450,22,FALSE)</f>
        <v>19</v>
      </c>
      <c r="Z1491">
        <f>VLOOKUP($D1491,metadata!$B$2:$Z$450,23,FALSE)</f>
        <v>0</v>
      </c>
      <c r="AA1491">
        <f>VLOOKUP($D1491,metadata!$B$2:$Z$450,24,FALSE)</f>
        <v>0</v>
      </c>
      <c r="AB1491">
        <f>VLOOKUP($D1491,metadata!$B$2:$Z$450,25,FALSE)</f>
        <v>0</v>
      </c>
    </row>
    <row r="1492" spans="3:28" x14ac:dyDescent="0.3">
      <c r="C1492">
        <v>1491</v>
      </c>
      <c r="D1492" s="11" t="str">
        <f t="shared" si="23"/>
        <v>19- Fuchu</v>
      </c>
      <c r="E1492" t="str">
        <f>VLOOKUP($D1492,metadata!$B$2:$S$450,2,FALSE)</f>
        <v>Kato, Y</v>
      </c>
      <c r="F1492" t="str">
        <f>VLOOKUP($D1492,metadata!$B$2:$S$450,3,FALSE)</f>
        <v>Geographic variation in photoperiodic response for the induction of pupal diapause in the Aristolochia-feeding butterfly Atrophaneura alcinous</v>
      </c>
      <c r="G1492" t="str">
        <f>VLOOKUP($D1492,metadata!$B$2:$S$450,4,FALSE)</f>
        <v>10.1303/aez.2005.347</v>
      </c>
      <c r="H1492" t="str">
        <f>VLOOKUP($D1492,metadata!$B$2:$S$450,5,FALSE)</f>
        <v>y</v>
      </c>
      <c r="I1492" t="str">
        <f>VLOOKUP($D1492,metadata!$B$2:$S$450,6,FALSE)</f>
        <v>a</v>
      </c>
      <c r="J1492" t="str">
        <f>VLOOKUP($D1492,metadata!$B$2:$S$450,7,FALSE)</f>
        <v>i</v>
      </c>
      <c r="K1492">
        <f>VLOOKUP($D1492,metadata!$B$2:$S$450,8,FALSE)</f>
        <v>7</v>
      </c>
      <c r="L1492">
        <f>VLOOKUP($D1492,metadata!$B$2:$S$450,9,FALSE)</f>
        <v>5</v>
      </c>
      <c r="M1492">
        <f>VLOOKUP($D1492,metadata!$B$2:$S$450,10,FALSE)</f>
        <v>0</v>
      </c>
      <c r="N1492" t="str">
        <f>VLOOKUP($D1492,metadata!$B$2:$S$450,11,FALSE)</f>
        <v>Atrophaneura alcinous</v>
      </c>
      <c r="O1492" t="str">
        <f>VLOOKUP($D1492,metadata!$B$2:$S$450,12,FALSE)</f>
        <v>lepidoptera</v>
      </c>
      <c r="P1492" t="str">
        <f>VLOOKUP($D1492,metadata!$B$2:$S$450,13,FALSE)</f>
        <v xml:space="preserve"> Fuchu</v>
      </c>
      <c r="Q1492">
        <f>VLOOKUP($D1492,metadata!$B$2:$S$450,14,FALSE)</f>
        <v>35.668968999999997</v>
      </c>
      <c r="R1492">
        <f>VLOOKUP($D1492,metadata!$B$2:$S$450,15,FALSE)</f>
        <v>139.47766899999999</v>
      </c>
      <c r="S1492">
        <f>VLOOKUP($D1492,metadata!$B$2:$S$450,16,FALSE)</f>
        <v>0.05</v>
      </c>
      <c r="T1492">
        <f>VLOOKUP($D1492,metadata!$B$2:$S$450,17,FALSE)</f>
        <v>50</v>
      </c>
      <c r="U1492">
        <f>VLOOKUP($D1492,metadata!$B$2:$S$450,18,FALSE)</f>
        <v>0</v>
      </c>
      <c r="V1492">
        <f>VLOOKUP($D1492,metadata!$B$2:$Z$450,19,FALSE)</f>
        <v>25</v>
      </c>
      <c r="W1492" t="str">
        <f>VLOOKUP($D1492,metadata!$B$2:$Z$450,20,FALSE)</f>
        <v>global average</v>
      </c>
      <c r="X1492">
        <f>VLOOKUP($D1492,metadata!$B$2:$Z$450,21,FALSE)</f>
        <v>0</v>
      </c>
      <c r="Y1492">
        <f>VLOOKUP($D1492,metadata!$B$2:$Z$450,22,FALSE)</f>
        <v>19</v>
      </c>
      <c r="Z1492">
        <f>VLOOKUP($D1492,metadata!$B$2:$Z$450,23,FALSE)</f>
        <v>0</v>
      </c>
      <c r="AA1492">
        <f>VLOOKUP($D1492,metadata!$B$2:$Z$450,24,FALSE)</f>
        <v>0</v>
      </c>
      <c r="AB1492">
        <f>VLOOKUP($D1492,metadata!$B$2:$Z$450,25,FALSE)</f>
        <v>0</v>
      </c>
    </row>
    <row r="1493" spans="3:28" x14ac:dyDescent="0.3">
      <c r="C1493">
        <v>1492</v>
      </c>
      <c r="D1493" s="11" t="str">
        <f t="shared" si="23"/>
        <v>19- Fuchu</v>
      </c>
      <c r="E1493" t="str">
        <f>VLOOKUP($D1493,metadata!$B$2:$S$450,2,FALSE)</f>
        <v>Kato, Y</v>
      </c>
      <c r="F1493" t="str">
        <f>VLOOKUP($D1493,metadata!$B$2:$S$450,3,FALSE)</f>
        <v>Geographic variation in photoperiodic response for the induction of pupal diapause in the Aristolochia-feeding butterfly Atrophaneura alcinous</v>
      </c>
      <c r="G1493" t="str">
        <f>VLOOKUP($D1493,metadata!$B$2:$S$450,4,FALSE)</f>
        <v>10.1303/aez.2005.347</v>
      </c>
      <c r="H1493" t="str">
        <f>VLOOKUP($D1493,metadata!$B$2:$S$450,5,FALSE)</f>
        <v>y</v>
      </c>
      <c r="I1493" t="str">
        <f>VLOOKUP($D1493,metadata!$B$2:$S$450,6,FALSE)</f>
        <v>a</v>
      </c>
      <c r="J1493" t="str">
        <f>VLOOKUP($D1493,metadata!$B$2:$S$450,7,FALSE)</f>
        <v>i</v>
      </c>
      <c r="K1493">
        <f>VLOOKUP($D1493,metadata!$B$2:$S$450,8,FALSE)</f>
        <v>7</v>
      </c>
      <c r="L1493">
        <f>VLOOKUP($D1493,metadata!$B$2:$S$450,9,FALSE)</f>
        <v>5</v>
      </c>
      <c r="M1493">
        <f>VLOOKUP($D1493,metadata!$B$2:$S$450,10,FALSE)</f>
        <v>0</v>
      </c>
      <c r="N1493" t="str">
        <f>VLOOKUP($D1493,metadata!$B$2:$S$450,11,FALSE)</f>
        <v>Atrophaneura alcinous</v>
      </c>
      <c r="O1493" t="str">
        <f>VLOOKUP($D1493,metadata!$B$2:$S$450,12,FALSE)</f>
        <v>lepidoptera</v>
      </c>
      <c r="P1493" t="str">
        <f>VLOOKUP($D1493,metadata!$B$2:$S$450,13,FALSE)</f>
        <v xml:space="preserve"> Fuchu</v>
      </c>
      <c r="Q1493">
        <f>VLOOKUP($D1493,metadata!$B$2:$S$450,14,FALSE)</f>
        <v>35.668968999999997</v>
      </c>
      <c r="R1493">
        <f>VLOOKUP($D1493,metadata!$B$2:$S$450,15,FALSE)</f>
        <v>139.47766899999999</v>
      </c>
      <c r="S1493">
        <f>VLOOKUP($D1493,metadata!$B$2:$S$450,16,FALSE)</f>
        <v>0.05</v>
      </c>
      <c r="T1493">
        <f>VLOOKUP($D1493,metadata!$B$2:$S$450,17,FALSE)</f>
        <v>50</v>
      </c>
      <c r="U1493">
        <f>VLOOKUP($D1493,metadata!$B$2:$S$450,18,FALSE)</f>
        <v>0</v>
      </c>
      <c r="V1493">
        <f>VLOOKUP($D1493,metadata!$B$2:$Z$450,19,FALSE)</f>
        <v>25</v>
      </c>
      <c r="W1493" t="str">
        <f>VLOOKUP($D1493,metadata!$B$2:$Z$450,20,FALSE)</f>
        <v>global average</v>
      </c>
      <c r="X1493">
        <f>VLOOKUP($D1493,metadata!$B$2:$Z$450,21,FALSE)</f>
        <v>0</v>
      </c>
      <c r="Y1493">
        <f>VLOOKUP($D1493,metadata!$B$2:$Z$450,22,FALSE)</f>
        <v>19</v>
      </c>
      <c r="Z1493">
        <f>VLOOKUP($D1493,metadata!$B$2:$Z$450,23,FALSE)</f>
        <v>0</v>
      </c>
      <c r="AA1493">
        <f>VLOOKUP($D1493,metadata!$B$2:$Z$450,24,FALSE)</f>
        <v>0</v>
      </c>
      <c r="AB1493">
        <f>VLOOKUP($D1493,metadata!$B$2:$Z$450,25,FALSE)</f>
        <v>0</v>
      </c>
    </row>
    <row r="1494" spans="3:28" x14ac:dyDescent="0.3">
      <c r="C1494">
        <v>1493</v>
      </c>
      <c r="D1494" s="11" t="str">
        <f t="shared" si="23"/>
        <v>19- Fuchu</v>
      </c>
      <c r="E1494" t="str">
        <f>VLOOKUP($D1494,metadata!$B$2:$S$450,2,FALSE)</f>
        <v>Kato, Y</v>
      </c>
      <c r="F1494" t="str">
        <f>VLOOKUP($D1494,metadata!$B$2:$S$450,3,FALSE)</f>
        <v>Geographic variation in photoperiodic response for the induction of pupal diapause in the Aristolochia-feeding butterfly Atrophaneura alcinous</v>
      </c>
      <c r="G1494" t="str">
        <f>VLOOKUP($D1494,metadata!$B$2:$S$450,4,FALSE)</f>
        <v>10.1303/aez.2005.347</v>
      </c>
      <c r="H1494" t="str">
        <f>VLOOKUP($D1494,metadata!$B$2:$S$450,5,FALSE)</f>
        <v>y</v>
      </c>
      <c r="I1494" t="str">
        <f>VLOOKUP($D1494,metadata!$B$2:$S$450,6,FALSE)</f>
        <v>a</v>
      </c>
      <c r="J1494" t="str">
        <f>VLOOKUP($D1494,metadata!$B$2:$S$450,7,FALSE)</f>
        <v>i</v>
      </c>
      <c r="K1494">
        <f>VLOOKUP($D1494,metadata!$B$2:$S$450,8,FALSE)</f>
        <v>7</v>
      </c>
      <c r="L1494">
        <f>VLOOKUP($D1494,metadata!$B$2:$S$450,9,FALSE)</f>
        <v>5</v>
      </c>
      <c r="M1494">
        <f>VLOOKUP($D1494,metadata!$B$2:$S$450,10,FALSE)</f>
        <v>0</v>
      </c>
      <c r="N1494" t="str">
        <f>VLOOKUP($D1494,metadata!$B$2:$S$450,11,FALSE)</f>
        <v>Atrophaneura alcinous</v>
      </c>
      <c r="O1494" t="str">
        <f>VLOOKUP($D1494,metadata!$B$2:$S$450,12,FALSE)</f>
        <v>lepidoptera</v>
      </c>
      <c r="P1494" t="str">
        <f>VLOOKUP($D1494,metadata!$B$2:$S$450,13,FALSE)</f>
        <v xml:space="preserve"> Fuchu</v>
      </c>
      <c r="Q1494">
        <f>VLOOKUP($D1494,metadata!$B$2:$S$450,14,FALSE)</f>
        <v>35.668968999999997</v>
      </c>
      <c r="R1494">
        <f>VLOOKUP($D1494,metadata!$B$2:$S$450,15,FALSE)</f>
        <v>139.47766899999999</v>
      </c>
      <c r="S1494">
        <f>VLOOKUP($D1494,metadata!$B$2:$S$450,16,FALSE)</f>
        <v>0.05</v>
      </c>
      <c r="T1494">
        <f>VLOOKUP($D1494,metadata!$B$2:$S$450,17,FALSE)</f>
        <v>50</v>
      </c>
      <c r="U1494">
        <f>VLOOKUP($D1494,metadata!$B$2:$S$450,18,FALSE)</f>
        <v>0</v>
      </c>
      <c r="V1494">
        <f>VLOOKUP($D1494,metadata!$B$2:$Z$450,19,FALSE)</f>
        <v>25</v>
      </c>
      <c r="W1494" t="str">
        <f>VLOOKUP($D1494,metadata!$B$2:$Z$450,20,FALSE)</f>
        <v>global average</v>
      </c>
      <c r="X1494">
        <f>VLOOKUP($D1494,metadata!$B$2:$Z$450,21,FALSE)</f>
        <v>0</v>
      </c>
      <c r="Y1494">
        <f>VLOOKUP($D1494,metadata!$B$2:$Z$450,22,FALSE)</f>
        <v>19</v>
      </c>
      <c r="Z1494">
        <f>VLOOKUP($D1494,metadata!$B$2:$Z$450,23,FALSE)</f>
        <v>0</v>
      </c>
      <c r="AA1494">
        <f>VLOOKUP($D1494,metadata!$B$2:$Z$450,24,FALSE)</f>
        <v>0</v>
      </c>
      <c r="AB1494">
        <f>VLOOKUP($D1494,metadata!$B$2:$Z$450,25,FALSE)</f>
        <v>0</v>
      </c>
    </row>
    <row r="1495" spans="3:28" x14ac:dyDescent="0.3">
      <c r="C1495">
        <v>1494</v>
      </c>
      <c r="D1495" s="11" t="str">
        <f t="shared" si="23"/>
        <v>19- Fuchu</v>
      </c>
      <c r="E1495" t="str">
        <f>VLOOKUP($D1495,metadata!$B$2:$S$450,2,FALSE)</f>
        <v>Kato, Y</v>
      </c>
      <c r="F1495" t="str">
        <f>VLOOKUP($D1495,metadata!$B$2:$S$450,3,FALSE)</f>
        <v>Geographic variation in photoperiodic response for the induction of pupal diapause in the Aristolochia-feeding butterfly Atrophaneura alcinous</v>
      </c>
      <c r="G1495" t="str">
        <f>VLOOKUP($D1495,metadata!$B$2:$S$450,4,FALSE)</f>
        <v>10.1303/aez.2005.347</v>
      </c>
      <c r="H1495" t="str">
        <f>VLOOKUP($D1495,metadata!$B$2:$S$450,5,FALSE)</f>
        <v>y</v>
      </c>
      <c r="I1495" t="str">
        <f>VLOOKUP($D1495,metadata!$B$2:$S$450,6,FALSE)</f>
        <v>a</v>
      </c>
      <c r="J1495" t="str">
        <f>VLOOKUP($D1495,metadata!$B$2:$S$450,7,FALSE)</f>
        <v>i</v>
      </c>
      <c r="K1495">
        <f>VLOOKUP($D1495,metadata!$B$2:$S$450,8,FALSE)</f>
        <v>7</v>
      </c>
      <c r="L1495">
        <f>VLOOKUP($D1495,metadata!$B$2:$S$450,9,FALSE)</f>
        <v>5</v>
      </c>
      <c r="M1495">
        <f>VLOOKUP($D1495,metadata!$B$2:$S$450,10,FALSE)</f>
        <v>0</v>
      </c>
      <c r="N1495" t="str">
        <f>VLOOKUP($D1495,metadata!$B$2:$S$450,11,FALSE)</f>
        <v>Atrophaneura alcinous</v>
      </c>
      <c r="O1495" t="str">
        <f>VLOOKUP($D1495,metadata!$B$2:$S$450,12,FALSE)</f>
        <v>lepidoptera</v>
      </c>
      <c r="P1495" t="str">
        <f>VLOOKUP($D1495,metadata!$B$2:$S$450,13,FALSE)</f>
        <v xml:space="preserve"> Fuchu</v>
      </c>
      <c r="Q1495">
        <f>VLOOKUP($D1495,metadata!$B$2:$S$450,14,FALSE)</f>
        <v>35.668968999999997</v>
      </c>
      <c r="R1495">
        <f>VLOOKUP($D1495,metadata!$B$2:$S$450,15,FALSE)</f>
        <v>139.47766899999999</v>
      </c>
      <c r="S1495">
        <f>VLOOKUP($D1495,metadata!$B$2:$S$450,16,FALSE)</f>
        <v>0.05</v>
      </c>
      <c r="T1495">
        <f>VLOOKUP($D1495,metadata!$B$2:$S$450,17,FALSE)</f>
        <v>50</v>
      </c>
      <c r="U1495">
        <f>VLOOKUP($D1495,metadata!$B$2:$S$450,18,FALSE)</f>
        <v>0</v>
      </c>
      <c r="V1495">
        <f>VLOOKUP($D1495,metadata!$B$2:$Z$450,19,FALSE)</f>
        <v>25</v>
      </c>
      <c r="W1495" t="str">
        <f>VLOOKUP($D1495,metadata!$B$2:$Z$450,20,FALSE)</f>
        <v>global average</v>
      </c>
      <c r="X1495">
        <f>VLOOKUP($D1495,metadata!$B$2:$Z$450,21,FALSE)</f>
        <v>0</v>
      </c>
      <c r="Y1495">
        <f>VLOOKUP($D1495,metadata!$B$2:$Z$450,22,FALSE)</f>
        <v>19</v>
      </c>
      <c r="Z1495">
        <f>VLOOKUP($D1495,metadata!$B$2:$Z$450,23,FALSE)</f>
        <v>0</v>
      </c>
      <c r="AA1495">
        <f>VLOOKUP($D1495,metadata!$B$2:$Z$450,24,FALSE)</f>
        <v>0</v>
      </c>
      <c r="AB1495">
        <f>VLOOKUP($D1495,metadata!$B$2:$Z$450,25,FALSE)</f>
        <v>0</v>
      </c>
    </row>
    <row r="1496" spans="3:28" x14ac:dyDescent="0.3">
      <c r="C1496">
        <v>1495</v>
      </c>
      <c r="D1496" s="11" t="str">
        <f t="shared" si="23"/>
        <v>19- Fuchu</v>
      </c>
      <c r="E1496" t="str">
        <f>VLOOKUP($D1496,metadata!$B$2:$S$450,2,FALSE)</f>
        <v>Kato, Y</v>
      </c>
      <c r="F1496" t="str">
        <f>VLOOKUP($D1496,metadata!$B$2:$S$450,3,FALSE)</f>
        <v>Geographic variation in photoperiodic response for the induction of pupal diapause in the Aristolochia-feeding butterfly Atrophaneura alcinous</v>
      </c>
      <c r="G1496" t="str">
        <f>VLOOKUP($D1496,metadata!$B$2:$S$450,4,FALSE)</f>
        <v>10.1303/aez.2005.347</v>
      </c>
      <c r="H1496" t="str">
        <f>VLOOKUP($D1496,metadata!$B$2:$S$450,5,FALSE)</f>
        <v>y</v>
      </c>
      <c r="I1496" t="str">
        <f>VLOOKUP($D1496,metadata!$B$2:$S$450,6,FALSE)</f>
        <v>a</v>
      </c>
      <c r="J1496" t="str">
        <f>VLOOKUP($D1496,metadata!$B$2:$S$450,7,FALSE)</f>
        <v>i</v>
      </c>
      <c r="K1496">
        <f>VLOOKUP($D1496,metadata!$B$2:$S$450,8,FALSE)</f>
        <v>7</v>
      </c>
      <c r="L1496">
        <f>VLOOKUP($D1496,metadata!$B$2:$S$450,9,FALSE)</f>
        <v>5</v>
      </c>
      <c r="M1496">
        <f>VLOOKUP($D1496,metadata!$B$2:$S$450,10,FALSE)</f>
        <v>0</v>
      </c>
      <c r="N1496" t="str">
        <f>VLOOKUP($D1496,metadata!$B$2:$S$450,11,FALSE)</f>
        <v>Atrophaneura alcinous</v>
      </c>
      <c r="O1496" t="str">
        <f>VLOOKUP($D1496,metadata!$B$2:$S$450,12,FALSE)</f>
        <v>lepidoptera</v>
      </c>
      <c r="P1496" t="str">
        <f>VLOOKUP($D1496,metadata!$B$2:$S$450,13,FALSE)</f>
        <v xml:space="preserve"> Fuchu</v>
      </c>
      <c r="Q1496">
        <f>VLOOKUP($D1496,metadata!$B$2:$S$450,14,FALSE)</f>
        <v>35.668968999999997</v>
      </c>
      <c r="R1496">
        <f>VLOOKUP($D1496,metadata!$B$2:$S$450,15,FALSE)</f>
        <v>139.47766899999999</v>
      </c>
      <c r="S1496">
        <f>VLOOKUP($D1496,metadata!$B$2:$S$450,16,FALSE)</f>
        <v>0.05</v>
      </c>
      <c r="T1496">
        <f>VLOOKUP($D1496,metadata!$B$2:$S$450,17,FALSE)</f>
        <v>50</v>
      </c>
      <c r="U1496">
        <f>VLOOKUP($D1496,metadata!$B$2:$S$450,18,FALSE)</f>
        <v>0</v>
      </c>
      <c r="V1496">
        <f>VLOOKUP($D1496,metadata!$B$2:$Z$450,19,FALSE)</f>
        <v>25</v>
      </c>
      <c r="W1496" t="str">
        <f>VLOOKUP($D1496,metadata!$B$2:$Z$450,20,FALSE)</f>
        <v>global average</v>
      </c>
      <c r="X1496">
        <f>VLOOKUP($D1496,metadata!$B$2:$Z$450,21,FALSE)</f>
        <v>0</v>
      </c>
      <c r="Y1496">
        <f>VLOOKUP($D1496,metadata!$B$2:$Z$450,22,FALSE)</f>
        <v>19</v>
      </c>
      <c r="Z1496">
        <f>VLOOKUP($D1496,metadata!$B$2:$Z$450,23,FALSE)</f>
        <v>0</v>
      </c>
      <c r="AA1496">
        <f>VLOOKUP($D1496,metadata!$B$2:$Z$450,24,FALSE)</f>
        <v>0</v>
      </c>
      <c r="AB1496">
        <f>VLOOKUP($D1496,metadata!$B$2:$Z$450,25,FALSE)</f>
        <v>0</v>
      </c>
    </row>
    <row r="1497" spans="3:28" x14ac:dyDescent="0.3">
      <c r="C1497">
        <v>1496</v>
      </c>
      <c r="D1497" s="11" t="str">
        <f t="shared" si="23"/>
        <v>19- Fuchu</v>
      </c>
      <c r="E1497" t="str">
        <f>VLOOKUP($D1497,metadata!$B$2:$S$450,2,FALSE)</f>
        <v>Kato, Y</v>
      </c>
      <c r="F1497" t="str">
        <f>VLOOKUP($D1497,metadata!$B$2:$S$450,3,FALSE)</f>
        <v>Geographic variation in photoperiodic response for the induction of pupal diapause in the Aristolochia-feeding butterfly Atrophaneura alcinous</v>
      </c>
      <c r="G1497" t="str">
        <f>VLOOKUP($D1497,metadata!$B$2:$S$450,4,FALSE)</f>
        <v>10.1303/aez.2005.347</v>
      </c>
      <c r="H1497" t="str">
        <f>VLOOKUP($D1497,metadata!$B$2:$S$450,5,FALSE)</f>
        <v>y</v>
      </c>
      <c r="I1497" t="str">
        <f>VLOOKUP($D1497,metadata!$B$2:$S$450,6,FALSE)</f>
        <v>a</v>
      </c>
      <c r="J1497" t="str">
        <f>VLOOKUP($D1497,metadata!$B$2:$S$450,7,FALSE)</f>
        <v>i</v>
      </c>
      <c r="K1497">
        <f>VLOOKUP($D1497,metadata!$B$2:$S$450,8,FALSE)</f>
        <v>7</v>
      </c>
      <c r="L1497">
        <f>VLOOKUP($D1497,metadata!$B$2:$S$450,9,FALSE)</f>
        <v>5</v>
      </c>
      <c r="M1497">
        <f>VLOOKUP($D1497,metadata!$B$2:$S$450,10,FALSE)</f>
        <v>0</v>
      </c>
      <c r="N1497" t="str">
        <f>VLOOKUP($D1497,metadata!$B$2:$S$450,11,FALSE)</f>
        <v>Atrophaneura alcinous</v>
      </c>
      <c r="O1497" t="str">
        <f>VLOOKUP($D1497,metadata!$B$2:$S$450,12,FALSE)</f>
        <v>lepidoptera</v>
      </c>
      <c r="P1497" t="str">
        <f>VLOOKUP($D1497,metadata!$B$2:$S$450,13,FALSE)</f>
        <v xml:space="preserve"> Fuchu</v>
      </c>
      <c r="Q1497">
        <f>VLOOKUP($D1497,metadata!$B$2:$S$450,14,FALSE)</f>
        <v>35.668968999999997</v>
      </c>
      <c r="R1497">
        <f>VLOOKUP($D1497,metadata!$B$2:$S$450,15,FALSE)</f>
        <v>139.47766899999999</v>
      </c>
      <c r="S1497">
        <f>VLOOKUP($D1497,metadata!$B$2:$S$450,16,FALSE)</f>
        <v>0.05</v>
      </c>
      <c r="T1497">
        <f>VLOOKUP($D1497,metadata!$B$2:$S$450,17,FALSE)</f>
        <v>50</v>
      </c>
      <c r="U1497">
        <f>VLOOKUP($D1497,metadata!$B$2:$S$450,18,FALSE)</f>
        <v>0</v>
      </c>
      <c r="V1497">
        <f>VLOOKUP($D1497,metadata!$B$2:$Z$450,19,FALSE)</f>
        <v>25</v>
      </c>
      <c r="W1497" t="str">
        <f>VLOOKUP($D1497,metadata!$B$2:$Z$450,20,FALSE)</f>
        <v>global average</v>
      </c>
      <c r="X1497">
        <f>VLOOKUP($D1497,metadata!$B$2:$Z$450,21,FALSE)</f>
        <v>0</v>
      </c>
      <c r="Y1497">
        <f>VLOOKUP($D1497,metadata!$B$2:$Z$450,22,FALSE)</f>
        <v>19</v>
      </c>
      <c r="Z1497">
        <f>VLOOKUP($D1497,metadata!$B$2:$Z$450,23,FALSE)</f>
        <v>0</v>
      </c>
      <c r="AA1497">
        <f>VLOOKUP($D1497,metadata!$B$2:$Z$450,24,FALSE)</f>
        <v>0</v>
      </c>
      <c r="AB1497">
        <f>VLOOKUP($D1497,metadata!$B$2:$Z$450,25,FALSE)</f>
        <v>0</v>
      </c>
    </row>
    <row r="1498" spans="3:28" x14ac:dyDescent="0.3">
      <c r="C1498">
        <v>1497</v>
      </c>
      <c r="D1498" s="11" t="str">
        <f t="shared" si="23"/>
        <v>19- Fuchu</v>
      </c>
      <c r="E1498" t="str">
        <f>VLOOKUP($D1498,metadata!$B$2:$S$450,2,FALSE)</f>
        <v>Kato, Y</v>
      </c>
      <c r="F1498" t="str">
        <f>VLOOKUP($D1498,metadata!$B$2:$S$450,3,FALSE)</f>
        <v>Geographic variation in photoperiodic response for the induction of pupal diapause in the Aristolochia-feeding butterfly Atrophaneura alcinous</v>
      </c>
      <c r="G1498" t="str">
        <f>VLOOKUP($D1498,metadata!$B$2:$S$450,4,FALSE)</f>
        <v>10.1303/aez.2005.347</v>
      </c>
      <c r="H1498" t="str">
        <f>VLOOKUP($D1498,metadata!$B$2:$S$450,5,FALSE)</f>
        <v>y</v>
      </c>
      <c r="I1498" t="str">
        <f>VLOOKUP($D1498,metadata!$B$2:$S$450,6,FALSE)</f>
        <v>a</v>
      </c>
      <c r="J1498" t="str">
        <f>VLOOKUP($D1498,metadata!$B$2:$S$450,7,FALSE)</f>
        <v>i</v>
      </c>
      <c r="K1498">
        <f>VLOOKUP($D1498,metadata!$B$2:$S$450,8,FALSE)</f>
        <v>7</v>
      </c>
      <c r="L1498">
        <f>VLOOKUP($D1498,metadata!$B$2:$S$450,9,FALSE)</f>
        <v>5</v>
      </c>
      <c r="M1498">
        <f>VLOOKUP($D1498,metadata!$B$2:$S$450,10,FALSE)</f>
        <v>0</v>
      </c>
      <c r="N1498" t="str">
        <f>VLOOKUP($D1498,metadata!$B$2:$S$450,11,FALSE)</f>
        <v>Atrophaneura alcinous</v>
      </c>
      <c r="O1498" t="str">
        <f>VLOOKUP($D1498,metadata!$B$2:$S$450,12,FALSE)</f>
        <v>lepidoptera</v>
      </c>
      <c r="P1498" t="str">
        <f>VLOOKUP($D1498,metadata!$B$2:$S$450,13,FALSE)</f>
        <v xml:space="preserve"> Fuchu</v>
      </c>
      <c r="Q1498">
        <f>VLOOKUP($D1498,metadata!$B$2:$S$450,14,FALSE)</f>
        <v>35.668968999999997</v>
      </c>
      <c r="R1498">
        <f>VLOOKUP($D1498,metadata!$B$2:$S$450,15,FALSE)</f>
        <v>139.47766899999999</v>
      </c>
      <c r="S1498">
        <f>VLOOKUP($D1498,metadata!$B$2:$S$450,16,FALSE)</f>
        <v>0.05</v>
      </c>
      <c r="T1498">
        <f>VLOOKUP($D1498,metadata!$B$2:$S$450,17,FALSE)</f>
        <v>50</v>
      </c>
      <c r="U1498">
        <f>VLOOKUP($D1498,metadata!$B$2:$S$450,18,FALSE)</f>
        <v>0</v>
      </c>
      <c r="V1498">
        <f>VLOOKUP($D1498,metadata!$B$2:$Z$450,19,FALSE)</f>
        <v>25</v>
      </c>
      <c r="W1498" t="str">
        <f>VLOOKUP($D1498,metadata!$B$2:$Z$450,20,FALSE)</f>
        <v>global average</v>
      </c>
      <c r="X1498">
        <f>VLOOKUP($D1498,metadata!$B$2:$Z$450,21,FALSE)</f>
        <v>0</v>
      </c>
      <c r="Y1498">
        <f>VLOOKUP($D1498,metadata!$B$2:$Z$450,22,FALSE)</f>
        <v>19</v>
      </c>
      <c r="Z1498">
        <f>VLOOKUP($D1498,metadata!$B$2:$Z$450,23,FALSE)</f>
        <v>0</v>
      </c>
      <c r="AA1498">
        <f>VLOOKUP($D1498,metadata!$B$2:$Z$450,24,FALSE)</f>
        <v>0</v>
      </c>
      <c r="AB1498">
        <f>VLOOKUP($D1498,metadata!$B$2:$Z$450,25,FALSE)</f>
        <v>0</v>
      </c>
    </row>
    <row r="1499" spans="3:28" x14ac:dyDescent="0.3">
      <c r="C1499">
        <v>1498</v>
      </c>
      <c r="D1499" s="11" t="str">
        <f t="shared" si="23"/>
        <v>19- Fuchu</v>
      </c>
      <c r="E1499" t="str">
        <f>VLOOKUP($D1499,metadata!$B$2:$S$450,2,FALSE)</f>
        <v>Kato, Y</v>
      </c>
      <c r="F1499" t="str">
        <f>VLOOKUP($D1499,metadata!$B$2:$S$450,3,FALSE)</f>
        <v>Geographic variation in photoperiodic response for the induction of pupal diapause in the Aristolochia-feeding butterfly Atrophaneura alcinous</v>
      </c>
      <c r="G1499" t="str">
        <f>VLOOKUP($D1499,metadata!$B$2:$S$450,4,FALSE)</f>
        <v>10.1303/aez.2005.347</v>
      </c>
      <c r="H1499" t="str">
        <f>VLOOKUP($D1499,metadata!$B$2:$S$450,5,FALSE)</f>
        <v>y</v>
      </c>
      <c r="I1499" t="str">
        <f>VLOOKUP($D1499,metadata!$B$2:$S$450,6,FALSE)</f>
        <v>a</v>
      </c>
      <c r="J1499" t="str">
        <f>VLOOKUP($D1499,metadata!$B$2:$S$450,7,FALSE)</f>
        <v>i</v>
      </c>
      <c r="K1499">
        <f>VLOOKUP($D1499,metadata!$B$2:$S$450,8,FALSE)</f>
        <v>7</v>
      </c>
      <c r="L1499">
        <f>VLOOKUP($D1499,metadata!$B$2:$S$450,9,FALSE)</f>
        <v>5</v>
      </c>
      <c r="M1499">
        <f>VLOOKUP($D1499,metadata!$B$2:$S$450,10,FALSE)</f>
        <v>0</v>
      </c>
      <c r="N1499" t="str">
        <f>VLOOKUP($D1499,metadata!$B$2:$S$450,11,FALSE)</f>
        <v>Atrophaneura alcinous</v>
      </c>
      <c r="O1499" t="str">
        <f>VLOOKUP($D1499,metadata!$B$2:$S$450,12,FALSE)</f>
        <v>lepidoptera</v>
      </c>
      <c r="P1499" t="str">
        <f>VLOOKUP($D1499,metadata!$B$2:$S$450,13,FALSE)</f>
        <v xml:space="preserve"> Fuchu</v>
      </c>
      <c r="Q1499">
        <f>VLOOKUP($D1499,metadata!$B$2:$S$450,14,FALSE)</f>
        <v>35.668968999999997</v>
      </c>
      <c r="R1499">
        <f>VLOOKUP($D1499,metadata!$B$2:$S$450,15,FALSE)</f>
        <v>139.47766899999999</v>
      </c>
      <c r="S1499">
        <f>VLOOKUP($D1499,metadata!$B$2:$S$450,16,FALSE)</f>
        <v>0.05</v>
      </c>
      <c r="T1499">
        <f>VLOOKUP($D1499,metadata!$B$2:$S$450,17,FALSE)</f>
        <v>50</v>
      </c>
      <c r="U1499">
        <f>VLOOKUP($D1499,metadata!$B$2:$S$450,18,FALSE)</f>
        <v>0</v>
      </c>
      <c r="V1499">
        <f>VLOOKUP($D1499,metadata!$B$2:$Z$450,19,FALSE)</f>
        <v>25</v>
      </c>
      <c r="W1499" t="str">
        <f>VLOOKUP($D1499,metadata!$B$2:$Z$450,20,FALSE)</f>
        <v>global average</v>
      </c>
      <c r="X1499">
        <f>VLOOKUP($D1499,metadata!$B$2:$Z$450,21,FALSE)</f>
        <v>0</v>
      </c>
      <c r="Y1499">
        <f>VLOOKUP($D1499,metadata!$B$2:$Z$450,22,FALSE)</f>
        <v>19</v>
      </c>
      <c r="Z1499">
        <f>VLOOKUP($D1499,metadata!$B$2:$Z$450,23,FALSE)</f>
        <v>0</v>
      </c>
      <c r="AA1499">
        <f>VLOOKUP($D1499,metadata!$B$2:$Z$450,24,FALSE)</f>
        <v>0</v>
      </c>
      <c r="AB1499">
        <f>VLOOKUP($D1499,metadata!$B$2:$Z$450,25,FALSE)</f>
        <v>0</v>
      </c>
    </row>
    <row r="1500" spans="3:28" x14ac:dyDescent="0.3">
      <c r="C1500">
        <v>1499</v>
      </c>
      <c r="D1500" s="11" t="str">
        <f t="shared" si="23"/>
        <v>19- Fuchu</v>
      </c>
      <c r="E1500" t="str">
        <f>VLOOKUP($D1500,metadata!$B$2:$S$450,2,FALSE)</f>
        <v>Kato, Y</v>
      </c>
      <c r="F1500" t="str">
        <f>VLOOKUP($D1500,metadata!$B$2:$S$450,3,FALSE)</f>
        <v>Geographic variation in photoperiodic response for the induction of pupal diapause in the Aristolochia-feeding butterfly Atrophaneura alcinous</v>
      </c>
      <c r="G1500" t="str">
        <f>VLOOKUP($D1500,metadata!$B$2:$S$450,4,FALSE)</f>
        <v>10.1303/aez.2005.347</v>
      </c>
      <c r="H1500" t="str">
        <f>VLOOKUP($D1500,metadata!$B$2:$S$450,5,FALSE)</f>
        <v>y</v>
      </c>
      <c r="I1500" t="str">
        <f>VLOOKUP($D1500,metadata!$B$2:$S$450,6,FALSE)</f>
        <v>a</v>
      </c>
      <c r="J1500" t="str">
        <f>VLOOKUP($D1500,metadata!$B$2:$S$450,7,FALSE)</f>
        <v>i</v>
      </c>
      <c r="K1500">
        <f>VLOOKUP($D1500,metadata!$B$2:$S$450,8,FALSE)</f>
        <v>7</v>
      </c>
      <c r="L1500">
        <f>VLOOKUP($D1500,metadata!$B$2:$S$450,9,FALSE)</f>
        <v>5</v>
      </c>
      <c r="M1500">
        <f>VLOOKUP($D1500,metadata!$B$2:$S$450,10,FALSE)</f>
        <v>0</v>
      </c>
      <c r="N1500" t="str">
        <f>VLOOKUP($D1500,metadata!$B$2:$S$450,11,FALSE)</f>
        <v>Atrophaneura alcinous</v>
      </c>
      <c r="O1500" t="str">
        <f>VLOOKUP($D1500,metadata!$B$2:$S$450,12,FALSE)</f>
        <v>lepidoptera</v>
      </c>
      <c r="P1500" t="str">
        <f>VLOOKUP($D1500,metadata!$B$2:$S$450,13,FALSE)</f>
        <v xml:space="preserve"> Fuchu</v>
      </c>
      <c r="Q1500">
        <f>VLOOKUP($D1500,metadata!$B$2:$S$450,14,FALSE)</f>
        <v>35.668968999999997</v>
      </c>
      <c r="R1500">
        <f>VLOOKUP($D1500,metadata!$B$2:$S$450,15,FALSE)</f>
        <v>139.47766899999999</v>
      </c>
      <c r="S1500">
        <f>VLOOKUP($D1500,metadata!$B$2:$S$450,16,FALSE)</f>
        <v>0.05</v>
      </c>
      <c r="T1500">
        <f>VLOOKUP($D1500,metadata!$B$2:$S$450,17,FALSE)</f>
        <v>50</v>
      </c>
      <c r="U1500">
        <f>VLOOKUP($D1500,metadata!$B$2:$S$450,18,FALSE)</f>
        <v>0</v>
      </c>
      <c r="V1500">
        <f>VLOOKUP($D1500,metadata!$B$2:$Z$450,19,FALSE)</f>
        <v>25</v>
      </c>
      <c r="W1500" t="str">
        <f>VLOOKUP($D1500,metadata!$B$2:$Z$450,20,FALSE)</f>
        <v>global average</v>
      </c>
      <c r="X1500">
        <f>VLOOKUP($D1500,metadata!$B$2:$Z$450,21,FALSE)</f>
        <v>0</v>
      </c>
      <c r="Y1500">
        <f>VLOOKUP($D1500,metadata!$B$2:$Z$450,22,FALSE)</f>
        <v>19</v>
      </c>
      <c r="Z1500">
        <f>VLOOKUP($D1500,metadata!$B$2:$Z$450,23,FALSE)</f>
        <v>0</v>
      </c>
      <c r="AA1500">
        <f>VLOOKUP($D1500,metadata!$B$2:$Z$450,24,FALSE)</f>
        <v>0</v>
      </c>
      <c r="AB1500">
        <f>VLOOKUP($D1500,metadata!$B$2:$Z$450,25,FALSE)</f>
        <v>0</v>
      </c>
    </row>
    <row r="1501" spans="3:28" x14ac:dyDescent="0.3">
      <c r="C1501">
        <v>1500</v>
      </c>
      <c r="D1501" s="11" t="str">
        <f t="shared" si="23"/>
        <v>19- Fuchu</v>
      </c>
      <c r="E1501" t="str">
        <f>VLOOKUP($D1501,metadata!$B$2:$S$450,2,FALSE)</f>
        <v>Kato, Y</v>
      </c>
      <c r="F1501" t="str">
        <f>VLOOKUP($D1501,metadata!$B$2:$S$450,3,FALSE)</f>
        <v>Geographic variation in photoperiodic response for the induction of pupal diapause in the Aristolochia-feeding butterfly Atrophaneura alcinous</v>
      </c>
      <c r="G1501" t="str">
        <f>VLOOKUP($D1501,metadata!$B$2:$S$450,4,FALSE)</f>
        <v>10.1303/aez.2005.347</v>
      </c>
      <c r="H1501" t="str">
        <f>VLOOKUP($D1501,metadata!$B$2:$S$450,5,FALSE)</f>
        <v>y</v>
      </c>
      <c r="I1501" t="str">
        <f>VLOOKUP($D1501,metadata!$B$2:$S$450,6,FALSE)</f>
        <v>a</v>
      </c>
      <c r="J1501" t="str">
        <f>VLOOKUP($D1501,metadata!$B$2:$S$450,7,FALSE)</f>
        <v>i</v>
      </c>
      <c r="K1501">
        <f>VLOOKUP($D1501,metadata!$B$2:$S$450,8,FALSE)</f>
        <v>7</v>
      </c>
      <c r="L1501">
        <f>VLOOKUP($D1501,metadata!$B$2:$S$450,9,FALSE)</f>
        <v>5</v>
      </c>
      <c r="M1501">
        <f>VLOOKUP($D1501,metadata!$B$2:$S$450,10,FALSE)</f>
        <v>0</v>
      </c>
      <c r="N1501" t="str">
        <f>VLOOKUP($D1501,metadata!$B$2:$S$450,11,FALSE)</f>
        <v>Atrophaneura alcinous</v>
      </c>
      <c r="O1501" t="str">
        <f>VLOOKUP($D1501,metadata!$B$2:$S$450,12,FALSE)</f>
        <v>lepidoptera</v>
      </c>
      <c r="P1501" t="str">
        <f>VLOOKUP($D1501,metadata!$B$2:$S$450,13,FALSE)</f>
        <v xml:space="preserve"> Fuchu</v>
      </c>
      <c r="Q1501">
        <f>VLOOKUP($D1501,metadata!$B$2:$S$450,14,FALSE)</f>
        <v>35.668968999999997</v>
      </c>
      <c r="R1501">
        <f>VLOOKUP($D1501,metadata!$B$2:$S$450,15,FALSE)</f>
        <v>139.47766899999999</v>
      </c>
      <c r="S1501">
        <f>VLOOKUP($D1501,metadata!$B$2:$S$450,16,FALSE)</f>
        <v>0.05</v>
      </c>
      <c r="T1501">
        <f>VLOOKUP($D1501,metadata!$B$2:$S$450,17,FALSE)</f>
        <v>50</v>
      </c>
      <c r="U1501">
        <f>VLOOKUP($D1501,metadata!$B$2:$S$450,18,FALSE)</f>
        <v>0</v>
      </c>
      <c r="V1501">
        <f>VLOOKUP($D1501,metadata!$B$2:$Z$450,19,FALSE)</f>
        <v>25</v>
      </c>
      <c r="W1501" t="str">
        <f>VLOOKUP($D1501,metadata!$B$2:$Z$450,20,FALSE)</f>
        <v>global average</v>
      </c>
      <c r="X1501">
        <f>VLOOKUP($D1501,metadata!$B$2:$Z$450,21,FALSE)</f>
        <v>0</v>
      </c>
      <c r="Y1501">
        <f>VLOOKUP($D1501,metadata!$B$2:$Z$450,22,FALSE)</f>
        <v>19</v>
      </c>
      <c r="Z1501">
        <f>VLOOKUP($D1501,metadata!$B$2:$Z$450,23,FALSE)</f>
        <v>0</v>
      </c>
      <c r="AA1501">
        <f>VLOOKUP($D1501,metadata!$B$2:$Z$450,24,FALSE)</f>
        <v>0</v>
      </c>
      <c r="AB1501">
        <f>VLOOKUP($D1501,metadata!$B$2:$Z$450,25,FALSE)</f>
        <v>0</v>
      </c>
    </row>
    <row r="1502" spans="3:28" x14ac:dyDescent="0.3">
      <c r="C1502">
        <v>1501</v>
      </c>
      <c r="D1502" s="11" t="str">
        <f t="shared" si="23"/>
        <v>19- Fuchu</v>
      </c>
      <c r="E1502" t="str">
        <f>VLOOKUP($D1502,metadata!$B$2:$S$450,2,FALSE)</f>
        <v>Kato, Y</v>
      </c>
      <c r="F1502" t="str">
        <f>VLOOKUP($D1502,metadata!$B$2:$S$450,3,FALSE)</f>
        <v>Geographic variation in photoperiodic response for the induction of pupal diapause in the Aristolochia-feeding butterfly Atrophaneura alcinous</v>
      </c>
      <c r="G1502" t="str">
        <f>VLOOKUP($D1502,metadata!$B$2:$S$450,4,FALSE)</f>
        <v>10.1303/aez.2005.347</v>
      </c>
      <c r="H1502" t="str">
        <f>VLOOKUP($D1502,metadata!$B$2:$S$450,5,FALSE)</f>
        <v>y</v>
      </c>
      <c r="I1502" t="str">
        <f>VLOOKUP($D1502,metadata!$B$2:$S$450,6,FALSE)</f>
        <v>a</v>
      </c>
      <c r="J1502" t="str">
        <f>VLOOKUP($D1502,metadata!$B$2:$S$450,7,FALSE)</f>
        <v>i</v>
      </c>
      <c r="K1502">
        <f>VLOOKUP($D1502,metadata!$B$2:$S$450,8,FALSE)</f>
        <v>7</v>
      </c>
      <c r="L1502">
        <f>VLOOKUP($D1502,metadata!$B$2:$S$450,9,FALSE)</f>
        <v>5</v>
      </c>
      <c r="M1502">
        <f>VLOOKUP($D1502,metadata!$B$2:$S$450,10,FALSE)</f>
        <v>0</v>
      </c>
      <c r="N1502" t="str">
        <f>VLOOKUP($D1502,metadata!$B$2:$S$450,11,FALSE)</f>
        <v>Atrophaneura alcinous</v>
      </c>
      <c r="O1502" t="str">
        <f>VLOOKUP($D1502,metadata!$B$2:$S$450,12,FALSE)</f>
        <v>lepidoptera</v>
      </c>
      <c r="P1502" t="str">
        <f>VLOOKUP($D1502,metadata!$B$2:$S$450,13,FALSE)</f>
        <v xml:space="preserve"> Fuchu</v>
      </c>
      <c r="Q1502">
        <f>VLOOKUP($D1502,metadata!$B$2:$S$450,14,FALSE)</f>
        <v>35.668968999999997</v>
      </c>
      <c r="R1502">
        <f>VLOOKUP($D1502,metadata!$B$2:$S$450,15,FALSE)</f>
        <v>139.47766899999999</v>
      </c>
      <c r="S1502">
        <f>VLOOKUP($D1502,metadata!$B$2:$S$450,16,FALSE)</f>
        <v>0.05</v>
      </c>
      <c r="T1502">
        <f>VLOOKUP($D1502,metadata!$B$2:$S$450,17,FALSE)</f>
        <v>50</v>
      </c>
      <c r="U1502">
        <f>VLOOKUP($D1502,metadata!$B$2:$S$450,18,FALSE)</f>
        <v>0</v>
      </c>
      <c r="V1502">
        <f>VLOOKUP($D1502,metadata!$B$2:$Z$450,19,FALSE)</f>
        <v>25</v>
      </c>
      <c r="W1502" t="str">
        <f>VLOOKUP($D1502,metadata!$B$2:$Z$450,20,FALSE)</f>
        <v>global average</v>
      </c>
      <c r="X1502">
        <f>VLOOKUP($D1502,metadata!$B$2:$Z$450,21,FALSE)</f>
        <v>0</v>
      </c>
      <c r="Y1502">
        <f>VLOOKUP($D1502,metadata!$B$2:$Z$450,22,FALSE)</f>
        <v>19</v>
      </c>
      <c r="Z1502">
        <f>VLOOKUP($D1502,metadata!$B$2:$Z$450,23,FALSE)</f>
        <v>0</v>
      </c>
      <c r="AA1502">
        <f>VLOOKUP($D1502,metadata!$B$2:$Z$450,24,FALSE)</f>
        <v>0</v>
      </c>
      <c r="AB1502">
        <f>VLOOKUP($D1502,metadata!$B$2:$Z$450,25,FALSE)</f>
        <v>0</v>
      </c>
    </row>
    <row r="1503" spans="3:28" x14ac:dyDescent="0.3">
      <c r="C1503">
        <v>1502</v>
      </c>
      <c r="D1503" s="11" t="str">
        <f t="shared" si="23"/>
        <v>19- Fuchu</v>
      </c>
      <c r="E1503" t="str">
        <f>VLOOKUP($D1503,metadata!$B$2:$S$450,2,FALSE)</f>
        <v>Kato, Y</v>
      </c>
      <c r="F1503" t="str">
        <f>VLOOKUP($D1503,metadata!$B$2:$S$450,3,FALSE)</f>
        <v>Geographic variation in photoperiodic response for the induction of pupal diapause in the Aristolochia-feeding butterfly Atrophaneura alcinous</v>
      </c>
      <c r="G1503" t="str">
        <f>VLOOKUP($D1503,metadata!$B$2:$S$450,4,FALSE)</f>
        <v>10.1303/aez.2005.347</v>
      </c>
      <c r="H1503" t="str">
        <f>VLOOKUP($D1503,metadata!$B$2:$S$450,5,FALSE)</f>
        <v>y</v>
      </c>
      <c r="I1503" t="str">
        <f>VLOOKUP($D1503,metadata!$B$2:$S$450,6,FALSE)</f>
        <v>a</v>
      </c>
      <c r="J1503" t="str">
        <f>VLOOKUP($D1503,metadata!$B$2:$S$450,7,FALSE)</f>
        <v>i</v>
      </c>
      <c r="K1503">
        <f>VLOOKUP($D1503,metadata!$B$2:$S$450,8,FALSE)</f>
        <v>7</v>
      </c>
      <c r="L1503">
        <f>VLOOKUP($D1503,metadata!$B$2:$S$450,9,FALSE)</f>
        <v>5</v>
      </c>
      <c r="M1503">
        <f>VLOOKUP($D1503,metadata!$B$2:$S$450,10,FALSE)</f>
        <v>0</v>
      </c>
      <c r="N1503" t="str">
        <f>VLOOKUP($D1503,metadata!$B$2:$S$450,11,FALSE)</f>
        <v>Atrophaneura alcinous</v>
      </c>
      <c r="O1503" t="str">
        <f>VLOOKUP($D1503,metadata!$B$2:$S$450,12,FALSE)</f>
        <v>lepidoptera</v>
      </c>
      <c r="P1503" t="str">
        <f>VLOOKUP($D1503,metadata!$B$2:$S$450,13,FALSE)</f>
        <v xml:space="preserve"> Fuchu</v>
      </c>
      <c r="Q1503">
        <f>VLOOKUP($D1503,metadata!$B$2:$S$450,14,FALSE)</f>
        <v>35.668968999999997</v>
      </c>
      <c r="R1503">
        <f>VLOOKUP($D1503,metadata!$B$2:$S$450,15,FALSE)</f>
        <v>139.47766899999999</v>
      </c>
      <c r="S1503">
        <f>VLOOKUP($D1503,metadata!$B$2:$S$450,16,FALSE)</f>
        <v>0.05</v>
      </c>
      <c r="T1503">
        <f>VLOOKUP($D1503,metadata!$B$2:$S$450,17,FALSE)</f>
        <v>50</v>
      </c>
      <c r="U1503">
        <f>VLOOKUP($D1503,metadata!$B$2:$S$450,18,FALSE)</f>
        <v>0</v>
      </c>
      <c r="V1503">
        <f>VLOOKUP($D1503,metadata!$B$2:$Z$450,19,FALSE)</f>
        <v>25</v>
      </c>
      <c r="W1503" t="str">
        <f>VLOOKUP($D1503,metadata!$B$2:$Z$450,20,FALSE)</f>
        <v>global average</v>
      </c>
      <c r="X1503">
        <f>VLOOKUP($D1503,metadata!$B$2:$Z$450,21,FALSE)</f>
        <v>0</v>
      </c>
      <c r="Y1503">
        <f>VLOOKUP($D1503,metadata!$B$2:$Z$450,22,FALSE)</f>
        <v>19</v>
      </c>
      <c r="Z1503">
        <f>VLOOKUP($D1503,metadata!$B$2:$Z$450,23,FALSE)</f>
        <v>0</v>
      </c>
      <c r="AA1503">
        <f>VLOOKUP($D1503,metadata!$B$2:$Z$450,24,FALSE)</f>
        <v>0</v>
      </c>
      <c r="AB1503">
        <f>VLOOKUP($D1503,metadata!$B$2:$Z$450,25,FALSE)</f>
        <v>0</v>
      </c>
    </row>
    <row r="1504" spans="3:28" x14ac:dyDescent="0.3">
      <c r="C1504">
        <v>1503</v>
      </c>
      <c r="D1504" s="11" t="str">
        <f t="shared" si="23"/>
        <v>19- Fuchu</v>
      </c>
      <c r="E1504" t="str">
        <f>VLOOKUP($D1504,metadata!$B$2:$S$450,2,FALSE)</f>
        <v>Kato, Y</v>
      </c>
      <c r="F1504" t="str">
        <f>VLOOKUP($D1504,metadata!$B$2:$S$450,3,FALSE)</f>
        <v>Geographic variation in photoperiodic response for the induction of pupal diapause in the Aristolochia-feeding butterfly Atrophaneura alcinous</v>
      </c>
      <c r="G1504" t="str">
        <f>VLOOKUP($D1504,metadata!$B$2:$S$450,4,FALSE)</f>
        <v>10.1303/aez.2005.347</v>
      </c>
      <c r="H1504" t="str">
        <f>VLOOKUP($D1504,metadata!$B$2:$S$450,5,FALSE)</f>
        <v>y</v>
      </c>
      <c r="I1504" t="str">
        <f>VLOOKUP($D1504,metadata!$B$2:$S$450,6,FALSE)</f>
        <v>a</v>
      </c>
      <c r="J1504" t="str">
        <f>VLOOKUP($D1504,metadata!$B$2:$S$450,7,FALSE)</f>
        <v>i</v>
      </c>
      <c r="K1504">
        <f>VLOOKUP($D1504,metadata!$B$2:$S$450,8,FALSE)</f>
        <v>7</v>
      </c>
      <c r="L1504">
        <f>VLOOKUP($D1504,metadata!$B$2:$S$450,9,FALSE)</f>
        <v>5</v>
      </c>
      <c r="M1504">
        <f>VLOOKUP($D1504,metadata!$B$2:$S$450,10,FALSE)</f>
        <v>0</v>
      </c>
      <c r="N1504" t="str">
        <f>VLOOKUP($D1504,metadata!$B$2:$S$450,11,FALSE)</f>
        <v>Atrophaneura alcinous</v>
      </c>
      <c r="O1504" t="str">
        <f>VLOOKUP($D1504,metadata!$B$2:$S$450,12,FALSE)</f>
        <v>lepidoptera</v>
      </c>
      <c r="P1504" t="str">
        <f>VLOOKUP($D1504,metadata!$B$2:$S$450,13,FALSE)</f>
        <v xml:space="preserve"> Fuchu</v>
      </c>
      <c r="Q1504">
        <f>VLOOKUP($D1504,metadata!$B$2:$S$450,14,FALSE)</f>
        <v>35.668968999999997</v>
      </c>
      <c r="R1504">
        <f>VLOOKUP($D1504,metadata!$B$2:$S$450,15,FALSE)</f>
        <v>139.47766899999999</v>
      </c>
      <c r="S1504">
        <f>VLOOKUP($D1504,metadata!$B$2:$S$450,16,FALSE)</f>
        <v>0.05</v>
      </c>
      <c r="T1504">
        <f>VLOOKUP($D1504,metadata!$B$2:$S$450,17,FALSE)</f>
        <v>50</v>
      </c>
      <c r="U1504">
        <f>VLOOKUP($D1504,metadata!$B$2:$S$450,18,FALSE)</f>
        <v>0</v>
      </c>
      <c r="V1504">
        <f>VLOOKUP($D1504,metadata!$B$2:$Z$450,19,FALSE)</f>
        <v>25</v>
      </c>
      <c r="W1504" t="str">
        <f>VLOOKUP($D1504,metadata!$B$2:$Z$450,20,FALSE)</f>
        <v>global average</v>
      </c>
      <c r="X1504">
        <f>VLOOKUP($D1504,metadata!$B$2:$Z$450,21,FALSE)</f>
        <v>0</v>
      </c>
      <c r="Y1504">
        <f>VLOOKUP($D1504,metadata!$B$2:$Z$450,22,FALSE)</f>
        <v>19</v>
      </c>
      <c r="Z1504">
        <f>VLOOKUP($D1504,metadata!$B$2:$Z$450,23,FALSE)</f>
        <v>0</v>
      </c>
      <c r="AA1504">
        <f>VLOOKUP($D1504,metadata!$B$2:$Z$450,24,FALSE)</f>
        <v>0</v>
      </c>
      <c r="AB1504">
        <f>VLOOKUP($D1504,metadata!$B$2:$Z$450,25,FALSE)</f>
        <v>0</v>
      </c>
    </row>
    <row r="1505" spans="3:28" x14ac:dyDescent="0.3">
      <c r="C1505">
        <v>1504</v>
      </c>
      <c r="D1505" s="11" t="str">
        <f t="shared" si="23"/>
        <v>19- Fuchu</v>
      </c>
      <c r="E1505" t="str">
        <f>VLOOKUP($D1505,metadata!$B$2:$S$450,2,FALSE)</f>
        <v>Kato, Y</v>
      </c>
      <c r="F1505" t="str">
        <f>VLOOKUP($D1505,metadata!$B$2:$S$450,3,FALSE)</f>
        <v>Geographic variation in photoperiodic response for the induction of pupal diapause in the Aristolochia-feeding butterfly Atrophaneura alcinous</v>
      </c>
      <c r="G1505" t="str">
        <f>VLOOKUP($D1505,metadata!$B$2:$S$450,4,FALSE)</f>
        <v>10.1303/aez.2005.347</v>
      </c>
      <c r="H1505" t="str">
        <f>VLOOKUP($D1505,metadata!$B$2:$S$450,5,FALSE)</f>
        <v>y</v>
      </c>
      <c r="I1505" t="str">
        <f>VLOOKUP($D1505,metadata!$B$2:$S$450,6,FALSE)</f>
        <v>a</v>
      </c>
      <c r="J1505" t="str">
        <f>VLOOKUP($D1505,metadata!$B$2:$S$450,7,FALSE)</f>
        <v>i</v>
      </c>
      <c r="K1505">
        <f>VLOOKUP($D1505,metadata!$B$2:$S$450,8,FALSE)</f>
        <v>7</v>
      </c>
      <c r="L1505">
        <f>VLOOKUP($D1505,metadata!$B$2:$S$450,9,FALSE)</f>
        <v>5</v>
      </c>
      <c r="M1505">
        <f>VLOOKUP($D1505,metadata!$B$2:$S$450,10,FALSE)</f>
        <v>0</v>
      </c>
      <c r="N1505" t="str">
        <f>VLOOKUP($D1505,metadata!$B$2:$S$450,11,FALSE)</f>
        <v>Atrophaneura alcinous</v>
      </c>
      <c r="O1505" t="str">
        <f>VLOOKUP($D1505,metadata!$B$2:$S$450,12,FALSE)</f>
        <v>lepidoptera</v>
      </c>
      <c r="P1505" t="str">
        <f>VLOOKUP($D1505,metadata!$B$2:$S$450,13,FALSE)</f>
        <v xml:space="preserve"> Fuchu</v>
      </c>
      <c r="Q1505">
        <f>VLOOKUP($D1505,metadata!$B$2:$S$450,14,FALSE)</f>
        <v>35.668968999999997</v>
      </c>
      <c r="R1505">
        <f>VLOOKUP($D1505,metadata!$B$2:$S$450,15,FALSE)</f>
        <v>139.47766899999999</v>
      </c>
      <c r="S1505">
        <f>VLOOKUP($D1505,metadata!$B$2:$S$450,16,FALSE)</f>
        <v>0.05</v>
      </c>
      <c r="T1505">
        <f>VLOOKUP($D1505,metadata!$B$2:$S$450,17,FALSE)</f>
        <v>50</v>
      </c>
      <c r="U1505">
        <f>VLOOKUP($D1505,metadata!$B$2:$S$450,18,FALSE)</f>
        <v>0</v>
      </c>
      <c r="V1505">
        <f>VLOOKUP($D1505,metadata!$B$2:$Z$450,19,FALSE)</f>
        <v>25</v>
      </c>
      <c r="W1505" t="str">
        <f>VLOOKUP($D1505,metadata!$B$2:$Z$450,20,FALSE)</f>
        <v>global average</v>
      </c>
      <c r="X1505">
        <f>VLOOKUP($D1505,metadata!$B$2:$Z$450,21,FALSE)</f>
        <v>0</v>
      </c>
      <c r="Y1505">
        <f>VLOOKUP($D1505,metadata!$B$2:$Z$450,22,FALSE)</f>
        <v>19</v>
      </c>
      <c r="Z1505">
        <f>VLOOKUP($D1505,metadata!$B$2:$Z$450,23,FALSE)</f>
        <v>0</v>
      </c>
      <c r="AA1505">
        <f>VLOOKUP($D1505,metadata!$B$2:$Z$450,24,FALSE)</f>
        <v>0</v>
      </c>
      <c r="AB1505">
        <f>VLOOKUP($D1505,metadata!$B$2:$Z$450,25,FALSE)</f>
        <v>0</v>
      </c>
    </row>
    <row r="1506" spans="3:28" x14ac:dyDescent="0.3">
      <c r="C1506">
        <v>1505</v>
      </c>
      <c r="D1506" s="11" t="str">
        <f t="shared" si="23"/>
        <v>19- Fuchu</v>
      </c>
      <c r="E1506" t="str">
        <f>VLOOKUP($D1506,metadata!$B$2:$S$450,2,FALSE)</f>
        <v>Kato, Y</v>
      </c>
      <c r="F1506" t="str">
        <f>VLOOKUP($D1506,metadata!$B$2:$S$450,3,FALSE)</f>
        <v>Geographic variation in photoperiodic response for the induction of pupal diapause in the Aristolochia-feeding butterfly Atrophaneura alcinous</v>
      </c>
      <c r="G1506" t="str">
        <f>VLOOKUP($D1506,metadata!$B$2:$S$450,4,FALSE)</f>
        <v>10.1303/aez.2005.347</v>
      </c>
      <c r="H1506" t="str">
        <f>VLOOKUP($D1506,metadata!$B$2:$S$450,5,FALSE)</f>
        <v>y</v>
      </c>
      <c r="I1506" t="str">
        <f>VLOOKUP($D1506,metadata!$B$2:$S$450,6,FALSE)</f>
        <v>a</v>
      </c>
      <c r="J1506" t="str">
        <f>VLOOKUP($D1506,metadata!$B$2:$S$450,7,FALSE)</f>
        <v>i</v>
      </c>
      <c r="K1506">
        <f>VLOOKUP($D1506,metadata!$B$2:$S$450,8,FALSE)</f>
        <v>7</v>
      </c>
      <c r="L1506">
        <f>VLOOKUP($D1506,metadata!$B$2:$S$450,9,FALSE)</f>
        <v>5</v>
      </c>
      <c r="M1506">
        <f>VLOOKUP($D1506,metadata!$B$2:$S$450,10,FALSE)</f>
        <v>0</v>
      </c>
      <c r="N1506" t="str">
        <f>VLOOKUP($D1506,metadata!$B$2:$S$450,11,FALSE)</f>
        <v>Atrophaneura alcinous</v>
      </c>
      <c r="O1506" t="str">
        <f>VLOOKUP($D1506,metadata!$B$2:$S$450,12,FALSE)</f>
        <v>lepidoptera</v>
      </c>
      <c r="P1506" t="str">
        <f>VLOOKUP($D1506,metadata!$B$2:$S$450,13,FALSE)</f>
        <v xml:space="preserve"> Fuchu</v>
      </c>
      <c r="Q1506">
        <f>VLOOKUP($D1506,metadata!$B$2:$S$450,14,FALSE)</f>
        <v>35.668968999999997</v>
      </c>
      <c r="R1506">
        <f>VLOOKUP($D1506,metadata!$B$2:$S$450,15,FALSE)</f>
        <v>139.47766899999999</v>
      </c>
      <c r="S1506">
        <f>VLOOKUP($D1506,metadata!$B$2:$S$450,16,FALSE)</f>
        <v>0.05</v>
      </c>
      <c r="T1506">
        <f>VLOOKUP($D1506,metadata!$B$2:$S$450,17,FALSE)</f>
        <v>50</v>
      </c>
      <c r="U1506">
        <f>VLOOKUP($D1506,metadata!$B$2:$S$450,18,FALSE)</f>
        <v>0</v>
      </c>
      <c r="V1506">
        <f>VLOOKUP($D1506,metadata!$B$2:$Z$450,19,FALSE)</f>
        <v>25</v>
      </c>
      <c r="W1506" t="str">
        <f>VLOOKUP($D1506,metadata!$B$2:$Z$450,20,FALSE)</f>
        <v>global average</v>
      </c>
      <c r="X1506">
        <f>VLOOKUP($D1506,metadata!$B$2:$Z$450,21,FALSE)</f>
        <v>0</v>
      </c>
      <c r="Y1506">
        <f>VLOOKUP($D1506,metadata!$B$2:$Z$450,22,FALSE)</f>
        <v>19</v>
      </c>
      <c r="Z1506">
        <f>VLOOKUP($D1506,metadata!$B$2:$Z$450,23,FALSE)</f>
        <v>0</v>
      </c>
      <c r="AA1506">
        <f>VLOOKUP($D1506,metadata!$B$2:$Z$450,24,FALSE)</f>
        <v>0</v>
      </c>
      <c r="AB1506">
        <f>VLOOKUP($D1506,metadata!$B$2:$Z$450,25,FALSE)</f>
        <v>0</v>
      </c>
    </row>
    <row r="1507" spans="3:28" x14ac:dyDescent="0.3">
      <c r="C1507">
        <v>1506</v>
      </c>
      <c r="D1507" s="11" t="str">
        <f t="shared" si="23"/>
        <v>19- Fuchu</v>
      </c>
      <c r="E1507" t="str">
        <f>VLOOKUP($D1507,metadata!$B$2:$S$450,2,FALSE)</f>
        <v>Kato, Y</v>
      </c>
      <c r="F1507" t="str">
        <f>VLOOKUP($D1507,metadata!$B$2:$S$450,3,FALSE)</f>
        <v>Geographic variation in photoperiodic response for the induction of pupal diapause in the Aristolochia-feeding butterfly Atrophaneura alcinous</v>
      </c>
      <c r="G1507" t="str">
        <f>VLOOKUP($D1507,metadata!$B$2:$S$450,4,FALSE)</f>
        <v>10.1303/aez.2005.347</v>
      </c>
      <c r="H1507" t="str">
        <f>VLOOKUP($D1507,metadata!$B$2:$S$450,5,FALSE)</f>
        <v>y</v>
      </c>
      <c r="I1507" t="str">
        <f>VLOOKUP($D1507,metadata!$B$2:$S$450,6,FALSE)</f>
        <v>a</v>
      </c>
      <c r="J1507" t="str">
        <f>VLOOKUP($D1507,metadata!$B$2:$S$450,7,FALSE)</f>
        <v>i</v>
      </c>
      <c r="K1507">
        <f>VLOOKUP($D1507,metadata!$B$2:$S$450,8,FALSE)</f>
        <v>7</v>
      </c>
      <c r="L1507">
        <f>VLOOKUP($D1507,metadata!$B$2:$S$450,9,FALSE)</f>
        <v>5</v>
      </c>
      <c r="M1507">
        <f>VLOOKUP($D1507,metadata!$B$2:$S$450,10,FALSE)</f>
        <v>0</v>
      </c>
      <c r="N1507" t="str">
        <f>VLOOKUP($D1507,metadata!$B$2:$S$450,11,FALSE)</f>
        <v>Atrophaneura alcinous</v>
      </c>
      <c r="O1507" t="str">
        <f>VLOOKUP($D1507,metadata!$B$2:$S$450,12,FALSE)</f>
        <v>lepidoptera</v>
      </c>
      <c r="P1507" t="str">
        <f>VLOOKUP($D1507,metadata!$B$2:$S$450,13,FALSE)</f>
        <v xml:space="preserve"> Fuchu</v>
      </c>
      <c r="Q1507">
        <f>VLOOKUP($D1507,metadata!$B$2:$S$450,14,FALSE)</f>
        <v>35.668968999999997</v>
      </c>
      <c r="R1507">
        <f>VLOOKUP($D1507,metadata!$B$2:$S$450,15,FALSE)</f>
        <v>139.47766899999999</v>
      </c>
      <c r="S1507">
        <f>VLOOKUP($D1507,metadata!$B$2:$S$450,16,FALSE)</f>
        <v>0.05</v>
      </c>
      <c r="T1507">
        <f>VLOOKUP($D1507,metadata!$B$2:$S$450,17,FALSE)</f>
        <v>50</v>
      </c>
      <c r="U1507">
        <f>VLOOKUP($D1507,metadata!$B$2:$S$450,18,FALSE)</f>
        <v>0</v>
      </c>
      <c r="V1507">
        <f>VLOOKUP($D1507,metadata!$B$2:$Z$450,19,FALSE)</f>
        <v>25</v>
      </c>
      <c r="W1507" t="str">
        <f>VLOOKUP($D1507,metadata!$B$2:$Z$450,20,FALSE)</f>
        <v>global average</v>
      </c>
      <c r="X1507">
        <f>VLOOKUP($D1507,metadata!$B$2:$Z$450,21,FALSE)</f>
        <v>0</v>
      </c>
      <c r="Y1507">
        <f>VLOOKUP($D1507,metadata!$B$2:$Z$450,22,FALSE)</f>
        <v>19</v>
      </c>
      <c r="Z1507">
        <f>VLOOKUP($D1507,metadata!$B$2:$Z$450,23,FALSE)</f>
        <v>0</v>
      </c>
      <c r="AA1507">
        <f>VLOOKUP($D1507,metadata!$B$2:$Z$450,24,FALSE)</f>
        <v>0</v>
      </c>
      <c r="AB1507">
        <f>VLOOKUP($D1507,metadata!$B$2:$Z$450,25,FALSE)</f>
        <v>0</v>
      </c>
    </row>
    <row r="1508" spans="3:28" x14ac:dyDescent="0.3">
      <c r="C1508">
        <v>1507</v>
      </c>
      <c r="D1508" s="11" t="str">
        <f t="shared" si="23"/>
        <v>19- Fuchu</v>
      </c>
      <c r="E1508" t="str">
        <f>VLOOKUP($D1508,metadata!$B$2:$S$450,2,FALSE)</f>
        <v>Kato, Y</v>
      </c>
      <c r="F1508" t="str">
        <f>VLOOKUP($D1508,metadata!$B$2:$S$450,3,FALSE)</f>
        <v>Geographic variation in photoperiodic response for the induction of pupal diapause in the Aristolochia-feeding butterfly Atrophaneura alcinous</v>
      </c>
      <c r="G1508" t="str">
        <f>VLOOKUP($D1508,metadata!$B$2:$S$450,4,FALSE)</f>
        <v>10.1303/aez.2005.347</v>
      </c>
      <c r="H1508" t="str">
        <f>VLOOKUP($D1508,metadata!$B$2:$S$450,5,FALSE)</f>
        <v>y</v>
      </c>
      <c r="I1508" t="str">
        <f>VLOOKUP($D1508,metadata!$B$2:$S$450,6,FALSE)</f>
        <v>a</v>
      </c>
      <c r="J1508" t="str">
        <f>VLOOKUP($D1508,metadata!$B$2:$S$450,7,FALSE)</f>
        <v>i</v>
      </c>
      <c r="K1508">
        <f>VLOOKUP($D1508,metadata!$B$2:$S$450,8,FALSE)</f>
        <v>7</v>
      </c>
      <c r="L1508">
        <f>VLOOKUP($D1508,metadata!$B$2:$S$450,9,FALSE)</f>
        <v>5</v>
      </c>
      <c r="M1508">
        <f>VLOOKUP($D1508,metadata!$B$2:$S$450,10,FALSE)</f>
        <v>0</v>
      </c>
      <c r="N1508" t="str">
        <f>VLOOKUP($D1508,metadata!$B$2:$S$450,11,FALSE)</f>
        <v>Atrophaneura alcinous</v>
      </c>
      <c r="O1508" t="str">
        <f>VLOOKUP($D1508,metadata!$B$2:$S$450,12,FALSE)</f>
        <v>lepidoptera</v>
      </c>
      <c r="P1508" t="str">
        <f>VLOOKUP($D1508,metadata!$B$2:$S$450,13,FALSE)</f>
        <v xml:space="preserve"> Fuchu</v>
      </c>
      <c r="Q1508">
        <f>VLOOKUP($D1508,metadata!$B$2:$S$450,14,FALSE)</f>
        <v>35.668968999999997</v>
      </c>
      <c r="R1508">
        <f>VLOOKUP($D1508,metadata!$B$2:$S$450,15,FALSE)</f>
        <v>139.47766899999999</v>
      </c>
      <c r="S1508">
        <f>VLOOKUP($D1508,metadata!$B$2:$S$450,16,FALSE)</f>
        <v>0.05</v>
      </c>
      <c r="T1508">
        <f>VLOOKUP($D1508,metadata!$B$2:$S$450,17,FALSE)</f>
        <v>50</v>
      </c>
      <c r="U1508">
        <f>VLOOKUP($D1508,metadata!$B$2:$S$450,18,FALSE)</f>
        <v>0</v>
      </c>
      <c r="V1508">
        <f>VLOOKUP($D1508,metadata!$B$2:$Z$450,19,FALSE)</f>
        <v>25</v>
      </c>
      <c r="W1508" t="str">
        <f>VLOOKUP($D1508,metadata!$B$2:$Z$450,20,FALSE)</f>
        <v>global average</v>
      </c>
      <c r="X1508">
        <f>VLOOKUP($D1508,metadata!$B$2:$Z$450,21,FALSE)</f>
        <v>0</v>
      </c>
      <c r="Y1508">
        <f>VLOOKUP($D1508,metadata!$B$2:$Z$450,22,FALSE)</f>
        <v>19</v>
      </c>
      <c r="Z1508">
        <f>VLOOKUP($D1508,metadata!$B$2:$Z$450,23,FALSE)</f>
        <v>0</v>
      </c>
      <c r="AA1508">
        <f>VLOOKUP($D1508,metadata!$B$2:$Z$450,24,FALSE)</f>
        <v>0</v>
      </c>
      <c r="AB1508">
        <f>VLOOKUP($D1508,metadata!$B$2:$Z$450,25,FALSE)</f>
        <v>0</v>
      </c>
    </row>
    <row r="1509" spans="3:28" x14ac:dyDescent="0.3">
      <c r="C1509">
        <v>1508</v>
      </c>
      <c r="D1509" s="11" t="str">
        <f t="shared" si="23"/>
        <v>19- Fuchu</v>
      </c>
      <c r="E1509" t="str">
        <f>VLOOKUP($D1509,metadata!$B$2:$S$450,2,FALSE)</f>
        <v>Kato, Y</v>
      </c>
      <c r="F1509" t="str">
        <f>VLOOKUP($D1509,metadata!$B$2:$S$450,3,FALSE)</f>
        <v>Geographic variation in photoperiodic response for the induction of pupal diapause in the Aristolochia-feeding butterfly Atrophaneura alcinous</v>
      </c>
      <c r="G1509" t="str">
        <f>VLOOKUP($D1509,metadata!$B$2:$S$450,4,FALSE)</f>
        <v>10.1303/aez.2005.347</v>
      </c>
      <c r="H1509" t="str">
        <f>VLOOKUP($D1509,metadata!$B$2:$S$450,5,FALSE)</f>
        <v>y</v>
      </c>
      <c r="I1509" t="str">
        <f>VLOOKUP($D1509,metadata!$B$2:$S$450,6,FALSE)</f>
        <v>a</v>
      </c>
      <c r="J1509" t="str">
        <f>VLOOKUP($D1509,metadata!$B$2:$S$450,7,FALSE)</f>
        <v>i</v>
      </c>
      <c r="K1509">
        <f>VLOOKUP($D1509,metadata!$B$2:$S$450,8,FALSE)</f>
        <v>7</v>
      </c>
      <c r="L1509">
        <f>VLOOKUP($D1509,metadata!$B$2:$S$450,9,FALSE)</f>
        <v>5</v>
      </c>
      <c r="M1509">
        <f>VLOOKUP($D1509,metadata!$B$2:$S$450,10,FALSE)</f>
        <v>0</v>
      </c>
      <c r="N1509" t="str">
        <f>VLOOKUP($D1509,metadata!$B$2:$S$450,11,FALSE)</f>
        <v>Atrophaneura alcinous</v>
      </c>
      <c r="O1509" t="str">
        <f>VLOOKUP($D1509,metadata!$B$2:$S$450,12,FALSE)</f>
        <v>lepidoptera</v>
      </c>
      <c r="P1509" t="str">
        <f>VLOOKUP($D1509,metadata!$B$2:$S$450,13,FALSE)</f>
        <v xml:space="preserve"> Fuchu</v>
      </c>
      <c r="Q1509">
        <f>VLOOKUP($D1509,metadata!$B$2:$S$450,14,FALSE)</f>
        <v>35.668968999999997</v>
      </c>
      <c r="R1509">
        <f>VLOOKUP($D1509,metadata!$B$2:$S$450,15,FALSE)</f>
        <v>139.47766899999999</v>
      </c>
      <c r="S1509">
        <f>VLOOKUP($D1509,metadata!$B$2:$S$450,16,FALSE)</f>
        <v>0.05</v>
      </c>
      <c r="T1509">
        <f>VLOOKUP($D1509,metadata!$B$2:$S$450,17,FALSE)</f>
        <v>50</v>
      </c>
      <c r="U1509">
        <f>VLOOKUP($D1509,metadata!$B$2:$S$450,18,FALSE)</f>
        <v>0</v>
      </c>
      <c r="V1509">
        <f>VLOOKUP($D1509,metadata!$B$2:$Z$450,19,FALSE)</f>
        <v>25</v>
      </c>
      <c r="W1509" t="str">
        <f>VLOOKUP($D1509,metadata!$B$2:$Z$450,20,FALSE)</f>
        <v>global average</v>
      </c>
      <c r="X1509">
        <f>VLOOKUP($D1509,metadata!$B$2:$Z$450,21,FALSE)</f>
        <v>0</v>
      </c>
      <c r="Y1509">
        <f>VLOOKUP($D1509,metadata!$B$2:$Z$450,22,FALSE)</f>
        <v>19</v>
      </c>
      <c r="Z1509">
        <f>VLOOKUP($D1509,metadata!$B$2:$Z$450,23,FALSE)</f>
        <v>0</v>
      </c>
      <c r="AA1509">
        <f>VLOOKUP($D1509,metadata!$B$2:$Z$450,24,FALSE)</f>
        <v>0</v>
      </c>
      <c r="AB1509">
        <f>VLOOKUP($D1509,metadata!$B$2:$Z$450,25,FALSE)</f>
        <v>0</v>
      </c>
    </row>
    <row r="1510" spans="3:28" x14ac:dyDescent="0.3">
      <c r="C1510">
        <v>1509</v>
      </c>
      <c r="D1510" s="11" t="str">
        <f t="shared" si="23"/>
        <v>19- Fuchu</v>
      </c>
      <c r="E1510" t="str">
        <f>VLOOKUP($D1510,metadata!$B$2:$S$450,2,FALSE)</f>
        <v>Kato, Y</v>
      </c>
      <c r="F1510" t="str">
        <f>VLOOKUP($D1510,metadata!$B$2:$S$450,3,FALSE)</f>
        <v>Geographic variation in photoperiodic response for the induction of pupal diapause in the Aristolochia-feeding butterfly Atrophaneura alcinous</v>
      </c>
      <c r="G1510" t="str">
        <f>VLOOKUP($D1510,metadata!$B$2:$S$450,4,FALSE)</f>
        <v>10.1303/aez.2005.347</v>
      </c>
      <c r="H1510" t="str">
        <f>VLOOKUP($D1510,metadata!$B$2:$S$450,5,FALSE)</f>
        <v>y</v>
      </c>
      <c r="I1510" t="str">
        <f>VLOOKUP($D1510,metadata!$B$2:$S$450,6,FALSE)</f>
        <v>a</v>
      </c>
      <c r="J1510" t="str">
        <f>VLOOKUP($D1510,metadata!$B$2:$S$450,7,FALSE)</f>
        <v>i</v>
      </c>
      <c r="K1510">
        <f>VLOOKUP($D1510,metadata!$B$2:$S$450,8,FALSE)</f>
        <v>7</v>
      </c>
      <c r="L1510">
        <f>VLOOKUP($D1510,metadata!$B$2:$S$450,9,FALSE)</f>
        <v>5</v>
      </c>
      <c r="M1510">
        <f>VLOOKUP($D1510,metadata!$B$2:$S$450,10,FALSE)</f>
        <v>0</v>
      </c>
      <c r="N1510" t="str">
        <f>VLOOKUP($D1510,metadata!$B$2:$S$450,11,FALSE)</f>
        <v>Atrophaneura alcinous</v>
      </c>
      <c r="O1510" t="str">
        <f>VLOOKUP($D1510,metadata!$B$2:$S$450,12,FALSE)</f>
        <v>lepidoptera</v>
      </c>
      <c r="P1510" t="str">
        <f>VLOOKUP($D1510,metadata!$B$2:$S$450,13,FALSE)</f>
        <v xml:space="preserve"> Fuchu</v>
      </c>
      <c r="Q1510">
        <f>VLOOKUP($D1510,metadata!$B$2:$S$450,14,FALSE)</f>
        <v>35.668968999999997</v>
      </c>
      <c r="R1510">
        <f>VLOOKUP($D1510,metadata!$B$2:$S$450,15,FALSE)</f>
        <v>139.47766899999999</v>
      </c>
      <c r="S1510">
        <f>VLOOKUP($D1510,metadata!$B$2:$S$450,16,FALSE)</f>
        <v>0.05</v>
      </c>
      <c r="T1510">
        <f>VLOOKUP($D1510,metadata!$B$2:$S$450,17,FALSE)</f>
        <v>50</v>
      </c>
      <c r="U1510">
        <f>VLOOKUP($D1510,metadata!$B$2:$S$450,18,FALSE)</f>
        <v>0</v>
      </c>
      <c r="V1510">
        <f>VLOOKUP($D1510,metadata!$B$2:$Z$450,19,FALSE)</f>
        <v>25</v>
      </c>
      <c r="W1510" t="str">
        <f>VLOOKUP($D1510,metadata!$B$2:$Z$450,20,FALSE)</f>
        <v>global average</v>
      </c>
      <c r="X1510">
        <f>VLOOKUP($D1510,metadata!$B$2:$Z$450,21,FALSE)</f>
        <v>0</v>
      </c>
      <c r="Y1510">
        <f>VLOOKUP($D1510,metadata!$B$2:$Z$450,22,FALSE)</f>
        <v>19</v>
      </c>
      <c r="Z1510">
        <f>VLOOKUP($D1510,metadata!$B$2:$Z$450,23,FALSE)</f>
        <v>0</v>
      </c>
      <c r="AA1510">
        <f>VLOOKUP($D1510,metadata!$B$2:$Z$450,24,FALSE)</f>
        <v>0</v>
      </c>
      <c r="AB1510">
        <f>VLOOKUP($D1510,metadata!$B$2:$Z$450,25,FALSE)</f>
        <v>0</v>
      </c>
    </row>
    <row r="1511" spans="3:28" x14ac:dyDescent="0.3">
      <c r="C1511">
        <v>1510</v>
      </c>
      <c r="D1511" s="11" t="str">
        <f t="shared" si="23"/>
        <v>19- Fuchu</v>
      </c>
      <c r="E1511" t="str">
        <f>VLOOKUP($D1511,metadata!$B$2:$S$450,2,FALSE)</f>
        <v>Kato, Y</v>
      </c>
      <c r="F1511" t="str">
        <f>VLOOKUP($D1511,metadata!$B$2:$S$450,3,FALSE)</f>
        <v>Geographic variation in photoperiodic response for the induction of pupal diapause in the Aristolochia-feeding butterfly Atrophaneura alcinous</v>
      </c>
      <c r="G1511" t="str">
        <f>VLOOKUP($D1511,metadata!$B$2:$S$450,4,FALSE)</f>
        <v>10.1303/aez.2005.347</v>
      </c>
      <c r="H1511" t="str">
        <f>VLOOKUP($D1511,metadata!$B$2:$S$450,5,FALSE)</f>
        <v>y</v>
      </c>
      <c r="I1511" t="str">
        <f>VLOOKUP($D1511,metadata!$B$2:$S$450,6,FALSE)</f>
        <v>a</v>
      </c>
      <c r="J1511" t="str">
        <f>VLOOKUP($D1511,metadata!$B$2:$S$450,7,FALSE)</f>
        <v>i</v>
      </c>
      <c r="K1511">
        <f>VLOOKUP($D1511,metadata!$B$2:$S$450,8,FALSE)</f>
        <v>7</v>
      </c>
      <c r="L1511">
        <f>VLOOKUP($D1511,metadata!$B$2:$S$450,9,FALSE)</f>
        <v>5</v>
      </c>
      <c r="M1511">
        <f>VLOOKUP($D1511,metadata!$B$2:$S$450,10,FALSE)</f>
        <v>0</v>
      </c>
      <c r="N1511" t="str">
        <f>VLOOKUP($D1511,metadata!$B$2:$S$450,11,FALSE)</f>
        <v>Atrophaneura alcinous</v>
      </c>
      <c r="O1511" t="str">
        <f>VLOOKUP($D1511,metadata!$B$2:$S$450,12,FALSE)</f>
        <v>lepidoptera</v>
      </c>
      <c r="P1511" t="str">
        <f>VLOOKUP($D1511,metadata!$B$2:$S$450,13,FALSE)</f>
        <v xml:space="preserve"> Fuchu</v>
      </c>
      <c r="Q1511">
        <f>VLOOKUP($D1511,metadata!$B$2:$S$450,14,FALSE)</f>
        <v>35.668968999999997</v>
      </c>
      <c r="R1511">
        <f>VLOOKUP($D1511,metadata!$B$2:$S$450,15,FALSE)</f>
        <v>139.47766899999999</v>
      </c>
      <c r="S1511">
        <f>VLOOKUP($D1511,metadata!$B$2:$S$450,16,FALSE)</f>
        <v>0.05</v>
      </c>
      <c r="T1511">
        <f>VLOOKUP($D1511,metadata!$B$2:$S$450,17,FALSE)</f>
        <v>50</v>
      </c>
      <c r="U1511">
        <f>VLOOKUP($D1511,metadata!$B$2:$S$450,18,FALSE)</f>
        <v>0</v>
      </c>
      <c r="V1511">
        <f>VLOOKUP($D1511,metadata!$B$2:$Z$450,19,FALSE)</f>
        <v>25</v>
      </c>
      <c r="W1511" t="str">
        <f>VLOOKUP($D1511,metadata!$B$2:$Z$450,20,FALSE)</f>
        <v>global average</v>
      </c>
      <c r="X1511">
        <f>VLOOKUP($D1511,metadata!$B$2:$Z$450,21,FALSE)</f>
        <v>0</v>
      </c>
      <c r="Y1511">
        <f>VLOOKUP($D1511,metadata!$B$2:$Z$450,22,FALSE)</f>
        <v>19</v>
      </c>
      <c r="Z1511">
        <f>VLOOKUP($D1511,metadata!$B$2:$Z$450,23,FALSE)</f>
        <v>0</v>
      </c>
      <c r="AA1511">
        <f>VLOOKUP($D1511,metadata!$B$2:$Z$450,24,FALSE)</f>
        <v>0</v>
      </c>
      <c r="AB1511">
        <f>VLOOKUP($D1511,metadata!$B$2:$Z$450,25,FALSE)</f>
        <v>0</v>
      </c>
    </row>
    <row r="1512" spans="3:28" x14ac:dyDescent="0.3">
      <c r="C1512">
        <v>1511</v>
      </c>
      <c r="D1512" s="11" t="str">
        <f t="shared" si="23"/>
        <v>19- Fuchu</v>
      </c>
      <c r="E1512" t="str">
        <f>VLOOKUP($D1512,metadata!$B$2:$S$450,2,FALSE)</f>
        <v>Kato, Y</v>
      </c>
      <c r="F1512" t="str">
        <f>VLOOKUP($D1512,metadata!$B$2:$S$450,3,FALSE)</f>
        <v>Geographic variation in photoperiodic response for the induction of pupal diapause in the Aristolochia-feeding butterfly Atrophaneura alcinous</v>
      </c>
      <c r="G1512" t="str">
        <f>VLOOKUP($D1512,metadata!$B$2:$S$450,4,FALSE)</f>
        <v>10.1303/aez.2005.347</v>
      </c>
      <c r="H1512" t="str">
        <f>VLOOKUP($D1512,metadata!$B$2:$S$450,5,FALSE)</f>
        <v>y</v>
      </c>
      <c r="I1512" t="str">
        <f>VLOOKUP($D1512,metadata!$B$2:$S$450,6,FALSE)</f>
        <v>a</v>
      </c>
      <c r="J1512" t="str">
        <f>VLOOKUP($D1512,metadata!$B$2:$S$450,7,FALSE)</f>
        <v>i</v>
      </c>
      <c r="K1512">
        <f>VLOOKUP($D1512,metadata!$B$2:$S$450,8,FALSE)</f>
        <v>7</v>
      </c>
      <c r="L1512">
        <f>VLOOKUP($D1512,metadata!$B$2:$S$450,9,FALSE)</f>
        <v>5</v>
      </c>
      <c r="M1512">
        <f>VLOOKUP($D1512,metadata!$B$2:$S$450,10,FALSE)</f>
        <v>0</v>
      </c>
      <c r="N1512" t="str">
        <f>VLOOKUP($D1512,metadata!$B$2:$S$450,11,FALSE)</f>
        <v>Atrophaneura alcinous</v>
      </c>
      <c r="O1512" t="str">
        <f>VLOOKUP($D1512,metadata!$B$2:$S$450,12,FALSE)</f>
        <v>lepidoptera</v>
      </c>
      <c r="P1512" t="str">
        <f>VLOOKUP($D1512,metadata!$B$2:$S$450,13,FALSE)</f>
        <v xml:space="preserve"> Fuchu</v>
      </c>
      <c r="Q1512">
        <f>VLOOKUP($D1512,metadata!$B$2:$S$450,14,FALSE)</f>
        <v>35.668968999999997</v>
      </c>
      <c r="R1512">
        <f>VLOOKUP($D1512,metadata!$B$2:$S$450,15,FALSE)</f>
        <v>139.47766899999999</v>
      </c>
      <c r="S1512">
        <f>VLOOKUP($D1512,metadata!$B$2:$S$450,16,FALSE)</f>
        <v>0.05</v>
      </c>
      <c r="T1512">
        <f>VLOOKUP($D1512,metadata!$B$2:$S$450,17,FALSE)</f>
        <v>50</v>
      </c>
      <c r="U1512">
        <f>VLOOKUP($D1512,metadata!$B$2:$S$450,18,FALSE)</f>
        <v>0</v>
      </c>
      <c r="V1512">
        <f>VLOOKUP($D1512,metadata!$B$2:$Z$450,19,FALSE)</f>
        <v>25</v>
      </c>
      <c r="W1512" t="str">
        <f>VLOOKUP($D1512,metadata!$B$2:$Z$450,20,FALSE)</f>
        <v>global average</v>
      </c>
      <c r="X1512">
        <f>VLOOKUP($D1512,metadata!$B$2:$Z$450,21,FALSE)</f>
        <v>0</v>
      </c>
      <c r="Y1512">
        <f>VLOOKUP($D1512,metadata!$B$2:$Z$450,22,FALSE)</f>
        <v>19</v>
      </c>
      <c r="Z1512">
        <f>VLOOKUP($D1512,metadata!$B$2:$Z$450,23,FALSE)</f>
        <v>0</v>
      </c>
      <c r="AA1512">
        <f>VLOOKUP($D1512,metadata!$B$2:$Z$450,24,FALSE)</f>
        <v>0</v>
      </c>
      <c r="AB1512">
        <f>VLOOKUP($D1512,metadata!$B$2:$Z$450,25,FALSE)</f>
        <v>0</v>
      </c>
    </row>
    <row r="1513" spans="3:28" x14ac:dyDescent="0.3">
      <c r="C1513">
        <v>1512</v>
      </c>
      <c r="D1513" s="11" t="str">
        <f t="shared" si="23"/>
        <v>19- Fuchu</v>
      </c>
      <c r="E1513" t="str">
        <f>VLOOKUP($D1513,metadata!$B$2:$S$450,2,FALSE)</f>
        <v>Kato, Y</v>
      </c>
      <c r="F1513" t="str">
        <f>VLOOKUP($D1513,metadata!$B$2:$S$450,3,FALSE)</f>
        <v>Geographic variation in photoperiodic response for the induction of pupal diapause in the Aristolochia-feeding butterfly Atrophaneura alcinous</v>
      </c>
      <c r="G1513" t="str">
        <f>VLOOKUP($D1513,metadata!$B$2:$S$450,4,FALSE)</f>
        <v>10.1303/aez.2005.347</v>
      </c>
      <c r="H1513" t="str">
        <f>VLOOKUP($D1513,metadata!$B$2:$S$450,5,FALSE)</f>
        <v>y</v>
      </c>
      <c r="I1513" t="str">
        <f>VLOOKUP($D1513,metadata!$B$2:$S$450,6,FALSE)</f>
        <v>a</v>
      </c>
      <c r="J1513" t="str">
        <f>VLOOKUP($D1513,metadata!$B$2:$S$450,7,FALSE)</f>
        <v>i</v>
      </c>
      <c r="K1513">
        <f>VLOOKUP($D1513,metadata!$B$2:$S$450,8,FALSE)</f>
        <v>7</v>
      </c>
      <c r="L1513">
        <f>VLOOKUP($D1513,metadata!$B$2:$S$450,9,FALSE)</f>
        <v>5</v>
      </c>
      <c r="M1513">
        <f>VLOOKUP($D1513,metadata!$B$2:$S$450,10,FALSE)</f>
        <v>0</v>
      </c>
      <c r="N1513" t="str">
        <f>VLOOKUP($D1513,metadata!$B$2:$S$450,11,FALSE)</f>
        <v>Atrophaneura alcinous</v>
      </c>
      <c r="O1513" t="str">
        <f>VLOOKUP($D1513,metadata!$B$2:$S$450,12,FALSE)</f>
        <v>lepidoptera</v>
      </c>
      <c r="P1513" t="str">
        <f>VLOOKUP($D1513,metadata!$B$2:$S$450,13,FALSE)</f>
        <v xml:space="preserve"> Fuchu</v>
      </c>
      <c r="Q1513">
        <f>VLOOKUP($D1513,metadata!$B$2:$S$450,14,FALSE)</f>
        <v>35.668968999999997</v>
      </c>
      <c r="R1513">
        <f>VLOOKUP($D1513,metadata!$B$2:$S$450,15,FALSE)</f>
        <v>139.47766899999999</v>
      </c>
      <c r="S1513">
        <f>VLOOKUP($D1513,metadata!$B$2:$S$450,16,FALSE)</f>
        <v>0.05</v>
      </c>
      <c r="T1513">
        <f>VLOOKUP($D1513,metadata!$B$2:$S$450,17,FALSE)</f>
        <v>50</v>
      </c>
      <c r="U1513">
        <f>VLOOKUP($D1513,metadata!$B$2:$S$450,18,FALSE)</f>
        <v>0</v>
      </c>
      <c r="V1513">
        <f>VLOOKUP($D1513,metadata!$B$2:$Z$450,19,FALSE)</f>
        <v>25</v>
      </c>
      <c r="W1513" t="str">
        <f>VLOOKUP($D1513,metadata!$B$2:$Z$450,20,FALSE)</f>
        <v>global average</v>
      </c>
      <c r="X1513">
        <f>VLOOKUP($D1513,metadata!$B$2:$Z$450,21,FALSE)</f>
        <v>0</v>
      </c>
      <c r="Y1513">
        <f>VLOOKUP($D1513,metadata!$B$2:$Z$450,22,FALSE)</f>
        <v>19</v>
      </c>
      <c r="Z1513">
        <f>VLOOKUP($D1513,metadata!$B$2:$Z$450,23,FALSE)</f>
        <v>0</v>
      </c>
      <c r="AA1513">
        <f>VLOOKUP($D1513,metadata!$B$2:$Z$450,24,FALSE)</f>
        <v>0</v>
      </c>
      <c r="AB1513">
        <f>VLOOKUP($D1513,metadata!$B$2:$Z$450,25,FALSE)</f>
        <v>0</v>
      </c>
    </row>
    <row r="1514" spans="3:28" x14ac:dyDescent="0.3">
      <c r="C1514">
        <v>1513</v>
      </c>
      <c r="D1514" s="11" t="str">
        <f t="shared" si="23"/>
        <v>19- Fuchu</v>
      </c>
      <c r="E1514" t="str">
        <f>VLOOKUP($D1514,metadata!$B$2:$S$450,2,FALSE)</f>
        <v>Kato, Y</v>
      </c>
      <c r="F1514" t="str">
        <f>VLOOKUP($D1514,metadata!$B$2:$S$450,3,FALSE)</f>
        <v>Geographic variation in photoperiodic response for the induction of pupal diapause in the Aristolochia-feeding butterfly Atrophaneura alcinous</v>
      </c>
      <c r="G1514" t="str">
        <f>VLOOKUP($D1514,metadata!$B$2:$S$450,4,FALSE)</f>
        <v>10.1303/aez.2005.347</v>
      </c>
      <c r="H1514" t="str">
        <f>VLOOKUP($D1514,metadata!$B$2:$S$450,5,FALSE)</f>
        <v>y</v>
      </c>
      <c r="I1514" t="str">
        <f>VLOOKUP($D1514,metadata!$B$2:$S$450,6,FALSE)</f>
        <v>a</v>
      </c>
      <c r="J1514" t="str">
        <f>VLOOKUP($D1514,metadata!$B$2:$S$450,7,FALSE)</f>
        <v>i</v>
      </c>
      <c r="K1514">
        <f>VLOOKUP($D1514,metadata!$B$2:$S$450,8,FALSE)</f>
        <v>7</v>
      </c>
      <c r="L1514">
        <f>VLOOKUP($D1514,metadata!$B$2:$S$450,9,FALSE)</f>
        <v>5</v>
      </c>
      <c r="M1514">
        <f>VLOOKUP($D1514,metadata!$B$2:$S$450,10,FALSE)</f>
        <v>0</v>
      </c>
      <c r="N1514" t="str">
        <f>VLOOKUP($D1514,metadata!$B$2:$S$450,11,FALSE)</f>
        <v>Atrophaneura alcinous</v>
      </c>
      <c r="O1514" t="str">
        <f>VLOOKUP($D1514,metadata!$B$2:$S$450,12,FALSE)</f>
        <v>lepidoptera</v>
      </c>
      <c r="P1514" t="str">
        <f>VLOOKUP($D1514,metadata!$B$2:$S$450,13,FALSE)</f>
        <v xml:space="preserve"> Fuchu</v>
      </c>
      <c r="Q1514">
        <f>VLOOKUP($D1514,metadata!$B$2:$S$450,14,FALSE)</f>
        <v>35.668968999999997</v>
      </c>
      <c r="R1514">
        <f>VLOOKUP($D1514,metadata!$B$2:$S$450,15,FALSE)</f>
        <v>139.47766899999999</v>
      </c>
      <c r="S1514">
        <f>VLOOKUP($D1514,metadata!$B$2:$S$450,16,FALSE)</f>
        <v>0.05</v>
      </c>
      <c r="T1514">
        <f>VLOOKUP($D1514,metadata!$B$2:$S$450,17,FALSE)</f>
        <v>50</v>
      </c>
      <c r="U1514">
        <f>VLOOKUP($D1514,metadata!$B$2:$S$450,18,FALSE)</f>
        <v>0</v>
      </c>
      <c r="V1514">
        <f>VLOOKUP($D1514,metadata!$B$2:$Z$450,19,FALSE)</f>
        <v>25</v>
      </c>
      <c r="W1514" t="str">
        <f>VLOOKUP($D1514,metadata!$B$2:$Z$450,20,FALSE)</f>
        <v>global average</v>
      </c>
      <c r="X1514">
        <f>VLOOKUP($D1514,metadata!$B$2:$Z$450,21,FALSE)</f>
        <v>0</v>
      </c>
      <c r="Y1514">
        <f>VLOOKUP($D1514,metadata!$B$2:$Z$450,22,FALSE)</f>
        <v>19</v>
      </c>
      <c r="Z1514">
        <f>VLOOKUP($D1514,metadata!$B$2:$Z$450,23,FALSE)</f>
        <v>0</v>
      </c>
      <c r="AA1514">
        <f>VLOOKUP($D1514,metadata!$B$2:$Z$450,24,FALSE)</f>
        <v>0</v>
      </c>
      <c r="AB1514">
        <f>VLOOKUP($D1514,metadata!$B$2:$Z$450,25,FALSE)</f>
        <v>0</v>
      </c>
    </row>
    <row r="1515" spans="3:28" x14ac:dyDescent="0.3">
      <c r="C1515">
        <v>1514</v>
      </c>
      <c r="D1515" s="11" t="str">
        <f t="shared" si="23"/>
        <v>19- Fuchu</v>
      </c>
      <c r="E1515" t="str">
        <f>VLOOKUP($D1515,metadata!$B$2:$S$450,2,FALSE)</f>
        <v>Kato, Y</v>
      </c>
      <c r="F1515" t="str">
        <f>VLOOKUP($D1515,metadata!$B$2:$S$450,3,FALSE)</f>
        <v>Geographic variation in photoperiodic response for the induction of pupal diapause in the Aristolochia-feeding butterfly Atrophaneura alcinous</v>
      </c>
      <c r="G1515" t="str">
        <f>VLOOKUP($D1515,metadata!$B$2:$S$450,4,FALSE)</f>
        <v>10.1303/aez.2005.347</v>
      </c>
      <c r="H1515" t="str">
        <f>VLOOKUP($D1515,metadata!$B$2:$S$450,5,FALSE)</f>
        <v>y</v>
      </c>
      <c r="I1515" t="str">
        <f>VLOOKUP($D1515,metadata!$B$2:$S$450,6,FALSE)</f>
        <v>a</v>
      </c>
      <c r="J1515" t="str">
        <f>VLOOKUP($D1515,metadata!$B$2:$S$450,7,FALSE)</f>
        <v>i</v>
      </c>
      <c r="K1515">
        <f>VLOOKUP($D1515,metadata!$B$2:$S$450,8,FALSE)</f>
        <v>7</v>
      </c>
      <c r="L1515">
        <f>VLOOKUP($D1515,metadata!$B$2:$S$450,9,FALSE)</f>
        <v>5</v>
      </c>
      <c r="M1515">
        <f>VLOOKUP($D1515,metadata!$B$2:$S$450,10,FALSE)</f>
        <v>0</v>
      </c>
      <c r="N1515" t="str">
        <f>VLOOKUP($D1515,metadata!$B$2:$S$450,11,FALSE)</f>
        <v>Atrophaneura alcinous</v>
      </c>
      <c r="O1515" t="str">
        <f>VLOOKUP($D1515,metadata!$B$2:$S$450,12,FALSE)</f>
        <v>lepidoptera</v>
      </c>
      <c r="P1515" t="str">
        <f>VLOOKUP($D1515,metadata!$B$2:$S$450,13,FALSE)</f>
        <v xml:space="preserve"> Fuchu</v>
      </c>
      <c r="Q1515">
        <f>VLOOKUP($D1515,metadata!$B$2:$S$450,14,FALSE)</f>
        <v>35.668968999999997</v>
      </c>
      <c r="R1515">
        <f>VLOOKUP($D1515,metadata!$B$2:$S$450,15,FALSE)</f>
        <v>139.47766899999999</v>
      </c>
      <c r="S1515">
        <f>VLOOKUP($D1515,metadata!$B$2:$S$450,16,FALSE)</f>
        <v>0.05</v>
      </c>
      <c r="T1515">
        <f>VLOOKUP($D1515,metadata!$B$2:$S$450,17,FALSE)</f>
        <v>50</v>
      </c>
      <c r="U1515">
        <f>VLOOKUP($D1515,metadata!$B$2:$S$450,18,FALSE)</f>
        <v>0</v>
      </c>
      <c r="V1515">
        <f>VLOOKUP($D1515,metadata!$B$2:$Z$450,19,FALSE)</f>
        <v>25</v>
      </c>
      <c r="W1515" t="str">
        <f>VLOOKUP($D1515,metadata!$B$2:$Z$450,20,FALSE)</f>
        <v>global average</v>
      </c>
      <c r="X1515">
        <f>VLOOKUP($D1515,metadata!$B$2:$Z$450,21,FALSE)</f>
        <v>0</v>
      </c>
      <c r="Y1515">
        <f>VLOOKUP($D1515,metadata!$B$2:$Z$450,22,FALSE)</f>
        <v>19</v>
      </c>
      <c r="Z1515">
        <f>VLOOKUP($D1515,metadata!$B$2:$Z$450,23,FALSE)</f>
        <v>0</v>
      </c>
      <c r="AA1515">
        <f>VLOOKUP($D1515,metadata!$B$2:$Z$450,24,FALSE)</f>
        <v>0</v>
      </c>
      <c r="AB1515">
        <f>VLOOKUP($D1515,metadata!$B$2:$Z$450,25,FALSE)</f>
        <v>0</v>
      </c>
    </row>
    <row r="1516" spans="3:28" x14ac:dyDescent="0.3">
      <c r="C1516">
        <v>1515</v>
      </c>
      <c r="D1516" s="11" t="str">
        <f t="shared" si="23"/>
        <v>19- Fuchu</v>
      </c>
      <c r="E1516" t="str">
        <f>VLOOKUP($D1516,metadata!$B$2:$S$450,2,FALSE)</f>
        <v>Kato, Y</v>
      </c>
      <c r="F1516" t="str">
        <f>VLOOKUP($D1516,metadata!$B$2:$S$450,3,FALSE)</f>
        <v>Geographic variation in photoperiodic response for the induction of pupal diapause in the Aristolochia-feeding butterfly Atrophaneura alcinous</v>
      </c>
      <c r="G1516" t="str">
        <f>VLOOKUP($D1516,metadata!$B$2:$S$450,4,FALSE)</f>
        <v>10.1303/aez.2005.347</v>
      </c>
      <c r="H1516" t="str">
        <f>VLOOKUP($D1516,metadata!$B$2:$S$450,5,FALSE)</f>
        <v>y</v>
      </c>
      <c r="I1516" t="str">
        <f>VLOOKUP($D1516,metadata!$B$2:$S$450,6,FALSE)</f>
        <v>a</v>
      </c>
      <c r="J1516" t="str">
        <f>VLOOKUP($D1516,metadata!$B$2:$S$450,7,FALSE)</f>
        <v>i</v>
      </c>
      <c r="K1516">
        <f>VLOOKUP($D1516,metadata!$B$2:$S$450,8,FALSE)</f>
        <v>7</v>
      </c>
      <c r="L1516">
        <f>VLOOKUP($D1516,metadata!$B$2:$S$450,9,FALSE)</f>
        <v>5</v>
      </c>
      <c r="M1516">
        <f>VLOOKUP($D1516,metadata!$B$2:$S$450,10,FALSE)</f>
        <v>0</v>
      </c>
      <c r="N1516" t="str">
        <f>VLOOKUP($D1516,metadata!$B$2:$S$450,11,FALSE)</f>
        <v>Atrophaneura alcinous</v>
      </c>
      <c r="O1516" t="str">
        <f>VLOOKUP($D1516,metadata!$B$2:$S$450,12,FALSE)</f>
        <v>lepidoptera</v>
      </c>
      <c r="P1516" t="str">
        <f>VLOOKUP($D1516,metadata!$B$2:$S$450,13,FALSE)</f>
        <v xml:space="preserve"> Fuchu</v>
      </c>
      <c r="Q1516">
        <f>VLOOKUP($D1516,metadata!$B$2:$S$450,14,FALSE)</f>
        <v>35.668968999999997</v>
      </c>
      <c r="R1516">
        <f>VLOOKUP($D1516,metadata!$B$2:$S$450,15,FALSE)</f>
        <v>139.47766899999999</v>
      </c>
      <c r="S1516">
        <f>VLOOKUP($D1516,metadata!$B$2:$S$450,16,FALSE)</f>
        <v>0.05</v>
      </c>
      <c r="T1516">
        <f>VLOOKUP($D1516,metadata!$B$2:$S$450,17,FALSE)</f>
        <v>50</v>
      </c>
      <c r="U1516">
        <f>VLOOKUP($D1516,metadata!$B$2:$S$450,18,FALSE)</f>
        <v>0</v>
      </c>
      <c r="V1516">
        <f>VLOOKUP($D1516,metadata!$B$2:$Z$450,19,FALSE)</f>
        <v>25</v>
      </c>
      <c r="W1516" t="str">
        <f>VLOOKUP($D1516,metadata!$B$2:$Z$450,20,FALSE)</f>
        <v>global average</v>
      </c>
      <c r="X1516">
        <f>VLOOKUP($D1516,metadata!$B$2:$Z$450,21,FALSE)</f>
        <v>0</v>
      </c>
      <c r="Y1516">
        <f>VLOOKUP($D1516,metadata!$B$2:$Z$450,22,FALSE)</f>
        <v>19</v>
      </c>
      <c r="Z1516">
        <f>VLOOKUP($D1516,metadata!$B$2:$Z$450,23,FALSE)</f>
        <v>0</v>
      </c>
      <c r="AA1516">
        <f>VLOOKUP($D1516,metadata!$B$2:$Z$450,24,FALSE)</f>
        <v>0</v>
      </c>
      <c r="AB1516">
        <f>VLOOKUP($D1516,metadata!$B$2:$Z$450,25,FALSE)</f>
        <v>0</v>
      </c>
    </row>
    <row r="1517" spans="3:28" x14ac:dyDescent="0.3">
      <c r="C1517">
        <v>1516</v>
      </c>
      <c r="D1517" s="11" t="str">
        <f t="shared" si="23"/>
        <v>19- Fuchu</v>
      </c>
      <c r="E1517" t="str">
        <f>VLOOKUP($D1517,metadata!$B$2:$S$450,2,FALSE)</f>
        <v>Kato, Y</v>
      </c>
      <c r="F1517" t="str">
        <f>VLOOKUP($D1517,metadata!$B$2:$S$450,3,FALSE)</f>
        <v>Geographic variation in photoperiodic response for the induction of pupal diapause in the Aristolochia-feeding butterfly Atrophaneura alcinous</v>
      </c>
      <c r="G1517" t="str">
        <f>VLOOKUP($D1517,metadata!$B$2:$S$450,4,FALSE)</f>
        <v>10.1303/aez.2005.347</v>
      </c>
      <c r="H1517" t="str">
        <f>VLOOKUP($D1517,metadata!$B$2:$S$450,5,FALSE)</f>
        <v>y</v>
      </c>
      <c r="I1517" t="str">
        <f>VLOOKUP($D1517,metadata!$B$2:$S$450,6,FALSE)</f>
        <v>a</v>
      </c>
      <c r="J1517" t="str">
        <f>VLOOKUP($D1517,metadata!$B$2:$S$450,7,FALSE)</f>
        <v>i</v>
      </c>
      <c r="K1517">
        <f>VLOOKUP($D1517,metadata!$B$2:$S$450,8,FALSE)</f>
        <v>7</v>
      </c>
      <c r="L1517">
        <f>VLOOKUP($D1517,metadata!$B$2:$S$450,9,FALSE)</f>
        <v>5</v>
      </c>
      <c r="M1517">
        <f>VLOOKUP($D1517,metadata!$B$2:$S$450,10,FALSE)</f>
        <v>0</v>
      </c>
      <c r="N1517" t="str">
        <f>VLOOKUP($D1517,metadata!$B$2:$S$450,11,FALSE)</f>
        <v>Atrophaneura alcinous</v>
      </c>
      <c r="O1517" t="str">
        <f>VLOOKUP($D1517,metadata!$B$2:$S$450,12,FALSE)</f>
        <v>lepidoptera</v>
      </c>
      <c r="P1517" t="str">
        <f>VLOOKUP($D1517,metadata!$B$2:$S$450,13,FALSE)</f>
        <v xml:space="preserve"> Fuchu</v>
      </c>
      <c r="Q1517">
        <f>VLOOKUP($D1517,metadata!$B$2:$S$450,14,FALSE)</f>
        <v>35.668968999999997</v>
      </c>
      <c r="R1517">
        <f>VLOOKUP($D1517,metadata!$B$2:$S$450,15,FALSE)</f>
        <v>139.47766899999999</v>
      </c>
      <c r="S1517">
        <f>VLOOKUP($D1517,metadata!$B$2:$S$450,16,FALSE)</f>
        <v>0.05</v>
      </c>
      <c r="T1517">
        <f>VLOOKUP($D1517,metadata!$B$2:$S$450,17,FALSE)</f>
        <v>50</v>
      </c>
      <c r="U1517">
        <f>VLOOKUP($D1517,metadata!$B$2:$S$450,18,FALSE)</f>
        <v>0</v>
      </c>
      <c r="V1517">
        <f>VLOOKUP($D1517,metadata!$B$2:$Z$450,19,FALSE)</f>
        <v>25</v>
      </c>
      <c r="W1517" t="str">
        <f>VLOOKUP($D1517,metadata!$B$2:$Z$450,20,FALSE)</f>
        <v>global average</v>
      </c>
      <c r="X1517">
        <f>VLOOKUP($D1517,metadata!$B$2:$Z$450,21,FALSE)</f>
        <v>0</v>
      </c>
      <c r="Y1517">
        <f>VLOOKUP($D1517,metadata!$B$2:$Z$450,22,FALSE)</f>
        <v>19</v>
      </c>
      <c r="Z1517">
        <f>VLOOKUP($D1517,metadata!$B$2:$Z$450,23,FALSE)</f>
        <v>0</v>
      </c>
      <c r="AA1517">
        <f>VLOOKUP($D1517,metadata!$B$2:$Z$450,24,FALSE)</f>
        <v>0</v>
      </c>
      <c r="AB1517">
        <f>VLOOKUP($D1517,metadata!$B$2:$Z$450,25,FALSE)</f>
        <v>0</v>
      </c>
    </row>
    <row r="1518" spans="3:28" x14ac:dyDescent="0.3">
      <c r="C1518">
        <v>1517</v>
      </c>
      <c r="D1518" s="11" t="str">
        <f t="shared" si="23"/>
        <v>19- Fuchu</v>
      </c>
      <c r="E1518" t="str">
        <f>VLOOKUP($D1518,metadata!$B$2:$S$450,2,FALSE)</f>
        <v>Kato, Y</v>
      </c>
      <c r="F1518" t="str">
        <f>VLOOKUP($D1518,metadata!$B$2:$S$450,3,FALSE)</f>
        <v>Geographic variation in photoperiodic response for the induction of pupal diapause in the Aristolochia-feeding butterfly Atrophaneura alcinous</v>
      </c>
      <c r="G1518" t="str">
        <f>VLOOKUP($D1518,metadata!$B$2:$S$450,4,FALSE)</f>
        <v>10.1303/aez.2005.347</v>
      </c>
      <c r="H1518" t="str">
        <f>VLOOKUP($D1518,metadata!$B$2:$S$450,5,FALSE)</f>
        <v>y</v>
      </c>
      <c r="I1518" t="str">
        <f>VLOOKUP($D1518,metadata!$B$2:$S$450,6,FALSE)</f>
        <v>a</v>
      </c>
      <c r="J1518" t="str">
        <f>VLOOKUP($D1518,metadata!$B$2:$S$450,7,FALSE)</f>
        <v>i</v>
      </c>
      <c r="K1518">
        <f>VLOOKUP($D1518,metadata!$B$2:$S$450,8,FALSE)</f>
        <v>7</v>
      </c>
      <c r="L1518">
        <f>VLOOKUP($D1518,metadata!$B$2:$S$450,9,FALSE)</f>
        <v>5</v>
      </c>
      <c r="M1518">
        <f>VLOOKUP($D1518,metadata!$B$2:$S$450,10,FALSE)</f>
        <v>0</v>
      </c>
      <c r="N1518" t="str">
        <f>VLOOKUP($D1518,metadata!$B$2:$S$450,11,FALSE)</f>
        <v>Atrophaneura alcinous</v>
      </c>
      <c r="O1518" t="str">
        <f>VLOOKUP($D1518,metadata!$B$2:$S$450,12,FALSE)</f>
        <v>lepidoptera</v>
      </c>
      <c r="P1518" t="str">
        <f>VLOOKUP($D1518,metadata!$B$2:$S$450,13,FALSE)</f>
        <v xml:space="preserve"> Fuchu</v>
      </c>
      <c r="Q1518">
        <f>VLOOKUP($D1518,metadata!$B$2:$S$450,14,FALSE)</f>
        <v>35.668968999999997</v>
      </c>
      <c r="R1518">
        <f>VLOOKUP($D1518,metadata!$B$2:$S$450,15,FALSE)</f>
        <v>139.47766899999999</v>
      </c>
      <c r="S1518">
        <f>VLOOKUP($D1518,metadata!$B$2:$S$450,16,FALSE)</f>
        <v>0.05</v>
      </c>
      <c r="T1518">
        <f>VLOOKUP($D1518,metadata!$B$2:$S$450,17,FALSE)</f>
        <v>50</v>
      </c>
      <c r="U1518">
        <f>VLOOKUP($D1518,metadata!$B$2:$S$450,18,FALSE)</f>
        <v>0</v>
      </c>
      <c r="V1518">
        <f>VLOOKUP($D1518,metadata!$B$2:$Z$450,19,FALSE)</f>
        <v>25</v>
      </c>
      <c r="W1518" t="str">
        <f>VLOOKUP($D1518,metadata!$B$2:$Z$450,20,FALSE)</f>
        <v>global average</v>
      </c>
      <c r="X1518">
        <f>VLOOKUP($D1518,metadata!$B$2:$Z$450,21,FALSE)</f>
        <v>0</v>
      </c>
      <c r="Y1518">
        <f>VLOOKUP($D1518,metadata!$B$2:$Z$450,22,FALSE)</f>
        <v>19</v>
      </c>
      <c r="Z1518">
        <f>VLOOKUP($D1518,metadata!$B$2:$Z$450,23,FALSE)</f>
        <v>0</v>
      </c>
      <c r="AA1518">
        <f>VLOOKUP($D1518,metadata!$B$2:$Z$450,24,FALSE)</f>
        <v>0</v>
      </c>
      <c r="AB1518">
        <f>VLOOKUP($D1518,metadata!$B$2:$Z$450,25,FALSE)</f>
        <v>0</v>
      </c>
    </row>
    <row r="1519" spans="3:28" x14ac:dyDescent="0.3">
      <c r="C1519">
        <v>1518</v>
      </c>
      <c r="D1519" s="11" t="str">
        <f t="shared" si="23"/>
        <v>19- Fuchu</v>
      </c>
      <c r="E1519" t="str">
        <f>VLOOKUP($D1519,metadata!$B$2:$S$450,2,FALSE)</f>
        <v>Kato, Y</v>
      </c>
      <c r="F1519" t="str">
        <f>VLOOKUP($D1519,metadata!$B$2:$S$450,3,FALSE)</f>
        <v>Geographic variation in photoperiodic response for the induction of pupal diapause in the Aristolochia-feeding butterfly Atrophaneura alcinous</v>
      </c>
      <c r="G1519" t="str">
        <f>VLOOKUP($D1519,metadata!$B$2:$S$450,4,FALSE)</f>
        <v>10.1303/aez.2005.347</v>
      </c>
      <c r="H1519" t="str">
        <f>VLOOKUP($D1519,metadata!$B$2:$S$450,5,FALSE)</f>
        <v>y</v>
      </c>
      <c r="I1519" t="str">
        <f>VLOOKUP($D1519,metadata!$B$2:$S$450,6,FALSE)</f>
        <v>a</v>
      </c>
      <c r="J1519" t="str">
        <f>VLOOKUP($D1519,metadata!$B$2:$S$450,7,FALSE)</f>
        <v>i</v>
      </c>
      <c r="K1519">
        <f>VLOOKUP($D1519,metadata!$B$2:$S$450,8,FALSE)</f>
        <v>7</v>
      </c>
      <c r="L1519">
        <f>VLOOKUP($D1519,metadata!$B$2:$S$450,9,FALSE)</f>
        <v>5</v>
      </c>
      <c r="M1519">
        <f>VLOOKUP($D1519,metadata!$B$2:$S$450,10,FALSE)</f>
        <v>0</v>
      </c>
      <c r="N1519" t="str">
        <f>VLOOKUP($D1519,metadata!$B$2:$S$450,11,FALSE)</f>
        <v>Atrophaneura alcinous</v>
      </c>
      <c r="O1519" t="str">
        <f>VLOOKUP($D1519,metadata!$B$2:$S$450,12,FALSE)</f>
        <v>lepidoptera</v>
      </c>
      <c r="P1519" t="str">
        <f>VLOOKUP($D1519,metadata!$B$2:$S$450,13,FALSE)</f>
        <v xml:space="preserve"> Fuchu</v>
      </c>
      <c r="Q1519">
        <f>VLOOKUP($D1519,metadata!$B$2:$S$450,14,FALSE)</f>
        <v>35.668968999999997</v>
      </c>
      <c r="R1519">
        <f>VLOOKUP($D1519,metadata!$B$2:$S$450,15,FALSE)</f>
        <v>139.47766899999999</v>
      </c>
      <c r="S1519">
        <f>VLOOKUP($D1519,metadata!$B$2:$S$450,16,FALSE)</f>
        <v>0.05</v>
      </c>
      <c r="T1519">
        <f>VLOOKUP($D1519,metadata!$B$2:$S$450,17,FALSE)</f>
        <v>50</v>
      </c>
      <c r="U1519">
        <f>VLOOKUP($D1519,metadata!$B$2:$S$450,18,FALSE)</f>
        <v>0</v>
      </c>
      <c r="V1519">
        <f>VLOOKUP($D1519,metadata!$B$2:$Z$450,19,FALSE)</f>
        <v>25</v>
      </c>
      <c r="W1519" t="str">
        <f>VLOOKUP($D1519,metadata!$B$2:$Z$450,20,FALSE)</f>
        <v>global average</v>
      </c>
      <c r="X1519">
        <f>VLOOKUP($D1519,metadata!$B$2:$Z$450,21,FALSE)</f>
        <v>0</v>
      </c>
      <c r="Y1519">
        <f>VLOOKUP($D1519,metadata!$B$2:$Z$450,22,FALSE)</f>
        <v>19</v>
      </c>
      <c r="Z1519">
        <f>VLOOKUP($D1519,metadata!$B$2:$Z$450,23,FALSE)</f>
        <v>0</v>
      </c>
      <c r="AA1519">
        <f>VLOOKUP($D1519,metadata!$B$2:$Z$450,24,FALSE)</f>
        <v>0</v>
      </c>
      <c r="AB1519">
        <f>VLOOKUP($D1519,metadata!$B$2:$Z$450,25,FALSE)</f>
        <v>0</v>
      </c>
    </row>
    <row r="1520" spans="3:28" x14ac:dyDescent="0.3">
      <c r="C1520">
        <v>1519</v>
      </c>
      <c r="D1520" s="11" t="str">
        <f t="shared" si="23"/>
        <v>19- Fuchu</v>
      </c>
      <c r="E1520" t="str">
        <f>VLOOKUP($D1520,metadata!$B$2:$S$450,2,FALSE)</f>
        <v>Kato, Y</v>
      </c>
      <c r="F1520" t="str">
        <f>VLOOKUP($D1520,metadata!$B$2:$S$450,3,FALSE)</f>
        <v>Geographic variation in photoperiodic response for the induction of pupal diapause in the Aristolochia-feeding butterfly Atrophaneura alcinous</v>
      </c>
      <c r="G1520" t="str">
        <f>VLOOKUP($D1520,metadata!$B$2:$S$450,4,FALSE)</f>
        <v>10.1303/aez.2005.347</v>
      </c>
      <c r="H1520" t="str">
        <f>VLOOKUP($D1520,metadata!$B$2:$S$450,5,FALSE)</f>
        <v>y</v>
      </c>
      <c r="I1520" t="str">
        <f>VLOOKUP($D1520,metadata!$B$2:$S$450,6,FALSE)</f>
        <v>a</v>
      </c>
      <c r="J1520" t="str">
        <f>VLOOKUP($D1520,metadata!$B$2:$S$450,7,FALSE)</f>
        <v>i</v>
      </c>
      <c r="K1520">
        <f>VLOOKUP($D1520,metadata!$B$2:$S$450,8,FALSE)</f>
        <v>7</v>
      </c>
      <c r="L1520">
        <f>VLOOKUP($D1520,metadata!$B$2:$S$450,9,FALSE)</f>
        <v>5</v>
      </c>
      <c r="M1520">
        <f>VLOOKUP($D1520,metadata!$B$2:$S$450,10,FALSE)</f>
        <v>0</v>
      </c>
      <c r="N1520" t="str">
        <f>VLOOKUP($D1520,metadata!$B$2:$S$450,11,FALSE)</f>
        <v>Atrophaneura alcinous</v>
      </c>
      <c r="O1520" t="str">
        <f>VLOOKUP($D1520,metadata!$B$2:$S$450,12,FALSE)</f>
        <v>lepidoptera</v>
      </c>
      <c r="P1520" t="str">
        <f>VLOOKUP($D1520,metadata!$B$2:$S$450,13,FALSE)</f>
        <v xml:space="preserve"> Fuchu</v>
      </c>
      <c r="Q1520">
        <f>VLOOKUP($D1520,metadata!$B$2:$S$450,14,FALSE)</f>
        <v>35.668968999999997</v>
      </c>
      <c r="R1520">
        <f>VLOOKUP($D1520,metadata!$B$2:$S$450,15,FALSE)</f>
        <v>139.47766899999999</v>
      </c>
      <c r="S1520">
        <f>VLOOKUP($D1520,metadata!$B$2:$S$450,16,FALSE)</f>
        <v>0.05</v>
      </c>
      <c r="T1520">
        <f>VLOOKUP($D1520,metadata!$B$2:$S$450,17,FALSE)</f>
        <v>50</v>
      </c>
      <c r="U1520">
        <f>VLOOKUP($D1520,metadata!$B$2:$S$450,18,FALSE)</f>
        <v>0</v>
      </c>
      <c r="V1520">
        <f>VLOOKUP($D1520,metadata!$B$2:$Z$450,19,FALSE)</f>
        <v>25</v>
      </c>
      <c r="W1520" t="str">
        <f>VLOOKUP($D1520,metadata!$B$2:$Z$450,20,FALSE)</f>
        <v>global average</v>
      </c>
      <c r="X1520">
        <f>VLOOKUP($D1520,metadata!$B$2:$Z$450,21,FALSE)</f>
        <v>0</v>
      </c>
      <c r="Y1520">
        <f>VLOOKUP($D1520,metadata!$B$2:$Z$450,22,FALSE)</f>
        <v>19</v>
      </c>
      <c r="Z1520">
        <f>VLOOKUP($D1520,metadata!$B$2:$Z$450,23,FALSE)</f>
        <v>0</v>
      </c>
      <c r="AA1520">
        <f>VLOOKUP($D1520,metadata!$B$2:$Z$450,24,FALSE)</f>
        <v>0</v>
      </c>
      <c r="AB1520">
        <f>VLOOKUP($D1520,metadata!$B$2:$Z$450,25,FALSE)</f>
        <v>0</v>
      </c>
    </row>
    <row r="1521" spans="3:28" x14ac:dyDescent="0.3">
      <c r="C1521">
        <v>1520</v>
      </c>
      <c r="D1521" s="11" t="str">
        <f t="shared" si="23"/>
        <v>19- Fuchu</v>
      </c>
      <c r="E1521" t="str">
        <f>VLOOKUP($D1521,metadata!$B$2:$S$450,2,FALSE)</f>
        <v>Kato, Y</v>
      </c>
      <c r="F1521" t="str">
        <f>VLOOKUP($D1521,metadata!$B$2:$S$450,3,FALSE)</f>
        <v>Geographic variation in photoperiodic response for the induction of pupal diapause in the Aristolochia-feeding butterfly Atrophaneura alcinous</v>
      </c>
      <c r="G1521" t="str">
        <f>VLOOKUP($D1521,metadata!$B$2:$S$450,4,FALSE)</f>
        <v>10.1303/aez.2005.347</v>
      </c>
      <c r="H1521" t="str">
        <f>VLOOKUP($D1521,metadata!$B$2:$S$450,5,FALSE)</f>
        <v>y</v>
      </c>
      <c r="I1521" t="str">
        <f>VLOOKUP($D1521,metadata!$B$2:$S$450,6,FALSE)</f>
        <v>a</v>
      </c>
      <c r="J1521" t="str">
        <f>VLOOKUP($D1521,metadata!$B$2:$S$450,7,FALSE)</f>
        <v>i</v>
      </c>
      <c r="K1521">
        <f>VLOOKUP($D1521,metadata!$B$2:$S$450,8,FALSE)</f>
        <v>7</v>
      </c>
      <c r="L1521">
        <f>VLOOKUP($D1521,metadata!$B$2:$S$450,9,FALSE)</f>
        <v>5</v>
      </c>
      <c r="M1521">
        <f>VLOOKUP($D1521,metadata!$B$2:$S$450,10,FALSE)</f>
        <v>0</v>
      </c>
      <c r="N1521" t="str">
        <f>VLOOKUP($D1521,metadata!$B$2:$S$450,11,FALSE)</f>
        <v>Atrophaneura alcinous</v>
      </c>
      <c r="O1521" t="str">
        <f>VLOOKUP($D1521,metadata!$B$2:$S$450,12,FALSE)</f>
        <v>lepidoptera</v>
      </c>
      <c r="P1521" t="str">
        <f>VLOOKUP($D1521,metadata!$B$2:$S$450,13,FALSE)</f>
        <v xml:space="preserve"> Fuchu</v>
      </c>
      <c r="Q1521">
        <f>VLOOKUP($D1521,metadata!$B$2:$S$450,14,FALSE)</f>
        <v>35.668968999999997</v>
      </c>
      <c r="R1521">
        <f>VLOOKUP($D1521,metadata!$B$2:$S$450,15,FALSE)</f>
        <v>139.47766899999999</v>
      </c>
      <c r="S1521">
        <f>VLOOKUP($D1521,metadata!$B$2:$S$450,16,FALSE)</f>
        <v>0.05</v>
      </c>
      <c r="T1521">
        <f>VLOOKUP($D1521,metadata!$B$2:$S$450,17,FALSE)</f>
        <v>50</v>
      </c>
      <c r="U1521">
        <f>VLOOKUP($D1521,metadata!$B$2:$S$450,18,FALSE)</f>
        <v>0</v>
      </c>
      <c r="V1521">
        <f>VLOOKUP($D1521,metadata!$B$2:$Z$450,19,FALSE)</f>
        <v>25</v>
      </c>
      <c r="W1521" t="str">
        <f>VLOOKUP($D1521,metadata!$B$2:$Z$450,20,FALSE)</f>
        <v>global average</v>
      </c>
      <c r="X1521">
        <f>VLOOKUP($D1521,metadata!$B$2:$Z$450,21,FALSE)</f>
        <v>0</v>
      </c>
      <c r="Y1521">
        <f>VLOOKUP($D1521,metadata!$B$2:$Z$450,22,FALSE)</f>
        <v>19</v>
      </c>
      <c r="Z1521">
        <f>VLOOKUP($D1521,metadata!$B$2:$Z$450,23,FALSE)</f>
        <v>0</v>
      </c>
      <c r="AA1521">
        <f>VLOOKUP($D1521,metadata!$B$2:$Z$450,24,FALSE)</f>
        <v>0</v>
      </c>
      <c r="AB1521">
        <f>VLOOKUP($D1521,metadata!$B$2:$Z$450,25,FALSE)</f>
        <v>0</v>
      </c>
    </row>
    <row r="1522" spans="3:28" x14ac:dyDescent="0.3">
      <c r="C1522">
        <v>1521</v>
      </c>
      <c r="D1522" s="11" t="str">
        <f t="shared" si="23"/>
        <v>19- Fuchu</v>
      </c>
      <c r="E1522" t="str">
        <f>VLOOKUP($D1522,metadata!$B$2:$S$450,2,FALSE)</f>
        <v>Kato, Y</v>
      </c>
      <c r="F1522" t="str">
        <f>VLOOKUP($D1522,metadata!$B$2:$S$450,3,FALSE)</f>
        <v>Geographic variation in photoperiodic response for the induction of pupal diapause in the Aristolochia-feeding butterfly Atrophaneura alcinous</v>
      </c>
      <c r="G1522" t="str">
        <f>VLOOKUP($D1522,metadata!$B$2:$S$450,4,FALSE)</f>
        <v>10.1303/aez.2005.347</v>
      </c>
      <c r="H1522" t="str">
        <f>VLOOKUP($D1522,metadata!$B$2:$S$450,5,FALSE)</f>
        <v>y</v>
      </c>
      <c r="I1522" t="str">
        <f>VLOOKUP($D1522,metadata!$B$2:$S$450,6,FALSE)</f>
        <v>a</v>
      </c>
      <c r="J1522" t="str">
        <f>VLOOKUP($D1522,metadata!$B$2:$S$450,7,FALSE)</f>
        <v>i</v>
      </c>
      <c r="K1522">
        <f>VLOOKUP($D1522,metadata!$B$2:$S$450,8,FALSE)</f>
        <v>7</v>
      </c>
      <c r="L1522">
        <f>VLOOKUP($D1522,metadata!$B$2:$S$450,9,FALSE)</f>
        <v>5</v>
      </c>
      <c r="M1522">
        <f>VLOOKUP($D1522,metadata!$B$2:$S$450,10,FALSE)</f>
        <v>0</v>
      </c>
      <c r="N1522" t="str">
        <f>VLOOKUP($D1522,metadata!$B$2:$S$450,11,FALSE)</f>
        <v>Atrophaneura alcinous</v>
      </c>
      <c r="O1522" t="str">
        <f>VLOOKUP($D1522,metadata!$B$2:$S$450,12,FALSE)</f>
        <v>lepidoptera</v>
      </c>
      <c r="P1522" t="str">
        <f>VLOOKUP($D1522,metadata!$B$2:$S$450,13,FALSE)</f>
        <v xml:space="preserve"> Fuchu</v>
      </c>
      <c r="Q1522">
        <f>VLOOKUP($D1522,metadata!$B$2:$S$450,14,FALSE)</f>
        <v>35.668968999999997</v>
      </c>
      <c r="R1522">
        <f>VLOOKUP($D1522,metadata!$B$2:$S$450,15,FALSE)</f>
        <v>139.47766899999999</v>
      </c>
      <c r="S1522">
        <f>VLOOKUP($D1522,metadata!$B$2:$S$450,16,FALSE)</f>
        <v>0.05</v>
      </c>
      <c r="T1522">
        <f>VLOOKUP($D1522,metadata!$B$2:$S$450,17,FALSE)</f>
        <v>50</v>
      </c>
      <c r="U1522">
        <f>VLOOKUP($D1522,metadata!$B$2:$S$450,18,FALSE)</f>
        <v>0</v>
      </c>
      <c r="V1522">
        <f>VLOOKUP($D1522,metadata!$B$2:$Z$450,19,FALSE)</f>
        <v>25</v>
      </c>
      <c r="W1522" t="str">
        <f>VLOOKUP($D1522,metadata!$B$2:$Z$450,20,FALSE)</f>
        <v>global average</v>
      </c>
      <c r="X1522">
        <f>VLOOKUP($D1522,metadata!$B$2:$Z$450,21,FALSE)</f>
        <v>0</v>
      </c>
      <c r="Y1522">
        <f>VLOOKUP($D1522,metadata!$B$2:$Z$450,22,FALSE)</f>
        <v>19</v>
      </c>
      <c r="Z1522">
        <f>VLOOKUP($D1522,metadata!$B$2:$Z$450,23,FALSE)</f>
        <v>0</v>
      </c>
      <c r="AA1522">
        <f>VLOOKUP($D1522,metadata!$B$2:$Z$450,24,FALSE)</f>
        <v>0</v>
      </c>
      <c r="AB1522">
        <f>VLOOKUP($D1522,metadata!$B$2:$Z$450,25,FALSE)</f>
        <v>0</v>
      </c>
    </row>
    <row r="1523" spans="3:28" x14ac:dyDescent="0.3">
      <c r="C1523">
        <v>1522</v>
      </c>
      <c r="D1523" s="11" t="str">
        <f t="shared" si="23"/>
        <v>19- Fuchu</v>
      </c>
      <c r="E1523" t="str">
        <f>VLOOKUP($D1523,metadata!$B$2:$S$450,2,FALSE)</f>
        <v>Kato, Y</v>
      </c>
      <c r="F1523" t="str">
        <f>VLOOKUP($D1523,metadata!$B$2:$S$450,3,FALSE)</f>
        <v>Geographic variation in photoperiodic response for the induction of pupal diapause in the Aristolochia-feeding butterfly Atrophaneura alcinous</v>
      </c>
      <c r="G1523" t="str">
        <f>VLOOKUP($D1523,metadata!$B$2:$S$450,4,FALSE)</f>
        <v>10.1303/aez.2005.347</v>
      </c>
      <c r="H1523" t="str">
        <f>VLOOKUP($D1523,metadata!$B$2:$S$450,5,FALSE)</f>
        <v>y</v>
      </c>
      <c r="I1523" t="str">
        <f>VLOOKUP($D1523,metadata!$B$2:$S$450,6,FALSE)</f>
        <v>a</v>
      </c>
      <c r="J1523" t="str">
        <f>VLOOKUP($D1523,metadata!$B$2:$S$450,7,FALSE)</f>
        <v>i</v>
      </c>
      <c r="K1523">
        <f>VLOOKUP($D1523,metadata!$B$2:$S$450,8,FALSE)</f>
        <v>7</v>
      </c>
      <c r="L1523">
        <f>VLOOKUP($D1523,metadata!$B$2:$S$450,9,FALSE)</f>
        <v>5</v>
      </c>
      <c r="M1523">
        <f>VLOOKUP($D1523,metadata!$B$2:$S$450,10,FALSE)</f>
        <v>0</v>
      </c>
      <c r="N1523" t="str">
        <f>VLOOKUP($D1523,metadata!$B$2:$S$450,11,FALSE)</f>
        <v>Atrophaneura alcinous</v>
      </c>
      <c r="O1523" t="str">
        <f>VLOOKUP($D1523,metadata!$B$2:$S$450,12,FALSE)</f>
        <v>lepidoptera</v>
      </c>
      <c r="P1523" t="str">
        <f>VLOOKUP($D1523,metadata!$B$2:$S$450,13,FALSE)</f>
        <v xml:space="preserve"> Fuchu</v>
      </c>
      <c r="Q1523">
        <f>VLOOKUP($D1523,metadata!$B$2:$S$450,14,FALSE)</f>
        <v>35.668968999999997</v>
      </c>
      <c r="R1523">
        <f>VLOOKUP($D1523,metadata!$B$2:$S$450,15,FALSE)</f>
        <v>139.47766899999999</v>
      </c>
      <c r="S1523">
        <f>VLOOKUP($D1523,metadata!$B$2:$S$450,16,FALSE)</f>
        <v>0.05</v>
      </c>
      <c r="T1523">
        <f>VLOOKUP($D1523,metadata!$B$2:$S$450,17,FALSE)</f>
        <v>50</v>
      </c>
      <c r="U1523">
        <f>VLOOKUP($D1523,metadata!$B$2:$S$450,18,FALSE)</f>
        <v>0</v>
      </c>
      <c r="V1523">
        <f>VLOOKUP($D1523,metadata!$B$2:$Z$450,19,FALSE)</f>
        <v>25</v>
      </c>
      <c r="W1523" t="str">
        <f>VLOOKUP($D1523,metadata!$B$2:$Z$450,20,FALSE)</f>
        <v>global average</v>
      </c>
      <c r="X1523">
        <f>VLOOKUP($D1523,metadata!$B$2:$Z$450,21,FALSE)</f>
        <v>0</v>
      </c>
      <c r="Y1523">
        <f>VLOOKUP($D1523,metadata!$B$2:$Z$450,22,FALSE)</f>
        <v>19</v>
      </c>
      <c r="Z1523">
        <f>VLOOKUP($D1523,metadata!$B$2:$Z$450,23,FALSE)</f>
        <v>0</v>
      </c>
      <c r="AA1523">
        <f>VLOOKUP($D1523,metadata!$B$2:$Z$450,24,FALSE)</f>
        <v>0</v>
      </c>
      <c r="AB1523">
        <f>VLOOKUP($D1523,metadata!$B$2:$Z$450,25,FALSE)</f>
        <v>0</v>
      </c>
    </row>
    <row r="1524" spans="3:28" x14ac:dyDescent="0.3">
      <c r="C1524">
        <v>1523</v>
      </c>
      <c r="D1524" s="11" t="str">
        <f t="shared" si="23"/>
        <v>19- Fuchu</v>
      </c>
      <c r="E1524" t="str">
        <f>VLOOKUP($D1524,metadata!$B$2:$S$450,2,FALSE)</f>
        <v>Kato, Y</v>
      </c>
      <c r="F1524" t="str">
        <f>VLOOKUP($D1524,metadata!$B$2:$S$450,3,FALSE)</f>
        <v>Geographic variation in photoperiodic response for the induction of pupal diapause in the Aristolochia-feeding butterfly Atrophaneura alcinous</v>
      </c>
      <c r="G1524" t="str">
        <f>VLOOKUP($D1524,metadata!$B$2:$S$450,4,FALSE)</f>
        <v>10.1303/aez.2005.347</v>
      </c>
      <c r="H1524" t="str">
        <f>VLOOKUP($D1524,metadata!$B$2:$S$450,5,FALSE)</f>
        <v>y</v>
      </c>
      <c r="I1524" t="str">
        <f>VLOOKUP($D1524,metadata!$B$2:$S$450,6,FALSE)</f>
        <v>a</v>
      </c>
      <c r="J1524" t="str">
        <f>VLOOKUP($D1524,metadata!$B$2:$S$450,7,FALSE)</f>
        <v>i</v>
      </c>
      <c r="K1524">
        <f>VLOOKUP($D1524,metadata!$B$2:$S$450,8,FALSE)</f>
        <v>7</v>
      </c>
      <c r="L1524">
        <f>VLOOKUP($D1524,metadata!$B$2:$S$450,9,FALSE)</f>
        <v>5</v>
      </c>
      <c r="M1524">
        <f>VLOOKUP($D1524,metadata!$B$2:$S$450,10,FALSE)</f>
        <v>0</v>
      </c>
      <c r="N1524" t="str">
        <f>VLOOKUP($D1524,metadata!$B$2:$S$450,11,FALSE)</f>
        <v>Atrophaneura alcinous</v>
      </c>
      <c r="O1524" t="str">
        <f>VLOOKUP($D1524,metadata!$B$2:$S$450,12,FALSE)</f>
        <v>lepidoptera</v>
      </c>
      <c r="P1524" t="str">
        <f>VLOOKUP($D1524,metadata!$B$2:$S$450,13,FALSE)</f>
        <v xml:space="preserve"> Fuchu</v>
      </c>
      <c r="Q1524">
        <f>VLOOKUP($D1524,metadata!$B$2:$S$450,14,FALSE)</f>
        <v>35.668968999999997</v>
      </c>
      <c r="R1524">
        <f>VLOOKUP($D1524,metadata!$B$2:$S$450,15,FALSE)</f>
        <v>139.47766899999999</v>
      </c>
      <c r="S1524">
        <f>VLOOKUP($D1524,metadata!$B$2:$S$450,16,FALSE)</f>
        <v>0.05</v>
      </c>
      <c r="T1524">
        <f>VLOOKUP($D1524,metadata!$B$2:$S$450,17,FALSE)</f>
        <v>50</v>
      </c>
      <c r="U1524">
        <f>VLOOKUP($D1524,metadata!$B$2:$S$450,18,FALSE)</f>
        <v>0</v>
      </c>
      <c r="V1524">
        <f>VLOOKUP($D1524,metadata!$B$2:$Z$450,19,FALSE)</f>
        <v>25</v>
      </c>
      <c r="W1524" t="str">
        <f>VLOOKUP($D1524,metadata!$B$2:$Z$450,20,FALSE)</f>
        <v>global average</v>
      </c>
      <c r="X1524">
        <f>VLOOKUP($D1524,metadata!$B$2:$Z$450,21,FALSE)</f>
        <v>0</v>
      </c>
      <c r="Y1524">
        <f>VLOOKUP($D1524,metadata!$B$2:$Z$450,22,FALSE)</f>
        <v>19</v>
      </c>
      <c r="Z1524">
        <f>VLOOKUP($D1524,metadata!$B$2:$Z$450,23,FALSE)</f>
        <v>0</v>
      </c>
      <c r="AA1524">
        <f>VLOOKUP($D1524,metadata!$B$2:$Z$450,24,FALSE)</f>
        <v>0</v>
      </c>
      <c r="AB1524">
        <f>VLOOKUP($D1524,metadata!$B$2:$Z$450,25,FALSE)</f>
        <v>0</v>
      </c>
    </row>
    <row r="1525" spans="3:28" x14ac:dyDescent="0.3">
      <c r="C1525">
        <v>1524</v>
      </c>
      <c r="D1525" s="11" t="str">
        <f t="shared" si="23"/>
        <v>19- Fuchu</v>
      </c>
      <c r="E1525" t="str">
        <f>VLOOKUP($D1525,metadata!$B$2:$S$450,2,FALSE)</f>
        <v>Kato, Y</v>
      </c>
      <c r="F1525" t="str">
        <f>VLOOKUP($D1525,metadata!$B$2:$S$450,3,FALSE)</f>
        <v>Geographic variation in photoperiodic response for the induction of pupal diapause in the Aristolochia-feeding butterfly Atrophaneura alcinous</v>
      </c>
      <c r="G1525" t="str">
        <f>VLOOKUP($D1525,metadata!$B$2:$S$450,4,FALSE)</f>
        <v>10.1303/aez.2005.347</v>
      </c>
      <c r="H1525" t="str">
        <f>VLOOKUP($D1525,metadata!$B$2:$S$450,5,FALSE)</f>
        <v>y</v>
      </c>
      <c r="I1525" t="str">
        <f>VLOOKUP($D1525,metadata!$B$2:$S$450,6,FALSE)</f>
        <v>a</v>
      </c>
      <c r="J1525" t="str">
        <f>VLOOKUP($D1525,metadata!$B$2:$S$450,7,FALSE)</f>
        <v>i</v>
      </c>
      <c r="K1525">
        <f>VLOOKUP($D1525,metadata!$B$2:$S$450,8,FALSE)</f>
        <v>7</v>
      </c>
      <c r="L1525">
        <f>VLOOKUP($D1525,metadata!$B$2:$S$450,9,FALSE)</f>
        <v>5</v>
      </c>
      <c r="M1525">
        <f>VLOOKUP($D1525,metadata!$B$2:$S$450,10,FALSE)</f>
        <v>0</v>
      </c>
      <c r="N1525" t="str">
        <f>VLOOKUP($D1525,metadata!$B$2:$S$450,11,FALSE)</f>
        <v>Atrophaneura alcinous</v>
      </c>
      <c r="O1525" t="str">
        <f>VLOOKUP($D1525,metadata!$B$2:$S$450,12,FALSE)</f>
        <v>lepidoptera</v>
      </c>
      <c r="P1525" t="str">
        <f>VLOOKUP($D1525,metadata!$B$2:$S$450,13,FALSE)</f>
        <v xml:space="preserve"> Fuchu</v>
      </c>
      <c r="Q1525">
        <f>VLOOKUP($D1525,metadata!$B$2:$S$450,14,FALSE)</f>
        <v>35.668968999999997</v>
      </c>
      <c r="R1525">
        <f>VLOOKUP($D1525,metadata!$B$2:$S$450,15,FALSE)</f>
        <v>139.47766899999999</v>
      </c>
      <c r="S1525">
        <f>VLOOKUP($D1525,metadata!$B$2:$S$450,16,FALSE)</f>
        <v>0.05</v>
      </c>
      <c r="T1525">
        <f>VLOOKUP($D1525,metadata!$B$2:$S$450,17,FALSE)</f>
        <v>50</v>
      </c>
      <c r="U1525">
        <f>VLOOKUP($D1525,metadata!$B$2:$S$450,18,FALSE)</f>
        <v>0</v>
      </c>
      <c r="V1525">
        <f>VLOOKUP($D1525,metadata!$B$2:$Z$450,19,FALSE)</f>
        <v>25</v>
      </c>
      <c r="W1525" t="str">
        <f>VLOOKUP($D1525,metadata!$B$2:$Z$450,20,FALSE)</f>
        <v>global average</v>
      </c>
      <c r="X1525">
        <f>VLOOKUP($D1525,metadata!$B$2:$Z$450,21,FALSE)</f>
        <v>0</v>
      </c>
      <c r="Y1525">
        <f>VLOOKUP($D1525,metadata!$B$2:$Z$450,22,FALSE)</f>
        <v>19</v>
      </c>
      <c r="Z1525">
        <f>VLOOKUP($D1525,metadata!$B$2:$Z$450,23,FALSE)</f>
        <v>0</v>
      </c>
      <c r="AA1525">
        <f>VLOOKUP($D1525,metadata!$B$2:$Z$450,24,FALSE)</f>
        <v>0</v>
      </c>
      <c r="AB1525">
        <f>VLOOKUP($D1525,metadata!$B$2:$Z$450,25,FALSE)</f>
        <v>0</v>
      </c>
    </row>
    <row r="1526" spans="3:28" x14ac:dyDescent="0.3">
      <c r="C1526">
        <v>1525</v>
      </c>
      <c r="D1526" s="11" t="str">
        <f t="shared" si="23"/>
        <v>19- Fuchu</v>
      </c>
      <c r="E1526" t="str">
        <f>VLOOKUP($D1526,metadata!$B$2:$S$450,2,FALSE)</f>
        <v>Kato, Y</v>
      </c>
      <c r="F1526" t="str">
        <f>VLOOKUP($D1526,metadata!$B$2:$S$450,3,FALSE)</f>
        <v>Geographic variation in photoperiodic response for the induction of pupal diapause in the Aristolochia-feeding butterfly Atrophaneura alcinous</v>
      </c>
      <c r="G1526" t="str">
        <f>VLOOKUP($D1526,metadata!$B$2:$S$450,4,FALSE)</f>
        <v>10.1303/aez.2005.347</v>
      </c>
      <c r="H1526" t="str">
        <f>VLOOKUP($D1526,metadata!$B$2:$S$450,5,FALSE)</f>
        <v>y</v>
      </c>
      <c r="I1526" t="str">
        <f>VLOOKUP($D1526,metadata!$B$2:$S$450,6,FALSE)</f>
        <v>a</v>
      </c>
      <c r="J1526" t="str">
        <f>VLOOKUP($D1526,metadata!$B$2:$S$450,7,FALSE)</f>
        <v>i</v>
      </c>
      <c r="K1526">
        <f>VLOOKUP($D1526,metadata!$B$2:$S$450,8,FALSE)</f>
        <v>7</v>
      </c>
      <c r="L1526">
        <f>VLOOKUP($D1526,metadata!$B$2:$S$450,9,FALSE)</f>
        <v>5</v>
      </c>
      <c r="M1526">
        <f>VLOOKUP($D1526,metadata!$B$2:$S$450,10,FALSE)</f>
        <v>0</v>
      </c>
      <c r="N1526" t="str">
        <f>VLOOKUP($D1526,metadata!$B$2:$S$450,11,FALSE)</f>
        <v>Atrophaneura alcinous</v>
      </c>
      <c r="O1526" t="str">
        <f>VLOOKUP($D1526,metadata!$B$2:$S$450,12,FALSE)</f>
        <v>lepidoptera</v>
      </c>
      <c r="P1526" t="str">
        <f>VLOOKUP($D1526,metadata!$B$2:$S$450,13,FALSE)</f>
        <v xml:space="preserve"> Fuchu</v>
      </c>
      <c r="Q1526">
        <f>VLOOKUP($D1526,metadata!$B$2:$S$450,14,FALSE)</f>
        <v>35.668968999999997</v>
      </c>
      <c r="R1526">
        <f>VLOOKUP($D1526,metadata!$B$2:$S$450,15,FALSE)</f>
        <v>139.47766899999999</v>
      </c>
      <c r="S1526">
        <f>VLOOKUP($D1526,metadata!$B$2:$S$450,16,FALSE)</f>
        <v>0.05</v>
      </c>
      <c r="T1526">
        <f>VLOOKUP($D1526,metadata!$B$2:$S$450,17,FALSE)</f>
        <v>50</v>
      </c>
      <c r="U1526">
        <f>VLOOKUP($D1526,metadata!$B$2:$S$450,18,FALSE)</f>
        <v>0</v>
      </c>
      <c r="V1526">
        <f>VLOOKUP($D1526,metadata!$B$2:$Z$450,19,FALSE)</f>
        <v>25</v>
      </c>
      <c r="W1526" t="str">
        <f>VLOOKUP($D1526,metadata!$B$2:$Z$450,20,FALSE)</f>
        <v>global average</v>
      </c>
      <c r="X1526">
        <f>VLOOKUP($D1526,metadata!$B$2:$Z$450,21,FALSE)</f>
        <v>0</v>
      </c>
      <c r="Y1526">
        <f>VLOOKUP($D1526,metadata!$B$2:$Z$450,22,FALSE)</f>
        <v>19</v>
      </c>
      <c r="Z1526">
        <f>VLOOKUP($D1526,metadata!$B$2:$Z$450,23,FALSE)</f>
        <v>0</v>
      </c>
      <c r="AA1526">
        <f>VLOOKUP($D1526,metadata!$B$2:$Z$450,24,FALSE)</f>
        <v>0</v>
      </c>
      <c r="AB1526">
        <f>VLOOKUP($D1526,metadata!$B$2:$Z$450,25,FALSE)</f>
        <v>0</v>
      </c>
    </row>
    <row r="1527" spans="3:28" x14ac:dyDescent="0.3">
      <c r="C1527">
        <v>1526</v>
      </c>
      <c r="D1527" s="11" t="str">
        <f t="shared" si="23"/>
        <v>19- Fuchu</v>
      </c>
      <c r="E1527" t="str">
        <f>VLOOKUP($D1527,metadata!$B$2:$S$450,2,FALSE)</f>
        <v>Kato, Y</v>
      </c>
      <c r="F1527" t="str">
        <f>VLOOKUP($D1527,metadata!$B$2:$S$450,3,FALSE)</f>
        <v>Geographic variation in photoperiodic response for the induction of pupal diapause in the Aristolochia-feeding butterfly Atrophaneura alcinous</v>
      </c>
      <c r="G1527" t="str">
        <f>VLOOKUP($D1527,metadata!$B$2:$S$450,4,FALSE)</f>
        <v>10.1303/aez.2005.347</v>
      </c>
      <c r="H1527" t="str">
        <f>VLOOKUP($D1527,metadata!$B$2:$S$450,5,FALSE)</f>
        <v>y</v>
      </c>
      <c r="I1527" t="str">
        <f>VLOOKUP($D1527,metadata!$B$2:$S$450,6,FALSE)</f>
        <v>a</v>
      </c>
      <c r="J1527" t="str">
        <f>VLOOKUP($D1527,metadata!$B$2:$S$450,7,FALSE)</f>
        <v>i</v>
      </c>
      <c r="K1527">
        <f>VLOOKUP($D1527,metadata!$B$2:$S$450,8,FALSE)</f>
        <v>7</v>
      </c>
      <c r="L1527">
        <f>VLOOKUP($D1527,metadata!$B$2:$S$450,9,FALSE)</f>
        <v>5</v>
      </c>
      <c r="M1527">
        <f>VLOOKUP($D1527,metadata!$B$2:$S$450,10,FALSE)</f>
        <v>0</v>
      </c>
      <c r="N1527" t="str">
        <f>VLOOKUP($D1527,metadata!$B$2:$S$450,11,FALSE)</f>
        <v>Atrophaneura alcinous</v>
      </c>
      <c r="O1527" t="str">
        <f>VLOOKUP($D1527,metadata!$B$2:$S$450,12,FALSE)</f>
        <v>lepidoptera</v>
      </c>
      <c r="P1527" t="str">
        <f>VLOOKUP($D1527,metadata!$B$2:$S$450,13,FALSE)</f>
        <v xml:space="preserve"> Fuchu</v>
      </c>
      <c r="Q1527">
        <f>VLOOKUP($D1527,metadata!$B$2:$S$450,14,FALSE)</f>
        <v>35.668968999999997</v>
      </c>
      <c r="R1527">
        <f>VLOOKUP($D1527,metadata!$B$2:$S$450,15,FALSE)</f>
        <v>139.47766899999999</v>
      </c>
      <c r="S1527">
        <f>VLOOKUP($D1527,metadata!$B$2:$S$450,16,FALSE)</f>
        <v>0.05</v>
      </c>
      <c r="T1527">
        <f>VLOOKUP($D1527,metadata!$B$2:$S$450,17,FALSE)</f>
        <v>50</v>
      </c>
      <c r="U1527">
        <f>VLOOKUP($D1527,metadata!$B$2:$S$450,18,FALSE)</f>
        <v>0</v>
      </c>
      <c r="V1527">
        <f>VLOOKUP($D1527,metadata!$B$2:$Z$450,19,FALSE)</f>
        <v>25</v>
      </c>
      <c r="W1527" t="str">
        <f>VLOOKUP($D1527,metadata!$B$2:$Z$450,20,FALSE)</f>
        <v>global average</v>
      </c>
      <c r="X1527">
        <f>VLOOKUP($D1527,metadata!$B$2:$Z$450,21,FALSE)</f>
        <v>0</v>
      </c>
      <c r="Y1527">
        <f>VLOOKUP($D1527,metadata!$B$2:$Z$450,22,FALSE)</f>
        <v>19</v>
      </c>
      <c r="Z1527">
        <f>VLOOKUP($D1527,metadata!$B$2:$Z$450,23,FALSE)</f>
        <v>0</v>
      </c>
      <c r="AA1527">
        <f>VLOOKUP($D1527,metadata!$B$2:$Z$450,24,FALSE)</f>
        <v>0</v>
      </c>
      <c r="AB1527">
        <f>VLOOKUP($D1527,metadata!$B$2:$Z$450,25,FALSE)</f>
        <v>0</v>
      </c>
    </row>
    <row r="1528" spans="3:28" x14ac:dyDescent="0.3">
      <c r="C1528">
        <v>1527</v>
      </c>
      <c r="D1528" s="11" t="str">
        <f t="shared" si="23"/>
        <v>19- Fuchu</v>
      </c>
      <c r="E1528" t="str">
        <f>VLOOKUP($D1528,metadata!$B$2:$S$450,2,FALSE)</f>
        <v>Kato, Y</v>
      </c>
      <c r="F1528" t="str">
        <f>VLOOKUP($D1528,metadata!$B$2:$S$450,3,FALSE)</f>
        <v>Geographic variation in photoperiodic response for the induction of pupal diapause in the Aristolochia-feeding butterfly Atrophaneura alcinous</v>
      </c>
      <c r="G1528" t="str">
        <f>VLOOKUP($D1528,metadata!$B$2:$S$450,4,FALSE)</f>
        <v>10.1303/aez.2005.347</v>
      </c>
      <c r="H1528" t="str">
        <f>VLOOKUP($D1528,metadata!$B$2:$S$450,5,FALSE)</f>
        <v>y</v>
      </c>
      <c r="I1528" t="str">
        <f>VLOOKUP($D1528,metadata!$B$2:$S$450,6,FALSE)</f>
        <v>a</v>
      </c>
      <c r="J1528" t="str">
        <f>VLOOKUP($D1528,metadata!$B$2:$S$450,7,FALSE)</f>
        <v>i</v>
      </c>
      <c r="K1528">
        <f>VLOOKUP($D1528,metadata!$B$2:$S$450,8,FALSE)</f>
        <v>7</v>
      </c>
      <c r="L1528">
        <f>VLOOKUP($D1528,metadata!$B$2:$S$450,9,FALSE)</f>
        <v>5</v>
      </c>
      <c r="M1528">
        <f>VLOOKUP($D1528,metadata!$B$2:$S$450,10,FALSE)</f>
        <v>0</v>
      </c>
      <c r="N1528" t="str">
        <f>VLOOKUP($D1528,metadata!$B$2:$S$450,11,FALSE)</f>
        <v>Atrophaneura alcinous</v>
      </c>
      <c r="O1528" t="str">
        <f>VLOOKUP($D1528,metadata!$B$2:$S$450,12,FALSE)</f>
        <v>lepidoptera</v>
      </c>
      <c r="P1528" t="str">
        <f>VLOOKUP($D1528,metadata!$B$2:$S$450,13,FALSE)</f>
        <v xml:space="preserve"> Fuchu</v>
      </c>
      <c r="Q1528">
        <f>VLOOKUP($D1528,metadata!$B$2:$S$450,14,FALSE)</f>
        <v>35.668968999999997</v>
      </c>
      <c r="R1528">
        <f>VLOOKUP($D1528,metadata!$B$2:$S$450,15,FALSE)</f>
        <v>139.47766899999999</v>
      </c>
      <c r="S1528">
        <f>VLOOKUP($D1528,metadata!$B$2:$S$450,16,FALSE)</f>
        <v>0.05</v>
      </c>
      <c r="T1528">
        <f>VLOOKUP($D1528,metadata!$B$2:$S$450,17,FALSE)</f>
        <v>50</v>
      </c>
      <c r="U1528">
        <f>VLOOKUP($D1528,metadata!$B$2:$S$450,18,FALSE)</f>
        <v>0</v>
      </c>
      <c r="V1528">
        <f>VLOOKUP($D1528,metadata!$B$2:$Z$450,19,FALSE)</f>
        <v>25</v>
      </c>
      <c r="W1528" t="str">
        <f>VLOOKUP($D1528,metadata!$B$2:$Z$450,20,FALSE)</f>
        <v>global average</v>
      </c>
      <c r="X1528">
        <f>VLOOKUP($D1528,metadata!$B$2:$Z$450,21,FALSE)</f>
        <v>0</v>
      </c>
      <c r="Y1528">
        <f>VLOOKUP($D1528,metadata!$B$2:$Z$450,22,FALSE)</f>
        <v>19</v>
      </c>
      <c r="Z1528">
        <f>VLOOKUP($D1528,metadata!$B$2:$Z$450,23,FALSE)</f>
        <v>0</v>
      </c>
      <c r="AA1528">
        <f>VLOOKUP($D1528,metadata!$B$2:$Z$450,24,FALSE)</f>
        <v>0</v>
      </c>
      <c r="AB1528">
        <f>VLOOKUP($D1528,metadata!$B$2:$Z$450,25,FALSE)</f>
        <v>0</v>
      </c>
    </row>
    <row r="1529" spans="3:28" x14ac:dyDescent="0.3">
      <c r="C1529">
        <v>1528</v>
      </c>
      <c r="D1529" s="11" t="str">
        <f t="shared" si="23"/>
        <v>19- Fuchu</v>
      </c>
      <c r="E1529" t="str">
        <f>VLOOKUP($D1529,metadata!$B$2:$S$450,2,FALSE)</f>
        <v>Kato, Y</v>
      </c>
      <c r="F1529" t="str">
        <f>VLOOKUP($D1529,metadata!$B$2:$S$450,3,FALSE)</f>
        <v>Geographic variation in photoperiodic response for the induction of pupal diapause in the Aristolochia-feeding butterfly Atrophaneura alcinous</v>
      </c>
      <c r="G1529" t="str">
        <f>VLOOKUP($D1529,metadata!$B$2:$S$450,4,FALSE)</f>
        <v>10.1303/aez.2005.347</v>
      </c>
      <c r="H1529" t="str">
        <f>VLOOKUP($D1529,metadata!$B$2:$S$450,5,FALSE)</f>
        <v>y</v>
      </c>
      <c r="I1529" t="str">
        <f>VLOOKUP($D1529,metadata!$B$2:$S$450,6,FALSE)</f>
        <v>a</v>
      </c>
      <c r="J1529" t="str">
        <f>VLOOKUP($D1529,metadata!$B$2:$S$450,7,FALSE)</f>
        <v>i</v>
      </c>
      <c r="K1529">
        <f>VLOOKUP($D1529,metadata!$B$2:$S$450,8,FALSE)</f>
        <v>7</v>
      </c>
      <c r="L1529">
        <f>VLOOKUP($D1529,metadata!$B$2:$S$450,9,FALSE)</f>
        <v>5</v>
      </c>
      <c r="M1529">
        <f>VLOOKUP($D1529,metadata!$B$2:$S$450,10,FALSE)</f>
        <v>0</v>
      </c>
      <c r="N1529" t="str">
        <f>VLOOKUP($D1529,metadata!$B$2:$S$450,11,FALSE)</f>
        <v>Atrophaneura alcinous</v>
      </c>
      <c r="O1529" t="str">
        <f>VLOOKUP($D1529,metadata!$B$2:$S$450,12,FALSE)</f>
        <v>lepidoptera</v>
      </c>
      <c r="P1529" t="str">
        <f>VLOOKUP($D1529,metadata!$B$2:$S$450,13,FALSE)</f>
        <v xml:space="preserve"> Fuchu</v>
      </c>
      <c r="Q1529">
        <f>VLOOKUP($D1529,metadata!$B$2:$S$450,14,FALSE)</f>
        <v>35.668968999999997</v>
      </c>
      <c r="R1529">
        <f>VLOOKUP($D1529,metadata!$B$2:$S$450,15,FALSE)</f>
        <v>139.47766899999999</v>
      </c>
      <c r="S1529">
        <f>VLOOKUP($D1529,metadata!$B$2:$S$450,16,FALSE)</f>
        <v>0.05</v>
      </c>
      <c r="T1529">
        <f>VLOOKUP($D1529,metadata!$B$2:$S$450,17,FALSE)</f>
        <v>50</v>
      </c>
      <c r="U1529">
        <f>VLOOKUP($D1529,metadata!$B$2:$S$450,18,FALSE)</f>
        <v>0</v>
      </c>
      <c r="V1529">
        <f>VLOOKUP($D1529,metadata!$B$2:$Z$450,19,FALSE)</f>
        <v>25</v>
      </c>
      <c r="W1529" t="str">
        <f>VLOOKUP($D1529,metadata!$B$2:$Z$450,20,FALSE)</f>
        <v>global average</v>
      </c>
      <c r="X1529">
        <f>VLOOKUP($D1529,metadata!$B$2:$Z$450,21,FALSE)</f>
        <v>0</v>
      </c>
      <c r="Y1529">
        <f>VLOOKUP($D1529,metadata!$B$2:$Z$450,22,FALSE)</f>
        <v>19</v>
      </c>
      <c r="Z1529">
        <f>VLOOKUP($D1529,metadata!$B$2:$Z$450,23,FALSE)</f>
        <v>0</v>
      </c>
      <c r="AA1529">
        <f>VLOOKUP($D1529,metadata!$B$2:$Z$450,24,FALSE)</f>
        <v>0</v>
      </c>
      <c r="AB1529">
        <f>VLOOKUP($D1529,metadata!$B$2:$Z$450,25,FALSE)</f>
        <v>0</v>
      </c>
    </row>
    <row r="1530" spans="3:28" x14ac:dyDescent="0.3">
      <c r="C1530">
        <v>1529</v>
      </c>
      <c r="D1530" s="11" t="str">
        <f t="shared" si="23"/>
        <v>19- Fuchu</v>
      </c>
      <c r="E1530" t="str">
        <f>VLOOKUP($D1530,metadata!$B$2:$S$450,2,FALSE)</f>
        <v>Kato, Y</v>
      </c>
      <c r="F1530" t="str">
        <f>VLOOKUP($D1530,metadata!$B$2:$S$450,3,FALSE)</f>
        <v>Geographic variation in photoperiodic response for the induction of pupal diapause in the Aristolochia-feeding butterfly Atrophaneura alcinous</v>
      </c>
      <c r="G1530" t="str">
        <f>VLOOKUP($D1530,metadata!$B$2:$S$450,4,FALSE)</f>
        <v>10.1303/aez.2005.347</v>
      </c>
      <c r="H1530" t="str">
        <f>VLOOKUP($D1530,metadata!$B$2:$S$450,5,FALSE)</f>
        <v>y</v>
      </c>
      <c r="I1530" t="str">
        <f>VLOOKUP($D1530,metadata!$B$2:$S$450,6,FALSE)</f>
        <v>a</v>
      </c>
      <c r="J1530" t="str">
        <f>VLOOKUP($D1530,metadata!$B$2:$S$450,7,FALSE)</f>
        <v>i</v>
      </c>
      <c r="K1530">
        <f>VLOOKUP($D1530,metadata!$B$2:$S$450,8,FALSE)</f>
        <v>7</v>
      </c>
      <c r="L1530">
        <f>VLOOKUP($D1530,metadata!$B$2:$S$450,9,FALSE)</f>
        <v>5</v>
      </c>
      <c r="M1530">
        <f>VLOOKUP($D1530,metadata!$B$2:$S$450,10,FALSE)</f>
        <v>0</v>
      </c>
      <c r="N1530" t="str">
        <f>VLOOKUP($D1530,metadata!$B$2:$S$450,11,FALSE)</f>
        <v>Atrophaneura alcinous</v>
      </c>
      <c r="O1530" t="str">
        <f>VLOOKUP($D1530,metadata!$B$2:$S$450,12,FALSE)</f>
        <v>lepidoptera</v>
      </c>
      <c r="P1530" t="str">
        <f>VLOOKUP($D1530,metadata!$B$2:$S$450,13,FALSE)</f>
        <v xml:space="preserve"> Fuchu</v>
      </c>
      <c r="Q1530">
        <f>VLOOKUP($D1530,metadata!$B$2:$S$450,14,FALSE)</f>
        <v>35.668968999999997</v>
      </c>
      <c r="R1530">
        <f>VLOOKUP($D1530,metadata!$B$2:$S$450,15,FALSE)</f>
        <v>139.47766899999999</v>
      </c>
      <c r="S1530">
        <f>VLOOKUP($D1530,metadata!$B$2:$S$450,16,FALSE)</f>
        <v>0.05</v>
      </c>
      <c r="T1530">
        <f>VLOOKUP($D1530,metadata!$B$2:$S$450,17,FALSE)</f>
        <v>50</v>
      </c>
      <c r="U1530">
        <f>VLOOKUP($D1530,metadata!$B$2:$S$450,18,FALSE)</f>
        <v>0</v>
      </c>
      <c r="V1530">
        <f>VLOOKUP($D1530,metadata!$B$2:$Z$450,19,FALSE)</f>
        <v>25</v>
      </c>
      <c r="W1530" t="str">
        <f>VLOOKUP($D1530,metadata!$B$2:$Z$450,20,FALSE)</f>
        <v>global average</v>
      </c>
      <c r="X1530">
        <f>VLOOKUP($D1530,metadata!$B$2:$Z$450,21,FALSE)</f>
        <v>0</v>
      </c>
      <c r="Y1530">
        <f>VLOOKUP($D1530,metadata!$B$2:$Z$450,22,FALSE)</f>
        <v>19</v>
      </c>
      <c r="Z1530">
        <f>VLOOKUP($D1530,metadata!$B$2:$Z$450,23,FALSE)</f>
        <v>0</v>
      </c>
      <c r="AA1530">
        <f>VLOOKUP($D1530,metadata!$B$2:$Z$450,24,FALSE)</f>
        <v>0</v>
      </c>
      <c r="AB1530">
        <f>VLOOKUP($D1530,metadata!$B$2:$Z$450,25,FALSE)</f>
        <v>0</v>
      </c>
    </row>
    <row r="1531" spans="3:28" x14ac:dyDescent="0.3">
      <c r="C1531">
        <v>1530</v>
      </c>
      <c r="D1531" s="11" t="str">
        <f t="shared" si="23"/>
        <v>19- Fuchu</v>
      </c>
      <c r="E1531" t="str">
        <f>VLOOKUP($D1531,metadata!$B$2:$S$450,2,FALSE)</f>
        <v>Kato, Y</v>
      </c>
      <c r="F1531" t="str">
        <f>VLOOKUP($D1531,metadata!$B$2:$S$450,3,FALSE)</f>
        <v>Geographic variation in photoperiodic response for the induction of pupal diapause in the Aristolochia-feeding butterfly Atrophaneura alcinous</v>
      </c>
      <c r="G1531" t="str">
        <f>VLOOKUP($D1531,metadata!$B$2:$S$450,4,FALSE)</f>
        <v>10.1303/aez.2005.347</v>
      </c>
      <c r="H1531" t="str">
        <f>VLOOKUP($D1531,metadata!$B$2:$S$450,5,FALSE)</f>
        <v>y</v>
      </c>
      <c r="I1531" t="str">
        <f>VLOOKUP($D1531,metadata!$B$2:$S$450,6,FALSE)</f>
        <v>a</v>
      </c>
      <c r="J1531" t="str">
        <f>VLOOKUP($D1531,metadata!$B$2:$S$450,7,FALSE)</f>
        <v>i</v>
      </c>
      <c r="K1531">
        <f>VLOOKUP($D1531,metadata!$B$2:$S$450,8,FALSE)</f>
        <v>7</v>
      </c>
      <c r="L1531">
        <f>VLOOKUP($D1531,metadata!$B$2:$S$450,9,FALSE)</f>
        <v>5</v>
      </c>
      <c r="M1531">
        <f>VLOOKUP($D1531,metadata!$B$2:$S$450,10,FALSE)</f>
        <v>0</v>
      </c>
      <c r="N1531" t="str">
        <f>VLOOKUP($D1531,metadata!$B$2:$S$450,11,FALSE)</f>
        <v>Atrophaneura alcinous</v>
      </c>
      <c r="O1531" t="str">
        <f>VLOOKUP($D1531,metadata!$B$2:$S$450,12,FALSE)</f>
        <v>lepidoptera</v>
      </c>
      <c r="P1531" t="str">
        <f>VLOOKUP($D1531,metadata!$B$2:$S$450,13,FALSE)</f>
        <v xml:space="preserve"> Fuchu</v>
      </c>
      <c r="Q1531">
        <f>VLOOKUP($D1531,metadata!$B$2:$S$450,14,FALSE)</f>
        <v>35.668968999999997</v>
      </c>
      <c r="R1531">
        <f>VLOOKUP($D1531,metadata!$B$2:$S$450,15,FALSE)</f>
        <v>139.47766899999999</v>
      </c>
      <c r="S1531">
        <f>VLOOKUP($D1531,metadata!$B$2:$S$450,16,FALSE)</f>
        <v>0.05</v>
      </c>
      <c r="T1531">
        <f>VLOOKUP($D1531,metadata!$B$2:$S$450,17,FALSE)</f>
        <v>50</v>
      </c>
      <c r="U1531">
        <f>VLOOKUP($D1531,metadata!$B$2:$S$450,18,FALSE)</f>
        <v>0</v>
      </c>
      <c r="V1531">
        <f>VLOOKUP($D1531,metadata!$B$2:$Z$450,19,FALSE)</f>
        <v>25</v>
      </c>
      <c r="W1531" t="str">
        <f>VLOOKUP($D1531,metadata!$B$2:$Z$450,20,FALSE)</f>
        <v>global average</v>
      </c>
      <c r="X1531">
        <f>VLOOKUP($D1531,metadata!$B$2:$Z$450,21,FALSE)</f>
        <v>0</v>
      </c>
      <c r="Y1531">
        <f>VLOOKUP($D1531,metadata!$B$2:$Z$450,22,FALSE)</f>
        <v>19</v>
      </c>
      <c r="Z1531">
        <f>VLOOKUP($D1531,metadata!$B$2:$Z$450,23,FALSE)</f>
        <v>0</v>
      </c>
      <c r="AA1531">
        <f>VLOOKUP($D1531,metadata!$B$2:$Z$450,24,FALSE)</f>
        <v>0</v>
      </c>
      <c r="AB1531">
        <f>VLOOKUP($D1531,metadata!$B$2:$Z$450,25,FALSE)</f>
        <v>0</v>
      </c>
    </row>
    <row r="1532" spans="3:28" x14ac:dyDescent="0.3">
      <c r="C1532">
        <v>1531</v>
      </c>
      <c r="D1532" s="11" t="str">
        <f t="shared" si="23"/>
        <v>19- Fuchu</v>
      </c>
      <c r="E1532" t="str">
        <f>VLOOKUP($D1532,metadata!$B$2:$S$450,2,FALSE)</f>
        <v>Kato, Y</v>
      </c>
      <c r="F1532" t="str">
        <f>VLOOKUP($D1532,metadata!$B$2:$S$450,3,FALSE)</f>
        <v>Geographic variation in photoperiodic response for the induction of pupal diapause in the Aristolochia-feeding butterfly Atrophaneura alcinous</v>
      </c>
      <c r="G1532" t="str">
        <f>VLOOKUP($D1532,metadata!$B$2:$S$450,4,FALSE)</f>
        <v>10.1303/aez.2005.347</v>
      </c>
      <c r="H1532" t="str">
        <f>VLOOKUP($D1532,metadata!$B$2:$S$450,5,FALSE)</f>
        <v>y</v>
      </c>
      <c r="I1532" t="str">
        <f>VLOOKUP($D1532,metadata!$B$2:$S$450,6,FALSE)</f>
        <v>a</v>
      </c>
      <c r="J1532" t="str">
        <f>VLOOKUP($D1532,metadata!$B$2:$S$450,7,FALSE)</f>
        <v>i</v>
      </c>
      <c r="K1532">
        <f>VLOOKUP($D1532,metadata!$B$2:$S$450,8,FALSE)</f>
        <v>7</v>
      </c>
      <c r="L1532">
        <f>VLOOKUP($D1532,metadata!$B$2:$S$450,9,FALSE)</f>
        <v>5</v>
      </c>
      <c r="M1532">
        <f>VLOOKUP($D1532,metadata!$B$2:$S$450,10,FALSE)</f>
        <v>0</v>
      </c>
      <c r="N1532" t="str">
        <f>VLOOKUP($D1532,metadata!$B$2:$S$450,11,FALSE)</f>
        <v>Atrophaneura alcinous</v>
      </c>
      <c r="O1532" t="str">
        <f>VLOOKUP($D1532,metadata!$B$2:$S$450,12,FALSE)</f>
        <v>lepidoptera</v>
      </c>
      <c r="P1532" t="str">
        <f>VLOOKUP($D1532,metadata!$B$2:$S$450,13,FALSE)</f>
        <v xml:space="preserve"> Fuchu</v>
      </c>
      <c r="Q1532">
        <f>VLOOKUP($D1532,metadata!$B$2:$S$450,14,FALSE)</f>
        <v>35.668968999999997</v>
      </c>
      <c r="R1532">
        <f>VLOOKUP($D1532,metadata!$B$2:$S$450,15,FALSE)</f>
        <v>139.47766899999999</v>
      </c>
      <c r="S1532">
        <f>VLOOKUP($D1532,metadata!$B$2:$S$450,16,FALSE)</f>
        <v>0.05</v>
      </c>
      <c r="T1532">
        <f>VLOOKUP($D1532,metadata!$B$2:$S$450,17,FALSE)</f>
        <v>50</v>
      </c>
      <c r="U1532">
        <f>VLOOKUP($D1532,metadata!$B$2:$S$450,18,FALSE)</f>
        <v>0</v>
      </c>
      <c r="V1532">
        <f>VLOOKUP($D1532,metadata!$B$2:$Z$450,19,FALSE)</f>
        <v>25</v>
      </c>
      <c r="W1532" t="str">
        <f>VLOOKUP($D1532,metadata!$B$2:$Z$450,20,FALSE)</f>
        <v>global average</v>
      </c>
      <c r="X1532">
        <f>VLOOKUP($D1532,metadata!$B$2:$Z$450,21,FALSE)</f>
        <v>0</v>
      </c>
      <c r="Y1532">
        <f>VLOOKUP($D1532,metadata!$B$2:$Z$450,22,FALSE)</f>
        <v>19</v>
      </c>
      <c r="Z1532">
        <f>VLOOKUP($D1532,metadata!$B$2:$Z$450,23,FALSE)</f>
        <v>0</v>
      </c>
      <c r="AA1532">
        <f>VLOOKUP($D1532,metadata!$B$2:$Z$450,24,FALSE)</f>
        <v>0</v>
      </c>
      <c r="AB1532">
        <f>VLOOKUP($D1532,metadata!$B$2:$Z$450,25,FALSE)</f>
        <v>0</v>
      </c>
    </row>
    <row r="1533" spans="3:28" x14ac:dyDescent="0.3">
      <c r="C1533">
        <v>1532</v>
      </c>
      <c r="D1533" s="11" t="str">
        <f t="shared" si="23"/>
        <v>19- Fuchu</v>
      </c>
      <c r="E1533" t="str">
        <f>VLOOKUP($D1533,metadata!$B$2:$S$450,2,FALSE)</f>
        <v>Kato, Y</v>
      </c>
      <c r="F1533" t="str">
        <f>VLOOKUP($D1533,metadata!$B$2:$S$450,3,FALSE)</f>
        <v>Geographic variation in photoperiodic response for the induction of pupal diapause in the Aristolochia-feeding butterfly Atrophaneura alcinous</v>
      </c>
      <c r="G1533" t="str">
        <f>VLOOKUP($D1533,metadata!$B$2:$S$450,4,FALSE)</f>
        <v>10.1303/aez.2005.347</v>
      </c>
      <c r="H1533" t="str">
        <f>VLOOKUP($D1533,metadata!$B$2:$S$450,5,FALSE)</f>
        <v>y</v>
      </c>
      <c r="I1533" t="str">
        <f>VLOOKUP($D1533,metadata!$B$2:$S$450,6,FALSE)</f>
        <v>a</v>
      </c>
      <c r="J1533" t="str">
        <f>VLOOKUP($D1533,metadata!$B$2:$S$450,7,FALSE)</f>
        <v>i</v>
      </c>
      <c r="K1533">
        <f>VLOOKUP($D1533,metadata!$B$2:$S$450,8,FALSE)</f>
        <v>7</v>
      </c>
      <c r="L1533">
        <f>VLOOKUP($D1533,metadata!$B$2:$S$450,9,FALSE)</f>
        <v>5</v>
      </c>
      <c r="M1533">
        <f>VLOOKUP($D1533,metadata!$B$2:$S$450,10,FALSE)</f>
        <v>0</v>
      </c>
      <c r="N1533" t="str">
        <f>VLOOKUP($D1533,metadata!$B$2:$S$450,11,FALSE)</f>
        <v>Atrophaneura alcinous</v>
      </c>
      <c r="O1533" t="str">
        <f>VLOOKUP($D1533,metadata!$B$2:$S$450,12,FALSE)</f>
        <v>lepidoptera</v>
      </c>
      <c r="P1533" t="str">
        <f>VLOOKUP($D1533,metadata!$B$2:$S$450,13,FALSE)</f>
        <v xml:space="preserve"> Fuchu</v>
      </c>
      <c r="Q1533">
        <f>VLOOKUP($D1533,metadata!$B$2:$S$450,14,FALSE)</f>
        <v>35.668968999999997</v>
      </c>
      <c r="R1533">
        <f>VLOOKUP($D1533,metadata!$B$2:$S$450,15,FALSE)</f>
        <v>139.47766899999999</v>
      </c>
      <c r="S1533">
        <f>VLOOKUP($D1533,metadata!$B$2:$S$450,16,FALSE)</f>
        <v>0.05</v>
      </c>
      <c r="T1533">
        <f>VLOOKUP($D1533,metadata!$B$2:$S$450,17,FALSE)</f>
        <v>50</v>
      </c>
      <c r="U1533">
        <f>VLOOKUP($D1533,metadata!$B$2:$S$450,18,FALSE)</f>
        <v>0</v>
      </c>
      <c r="V1533">
        <f>VLOOKUP($D1533,metadata!$B$2:$Z$450,19,FALSE)</f>
        <v>25</v>
      </c>
      <c r="W1533" t="str">
        <f>VLOOKUP($D1533,metadata!$B$2:$Z$450,20,FALSE)</f>
        <v>global average</v>
      </c>
      <c r="X1533">
        <f>VLOOKUP($D1533,metadata!$B$2:$Z$450,21,FALSE)</f>
        <v>0</v>
      </c>
      <c r="Y1533">
        <f>VLOOKUP($D1533,metadata!$B$2:$Z$450,22,FALSE)</f>
        <v>19</v>
      </c>
      <c r="Z1533">
        <f>VLOOKUP($D1533,metadata!$B$2:$Z$450,23,FALSE)</f>
        <v>0</v>
      </c>
      <c r="AA1533">
        <f>VLOOKUP($D1533,metadata!$B$2:$Z$450,24,FALSE)</f>
        <v>0</v>
      </c>
      <c r="AB1533">
        <f>VLOOKUP($D1533,metadata!$B$2:$Z$450,25,FALSE)</f>
        <v>0</v>
      </c>
    </row>
    <row r="1534" spans="3:28" x14ac:dyDescent="0.3">
      <c r="C1534">
        <v>1533</v>
      </c>
      <c r="D1534" s="11" t="str">
        <f t="shared" si="23"/>
        <v>19- Fuchu</v>
      </c>
      <c r="E1534" t="str">
        <f>VLOOKUP($D1534,metadata!$B$2:$S$450,2,FALSE)</f>
        <v>Kato, Y</v>
      </c>
      <c r="F1534" t="str">
        <f>VLOOKUP($D1534,metadata!$B$2:$S$450,3,FALSE)</f>
        <v>Geographic variation in photoperiodic response for the induction of pupal diapause in the Aristolochia-feeding butterfly Atrophaneura alcinous</v>
      </c>
      <c r="G1534" t="str">
        <f>VLOOKUP($D1534,metadata!$B$2:$S$450,4,FALSE)</f>
        <v>10.1303/aez.2005.347</v>
      </c>
      <c r="H1534" t="str">
        <f>VLOOKUP($D1534,metadata!$B$2:$S$450,5,FALSE)</f>
        <v>y</v>
      </c>
      <c r="I1534" t="str">
        <f>VLOOKUP($D1534,metadata!$B$2:$S$450,6,FALSE)</f>
        <v>a</v>
      </c>
      <c r="J1534" t="str">
        <f>VLOOKUP($D1534,metadata!$B$2:$S$450,7,FALSE)</f>
        <v>i</v>
      </c>
      <c r="K1534">
        <f>VLOOKUP($D1534,metadata!$B$2:$S$450,8,FALSE)</f>
        <v>7</v>
      </c>
      <c r="L1534">
        <f>VLOOKUP($D1534,metadata!$B$2:$S$450,9,FALSE)</f>
        <v>5</v>
      </c>
      <c r="M1534">
        <f>VLOOKUP($D1534,metadata!$B$2:$S$450,10,FALSE)</f>
        <v>0</v>
      </c>
      <c r="N1534" t="str">
        <f>VLOOKUP($D1534,metadata!$B$2:$S$450,11,FALSE)</f>
        <v>Atrophaneura alcinous</v>
      </c>
      <c r="O1534" t="str">
        <f>VLOOKUP($D1534,metadata!$B$2:$S$450,12,FALSE)</f>
        <v>lepidoptera</v>
      </c>
      <c r="P1534" t="str">
        <f>VLOOKUP($D1534,metadata!$B$2:$S$450,13,FALSE)</f>
        <v xml:space="preserve"> Fuchu</v>
      </c>
      <c r="Q1534">
        <f>VLOOKUP($D1534,metadata!$B$2:$S$450,14,FALSE)</f>
        <v>35.668968999999997</v>
      </c>
      <c r="R1534">
        <f>VLOOKUP($D1534,metadata!$B$2:$S$450,15,FALSE)</f>
        <v>139.47766899999999</v>
      </c>
      <c r="S1534">
        <f>VLOOKUP($D1534,metadata!$B$2:$S$450,16,FALSE)</f>
        <v>0.05</v>
      </c>
      <c r="T1534">
        <f>VLOOKUP($D1534,metadata!$B$2:$S$450,17,FALSE)</f>
        <v>50</v>
      </c>
      <c r="U1534">
        <f>VLOOKUP($D1534,metadata!$B$2:$S$450,18,FALSE)</f>
        <v>0</v>
      </c>
      <c r="V1534">
        <f>VLOOKUP($D1534,metadata!$B$2:$Z$450,19,FALSE)</f>
        <v>25</v>
      </c>
      <c r="W1534" t="str">
        <f>VLOOKUP($D1534,metadata!$B$2:$Z$450,20,FALSE)</f>
        <v>global average</v>
      </c>
      <c r="X1534">
        <f>VLOOKUP($D1534,metadata!$B$2:$Z$450,21,FALSE)</f>
        <v>0</v>
      </c>
      <c r="Y1534">
        <f>VLOOKUP($D1534,metadata!$B$2:$Z$450,22,FALSE)</f>
        <v>19</v>
      </c>
      <c r="Z1534">
        <f>VLOOKUP($D1534,metadata!$B$2:$Z$450,23,FALSE)</f>
        <v>0</v>
      </c>
      <c r="AA1534">
        <f>VLOOKUP($D1534,metadata!$B$2:$Z$450,24,FALSE)</f>
        <v>0</v>
      </c>
      <c r="AB1534">
        <f>VLOOKUP($D1534,metadata!$B$2:$Z$450,25,FALSE)</f>
        <v>0</v>
      </c>
    </row>
    <row r="1535" spans="3:28" x14ac:dyDescent="0.3">
      <c r="C1535">
        <v>1534</v>
      </c>
      <c r="D1535" s="11" t="str">
        <f t="shared" si="23"/>
        <v>19- Fuchu</v>
      </c>
      <c r="E1535" t="str">
        <f>VLOOKUP($D1535,metadata!$B$2:$S$450,2,FALSE)</f>
        <v>Kato, Y</v>
      </c>
      <c r="F1535" t="str">
        <f>VLOOKUP($D1535,metadata!$B$2:$S$450,3,FALSE)</f>
        <v>Geographic variation in photoperiodic response for the induction of pupal diapause in the Aristolochia-feeding butterfly Atrophaneura alcinous</v>
      </c>
      <c r="G1535" t="str">
        <f>VLOOKUP($D1535,metadata!$B$2:$S$450,4,FALSE)</f>
        <v>10.1303/aez.2005.347</v>
      </c>
      <c r="H1535" t="str">
        <f>VLOOKUP($D1535,metadata!$B$2:$S$450,5,FALSE)</f>
        <v>y</v>
      </c>
      <c r="I1535" t="str">
        <f>VLOOKUP($D1535,metadata!$B$2:$S$450,6,FALSE)</f>
        <v>a</v>
      </c>
      <c r="J1535" t="str">
        <f>VLOOKUP($D1535,metadata!$B$2:$S$450,7,FALSE)</f>
        <v>i</v>
      </c>
      <c r="K1535">
        <f>VLOOKUP($D1535,metadata!$B$2:$S$450,8,FALSE)</f>
        <v>7</v>
      </c>
      <c r="L1535">
        <f>VLOOKUP($D1535,metadata!$B$2:$S$450,9,FALSE)</f>
        <v>5</v>
      </c>
      <c r="M1535">
        <f>VLOOKUP($D1535,metadata!$B$2:$S$450,10,FALSE)</f>
        <v>0</v>
      </c>
      <c r="N1535" t="str">
        <f>VLOOKUP($D1535,metadata!$B$2:$S$450,11,FALSE)</f>
        <v>Atrophaneura alcinous</v>
      </c>
      <c r="O1535" t="str">
        <f>VLOOKUP($D1535,metadata!$B$2:$S$450,12,FALSE)</f>
        <v>lepidoptera</v>
      </c>
      <c r="P1535" t="str">
        <f>VLOOKUP($D1535,metadata!$B$2:$S$450,13,FALSE)</f>
        <v xml:space="preserve"> Fuchu</v>
      </c>
      <c r="Q1535">
        <f>VLOOKUP($D1535,metadata!$B$2:$S$450,14,FALSE)</f>
        <v>35.668968999999997</v>
      </c>
      <c r="R1535">
        <f>VLOOKUP($D1535,metadata!$B$2:$S$450,15,FALSE)</f>
        <v>139.47766899999999</v>
      </c>
      <c r="S1535">
        <f>VLOOKUP($D1535,metadata!$B$2:$S$450,16,FALSE)</f>
        <v>0.05</v>
      </c>
      <c r="T1535">
        <f>VLOOKUP($D1535,metadata!$B$2:$S$450,17,FALSE)</f>
        <v>50</v>
      </c>
      <c r="U1535">
        <f>VLOOKUP($D1535,metadata!$B$2:$S$450,18,FALSE)</f>
        <v>0</v>
      </c>
      <c r="V1535">
        <f>VLOOKUP($D1535,metadata!$B$2:$Z$450,19,FALSE)</f>
        <v>25</v>
      </c>
      <c r="W1535" t="str">
        <f>VLOOKUP($D1535,metadata!$B$2:$Z$450,20,FALSE)</f>
        <v>global average</v>
      </c>
      <c r="X1535">
        <f>VLOOKUP($D1535,metadata!$B$2:$Z$450,21,FALSE)</f>
        <v>0</v>
      </c>
      <c r="Y1535">
        <f>VLOOKUP($D1535,metadata!$B$2:$Z$450,22,FALSE)</f>
        <v>19</v>
      </c>
      <c r="Z1535">
        <f>VLOOKUP($D1535,metadata!$B$2:$Z$450,23,FALSE)</f>
        <v>0</v>
      </c>
      <c r="AA1535">
        <f>VLOOKUP($D1535,metadata!$B$2:$Z$450,24,FALSE)</f>
        <v>0</v>
      </c>
      <c r="AB1535">
        <f>VLOOKUP($D1535,metadata!$B$2:$Z$450,25,FALSE)</f>
        <v>0</v>
      </c>
    </row>
    <row r="1536" spans="3:28" x14ac:dyDescent="0.3">
      <c r="C1536">
        <v>1535</v>
      </c>
      <c r="D1536" s="11" t="str">
        <f t="shared" si="23"/>
        <v>19- Fuchu</v>
      </c>
      <c r="E1536" t="str">
        <f>VLOOKUP($D1536,metadata!$B$2:$S$450,2,FALSE)</f>
        <v>Kato, Y</v>
      </c>
      <c r="F1536" t="str">
        <f>VLOOKUP($D1536,metadata!$B$2:$S$450,3,FALSE)</f>
        <v>Geographic variation in photoperiodic response for the induction of pupal diapause in the Aristolochia-feeding butterfly Atrophaneura alcinous</v>
      </c>
      <c r="G1536" t="str">
        <f>VLOOKUP($D1536,metadata!$B$2:$S$450,4,FALSE)</f>
        <v>10.1303/aez.2005.347</v>
      </c>
      <c r="H1536" t="str">
        <f>VLOOKUP($D1536,metadata!$B$2:$S$450,5,FALSE)</f>
        <v>y</v>
      </c>
      <c r="I1536" t="str">
        <f>VLOOKUP($D1536,metadata!$B$2:$S$450,6,FALSE)</f>
        <v>a</v>
      </c>
      <c r="J1536" t="str">
        <f>VLOOKUP($D1536,metadata!$B$2:$S$450,7,FALSE)</f>
        <v>i</v>
      </c>
      <c r="K1536">
        <f>VLOOKUP($D1536,metadata!$B$2:$S$450,8,FALSE)</f>
        <v>7</v>
      </c>
      <c r="L1536">
        <f>VLOOKUP($D1536,metadata!$B$2:$S$450,9,FALSE)</f>
        <v>5</v>
      </c>
      <c r="M1536">
        <f>VLOOKUP($D1536,metadata!$B$2:$S$450,10,FALSE)</f>
        <v>0</v>
      </c>
      <c r="N1536" t="str">
        <f>VLOOKUP($D1536,metadata!$B$2:$S$450,11,FALSE)</f>
        <v>Atrophaneura alcinous</v>
      </c>
      <c r="O1536" t="str">
        <f>VLOOKUP($D1536,metadata!$B$2:$S$450,12,FALSE)</f>
        <v>lepidoptera</v>
      </c>
      <c r="P1536" t="str">
        <f>VLOOKUP($D1536,metadata!$B$2:$S$450,13,FALSE)</f>
        <v xml:space="preserve"> Fuchu</v>
      </c>
      <c r="Q1536">
        <f>VLOOKUP($D1536,metadata!$B$2:$S$450,14,FALSE)</f>
        <v>35.668968999999997</v>
      </c>
      <c r="R1536">
        <f>VLOOKUP($D1536,metadata!$B$2:$S$450,15,FALSE)</f>
        <v>139.47766899999999</v>
      </c>
      <c r="S1536">
        <f>VLOOKUP($D1536,metadata!$B$2:$S$450,16,FALSE)</f>
        <v>0.05</v>
      </c>
      <c r="T1536">
        <f>VLOOKUP($D1536,metadata!$B$2:$S$450,17,FALSE)</f>
        <v>50</v>
      </c>
      <c r="U1536">
        <f>VLOOKUP($D1536,metadata!$B$2:$S$450,18,FALSE)</f>
        <v>0</v>
      </c>
      <c r="V1536">
        <f>VLOOKUP($D1536,metadata!$B$2:$Z$450,19,FALSE)</f>
        <v>25</v>
      </c>
      <c r="W1536" t="str">
        <f>VLOOKUP($D1536,metadata!$B$2:$Z$450,20,FALSE)</f>
        <v>global average</v>
      </c>
      <c r="X1536">
        <f>VLOOKUP($D1536,metadata!$B$2:$Z$450,21,FALSE)</f>
        <v>0</v>
      </c>
      <c r="Y1536">
        <f>VLOOKUP($D1536,metadata!$B$2:$Z$450,22,FALSE)</f>
        <v>19</v>
      </c>
      <c r="Z1536">
        <f>VLOOKUP($D1536,metadata!$B$2:$Z$450,23,FALSE)</f>
        <v>0</v>
      </c>
      <c r="AA1536">
        <f>VLOOKUP($D1536,metadata!$B$2:$Z$450,24,FALSE)</f>
        <v>0</v>
      </c>
      <c r="AB1536">
        <f>VLOOKUP($D1536,metadata!$B$2:$Z$450,25,FALSE)</f>
        <v>0</v>
      </c>
    </row>
    <row r="1537" spans="3:28" x14ac:dyDescent="0.3">
      <c r="C1537">
        <v>1536</v>
      </c>
      <c r="D1537" s="11" t="str">
        <f t="shared" si="23"/>
        <v>19- Fuchu</v>
      </c>
      <c r="E1537" t="str">
        <f>VLOOKUP($D1537,metadata!$B$2:$S$450,2,FALSE)</f>
        <v>Kato, Y</v>
      </c>
      <c r="F1537" t="str">
        <f>VLOOKUP($D1537,metadata!$B$2:$S$450,3,FALSE)</f>
        <v>Geographic variation in photoperiodic response for the induction of pupal diapause in the Aristolochia-feeding butterfly Atrophaneura alcinous</v>
      </c>
      <c r="G1537" t="str">
        <f>VLOOKUP($D1537,metadata!$B$2:$S$450,4,FALSE)</f>
        <v>10.1303/aez.2005.347</v>
      </c>
      <c r="H1537" t="str">
        <f>VLOOKUP($D1537,metadata!$B$2:$S$450,5,FALSE)</f>
        <v>y</v>
      </c>
      <c r="I1537" t="str">
        <f>VLOOKUP($D1537,metadata!$B$2:$S$450,6,FALSE)</f>
        <v>a</v>
      </c>
      <c r="J1537" t="str">
        <f>VLOOKUP($D1537,metadata!$B$2:$S$450,7,FALSE)</f>
        <v>i</v>
      </c>
      <c r="K1537">
        <f>VLOOKUP($D1537,metadata!$B$2:$S$450,8,FALSE)</f>
        <v>7</v>
      </c>
      <c r="L1537">
        <f>VLOOKUP($D1537,metadata!$B$2:$S$450,9,FALSE)</f>
        <v>5</v>
      </c>
      <c r="M1537">
        <f>VLOOKUP($D1537,metadata!$B$2:$S$450,10,FALSE)</f>
        <v>0</v>
      </c>
      <c r="N1537" t="str">
        <f>VLOOKUP($D1537,metadata!$B$2:$S$450,11,FALSE)</f>
        <v>Atrophaneura alcinous</v>
      </c>
      <c r="O1537" t="str">
        <f>VLOOKUP($D1537,metadata!$B$2:$S$450,12,FALSE)</f>
        <v>lepidoptera</v>
      </c>
      <c r="P1537" t="str">
        <f>VLOOKUP($D1537,metadata!$B$2:$S$450,13,FALSE)</f>
        <v xml:space="preserve"> Fuchu</v>
      </c>
      <c r="Q1537">
        <f>VLOOKUP($D1537,metadata!$B$2:$S$450,14,FALSE)</f>
        <v>35.668968999999997</v>
      </c>
      <c r="R1537">
        <f>VLOOKUP($D1537,metadata!$B$2:$S$450,15,FALSE)</f>
        <v>139.47766899999999</v>
      </c>
      <c r="S1537">
        <f>VLOOKUP($D1537,metadata!$B$2:$S$450,16,FALSE)</f>
        <v>0.05</v>
      </c>
      <c r="T1537">
        <f>VLOOKUP($D1537,metadata!$B$2:$S$450,17,FALSE)</f>
        <v>50</v>
      </c>
      <c r="U1537">
        <f>VLOOKUP($D1537,metadata!$B$2:$S$450,18,FALSE)</f>
        <v>0</v>
      </c>
      <c r="V1537">
        <f>VLOOKUP($D1537,metadata!$B$2:$Z$450,19,FALSE)</f>
        <v>25</v>
      </c>
      <c r="W1537" t="str">
        <f>VLOOKUP($D1537,metadata!$B$2:$Z$450,20,FALSE)</f>
        <v>global average</v>
      </c>
      <c r="X1537">
        <f>VLOOKUP($D1537,metadata!$B$2:$Z$450,21,FALSE)</f>
        <v>0</v>
      </c>
      <c r="Y1537">
        <f>VLOOKUP($D1537,metadata!$B$2:$Z$450,22,FALSE)</f>
        <v>19</v>
      </c>
      <c r="Z1537">
        <f>VLOOKUP($D1537,metadata!$B$2:$Z$450,23,FALSE)</f>
        <v>0</v>
      </c>
      <c r="AA1537">
        <f>VLOOKUP($D1537,metadata!$B$2:$Z$450,24,FALSE)</f>
        <v>0</v>
      </c>
      <c r="AB1537">
        <f>VLOOKUP($D1537,metadata!$B$2:$Z$450,25,FALSE)</f>
        <v>0</v>
      </c>
    </row>
    <row r="1538" spans="3:28" x14ac:dyDescent="0.3">
      <c r="C1538">
        <v>1537</v>
      </c>
      <c r="D1538" s="11" t="str">
        <f t="shared" si="23"/>
        <v>19- Fuchu</v>
      </c>
      <c r="E1538" t="str">
        <f>VLOOKUP($D1538,metadata!$B$2:$S$450,2,FALSE)</f>
        <v>Kato, Y</v>
      </c>
      <c r="F1538" t="str">
        <f>VLOOKUP($D1538,metadata!$B$2:$S$450,3,FALSE)</f>
        <v>Geographic variation in photoperiodic response for the induction of pupal diapause in the Aristolochia-feeding butterfly Atrophaneura alcinous</v>
      </c>
      <c r="G1538" t="str">
        <f>VLOOKUP($D1538,metadata!$B$2:$S$450,4,FALSE)</f>
        <v>10.1303/aez.2005.347</v>
      </c>
      <c r="H1538" t="str">
        <f>VLOOKUP($D1538,metadata!$B$2:$S$450,5,FALSE)</f>
        <v>y</v>
      </c>
      <c r="I1538" t="str">
        <f>VLOOKUP($D1538,metadata!$B$2:$S$450,6,FALSE)</f>
        <v>a</v>
      </c>
      <c r="J1538" t="str">
        <f>VLOOKUP($D1538,metadata!$B$2:$S$450,7,FALSE)</f>
        <v>i</v>
      </c>
      <c r="K1538">
        <f>VLOOKUP($D1538,metadata!$B$2:$S$450,8,FALSE)</f>
        <v>7</v>
      </c>
      <c r="L1538">
        <f>VLOOKUP($D1538,metadata!$B$2:$S$450,9,FALSE)</f>
        <v>5</v>
      </c>
      <c r="M1538">
        <f>VLOOKUP($D1538,metadata!$B$2:$S$450,10,FALSE)</f>
        <v>0</v>
      </c>
      <c r="N1538" t="str">
        <f>VLOOKUP($D1538,metadata!$B$2:$S$450,11,FALSE)</f>
        <v>Atrophaneura alcinous</v>
      </c>
      <c r="O1538" t="str">
        <f>VLOOKUP($D1538,metadata!$B$2:$S$450,12,FALSE)</f>
        <v>lepidoptera</v>
      </c>
      <c r="P1538" t="str">
        <f>VLOOKUP($D1538,metadata!$B$2:$S$450,13,FALSE)</f>
        <v xml:space="preserve"> Fuchu</v>
      </c>
      <c r="Q1538">
        <f>VLOOKUP($D1538,metadata!$B$2:$S$450,14,FALSE)</f>
        <v>35.668968999999997</v>
      </c>
      <c r="R1538">
        <f>VLOOKUP($D1538,metadata!$B$2:$S$450,15,FALSE)</f>
        <v>139.47766899999999</v>
      </c>
      <c r="S1538">
        <f>VLOOKUP($D1538,metadata!$B$2:$S$450,16,FALSE)</f>
        <v>0.05</v>
      </c>
      <c r="T1538">
        <f>VLOOKUP($D1538,metadata!$B$2:$S$450,17,FALSE)</f>
        <v>50</v>
      </c>
      <c r="U1538">
        <f>VLOOKUP($D1538,metadata!$B$2:$S$450,18,FALSE)</f>
        <v>0</v>
      </c>
      <c r="V1538">
        <f>VLOOKUP($D1538,metadata!$B$2:$Z$450,19,FALSE)</f>
        <v>25</v>
      </c>
      <c r="W1538" t="str">
        <f>VLOOKUP($D1538,metadata!$B$2:$Z$450,20,FALSE)</f>
        <v>global average</v>
      </c>
      <c r="X1538">
        <f>VLOOKUP($D1538,metadata!$B$2:$Z$450,21,FALSE)</f>
        <v>0</v>
      </c>
      <c r="Y1538">
        <f>VLOOKUP($D1538,metadata!$B$2:$Z$450,22,FALSE)</f>
        <v>19</v>
      </c>
      <c r="Z1538">
        <f>VLOOKUP($D1538,metadata!$B$2:$Z$450,23,FALSE)</f>
        <v>0</v>
      </c>
      <c r="AA1538">
        <f>VLOOKUP($D1538,metadata!$B$2:$Z$450,24,FALSE)</f>
        <v>0</v>
      </c>
      <c r="AB1538">
        <f>VLOOKUP($D1538,metadata!$B$2:$Z$450,25,FALSE)</f>
        <v>0</v>
      </c>
    </row>
    <row r="1539" spans="3:28" x14ac:dyDescent="0.3">
      <c r="C1539">
        <v>1538</v>
      </c>
      <c r="D1539" s="11" t="str">
        <f t="shared" ref="D1539:D1602" si="24">VLOOKUP(C1539,$A$1:$B$451,2)</f>
        <v>19- Fuchu</v>
      </c>
      <c r="E1539" t="str">
        <f>VLOOKUP($D1539,metadata!$B$2:$S$450,2,FALSE)</f>
        <v>Kato, Y</v>
      </c>
      <c r="F1539" t="str">
        <f>VLOOKUP($D1539,metadata!$B$2:$S$450,3,FALSE)</f>
        <v>Geographic variation in photoperiodic response for the induction of pupal diapause in the Aristolochia-feeding butterfly Atrophaneura alcinous</v>
      </c>
      <c r="G1539" t="str">
        <f>VLOOKUP($D1539,metadata!$B$2:$S$450,4,FALSE)</f>
        <v>10.1303/aez.2005.347</v>
      </c>
      <c r="H1539" t="str">
        <f>VLOOKUP($D1539,metadata!$B$2:$S$450,5,FALSE)</f>
        <v>y</v>
      </c>
      <c r="I1539" t="str">
        <f>VLOOKUP($D1539,metadata!$B$2:$S$450,6,FALSE)</f>
        <v>a</v>
      </c>
      <c r="J1539" t="str">
        <f>VLOOKUP($D1539,metadata!$B$2:$S$450,7,FALSE)</f>
        <v>i</v>
      </c>
      <c r="K1539">
        <f>VLOOKUP($D1539,metadata!$B$2:$S$450,8,FALSE)</f>
        <v>7</v>
      </c>
      <c r="L1539">
        <f>VLOOKUP($D1539,metadata!$B$2:$S$450,9,FALSE)</f>
        <v>5</v>
      </c>
      <c r="M1539">
        <f>VLOOKUP($D1539,metadata!$B$2:$S$450,10,FALSE)</f>
        <v>0</v>
      </c>
      <c r="N1539" t="str">
        <f>VLOOKUP($D1539,metadata!$B$2:$S$450,11,FALSE)</f>
        <v>Atrophaneura alcinous</v>
      </c>
      <c r="O1539" t="str">
        <f>VLOOKUP($D1539,metadata!$B$2:$S$450,12,FALSE)</f>
        <v>lepidoptera</v>
      </c>
      <c r="P1539" t="str">
        <f>VLOOKUP($D1539,metadata!$B$2:$S$450,13,FALSE)</f>
        <v xml:space="preserve"> Fuchu</v>
      </c>
      <c r="Q1539">
        <f>VLOOKUP($D1539,metadata!$B$2:$S$450,14,FALSE)</f>
        <v>35.668968999999997</v>
      </c>
      <c r="R1539">
        <f>VLOOKUP($D1539,metadata!$B$2:$S$450,15,FALSE)</f>
        <v>139.47766899999999</v>
      </c>
      <c r="S1539">
        <f>VLOOKUP($D1539,metadata!$B$2:$S$450,16,FALSE)</f>
        <v>0.05</v>
      </c>
      <c r="T1539">
        <f>VLOOKUP($D1539,metadata!$B$2:$S$450,17,FALSE)</f>
        <v>50</v>
      </c>
      <c r="U1539">
        <f>VLOOKUP($D1539,metadata!$B$2:$S$450,18,FALSE)</f>
        <v>0</v>
      </c>
      <c r="V1539">
        <f>VLOOKUP($D1539,metadata!$B$2:$Z$450,19,FALSE)</f>
        <v>25</v>
      </c>
      <c r="W1539" t="str">
        <f>VLOOKUP($D1539,metadata!$B$2:$Z$450,20,FALSE)</f>
        <v>global average</v>
      </c>
      <c r="X1539">
        <f>VLOOKUP($D1539,metadata!$B$2:$Z$450,21,FALSE)</f>
        <v>0</v>
      </c>
      <c r="Y1539">
        <f>VLOOKUP($D1539,metadata!$B$2:$Z$450,22,FALSE)</f>
        <v>19</v>
      </c>
      <c r="Z1539">
        <f>VLOOKUP($D1539,metadata!$B$2:$Z$450,23,FALSE)</f>
        <v>0</v>
      </c>
      <c r="AA1539">
        <f>VLOOKUP($D1539,metadata!$B$2:$Z$450,24,FALSE)</f>
        <v>0</v>
      </c>
      <c r="AB1539">
        <f>VLOOKUP($D1539,metadata!$B$2:$Z$450,25,FALSE)</f>
        <v>0</v>
      </c>
    </row>
    <row r="1540" spans="3:28" x14ac:dyDescent="0.3">
      <c r="C1540">
        <v>1539</v>
      </c>
      <c r="D1540" s="11" t="str">
        <f t="shared" si="24"/>
        <v>19- Fuchu</v>
      </c>
      <c r="E1540" t="str">
        <f>VLOOKUP($D1540,metadata!$B$2:$S$450,2,FALSE)</f>
        <v>Kato, Y</v>
      </c>
      <c r="F1540" t="str">
        <f>VLOOKUP($D1540,metadata!$B$2:$S$450,3,FALSE)</f>
        <v>Geographic variation in photoperiodic response for the induction of pupal diapause in the Aristolochia-feeding butterfly Atrophaneura alcinous</v>
      </c>
      <c r="G1540" t="str">
        <f>VLOOKUP($D1540,metadata!$B$2:$S$450,4,FALSE)</f>
        <v>10.1303/aez.2005.347</v>
      </c>
      <c r="H1540" t="str">
        <f>VLOOKUP($D1540,metadata!$B$2:$S$450,5,FALSE)</f>
        <v>y</v>
      </c>
      <c r="I1540" t="str">
        <f>VLOOKUP($D1540,metadata!$B$2:$S$450,6,FALSE)</f>
        <v>a</v>
      </c>
      <c r="J1540" t="str">
        <f>VLOOKUP($D1540,metadata!$B$2:$S$450,7,FALSE)</f>
        <v>i</v>
      </c>
      <c r="K1540">
        <f>VLOOKUP($D1540,metadata!$B$2:$S$450,8,FALSE)</f>
        <v>7</v>
      </c>
      <c r="L1540">
        <f>VLOOKUP($D1540,metadata!$B$2:$S$450,9,FALSE)</f>
        <v>5</v>
      </c>
      <c r="M1540">
        <f>VLOOKUP($D1540,metadata!$B$2:$S$450,10,FALSE)</f>
        <v>0</v>
      </c>
      <c r="N1540" t="str">
        <f>VLOOKUP($D1540,metadata!$B$2:$S$450,11,FALSE)</f>
        <v>Atrophaneura alcinous</v>
      </c>
      <c r="O1540" t="str">
        <f>VLOOKUP($D1540,metadata!$B$2:$S$450,12,FALSE)</f>
        <v>lepidoptera</v>
      </c>
      <c r="P1540" t="str">
        <f>VLOOKUP($D1540,metadata!$B$2:$S$450,13,FALSE)</f>
        <v xml:space="preserve"> Fuchu</v>
      </c>
      <c r="Q1540">
        <f>VLOOKUP($D1540,metadata!$B$2:$S$450,14,FALSE)</f>
        <v>35.668968999999997</v>
      </c>
      <c r="R1540">
        <f>VLOOKUP($D1540,metadata!$B$2:$S$450,15,FALSE)</f>
        <v>139.47766899999999</v>
      </c>
      <c r="S1540">
        <f>VLOOKUP($D1540,metadata!$B$2:$S$450,16,FALSE)</f>
        <v>0.05</v>
      </c>
      <c r="T1540">
        <f>VLOOKUP($D1540,metadata!$B$2:$S$450,17,FALSE)</f>
        <v>50</v>
      </c>
      <c r="U1540">
        <f>VLOOKUP($D1540,metadata!$B$2:$S$450,18,FALSE)</f>
        <v>0</v>
      </c>
      <c r="V1540">
        <f>VLOOKUP($D1540,metadata!$B$2:$Z$450,19,FALSE)</f>
        <v>25</v>
      </c>
      <c r="W1540" t="str">
        <f>VLOOKUP($D1540,metadata!$B$2:$Z$450,20,FALSE)</f>
        <v>global average</v>
      </c>
      <c r="X1540">
        <f>VLOOKUP($D1540,metadata!$B$2:$Z$450,21,FALSE)</f>
        <v>0</v>
      </c>
      <c r="Y1540">
        <f>VLOOKUP($D1540,metadata!$B$2:$Z$450,22,FALSE)</f>
        <v>19</v>
      </c>
      <c r="Z1540">
        <f>VLOOKUP($D1540,metadata!$B$2:$Z$450,23,FALSE)</f>
        <v>0</v>
      </c>
      <c r="AA1540">
        <f>VLOOKUP($D1540,metadata!$B$2:$Z$450,24,FALSE)</f>
        <v>0</v>
      </c>
      <c r="AB1540">
        <f>VLOOKUP($D1540,metadata!$B$2:$Z$450,25,FALSE)</f>
        <v>0</v>
      </c>
    </row>
    <row r="1541" spans="3:28" x14ac:dyDescent="0.3">
      <c r="C1541">
        <v>1540</v>
      </c>
      <c r="D1541" s="11" t="str">
        <f t="shared" si="24"/>
        <v>19- Fuchu</v>
      </c>
      <c r="E1541" t="str">
        <f>VLOOKUP($D1541,metadata!$B$2:$S$450,2,FALSE)</f>
        <v>Kato, Y</v>
      </c>
      <c r="F1541" t="str">
        <f>VLOOKUP($D1541,metadata!$B$2:$S$450,3,FALSE)</f>
        <v>Geographic variation in photoperiodic response for the induction of pupal diapause in the Aristolochia-feeding butterfly Atrophaneura alcinous</v>
      </c>
      <c r="G1541" t="str">
        <f>VLOOKUP($D1541,metadata!$B$2:$S$450,4,FALSE)</f>
        <v>10.1303/aez.2005.347</v>
      </c>
      <c r="H1541" t="str">
        <f>VLOOKUP($D1541,metadata!$B$2:$S$450,5,FALSE)</f>
        <v>y</v>
      </c>
      <c r="I1541" t="str">
        <f>VLOOKUP($D1541,metadata!$B$2:$S$450,6,FALSE)</f>
        <v>a</v>
      </c>
      <c r="J1541" t="str">
        <f>VLOOKUP($D1541,metadata!$B$2:$S$450,7,FALSE)</f>
        <v>i</v>
      </c>
      <c r="K1541">
        <f>VLOOKUP($D1541,metadata!$B$2:$S$450,8,FALSE)</f>
        <v>7</v>
      </c>
      <c r="L1541">
        <f>VLOOKUP($D1541,metadata!$B$2:$S$450,9,FALSE)</f>
        <v>5</v>
      </c>
      <c r="M1541">
        <f>VLOOKUP($D1541,metadata!$B$2:$S$450,10,FALSE)</f>
        <v>0</v>
      </c>
      <c r="N1541" t="str">
        <f>VLOOKUP($D1541,metadata!$B$2:$S$450,11,FALSE)</f>
        <v>Atrophaneura alcinous</v>
      </c>
      <c r="O1541" t="str">
        <f>VLOOKUP($D1541,metadata!$B$2:$S$450,12,FALSE)</f>
        <v>lepidoptera</v>
      </c>
      <c r="P1541" t="str">
        <f>VLOOKUP($D1541,metadata!$B$2:$S$450,13,FALSE)</f>
        <v xml:space="preserve"> Fuchu</v>
      </c>
      <c r="Q1541">
        <f>VLOOKUP($D1541,metadata!$B$2:$S$450,14,FALSE)</f>
        <v>35.668968999999997</v>
      </c>
      <c r="R1541">
        <f>VLOOKUP($D1541,metadata!$B$2:$S$450,15,FALSE)</f>
        <v>139.47766899999999</v>
      </c>
      <c r="S1541">
        <f>VLOOKUP($D1541,metadata!$B$2:$S$450,16,FALSE)</f>
        <v>0.05</v>
      </c>
      <c r="T1541">
        <f>VLOOKUP($D1541,metadata!$B$2:$S$450,17,FALSE)</f>
        <v>50</v>
      </c>
      <c r="U1541">
        <f>VLOOKUP($D1541,metadata!$B$2:$S$450,18,FALSE)</f>
        <v>0</v>
      </c>
      <c r="V1541">
        <f>VLOOKUP($D1541,metadata!$B$2:$Z$450,19,FALSE)</f>
        <v>25</v>
      </c>
      <c r="W1541" t="str">
        <f>VLOOKUP($D1541,metadata!$B$2:$Z$450,20,FALSE)</f>
        <v>global average</v>
      </c>
      <c r="X1541">
        <f>VLOOKUP($D1541,metadata!$B$2:$Z$450,21,FALSE)</f>
        <v>0</v>
      </c>
      <c r="Y1541">
        <f>VLOOKUP($D1541,metadata!$B$2:$Z$450,22,FALSE)</f>
        <v>19</v>
      </c>
      <c r="Z1541">
        <f>VLOOKUP($D1541,metadata!$B$2:$Z$450,23,FALSE)</f>
        <v>0</v>
      </c>
      <c r="AA1541">
        <f>VLOOKUP($D1541,metadata!$B$2:$Z$450,24,FALSE)</f>
        <v>0</v>
      </c>
      <c r="AB1541">
        <f>VLOOKUP($D1541,metadata!$B$2:$Z$450,25,FALSE)</f>
        <v>0</v>
      </c>
    </row>
    <row r="1542" spans="3:28" x14ac:dyDescent="0.3">
      <c r="C1542">
        <v>1541</v>
      </c>
      <c r="D1542" s="11" t="str">
        <f t="shared" si="24"/>
        <v>19- Fuchu</v>
      </c>
      <c r="E1542" t="str">
        <f>VLOOKUP($D1542,metadata!$B$2:$S$450,2,FALSE)</f>
        <v>Kato, Y</v>
      </c>
      <c r="F1542" t="str">
        <f>VLOOKUP($D1542,metadata!$B$2:$S$450,3,FALSE)</f>
        <v>Geographic variation in photoperiodic response for the induction of pupal diapause in the Aristolochia-feeding butterfly Atrophaneura alcinous</v>
      </c>
      <c r="G1542" t="str">
        <f>VLOOKUP($D1542,metadata!$B$2:$S$450,4,FALSE)</f>
        <v>10.1303/aez.2005.347</v>
      </c>
      <c r="H1542" t="str">
        <f>VLOOKUP($D1542,metadata!$B$2:$S$450,5,FALSE)</f>
        <v>y</v>
      </c>
      <c r="I1542" t="str">
        <f>VLOOKUP($D1542,metadata!$B$2:$S$450,6,FALSE)</f>
        <v>a</v>
      </c>
      <c r="J1542" t="str">
        <f>VLOOKUP($D1542,metadata!$B$2:$S$450,7,FALSE)</f>
        <v>i</v>
      </c>
      <c r="K1542">
        <f>VLOOKUP($D1542,metadata!$B$2:$S$450,8,FALSE)</f>
        <v>7</v>
      </c>
      <c r="L1542">
        <f>VLOOKUP($D1542,metadata!$B$2:$S$450,9,FALSE)</f>
        <v>5</v>
      </c>
      <c r="M1542">
        <f>VLOOKUP($D1542,metadata!$B$2:$S$450,10,FALSE)</f>
        <v>0</v>
      </c>
      <c r="N1542" t="str">
        <f>VLOOKUP($D1542,metadata!$B$2:$S$450,11,FALSE)</f>
        <v>Atrophaneura alcinous</v>
      </c>
      <c r="O1542" t="str">
        <f>VLOOKUP($D1542,metadata!$B$2:$S$450,12,FALSE)</f>
        <v>lepidoptera</v>
      </c>
      <c r="P1542" t="str">
        <f>VLOOKUP($D1542,metadata!$B$2:$S$450,13,FALSE)</f>
        <v xml:space="preserve"> Fuchu</v>
      </c>
      <c r="Q1542">
        <f>VLOOKUP($D1542,metadata!$B$2:$S$450,14,FALSE)</f>
        <v>35.668968999999997</v>
      </c>
      <c r="R1542">
        <f>VLOOKUP($D1542,metadata!$B$2:$S$450,15,FALSE)</f>
        <v>139.47766899999999</v>
      </c>
      <c r="S1542">
        <f>VLOOKUP($D1542,metadata!$B$2:$S$450,16,FALSE)</f>
        <v>0.05</v>
      </c>
      <c r="T1542">
        <f>VLOOKUP($D1542,metadata!$B$2:$S$450,17,FALSE)</f>
        <v>50</v>
      </c>
      <c r="U1542">
        <f>VLOOKUP($D1542,metadata!$B$2:$S$450,18,FALSE)</f>
        <v>0</v>
      </c>
      <c r="V1542">
        <f>VLOOKUP($D1542,metadata!$B$2:$Z$450,19,FALSE)</f>
        <v>25</v>
      </c>
      <c r="W1542" t="str">
        <f>VLOOKUP($D1542,metadata!$B$2:$Z$450,20,FALSE)</f>
        <v>global average</v>
      </c>
      <c r="X1542">
        <f>VLOOKUP($D1542,metadata!$B$2:$Z$450,21,FALSE)</f>
        <v>0</v>
      </c>
      <c r="Y1542">
        <f>VLOOKUP($D1542,metadata!$B$2:$Z$450,22,FALSE)</f>
        <v>19</v>
      </c>
      <c r="Z1542">
        <f>VLOOKUP($D1542,metadata!$B$2:$Z$450,23,FALSE)</f>
        <v>0</v>
      </c>
      <c r="AA1542">
        <f>VLOOKUP($D1542,metadata!$B$2:$Z$450,24,FALSE)</f>
        <v>0</v>
      </c>
      <c r="AB1542">
        <f>VLOOKUP($D1542,metadata!$B$2:$Z$450,25,FALSE)</f>
        <v>0</v>
      </c>
    </row>
    <row r="1543" spans="3:28" x14ac:dyDescent="0.3">
      <c r="C1543">
        <v>1542</v>
      </c>
      <c r="D1543" s="11" t="str">
        <f t="shared" si="24"/>
        <v>19- Fuchu</v>
      </c>
      <c r="E1543" t="str">
        <f>VLOOKUP($D1543,metadata!$B$2:$S$450,2,FALSE)</f>
        <v>Kato, Y</v>
      </c>
      <c r="F1543" t="str">
        <f>VLOOKUP($D1543,metadata!$B$2:$S$450,3,FALSE)</f>
        <v>Geographic variation in photoperiodic response for the induction of pupal diapause in the Aristolochia-feeding butterfly Atrophaneura alcinous</v>
      </c>
      <c r="G1543" t="str">
        <f>VLOOKUP($D1543,metadata!$B$2:$S$450,4,FALSE)</f>
        <v>10.1303/aez.2005.347</v>
      </c>
      <c r="H1543" t="str">
        <f>VLOOKUP($D1543,metadata!$B$2:$S$450,5,FALSE)</f>
        <v>y</v>
      </c>
      <c r="I1543" t="str">
        <f>VLOOKUP($D1543,metadata!$B$2:$S$450,6,FALSE)</f>
        <v>a</v>
      </c>
      <c r="J1543" t="str">
        <f>VLOOKUP($D1543,metadata!$B$2:$S$450,7,FALSE)</f>
        <v>i</v>
      </c>
      <c r="K1543">
        <f>VLOOKUP($D1543,metadata!$B$2:$S$450,8,FALSE)</f>
        <v>7</v>
      </c>
      <c r="L1543">
        <f>VLOOKUP($D1543,metadata!$B$2:$S$450,9,FALSE)</f>
        <v>5</v>
      </c>
      <c r="M1543">
        <f>VLOOKUP($D1543,metadata!$B$2:$S$450,10,FALSE)</f>
        <v>0</v>
      </c>
      <c r="N1543" t="str">
        <f>VLOOKUP($D1543,metadata!$B$2:$S$450,11,FALSE)</f>
        <v>Atrophaneura alcinous</v>
      </c>
      <c r="O1543" t="str">
        <f>VLOOKUP($D1543,metadata!$B$2:$S$450,12,FALSE)</f>
        <v>lepidoptera</v>
      </c>
      <c r="P1543" t="str">
        <f>VLOOKUP($D1543,metadata!$B$2:$S$450,13,FALSE)</f>
        <v xml:space="preserve"> Fuchu</v>
      </c>
      <c r="Q1543">
        <f>VLOOKUP($D1543,metadata!$B$2:$S$450,14,FALSE)</f>
        <v>35.668968999999997</v>
      </c>
      <c r="R1543">
        <f>VLOOKUP($D1543,metadata!$B$2:$S$450,15,FALSE)</f>
        <v>139.47766899999999</v>
      </c>
      <c r="S1543">
        <f>VLOOKUP($D1543,metadata!$B$2:$S$450,16,FALSE)</f>
        <v>0.05</v>
      </c>
      <c r="T1543">
        <f>VLOOKUP($D1543,metadata!$B$2:$S$450,17,FALSE)</f>
        <v>50</v>
      </c>
      <c r="U1543">
        <f>VLOOKUP($D1543,metadata!$B$2:$S$450,18,FALSE)</f>
        <v>0</v>
      </c>
      <c r="V1543">
        <f>VLOOKUP($D1543,metadata!$B$2:$Z$450,19,FALSE)</f>
        <v>25</v>
      </c>
      <c r="W1543" t="str">
        <f>VLOOKUP($D1543,metadata!$B$2:$Z$450,20,FALSE)</f>
        <v>global average</v>
      </c>
      <c r="X1543">
        <f>VLOOKUP($D1543,metadata!$B$2:$Z$450,21,FALSE)</f>
        <v>0</v>
      </c>
      <c r="Y1543">
        <f>VLOOKUP($D1543,metadata!$B$2:$Z$450,22,FALSE)</f>
        <v>19</v>
      </c>
      <c r="Z1543">
        <f>VLOOKUP($D1543,metadata!$B$2:$Z$450,23,FALSE)</f>
        <v>0</v>
      </c>
      <c r="AA1543">
        <f>VLOOKUP($D1543,metadata!$B$2:$Z$450,24,FALSE)</f>
        <v>0</v>
      </c>
      <c r="AB1543">
        <f>VLOOKUP($D1543,metadata!$B$2:$Z$450,25,FALSE)</f>
        <v>0</v>
      </c>
    </row>
    <row r="1544" spans="3:28" x14ac:dyDescent="0.3">
      <c r="C1544">
        <v>1543</v>
      </c>
      <c r="D1544" s="11" t="str">
        <f t="shared" si="24"/>
        <v>19- Fuchu</v>
      </c>
      <c r="E1544" t="str">
        <f>VLOOKUP($D1544,metadata!$B$2:$S$450,2,FALSE)</f>
        <v>Kato, Y</v>
      </c>
      <c r="F1544" t="str">
        <f>VLOOKUP($D1544,metadata!$B$2:$S$450,3,FALSE)</f>
        <v>Geographic variation in photoperiodic response for the induction of pupal diapause in the Aristolochia-feeding butterfly Atrophaneura alcinous</v>
      </c>
      <c r="G1544" t="str">
        <f>VLOOKUP($D1544,metadata!$B$2:$S$450,4,FALSE)</f>
        <v>10.1303/aez.2005.347</v>
      </c>
      <c r="H1544" t="str">
        <f>VLOOKUP($D1544,metadata!$B$2:$S$450,5,FALSE)</f>
        <v>y</v>
      </c>
      <c r="I1544" t="str">
        <f>VLOOKUP($D1544,metadata!$B$2:$S$450,6,FALSE)</f>
        <v>a</v>
      </c>
      <c r="J1544" t="str">
        <f>VLOOKUP($D1544,metadata!$B$2:$S$450,7,FALSE)</f>
        <v>i</v>
      </c>
      <c r="K1544">
        <f>VLOOKUP($D1544,metadata!$B$2:$S$450,8,FALSE)</f>
        <v>7</v>
      </c>
      <c r="L1544">
        <f>VLOOKUP($D1544,metadata!$B$2:$S$450,9,FALSE)</f>
        <v>5</v>
      </c>
      <c r="M1544">
        <f>VLOOKUP($D1544,metadata!$B$2:$S$450,10,FALSE)</f>
        <v>0</v>
      </c>
      <c r="N1544" t="str">
        <f>VLOOKUP($D1544,metadata!$B$2:$S$450,11,FALSE)</f>
        <v>Atrophaneura alcinous</v>
      </c>
      <c r="O1544" t="str">
        <f>VLOOKUP($D1544,metadata!$B$2:$S$450,12,FALSE)</f>
        <v>lepidoptera</v>
      </c>
      <c r="P1544" t="str">
        <f>VLOOKUP($D1544,metadata!$B$2:$S$450,13,FALSE)</f>
        <v xml:space="preserve"> Fuchu</v>
      </c>
      <c r="Q1544">
        <f>VLOOKUP($D1544,metadata!$B$2:$S$450,14,FALSE)</f>
        <v>35.668968999999997</v>
      </c>
      <c r="R1544">
        <f>VLOOKUP($D1544,metadata!$B$2:$S$450,15,FALSE)</f>
        <v>139.47766899999999</v>
      </c>
      <c r="S1544">
        <f>VLOOKUP($D1544,metadata!$B$2:$S$450,16,FALSE)</f>
        <v>0.05</v>
      </c>
      <c r="T1544">
        <f>VLOOKUP($D1544,metadata!$B$2:$S$450,17,FALSE)</f>
        <v>50</v>
      </c>
      <c r="U1544">
        <f>VLOOKUP($D1544,metadata!$B$2:$S$450,18,FALSE)</f>
        <v>0</v>
      </c>
      <c r="V1544">
        <f>VLOOKUP($D1544,metadata!$B$2:$Z$450,19,FALSE)</f>
        <v>25</v>
      </c>
      <c r="W1544" t="str">
        <f>VLOOKUP($D1544,metadata!$B$2:$Z$450,20,FALSE)</f>
        <v>global average</v>
      </c>
      <c r="X1544">
        <f>VLOOKUP($D1544,metadata!$B$2:$Z$450,21,FALSE)</f>
        <v>0</v>
      </c>
      <c r="Y1544">
        <f>VLOOKUP($D1544,metadata!$B$2:$Z$450,22,FALSE)</f>
        <v>19</v>
      </c>
      <c r="Z1544">
        <f>VLOOKUP($D1544,metadata!$B$2:$Z$450,23,FALSE)</f>
        <v>0</v>
      </c>
      <c r="AA1544">
        <f>VLOOKUP($D1544,metadata!$B$2:$Z$450,24,FALSE)</f>
        <v>0</v>
      </c>
      <c r="AB1544">
        <f>VLOOKUP($D1544,metadata!$B$2:$Z$450,25,FALSE)</f>
        <v>0</v>
      </c>
    </row>
    <row r="1545" spans="3:28" x14ac:dyDescent="0.3">
      <c r="C1545">
        <v>1544</v>
      </c>
      <c r="D1545" s="11" t="str">
        <f t="shared" si="24"/>
        <v>19- Fuchu</v>
      </c>
      <c r="E1545" t="str">
        <f>VLOOKUP($D1545,metadata!$B$2:$S$450,2,FALSE)</f>
        <v>Kato, Y</v>
      </c>
      <c r="F1545" t="str">
        <f>VLOOKUP($D1545,metadata!$B$2:$S$450,3,FALSE)</f>
        <v>Geographic variation in photoperiodic response for the induction of pupal diapause in the Aristolochia-feeding butterfly Atrophaneura alcinous</v>
      </c>
      <c r="G1545" t="str">
        <f>VLOOKUP($D1545,metadata!$B$2:$S$450,4,FALSE)</f>
        <v>10.1303/aez.2005.347</v>
      </c>
      <c r="H1545" t="str">
        <f>VLOOKUP($D1545,metadata!$B$2:$S$450,5,FALSE)</f>
        <v>y</v>
      </c>
      <c r="I1545" t="str">
        <f>VLOOKUP($D1545,metadata!$B$2:$S$450,6,FALSE)</f>
        <v>a</v>
      </c>
      <c r="J1545" t="str">
        <f>VLOOKUP($D1545,metadata!$B$2:$S$450,7,FALSE)</f>
        <v>i</v>
      </c>
      <c r="K1545">
        <f>VLOOKUP($D1545,metadata!$B$2:$S$450,8,FALSE)</f>
        <v>7</v>
      </c>
      <c r="L1545">
        <f>VLOOKUP($D1545,metadata!$B$2:$S$450,9,FALSE)</f>
        <v>5</v>
      </c>
      <c r="M1545">
        <f>VLOOKUP($D1545,metadata!$B$2:$S$450,10,FALSE)</f>
        <v>0</v>
      </c>
      <c r="N1545" t="str">
        <f>VLOOKUP($D1545,metadata!$B$2:$S$450,11,FALSE)</f>
        <v>Atrophaneura alcinous</v>
      </c>
      <c r="O1545" t="str">
        <f>VLOOKUP($D1545,metadata!$B$2:$S$450,12,FALSE)</f>
        <v>lepidoptera</v>
      </c>
      <c r="P1545" t="str">
        <f>VLOOKUP($D1545,metadata!$B$2:$S$450,13,FALSE)</f>
        <v xml:space="preserve"> Fuchu</v>
      </c>
      <c r="Q1545">
        <f>VLOOKUP($D1545,metadata!$B$2:$S$450,14,FALSE)</f>
        <v>35.668968999999997</v>
      </c>
      <c r="R1545">
        <f>VLOOKUP($D1545,metadata!$B$2:$S$450,15,FALSE)</f>
        <v>139.47766899999999</v>
      </c>
      <c r="S1545">
        <f>VLOOKUP($D1545,metadata!$B$2:$S$450,16,FALSE)</f>
        <v>0.05</v>
      </c>
      <c r="T1545">
        <f>VLOOKUP($D1545,metadata!$B$2:$S$450,17,FALSE)</f>
        <v>50</v>
      </c>
      <c r="U1545">
        <f>VLOOKUP($D1545,metadata!$B$2:$S$450,18,FALSE)</f>
        <v>0</v>
      </c>
      <c r="V1545">
        <f>VLOOKUP($D1545,metadata!$B$2:$Z$450,19,FALSE)</f>
        <v>25</v>
      </c>
      <c r="W1545" t="str">
        <f>VLOOKUP($D1545,metadata!$B$2:$Z$450,20,FALSE)</f>
        <v>global average</v>
      </c>
      <c r="X1545">
        <f>VLOOKUP($D1545,metadata!$B$2:$Z$450,21,FALSE)</f>
        <v>0</v>
      </c>
      <c r="Y1545">
        <f>VLOOKUP($D1545,metadata!$B$2:$Z$450,22,FALSE)</f>
        <v>19</v>
      </c>
      <c r="Z1545">
        <f>VLOOKUP($D1545,metadata!$B$2:$Z$450,23,FALSE)</f>
        <v>0</v>
      </c>
      <c r="AA1545">
        <f>VLOOKUP($D1545,metadata!$B$2:$Z$450,24,FALSE)</f>
        <v>0</v>
      </c>
      <c r="AB1545">
        <f>VLOOKUP($D1545,metadata!$B$2:$Z$450,25,FALSE)</f>
        <v>0</v>
      </c>
    </row>
    <row r="1546" spans="3:28" x14ac:dyDescent="0.3">
      <c r="C1546">
        <v>1545</v>
      </c>
      <c r="D1546" s="11" t="str">
        <f t="shared" si="24"/>
        <v>19- Fuchu</v>
      </c>
      <c r="E1546" t="str">
        <f>VLOOKUP($D1546,metadata!$B$2:$S$450,2,FALSE)</f>
        <v>Kato, Y</v>
      </c>
      <c r="F1546" t="str">
        <f>VLOOKUP($D1546,metadata!$B$2:$S$450,3,FALSE)</f>
        <v>Geographic variation in photoperiodic response for the induction of pupal diapause in the Aristolochia-feeding butterfly Atrophaneura alcinous</v>
      </c>
      <c r="G1546" t="str">
        <f>VLOOKUP($D1546,metadata!$B$2:$S$450,4,FALSE)</f>
        <v>10.1303/aez.2005.347</v>
      </c>
      <c r="H1546" t="str">
        <f>VLOOKUP($D1546,metadata!$B$2:$S$450,5,FALSE)</f>
        <v>y</v>
      </c>
      <c r="I1546" t="str">
        <f>VLOOKUP($D1546,metadata!$B$2:$S$450,6,FALSE)</f>
        <v>a</v>
      </c>
      <c r="J1546" t="str">
        <f>VLOOKUP($D1546,metadata!$B$2:$S$450,7,FALSE)</f>
        <v>i</v>
      </c>
      <c r="K1546">
        <f>VLOOKUP($D1546,metadata!$B$2:$S$450,8,FALSE)</f>
        <v>7</v>
      </c>
      <c r="L1546">
        <f>VLOOKUP($D1546,metadata!$B$2:$S$450,9,FALSE)</f>
        <v>5</v>
      </c>
      <c r="M1546">
        <f>VLOOKUP($D1546,metadata!$B$2:$S$450,10,FALSE)</f>
        <v>0</v>
      </c>
      <c r="N1546" t="str">
        <f>VLOOKUP($D1546,metadata!$B$2:$S$450,11,FALSE)</f>
        <v>Atrophaneura alcinous</v>
      </c>
      <c r="O1546" t="str">
        <f>VLOOKUP($D1546,metadata!$B$2:$S$450,12,FALSE)</f>
        <v>lepidoptera</v>
      </c>
      <c r="P1546" t="str">
        <f>VLOOKUP($D1546,metadata!$B$2:$S$450,13,FALSE)</f>
        <v xml:space="preserve"> Fuchu</v>
      </c>
      <c r="Q1546">
        <f>VLOOKUP($D1546,metadata!$B$2:$S$450,14,FALSE)</f>
        <v>35.668968999999997</v>
      </c>
      <c r="R1546">
        <f>VLOOKUP($D1546,metadata!$B$2:$S$450,15,FALSE)</f>
        <v>139.47766899999999</v>
      </c>
      <c r="S1546">
        <f>VLOOKUP($D1546,metadata!$B$2:$S$450,16,FALSE)</f>
        <v>0.05</v>
      </c>
      <c r="T1546">
        <f>VLOOKUP($D1546,metadata!$B$2:$S$450,17,FALSE)</f>
        <v>50</v>
      </c>
      <c r="U1546">
        <f>VLOOKUP($D1546,metadata!$B$2:$S$450,18,FALSE)</f>
        <v>0</v>
      </c>
      <c r="V1546">
        <f>VLOOKUP($D1546,metadata!$B$2:$Z$450,19,FALSE)</f>
        <v>25</v>
      </c>
      <c r="W1546" t="str">
        <f>VLOOKUP($D1546,metadata!$B$2:$Z$450,20,FALSE)</f>
        <v>global average</v>
      </c>
      <c r="X1546">
        <f>VLOOKUP($D1546,metadata!$B$2:$Z$450,21,FALSE)</f>
        <v>0</v>
      </c>
      <c r="Y1546">
        <f>VLOOKUP($D1546,metadata!$B$2:$Z$450,22,FALSE)</f>
        <v>19</v>
      </c>
      <c r="Z1546">
        <f>VLOOKUP($D1546,metadata!$B$2:$Z$450,23,FALSE)</f>
        <v>0</v>
      </c>
      <c r="AA1546">
        <f>VLOOKUP($D1546,metadata!$B$2:$Z$450,24,FALSE)</f>
        <v>0</v>
      </c>
      <c r="AB1546">
        <f>VLOOKUP($D1546,metadata!$B$2:$Z$450,25,FALSE)</f>
        <v>0</v>
      </c>
    </row>
    <row r="1547" spans="3:28" x14ac:dyDescent="0.3">
      <c r="C1547">
        <v>1546</v>
      </c>
      <c r="D1547" s="11" t="str">
        <f t="shared" si="24"/>
        <v>19- Fuchu</v>
      </c>
      <c r="E1547" t="str">
        <f>VLOOKUP($D1547,metadata!$B$2:$S$450,2,FALSE)</f>
        <v>Kato, Y</v>
      </c>
      <c r="F1547" t="str">
        <f>VLOOKUP($D1547,metadata!$B$2:$S$450,3,FALSE)</f>
        <v>Geographic variation in photoperiodic response for the induction of pupal diapause in the Aristolochia-feeding butterfly Atrophaneura alcinous</v>
      </c>
      <c r="G1547" t="str">
        <f>VLOOKUP($D1547,metadata!$B$2:$S$450,4,FALSE)</f>
        <v>10.1303/aez.2005.347</v>
      </c>
      <c r="H1547" t="str">
        <f>VLOOKUP($D1547,metadata!$B$2:$S$450,5,FALSE)</f>
        <v>y</v>
      </c>
      <c r="I1547" t="str">
        <f>VLOOKUP($D1547,metadata!$B$2:$S$450,6,FALSE)</f>
        <v>a</v>
      </c>
      <c r="J1547" t="str">
        <f>VLOOKUP($D1547,metadata!$B$2:$S$450,7,FALSE)</f>
        <v>i</v>
      </c>
      <c r="K1547">
        <f>VLOOKUP($D1547,metadata!$B$2:$S$450,8,FALSE)</f>
        <v>7</v>
      </c>
      <c r="L1547">
        <f>VLOOKUP($D1547,metadata!$B$2:$S$450,9,FALSE)</f>
        <v>5</v>
      </c>
      <c r="M1547">
        <f>VLOOKUP($D1547,metadata!$B$2:$S$450,10,FALSE)</f>
        <v>0</v>
      </c>
      <c r="N1547" t="str">
        <f>VLOOKUP($D1547,metadata!$B$2:$S$450,11,FALSE)</f>
        <v>Atrophaneura alcinous</v>
      </c>
      <c r="O1547" t="str">
        <f>VLOOKUP($D1547,metadata!$B$2:$S$450,12,FALSE)</f>
        <v>lepidoptera</v>
      </c>
      <c r="P1547" t="str">
        <f>VLOOKUP($D1547,metadata!$B$2:$S$450,13,FALSE)</f>
        <v xml:space="preserve"> Fuchu</v>
      </c>
      <c r="Q1547">
        <f>VLOOKUP($D1547,metadata!$B$2:$S$450,14,FALSE)</f>
        <v>35.668968999999997</v>
      </c>
      <c r="R1547">
        <f>VLOOKUP($D1547,metadata!$B$2:$S$450,15,FALSE)</f>
        <v>139.47766899999999</v>
      </c>
      <c r="S1547">
        <f>VLOOKUP($D1547,metadata!$B$2:$S$450,16,FALSE)</f>
        <v>0.05</v>
      </c>
      <c r="T1547">
        <f>VLOOKUP($D1547,metadata!$B$2:$S$450,17,FALSE)</f>
        <v>50</v>
      </c>
      <c r="U1547">
        <f>VLOOKUP($D1547,metadata!$B$2:$S$450,18,FALSE)</f>
        <v>0</v>
      </c>
      <c r="V1547">
        <f>VLOOKUP($D1547,metadata!$B$2:$Z$450,19,FALSE)</f>
        <v>25</v>
      </c>
      <c r="W1547" t="str">
        <f>VLOOKUP($D1547,metadata!$B$2:$Z$450,20,FALSE)</f>
        <v>global average</v>
      </c>
      <c r="X1547">
        <f>VLOOKUP($D1547,metadata!$B$2:$Z$450,21,FALSE)</f>
        <v>0</v>
      </c>
      <c r="Y1547">
        <f>VLOOKUP($D1547,metadata!$B$2:$Z$450,22,FALSE)</f>
        <v>19</v>
      </c>
      <c r="Z1547">
        <f>VLOOKUP($D1547,metadata!$B$2:$Z$450,23,FALSE)</f>
        <v>0</v>
      </c>
      <c r="AA1547">
        <f>VLOOKUP($D1547,metadata!$B$2:$Z$450,24,FALSE)</f>
        <v>0</v>
      </c>
      <c r="AB1547">
        <f>VLOOKUP($D1547,metadata!$B$2:$Z$450,25,FALSE)</f>
        <v>0</v>
      </c>
    </row>
    <row r="1548" spans="3:28" x14ac:dyDescent="0.3">
      <c r="C1548">
        <v>1547</v>
      </c>
      <c r="D1548" s="11" t="str">
        <f t="shared" si="24"/>
        <v>19- Fuchu</v>
      </c>
      <c r="E1548" t="str">
        <f>VLOOKUP($D1548,metadata!$B$2:$S$450,2,FALSE)</f>
        <v>Kato, Y</v>
      </c>
      <c r="F1548" t="str">
        <f>VLOOKUP($D1548,metadata!$B$2:$S$450,3,FALSE)</f>
        <v>Geographic variation in photoperiodic response for the induction of pupal diapause in the Aristolochia-feeding butterfly Atrophaneura alcinous</v>
      </c>
      <c r="G1548" t="str">
        <f>VLOOKUP($D1548,metadata!$B$2:$S$450,4,FALSE)</f>
        <v>10.1303/aez.2005.347</v>
      </c>
      <c r="H1548" t="str">
        <f>VLOOKUP($D1548,metadata!$B$2:$S$450,5,FALSE)</f>
        <v>y</v>
      </c>
      <c r="I1548" t="str">
        <f>VLOOKUP($D1548,metadata!$B$2:$S$450,6,FALSE)</f>
        <v>a</v>
      </c>
      <c r="J1548" t="str">
        <f>VLOOKUP($D1548,metadata!$B$2:$S$450,7,FALSE)</f>
        <v>i</v>
      </c>
      <c r="K1548">
        <f>VLOOKUP($D1548,metadata!$B$2:$S$450,8,FALSE)</f>
        <v>7</v>
      </c>
      <c r="L1548">
        <f>VLOOKUP($D1548,metadata!$B$2:$S$450,9,FALSE)</f>
        <v>5</v>
      </c>
      <c r="M1548">
        <f>VLOOKUP($D1548,metadata!$B$2:$S$450,10,FALSE)</f>
        <v>0</v>
      </c>
      <c r="N1548" t="str">
        <f>VLOOKUP($D1548,metadata!$B$2:$S$450,11,FALSE)</f>
        <v>Atrophaneura alcinous</v>
      </c>
      <c r="O1548" t="str">
        <f>VLOOKUP($D1548,metadata!$B$2:$S$450,12,FALSE)</f>
        <v>lepidoptera</v>
      </c>
      <c r="P1548" t="str">
        <f>VLOOKUP($D1548,metadata!$B$2:$S$450,13,FALSE)</f>
        <v xml:space="preserve"> Fuchu</v>
      </c>
      <c r="Q1548">
        <f>VLOOKUP($D1548,metadata!$B$2:$S$450,14,FALSE)</f>
        <v>35.668968999999997</v>
      </c>
      <c r="R1548">
        <f>VLOOKUP($D1548,metadata!$B$2:$S$450,15,FALSE)</f>
        <v>139.47766899999999</v>
      </c>
      <c r="S1548">
        <f>VLOOKUP($D1548,metadata!$B$2:$S$450,16,FALSE)</f>
        <v>0.05</v>
      </c>
      <c r="T1548">
        <f>VLOOKUP($D1548,metadata!$B$2:$S$450,17,FALSE)</f>
        <v>50</v>
      </c>
      <c r="U1548">
        <f>VLOOKUP($D1548,metadata!$B$2:$S$450,18,FALSE)</f>
        <v>0</v>
      </c>
      <c r="V1548">
        <f>VLOOKUP($D1548,metadata!$B$2:$Z$450,19,FALSE)</f>
        <v>25</v>
      </c>
      <c r="W1548" t="str">
        <f>VLOOKUP($D1548,metadata!$B$2:$Z$450,20,FALSE)</f>
        <v>global average</v>
      </c>
      <c r="X1548">
        <f>VLOOKUP($D1548,metadata!$B$2:$Z$450,21,FALSE)</f>
        <v>0</v>
      </c>
      <c r="Y1548">
        <f>VLOOKUP($D1548,metadata!$B$2:$Z$450,22,FALSE)</f>
        <v>19</v>
      </c>
      <c r="Z1548">
        <f>VLOOKUP($D1548,metadata!$B$2:$Z$450,23,FALSE)</f>
        <v>0</v>
      </c>
      <c r="AA1548">
        <f>VLOOKUP($D1548,metadata!$B$2:$Z$450,24,FALSE)</f>
        <v>0</v>
      </c>
      <c r="AB1548">
        <f>VLOOKUP($D1548,metadata!$B$2:$Z$450,25,FALSE)</f>
        <v>0</v>
      </c>
    </row>
    <row r="1549" spans="3:28" x14ac:dyDescent="0.3">
      <c r="C1549">
        <v>1548</v>
      </c>
      <c r="D1549" s="11" t="str">
        <f t="shared" si="24"/>
        <v>19- Fuchu</v>
      </c>
      <c r="E1549" t="str">
        <f>VLOOKUP($D1549,metadata!$B$2:$S$450,2,FALSE)</f>
        <v>Kato, Y</v>
      </c>
      <c r="F1549" t="str">
        <f>VLOOKUP($D1549,metadata!$B$2:$S$450,3,FALSE)</f>
        <v>Geographic variation in photoperiodic response for the induction of pupal diapause in the Aristolochia-feeding butterfly Atrophaneura alcinous</v>
      </c>
      <c r="G1549" t="str">
        <f>VLOOKUP($D1549,metadata!$B$2:$S$450,4,FALSE)</f>
        <v>10.1303/aez.2005.347</v>
      </c>
      <c r="H1549" t="str">
        <f>VLOOKUP($D1549,metadata!$B$2:$S$450,5,FALSE)</f>
        <v>y</v>
      </c>
      <c r="I1549" t="str">
        <f>VLOOKUP($D1549,metadata!$B$2:$S$450,6,FALSE)</f>
        <v>a</v>
      </c>
      <c r="J1549" t="str">
        <f>VLOOKUP($D1549,metadata!$B$2:$S$450,7,FALSE)</f>
        <v>i</v>
      </c>
      <c r="K1549">
        <f>VLOOKUP($D1549,metadata!$B$2:$S$450,8,FALSE)</f>
        <v>7</v>
      </c>
      <c r="L1549">
        <f>VLOOKUP($D1549,metadata!$B$2:$S$450,9,FALSE)</f>
        <v>5</v>
      </c>
      <c r="M1549">
        <f>VLOOKUP($D1549,metadata!$B$2:$S$450,10,FALSE)</f>
        <v>0</v>
      </c>
      <c r="N1549" t="str">
        <f>VLOOKUP($D1549,metadata!$B$2:$S$450,11,FALSE)</f>
        <v>Atrophaneura alcinous</v>
      </c>
      <c r="O1549" t="str">
        <f>VLOOKUP($D1549,metadata!$B$2:$S$450,12,FALSE)</f>
        <v>lepidoptera</v>
      </c>
      <c r="P1549" t="str">
        <f>VLOOKUP($D1549,metadata!$B$2:$S$450,13,FALSE)</f>
        <v xml:space="preserve"> Fuchu</v>
      </c>
      <c r="Q1549">
        <f>VLOOKUP($D1549,metadata!$B$2:$S$450,14,FALSE)</f>
        <v>35.668968999999997</v>
      </c>
      <c r="R1549">
        <f>VLOOKUP($D1549,metadata!$B$2:$S$450,15,FALSE)</f>
        <v>139.47766899999999</v>
      </c>
      <c r="S1549">
        <f>VLOOKUP($D1549,metadata!$B$2:$S$450,16,FALSE)</f>
        <v>0.05</v>
      </c>
      <c r="T1549">
        <f>VLOOKUP($D1549,metadata!$B$2:$S$450,17,FALSE)</f>
        <v>50</v>
      </c>
      <c r="U1549">
        <f>VLOOKUP($D1549,metadata!$B$2:$S$450,18,FALSE)</f>
        <v>0</v>
      </c>
      <c r="V1549">
        <f>VLOOKUP($D1549,metadata!$B$2:$Z$450,19,FALSE)</f>
        <v>25</v>
      </c>
      <c r="W1549" t="str">
        <f>VLOOKUP($D1549,metadata!$B$2:$Z$450,20,FALSE)</f>
        <v>global average</v>
      </c>
      <c r="X1549">
        <f>VLOOKUP($D1549,metadata!$B$2:$Z$450,21,FALSE)</f>
        <v>0</v>
      </c>
      <c r="Y1549">
        <f>VLOOKUP($D1549,metadata!$B$2:$Z$450,22,FALSE)</f>
        <v>19</v>
      </c>
      <c r="Z1549">
        <f>VLOOKUP($D1549,metadata!$B$2:$Z$450,23,FALSE)</f>
        <v>0</v>
      </c>
      <c r="AA1549">
        <f>VLOOKUP($D1549,metadata!$B$2:$Z$450,24,FALSE)</f>
        <v>0</v>
      </c>
      <c r="AB1549">
        <f>VLOOKUP($D1549,metadata!$B$2:$Z$450,25,FALSE)</f>
        <v>0</v>
      </c>
    </row>
    <row r="1550" spans="3:28" x14ac:dyDescent="0.3">
      <c r="C1550">
        <v>1549</v>
      </c>
      <c r="D1550" s="11" t="str">
        <f t="shared" si="24"/>
        <v>19- Fuchu</v>
      </c>
      <c r="E1550" t="str">
        <f>VLOOKUP($D1550,metadata!$B$2:$S$450,2,FALSE)</f>
        <v>Kato, Y</v>
      </c>
      <c r="F1550" t="str">
        <f>VLOOKUP($D1550,metadata!$B$2:$S$450,3,FALSE)</f>
        <v>Geographic variation in photoperiodic response for the induction of pupal diapause in the Aristolochia-feeding butterfly Atrophaneura alcinous</v>
      </c>
      <c r="G1550" t="str">
        <f>VLOOKUP($D1550,metadata!$B$2:$S$450,4,FALSE)</f>
        <v>10.1303/aez.2005.347</v>
      </c>
      <c r="H1550" t="str">
        <f>VLOOKUP($D1550,metadata!$B$2:$S$450,5,FALSE)</f>
        <v>y</v>
      </c>
      <c r="I1550" t="str">
        <f>VLOOKUP($D1550,metadata!$B$2:$S$450,6,FALSE)</f>
        <v>a</v>
      </c>
      <c r="J1550" t="str">
        <f>VLOOKUP($D1550,metadata!$B$2:$S$450,7,FALSE)</f>
        <v>i</v>
      </c>
      <c r="K1550">
        <f>VLOOKUP($D1550,metadata!$B$2:$S$450,8,FALSE)</f>
        <v>7</v>
      </c>
      <c r="L1550">
        <f>VLOOKUP($D1550,metadata!$B$2:$S$450,9,FALSE)</f>
        <v>5</v>
      </c>
      <c r="M1550">
        <f>VLOOKUP($D1550,metadata!$B$2:$S$450,10,FALSE)</f>
        <v>0</v>
      </c>
      <c r="N1550" t="str">
        <f>VLOOKUP($D1550,metadata!$B$2:$S$450,11,FALSE)</f>
        <v>Atrophaneura alcinous</v>
      </c>
      <c r="O1550" t="str">
        <f>VLOOKUP($D1550,metadata!$B$2:$S$450,12,FALSE)</f>
        <v>lepidoptera</v>
      </c>
      <c r="P1550" t="str">
        <f>VLOOKUP($D1550,metadata!$B$2:$S$450,13,FALSE)</f>
        <v xml:space="preserve"> Fuchu</v>
      </c>
      <c r="Q1550">
        <f>VLOOKUP($D1550,metadata!$B$2:$S$450,14,FALSE)</f>
        <v>35.668968999999997</v>
      </c>
      <c r="R1550">
        <f>VLOOKUP($D1550,metadata!$B$2:$S$450,15,FALSE)</f>
        <v>139.47766899999999</v>
      </c>
      <c r="S1550">
        <f>VLOOKUP($D1550,metadata!$B$2:$S$450,16,FALSE)</f>
        <v>0.05</v>
      </c>
      <c r="T1550">
        <f>VLOOKUP($D1550,metadata!$B$2:$S$450,17,FALSE)</f>
        <v>50</v>
      </c>
      <c r="U1550">
        <f>VLOOKUP($D1550,metadata!$B$2:$S$450,18,FALSE)</f>
        <v>0</v>
      </c>
      <c r="V1550">
        <f>VLOOKUP($D1550,metadata!$B$2:$Z$450,19,FALSE)</f>
        <v>25</v>
      </c>
      <c r="W1550" t="str">
        <f>VLOOKUP($D1550,metadata!$B$2:$Z$450,20,FALSE)</f>
        <v>global average</v>
      </c>
      <c r="X1550">
        <f>VLOOKUP($D1550,metadata!$B$2:$Z$450,21,FALSE)</f>
        <v>0</v>
      </c>
      <c r="Y1550">
        <f>VLOOKUP($D1550,metadata!$B$2:$Z$450,22,FALSE)</f>
        <v>19</v>
      </c>
      <c r="Z1550">
        <f>VLOOKUP($D1550,metadata!$B$2:$Z$450,23,FALSE)</f>
        <v>0</v>
      </c>
      <c r="AA1550">
        <f>VLOOKUP($D1550,metadata!$B$2:$Z$450,24,FALSE)</f>
        <v>0</v>
      </c>
      <c r="AB1550">
        <f>VLOOKUP($D1550,metadata!$B$2:$Z$450,25,FALSE)</f>
        <v>0</v>
      </c>
    </row>
    <row r="1551" spans="3:28" x14ac:dyDescent="0.3">
      <c r="C1551">
        <v>1550</v>
      </c>
      <c r="D1551" s="11" t="str">
        <f t="shared" si="24"/>
        <v>19- Fuchu</v>
      </c>
      <c r="E1551" t="str">
        <f>VLOOKUP($D1551,metadata!$B$2:$S$450,2,FALSE)</f>
        <v>Kato, Y</v>
      </c>
      <c r="F1551" t="str">
        <f>VLOOKUP($D1551,metadata!$B$2:$S$450,3,FALSE)</f>
        <v>Geographic variation in photoperiodic response for the induction of pupal diapause in the Aristolochia-feeding butterfly Atrophaneura alcinous</v>
      </c>
      <c r="G1551" t="str">
        <f>VLOOKUP($D1551,metadata!$B$2:$S$450,4,FALSE)</f>
        <v>10.1303/aez.2005.347</v>
      </c>
      <c r="H1551" t="str">
        <f>VLOOKUP($D1551,metadata!$B$2:$S$450,5,FALSE)</f>
        <v>y</v>
      </c>
      <c r="I1551" t="str">
        <f>VLOOKUP($D1551,metadata!$B$2:$S$450,6,FALSE)</f>
        <v>a</v>
      </c>
      <c r="J1551" t="str">
        <f>VLOOKUP($D1551,metadata!$B$2:$S$450,7,FALSE)</f>
        <v>i</v>
      </c>
      <c r="K1551">
        <f>VLOOKUP($D1551,metadata!$B$2:$S$450,8,FALSE)</f>
        <v>7</v>
      </c>
      <c r="L1551">
        <f>VLOOKUP($D1551,metadata!$B$2:$S$450,9,FALSE)</f>
        <v>5</v>
      </c>
      <c r="M1551">
        <f>VLOOKUP($D1551,metadata!$B$2:$S$450,10,FALSE)</f>
        <v>0</v>
      </c>
      <c r="N1551" t="str">
        <f>VLOOKUP($D1551,metadata!$B$2:$S$450,11,FALSE)</f>
        <v>Atrophaneura alcinous</v>
      </c>
      <c r="O1551" t="str">
        <f>VLOOKUP($D1551,metadata!$B$2:$S$450,12,FALSE)</f>
        <v>lepidoptera</v>
      </c>
      <c r="P1551" t="str">
        <f>VLOOKUP($D1551,metadata!$B$2:$S$450,13,FALSE)</f>
        <v xml:space="preserve"> Fuchu</v>
      </c>
      <c r="Q1551">
        <f>VLOOKUP($D1551,metadata!$B$2:$S$450,14,FALSE)</f>
        <v>35.668968999999997</v>
      </c>
      <c r="R1551">
        <f>VLOOKUP($D1551,metadata!$B$2:$S$450,15,FALSE)</f>
        <v>139.47766899999999</v>
      </c>
      <c r="S1551">
        <f>VLOOKUP($D1551,metadata!$B$2:$S$450,16,FALSE)</f>
        <v>0.05</v>
      </c>
      <c r="T1551">
        <f>VLOOKUP($D1551,metadata!$B$2:$S$450,17,FALSE)</f>
        <v>50</v>
      </c>
      <c r="U1551">
        <f>VLOOKUP($D1551,metadata!$B$2:$S$450,18,FALSE)</f>
        <v>0</v>
      </c>
      <c r="V1551">
        <f>VLOOKUP($D1551,metadata!$B$2:$Z$450,19,FALSE)</f>
        <v>25</v>
      </c>
      <c r="W1551" t="str">
        <f>VLOOKUP($D1551,metadata!$B$2:$Z$450,20,FALSE)</f>
        <v>global average</v>
      </c>
      <c r="X1551">
        <f>VLOOKUP($D1551,metadata!$B$2:$Z$450,21,FALSE)</f>
        <v>0</v>
      </c>
      <c r="Y1551">
        <f>VLOOKUP($D1551,metadata!$B$2:$Z$450,22,FALSE)</f>
        <v>19</v>
      </c>
      <c r="Z1551">
        <f>VLOOKUP($D1551,metadata!$B$2:$Z$450,23,FALSE)</f>
        <v>0</v>
      </c>
      <c r="AA1551">
        <f>VLOOKUP($D1551,metadata!$B$2:$Z$450,24,FALSE)</f>
        <v>0</v>
      </c>
      <c r="AB1551">
        <f>VLOOKUP($D1551,metadata!$B$2:$Z$450,25,FALSE)</f>
        <v>0</v>
      </c>
    </row>
    <row r="1552" spans="3:28" x14ac:dyDescent="0.3">
      <c r="C1552">
        <v>1551</v>
      </c>
      <c r="D1552" s="11" t="str">
        <f t="shared" si="24"/>
        <v>19- Fuchu</v>
      </c>
      <c r="E1552" t="str">
        <f>VLOOKUP($D1552,metadata!$B$2:$S$450,2,FALSE)</f>
        <v>Kato, Y</v>
      </c>
      <c r="F1552" t="str">
        <f>VLOOKUP($D1552,metadata!$B$2:$S$450,3,FALSE)</f>
        <v>Geographic variation in photoperiodic response for the induction of pupal diapause in the Aristolochia-feeding butterfly Atrophaneura alcinous</v>
      </c>
      <c r="G1552" t="str">
        <f>VLOOKUP($D1552,metadata!$B$2:$S$450,4,FALSE)</f>
        <v>10.1303/aez.2005.347</v>
      </c>
      <c r="H1552" t="str">
        <f>VLOOKUP($D1552,metadata!$B$2:$S$450,5,FALSE)</f>
        <v>y</v>
      </c>
      <c r="I1552" t="str">
        <f>VLOOKUP($D1552,metadata!$B$2:$S$450,6,FALSE)</f>
        <v>a</v>
      </c>
      <c r="J1552" t="str">
        <f>VLOOKUP($D1552,metadata!$B$2:$S$450,7,FALSE)</f>
        <v>i</v>
      </c>
      <c r="K1552">
        <f>VLOOKUP($D1552,metadata!$B$2:$S$450,8,FALSE)</f>
        <v>7</v>
      </c>
      <c r="L1552">
        <f>VLOOKUP($D1552,metadata!$B$2:$S$450,9,FALSE)</f>
        <v>5</v>
      </c>
      <c r="M1552">
        <f>VLOOKUP($D1552,metadata!$B$2:$S$450,10,FALSE)</f>
        <v>0</v>
      </c>
      <c r="N1552" t="str">
        <f>VLOOKUP($D1552,metadata!$B$2:$S$450,11,FALSE)</f>
        <v>Atrophaneura alcinous</v>
      </c>
      <c r="O1552" t="str">
        <f>VLOOKUP($D1552,metadata!$B$2:$S$450,12,FALSE)</f>
        <v>lepidoptera</v>
      </c>
      <c r="P1552" t="str">
        <f>VLOOKUP($D1552,metadata!$B$2:$S$450,13,FALSE)</f>
        <v xml:space="preserve"> Fuchu</v>
      </c>
      <c r="Q1552">
        <f>VLOOKUP($D1552,metadata!$B$2:$S$450,14,FALSE)</f>
        <v>35.668968999999997</v>
      </c>
      <c r="R1552">
        <f>VLOOKUP($D1552,metadata!$B$2:$S$450,15,FALSE)</f>
        <v>139.47766899999999</v>
      </c>
      <c r="S1552">
        <f>VLOOKUP($D1552,metadata!$B$2:$S$450,16,FALSE)</f>
        <v>0.05</v>
      </c>
      <c r="T1552">
        <f>VLOOKUP($D1552,metadata!$B$2:$S$450,17,FALSE)</f>
        <v>50</v>
      </c>
      <c r="U1552">
        <f>VLOOKUP($D1552,metadata!$B$2:$S$450,18,FALSE)</f>
        <v>0</v>
      </c>
      <c r="V1552">
        <f>VLOOKUP($D1552,metadata!$B$2:$Z$450,19,FALSE)</f>
        <v>25</v>
      </c>
      <c r="W1552" t="str">
        <f>VLOOKUP($D1552,metadata!$B$2:$Z$450,20,FALSE)</f>
        <v>global average</v>
      </c>
      <c r="X1552">
        <f>VLOOKUP($D1552,metadata!$B$2:$Z$450,21,FALSE)</f>
        <v>0</v>
      </c>
      <c r="Y1552">
        <f>VLOOKUP($D1552,metadata!$B$2:$Z$450,22,FALSE)</f>
        <v>19</v>
      </c>
      <c r="Z1552">
        <f>VLOOKUP($D1552,metadata!$B$2:$Z$450,23,FALSE)</f>
        <v>0</v>
      </c>
      <c r="AA1552">
        <f>VLOOKUP($D1552,metadata!$B$2:$Z$450,24,FALSE)</f>
        <v>0</v>
      </c>
      <c r="AB1552">
        <f>VLOOKUP($D1552,metadata!$B$2:$Z$450,25,FALSE)</f>
        <v>0</v>
      </c>
    </row>
    <row r="1553" spans="3:28" x14ac:dyDescent="0.3">
      <c r="C1553">
        <v>1552</v>
      </c>
      <c r="D1553" s="11" t="str">
        <f t="shared" si="24"/>
        <v>19- Fuchu</v>
      </c>
      <c r="E1553" t="str">
        <f>VLOOKUP($D1553,metadata!$B$2:$S$450,2,FALSE)</f>
        <v>Kato, Y</v>
      </c>
      <c r="F1553" t="str">
        <f>VLOOKUP($D1553,metadata!$B$2:$S$450,3,FALSE)</f>
        <v>Geographic variation in photoperiodic response for the induction of pupal diapause in the Aristolochia-feeding butterfly Atrophaneura alcinous</v>
      </c>
      <c r="G1553" t="str">
        <f>VLOOKUP($D1553,metadata!$B$2:$S$450,4,FALSE)</f>
        <v>10.1303/aez.2005.347</v>
      </c>
      <c r="H1553" t="str">
        <f>VLOOKUP($D1553,metadata!$B$2:$S$450,5,FALSE)</f>
        <v>y</v>
      </c>
      <c r="I1553" t="str">
        <f>VLOOKUP($D1553,metadata!$B$2:$S$450,6,FALSE)</f>
        <v>a</v>
      </c>
      <c r="J1553" t="str">
        <f>VLOOKUP($D1553,metadata!$B$2:$S$450,7,FALSE)</f>
        <v>i</v>
      </c>
      <c r="K1553">
        <f>VLOOKUP($D1553,metadata!$B$2:$S$450,8,FALSE)</f>
        <v>7</v>
      </c>
      <c r="L1553">
        <f>VLOOKUP($D1553,metadata!$B$2:$S$450,9,FALSE)</f>
        <v>5</v>
      </c>
      <c r="M1553">
        <f>VLOOKUP($D1553,metadata!$B$2:$S$450,10,FALSE)</f>
        <v>0</v>
      </c>
      <c r="N1553" t="str">
        <f>VLOOKUP($D1553,metadata!$B$2:$S$450,11,FALSE)</f>
        <v>Atrophaneura alcinous</v>
      </c>
      <c r="O1553" t="str">
        <f>VLOOKUP($D1553,metadata!$B$2:$S$450,12,FALSE)</f>
        <v>lepidoptera</v>
      </c>
      <c r="P1553" t="str">
        <f>VLOOKUP($D1553,metadata!$B$2:$S$450,13,FALSE)</f>
        <v xml:space="preserve"> Fuchu</v>
      </c>
      <c r="Q1553">
        <f>VLOOKUP($D1553,metadata!$B$2:$S$450,14,FALSE)</f>
        <v>35.668968999999997</v>
      </c>
      <c r="R1553">
        <f>VLOOKUP($D1553,metadata!$B$2:$S$450,15,FALSE)</f>
        <v>139.47766899999999</v>
      </c>
      <c r="S1553">
        <f>VLOOKUP($D1553,metadata!$B$2:$S$450,16,FALSE)</f>
        <v>0.05</v>
      </c>
      <c r="T1553">
        <f>VLOOKUP($D1553,metadata!$B$2:$S$450,17,FALSE)</f>
        <v>50</v>
      </c>
      <c r="U1553">
        <f>VLOOKUP($D1553,metadata!$B$2:$S$450,18,FALSE)</f>
        <v>0</v>
      </c>
      <c r="V1553">
        <f>VLOOKUP($D1553,metadata!$B$2:$Z$450,19,FALSE)</f>
        <v>25</v>
      </c>
      <c r="W1553" t="str">
        <f>VLOOKUP($D1553,metadata!$B$2:$Z$450,20,FALSE)</f>
        <v>global average</v>
      </c>
      <c r="X1553">
        <f>VLOOKUP($D1553,metadata!$B$2:$Z$450,21,FALSE)</f>
        <v>0</v>
      </c>
      <c r="Y1553">
        <f>VLOOKUP($D1553,metadata!$B$2:$Z$450,22,FALSE)</f>
        <v>19</v>
      </c>
      <c r="Z1553">
        <f>VLOOKUP($D1553,metadata!$B$2:$Z$450,23,FALSE)</f>
        <v>0</v>
      </c>
      <c r="AA1553">
        <f>VLOOKUP($D1553,metadata!$B$2:$Z$450,24,FALSE)</f>
        <v>0</v>
      </c>
      <c r="AB1553">
        <f>VLOOKUP($D1553,metadata!$B$2:$Z$450,25,FALSE)</f>
        <v>0</v>
      </c>
    </row>
    <row r="1554" spans="3:28" x14ac:dyDescent="0.3">
      <c r="C1554">
        <v>1553</v>
      </c>
      <c r="D1554" s="11" t="str">
        <f t="shared" si="24"/>
        <v>19- Fuchu</v>
      </c>
      <c r="E1554" t="str">
        <f>VLOOKUP($D1554,metadata!$B$2:$S$450,2,FALSE)</f>
        <v>Kato, Y</v>
      </c>
      <c r="F1554" t="str">
        <f>VLOOKUP($D1554,metadata!$B$2:$S$450,3,FALSE)</f>
        <v>Geographic variation in photoperiodic response for the induction of pupal diapause in the Aristolochia-feeding butterfly Atrophaneura alcinous</v>
      </c>
      <c r="G1554" t="str">
        <f>VLOOKUP($D1554,metadata!$B$2:$S$450,4,FALSE)</f>
        <v>10.1303/aez.2005.347</v>
      </c>
      <c r="H1554" t="str">
        <f>VLOOKUP($D1554,metadata!$B$2:$S$450,5,FALSE)</f>
        <v>y</v>
      </c>
      <c r="I1554" t="str">
        <f>VLOOKUP($D1554,metadata!$B$2:$S$450,6,FALSE)</f>
        <v>a</v>
      </c>
      <c r="J1554" t="str">
        <f>VLOOKUP($D1554,metadata!$B$2:$S$450,7,FALSE)</f>
        <v>i</v>
      </c>
      <c r="K1554">
        <f>VLOOKUP($D1554,metadata!$B$2:$S$450,8,FALSE)</f>
        <v>7</v>
      </c>
      <c r="L1554">
        <f>VLOOKUP($D1554,metadata!$B$2:$S$450,9,FALSE)</f>
        <v>5</v>
      </c>
      <c r="M1554">
        <f>VLOOKUP($D1554,metadata!$B$2:$S$450,10,FALSE)</f>
        <v>0</v>
      </c>
      <c r="N1554" t="str">
        <f>VLOOKUP($D1554,metadata!$B$2:$S$450,11,FALSE)</f>
        <v>Atrophaneura alcinous</v>
      </c>
      <c r="O1554" t="str">
        <f>VLOOKUP($D1554,metadata!$B$2:$S$450,12,FALSE)</f>
        <v>lepidoptera</v>
      </c>
      <c r="P1554" t="str">
        <f>VLOOKUP($D1554,metadata!$B$2:$S$450,13,FALSE)</f>
        <v xml:space="preserve"> Fuchu</v>
      </c>
      <c r="Q1554">
        <f>VLOOKUP($D1554,metadata!$B$2:$S$450,14,FALSE)</f>
        <v>35.668968999999997</v>
      </c>
      <c r="R1554">
        <f>VLOOKUP($D1554,metadata!$B$2:$S$450,15,FALSE)</f>
        <v>139.47766899999999</v>
      </c>
      <c r="S1554">
        <f>VLOOKUP($D1554,metadata!$B$2:$S$450,16,FALSE)</f>
        <v>0.05</v>
      </c>
      <c r="T1554">
        <f>VLOOKUP($D1554,metadata!$B$2:$S$450,17,FALSE)</f>
        <v>50</v>
      </c>
      <c r="U1554">
        <f>VLOOKUP($D1554,metadata!$B$2:$S$450,18,FALSE)</f>
        <v>0</v>
      </c>
      <c r="V1554">
        <f>VLOOKUP($D1554,metadata!$B$2:$Z$450,19,FALSE)</f>
        <v>25</v>
      </c>
      <c r="W1554" t="str">
        <f>VLOOKUP($D1554,metadata!$B$2:$Z$450,20,FALSE)</f>
        <v>global average</v>
      </c>
      <c r="X1554">
        <f>VLOOKUP($D1554,metadata!$B$2:$Z$450,21,FALSE)</f>
        <v>0</v>
      </c>
      <c r="Y1554">
        <f>VLOOKUP($D1554,metadata!$B$2:$Z$450,22,FALSE)</f>
        <v>19</v>
      </c>
      <c r="Z1554">
        <f>VLOOKUP($D1554,metadata!$B$2:$Z$450,23,FALSE)</f>
        <v>0</v>
      </c>
      <c r="AA1554">
        <f>VLOOKUP($D1554,metadata!$B$2:$Z$450,24,FALSE)</f>
        <v>0</v>
      </c>
      <c r="AB1554">
        <f>VLOOKUP($D1554,metadata!$B$2:$Z$450,25,FALSE)</f>
        <v>0</v>
      </c>
    </row>
    <row r="1555" spans="3:28" x14ac:dyDescent="0.3">
      <c r="C1555">
        <v>1554</v>
      </c>
      <c r="D1555" s="11" t="str">
        <f t="shared" si="24"/>
        <v>19- Fuchu</v>
      </c>
      <c r="E1555" t="str">
        <f>VLOOKUP($D1555,metadata!$B$2:$S$450,2,FALSE)</f>
        <v>Kato, Y</v>
      </c>
      <c r="F1555" t="str">
        <f>VLOOKUP($D1555,metadata!$B$2:$S$450,3,FALSE)</f>
        <v>Geographic variation in photoperiodic response for the induction of pupal diapause in the Aristolochia-feeding butterfly Atrophaneura alcinous</v>
      </c>
      <c r="G1555" t="str">
        <f>VLOOKUP($D1555,metadata!$B$2:$S$450,4,FALSE)</f>
        <v>10.1303/aez.2005.347</v>
      </c>
      <c r="H1555" t="str">
        <f>VLOOKUP($D1555,metadata!$B$2:$S$450,5,FALSE)</f>
        <v>y</v>
      </c>
      <c r="I1555" t="str">
        <f>VLOOKUP($D1555,metadata!$B$2:$S$450,6,FALSE)</f>
        <v>a</v>
      </c>
      <c r="J1555" t="str">
        <f>VLOOKUP($D1555,metadata!$B$2:$S$450,7,FALSE)</f>
        <v>i</v>
      </c>
      <c r="K1555">
        <f>VLOOKUP($D1555,metadata!$B$2:$S$450,8,FALSE)</f>
        <v>7</v>
      </c>
      <c r="L1555">
        <f>VLOOKUP($D1555,metadata!$B$2:$S$450,9,FALSE)</f>
        <v>5</v>
      </c>
      <c r="M1555">
        <f>VLOOKUP($D1555,metadata!$B$2:$S$450,10,FALSE)</f>
        <v>0</v>
      </c>
      <c r="N1555" t="str">
        <f>VLOOKUP($D1555,metadata!$B$2:$S$450,11,FALSE)</f>
        <v>Atrophaneura alcinous</v>
      </c>
      <c r="O1555" t="str">
        <f>VLOOKUP($D1555,metadata!$B$2:$S$450,12,FALSE)</f>
        <v>lepidoptera</v>
      </c>
      <c r="P1555" t="str">
        <f>VLOOKUP($D1555,metadata!$B$2:$S$450,13,FALSE)</f>
        <v xml:space="preserve"> Fuchu</v>
      </c>
      <c r="Q1555">
        <f>VLOOKUP($D1555,metadata!$B$2:$S$450,14,FALSE)</f>
        <v>35.668968999999997</v>
      </c>
      <c r="R1555">
        <f>VLOOKUP($D1555,metadata!$B$2:$S$450,15,FALSE)</f>
        <v>139.47766899999999</v>
      </c>
      <c r="S1555">
        <f>VLOOKUP($D1555,metadata!$B$2:$S$450,16,FALSE)</f>
        <v>0.05</v>
      </c>
      <c r="T1555">
        <f>VLOOKUP($D1555,metadata!$B$2:$S$450,17,FALSE)</f>
        <v>50</v>
      </c>
      <c r="U1555">
        <f>VLOOKUP($D1555,metadata!$B$2:$S$450,18,FALSE)</f>
        <v>0</v>
      </c>
      <c r="V1555">
        <f>VLOOKUP($D1555,metadata!$B$2:$Z$450,19,FALSE)</f>
        <v>25</v>
      </c>
      <c r="W1555" t="str">
        <f>VLOOKUP($D1555,metadata!$B$2:$Z$450,20,FALSE)</f>
        <v>global average</v>
      </c>
      <c r="X1555">
        <f>VLOOKUP($D1555,metadata!$B$2:$Z$450,21,FALSE)</f>
        <v>0</v>
      </c>
      <c r="Y1555">
        <f>VLOOKUP($D1555,metadata!$B$2:$Z$450,22,FALSE)</f>
        <v>19</v>
      </c>
      <c r="Z1555">
        <f>VLOOKUP($D1555,metadata!$B$2:$Z$450,23,FALSE)</f>
        <v>0</v>
      </c>
      <c r="AA1555">
        <f>VLOOKUP($D1555,metadata!$B$2:$Z$450,24,FALSE)</f>
        <v>0</v>
      </c>
      <c r="AB1555">
        <f>VLOOKUP($D1555,metadata!$B$2:$Z$450,25,FALSE)</f>
        <v>0</v>
      </c>
    </row>
    <row r="1556" spans="3:28" x14ac:dyDescent="0.3">
      <c r="C1556">
        <v>1555</v>
      </c>
      <c r="D1556" s="11" t="str">
        <f t="shared" si="24"/>
        <v>19- Fuchu</v>
      </c>
      <c r="E1556" t="str">
        <f>VLOOKUP($D1556,metadata!$B$2:$S$450,2,FALSE)</f>
        <v>Kato, Y</v>
      </c>
      <c r="F1556" t="str">
        <f>VLOOKUP($D1556,metadata!$B$2:$S$450,3,FALSE)</f>
        <v>Geographic variation in photoperiodic response for the induction of pupal diapause in the Aristolochia-feeding butterfly Atrophaneura alcinous</v>
      </c>
      <c r="G1556" t="str">
        <f>VLOOKUP($D1556,metadata!$B$2:$S$450,4,FALSE)</f>
        <v>10.1303/aez.2005.347</v>
      </c>
      <c r="H1556" t="str">
        <f>VLOOKUP($D1556,metadata!$B$2:$S$450,5,FALSE)</f>
        <v>y</v>
      </c>
      <c r="I1556" t="str">
        <f>VLOOKUP($D1556,metadata!$B$2:$S$450,6,FALSE)</f>
        <v>a</v>
      </c>
      <c r="J1556" t="str">
        <f>VLOOKUP($D1556,metadata!$B$2:$S$450,7,FALSE)</f>
        <v>i</v>
      </c>
      <c r="K1556">
        <f>VLOOKUP($D1556,metadata!$B$2:$S$450,8,FALSE)</f>
        <v>7</v>
      </c>
      <c r="L1556">
        <f>VLOOKUP($D1556,metadata!$B$2:$S$450,9,FALSE)</f>
        <v>5</v>
      </c>
      <c r="M1556">
        <f>VLOOKUP($D1556,metadata!$B$2:$S$450,10,FALSE)</f>
        <v>0</v>
      </c>
      <c r="N1556" t="str">
        <f>VLOOKUP($D1556,metadata!$B$2:$S$450,11,FALSE)</f>
        <v>Atrophaneura alcinous</v>
      </c>
      <c r="O1556" t="str">
        <f>VLOOKUP($D1556,metadata!$B$2:$S$450,12,FALSE)</f>
        <v>lepidoptera</v>
      </c>
      <c r="P1556" t="str">
        <f>VLOOKUP($D1556,metadata!$B$2:$S$450,13,FALSE)</f>
        <v xml:space="preserve"> Fuchu</v>
      </c>
      <c r="Q1556">
        <f>VLOOKUP($D1556,metadata!$B$2:$S$450,14,FALSE)</f>
        <v>35.668968999999997</v>
      </c>
      <c r="R1556">
        <f>VLOOKUP($D1556,metadata!$B$2:$S$450,15,FALSE)</f>
        <v>139.47766899999999</v>
      </c>
      <c r="S1556">
        <f>VLOOKUP($D1556,metadata!$B$2:$S$450,16,FALSE)</f>
        <v>0.05</v>
      </c>
      <c r="T1556">
        <f>VLOOKUP($D1556,metadata!$B$2:$S$450,17,FALSE)</f>
        <v>50</v>
      </c>
      <c r="U1556">
        <f>VLOOKUP($D1556,metadata!$B$2:$S$450,18,FALSE)</f>
        <v>0</v>
      </c>
      <c r="V1556">
        <f>VLOOKUP($D1556,metadata!$B$2:$Z$450,19,FALSE)</f>
        <v>25</v>
      </c>
      <c r="W1556" t="str">
        <f>VLOOKUP($D1556,metadata!$B$2:$Z$450,20,FALSE)</f>
        <v>global average</v>
      </c>
      <c r="X1556">
        <f>VLOOKUP($D1556,metadata!$B$2:$Z$450,21,FALSE)</f>
        <v>0</v>
      </c>
      <c r="Y1556">
        <f>VLOOKUP($D1556,metadata!$B$2:$Z$450,22,FALSE)</f>
        <v>19</v>
      </c>
      <c r="Z1556">
        <f>VLOOKUP($D1556,metadata!$B$2:$Z$450,23,FALSE)</f>
        <v>0</v>
      </c>
      <c r="AA1556">
        <f>VLOOKUP($D1556,metadata!$B$2:$Z$450,24,FALSE)</f>
        <v>0</v>
      </c>
      <c r="AB1556">
        <f>VLOOKUP($D1556,metadata!$B$2:$Z$450,25,FALSE)</f>
        <v>0</v>
      </c>
    </row>
    <row r="1557" spans="3:28" x14ac:dyDescent="0.3">
      <c r="C1557">
        <v>1556</v>
      </c>
      <c r="D1557" s="11" t="str">
        <f t="shared" si="24"/>
        <v>19- Fuchu</v>
      </c>
      <c r="E1557" t="str">
        <f>VLOOKUP($D1557,metadata!$B$2:$S$450,2,FALSE)</f>
        <v>Kato, Y</v>
      </c>
      <c r="F1557" t="str">
        <f>VLOOKUP($D1557,metadata!$B$2:$S$450,3,FALSE)</f>
        <v>Geographic variation in photoperiodic response for the induction of pupal diapause in the Aristolochia-feeding butterfly Atrophaneura alcinous</v>
      </c>
      <c r="G1557" t="str">
        <f>VLOOKUP($D1557,metadata!$B$2:$S$450,4,FALSE)</f>
        <v>10.1303/aez.2005.347</v>
      </c>
      <c r="H1557" t="str">
        <f>VLOOKUP($D1557,metadata!$B$2:$S$450,5,FALSE)</f>
        <v>y</v>
      </c>
      <c r="I1557" t="str">
        <f>VLOOKUP($D1557,metadata!$B$2:$S$450,6,FALSE)</f>
        <v>a</v>
      </c>
      <c r="J1557" t="str">
        <f>VLOOKUP($D1557,metadata!$B$2:$S$450,7,FALSE)</f>
        <v>i</v>
      </c>
      <c r="K1557">
        <f>VLOOKUP($D1557,metadata!$B$2:$S$450,8,FALSE)</f>
        <v>7</v>
      </c>
      <c r="L1557">
        <f>VLOOKUP($D1557,metadata!$B$2:$S$450,9,FALSE)</f>
        <v>5</v>
      </c>
      <c r="M1557">
        <f>VLOOKUP($D1557,metadata!$B$2:$S$450,10,FALSE)</f>
        <v>0</v>
      </c>
      <c r="N1557" t="str">
        <f>VLOOKUP($D1557,metadata!$B$2:$S$450,11,FALSE)</f>
        <v>Atrophaneura alcinous</v>
      </c>
      <c r="O1557" t="str">
        <f>VLOOKUP($D1557,metadata!$B$2:$S$450,12,FALSE)</f>
        <v>lepidoptera</v>
      </c>
      <c r="P1557" t="str">
        <f>VLOOKUP($D1557,metadata!$B$2:$S$450,13,FALSE)</f>
        <v xml:space="preserve"> Fuchu</v>
      </c>
      <c r="Q1557">
        <f>VLOOKUP($D1557,metadata!$B$2:$S$450,14,FALSE)</f>
        <v>35.668968999999997</v>
      </c>
      <c r="R1557">
        <f>VLOOKUP($D1557,metadata!$B$2:$S$450,15,FALSE)</f>
        <v>139.47766899999999</v>
      </c>
      <c r="S1557">
        <f>VLOOKUP($D1557,metadata!$B$2:$S$450,16,FALSE)</f>
        <v>0.05</v>
      </c>
      <c r="T1557">
        <f>VLOOKUP($D1557,metadata!$B$2:$S$450,17,FALSE)</f>
        <v>50</v>
      </c>
      <c r="U1557">
        <f>VLOOKUP($D1557,metadata!$B$2:$S$450,18,FALSE)</f>
        <v>0</v>
      </c>
      <c r="V1557">
        <f>VLOOKUP($D1557,metadata!$B$2:$Z$450,19,FALSE)</f>
        <v>25</v>
      </c>
      <c r="W1557" t="str">
        <f>VLOOKUP($D1557,metadata!$B$2:$Z$450,20,FALSE)</f>
        <v>global average</v>
      </c>
      <c r="X1557">
        <f>VLOOKUP($D1557,metadata!$B$2:$Z$450,21,FALSE)</f>
        <v>0</v>
      </c>
      <c r="Y1557">
        <f>VLOOKUP($D1557,metadata!$B$2:$Z$450,22,FALSE)</f>
        <v>19</v>
      </c>
      <c r="Z1557">
        <f>VLOOKUP($D1557,metadata!$B$2:$Z$450,23,FALSE)</f>
        <v>0</v>
      </c>
      <c r="AA1557">
        <f>VLOOKUP($D1557,metadata!$B$2:$Z$450,24,FALSE)</f>
        <v>0</v>
      </c>
      <c r="AB1557">
        <f>VLOOKUP($D1557,metadata!$B$2:$Z$450,25,FALSE)</f>
        <v>0</v>
      </c>
    </row>
    <row r="1558" spans="3:28" x14ac:dyDescent="0.3">
      <c r="C1558">
        <v>1557</v>
      </c>
      <c r="D1558" s="11" t="str">
        <f t="shared" si="24"/>
        <v>19- Fuchu</v>
      </c>
      <c r="E1558" t="str">
        <f>VLOOKUP($D1558,metadata!$B$2:$S$450,2,FALSE)</f>
        <v>Kato, Y</v>
      </c>
      <c r="F1558" t="str">
        <f>VLOOKUP($D1558,metadata!$B$2:$S$450,3,FALSE)</f>
        <v>Geographic variation in photoperiodic response for the induction of pupal diapause in the Aristolochia-feeding butterfly Atrophaneura alcinous</v>
      </c>
      <c r="G1558" t="str">
        <f>VLOOKUP($D1558,metadata!$B$2:$S$450,4,FALSE)</f>
        <v>10.1303/aez.2005.347</v>
      </c>
      <c r="H1558" t="str">
        <f>VLOOKUP($D1558,metadata!$B$2:$S$450,5,FALSE)</f>
        <v>y</v>
      </c>
      <c r="I1558" t="str">
        <f>VLOOKUP($D1558,metadata!$B$2:$S$450,6,FALSE)</f>
        <v>a</v>
      </c>
      <c r="J1558" t="str">
        <f>VLOOKUP($D1558,metadata!$B$2:$S$450,7,FALSE)</f>
        <v>i</v>
      </c>
      <c r="K1558">
        <f>VLOOKUP($D1558,metadata!$B$2:$S$450,8,FALSE)</f>
        <v>7</v>
      </c>
      <c r="L1558">
        <f>VLOOKUP($D1558,metadata!$B$2:$S$450,9,FALSE)</f>
        <v>5</v>
      </c>
      <c r="M1558">
        <f>VLOOKUP($D1558,metadata!$B$2:$S$450,10,FALSE)</f>
        <v>0</v>
      </c>
      <c r="N1558" t="str">
        <f>VLOOKUP($D1558,metadata!$B$2:$S$450,11,FALSE)</f>
        <v>Atrophaneura alcinous</v>
      </c>
      <c r="O1558" t="str">
        <f>VLOOKUP($D1558,metadata!$B$2:$S$450,12,FALSE)</f>
        <v>lepidoptera</v>
      </c>
      <c r="P1558" t="str">
        <f>VLOOKUP($D1558,metadata!$B$2:$S$450,13,FALSE)</f>
        <v xml:space="preserve"> Fuchu</v>
      </c>
      <c r="Q1558">
        <f>VLOOKUP($D1558,metadata!$B$2:$S$450,14,FALSE)</f>
        <v>35.668968999999997</v>
      </c>
      <c r="R1558">
        <f>VLOOKUP($D1558,metadata!$B$2:$S$450,15,FALSE)</f>
        <v>139.47766899999999</v>
      </c>
      <c r="S1558">
        <f>VLOOKUP($D1558,metadata!$B$2:$S$450,16,FALSE)</f>
        <v>0.05</v>
      </c>
      <c r="T1558">
        <f>VLOOKUP($D1558,metadata!$B$2:$S$450,17,FALSE)</f>
        <v>50</v>
      </c>
      <c r="U1558">
        <f>VLOOKUP($D1558,metadata!$B$2:$S$450,18,FALSE)</f>
        <v>0</v>
      </c>
      <c r="V1558">
        <f>VLOOKUP($D1558,metadata!$B$2:$Z$450,19,FALSE)</f>
        <v>25</v>
      </c>
      <c r="W1558" t="str">
        <f>VLOOKUP($D1558,metadata!$B$2:$Z$450,20,FALSE)</f>
        <v>global average</v>
      </c>
      <c r="X1558">
        <f>VLOOKUP($D1558,metadata!$B$2:$Z$450,21,FALSE)</f>
        <v>0</v>
      </c>
      <c r="Y1558">
        <f>VLOOKUP($D1558,metadata!$B$2:$Z$450,22,FALSE)</f>
        <v>19</v>
      </c>
      <c r="Z1558">
        <f>VLOOKUP($D1558,metadata!$B$2:$Z$450,23,FALSE)</f>
        <v>0</v>
      </c>
      <c r="AA1558">
        <f>VLOOKUP($D1558,metadata!$B$2:$Z$450,24,FALSE)</f>
        <v>0</v>
      </c>
      <c r="AB1558">
        <f>VLOOKUP($D1558,metadata!$B$2:$Z$450,25,FALSE)</f>
        <v>0</v>
      </c>
    </row>
    <row r="1559" spans="3:28" x14ac:dyDescent="0.3">
      <c r="C1559">
        <v>1558</v>
      </c>
      <c r="D1559" s="11" t="str">
        <f t="shared" si="24"/>
        <v>19- Fuchu</v>
      </c>
      <c r="E1559" t="str">
        <f>VLOOKUP($D1559,metadata!$B$2:$S$450,2,FALSE)</f>
        <v>Kato, Y</v>
      </c>
      <c r="F1559" t="str">
        <f>VLOOKUP($D1559,metadata!$B$2:$S$450,3,FALSE)</f>
        <v>Geographic variation in photoperiodic response for the induction of pupal diapause in the Aristolochia-feeding butterfly Atrophaneura alcinous</v>
      </c>
      <c r="G1559" t="str">
        <f>VLOOKUP($D1559,metadata!$B$2:$S$450,4,FALSE)</f>
        <v>10.1303/aez.2005.347</v>
      </c>
      <c r="H1559" t="str">
        <f>VLOOKUP($D1559,metadata!$B$2:$S$450,5,FALSE)</f>
        <v>y</v>
      </c>
      <c r="I1559" t="str">
        <f>VLOOKUP($D1559,metadata!$B$2:$S$450,6,FALSE)</f>
        <v>a</v>
      </c>
      <c r="J1559" t="str">
        <f>VLOOKUP($D1559,metadata!$B$2:$S$450,7,FALSE)</f>
        <v>i</v>
      </c>
      <c r="K1559">
        <f>VLOOKUP($D1559,metadata!$B$2:$S$450,8,FALSE)</f>
        <v>7</v>
      </c>
      <c r="L1559">
        <f>VLOOKUP($D1559,metadata!$B$2:$S$450,9,FALSE)</f>
        <v>5</v>
      </c>
      <c r="M1559">
        <f>VLOOKUP($D1559,metadata!$B$2:$S$450,10,FALSE)</f>
        <v>0</v>
      </c>
      <c r="N1559" t="str">
        <f>VLOOKUP($D1559,metadata!$B$2:$S$450,11,FALSE)</f>
        <v>Atrophaneura alcinous</v>
      </c>
      <c r="O1559" t="str">
        <f>VLOOKUP($D1559,metadata!$B$2:$S$450,12,FALSE)</f>
        <v>lepidoptera</v>
      </c>
      <c r="P1559" t="str">
        <f>VLOOKUP($D1559,metadata!$B$2:$S$450,13,FALSE)</f>
        <v xml:space="preserve"> Fuchu</v>
      </c>
      <c r="Q1559">
        <f>VLOOKUP($D1559,metadata!$B$2:$S$450,14,FALSE)</f>
        <v>35.668968999999997</v>
      </c>
      <c r="R1559">
        <f>VLOOKUP($D1559,metadata!$B$2:$S$450,15,FALSE)</f>
        <v>139.47766899999999</v>
      </c>
      <c r="S1559">
        <f>VLOOKUP($D1559,metadata!$B$2:$S$450,16,FALSE)</f>
        <v>0.05</v>
      </c>
      <c r="T1559">
        <f>VLOOKUP($D1559,metadata!$B$2:$S$450,17,FALSE)</f>
        <v>50</v>
      </c>
      <c r="U1559">
        <f>VLOOKUP($D1559,metadata!$B$2:$S$450,18,FALSE)</f>
        <v>0</v>
      </c>
      <c r="V1559">
        <f>VLOOKUP($D1559,metadata!$B$2:$Z$450,19,FALSE)</f>
        <v>25</v>
      </c>
      <c r="W1559" t="str">
        <f>VLOOKUP($D1559,metadata!$B$2:$Z$450,20,FALSE)</f>
        <v>global average</v>
      </c>
      <c r="X1559">
        <f>VLOOKUP($D1559,metadata!$B$2:$Z$450,21,FALSE)</f>
        <v>0</v>
      </c>
      <c r="Y1559">
        <f>VLOOKUP($D1559,metadata!$B$2:$Z$450,22,FALSE)</f>
        <v>19</v>
      </c>
      <c r="Z1559">
        <f>VLOOKUP($D1559,metadata!$B$2:$Z$450,23,FALSE)</f>
        <v>0</v>
      </c>
      <c r="AA1559">
        <f>VLOOKUP($D1559,metadata!$B$2:$Z$450,24,FALSE)</f>
        <v>0</v>
      </c>
      <c r="AB1559">
        <f>VLOOKUP($D1559,metadata!$B$2:$Z$450,25,FALSE)</f>
        <v>0</v>
      </c>
    </row>
    <row r="1560" spans="3:28" x14ac:dyDescent="0.3">
      <c r="C1560">
        <v>1559</v>
      </c>
      <c r="D1560" s="11" t="str">
        <f t="shared" si="24"/>
        <v>19- Fuchu</v>
      </c>
      <c r="E1560" t="str">
        <f>VLOOKUP($D1560,metadata!$B$2:$S$450,2,FALSE)</f>
        <v>Kato, Y</v>
      </c>
      <c r="F1560" t="str">
        <f>VLOOKUP($D1560,metadata!$B$2:$S$450,3,FALSE)</f>
        <v>Geographic variation in photoperiodic response for the induction of pupal diapause in the Aristolochia-feeding butterfly Atrophaneura alcinous</v>
      </c>
      <c r="G1560" t="str">
        <f>VLOOKUP($D1560,metadata!$B$2:$S$450,4,FALSE)</f>
        <v>10.1303/aez.2005.347</v>
      </c>
      <c r="H1560" t="str">
        <f>VLOOKUP($D1560,metadata!$B$2:$S$450,5,FALSE)</f>
        <v>y</v>
      </c>
      <c r="I1560" t="str">
        <f>VLOOKUP($D1560,metadata!$B$2:$S$450,6,FALSE)</f>
        <v>a</v>
      </c>
      <c r="J1560" t="str">
        <f>VLOOKUP($D1560,metadata!$B$2:$S$450,7,FALSE)</f>
        <v>i</v>
      </c>
      <c r="K1560">
        <f>VLOOKUP($D1560,metadata!$B$2:$S$450,8,FALSE)</f>
        <v>7</v>
      </c>
      <c r="L1560">
        <f>VLOOKUP($D1560,metadata!$B$2:$S$450,9,FALSE)</f>
        <v>5</v>
      </c>
      <c r="M1560">
        <f>VLOOKUP($D1560,metadata!$B$2:$S$450,10,FALSE)</f>
        <v>0</v>
      </c>
      <c r="N1560" t="str">
        <f>VLOOKUP($D1560,metadata!$B$2:$S$450,11,FALSE)</f>
        <v>Atrophaneura alcinous</v>
      </c>
      <c r="O1560" t="str">
        <f>VLOOKUP($D1560,metadata!$B$2:$S$450,12,FALSE)</f>
        <v>lepidoptera</v>
      </c>
      <c r="P1560" t="str">
        <f>VLOOKUP($D1560,metadata!$B$2:$S$450,13,FALSE)</f>
        <v xml:space="preserve"> Fuchu</v>
      </c>
      <c r="Q1560">
        <f>VLOOKUP($D1560,metadata!$B$2:$S$450,14,FALSE)</f>
        <v>35.668968999999997</v>
      </c>
      <c r="R1560">
        <f>VLOOKUP($D1560,metadata!$B$2:$S$450,15,FALSE)</f>
        <v>139.47766899999999</v>
      </c>
      <c r="S1560">
        <f>VLOOKUP($D1560,metadata!$B$2:$S$450,16,FALSE)</f>
        <v>0.05</v>
      </c>
      <c r="T1560">
        <f>VLOOKUP($D1560,metadata!$B$2:$S$450,17,FALSE)</f>
        <v>50</v>
      </c>
      <c r="U1560">
        <f>VLOOKUP($D1560,metadata!$B$2:$S$450,18,FALSE)</f>
        <v>0</v>
      </c>
      <c r="V1560">
        <f>VLOOKUP($D1560,metadata!$B$2:$Z$450,19,FALSE)</f>
        <v>25</v>
      </c>
      <c r="W1560" t="str">
        <f>VLOOKUP($D1560,metadata!$B$2:$Z$450,20,FALSE)</f>
        <v>global average</v>
      </c>
      <c r="X1560">
        <f>VLOOKUP($D1560,metadata!$B$2:$Z$450,21,FALSE)</f>
        <v>0</v>
      </c>
      <c r="Y1560">
        <f>VLOOKUP($D1560,metadata!$B$2:$Z$450,22,FALSE)</f>
        <v>19</v>
      </c>
      <c r="Z1560">
        <f>VLOOKUP($D1560,metadata!$B$2:$Z$450,23,FALSE)</f>
        <v>0</v>
      </c>
      <c r="AA1560">
        <f>VLOOKUP($D1560,metadata!$B$2:$Z$450,24,FALSE)</f>
        <v>0</v>
      </c>
      <c r="AB1560">
        <f>VLOOKUP($D1560,metadata!$B$2:$Z$450,25,FALSE)</f>
        <v>0</v>
      </c>
    </row>
    <row r="1561" spans="3:28" x14ac:dyDescent="0.3">
      <c r="C1561">
        <v>1560</v>
      </c>
      <c r="D1561" s="11" t="str">
        <f t="shared" si="24"/>
        <v>19- Fuchu</v>
      </c>
      <c r="E1561" t="str">
        <f>VLOOKUP($D1561,metadata!$B$2:$S$450,2,FALSE)</f>
        <v>Kato, Y</v>
      </c>
      <c r="F1561" t="str">
        <f>VLOOKUP($D1561,metadata!$B$2:$S$450,3,FALSE)</f>
        <v>Geographic variation in photoperiodic response for the induction of pupal diapause in the Aristolochia-feeding butterfly Atrophaneura alcinous</v>
      </c>
      <c r="G1561" t="str">
        <f>VLOOKUP($D1561,metadata!$B$2:$S$450,4,FALSE)</f>
        <v>10.1303/aez.2005.347</v>
      </c>
      <c r="H1561" t="str">
        <f>VLOOKUP($D1561,metadata!$B$2:$S$450,5,FALSE)</f>
        <v>y</v>
      </c>
      <c r="I1561" t="str">
        <f>VLOOKUP($D1561,metadata!$B$2:$S$450,6,FALSE)</f>
        <v>a</v>
      </c>
      <c r="J1561" t="str">
        <f>VLOOKUP($D1561,metadata!$B$2:$S$450,7,FALSE)</f>
        <v>i</v>
      </c>
      <c r="K1561">
        <f>VLOOKUP($D1561,metadata!$B$2:$S$450,8,FALSE)</f>
        <v>7</v>
      </c>
      <c r="L1561">
        <f>VLOOKUP($D1561,metadata!$B$2:$S$450,9,FALSE)</f>
        <v>5</v>
      </c>
      <c r="M1561">
        <f>VLOOKUP($D1561,metadata!$B$2:$S$450,10,FALSE)</f>
        <v>0</v>
      </c>
      <c r="N1561" t="str">
        <f>VLOOKUP($D1561,metadata!$B$2:$S$450,11,FALSE)</f>
        <v>Atrophaneura alcinous</v>
      </c>
      <c r="O1561" t="str">
        <f>VLOOKUP($D1561,metadata!$B$2:$S$450,12,FALSE)</f>
        <v>lepidoptera</v>
      </c>
      <c r="P1561" t="str">
        <f>VLOOKUP($D1561,metadata!$B$2:$S$450,13,FALSE)</f>
        <v xml:space="preserve"> Fuchu</v>
      </c>
      <c r="Q1561">
        <f>VLOOKUP($D1561,metadata!$B$2:$S$450,14,FALSE)</f>
        <v>35.668968999999997</v>
      </c>
      <c r="R1561">
        <f>VLOOKUP($D1561,metadata!$B$2:$S$450,15,FALSE)</f>
        <v>139.47766899999999</v>
      </c>
      <c r="S1561">
        <f>VLOOKUP($D1561,metadata!$B$2:$S$450,16,FALSE)</f>
        <v>0.05</v>
      </c>
      <c r="T1561">
        <f>VLOOKUP($D1561,metadata!$B$2:$S$450,17,FALSE)</f>
        <v>50</v>
      </c>
      <c r="U1561">
        <f>VLOOKUP($D1561,metadata!$B$2:$S$450,18,FALSE)</f>
        <v>0</v>
      </c>
      <c r="V1561">
        <f>VLOOKUP($D1561,metadata!$B$2:$Z$450,19,FALSE)</f>
        <v>25</v>
      </c>
      <c r="W1561" t="str">
        <f>VLOOKUP($D1561,metadata!$B$2:$Z$450,20,FALSE)</f>
        <v>global average</v>
      </c>
      <c r="X1561">
        <f>VLOOKUP($D1561,metadata!$B$2:$Z$450,21,FALSE)</f>
        <v>0</v>
      </c>
      <c r="Y1561">
        <f>VLOOKUP($D1561,metadata!$B$2:$Z$450,22,FALSE)</f>
        <v>19</v>
      </c>
      <c r="Z1561">
        <f>VLOOKUP($D1561,metadata!$B$2:$Z$450,23,FALSE)</f>
        <v>0</v>
      </c>
      <c r="AA1561">
        <f>VLOOKUP($D1561,metadata!$B$2:$Z$450,24,FALSE)</f>
        <v>0</v>
      </c>
      <c r="AB1561">
        <f>VLOOKUP($D1561,metadata!$B$2:$Z$450,25,FALSE)</f>
        <v>0</v>
      </c>
    </row>
    <row r="1562" spans="3:28" x14ac:dyDescent="0.3">
      <c r="C1562">
        <v>1561</v>
      </c>
      <c r="D1562" s="11" t="str">
        <f t="shared" si="24"/>
        <v>19- Fuchu</v>
      </c>
      <c r="E1562" t="str">
        <f>VLOOKUP($D1562,metadata!$B$2:$S$450,2,FALSE)</f>
        <v>Kato, Y</v>
      </c>
      <c r="F1562" t="str">
        <f>VLOOKUP($D1562,metadata!$B$2:$S$450,3,FALSE)</f>
        <v>Geographic variation in photoperiodic response for the induction of pupal diapause in the Aristolochia-feeding butterfly Atrophaneura alcinous</v>
      </c>
      <c r="G1562" t="str">
        <f>VLOOKUP($D1562,metadata!$B$2:$S$450,4,FALSE)</f>
        <v>10.1303/aez.2005.347</v>
      </c>
      <c r="H1562" t="str">
        <f>VLOOKUP($D1562,metadata!$B$2:$S$450,5,FALSE)</f>
        <v>y</v>
      </c>
      <c r="I1562" t="str">
        <f>VLOOKUP($D1562,metadata!$B$2:$S$450,6,FALSE)</f>
        <v>a</v>
      </c>
      <c r="J1562" t="str">
        <f>VLOOKUP($D1562,metadata!$B$2:$S$450,7,FALSE)</f>
        <v>i</v>
      </c>
      <c r="K1562">
        <f>VLOOKUP($D1562,metadata!$B$2:$S$450,8,FALSE)</f>
        <v>7</v>
      </c>
      <c r="L1562">
        <f>VLOOKUP($D1562,metadata!$B$2:$S$450,9,FALSE)</f>
        <v>5</v>
      </c>
      <c r="M1562">
        <f>VLOOKUP($D1562,metadata!$B$2:$S$450,10,FALSE)</f>
        <v>0</v>
      </c>
      <c r="N1562" t="str">
        <f>VLOOKUP($D1562,metadata!$B$2:$S$450,11,FALSE)</f>
        <v>Atrophaneura alcinous</v>
      </c>
      <c r="O1562" t="str">
        <f>VLOOKUP($D1562,metadata!$B$2:$S$450,12,FALSE)</f>
        <v>lepidoptera</v>
      </c>
      <c r="P1562" t="str">
        <f>VLOOKUP($D1562,metadata!$B$2:$S$450,13,FALSE)</f>
        <v xml:space="preserve"> Fuchu</v>
      </c>
      <c r="Q1562">
        <f>VLOOKUP($D1562,metadata!$B$2:$S$450,14,FALSE)</f>
        <v>35.668968999999997</v>
      </c>
      <c r="R1562">
        <f>VLOOKUP($D1562,metadata!$B$2:$S$450,15,FALSE)</f>
        <v>139.47766899999999</v>
      </c>
      <c r="S1562">
        <f>VLOOKUP($D1562,metadata!$B$2:$S$450,16,FALSE)</f>
        <v>0.05</v>
      </c>
      <c r="T1562">
        <f>VLOOKUP($D1562,metadata!$B$2:$S$450,17,FALSE)</f>
        <v>50</v>
      </c>
      <c r="U1562">
        <f>VLOOKUP($D1562,metadata!$B$2:$S$450,18,FALSE)</f>
        <v>0</v>
      </c>
      <c r="V1562">
        <f>VLOOKUP($D1562,metadata!$B$2:$Z$450,19,FALSE)</f>
        <v>25</v>
      </c>
      <c r="W1562" t="str">
        <f>VLOOKUP($D1562,metadata!$B$2:$Z$450,20,FALSE)</f>
        <v>global average</v>
      </c>
      <c r="X1562">
        <f>VLOOKUP($D1562,metadata!$B$2:$Z$450,21,FALSE)</f>
        <v>0</v>
      </c>
      <c r="Y1562">
        <f>VLOOKUP($D1562,metadata!$B$2:$Z$450,22,FALSE)</f>
        <v>19</v>
      </c>
      <c r="Z1562">
        <f>VLOOKUP($D1562,metadata!$B$2:$Z$450,23,FALSE)</f>
        <v>0</v>
      </c>
      <c r="AA1562">
        <f>VLOOKUP($D1562,metadata!$B$2:$Z$450,24,FALSE)</f>
        <v>0</v>
      </c>
      <c r="AB1562">
        <f>VLOOKUP($D1562,metadata!$B$2:$Z$450,25,FALSE)</f>
        <v>0</v>
      </c>
    </row>
    <row r="1563" spans="3:28" x14ac:dyDescent="0.3">
      <c r="C1563">
        <v>1562</v>
      </c>
      <c r="D1563" s="11" t="str">
        <f t="shared" si="24"/>
        <v>19- Fuchu</v>
      </c>
      <c r="E1563" t="str">
        <f>VLOOKUP($D1563,metadata!$B$2:$S$450,2,FALSE)</f>
        <v>Kato, Y</v>
      </c>
      <c r="F1563" t="str">
        <f>VLOOKUP($D1563,metadata!$B$2:$S$450,3,FALSE)</f>
        <v>Geographic variation in photoperiodic response for the induction of pupal diapause in the Aristolochia-feeding butterfly Atrophaneura alcinous</v>
      </c>
      <c r="G1563" t="str">
        <f>VLOOKUP($D1563,metadata!$B$2:$S$450,4,FALSE)</f>
        <v>10.1303/aez.2005.347</v>
      </c>
      <c r="H1563" t="str">
        <f>VLOOKUP($D1563,metadata!$B$2:$S$450,5,FALSE)</f>
        <v>y</v>
      </c>
      <c r="I1563" t="str">
        <f>VLOOKUP($D1563,metadata!$B$2:$S$450,6,FALSE)</f>
        <v>a</v>
      </c>
      <c r="J1563" t="str">
        <f>VLOOKUP($D1563,metadata!$B$2:$S$450,7,FALSE)</f>
        <v>i</v>
      </c>
      <c r="K1563">
        <f>VLOOKUP($D1563,metadata!$B$2:$S$450,8,FALSE)</f>
        <v>7</v>
      </c>
      <c r="L1563">
        <f>VLOOKUP($D1563,metadata!$B$2:$S$450,9,FALSE)</f>
        <v>5</v>
      </c>
      <c r="M1563">
        <f>VLOOKUP($D1563,metadata!$B$2:$S$450,10,FALSE)</f>
        <v>0</v>
      </c>
      <c r="N1563" t="str">
        <f>VLOOKUP($D1563,metadata!$B$2:$S$450,11,FALSE)</f>
        <v>Atrophaneura alcinous</v>
      </c>
      <c r="O1563" t="str">
        <f>VLOOKUP($D1563,metadata!$B$2:$S$450,12,FALSE)</f>
        <v>lepidoptera</v>
      </c>
      <c r="P1563" t="str">
        <f>VLOOKUP($D1563,metadata!$B$2:$S$450,13,FALSE)</f>
        <v xml:space="preserve"> Fuchu</v>
      </c>
      <c r="Q1563">
        <f>VLOOKUP($D1563,metadata!$B$2:$S$450,14,FALSE)</f>
        <v>35.668968999999997</v>
      </c>
      <c r="R1563">
        <f>VLOOKUP($D1563,metadata!$B$2:$S$450,15,FALSE)</f>
        <v>139.47766899999999</v>
      </c>
      <c r="S1563">
        <f>VLOOKUP($D1563,metadata!$B$2:$S$450,16,FALSE)</f>
        <v>0.05</v>
      </c>
      <c r="T1563">
        <f>VLOOKUP($D1563,metadata!$B$2:$S$450,17,FALSE)</f>
        <v>50</v>
      </c>
      <c r="U1563">
        <f>VLOOKUP($D1563,metadata!$B$2:$S$450,18,FALSE)</f>
        <v>0</v>
      </c>
      <c r="V1563">
        <f>VLOOKUP($D1563,metadata!$B$2:$Z$450,19,FALSE)</f>
        <v>25</v>
      </c>
      <c r="W1563" t="str">
        <f>VLOOKUP($D1563,metadata!$B$2:$Z$450,20,FALSE)</f>
        <v>global average</v>
      </c>
      <c r="X1563">
        <f>VLOOKUP($D1563,metadata!$B$2:$Z$450,21,FALSE)</f>
        <v>0</v>
      </c>
      <c r="Y1563">
        <f>VLOOKUP($D1563,metadata!$B$2:$Z$450,22,FALSE)</f>
        <v>19</v>
      </c>
      <c r="Z1563">
        <f>VLOOKUP($D1563,metadata!$B$2:$Z$450,23,FALSE)</f>
        <v>0</v>
      </c>
      <c r="AA1563">
        <f>VLOOKUP($D1563,metadata!$B$2:$Z$450,24,FALSE)</f>
        <v>0</v>
      </c>
      <c r="AB1563">
        <f>VLOOKUP($D1563,metadata!$B$2:$Z$450,25,FALSE)</f>
        <v>0</v>
      </c>
    </row>
    <row r="1564" spans="3:28" x14ac:dyDescent="0.3">
      <c r="C1564">
        <v>1563</v>
      </c>
      <c r="D1564" s="11" t="str">
        <f t="shared" si="24"/>
        <v>19- Fuchu</v>
      </c>
      <c r="E1564" t="str">
        <f>VLOOKUP($D1564,metadata!$B$2:$S$450,2,FALSE)</f>
        <v>Kato, Y</v>
      </c>
      <c r="F1564" t="str">
        <f>VLOOKUP($D1564,metadata!$B$2:$S$450,3,FALSE)</f>
        <v>Geographic variation in photoperiodic response for the induction of pupal diapause in the Aristolochia-feeding butterfly Atrophaneura alcinous</v>
      </c>
      <c r="G1564" t="str">
        <f>VLOOKUP($D1564,metadata!$B$2:$S$450,4,FALSE)</f>
        <v>10.1303/aez.2005.347</v>
      </c>
      <c r="H1564" t="str">
        <f>VLOOKUP($D1564,metadata!$B$2:$S$450,5,FALSE)</f>
        <v>y</v>
      </c>
      <c r="I1564" t="str">
        <f>VLOOKUP($D1564,metadata!$B$2:$S$450,6,FALSE)</f>
        <v>a</v>
      </c>
      <c r="J1564" t="str">
        <f>VLOOKUP($D1564,metadata!$B$2:$S$450,7,FALSE)</f>
        <v>i</v>
      </c>
      <c r="K1564">
        <f>VLOOKUP($D1564,metadata!$B$2:$S$450,8,FALSE)</f>
        <v>7</v>
      </c>
      <c r="L1564">
        <f>VLOOKUP($D1564,metadata!$B$2:$S$450,9,FALSE)</f>
        <v>5</v>
      </c>
      <c r="M1564">
        <f>VLOOKUP($D1564,metadata!$B$2:$S$450,10,FALSE)</f>
        <v>0</v>
      </c>
      <c r="N1564" t="str">
        <f>VLOOKUP($D1564,metadata!$B$2:$S$450,11,FALSE)</f>
        <v>Atrophaneura alcinous</v>
      </c>
      <c r="O1564" t="str">
        <f>VLOOKUP($D1564,metadata!$B$2:$S$450,12,FALSE)</f>
        <v>lepidoptera</v>
      </c>
      <c r="P1564" t="str">
        <f>VLOOKUP($D1564,metadata!$B$2:$S$450,13,FALSE)</f>
        <v xml:space="preserve"> Fuchu</v>
      </c>
      <c r="Q1564">
        <f>VLOOKUP($D1564,metadata!$B$2:$S$450,14,FALSE)</f>
        <v>35.668968999999997</v>
      </c>
      <c r="R1564">
        <f>VLOOKUP($D1564,metadata!$B$2:$S$450,15,FALSE)</f>
        <v>139.47766899999999</v>
      </c>
      <c r="S1564">
        <f>VLOOKUP($D1564,metadata!$B$2:$S$450,16,FALSE)</f>
        <v>0.05</v>
      </c>
      <c r="T1564">
        <f>VLOOKUP($D1564,metadata!$B$2:$S$450,17,FALSE)</f>
        <v>50</v>
      </c>
      <c r="U1564">
        <f>VLOOKUP($D1564,metadata!$B$2:$S$450,18,FALSE)</f>
        <v>0</v>
      </c>
      <c r="V1564">
        <f>VLOOKUP($D1564,metadata!$B$2:$Z$450,19,FALSE)</f>
        <v>25</v>
      </c>
      <c r="W1564" t="str">
        <f>VLOOKUP($D1564,metadata!$B$2:$Z$450,20,FALSE)</f>
        <v>global average</v>
      </c>
      <c r="X1564">
        <f>VLOOKUP($D1564,metadata!$B$2:$Z$450,21,FALSE)</f>
        <v>0</v>
      </c>
      <c r="Y1564">
        <f>VLOOKUP($D1564,metadata!$B$2:$Z$450,22,FALSE)</f>
        <v>19</v>
      </c>
      <c r="Z1564">
        <f>VLOOKUP($D1564,metadata!$B$2:$Z$450,23,FALSE)</f>
        <v>0</v>
      </c>
      <c r="AA1564">
        <f>VLOOKUP($D1564,metadata!$B$2:$Z$450,24,FALSE)</f>
        <v>0</v>
      </c>
      <c r="AB1564">
        <f>VLOOKUP($D1564,metadata!$B$2:$Z$450,25,FALSE)</f>
        <v>0</v>
      </c>
    </row>
    <row r="1565" spans="3:28" x14ac:dyDescent="0.3">
      <c r="C1565">
        <v>1564</v>
      </c>
      <c r="D1565" s="11" t="str">
        <f t="shared" si="24"/>
        <v>19- Fuchu</v>
      </c>
      <c r="E1565" t="str">
        <f>VLOOKUP($D1565,metadata!$B$2:$S$450,2,FALSE)</f>
        <v>Kato, Y</v>
      </c>
      <c r="F1565" t="str">
        <f>VLOOKUP($D1565,metadata!$B$2:$S$450,3,FALSE)</f>
        <v>Geographic variation in photoperiodic response for the induction of pupal diapause in the Aristolochia-feeding butterfly Atrophaneura alcinous</v>
      </c>
      <c r="G1565" t="str">
        <f>VLOOKUP($D1565,metadata!$B$2:$S$450,4,FALSE)</f>
        <v>10.1303/aez.2005.347</v>
      </c>
      <c r="H1565" t="str">
        <f>VLOOKUP($D1565,metadata!$B$2:$S$450,5,FALSE)</f>
        <v>y</v>
      </c>
      <c r="I1565" t="str">
        <f>VLOOKUP($D1565,metadata!$B$2:$S$450,6,FALSE)</f>
        <v>a</v>
      </c>
      <c r="J1565" t="str">
        <f>VLOOKUP($D1565,metadata!$B$2:$S$450,7,FALSE)</f>
        <v>i</v>
      </c>
      <c r="K1565">
        <f>VLOOKUP($D1565,metadata!$B$2:$S$450,8,FALSE)</f>
        <v>7</v>
      </c>
      <c r="L1565">
        <f>VLOOKUP($D1565,metadata!$B$2:$S$450,9,FALSE)</f>
        <v>5</v>
      </c>
      <c r="M1565">
        <f>VLOOKUP($D1565,metadata!$B$2:$S$450,10,FALSE)</f>
        <v>0</v>
      </c>
      <c r="N1565" t="str">
        <f>VLOOKUP($D1565,metadata!$B$2:$S$450,11,FALSE)</f>
        <v>Atrophaneura alcinous</v>
      </c>
      <c r="O1565" t="str">
        <f>VLOOKUP($D1565,metadata!$B$2:$S$450,12,FALSE)</f>
        <v>lepidoptera</v>
      </c>
      <c r="P1565" t="str">
        <f>VLOOKUP($D1565,metadata!$B$2:$S$450,13,FALSE)</f>
        <v xml:space="preserve"> Fuchu</v>
      </c>
      <c r="Q1565">
        <f>VLOOKUP($D1565,metadata!$B$2:$S$450,14,FALSE)</f>
        <v>35.668968999999997</v>
      </c>
      <c r="R1565">
        <f>VLOOKUP($D1565,metadata!$B$2:$S$450,15,FALSE)</f>
        <v>139.47766899999999</v>
      </c>
      <c r="S1565">
        <f>VLOOKUP($D1565,metadata!$B$2:$S$450,16,FALSE)</f>
        <v>0.05</v>
      </c>
      <c r="T1565">
        <f>VLOOKUP($D1565,metadata!$B$2:$S$450,17,FALSE)</f>
        <v>50</v>
      </c>
      <c r="U1565">
        <f>VLOOKUP($D1565,metadata!$B$2:$S$450,18,FALSE)</f>
        <v>0</v>
      </c>
      <c r="V1565">
        <f>VLOOKUP($D1565,metadata!$B$2:$Z$450,19,FALSE)</f>
        <v>25</v>
      </c>
      <c r="W1565" t="str">
        <f>VLOOKUP($D1565,metadata!$B$2:$Z$450,20,FALSE)</f>
        <v>global average</v>
      </c>
      <c r="X1565">
        <f>VLOOKUP($D1565,metadata!$B$2:$Z$450,21,FALSE)</f>
        <v>0</v>
      </c>
      <c r="Y1565">
        <f>VLOOKUP($D1565,metadata!$B$2:$Z$450,22,FALSE)</f>
        <v>19</v>
      </c>
      <c r="Z1565">
        <f>VLOOKUP($D1565,metadata!$B$2:$Z$450,23,FALSE)</f>
        <v>0</v>
      </c>
      <c r="AA1565">
        <f>VLOOKUP($D1565,metadata!$B$2:$Z$450,24,FALSE)</f>
        <v>0</v>
      </c>
      <c r="AB1565">
        <f>VLOOKUP($D1565,metadata!$B$2:$Z$450,25,FALSE)</f>
        <v>0</v>
      </c>
    </row>
    <row r="1566" spans="3:28" x14ac:dyDescent="0.3">
      <c r="C1566">
        <v>1565</v>
      </c>
      <c r="D1566" s="11" t="str">
        <f t="shared" si="24"/>
        <v>19- Fuchu</v>
      </c>
      <c r="E1566" t="str">
        <f>VLOOKUP($D1566,metadata!$B$2:$S$450,2,FALSE)</f>
        <v>Kato, Y</v>
      </c>
      <c r="F1566" t="str">
        <f>VLOOKUP($D1566,metadata!$B$2:$S$450,3,FALSE)</f>
        <v>Geographic variation in photoperiodic response for the induction of pupal diapause in the Aristolochia-feeding butterfly Atrophaneura alcinous</v>
      </c>
      <c r="G1566" t="str">
        <f>VLOOKUP($D1566,metadata!$B$2:$S$450,4,FALSE)</f>
        <v>10.1303/aez.2005.347</v>
      </c>
      <c r="H1566" t="str">
        <f>VLOOKUP($D1566,metadata!$B$2:$S$450,5,FALSE)</f>
        <v>y</v>
      </c>
      <c r="I1566" t="str">
        <f>VLOOKUP($D1566,metadata!$B$2:$S$450,6,FALSE)</f>
        <v>a</v>
      </c>
      <c r="J1566" t="str">
        <f>VLOOKUP($D1566,metadata!$B$2:$S$450,7,FALSE)</f>
        <v>i</v>
      </c>
      <c r="K1566">
        <f>VLOOKUP($D1566,metadata!$B$2:$S$450,8,FALSE)</f>
        <v>7</v>
      </c>
      <c r="L1566">
        <f>VLOOKUP($D1566,metadata!$B$2:$S$450,9,FALSE)</f>
        <v>5</v>
      </c>
      <c r="M1566">
        <f>VLOOKUP($D1566,metadata!$B$2:$S$450,10,FALSE)</f>
        <v>0</v>
      </c>
      <c r="N1566" t="str">
        <f>VLOOKUP($D1566,metadata!$B$2:$S$450,11,FALSE)</f>
        <v>Atrophaneura alcinous</v>
      </c>
      <c r="O1566" t="str">
        <f>VLOOKUP($D1566,metadata!$B$2:$S$450,12,FALSE)</f>
        <v>lepidoptera</v>
      </c>
      <c r="P1566" t="str">
        <f>VLOOKUP($D1566,metadata!$B$2:$S$450,13,FALSE)</f>
        <v xml:space="preserve"> Fuchu</v>
      </c>
      <c r="Q1566">
        <f>VLOOKUP($D1566,metadata!$B$2:$S$450,14,FALSE)</f>
        <v>35.668968999999997</v>
      </c>
      <c r="R1566">
        <f>VLOOKUP($D1566,metadata!$B$2:$S$450,15,FALSE)</f>
        <v>139.47766899999999</v>
      </c>
      <c r="S1566">
        <f>VLOOKUP($D1566,metadata!$B$2:$S$450,16,FALSE)</f>
        <v>0.05</v>
      </c>
      <c r="T1566">
        <f>VLOOKUP($D1566,metadata!$B$2:$S$450,17,FALSE)</f>
        <v>50</v>
      </c>
      <c r="U1566">
        <f>VLOOKUP($D1566,metadata!$B$2:$S$450,18,FALSE)</f>
        <v>0</v>
      </c>
      <c r="V1566">
        <f>VLOOKUP($D1566,metadata!$B$2:$Z$450,19,FALSE)</f>
        <v>25</v>
      </c>
      <c r="W1566" t="str">
        <f>VLOOKUP($D1566,metadata!$B$2:$Z$450,20,FALSE)</f>
        <v>global average</v>
      </c>
      <c r="X1566">
        <f>VLOOKUP($D1566,metadata!$B$2:$Z$450,21,FALSE)</f>
        <v>0</v>
      </c>
      <c r="Y1566">
        <f>VLOOKUP($D1566,metadata!$B$2:$Z$450,22,FALSE)</f>
        <v>19</v>
      </c>
      <c r="Z1566">
        <f>VLOOKUP($D1566,metadata!$B$2:$Z$450,23,FALSE)</f>
        <v>0</v>
      </c>
      <c r="AA1566">
        <f>VLOOKUP($D1566,metadata!$B$2:$Z$450,24,FALSE)</f>
        <v>0</v>
      </c>
      <c r="AB1566">
        <f>VLOOKUP($D1566,metadata!$B$2:$Z$450,25,FALSE)</f>
        <v>0</v>
      </c>
    </row>
    <row r="1567" spans="3:28" x14ac:dyDescent="0.3">
      <c r="C1567">
        <v>1566</v>
      </c>
      <c r="D1567" s="11" t="str">
        <f t="shared" si="24"/>
        <v>19- Fuchu</v>
      </c>
      <c r="E1567" t="str">
        <f>VLOOKUP($D1567,metadata!$B$2:$S$450,2,FALSE)</f>
        <v>Kato, Y</v>
      </c>
      <c r="F1567" t="str">
        <f>VLOOKUP($D1567,metadata!$B$2:$S$450,3,FALSE)</f>
        <v>Geographic variation in photoperiodic response for the induction of pupal diapause in the Aristolochia-feeding butterfly Atrophaneura alcinous</v>
      </c>
      <c r="G1567" t="str">
        <f>VLOOKUP($D1567,metadata!$B$2:$S$450,4,FALSE)</f>
        <v>10.1303/aez.2005.347</v>
      </c>
      <c r="H1567" t="str">
        <f>VLOOKUP($D1567,metadata!$B$2:$S$450,5,FALSE)</f>
        <v>y</v>
      </c>
      <c r="I1567" t="str">
        <f>VLOOKUP($D1567,metadata!$B$2:$S$450,6,FALSE)</f>
        <v>a</v>
      </c>
      <c r="J1567" t="str">
        <f>VLOOKUP($D1567,metadata!$B$2:$S$450,7,FALSE)</f>
        <v>i</v>
      </c>
      <c r="K1567">
        <f>VLOOKUP($D1567,metadata!$B$2:$S$450,8,FALSE)</f>
        <v>7</v>
      </c>
      <c r="L1567">
        <f>VLOOKUP($D1567,metadata!$B$2:$S$450,9,FALSE)</f>
        <v>5</v>
      </c>
      <c r="M1567">
        <f>VLOOKUP($D1567,metadata!$B$2:$S$450,10,FALSE)</f>
        <v>0</v>
      </c>
      <c r="N1567" t="str">
        <f>VLOOKUP($D1567,metadata!$B$2:$S$450,11,FALSE)</f>
        <v>Atrophaneura alcinous</v>
      </c>
      <c r="O1567" t="str">
        <f>VLOOKUP($D1567,metadata!$B$2:$S$450,12,FALSE)</f>
        <v>lepidoptera</v>
      </c>
      <c r="P1567" t="str">
        <f>VLOOKUP($D1567,metadata!$B$2:$S$450,13,FALSE)</f>
        <v xml:space="preserve"> Fuchu</v>
      </c>
      <c r="Q1567">
        <f>VLOOKUP($D1567,metadata!$B$2:$S$450,14,FALSE)</f>
        <v>35.668968999999997</v>
      </c>
      <c r="R1567">
        <f>VLOOKUP($D1567,metadata!$B$2:$S$450,15,FALSE)</f>
        <v>139.47766899999999</v>
      </c>
      <c r="S1567">
        <f>VLOOKUP($D1567,metadata!$B$2:$S$450,16,FALSE)</f>
        <v>0.05</v>
      </c>
      <c r="T1567">
        <f>VLOOKUP($D1567,metadata!$B$2:$S$450,17,FALSE)</f>
        <v>50</v>
      </c>
      <c r="U1567">
        <f>VLOOKUP($D1567,metadata!$B$2:$S$450,18,FALSE)</f>
        <v>0</v>
      </c>
      <c r="V1567">
        <f>VLOOKUP($D1567,metadata!$B$2:$Z$450,19,FALSE)</f>
        <v>25</v>
      </c>
      <c r="W1567" t="str">
        <f>VLOOKUP($D1567,metadata!$B$2:$Z$450,20,FALSE)</f>
        <v>global average</v>
      </c>
      <c r="X1567">
        <f>VLOOKUP($D1567,metadata!$B$2:$Z$450,21,FALSE)</f>
        <v>0</v>
      </c>
      <c r="Y1567">
        <f>VLOOKUP($D1567,metadata!$B$2:$Z$450,22,FALSE)</f>
        <v>19</v>
      </c>
      <c r="Z1567">
        <f>VLOOKUP($D1567,metadata!$B$2:$Z$450,23,FALSE)</f>
        <v>0</v>
      </c>
      <c r="AA1567">
        <f>VLOOKUP($D1567,metadata!$B$2:$Z$450,24,FALSE)</f>
        <v>0</v>
      </c>
      <c r="AB1567">
        <f>VLOOKUP($D1567,metadata!$B$2:$Z$450,25,FALSE)</f>
        <v>0</v>
      </c>
    </row>
    <row r="1568" spans="3:28" x14ac:dyDescent="0.3">
      <c r="C1568">
        <v>1567</v>
      </c>
      <c r="D1568" s="11" t="str">
        <f t="shared" si="24"/>
        <v>19- Fuchu</v>
      </c>
      <c r="E1568" t="str">
        <f>VLOOKUP($D1568,metadata!$B$2:$S$450,2,FALSE)</f>
        <v>Kato, Y</v>
      </c>
      <c r="F1568" t="str">
        <f>VLOOKUP($D1568,metadata!$B$2:$S$450,3,FALSE)</f>
        <v>Geographic variation in photoperiodic response for the induction of pupal diapause in the Aristolochia-feeding butterfly Atrophaneura alcinous</v>
      </c>
      <c r="G1568" t="str">
        <f>VLOOKUP($D1568,metadata!$B$2:$S$450,4,FALSE)</f>
        <v>10.1303/aez.2005.347</v>
      </c>
      <c r="H1568" t="str">
        <f>VLOOKUP($D1568,metadata!$B$2:$S$450,5,FALSE)</f>
        <v>y</v>
      </c>
      <c r="I1568" t="str">
        <f>VLOOKUP($D1568,metadata!$B$2:$S$450,6,FALSE)</f>
        <v>a</v>
      </c>
      <c r="J1568" t="str">
        <f>VLOOKUP($D1568,metadata!$B$2:$S$450,7,FALSE)</f>
        <v>i</v>
      </c>
      <c r="K1568">
        <f>VLOOKUP($D1568,metadata!$B$2:$S$450,8,FALSE)</f>
        <v>7</v>
      </c>
      <c r="L1568">
        <f>VLOOKUP($D1568,metadata!$B$2:$S$450,9,FALSE)</f>
        <v>5</v>
      </c>
      <c r="M1568">
        <f>VLOOKUP($D1568,metadata!$B$2:$S$450,10,FALSE)</f>
        <v>0</v>
      </c>
      <c r="N1568" t="str">
        <f>VLOOKUP($D1568,metadata!$B$2:$S$450,11,FALSE)</f>
        <v>Atrophaneura alcinous</v>
      </c>
      <c r="O1568" t="str">
        <f>VLOOKUP($D1568,metadata!$B$2:$S$450,12,FALSE)</f>
        <v>lepidoptera</v>
      </c>
      <c r="P1568" t="str">
        <f>VLOOKUP($D1568,metadata!$B$2:$S$450,13,FALSE)</f>
        <v xml:space="preserve"> Fuchu</v>
      </c>
      <c r="Q1568">
        <f>VLOOKUP($D1568,metadata!$B$2:$S$450,14,FALSE)</f>
        <v>35.668968999999997</v>
      </c>
      <c r="R1568">
        <f>VLOOKUP($D1568,metadata!$B$2:$S$450,15,FALSE)</f>
        <v>139.47766899999999</v>
      </c>
      <c r="S1568">
        <f>VLOOKUP($D1568,metadata!$B$2:$S$450,16,FALSE)</f>
        <v>0.05</v>
      </c>
      <c r="T1568">
        <f>VLOOKUP($D1568,metadata!$B$2:$S$450,17,FALSE)</f>
        <v>50</v>
      </c>
      <c r="U1568">
        <f>VLOOKUP($D1568,metadata!$B$2:$S$450,18,FALSE)</f>
        <v>0</v>
      </c>
      <c r="V1568">
        <f>VLOOKUP($D1568,metadata!$B$2:$Z$450,19,FALSE)</f>
        <v>25</v>
      </c>
      <c r="W1568" t="str">
        <f>VLOOKUP($D1568,metadata!$B$2:$Z$450,20,FALSE)</f>
        <v>global average</v>
      </c>
      <c r="X1568">
        <f>VLOOKUP($D1568,metadata!$B$2:$Z$450,21,FALSE)</f>
        <v>0</v>
      </c>
      <c r="Y1568">
        <f>VLOOKUP($D1568,metadata!$B$2:$Z$450,22,FALSE)</f>
        <v>19</v>
      </c>
      <c r="Z1568">
        <f>VLOOKUP($D1568,metadata!$B$2:$Z$450,23,FALSE)</f>
        <v>0</v>
      </c>
      <c r="AA1568">
        <f>VLOOKUP($D1568,metadata!$B$2:$Z$450,24,FALSE)</f>
        <v>0</v>
      </c>
      <c r="AB1568">
        <f>VLOOKUP($D1568,metadata!$B$2:$Z$450,25,FALSE)</f>
        <v>0</v>
      </c>
    </row>
    <row r="1569" spans="3:28" x14ac:dyDescent="0.3">
      <c r="C1569">
        <v>1568</v>
      </c>
      <c r="D1569" s="11" t="str">
        <f t="shared" si="24"/>
        <v>19- Fuchu</v>
      </c>
      <c r="E1569" t="str">
        <f>VLOOKUP($D1569,metadata!$B$2:$S$450,2,FALSE)</f>
        <v>Kato, Y</v>
      </c>
      <c r="F1569" t="str">
        <f>VLOOKUP($D1569,metadata!$B$2:$S$450,3,FALSE)</f>
        <v>Geographic variation in photoperiodic response for the induction of pupal diapause in the Aristolochia-feeding butterfly Atrophaneura alcinous</v>
      </c>
      <c r="G1569" t="str">
        <f>VLOOKUP($D1569,metadata!$B$2:$S$450,4,FALSE)</f>
        <v>10.1303/aez.2005.347</v>
      </c>
      <c r="H1569" t="str">
        <f>VLOOKUP($D1569,metadata!$B$2:$S$450,5,FALSE)</f>
        <v>y</v>
      </c>
      <c r="I1569" t="str">
        <f>VLOOKUP($D1569,metadata!$B$2:$S$450,6,FALSE)</f>
        <v>a</v>
      </c>
      <c r="J1569" t="str">
        <f>VLOOKUP($D1569,metadata!$B$2:$S$450,7,FALSE)</f>
        <v>i</v>
      </c>
      <c r="K1569">
        <f>VLOOKUP($D1569,metadata!$B$2:$S$450,8,FALSE)</f>
        <v>7</v>
      </c>
      <c r="L1569">
        <f>VLOOKUP($D1569,metadata!$B$2:$S$450,9,FALSE)</f>
        <v>5</v>
      </c>
      <c r="M1569">
        <f>VLOOKUP($D1569,metadata!$B$2:$S$450,10,FALSE)</f>
        <v>0</v>
      </c>
      <c r="N1569" t="str">
        <f>VLOOKUP($D1569,metadata!$B$2:$S$450,11,FALSE)</f>
        <v>Atrophaneura alcinous</v>
      </c>
      <c r="O1569" t="str">
        <f>VLOOKUP($D1569,metadata!$B$2:$S$450,12,FALSE)</f>
        <v>lepidoptera</v>
      </c>
      <c r="P1569" t="str">
        <f>VLOOKUP($D1569,metadata!$B$2:$S$450,13,FALSE)</f>
        <v xml:space="preserve"> Fuchu</v>
      </c>
      <c r="Q1569">
        <f>VLOOKUP($D1569,metadata!$B$2:$S$450,14,FALSE)</f>
        <v>35.668968999999997</v>
      </c>
      <c r="R1569">
        <f>VLOOKUP($D1569,metadata!$B$2:$S$450,15,FALSE)</f>
        <v>139.47766899999999</v>
      </c>
      <c r="S1569">
        <f>VLOOKUP($D1569,metadata!$B$2:$S$450,16,FALSE)</f>
        <v>0.05</v>
      </c>
      <c r="T1569">
        <f>VLOOKUP($D1569,metadata!$B$2:$S$450,17,FALSE)</f>
        <v>50</v>
      </c>
      <c r="U1569">
        <f>VLOOKUP($D1569,metadata!$B$2:$S$450,18,FALSE)</f>
        <v>0</v>
      </c>
      <c r="V1569">
        <f>VLOOKUP($D1569,metadata!$B$2:$Z$450,19,FALSE)</f>
        <v>25</v>
      </c>
      <c r="W1569" t="str">
        <f>VLOOKUP($D1569,metadata!$B$2:$Z$450,20,FALSE)</f>
        <v>global average</v>
      </c>
      <c r="X1569">
        <f>VLOOKUP($D1569,metadata!$B$2:$Z$450,21,FALSE)</f>
        <v>0</v>
      </c>
      <c r="Y1569">
        <f>VLOOKUP($D1569,metadata!$B$2:$Z$450,22,FALSE)</f>
        <v>19</v>
      </c>
      <c r="Z1569">
        <f>VLOOKUP($D1569,metadata!$B$2:$Z$450,23,FALSE)</f>
        <v>0</v>
      </c>
      <c r="AA1569">
        <f>VLOOKUP($D1569,metadata!$B$2:$Z$450,24,FALSE)</f>
        <v>0</v>
      </c>
      <c r="AB1569">
        <f>VLOOKUP($D1569,metadata!$B$2:$Z$450,25,FALSE)</f>
        <v>0</v>
      </c>
    </row>
    <row r="1570" spans="3:28" x14ac:dyDescent="0.3">
      <c r="C1570">
        <v>1569</v>
      </c>
      <c r="D1570" s="11" t="str">
        <f t="shared" si="24"/>
        <v>19- Fuchu</v>
      </c>
      <c r="E1570" t="str">
        <f>VLOOKUP($D1570,metadata!$B$2:$S$450,2,FALSE)</f>
        <v>Kato, Y</v>
      </c>
      <c r="F1570" t="str">
        <f>VLOOKUP($D1570,metadata!$B$2:$S$450,3,FALSE)</f>
        <v>Geographic variation in photoperiodic response for the induction of pupal diapause in the Aristolochia-feeding butterfly Atrophaneura alcinous</v>
      </c>
      <c r="G1570" t="str">
        <f>VLOOKUP($D1570,metadata!$B$2:$S$450,4,FALSE)</f>
        <v>10.1303/aez.2005.347</v>
      </c>
      <c r="H1570" t="str">
        <f>VLOOKUP($D1570,metadata!$B$2:$S$450,5,FALSE)</f>
        <v>y</v>
      </c>
      <c r="I1570" t="str">
        <f>VLOOKUP($D1570,metadata!$B$2:$S$450,6,FALSE)</f>
        <v>a</v>
      </c>
      <c r="J1570" t="str">
        <f>VLOOKUP($D1570,metadata!$B$2:$S$450,7,FALSE)</f>
        <v>i</v>
      </c>
      <c r="K1570">
        <f>VLOOKUP($D1570,metadata!$B$2:$S$450,8,FALSE)</f>
        <v>7</v>
      </c>
      <c r="L1570">
        <f>VLOOKUP($D1570,metadata!$B$2:$S$450,9,FALSE)</f>
        <v>5</v>
      </c>
      <c r="M1570">
        <f>VLOOKUP($D1570,metadata!$B$2:$S$450,10,FALSE)</f>
        <v>0</v>
      </c>
      <c r="N1570" t="str">
        <f>VLOOKUP($D1570,metadata!$B$2:$S$450,11,FALSE)</f>
        <v>Atrophaneura alcinous</v>
      </c>
      <c r="O1570" t="str">
        <f>VLOOKUP($D1570,metadata!$B$2:$S$450,12,FALSE)</f>
        <v>lepidoptera</v>
      </c>
      <c r="P1570" t="str">
        <f>VLOOKUP($D1570,metadata!$B$2:$S$450,13,FALSE)</f>
        <v xml:space="preserve"> Fuchu</v>
      </c>
      <c r="Q1570">
        <f>VLOOKUP($D1570,metadata!$B$2:$S$450,14,FALSE)</f>
        <v>35.668968999999997</v>
      </c>
      <c r="R1570">
        <f>VLOOKUP($D1570,metadata!$B$2:$S$450,15,FALSE)</f>
        <v>139.47766899999999</v>
      </c>
      <c r="S1570">
        <f>VLOOKUP($D1570,metadata!$B$2:$S$450,16,FALSE)</f>
        <v>0.05</v>
      </c>
      <c r="T1570">
        <f>VLOOKUP($D1570,metadata!$B$2:$S$450,17,FALSE)</f>
        <v>50</v>
      </c>
      <c r="U1570">
        <f>VLOOKUP($D1570,metadata!$B$2:$S$450,18,FALSE)</f>
        <v>0</v>
      </c>
      <c r="V1570">
        <f>VLOOKUP($D1570,metadata!$B$2:$Z$450,19,FALSE)</f>
        <v>25</v>
      </c>
      <c r="W1570" t="str">
        <f>VLOOKUP($D1570,metadata!$B$2:$Z$450,20,FALSE)</f>
        <v>global average</v>
      </c>
      <c r="X1570">
        <f>VLOOKUP($D1570,metadata!$B$2:$Z$450,21,FALSE)</f>
        <v>0</v>
      </c>
      <c r="Y1570">
        <f>VLOOKUP($D1570,metadata!$B$2:$Z$450,22,FALSE)</f>
        <v>19</v>
      </c>
      <c r="Z1570">
        <f>VLOOKUP($D1570,metadata!$B$2:$Z$450,23,FALSE)</f>
        <v>0</v>
      </c>
      <c r="AA1570">
        <f>VLOOKUP($D1570,metadata!$B$2:$Z$450,24,FALSE)</f>
        <v>0</v>
      </c>
      <c r="AB1570">
        <f>VLOOKUP($D1570,metadata!$B$2:$Z$450,25,FALSE)</f>
        <v>0</v>
      </c>
    </row>
    <row r="1571" spans="3:28" x14ac:dyDescent="0.3">
      <c r="C1571">
        <v>1570</v>
      </c>
      <c r="D1571" s="11" t="str">
        <f t="shared" si="24"/>
        <v>19- Fuchu</v>
      </c>
      <c r="E1571" t="str">
        <f>VLOOKUP($D1571,metadata!$B$2:$S$450,2,FALSE)</f>
        <v>Kato, Y</v>
      </c>
      <c r="F1571" t="str">
        <f>VLOOKUP($D1571,metadata!$B$2:$S$450,3,FALSE)</f>
        <v>Geographic variation in photoperiodic response for the induction of pupal diapause in the Aristolochia-feeding butterfly Atrophaneura alcinous</v>
      </c>
      <c r="G1571" t="str">
        <f>VLOOKUP($D1571,metadata!$B$2:$S$450,4,FALSE)</f>
        <v>10.1303/aez.2005.347</v>
      </c>
      <c r="H1571" t="str">
        <f>VLOOKUP($D1571,metadata!$B$2:$S$450,5,FALSE)</f>
        <v>y</v>
      </c>
      <c r="I1571" t="str">
        <f>VLOOKUP($D1571,metadata!$B$2:$S$450,6,FALSE)</f>
        <v>a</v>
      </c>
      <c r="J1571" t="str">
        <f>VLOOKUP($D1571,metadata!$B$2:$S$450,7,FALSE)</f>
        <v>i</v>
      </c>
      <c r="K1571">
        <f>VLOOKUP($D1571,metadata!$B$2:$S$450,8,FALSE)</f>
        <v>7</v>
      </c>
      <c r="L1571">
        <f>VLOOKUP($D1571,metadata!$B$2:$S$450,9,FALSE)</f>
        <v>5</v>
      </c>
      <c r="M1571">
        <f>VLOOKUP($D1571,metadata!$B$2:$S$450,10,FALSE)</f>
        <v>0</v>
      </c>
      <c r="N1571" t="str">
        <f>VLOOKUP($D1571,metadata!$B$2:$S$450,11,FALSE)</f>
        <v>Atrophaneura alcinous</v>
      </c>
      <c r="O1571" t="str">
        <f>VLOOKUP($D1571,metadata!$B$2:$S$450,12,FALSE)</f>
        <v>lepidoptera</v>
      </c>
      <c r="P1571" t="str">
        <f>VLOOKUP($D1571,metadata!$B$2:$S$450,13,FALSE)</f>
        <v xml:space="preserve"> Fuchu</v>
      </c>
      <c r="Q1571">
        <f>VLOOKUP($D1571,metadata!$B$2:$S$450,14,FALSE)</f>
        <v>35.668968999999997</v>
      </c>
      <c r="R1571">
        <f>VLOOKUP($D1571,metadata!$B$2:$S$450,15,FALSE)</f>
        <v>139.47766899999999</v>
      </c>
      <c r="S1571">
        <f>VLOOKUP($D1571,metadata!$B$2:$S$450,16,FALSE)</f>
        <v>0.05</v>
      </c>
      <c r="T1571">
        <f>VLOOKUP($D1571,metadata!$B$2:$S$450,17,FALSE)</f>
        <v>50</v>
      </c>
      <c r="U1571">
        <f>VLOOKUP($D1571,metadata!$B$2:$S$450,18,FALSE)</f>
        <v>0</v>
      </c>
      <c r="V1571">
        <f>VLOOKUP($D1571,metadata!$B$2:$Z$450,19,FALSE)</f>
        <v>25</v>
      </c>
      <c r="W1571" t="str">
        <f>VLOOKUP($D1571,metadata!$B$2:$Z$450,20,FALSE)</f>
        <v>global average</v>
      </c>
      <c r="X1571">
        <f>VLOOKUP($D1571,metadata!$B$2:$Z$450,21,FALSE)</f>
        <v>0</v>
      </c>
      <c r="Y1571">
        <f>VLOOKUP($D1571,metadata!$B$2:$Z$450,22,FALSE)</f>
        <v>19</v>
      </c>
      <c r="Z1571">
        <f>VLOOKUP($D1571,metadata!$B$2:$Z$450,23,FALSE)</f>
        <v>0</v>
      </c>
      <c r="AA1571">
        <f>VLOOKUP($D1571,metadata!$B$2:$Z$450,24,FALSE)</f>
        <v>0</v>
      </c>
      <c r="AB1571">
        <f>VLOOKUP($D1571,metadata!$B$2:$Z$450,25,FALSE)</f>
        <v>0</v>
      </c>
    </row>
    <row r="1572" spans="3:28" x14ac:dyDescent="0.3">
      <c r="C1572">
        <v>1571</v>
      </c>
      <c r="D1572" s="11" t="str">
        <f t="shared" si="24"/>
        <v>19- Fuchu</v>
      </c>
      <c r="E1572" t="str">
        <f>VLOOKUP($D1572,metadata!$B$2:$S$450,2,FALSE)</f>
        <v>Kato, Y</v>
      </c>
      <c r="F1572" t="str">
        <f>VLOOKUP($D1572,metadata!$B$2:$S$450,3,FALSE)</f>
        <v>Geographic variation in photoperiodic response for the induction of pupal diapause in the Aristolochia-feeding butterfly Atrophaneura alcinous</v>
      </c>
      <c r="G1572" t="str">
        <f>VLOOKUP($D1572,metadata!$B$2:$S$450,4,FALSE)</f>
        <v>10.1303/aez.2005.347</v>
      </c>
      <c r="H1572" t="str">
        <f>VLOOKUP($D1572,metadata!$B$2:$S$450,5,FALSE)</f>
        <v>y</v>
      </c>
      <c r="I1572" t="str">
        <f>VLOOKUP($D1572,metadata!$B$2:$S$450,6,FALSE)</f>
        <v>a</v>
      </c>
      <c r="J1572" t="str">
        <f>VLOOKUP($D1572,metadata!$B$2:$S$450,7,FALSE)</f>
        <v>i</v>
      </c>
      <c r="K1572">
        <f>VLOOKUP($D1572,metadata!$B$2:$S$450,8,FALSE)</f>
        <v>7</v>
      </c>
      <c r="L1572">
        <f>VLOOKUP($D1572,metadata!$B$2:$S$450,9,FALSE)</f>
        <v>5</v>
      </c>
      <c r="M1572">
        <f>VLOOKUP($D1572,metadata!$B$2:$S$450,10,FALSE)</f>
        <v>0</v>
      </c>
      <c r="N1572" t="str">
        <f>VLOOKUP($D1572,metadata!$B$2:$S$450,11,FALSE)</f>
        <v>Atrophaneura alcinous</v>
      </c>
      <c r="O1572" t="str">
        <f>VLOOKUP($D1572,metadata!$B$2:$S$450,12,FALSE)</f>
        <v>lepidoptera</v>
      </c>
      <c r="P1572" t="str">
        <f>VLOOKUP($D1572,metadata!$B$2:$S$450,13,FALSE)</f>
        <v xml:space="preserve"> Fuchu</v>
      </c>
      <c r="Q1572">
        <f>VLOOKUP($D1572,metadata!$B$2:$S$450,14,FALSE)</f>
        <v>35.668968999999997</v>
      </c>
      <c r="R1572">
        <f>VLOOKUP($D1572,metadata!$B$2:$S$450,15,FALSE)</f>
        <v>139.47766899999999</v>
      </c>
      <c r="S1572">
        <f>VLOOKUP($D1572,metadata!$B$2:$S$450,16,FALSE)</f>
        <v>0.05</v>
      </c>
      <c r="T1572">
        <f>VLOOKUP($D1572,metadata!$B$2:$S$450,17,FALSE)</f>
        <v>50</v>
      </c>
      <c r="U1572">
        <f>VLOOKUP($D1572,metadata!$B$2:$S$450,18,FALSE)</f>
        <v>0</v>
      </c>
      <c r="V1572">
        <f>VLOOKUP($D1572,metadata!$B$2:$Z$450,19,FALSE)</f>
        <v>25</v>
      </c>
      <c r="W1572" t="str">
        <f>VLOOKUP($D1572,metadata!$B$2:$Z$450,20,FALSE)</f>
        <v>global average</v>
      </c>
      <c r="X1572">
        <f>VLOOKUP($D1572,metadata!$B$2:$Z$450,21,FALSE)</f>
        <v>0</v>
      </c>
      <c r="Y1572">
        <f>VLOOKUP($D1572,metadata!$B$2:$Z$450,22,FALSE)</f>
        <v>19</v>
      </c>
      <c r="Z1572">
        <f>VLOOKUP($D1572,metadata!$B$2:$Z$450,23,FALSE)</f>
        <v>0</v>
      </c>
      <c r="AA1572">
        <f>VLOOKUP($D1572,metadata!$B$2:$Z$450,24,FALSE)</f>
        <v>0</v>
      </c>
      <c r="AB1572">
        <f>VLOOKUP($D1572,metadata!$B$2:$Z$450,25,FALSE)</f>
        <v>0</v>
      </c>
    </row>
    <row r="1573" spans="3:28" x14ac:dyDescent="0.3">
      <c r="C1573">
        <v>1572</v>
      </c>
      <c r="D1573" s="11" t="str">
        <f t="shared" si="24"/>
        <v>19- Fuchu</v>
      </c>
      <c r="E1573" t="str">
        <f>VLOOKUP($D1573,metadata!$B$2:$S$450,2,FALSE)</f>
        <v>Kato, Y</v>
      </c>
      <c r="F1573" t="str">
        <f>VLOOKUP($D1573,metadata!$B$2:$S$450,3,FALSE)</f>
        <v>Geographic variation in photoperiodic response for the induction of pupal diapause in the Aristolochia-feeding butterfly Atrophaneura alcinous</v>
      </c>
      <c r="G1573" t="str">
        <f>VLOOKUP($D1573,metadata!$B$2:$S$450,4,FALSE)</f>
        <v>10.1303/aez.2005.347</v>
      </c>
      <c r="H1573" t="str">
        <f>VLOOKUP($D1573,metadata!$B$2:$S$450,5,FALSE)</f>
        <v>y</v>
      </c>
      <c r="I1573" t="str">
        <f>VLOOKUP($D1573,metadata!$B$2:$S$450,6,FALSE)</f>
        <v>a</v>
      </c>
      <c r="J1573" t="str">
        <f>VLOOKUP($D1573,metadata!$B$2:$S$450,7,FALSE)</f>
        <v>i</v>
      </c>
      <c r="K1573">
        <f>VLOOKUP($D1573,metadata!$B$2:$S$450,8,FALSE)</f>
        <v>7</v>
      </c>
      <c r="L1573">
        <f>VLOOKUP($D1573,metadata!$B$2:$S$450,9,FALSE)</f>
        <v>5</v>
      </c>
      <c r="M1573">
        <f>VLOOKUP($D1573,metadata!$B$2:$S$450,10,FALSE)</f>
        <v>0</v>
      </c>
      <c r="N1573" t="str">
        <f>VLOOKUP($D1573,metadata!$B$2:$S$450,11,FALSE)</f>
        <v>Atrophaneura alcinous</v>
      </c>
      <c r="O1573" t="str">
        <f>VLOOKUP($D1573,metadata!$B$2:$S$450,12,FALSE)</f>
        <v>lepidoptera</v>
      </c>
      <c r="P1573" t="str">
        <f>VLOOKUP($D1573,metadata!$B$2:$S$450,13,FALSE)</f>
        <v xml:space="preserve"> Fuchu</v>
      </c>
      <c r="Q1573">
        <f>VLOOKUP($D1573,metadata!$B$2:$S$450,14,FALSE)</f>
        <v>35.668968999999997</v>
      </c>
      <c r="R1573">
        <f>VLOOKUP($D1573,metadata!$B$2:$S$450,15,FALSE)</f>
        <v>139.47766899999999</v>
      </c>
      <c r="S1573">
        <f>VLOOKUP($D1573,metadata!$B$2:$S$450,16,FALSE)</f>
        <v>0.05</v>
      </c>
      <c r="T1573">
        <f>VLOOKUP($D1573,metadata!$B$2:$S$450,17,FALSE)</f>
        <v>50</v>
      </c>
      <c r="U1573">
        <f>VLOOKUP($D1573,metadata!$B$2:$S$450,18,FALSE)</f>
        <v>0</v>
      </c>
      <c r="V1573">
        <f>VLOOKUP($D1573,metadata!$B$2:$Z$450,19,FALSE)</f>
        <v>25</v>
      </c>
      <c r="W1573" t="str">
        <f>VLOOKUP($D1573,metadata!$B$2:$Z$450,20,FALSE)</f>
        <v>global average</v>
      </c>
      <c r="X1573">
        <f>VLOOKUP($D1573,metadata!$B$2:$Z$450,21,FALSE)</f>
        <v>0</v>
      </c>
      <c r="Y1573">
        <f>VLOOKUP($D1573,metadata!$B$2:$Z$450,22,FALSE)</f>
        <v>19</v>
      </c>
      <c r="Z1573">
        <f>VLOOKUP($D1573,metadata!$B$2:$Z$450,23,FALSE)</f>
        <v>0</v>
      </c>
      <c r="AA1573">
        <f>VLOOKUP($D1573,metadata!$B$2:$Z$450,24,FALSE)</f>
        <v>0</v>
      </c>
      <c r="AB1573">
        <f>VLOOKUP($D1573,metadata!$B$2:$Z$450,25,FALSE)</f>
        <v>0</v>
      </c>
    </row>
    <row r="1574" spans="3:28" x14ac:dyDescent="0.3">
      <c r="C1574">
        <v>1573</v>
      </c>
      <c r="D1574" s="11" t="str">
        <f t="shared" si="24"/>
        <v>19- Fuchu</v>
      </c>
      <c r="E1574" t="str">
        <f>VLOOKUP($D1574,metadata!$B$2:$S$450,2,FALSE)</f>
        <v>Kato, Y</v>
      </c>
      <c r="F1574" t="str">
        <f>VLOOKUP($D1574,metadata!$B$2:$S$450,3,FALSE)</f>
        <v>Geographic variation in photoperiodic response for the induction of pupal diapause in the Aristolochia-feeding butterfly Atrophaneura alcinous</v>
      </c>
      <c r="G1574" t="str">
        <f>VLOOKUP($D1574,metadata!$B$2:$S$450,4,FALSE)</f>
        <v>10.1303/aez.2005.347</v>
      </c>
      <c r="H1574" t="str">
        <f>VLOOKUP($D1574,metadata!$B$2:$S$450,5,FALSE)</f>
        <v>y</v>
      </c>
      <c r="I1574" t="str">
        <f>VLOOKUP($D1574,metadata!$B$2:$S$450,6,FALSE)</f>
        <v>a</v>
      </c>
      <c r="J1574" t="str">
        <f>VLOOKUP($D1574,metadata!$B$2:$S$450,7,FALSE)</f>
        <v>i</v>
      </c>
      <c r="K1574">
        <f>VLOOKUP($D1574,metadata!$B$2:$S$450,8,FALSE)</f>
        <v>7</v>
      </c>
      <c r="L1574">
        <f>VLOOKUP($D1574,metadata!$B$2:$S$450,9,FALSE)</f>
        <v>5</v>
      </c>
      <c r="M1574">
        <f>VLOOKUP($D1574,metadata!$B$2:$S$450,10,FALSE)</f>
        <v>0</v>
      </c>
      <c r="N1574" t="str">
        <f>VLOOKUP($D1574,metadata!$B$2:$S$450,11,FALSE)</f>
        <v>Atrophaneura alcinous</v>
      </c>
      <c r="O1574" t="str">
        <f>VLOOKUP($D1574,metadata!$B$2:$S$450,12,FALSE)</f>
        <v>lepidoptera</v>
      </c>
      <c r="P1574" t="str">
        <f>VLOOKUP($D1574,metadata!$B$2:$S$450,13,FALSE)</f>
        <v xml:space="preserve"> Fuchu</v>
      </c>
      <c r="Q1574">
        <f>VLOOKUP($D1574,metadata!$B$2:$S$450,14,FALSE)</f>
        <v>35.668968999999997</v>
      </c>
      <c r="R1574">
        <f>VLOOKUP($D1574,metadata!$B$2:$S$450,15,FALSE)</f>
        <v>139.47766899999999</v>
      </c>
      <c r="S1574">
        <f>VLOOKUP($D1574,metadata!$B$2:$S$450,16,FALSE)</f>
        <v>0.05</v>
      </c>
      <c r="T1574">
        <f>VLOOKUP($D1574,metadata!$B$2:$S$450,17,FALSE)</f>
        <v>50</v>
      </c>
      <c r="U1574">
        <f>VLOOKUP($D1574,metadata!$B$2:$S$450,18,FALSE)</f>
        <v>0</v>
      </c>
      <c r="V1574">
        <f>VLOOKUP($D1574,metadata!$B$2:$Z$450,19,FALSE)</f>
        <v>25</v>
      </c>
      <c r="W1574" t="str">
        <f>VLOOKUP($D1574,metadata!$B$2:$Z$450,20,FALSE)</f>
        <v>global average</v>
      </c>
      <c r="X1574">
        <f>VLOOKUP($D1574,metadata!$B$2:$Z$450,21,FALSE)</f>
        <v>0</v>
      </c>
      <c r="Y1574">
        <f>VLOOKUP($D1574,metadata!$B$2:$Z$450,22,FALSE)</f>
        <v>19</v>
      </c>
      <c r="Z1574">
        <f>VLOOKUP($D1574,metadata!$B$2:$Z$450,23,FALSE)</f>
        <v>0</v>
      </c>
      <c r="AA1574">
        <f>VLOOKUP($D1574,metadata!$B$2:$Z$450,24,FALSE)</f>
        <v>0</v>
      </c>
      <c r="AB1574">
        <f>VLOOKUP($D1574,metadata!$B$2:$Z$450,25,FALSE)</f>
        <v>0</v>
      </c>
    </row>
    <row r="1575" spans="3:28" x14ac:dyDescent="0.3">
      <c r="C1575">
        <v>1574</v>
      </c>
      <c r="D1575" s="11" t="str">
        <f t="shared" si="24"/>
        <v>19- Fuchu</v>
      </c>
      <c r="E1575" t="str">
        <f>VLOOKUP($D1575,metadata!$B$2:$S$450,2,FALSE)</f>
        <v>Kato, Y</v>
      </c>
      <c r="F1575" t="str">
        <f>VLOOKUP($D1575,metadata!$B$2:$S$450,3,FALSE)</f>
        <v>Geographic variation in photoperiodic response for the induction of pupal diapause in the Aristolochia-feeding butterfly Atrophaneura alcinous</v>
      </c>
      <c r="G1575" t="str">
        <f>VLOOKUP($D1575,metadata!$B$2:$S$450,4,FALSE)</f>
        <v>10.1303/aez.2005.347</v>
      </c>
      <c r="H1575" t="str">
        <f>VLOOKUP($D1575,metadata!$B$2:$S$450,5,FALSE)</f>
        <v>y</v>
      </c>
      <c r="I1575" t="str">
        <f>VLOOKUP($D1575,metadata!$B$2:$S$450,6,FALSE)</f>
        <v>a</v>
      </c>
      <c r="J1575" t="str">
        <f>VLOOKUP($D1575,metadata!$B$2:$S$450,7,FALSE)</f>
        <v>i</v>
      </c>
      <c r="K1575">
        <f>VLOOKUP($D1575,metadata!$B$2:$S$450,8,FALSE)</f>
        <v>7</v>
      </c>
      <c r="L1575">
        <f>VLOOKUP($D1575,metadata!$B$2:$S$450,9,FALSE)</f>
        <v>5</v>
      </c>
      <c r="M1575">
        <f>VLOOKUP($D1575,metadata!$B$2:$S$450,10,FALSE)</f>
        <v>0</v>
      </c>
      <c r="N1575" t="str">
        <f>VLOOKUP($D1575,metadata!$B$2:$S$450,11,FALSE)</f>
        <v>Atrophaneura alcinous</v>
      </c>
      <c r="O1575" t="str">
        <f>VLOOKUP($D1575,metadata!$B$2:$S$450,12,FALSE)</f>
        <v>lepidoptera</v>
      </c>
      <c r="P1575" t="str">
        <f>VLOOKUP($D1575,metadata!$B$2:$S$450,13,FALSE)</f>
        <v xml:space="preserve"> Fuchu</v>
      </c>
      <c r="Q1575">
        <f>VLOOKUP($D1575,metadata!$B$2:$S$450,14,FALSE)</f>
        <v>35.668968999999997</v>
      </c>
      <c r="R1575">
        <f>VLOOKUP($D1575,metadata!$B$2:$S$450,15,FALSE)</f>
        <v>139.47766899999999</v>
      </c>
      <c r="S1575">
        <f>VLOOKUP($D1575,metadata!$B$2:$S$450,16,FALSE)</f>
        <v>0.05</v>
      </c>
      <c r="T1575">
        <f>VLOOKUP($D1575,metadata!$B$2:$S$450,17,FALSE)</f>
        <v>50</v>
      </c>
      <c r="U1575">
        <f>VLOOKUP($D1575,metadata!$B$2:$S$450,18,FALSE)</f>
        <v>0</v>
      </c>
      <c r="V1575">
        <f>VLOOKUP($D1575,metadata!$B$2:$Z$450,19,FALSE)</f>
        <v>25</v>
      </c>
      <c r="W1575" t="str">
        <f>VLOOKUP($D1575,metadata!$B$2:$Z$450,20,FALSE)</f>
        <v>global average</v>
      </c>
      <c r="X1575">
        <f>VLOOKUP($D1575,metadata!$B$2:$Z$450,21,FALSE)</f>
        <v>0</v>
      </c>
      <c r="Y1575">
        <f>VLOOKUP($D1575,metadata!$B$2:$Z$450,22,FALSE)</f>
        <v>19</v>
      </c>
      <c r="Z1575">
        <f>VLOOKUP($D1575,metadata!$B$2:$Z$450,23,FALSE)</f>
        <v>0</v>
      </c>
      <c r="AA1575">
        <f>VLOOKUP($D1575,metadata!$B$2:$Z$450,24,FALSE)</f>
        <v>0</v>
      </c>
      <c r="AB1575">
        <f>VLOOKUP($D1575,metadata!$B$2:$Z$450,25,FALSE)</f>
        <v>0</v>
      </c>
    </row>
    <row r="1576" spans="3:28" x14ac:dyDescent="0.3">
      <c r="C1576">
        <v>1575</v>
      </c>
      <c r="D1576" s="11" t="str">
        <f t="shared" si="24"/>
        <v>19- Fuchu</v>
      </c>
      <c r="E1576" t="str">
        <f>VLOOKUP($D1576,metadata!$B$2:$S$450,2,FALSE)</f>
        <v>Kato, Y</v>
      </c>
      <c r="F1576" t="str">
        <f>VLOOKUP($D1576,metadata!$B$2:$S$450,3,FALSE)</f>
        <v>Geographic variation in photoperiodic response for the induction of pupal diapause in the Aristolochia-feeding butterfly Atrophaneura alcinous</v>
      </c>
      <c r="G1576" t="str">
        <f>VLOOKUP($D1576,metadata!$B$2:$S$450,4,FALSE)</f>
        <v>10.1303/aez.2005.347</v>
      </c>
      <c r="H1576" t="str">
        <f>VLOOKUP($D1576,metadata!$B$2:$S$450,5,FALSE)</f>
        <v>y</v>
      </c>
      <c r="I1576" t="str">
        <f>VLOOKUP($D1576,metadata!$B$2:$S$450,6,FALSE)</f>
        <v>a</v>
      </c>
      <c r="J1576" t="str">
        <f>VLOOKUP($D1576,metadata!$B$2:$S$450,7,FALSE)</f>
        <v>i</v>
      </c>
      <c r="K1576">
        <f>VLOOKUP($D1576,metadata!$B$2:$S$450,8,FALSE)</f>
        <v>7</v>
      </c>
      <c r="L1576">
        <f>VLOOKUP($D1576,metadata!$B$2:$S$450,9,FALSE)</f>
        <v>5</v>
      </c>
      <c r="M1576">
        <f>VLOOKUP($D1576,metadata!$B$2:$S$450,10,FALSE)</f>
        <v>0</v>
      </c>
      <c r="N1576" t="str">
        <f>VLOOKUP($D1576,metadata!$B$2:$S$450,11,FALSE)</f>
        <v>Atrophaneura alcinous</v>
      </c>
      <c r="O1576" t="str">
        <f>VLOOKUP($D1576,metadata!$B$2:$S$450,12,FALSE)</f>
        <v>lepidoptera</v>
      </c>
      <c r="P1576" t="str">
        <f>VLOOKUP($D1576,metadata!$B$2:$S$450,13,FALSE)</f>
        <v xml:space="preserve"> Fuchu</v>
      </c>
      <c r="Q1576">
        <f>VLOOKUP($D1576,metadata!$B$2:$S$450,14,FALSE)</f>
        <v>35.668968999999997</v>
      </c>
      <c r="R1576">
        <f>VLOOKUP($D1576,metadata!$B$2:$S$450,15,FALSE)</f>
        <v>139.47766899999999</v>
      </c>
      <c r="S1576">
        <f>VLOOKUP($D1576,metadata!$B$2:$S$450,16,FALSE)</f>
        <v>0.05</v>
      </c>
      <c r="T1576">
        <f>VLOOKUP($D1576,metadata!$B$2:$S$450,17,FALSE)</f>
        <v>50</v>
      </c>
      <c r="U1576">
        <f>VLOOKUP($D1576,metadata!$B$2:$S$450,18,FALSE)</f>
        <v>0</v>
      </c>
      <c r="V1576">
        <f>VLOOKUP($D1576,metadata!$B$2:$Z$450,19,FALSE)</f>
        <v>25</v>
      </c>
      <c r="W1576" t="str">
        <f>VLOOKUP($D1576,metadata!$B$2:$Z$450,20,FALSE)</f>
        <v>global average</v>
      </c>
      <c r="X1576">
        <f>VLOOKUP($D1576,metadata!$B$2:$Z$450,21,FALSE)</f>
        <v>0</v>
      </c>
      <c r="Y1576">
        <f>VLOOKUP($D1576,metadata!$B$2:$Z$450,22,FALSE)</f>
        <v>19</v>
      </c>
      <c r="Z1576">
        <f>VLOOKUP($D1576,metadata!$B$2:$Z$450,23,FALSE)</f>
        <v>0</v>
      </c>
      <c r="AA1576">
        <f>VLOOKUP($D1576,metadata!$B$2:$Z$450,24,FALSE)</f>
        <v>0</v>
      </c>
      <c r="AB1576">
        <f>VLOOKUP($D1576,metadata!$B$2:$Z$450,25,FALSE)</f>
        <v>0</v>
      </c>
    </row>
    <row r="1577" spans="3:28" x14ac:dyDescent="0.3">
      <c r="C1577">
        <v>1576</v>
      </c>
      <c r="D1577" s="11" t="str">
        <f t="shared" si="24"/>
        <v>19- Fuchu</v>
      </c>
      <c r="E1577" t="str">
        <f>VLOOKUP($D1577,metadata!$B$2:$S$450,2,FALSE)</f>
        <v>Kato, Y</v>
      </c>
      <c r="F1577" t="str">
        <f>VLOOKUP($D1577,metadata!$B$2:$S$450,3,FALSE)</f>
        <v>Geographic variation in photoperiodic response for the induction of pupal diapause in the Aristolochia-feeding butterfly Atrophaneura alcinous</v>
      </c>
      <c r="G1577" t="str">
        <f>VLOOKUP($D1577,metadata!$B$2:$S$450,4,FALSE)</f>
        <v>10.1303/aez.2005.347</v>
      </c>
      <c r="H1577" t="str">
        <f>VLOOKUP($D1577,metadata!$B$2:$S$450,5,FALSE)</f>
        <v>y</v>
      </c>
      <c r="I1577" t="str">
        <f>VLOOKUP($D1577,metadata!$B$2:$S$450,6,FALSE)</f>
        <v>a</v>
      </c>
      <c r="J1577" t="str">
        <f>VLOOKUP($D1577,metadata!$B$2:$S$450,7,FALSE)</f>
        <v>i</v>
      </c>
      <c r="K1577">
        <f>VLOOKUP($D1577,metadata!$B$2:$S$450,8,FALSE)</f>
        <v>7</v>
      </c>
      <c r="L1577">
        <f>VLOOKUP($D1577,metadata!$B$2:$S$450,9,FALSE)</f>
        <v>5</v>
      </c>
      <c r="M1577">
        <f>VLOOKUP($D1577,metadata!$B$2:$S$450,10,FALSE)</f>
        <v>0</v>
      </c>
      <c r="N1577" t="str">
        <f>VLOOKUP($D1577,metadata!$B$2:$S$450,11,FALSE)</f>
        <v>Atrophaneura alcinous</v>
      </c>
      <c r="O1577" t="str">
        <f>VLOOKUP($D1577,metadata!$B$2:$S$450,12,FALSE)</f>
        <v>lepidoptera</v>
      </c>
      <c r="P1577" t="str">
        <f>VLOOKUP($D1577,metadata!$B$2:$S$450,13,FALSE)</f>
        <v xml:space="preserve"> Fuchu</v>
      </c>
      <c r="Q1577">
        <f>VLOOKUP($D1577,metadata!$B$2:$S$450,14,FALSE)</f>
        <v>35.668968999999997</v>
      </c>
      <c r="R1577">
        <f>VLOOKUP($D1577,metadata!$B$2:$S$450,15,FALSE)</f>
        <v>139.47766899999999</v>
      </c>
      <c r="S1577">
        <f>VLOOKUP($D1577,metadata!$B$2:$S$450,16,FALSE)</f>
        <v>0.05</v>
      </c>
      <c r="T1577">
        <f>VLOOKUP($D1577,metadata!$B$2:$S$450,17,FALSE)</f>
        <v>50</v>
      </c>
      <c r="U1577">
        <f>VLOOKUP($D1577,metadata!$B$2:$S$450,18,FALSE)</f>
        <v>0</v>
      </c>
      <c r="V1577">
        <f>VLOOKUP($D1577,metadata!$B$2:$Z$450,19,FALSE)</f>
        <v>25</v>
      </c>
      <c r="W1577" t="str">
        <f>VLOOKUP($D1577,metadata!$B$2:$Z$450,20,FALSE)</f>
        <v>global average</v>
      </c>
      <c r="X1577">
        <f>VLOOKUP($D1577,metadata!$B$2:$Z$450,21,FALSE)</f>
        <v>0</v>
      </c>
      <c r="Y1577">
        <f>VLOOKUP($D1577,metadata!$B$2:$Z$450,22,FALSE)</f>
        <v>19</v>
      </c>
      <c r="Z1577">
        <f>VLOOKUP($D1577,metadata!$B$2:$Z$450,23,FALSE)</f>
        <v>0</v>
      </c>
      <c r="AA1577">
        <f>VLOOKUP($D1577,metadata!$B$2:$Z$450,24,FALSE)</f>
        <v>0</v>
      </c>
      <c r="AB1577">
        <f>VLOOKUP($D1577,metadata!$B$2:$Z$450,25,FALSE)</f>
        <v>0</v>
      </c>
    </row>
    <row r="1578" spans="3:28" x14ac:dyDescent="0.3">
      <c r="C1578">
        <v>1577</v>
      </c>
      <c r="D1578" s="11" t="str">
        <f t="shared" si="24"/>
        <v>19- Fuchu</v>
      </c>
      <c r="E1578" t="str">
        <f>VLOOKUP($D1578,metadata!$B$2:$S$450,2,FALSE)</f>
        <v>Kato, Y</v>
      </c>
      <c r="F1578" t="str">
        <f>VLOOKUP($D1578,metadata!$B$2:$S$450,3,FALSE)</f>
        <v>Geographic variation in photoperiodic response for the induction of pupal diapause in the Aristolochia-feeding butterfly Atrophaneura alcinous</v>
      </c>
      <c r="G1578" t="str">
        <f>VLOOKUP($D1578,metadata!$B$2:$S$450,4,FALSE)</f>
        <v>10.1303/aez.2005.347</v>
      </c>
      <c r="H1578" t="str">
        <f>VLOOKUP($D1578,metadata!$B$2:$S$450,5,FALSE)</f>
        <v>y</v>
      </c>
      <c r="I1578" t="str">
        <f>VLOOKUP($D1578,metadata!$B$2:$S$450,6,FALSE)</f>
        <v>a</v>
      </c>
      <c r="J1578" t="str">
        <f>VLOOKUP($D1578,metadata!$B$2:$S$450,7,FALSE)</f>
        <v>i</v>
      </c>
      <c r="K1578">
        <f>VLOOKUP($D1578,metadata!$B$2:$S$450,8,FALSE)</f>
        <v>7</v>
      </c>
      <c r="L1578">
        <f>VLOOKUP($D1578,metadata!$B$2:$S$450,9,FALSE)</f>
        <v>5</v>
      </c>
      <c r="M1578">
        <f>VLOOKUP($D1578,metadata!$B$2:$S$450,10,FALSE)</f>
        <v>0</v>
      </c>
      <c r="N1578" t="str">
        <f>VLOOKUP($D1578,metadata!$B$2:$S$450,11,FALSE)</f>
        <v>Atrophaneura alcinous</v>
      </c>
      <c r="O1578" t="str">
        <f>VLOOKUP($D1578,metadata!$B$2:$S$450,12,FALSE)</f>
        <v>lepidoptera</v>
      </c>
      <c r="P1578" t="str">
        <f>VLOOKUP($D1578,metadata!$B$2:$S$450,13,FALSE)</f>
        <v xml:space="preserve"> Fuchu</v>
      </c>
      <c r="Q1578">
        <f>VLOOKUP($D1578,metadata!$B$2:$S$450,14,FALSE)</f>
        <v>35.668968999999997</v>
      </c>
      <c r="R1578">
        <f>VLOOKUP($D1578,metadata!$B$2:$S$450,15,FALSE)</f>
        <v>139.47766899999999</v>
      </c>
      <c r="S1578">
        <f>VLOOKUP($D1578,metadata!$B$2:$S$450,16,FALSE)</f>
        <v>0.05</v>
      </c>
      <c r="T1578">
        <f>VLOOKUP($D1578,metadata!$B$2:$S$450,17,FALSE)</f>
        <v>50</v>
      </c>
      <c r="U1578">
        <f>VLOOKUP($D1578,metadata!$B$2:$S$450,18,FALSE)</f>
        <v>0</v>
      </c>
      <c r="V1578">
        <f>VLOOKUP($D1578,metadata!$B$2:$Z$450,19,FALSE)</f>
        <v>25</v>
      </c>
      <c r="W1578" t="str">
        <f>VLOOKUP($D1578,metadata!$B$2:$Z$450,20,FALSE)</f>
        <v>global average</v>
      </c>
      <c r="X1578">
        <f>VLOOKUP($D1578,metadata!$B$2:$Z$450,21,FALSE)</f>
        <v>0</v>
      </c>
      <c r="Y1578">
        <f>VLOOKUP($D1578,metadata!$B$2:$Z$450,22,FALSE)</f>
        <v>19</v>
      </c>
      <c r="Z1578">
        <f>VLOOKUP($D1578,metadata!$B$2:$Z$450,23,FALSE)</f>
        <v>0</v>
      </c>
      <c r="AA1578">
        <f>VLOOKUP($D1578,metadata!$B$2:$Z$450,24,FALSE)</f>
        <v>0</v>
      </c>
      <c r="AB1578">
        <f>VLOOKUP($D1578,metadata!$B$2:$Z$450,25,FALSE)</f>
        <v>0</v>
      </c>
    </row>
    <row r="1579" spans="3:28" x14ac:dyDescent="0.3">
      <c r="C1579">
        <v>1578</v>
      </c>
      <c r="D1579" s="11" t="str">
        <f t="shared" si="24"/>
        <v>19- Fuchu</v>
      </c>
      <c r="E1579" t="str">
        <f>VLOOKUP($D1579,metadata!$B$2:$S$450,2,FALSE)</f>
        <v>Kato, Y</v>
      </c>
      <c r="F1579" t="str">
        <f>VLOOKUP($D1579,metadata!$B$2:$S$450,3,FALSE)</f>
        <v>Geographic variation in photoperiodic response for the induction of pupal diapause in the Aristolochia-feeding butterfly Atrophaneura alcinous</v>
      </c>
      <c r="G1579" t="str">
        <f>VLOOKUP($D1579,metadata!$B$2:$S$450,4,FALSE)</f>
        <v>10.1303/aez.2005.347</v>
      </c>
      <c r="H1579" t="str">
        <f>VLOOKUP($D1579,metadata!$B$2:$S$450,5,FALSE)</f>
        <v>y</v>
      </c>
      <c r="I1579" t="str">
        <f>VLOOKUP($D1579,metadata!$B$2:$S$450,6,FALSE)</f>
        <v>a</v>
      </c>
      <c r="J1579" t="str">
        <f>VLOOKUP($D1579,metadata!$B$2:$S$450,7,FALSE)</f>
        <v>i</v>
      </c>
      <c r="K1579">
        <f>VLOOKUP($D1579,metadata!$B$2:$S$450,8,FALSE)</f>
        <v>7</v>
      </c>
      <c r="L1579">
        <f>VLOOKUP($D1579,metadata!$B$2:$S$450,9,FALSE)</f>
        <v>5</v>
      </c>
      <c r="M1579">
        <f>VLOOKUP($D1579,metadata!$B$2:$S$450,10,FALSE)</f>
        <v>0</v>
      </c>
      <c r="N1579" t="str">
        <f>VLOOKUP($D1579,metadata!$B$2:$S$450,11,FALSE)</f>
        <v>Atrophaneura alcinous</v>
      </c>
      <c r="O1579" t="str">
        <f>VLOOKUP($D1579,metadata!$B$2:$S$450,12,FALSE)</f>
        <v>lepidoptera</v>
      </c>
      <c r="P1579" t="str">
        <f>VLOOKUP($D1579,metadata!$B$2:$S$450,13,FALSE)</f>
        <v xml:space="preserve"> Fuchu</v>
      </c>
      <c r="Q1579">
        <f>VLOOKUP($D1579,metadata!$B$2:$S$450,14,FALSE)</f>
        <v>35.668968999999997</v>
      </c>
      <c r="R1579">
        <f>VLOOKUP($D1579,metadata!$B$2:$S$450,15,FALSE)</f>
        <v>139.47766899999999</v>
      </c>
      <c r="S1579">
        <f>VLOOKUP($D1579,metadata!$B$2:$S$450,16,FALSE)</f>
        <v>0.05</v>
      </c>
      <c r="T1579">
        <f>VLOOKUP($D1579,metadata!$B$2:$S$450,17,FALSE)</f>
        <v>50</v>
      </c>
      <c r="U1579">
        <f>VLOOKUP($D1579,metadata!$B$2:$S$450,18,FALSE)</f>
        <v>0</v>
      </c>
      <c r="V1579">
        <f>VLOOKUP($D1579,metadata!$B$2:$Z$450,19,FALSE)</f>
        <v>25</v>
      </c>
      <c r="W1579" t="str">
        <f>VLOOKUP($D1579,metadata!$B$2:$Z$450,20,FALSE)</f>
        <v>global average</v>
      </c>
      <c r="X1579">
        <f>VLOOKUP($D1579,metadata!$B$2:$Z$450,21,FALSE)</f>
        <v>0</v>
      </c>
      <c r="Y1579">
        <f>VLOOKUP($D1579,metadata!$B$2:$Z$450,22,FALSE)</f>
        <v>19</v>
      </c>
      <c r="Z1579">
        <f>VLOOKUP($D1579,metadata!$B$2:$Z$450,23,FALSE)</f>
        <v>0</v>
      </c>
      <c r="AA1579">
        <f>VLOOKUP($D1579,metadata!$B$2:$Z$450,24,FALSE)</f>
        <v>0</v>
      </c>
      <c r="AB1579">
        <f>VLOOKUP($D1579,metadata!$B$2:$Z$450,25,FALSE)</f>
        <v>0</v>
      </c>
    </row>
    <row r="1580" spans="3:28" x14ac:dyDescent="0.3">
      <c r="C1580">
        <v>1579</v>
      </c>
      <c r="D1580" s="11" t="str">
        <f t="shared" si="24"/>
        <v>19- Fuchu</v>
      </c>
      <c r="E1580" t="str">
        <f>VLOOKUP($D1580,metadata!$B$2:$S$450,2,FALSE)</f>
        <v>Kato, Y</v>
      </c>
      <c r="F1580" t="str">
        <f>VLOOKUP($D1580,metadata!$B$2:$S$450,3,FALSE)</f>
        <v>Geographic variation in photoperiodic response for the induction of pupal diapause in the Aristolochia-feeding butterfly Atrophaneura alcinous</v>
      </c>
      <c r="G1580" t="str">
        <f>VLOOKUP($D1580,metadata!$B$2:$S$450,4,FALSE)</f>
        <v>10.1303/aez.2005.347</v>
      </c>
      <c r="H1580" t="str">
        <f>VLOOKUP($D1580,metadata!$B$2:$S$450,5,FALSE)</f>
        <v>y</v>
      </c>
      <c r="I1580" t="str">
        <f>VLOOKUP($D1580,metadata!$B$2:$S$450,6,FALSE)</f>
        <v>a</v>
      </c>
      <c r="J1580" t="str">
        <f>VLOOKUP($D1580,metadata!$B$2:$S$450,7,FALSE)</f>
        <v>i</v>
      </c>
      <c r="K1580">
        <f>VLOOKUP($D1580,metadata!$B$2:$S$450,8,FALSE)</f>
        <v>7</v>
      </c>
      <c r="L1580">
        <f>VLOOKUP($D1580,metadata!$B$2:$S$450,9,FALSE)</f>
        <v>5</v>
      </c>
      <c r="M1580">
        <f>VLOOKUP($D1580,metadata!$B$2:$S$450,10,FALSE)</f>
        <v>0</v>
      </c>
      <c r="N1580" t="str">
        <f>VLOOKUP($D1580,metadata!$B$2:$S$450,11,FALSE)</f>
        <v>Atrophaneura alcinous</v>
      </c>
      <c r="O1580" t="str">
        <f>VLOOKUP($D1580,metadata!$B$2:$S$450,12,FALSE)</f>
        <v>lepidoptera</v>
      </c>
      <c r="P1580" t="str">
        <f>VLOOKUP($D1580,metadata!$B$2:$S$450,13,FALSE)</f>
        <v xml:space="preserve"> Fuchu</v>
      </c>
      <c r="Q1580">
        <f>VLOOKUP($D1580,metadata!$B$2:$S$450,14,FALSE)</f>
        <v>35.668968999999997</v>
      </c>
      <c r="R1580">
        <f>VLOOKUP($D1580,metadata!$B$2:$S$450,15,FALSE)</f>
        <v>139.47766899999999</v>
      </c>
      <c r="S1580">
        <f>VLOOKUP($D1580,metadata!$B$2:$S$450,16,FALSE)</f>
        <v>0.05</v>
      </c>
      <c r="T1580">
        <f>VLOOKUP($D1580,metadata!$B$2:$S$450,17,FALSE)</f>
        <v>50</v>
      </c>
      <c r="U1580">
        <f>VLOOKUP($D1580,metadata!$B$2:$S$450,18,FALSE)</f>
        <v>0</v>
      </c>
      <c r="V1580">
        <f>VLOOKUP($D1580,metadata!$B$2:$Z$450,19,FALSE)</f>
        <v>25</v>
      </c>
      <c r="W1580" t="str">
        <f>VLOOKUP($D1580,metadata!$B$2:$Z$450,20,FALSE)</f>
        <v>global average</v>
      </c>
      <c r="X1580">
        <f>VLOOKUP($D1580,metadata!$B$2:$Z$450,21,FALSE)</f>
        <v>0</v>
      </c>
      <c r="Y1580">
        <f>VLOOKUP($D1580,metadata!$B$2:$Z$450,22,FALSE)</f>
        <v>19</v>
      </c>
      <c r="Z1580">
        <f>VLOOKUP($D1580,metadata!$B$2:$Z$450,23,FALSE)</f>
        <v>0</v>
      </c>
      <c r="AA1580">
        <f>VLOOKUP($D1580,metadata!$B$2:$Z$450,24,FALSE)</f>
        <v>0</v>
      </c>
      <c r="AB1580">
        <f>VLOOKUP($D1580,metadata!$B$2:$Z$450,25,FALSE)</f>
        <v>0</v>
      </c>
    </row>
    <row r="1581" spans="3:28" x14ac:dyDescent="0.3">
      <c r="C1581">
        <v>1580</v>
      </c>
      <c r="D1581" s="11" t="str">
        <f t="shared" si="24"/>
        <v>19- Fuchu</v>
      </c>
      <c r="E1581" t="str">
        <f>VLOOKUP($D1581,metadata!$B$2:$S$450,2,FALSE)</f>
        <v>Kato, Y</v>
      </c>
      <c r="F1581" t="str">
        <f>VLOOKUP($D1581,metadata!$B$2:$S$450,3,FALSE)</f>
        <v>Geographic variation in photoperiodic response for the induction of pupal diapause in the Aristolochia-feeding butterfly Atrophaneura alcinous</v>
      </c>
      <c r="G1581" t="str">
        <f>VLOOKUP($D1581,metadata!$B$2:$S$450,4,FALSE)</f>
        <v>10.1303/aez.2005.347</v>
      </c>
      <c r="H1581" t="str">
        <f>VLOOKUP($D1581,metadata!$B$2:$S$450,5,FALSE)</f>
        <v>y</v>
      </c>
      <c r="I1581" t="str">
        <f>VLOOKUP($D1581,metadata!$B$2:$S$450,6,FALSE)</f>
        <v>a</v>
      </c>
      <c r="J1581" t="str">
        <f>VLOOKUP($D1581,metadata!$B$2:$S$450,7,FALSE)</f>
        <v>i</v>
      </c>
      <c r="K1581">
        <f>VLOOKUP($D1581,metadata!$B$2:$S$450,8,FALSE)</f>
        <v>7</v>
      </c>
      <c r="L1581">
        <f>VLOOKUP($D1581,metadata!$B$2:$S$450,9,FALSE)</f>
        <v>5</v>
      </c>
      <c r="M1581">
        <f>VLOOKUP($D1581,metadata!$B$2:$S$450,10,FALSE)</f>
        <v>0</v>
      </c>
      <c r="N1581" t="str">
        <f>VLOOKUP($D1581,metadata!$B$2:$S$450,11,FALSE)</f>
        <v>Atrophaneura alcinous</v>
      </c>
      <c r="O1581" t="str">
        <f>VLOOKUP($D1581,metadata!$B$2:$S$450,12,FALSE)</f>
        <v>lepidoptera</v>
      </c>
      <c r="P1581" t="str">
        <f>VLOOKUP($D1581,metadata!$B$2:$S$450,13,FALSE)</f>
        <v xml:space="preserve"> Fuchu</v>
      </c>
      <c r="Q1581">
        <f>VLOOKUP($D1581,metadata!$B$2:$S$450,14,FALSE)</f>
        <v>35.668968999999997</v>
      </c>
      <c r="R1581">
        <f>VLOOKUP($D1581,metadata!$B$2:$S$450,15,FALSE)</f>
        <v>139.47766899999999</v>
      </c>
      <c r="S1581">
        <f>VLOOKUP($D1581,metadata!$B$2:$S$450,16,FALSE)</f>
        <v>0.05</v>
      </c>
      <c r="T1581">
        <f>VLOOKUP($D1581,metadata!$B$2:$S$450,17,FALSE)</f>
        <v>50</v>
      </c>
      <c r="U1581">
        <f>VLOOKUP($D1581,metadata!$B$2:$S$450,18,FALSE)</f>
        <v>0</v>
      </c>
      <c r="V1581">
        <f>VLOOKUP($D1581,metadata!$B$2:$Z$450,19,FALSE)</f>
        <v>25</v>
      </c>
      <c r="W1581" t="str">
        <f>VLOOKUP($D1581,metadata!$B$2:$Z$450,20,FALSE)</f>
        <v>global average</v>
      </c>
      <c r="X1581">
        <f>VLOOKUP($D1581,metadata!$B$2:$Z$450,21,FALSE)</f>
        <v>0</v>
      </c>
      <c r="Y1581">
        <f>VLOOKUP($D1581,metadata!$B$2:$Z$450,22,FALSE)</f>
        <v>19</v>
      </c>
      <c r="Z1581">
        <f>VLOOKUP($D1581,metadata!$B$2:$Z$450,23,FALSE)</f>
        <v>0</v>
      </c>
      <c r="AA1581">
        <f>VLOOKUP($D1581,metadata!$B$2:$Z$450,24,FALSE)</f>
        <v>0</v>
      </c>
      <c r="AB1581">
        <f>VLOOKUP($D1581,metadata!$B$2:$Z$450,25,FALSE)</f>
        <v>0</v>
      </c>
    </row>
    <row r="1582" spans="3:28" x14ac:dyDescent="0.3">
      <c r="C1582">
        <v>1581</v>
      </c>
      <c r="D1582" s="11" t="str">
        <f t="shared" si="24"/>
        <v>19- Fuchu</v>
      </c>
      <c r="E1582" t="str">
        <f>VLOOKUP($D1582,metadata!$B$2:$S$450,2,FALSE)</f>
        <v>Kato, Y</v>
      </c>
      <c r="F1582" t="str">
        <f>VLOOKUP($D1582,metadata!$B$2:$S$450,3,FALSE)</f>
        <v>Geographic variation in photoperiodic response for the induction of pupal diapause in the Aristolochia-feeding butterfly Atrophaneura alcinous</v>
      </c>
      <c r="G1582" t="str">
        <f>VLOOKUP($D1582,metadata!$B$2:$S$450,4,FALSE)</f>
        <v>10.1303/aez.2005.347</v>
      </c>
      <c r="H1582" t="str">
        <f>VLOOKUP($D1582,metadata!$B$2:$S$450,5,FALSE)</f>
        <v>y</v>
      </c>
      <c r="I1582" t="str">
        <f>VLOOKUP($D1582,metadata!$B$2:$S$450,6,FALSE)</f>
        <v>a</v>
      </c>
      <c r="J1582" t="str">
        <f>VLOOKUP($D1582,metadata!$B$2:$S$450,7,FALSE)</f>
        <v>i</v>
      </c>
      <c r="K1582">
        <f>VLOOKUP($D1582,metadata!$B$2:$S$450,8,FALSE)</f>
        <v>7</v>
      </c>
      <c r="L1582">
        <f>VLOOKUP($D1582,metadata!$B$2:$S$450,9,FALSE)</f>
        <v>5</v>
      </c>
      <c r="M1582">
        <f>VLOOKUP($D1582,metadata!$B$2:$S$450,10,FALSE)</f>
        <v>0</v>
      </c>
      <c r="N1582" t="str">
        <f>VLOOKUP($D1582,metadata!$B$2:$S$450,11,FALSE)</f>
        <v>Atrophaneura alcinous</v>
      </c>
      <c r="O1582" t="str">
        <f>VLOOKUP($D1582,metadata!$B$2:$S$450,12,FALSE)</f>
        <v>lepidoptera</v>
      </c>
      <c r="P1582" t="str">
        <f>VLOOKUP($D1582,metadata!$B$2:$S$450,13,FALSE)</f>
        <v xml:space="preserve"> Fuchu</v>
      </c>
      <c r="Q1582">
        <f>VLOOKUP($D1582,metadata!$B$2:$S$450,14,FALSE)</f>
        <v>35.668968999999997</v>
      </c>
      <c r="R1582">
        <f>VLOOKUP($D1582,metadata!$B$2:$S$450,15,FALSE)</f>
        <v>139.47766899999999</v>
      </c>
      <c r="S1582">
        <f>VLOOKUP($D1582,metadata!$B$2:$S$450,16,FALSE)</f>
        <v>0.05</v>
      </c>
      <c r="T1582">
        <f>VLOOKUP($D1582,metadata!$B$2:$S$450,17,FALSE)</f>
        <v>50</v>
      </c>
      <c r="U1582">
        <f>VLOOKUP($D1582,metadata!$B$2:$S$450,18,FALSE)</f>
        <v>0</v>
      </c>
      <c r="V1582">
        <f>VLOOKUP($D1582,metadata!$B$2:$Z$450,19,FALSE)</f>
        <v>25</v>
      </c>
      <c r="W1582" t="str">
        <f>VLOOKUP($D1582,metadata!$B$2:$Z$450,20,FALSE)</f>
        <v>global average</v>
      </c>
      <c r="X1582">
        <f>VLOOKUP($D1582,metadata!$B$2:$Z$450,21,FALSE)</f>
        <v>0</v>
      </c>
      <c r="Y1582">
        <f>VLOOKUP($D1582,metadata!$B$2:$Z$450,22,FALSE)</f>
        <v>19</v>
      </c>
      <c r="Z1582">
        <f>VLOOKUP($D1582,metadata!$B$2:$Z$450,23,FALSE)</f>
        <v>0</v>
      </c>
      <c r="AA1582">
        <f>VLOOKUP($D1582,metadata!$B$2:$Z$450,24,FALSE)</f>
        <v>0</v>
      </c>
      <c r="AB1582">
        <f>VLOOKUP($D1582,metadata!$B$2:$Z$450,25,FALSE)</f>
        <v>0</v>
      </c>
    </row>
    <row r="1583" spans="3:28" x14ac:dyDescent="0.3">
      <c r="C1583">
        <v>1582</v>
      </c>
      <c r="D1583" s="11" t="str">
        <f t="shared" si="24"/>
        <v>19- Fuchu</v>
      </c>
      <c r="E1583" t="str">
        <f>VLOOKUP($D1583,metadata!$B$2:$S$450,2,FALSE)</f>
        <v>Kato, Y</v>
      </c>
      <c r="F1583" t="str">
        <f>VLOOKUP($D1583,metadata!$B$2:$S$450,3,FALSE)</f>
        <v>Geographic variation in photoperiodic response for the induction of pupal diapause in the Aristolochia-feeding butterfly Atrophaneura alcinous</v>
      </c>
      <c r="G1583" t="str">
        <f>VLOOKUP($D1583,metadata!$B$2:$S$450,4,FALSE)</f>
        <v>10.1303/aez.2005.347</v>
      </c>
      <c r="H1583" t="str">
        <f>VLOOKUP($D1583,metadata!$B$2:$S$450,5,FALSE)</f>
        <v>y</v>
      </c>
      <c r="I1583" t="str">
        <f>VLOOKUP($D1583,metadata!$B$2:$S$450,6,FALSE)</f>
        <v>a</v>
      </c>
      <c r="J1583" t="str">
        <f>VLOOKUP($D1583,metadata!$B$2:$S$450,7,FALSE)</f>
        <v>i</v>
      </c>
      <c r="K1583">
        <f>VLOOKUP($D1583,metadata!$B$2:$S$450,8,FALSE)</f>
        <v>7</v>
      </c>
      <c r="L1583">
        <f>VLOOKUP($D1583,metadata!$B$2:$S$450,9,FALSE)</f>
        <v>5</v>
      </c>
      <c r="M1583">
        <f>VLOOKUP($D1583,metadata!$B$2:$S$450,10,FALSE)</f>
        <v>0</v>
      </c>
      <c r="N1583" t="str">
        <f>VLOOKUP($D1583,metadata!$B$2:$S$450,11,FALSE)</f>
        <v>Atrophaneura alcinous</v>
      </c>
      <c r="O1583" t="str">
        <f>VLOOKUP($D1583,metadata!$B$2:$S$450,12,FALSE)</f>
        <v>lepidoptera</v>
      </c>
      <c r="P1583" t="str">
        <f>VLOOKUP($D1583,metadata!$B$2:$S$450,13,FALSE)</f>
        <v xml:space="preserve"> Fuchu</v>
      </c>
      <c r="Q1583">
        <f>VLOOKUP($D1583,metadata!$B$2:$S$450,14,FALSE)</f>
        <v>35.668968999999997</v>
      </c>
      <c r="R1583">
        <f>VLOOKUP($D1583,metadata!$B$2:$S$450,15,FALSE)</f>
        <v>139.47766899999999</v>
      </c>
      <c r="S1583">
        <f>VLOOKUP($D1583,metadata!$B$2:$S$450,16,FALSE)</f>
        <v>0.05</v>
      </c>
      <c r="T1583">
        <f>VLOOKUP($D1583,metadata!$B$2:$S$450,17,FALSE)</f>
        <v>50</v>
      </c>
      <c r="U1583">
        <f>VLOOKUP($D1583,metadata!$B$2:$S$450,18,FALSE)</f>
        <v>0</v>
      </c>
      <c r="V1583">
        <f>VLOOKUP($D1583,metadata!$B$2:$Z$450,19,FALSE)</f>
        <v>25</v>
      </c>
      <c r="W1583" t="str">
        <f>VLOOKUP($D1583,metadata!$B$2:$Z$450,20,FALSE)</f>
        <v>global average</v>
      </c>
      <c r="X1583">
        <f>VLOOKUP($D1583,metadata!$B$2:$Z$450,21,FALSE)</f>
        <v>0</v>
      </c>
      <c r="Y1583">
        <f>VLOOKUP($D1583,metadata!$B$2:$Z$450,22,FALSE)</f>
        <v>19</v>
      </c>
      <c r="Z1583">
        <f>VLOOKUP($D1583,metadata!$B$2:$Z$450,23,FALSE)</f>
        <v>0</v>
      </c>
      <c r="AA1583">
        <f>VLOOKUP($D1583,metadata!$B$2:$Z$450,24,FALSE)</f>
        <v>0</v>
      </c>
      <c r="AB1583">
        <f>VLOOKUP($D1583,metadata!$B$2:$Z$450,25,FALSE)</f>
        <v>0</v>
      </c>
    </row>
    <row r="1584" spans="3:28" x14ac:dyDescent="0.3">
      <c r="C1584">
        <v>1583</v>
      </c>
      <c r="D1584" s="11" t="str">
        <f t="shared" si="24"/>
        <v>19- Fuchu</v>
      </c>
      <c r="E1584" t="str">
        <f>VLOOKUP($D1584,metadata!$B$2:$S$450,2,FALSE)</f>
        <v>Kato, Y</v>
      </c>
      <c r="F1584" t="str">
        <f>VLOOKUP($D1584,metadata!$B$2:$S$450,3,FALSE)</f>
        <v>Geographic variation in photoperiodic response for the induction of pupal diapause in the Aristolochia-feeding butterfly Atrophaneura alcinous</v>
      </c>
      <c r="G1584" t="str">
        <f>VLOOKUP($D1584,metadata!$B$2:$S$450,4,FALSE)</f>
        <v>10.1303/aez.2005.347</v>
      </c>
      <c r="H1584" t="str">
        <f>VLOOKUP($D1584,metadata!$B$2:$S$450,5,FALSE)</f>
        <v>y</v>
      </c>
      <c r="I1584" t="str">
        <f>VLOOKUP($D1584,metadata!$B$2:$S$450,6,FALSE)</f>
        <v>a</v>
      </c>
      <c r="J1584" t="str">
        <f>VLOOKUP($D1584,metadata!$B$2:$S$450,7,FALSE)</f>
        <v>i</v>
      </c>
      <c r="K1584">
        <f>VLOOKUP($D1584,metadata!$B$2:$S$450,8,FALSE)</f>
        <v>7</v>
      </c>
      <c r="L1584">
        <f>VLOOKUP($D1584,metadata!$B$2:$S$450,9,FALSE)</f>
        <v>5</v>
      </c>
      <c r="M1584">
        <f>VLOOKUP($D1584,metadata!$B$2:$S$450,10,FALSE)</f>
        <v>0</v>
      </c>
      <c r="N1584" t="str">
        <f>VLOOKUP($D1584,metadata!$B$2:$S$450,11,FALSE)</f>
        <v>Atrophaneura alcinous</v>
      </c>
      <c r="O1584" t="str">
        <f>VLOOKUP($D1584,metadata!$B$2:$S$450,12,FALSE)</f>
        <v>lepidoptera</v>
      </c>
      <c r="P1584" t="str">
        <f>VLOOKUP($D1584,metadata!$B$2:$S$450,13,FALSE)</f>
        <v xml:space="preserve"> Fuchu</v>
      </c>
      <c r="Q1584">
        <f>VLOOKUP($D1584,metadata!$B$2:$S$450,14,FALSE)</f>
        <v>35.668968999999997</v>
      </c>
      <c r="R1584">
        <f>VLOOKUP($D1584,metadata!$B$2:$S$450,15,FALSE)</f>
        <v>139.47766899999999</v>
      </c>
      <c r="S1584">
        <f>VLOOKUP($D1584,metadata!$B$2:$S$450,16,FALSE)</f>
        <v>0.05</v>
      </c>
      <c r="T1584">
        <f>VLOOKUP($D1584,metadata!$B$2:$S$450,17,FALSE)</f>
        <v>50</v>
      </c>
      <c r="U1584">
        <f>VLOOKUP($D1584,metadata!$B$2:$S$450,18,FALSE)</f>
        <v>0</v>
      </c>
      <c r="V1584">
        <f>VLOOKUP($D1584,metadata!$B$2:$Z$450,19,FALSE)</f>
        <v>25</v>
      </c>
      <c r="W1584" t="str">
        <f>VLOOKUP($D1584,metadata!$B$2:$Z$450,20,FALSE)</f>
        <v>global average</v>
      </c>
      <c r="X1584">
        <f>VLOOKUP($D1584,metadata!$B$2:$Z$450,21,FALSE)</f>
        <v>0</v>
      </c>
      <c r="Y1584">
        <f>VLOOKUP($D1584,metadata!$B$2:$Z$450,22,FALSE)</f>
        <v>19</v>
      </c>
      <c r="Z1584">
        <f>VLOOKUP($D1584,metadata!$B$2:$Z$450,23,FALSE)</f>
        <v>0</v>
      </c>
      <c r="AA1584">
        <f>VLOOKUP($D1584,metadata!$B$2:$Z$450,24,FALSE)</f>
        <v>0</v>
      </c>
      <c r="AB1584">
        <f>VLOOKUP($D1584,metadata!$B$2:$Z$450,25,FALSE)</f>
        <v>0</v>
      </c>
    </row>
    <row r="1585" spans="3:28" x14ac:dyDescent="0.3">
      <c r="C1585">
        <v>1584</v>
      </c>
      <c r="D1585" s="11" t="str">
        <f t="shared" si="24"/>
        <v>19- Fuchu</v>
      </c>
      <c r="E1585" t="str">
        <f>VLOOKUP($D1585,metadata!$B$2:$S$450,2,FALSE)</f>
        <v>Kato, Y</v>
      </c>
      <c r="F1585" t="str">
        <f>VLOOKUP($D1585,metadata!$B$2:$S$450,3,FALSE)</f>
        <v>Geographic variation in photoperiodic response for the induction of pupal diapause in the Aristolochia-feeding butterfly Atrophaneura alcinous</v>
      </c>
      <c r="G1585" t="str">
        <f>VLOOKUP($D1585,metadata!$B$2:$S$450,4,FALSE)</f>
        <v>10.1303/aez.2005.347</v>
      </c>
      <c r="H1585" t="str">
        <f>VLOOKUP($D1585,metadata!$B$2:$S$450,5,FALSE)</f>
        <v>y</v>
      </c>
      <c r="I1585" t="str">
        <f>VLOOKUP($D1585,metadata!$B$2:$S$450,6,FALSE)</f>
        <v>a</v>
      </c>
      <c r="J1585" t="str">
        <f>VLOOKUP($D1585,metadata!$B$2:$S$450,7,FALSE)</f>
        <v>i</v>
      </c>
      <c r="K1585">
        <f>VLOOKUP($D1585,metadata!$B$2:$S$450,8,FALSE)</f>
        <v>7</v>
      </c>
      <c r="L1585">
        <f>VLOOKUP($D1585,metadata!$B$2:$S$450,9,FALSE)</f>
        <v>5</v>
      </c>
      <c r="M1585">
        <f>VLOOKUP($D1585,metadata!$B$2:$S$450,10,FALSE)</f>
        <v>0</v>
      </c>
      <c r="N1585" t="str">
        <f>VLOOKUP($D1585,metadata!$B$2:$S$450,11,FALSE)</f>
        <v>Atrophaneura alcinous</v>
      </c>
      <c r="O1585" t="str">
        <f>VLOOKUP($D1585,metadata!$B$2:$S$450,12,FALSE)</f>
        <v>lepidoptera</v>
      </c>
      <c r="P1585" t="str">
        <f>VLOOKUP($D1585,metadata!$B$2:$S$450,13,FALSE)</f>
        <v xml:space="preserve"> Fuchu</v>
      </c>
      <c r="Q1585">
        <f>VLOOKUP($D1585,metadata!$B$2:$S$450,14,FALSE)</f>
        <v>35.668968999999997</v>
      </c>
      <c r="R1585">
        <f>VLOOKUP($D1585,metadata!$B$2:$S$450,15,FALSE)</f>
        <v>139.47766899999999</v>
      </c>
      <c r="S1585">
        <f>VLOOKUP($D1585,metadata!$B$2:$S$450,16,FALSE)</f>
        <v>0.05</v>
      </c>
      <c r="T1585">
        <f>VLOOKUP($D1585,metadata!$B$2:$S$450,17,FALSE)</f>
        <v>50</v>
      </c>
      <c r="U1585">
        <f>VLOOKUP($D1585,metadata!$B$2:$S$450,18,FALSE)</f>
        <v>0</v>
      </c>
      <c r="V1585">
        <f>VLOOKUP($D1585,metadata!$B$2:$Z$450,19,FALSE)</f>
        <v>25</v>
      </c>
      <c r="W1585" t="str">
        <f>VLOOKUP($D1585,metadata!$B$2:$Z$450,20,FALSE)</f>
        <v>global average</v>
      </c>
      <c r="X1585">
        <f>VLOOKUP($D1585,metadata!$B$2:$Z$450,21,FALSE)</f>
        <v>0</v>
      </c>
      <c r="Y1585">
        <f>VLOOKUP($D1585,metadata!$B$2:$Z$450,22,FALSE)</f>
        <v>19</v>
      </c>
      <c r="Z1585">
        <f>VLOOKUP($D1585,metadata!$B$2:$Z$450,23,FALSE)</f>
        <v>0</v>
      </c>
      <c r="AA1585">
        <f>VLOOKUP($D1585,metadata!$B$2:$Z$450,24,FALSE)</f>
        <v>0</v>
      </c>
      <c r="AB1585">
        <f>VLOOKUP($D1585,metadata!$B$2:$Z$450,25,FALSE)</f>
        <v>0</v>
      </c>
    </row>
    <row r="1586" spans="3:28" x14ac:dyDescent="0.3">
      <c r="C1586">
        <v>1585</v>
      </c>
      <c r="D1586" s="11" t="str">
        <f t="shared" si="24"/>
        <v>19- Fuchu</v>
      </c>
      <c r="E1586" t="str">
        <f>VLOOKUP($D1586,metadata!$B$2:$S$450,2,FALSE)</f>
        <v>Kato, Y</v>
      </c>
      <c r="F1586" t="str">
        <f>VLOOKUP($D1586,metadata!$B$2:$S$450,3,FALSE)</f>
        <v>Geographic variation in photoperiodic response for the induction of pupal diapause in the Aristolochia-feeding butterfly Atrophaneura alcinous</v>
      </c>
      <c r="G1586" t="str">
        <f>VLOOKUP($D1586,metadata!$B$2:$S$450,4,FALSE)</f>
        <v>10.1303/aez.2005.347</v>
      </c>
      <c r="H1586" t="str">
        <f>VLOOKUP($D1586,metadata!$B$2:$S$450,5,FALSE)</f>
        <v>y</v>
      </c>
      <c r="I1586" t="str">
        <f>VLOOKUP($D1586,metadata!$B$2:$S$450,6,FALSE)</f>
        <v>a</v>
      </c>
      <c r="J1586" t="str">
        <f>VLOOKUP($D1586,metadata!$B$2:$S$450,7,FALSE)</f>
        <v>i</v>
      </c>
      <c r="K1586">
        <f>VLOOKUP($D1586,metadata!$B$2:$S$450,8,FALSE)</f>
        <v>7</v>
      </c>
      <c r="L1586">
        <f>VLOOKUP($D1586,metadata!$B$2:$S$450,9,FALSE)</f>
        <v>5</v>
      </c>
      <c r="M1586">
        <f>VLOOKUP($D1586,metadata!$B$2:$S$450,10,FALSE)</f>
        <v>0</v>
      </c>
      <c r="N1586" t="str">
        <f>VLOOKUP($D1586,metadata!$B$2:$S$450,11,FALSE)</f>
        <v>Atrophaneura alcinous</v>
      </c>
      <c r="O1586" t="str">
        <f>VLOOKUP($D1586,metadata!$B$2:$S$450,12,FALSE)</f>
        <v>lepidoptera</v>
      </c>
      <c r="P1586" t="str">
        <f>VLOOKUP($D1586,metadata!$B$2:$S$450,13,FALSE)</f>
        <v xml:space="preserve"> Fuchu</v>
      </c>
      <c r="Q1586">
        <f>VLOOKUP($D1586,metadata!$B$2:$S$450,14,FALSE)</f>
        <v>35.668968999999997</v>
      </c>
      <c r="R1586">
        <f>VLOOKUP($D1586,metadata!$B$2:$S$450,15,FALSE)</f>
        <v>139.47766899999999</v>
      </c>
      <c r="S1586">
        <f>VLOOKUP($D1586,metadata!$B$2:$S$450,16,FALSE)</f>
        <v>0.05</v>
      </c>
      <c r="T1586">
        <f>VLOOKUP($D1586,metadata!$B$2:$S$450,17,FALSE)</f>
        <v>50</v>
      </c>
      <c r="U1586">
        <f>VLOOKUP($D1586,metadata!$B$2:$S$450,18,FALSE)</f>
        <v>0</v>
      </c>
      <c r="V1586">
        <f>VLOOKUP($D1586,metadata!$B$2:$Z$450,19,FALSE)</f>
        <v>25</v>
      </c>
      <c r="W1586" t="str">
        <f>VLOOKUP($D1586,metadata!$B$2:$Z$450,20,FALSE)</f>
        <v>global average</v>
      </c>
      <c r="X1586">
        <f>VLOOKUP($D1586,metadata!$B$2:$Z$450,21,FALSE)</f>
        <v>0</v>
      </c>
      <c r="Y1586">
        <f>VLOOKUP($D1586,metadata!$B$2:$Z$450,22,FALSE)</f>
        <v>19</v>
      </c>
      <c r="Z1586">
        <f>VLOOKUP($D1586,metadata!$B$2:$Z$450,23,FALSE)</f>
        <v>0</v>
      </c>
      <c r="AA1586">
        <f>VLOOKUP($D1586,metadata!$B$2:$Z$450,24,FALSE)</f>
        <v>0</v>
      </c>
      <c r="AB1586">
        <f>VLOOKUP($D1586,metadata!$B$2:$Z$450,25,FALSE)</f>
        <v>0</v>
      </c>
    </row>
    <row r="1587" spans="3:28" x14ac:dyDescent="0.3">
      <c r="C1587">
        <v>1586</v>
      </c>
      <c r="D1587" s="11" t="str">
        <f t="shared" si="24"/>
        <v>19- Fuchu</v>
      </c>
      <c r="E1587" t="str">
        <f>VLOOKUP($D1587,metadata!$B$2:$S$450,2,FALSE)</f>
        <v>Kato, Y</v>
      </c>
      <c r="F1587" t="str">
        <f>VLOOKUP($D1587,metadata!$B$2:$S$450,3,FALSE)</f>
        <v>Geographic variation in photoperiodic response for the induction of pupal diapause in the Aristolochia-feeding butterfly Atrophaneura alcinous</v>
      </c>
      <c r="G1587" t="str">
        <f>VLOOKUP($D1587,metadata!$B$2:$S$450,4,FALSE)</f>
        <v>10.1303/aez.2005.347</v>
      </c>
      <c r="H1587" t="str">
        <f>VLOOKUP($D1587,metadata!$B$2:$S$450,5,FALSE)</f>
        <v>y</v>
      </c>
      <c r="I1587" t="str">
        <f>VLOOKUP($D1587,metadata!$B$2:$S$450,6,FALSE)</f>
        <v>a</v>
      </c>
      <c r="J1587" t="str">
        <f>VLOOKUP($D1587,metadata!$B$2:$S$450,7,FALSE)</f>
        <v>i</v>
      </c>
      <c r="K1587">
        <f>VLOOKUP($D1587,metadata!$B$2:$S$450,8,FALSE)</f>
        <v>7</v>
      </c>
      <c r="L1587">
        <f>VLOOKUP($D1587,metadata!$B$2:$S$450,9,FALSE)</f>
        <v>5</v>
      </c>
      <c r="M1587">
        <f>VLOOKUP($D1587,metadata!$B$2:$S$450,10,FALSE)</f>
        <v>0</v>
      </c>
      <c r="N1587" t="str">
        <f>VLOOKUP($D1587,metadata!$B$2:$S$450,11,FALSE)</f>
        <v>Atrophaneura alcinous</v>
      </c>
      <c r="O1587" t="str">
        <f>VLOOKUP($D1587,metadata!$B$2:$S$450,12,FALSE)</f>
        <v>lepidoptera</v>
      </c>
      <c r="P1587" t="str">
        <f>VLOOKUP($D1587,metadata!$B$2:$S$450,13,FALSE)</f>
        <v xml:space="preserve"> Fuchu</v>
      </c>
      <c r="Q1587">
        <f>VLOOKUP($D1587,metadata!$B$2:$S$450,14,FALSE)</f>
        <v>35.668968999999997</v>
      </c>
      <c r="R1587">
        <f>VLOOKUP($D1587,metadata!$B$2:$S$450,15,FALSE)</f>
        <v>139.47766899999999</v>
      </c>
      <c r="S1587">
        <f>VLOOKUP($D1587,metadata!$B$2:$S$450,16,FALSE)</f>
        <v>0.05</v>
      </c>
      <c r="T1587">
        <f>VLOOKUP($D1587,metadata!$B$2:$S$450,17,FALSE)</f>
        <v>50</v>
      </c>
      <c r="U1587">
        <f>VLOOKUP($D1587,metadata!$B$2:$S$450,18,FALSE)</f>
        <v>0</v>
      </c>
      <c r="V1587">
        <f>VLOOKUP($D1587,metadata!$B$2:$Z$450,19,FALSE)</f>
        <v>25</v>
      </c>
      <c r="W1587" t="str">
        <f>VLOOKUP($D1587,metadata!$B$2:$Z$450,20,FALSE)</f>
        <v>global average</v>
      </c>
      <c r="X1587">
        <f>VLOOKUP($D1587,metadata!$B$2:$Z$450,21,FALSE)</f>
        <v>0</v>
      </c>
      <c r="Y1587">
        <f>VLOOKUP($D1587,metadata!$B$2:$Z$450,22,FALSE)</f>
        <v>19</v>
      </c>
      <c r="Z1587">
        <f>VLOOKUP($D1587,metadata!$B$2:$Z$450,23,FALSE)</f>
        <v>0</v>
      </c>
      <c r="AA1587">
        <f>VLOOKUP($D1587,metadata!$B$2:$Z$450,24,FALSE)</f>
        <v>0</v>
      </c>
      <c r="AB1587">
        <f>VLOOKUP($D1587,metadata!$B$2:$Z$450,25,FALSE)</f>
        <v>0</v>
      </c>
    </row>
    <row r="1588" spans="3:28" x14ac:dyDescent="0.3">
      <c r="C1588">
        <v>1587</v>
      </c>
      <c r="D1588" s="11" t="str">
        <f t="shared" si="24"/>
        <v>19- Fuchu</v>
      </c>
      <c r="E1588" t="str">
        <f>VLOOKUP($D1588,metadata!$B$2:$S$450,2,FALSE)</f>
        <v>Kato, Y</v>
      </c>
      <c r="F1588" t="str">
        <f>VLOOKUP($D1588,metadata!$B$2:$S$450,3,FALSE)</f>
        <v>Geographic variation in photoperiodic response for the induction of pupal diapause in the Aristolochia-feeding butterfly Atrophaneura alcinous</v>
      </c>
      <c r="G1588" t="str">
        <f>VLOOKUP($D1588,metadata!$B$2:$S$450,4,FALSE)</f>
        <v>10.1303/aez.2005.347</v>
      </c>
      <c r="H1588" t="str">
        <f>VLOOKUP($D1588,metadata!$B$2:$S$450,5,FALSE)</f>
        <v>y</v>
      </c>
      <c r="I1588" t="str">
        <f>VLOOKUP($D1588,metadata!$B$2:$S$450,6,FALSE)</f>
        <v>a</v>
      </c>
      <c r="J1588" t="str">
        <f>VLOOKUP($D1588,metadata!$B$2:$S$450,7,FALSE)</f>
        <v>i</v>
      </c>
      <c r="K1588">
        <f>VLOOKUP($D1588,metadata!$B$2:$S$450,8,FALSE)</f>
        <v>7</v>
      </c>
      <c r="L1588">
        <f>VLOOKUP($D1588,metadata!$B$2:$S$450,9,FALSE)</f>
        <v>5</v>
      </c>
      <c r="M1588">
        <f>VLOOKUP($D1588,metadata!$B$2:$S$450,10,FALSE)</f>
        <v>0</v>
      </c>
      <c r="N1588" t="str">
        <f>VLOOKUP($D1588,metadata!$B$2:$S$450,11,FALSE)</f>
        <v>Atrophaneura alcinous</v>
      </c>
      <c r="O1588" t="str">
        <f>VLOOKUP($D1588,metadata!$B$2:$S$450,12,FALSE)</f>
        <v>lepidoptera</v>
      </c>
      <c r="P1588" t="str">
        <f>VLOOKUP($D1588,metadata!$B$2:$S$450,13,FALSE)</f>
        <v xml:space="preserve"> Fuchu</v>
      </c>
      <c r="Q1588">
        <f>VLOOKUP($D1588,metadata!$B$2:$S$450,14,FALSE)</f>
        <v>35.668968999999997</v>
      </c>
      <c r="R1588">
        <f>VLOOKUP($D1588,metadata!$B$2:$S$450,15,FALSE)</f>
        <v>139.47766899999999</v>
      </c>
      <c r="S1588">
        <f>VLOOKUP($D1588,metadata!$B$2:$S$450,16,FALSE)</f>
        <v>0.05</v>
      </c>
      <c r="T1588">
        <f>VLOOKUP($D1588,metadata!$B$2:$S$450,17,FALSE)</f>
        <v>50</v>
      </c>
      <c r="U1588">
        <f>VLOOKUP($D1588,metadata!$B$2:$S$450,18,FALSE)</f>
        <v>0</v>
      </c>
      <c r="V1588">
        <f>VLOOKUP($D1588,metadata!$B$2:$Z$450,19,FALSE)</f>
        <v>25</v>
      </c>
      <c r="W1588" t="str">
        <f>VLOOKUP($D1588,metadata!$B$2:$Z$450,20,FALSE)</f>
        <v>global average</v>
      </c>
      <c r="X1588">
        <f>VLOOKUP($D1588,metadata!$B$2:$Z$450,21,FALSE)</f>
        <v>0</v>
      </c>
      <c r="Y1588">
        <f>VLOOKUP($D1588,metadata!$B$2:$Z$450,22,FALSE)</f>
        <v>19</v>
      </c>
      <c r="Z1588">
        <f>VLOOKUP($D1588,metadata!$B$2:$Z$450,23,FALSE)</f>
        <v>0</v>
      </c>
      <c r="AA1588">
        <f>VLOOKUP($D1588,metadata!$B$2:$Z$450,24,FALSE)</f>
        <v>0</v>
      </c>
      <c r="AB1588">
        <f>VLOOKUP($D1588,metadata!$B$2:$Z$450,25,FALSE)</f>
        <v>0</v>
      </c>
    </row>
    <row r="1589" spans="3:28" x14ac:dyDescent="0.3">
      <c r="C1589">
        <v>1588</v>
      </c>
      <c r="D1589" s="11" t="str">
        <f t="shared" si="24"/>
        <v>19- Fuchu</v>
      </c>
      <c r="E1589" t="str">
        <f>VLOOKUP($D1589,metadata!$B$2:$S$450,2,FALSE)</f>
        <v>Kato, Y</v>
      </c>
      <c r="F1589" t="str">
        <f>VLOOKUP($D1589,metadata!$B$2:$S$450,3,FALSE)</f>
        <v>Geographic variation in photoperiodic response for the induction of pupal diapause in the Aristolochia-feeding butterfly Atrophaneura alcinous</v>
      </c>
      <c r="G1589" t="str">
        <f>VLOOKUP($D1589,metadata!$B$2:$S$450,4,FALSE)</f>
        <v>10.1303/aez.2005.347</v>
      </c>
      <c r="H1589" t="str">
        <f>VLOOKUP($D1589,metadata!$B$2:$S$450,5,FALSE)</f>
        <v>y</v>
      </c>
      <c r="I1589" t="str">
        <f>VLOOKUP($D1589,metadata!$B$2:$S$450,6,FALSE)</f>
        <v>a</v>
      </c>
      <c r="J1589" t="str">
        <f>VLOOKUP($D1589,metadata!$B$2:$S$450,7,FALSE)</f>
        <v>i</v>
      </c>
      <c r="K1589">
        <f>VLOOKUP($D1589,metadata!$B$2:$S$450,8,FALSE)</f>
        <v>7</v>
      </c>
      <c r="L1589">
        <f>VLOOKUP($D1589,metadata!$B$2:$S$450,9,FALSE)</f>
        <v>5</v>
      </c>
      <c r="M1589">
        <f>VLOOKUP($D1589,metadata!$B$2:$S$450,10,FALSE)</f>
        <v>0</v>
      </c>
      <c r="N1589" t="str">
        <f>VLOOKUP($D1589,metadata!$B$2:$S$450,11,FALSE)</f>
        <v>Atrophaneura alcinous</v>
      </c>
      <c r="O1589" t="str">
        <f>VLOOKUP($D1589,metadata!$B$2:$S$450,12,FALSE)</f>
        <v>lepidoptera</v>
      </c>
      <c r="P1589" t="str">
        <f>VLOOKUP($D1589,metadata!$B$2:$S$450,13,FALSE)</f>
        <v xml:space="preserve"> Fuchu</v>
      </c>
      <c r="Q1589">
        <f>VLOOKUP($D1589,metadata!$B$2:$S$450,14,FALSE)</f>
        <v>35.668968999999997</v>
      </c>
      <c r="R1589">
        <f>VLOOKUP($D1589,metadata!$B$2:$S$450,15,FALSE)</f>
        <v>139.47766899999999</v>
      </c>
      <c r="S1589">
        <f>VLOOKUP($D1589,metadata!$B$2:$S$450,16,FALSE)</f>
        <v>0.05</v>
      </c>
      <c r="T1589">
        <f>VLOOKUP($D1589,metadata!$B$2:$S$450,17,FALSE)</f>
        <v>50</v>
      </c>
      <c r="U1589">
        <f>VLOOKUP($D1589,metadata!$B$2:$S$450,18,FALSE)</f>
        <v>0</v>
      </c>
      <c r="V1589">
        <f>VLOOKUP($D1589,metadata!$B$2:$Z$450,19,FALSE)</f>
        <v>25</v>
      </c>
      <c r="W1589" t="str">
        <f>VLOOKUP($D1589,metadata!$B$2:$Z$450,20,FALSE)</f>
        <v>global average</v>
      </c>
      <c r="X1589">
        <f>VLOOKUP($D1589,metadata!$B$2:$Z$450,21,FALSE)</f>
        <v>0</v>
      </c>
      <c r="Y1589">
        <f>VLOOKUP($D1589,metadata!$B$2:$Z$450,22,FALSE)</f>
        <v>19</v>
      </c>
      <c r="Z1589">
        <f>VLOOKUP($D1589,metadata!$B$2:$Z$450,23,FALSE)</f>
        <v>0</v>
      </c>
      <c r="AA1589">
        <f>VLOOKUP($D1589,metadata!$B$2:$Z$450,24,FALSE)</f>
        <v>0</v>
      </c>
      <c r="AB1589">
        <f>VLOOKUP($D1589,metadata!$B$2:$Z$450,25,FALSE)</f>
        <v>0</v>
      </c>
    </row>
    <row r="1590" spans="3:28" x14ac:dyDescent="0.3">
      <c r="C1590">
        <v>1589</v>
      </c>
      <c r="D1590" s="11" t="str">
        <f t="shared" si="24"/>
        <v>19- Fuchu</v>
      </c>
      <c r="E1590" t="str">
        <f>VLOOKUP($D1590,metadata!$B$2:$S$450,2,FALSE)</f>
        <v>Kato, Y</v>
      </c>
      <c r="F1590" t="str">
        <f>VLOOKUP($D1590,metadata!$B$2:$S$450,3,FALSE)</f>
        <v>Geographic variation in photoperiodic response for the induction of pupal diapause in the Aristolochia-feeding butterfly Atrophaneura alcinous</v>
      </c>
      <c r="G1590" t="str">
        <f>VLOOKUP($D1590,metadata!$B$2:$S$450,4,FALSE)</f>
        <v>10.1303/aez.2005.347</v>
      </c>
      <c r="H1590" t="str">
        <f>VLOOKUP($D1590,metadata!$B$2:$S$450,5,FALSE)</f>
        <v>y</v>
      </c>
      <c r="I1590" t="str">
        <f>VLOOKUP($D1590,metadata!$B$2:$S$450,6,FALSE)</f>
        <v>a</v>
      </c>
      <c r="J1590" t="str">
        <f>VLOOKUP($D1590,metadata!$B$2:$S$450,7,FALSE)</f>
        <v>i</v>
      </c>
      <c r="K1590">
        <f>VLOOKUP($D1590,metadata!$B$2:$S$450,8,FALSE)</f>
        <v>7</v>
      </c>
      <c r="L1590">
        <f>VLOOKUP($D1590,metadata!$B$2:$S$450,9,FALSE)</f>
        <v>5</v>
      </c>
      <c r="M1590">
        <f>VLOOKUP($D1590,metadata!$B$2:$S$450,10,FALSE)</f>
        <v>0</v>
      </c>
      <c r="N1590" t="str">
        <f>VLOOKUP($D1590,metadata!$B$2:$S$450,11,FALSE)</f>
        <v>Atrophaneura alcinous</v>
      </c>
      <c r="O1590" t="str">
        <f>VLOOKUP($D1590,metadata!$B$2:$S$450,12,FALSE)</f>
        <v>lepidoptera</v>
      </c>
      <c r="P1590" t="str">
        <f>VLOOKUP($D1590,metadata!$B$2:$S$450,13,FALSE)</f>
        <v xml:space="preserve"> Fuchu</v>
      </c>
      <c r="Q1590">
        <f>VLOOKUP($D1590,metadata!$B$2:$S$450,14,FALSE)</f>
        <v>35.668968999999997</v>
      </c>
      <c r="R1590">
        <f>VLOOKUP($D1590,metadata!$B$2:$S$450,15,FALSE)</f>
        <v>139.47766899999999</v>
      </c>
      <c r="S1590">
        <f>VLOOKUP($D1590,metadata!$B$2:$S$450,16,FALSE)</f>
        <v>0.05</v>
      </c>
      <c r="T1590">
        <f>VLOOKUP($D1590,metadata!$B$2:$S$450,17,FALSE)</f>
        <v>50</v>
      </c>
      <c r="U1590">
        <f>VLOOKUP($D1590,metadata!$B$2:$S$450,18,FALSE)</f>
        <v>0</v>
      </c>
      <c r="V1590">
        <f>VLOOKUP($D1590,metadata!$B$2:$Z$450,19,FALSE)</f>
        <v>25</v>
      </c>
      <c r="W1590" t="str">
        <f>VLOOKUP($D1590,metadata!$B$2:$Z$450,20,FALSE)</f>
        <v>global average</v>
      </c>
      <c r="X1590">
        <f>VLOOKUP($D1590,metadata!$B$2:$Z$450,21,FALSE)</f>
        <v>0</v>
      </c>
      <c r="Y1590">
        <f>VLOOKUP($D1590,metadata!$B$2:$Z$450,22,FALSE)</f>
        <v>19</v>
      </c>
      <c r="Z1590">
        <f>VLOOKUP($D1590,metadata!$B$2:$Z$450,23,FALSE)</f>
        <v>0</v>
      </c>
      <c r="AA1590">
        <f>VLOOKUP($D1590,metadata!$B$2:$Z$450,24,FALSE)</f>
        <v>0</v>
      </c>
      <c r="AB1590">
        <f>VLOOKUP($D1590,metadata!$B$2:$Z$450,25,FALSE)</f>
        <v>0</v>
      </c>
    </row>
    <row r="1591" spans="3:28" x14ac:dyDescent="0.3">
      <c r="C1591">
        <v>1590</v>
      </c>
      <c r="D1591" s="11" t="str">
        <f t="shared" si="24"/>
        <v>19- Fuchu</v>
      </c>
      <c r="E1591" t="str">
        <f>VLOOKUP($D1591,metadata!$B$2:$S$450,2,FALSE)</f>
        <v>Kato, Y</v>
      </c>
      <c r="F1591" t="str">
        <f>VLOOKUP($D1591,metadata!$B$2:$S$450,3,FALSE)</f>
        <v>Geographic variation in photoperiodic response for the induction of pupal diapause in the Aristolochia-feeding butterfly Atrophaneura alcinous</v>
      </c>
      <c r="G1591" t="str">
        <f>VLOOKUP($D1591,metadata!$B$2:$S$450,4,FALSE)</f>
        <v>10.1303/aez.2005.347</v>
      </c>
      <c r="H1591" t="str">
        <f>VLOOKUP($D1591,metadata!$B$2:$S$450,5,FALSE)</f>
        <v>y</v>
      </c>
      <c r="I1591" t="str">
        <f>VLOOKUP($D1591,metadata!$B$2:$S$450,6,FALSE)</f>
        <v>a</v>
      </c>
      <c r="J1591" t="str">
        <f>VLOOKUP($D1591,metadata!$B$2:$S$450,7,FALSE)</f>
        <v>i</v>
      </c>
      <c r="K1591">
        <f>VLOOKUP($D1591,metadata!$B$2:$S$450,8,FALSE)</f>
        <v>7</v>
      </c>
      <c r="L1591">
        <f>VLOOKUP($D1591,metadata!$B$2:$S$450,9,FALSE)</f>
        <v>5</v>
      </c>
      <c r="M1591">
        <f>VLOOKUP($D1591,metadata!$B$2:$S$450,10,FALSE)</f>
        <v>0</v>
      </c>
      <c r="N1591" t="str">
        <f>VLOOKUP($D1591,metadata!$B$2:$S$450,11,FALSE)</f>
        <v>Atrophaneura alcinous</v>
      </c>
      <c r="O1591" t="str">
        <f>VLOOKUP($D1591,metadata!$B$2:$S$450,12,FALSE)</f>
        <v>lepidoptera</v>
      </c>
      <c r="P1591" t="str">
        <f>VLOOKUP($D1591,metadata!$B$2:$S$450,13,FALSE)</f>
        <v xml:space="preserve"> Fuchu</v>
      </c>
      <c r="Q1591">
        <f>VLOOKUP($D1591,metadata!$B$2:$S$450,14,FALSE)</f>
        <v>35.668968999999997</v>
      </c>
      <c r="R1591">
        <f>VLOOKUP($D1591,metadata!$B$2:$S$450,15,FALSE)</f>
        <v>139.47766899999999</v>
      </c>
      <c r="S1591">
        <f>VLOOKUP($D1591,metadata!$B$2:$S$450,16,FALSE)</f>
        <v>0.05</v>
      </c>
      <c r="T1591">
        <f>VLOOKUP($D1591,metadata!$B$2:$S$450,17,FALSE)</f>
        <v>50</v>
      </c>
      <c r="U1591">
        <f>VLOOKUP($D1591,metadata!$B$2:$S$450,18,FALSE)</f>
        <v>0</v>
      </c>
      <c r="V1591">
        <f>VLOOKUP($D1591,metadata!$B$2:$Z$450,19,FALSE)</f>
        <v>25</v>
      </c>
      <c r="W1591" t="str">
        <f>VLOOKUP($D1591,metadata!$B$2:$Z$450,20,FALSE)</f>
        <v>global average</v>
      </c>
      <c r="X1591">
        <f>VLOOKUP($D1591,metadata!$B$2:$Z$450,21,FALSE)</f>
        <v>0</v>
      </c>
      <c r="Y1591">
        <f>VLOOKUP($D1591,metadata!$B$2:$Z$450,22,FALSE)</f>
        <v>19</v>
      </c>
      <c r="Z1591">
        <f>VLOOKUP($D1591,metadata!$B$2:$Z$450,23,FALSE)</f>
        <v>0</v>
      </c>
      <c r="AA1591">
        <f>VLOOKUP($D1591,metadata!$B$2:$Z$450,24,FALSE)</f>
        <v>0</v>
      </c>
      <c r="AB1591">
        <f>VLOOKUP($D1591,metadata!$B$2:$Z$450,25,FALSE)</f>
        <v>0</v>
      </c>
    </row>
    <row r="1592" spans="3:28" x14ac:dyDescent="0.3">
      <c r="C1592">
        <v>1591</v>
      </c>
      <c r="D1592" s="11" t="str">
        <f t="shared" si="24"/>
        <v>19- Fuchu</v>
      </c>
      <c r="E1592" t="str">
        <f>VLOOKUP($D1592,metadata!$B$2:$S$450,2,FALSE)</f>
        <v>Kato, Y</v>
      </c>
      <c r="F1592" t="str">
        <f>VLOOKUP($D1592,metadata!$B$2:$S$450,3,FALSE)</f>
        <v>Geographic variation in photoperiodic response for the induction of pupal diapause in the Aristolochia-feeding butterfly Atrophaneura alcinous</v>
      </c>
      <c r="G1592" t="str">
        <f>VLOOKUP($D1592,metadata!$B$2:$S$450,4,FALSE)</f>
        <v>10.1303/aez.2005.347</v>
      </c>
      <c r="H1592" t="str">
        <f>VLOOKUP($D1592,metadata!$B$2:$S$450,5,FALSE)</f>
        <v>y</v>
      </c>
      <c r="I1592" t="str">
        <f>VLOOKUP($D1592,metadata!$B$2:$S$450,6,FALSE)</f>
        <v>a</v>
      </c>
      <c r="J1592" t="str">
        <f>VLOOKUP($D1592,metadata!$B$2:$S$450,7,FALSE)</f>
        <v>i</v>
      </c>
      <c r="K1592">
        <f>VLOOKUP($D1592,metadata!$B$2:$S$450,8,FALSE)</f>
        <v>7</v>
      </c>
      <c r="L1592">
        <f>VLOOKUP($D1592,metadata!$B$2:$S$450,9,FALSE)</f>
        <v>5</v>
      </c>
      <c r="M1592">
        <f>VLOOKUP($D1592,metadata!$B$2:$S$450,10,FALSE)</f>
        <v>0</v>
      </c>
      <c r="N1592" t="str">
        <f>VLOOKUP($D1592,metadata!$B$2:$S$450,11,FALSE)</f>
        <v>Atrophaneura alcinous</v>
      </c>
      <c r="O1592" t="str">
        <f>VLOOKUP($D1592,metadata!$B$2:$S$450,12,FALSE)</f>
        <v>lepidoptera</v>
      </c>
      <c r="P1592" t="str">
        <f>VLOOKUP($D1592,metadata!$B$2:$S$450,13,FALSE)</f>
        <v xml:space="preserve"> Fuchu</v>
      </c>
      <c r="Q1592">
        <f>VLOOKUP($D1592,metadata!$B$2:$S$450,14,FALSE)</f>
        <v>35.668968999999997</v>
      </c>
      <c r="R1592">
        <f>VLOOKUP($D1592,metadata!$B$2:$S$450,15,FALSE)</f>
        <v>139.47766899999999</v>
      </c>
      <c r="S1592">
        <f>VLOOKUP($D1592,metadata!$B$2:$S$450,16,FALSE)</f>
        <v>0.05</v>
      </c>
      <c r="T1592">
        <f>VLOOKUP($D1592,metadata!$B$2:$S$450,17,FALSE)</f>
        <v>50</v>
      </c>
      <c r="U1592">
        <f>VLOOKUP($D1592,metadata!$B$2:$S$450,18,FALSE)</f>
        <v>0</v>
      </c>
      <c r="V1592">
        <f>VLOOKUP($D1592,metadata!$B$2:$Z$450,19,FALSE)</f>
        <v>25</v>
      </c>
      <c r="W1592" t="str">
        <f>VLOOKUP($D1592,metadata!$B$2:$Z$450,20,FALSE)</f>
        <v>global average</v>
      </c>
      <c r="X1592">
        <f>VLOOKUP($D1592,metadata!$B$2:$Z$450,21,FALSE)</f>
        <v>0</v>
      </c>
      <c r="Y1592">
        <f>VLOOKUP($D1592,metadata!$B$2:$Z$450,22,FALSE)</f>
        <v>19</v>
      </c>
      <c r="Z1592">
        <f>VLOOKUP($D1592,metadata!$B$2:$Z$450,23,FALSE)</f>
        <v>0</v>
      </c>
      <c r="AA1592">
        <f>VLOOKUP($D1592,metadata!$B$2:$Z$450,24,FALSE)</f>
        <v>0</v>
      </c>
      <c r="AB1592">
        <f>VLOOKUP($D1592,metadata!$B$2:$Z$450,25,FALSE)</f>
        <v>0</v>
      </c>
    </row>
    <row r="1593" spans="3:28" x14ac:dyDescent="0.3">
      <c r="C1593">
        <v>1592</v>
      </c>
      <c r="D1593" s="11" t="str">
        <f t="shared" si="24"/>
        <v>19- Fuchu</v>
      </c>
      <c r="E1593" t="str">
        <f>VLOOKUP($D1593,metadata!$B$2:$S$450,2,FALSE)</f>
        <v>Kato, Y</v>
      </c>
      <c r="F1593" t="str">
        <f>VLOOKUP($D1593,metadata!$B$2:$S$450,3,FALSE)</f>
        <v>Geographic variation in photoperiodic response for the induction of pupal diapause in the Aristolochia-feeding butterfly Atrophaneura alcinous</v>
      </c>
      <c r="G1593" t="str">
        <f>VLOOKUP($D1593,metadata!$B$2:$S$450,4,FALSE)</f>
        <v>10.1303/aez.2005.347</v>
      </c>
      <c r="H1593" t="str">
        <f>VLOOKUP($D1593,metadata!$B$2:$S$450,5,FALSE)</f>
        <v>y</v>
      </c>
      <c r="I1593" t="str">
        <f>VLOOKUP($D1593,metadata!$B$2:$S$450,6,FALSE)</f>
        <v>a</v>
      </c>
      <c r="J1593" t="str">
        <f>VLOOKUP($D1593,metadata!$B$2:$S$450,7,FALSE)</f>
        <v>i</v>
      </c>
      <c r="K1593">
        <f>VLOOKUP($D1593,metadata!$B$2:$S$450,8,FALSE)</f>
        <v>7</v>
      </c>
      <c r="L1593">
        <f>VLOOKUP($D1593,metadata!$B$2:$S$450,9,FALSE)</f>
        <v>5</v>
      </c>
      <c r="M1593">
        <f>VLOOKUP($D1593,metadata!$B$2:$S$450,10,FALSE)</f>
        <v>0</v>
      </c>
      <c r="N1593" t="str">
        <f>VLOOKUP($D1593,metadata!$B$2:$S$450,11,FALSE)</f>
        <v>Atrophaneura alcinous</v>
      </c>
      <c r="O1593" t="str">
        <f>VLOOKUP($D1593,metadata!$B$2:$S$450,12,FALSE)</f>
        <v>lepidoptera</v>
      </c>
      <c r="P1593" t="str">
        <f>VLOOKUP($D1593,metadata!$B$2:$S$450,13,FALSE)</f>
        <v xml:space="preserve"> Fuchu</v>
      </c>
      <c r="Q1593">
        <f>VLOOKUP($D1593,metadata!$B$2:$S$450,14,FALSE)</f>
        <v>35.668968999999997</v>
      </c>
      <c r="R1593">
        <f>VLOOKUP($D1593,metadata!$B$2:$S$450,15,FALSE)</f>
        <v>139.47766899999999</v>
      </c>
      <c r="S1593">
        <f>VLOOKUP($D1593,metadata!$B$2:$S$450,16,FALSE)</f>
        <v>0.05</v>
      </c>
      <c r="T1593">
        <f>VLOOKUP($D1593,metadata!$B$2:$S$450,17,FALSE)</f>
        <v>50</v>
      </c>
      <c r="U1593">
        <f>VLOOKUP($D1593,metadata!$B$2:$S$450,18,FALSE)</f>
        <v>0</v>
      </c>
      <c r="V1593">
        <f>VLOOKUP($D1593,metadata!$B$2:$Z$450,19,FALSE)</f>
        <v>25</v>
      </c>
      <c r="W1593" t="str">
        <f>VLOOKUP($D1593,metadata!$B$2:$Z$450,20,FALSE)</f>
        <v>global average</v>
      </c>
      <c r="X1593">
        <f>VLOOKUP($D1593,metadata!$B$2:$Z$450,21,FALSE)</f>
        <v>0</v>
      </c>
      <c r="Y1593">
        <f>VLOOKUP($D1593,metadata!$B$2:$Z$450,22,FALSE)</f>
        <v>19</v>
      </c>
      <c r="Z1593">
        <f>VLOOKUP($D1593,metadata!$B$2:$Z$450,23,FALSE)</f>
        <v>0</v>
      </c>
      <c r="AA1593">
        <f>VLOOKUP($D1593,metadata!$B$2:$Z$450,24,FALSE)</f>
        <v>0</v>
      </c>
      <c r="AB1593">
        <f>VLOOKUP($D1593,metadata!$B$2:$Z$450,25,FALSE)</f>
        <v>0</v>
      </c>
    </row>
    <row r="1594" spans="3:28" x14ac:dyDescent="0.3">
      <c r="C1594">
        <v>1593</v>
      </c>
      <c r="D1594" s="11" t="str">
        <f t="shared" si="24"/>
        <v>19- Fuchu</v>
      </c>
      <c r="E1594" t="str">
        <f>VLOOKUP($D1594,metadata!$B$2:$S$450,2,FALSE)</f>
        <v>Kato, Y</v>
      </c>
      <c r="F1594" t="str">
        <f>VLOOKUP($D1594,metadata!$B$2:$S$450,3,FALSE)</f>
        <v>Geographic variation in photoperiodic response for the induction of pupal diapause in the Aristolochia-feeding butterfly Atrophaneura alcinous</v>
      </c>
      <c r="G1594" t="str">
        <f>VLOOKUP($D1594,metadata!$B$2:$S$450,4,FALSE)</f>
        <v>10.1303/aez.2005.347</v>
      </c>
      <c r="H1594" t="str">
        <f>VLOOKUP($D1594,metadata!$B$2:$S$450,5,FALSE)</f>
        <v>y</v>
      </c>
      <c r="I1594" t="str">
        <f>VLOOKUP($D1594,metadata!$B$2:$S$450,6,FALSE)</f>
        <v>a</v>
      </c>
      <c r="J1594" t="str">
        <f>VLOOKUP($D1594,metadata!$B$2:$S$450,7,FALSE)</f>
        <v>i</v>
      </c>
      <c r="K1594">
        <f>VLOOKUP($D1594,metadata!$B$2:$S$450,8,FALSE)</f>
        <v>7</v>
      </c>
      <c r="L1594">
        <f>VLOOKUP($D1594,metadata!$B$2:$S$450,9,FALSE)</f>
        <v>5</v>
      </c>
      <c r="M1594">
        <f>VLOOKUP($D1594,metadata!$B$2:$S$450,10,FALSE)</f>
        <v>0</v>
      </c>
      <c r="N1594" t="str">
        <f>VLOOKUP($D1594,metadata!$B$2:$S$450,11,FALSE)</f>
        <v>Atrophaneura alcinous</v>
      </c>
      <c r="O1594" t="str">
        <f>VLOOKUP($D1594,metadata!$B$2:$S$450,12,FALSE)</f>
        <v>lepidoptera</v>
      </c>
      <c r="P1594" t="str">
        <f>VLOOKUP($D1594,metadata!$B$2:$S$450,13,FALSE)</f>
        <v xml:space="preserve"> Fuchu</v>
      </c>
      <c r="Q1594">
        <f>VLOOKUP($D1594,metadata!$B$2:$S$450,14,FALSE)</f>
        <v>35.668968999999997</v>
      </c>
      <c r="R1594">
        <f>VLOOKUP($D1594,metadata!$B$2:$S$450,15,FALSE)</f>
        <v>139.47766899999999</v>
      </c>
      <c r="S1594">
        <f>VLOOKUP($D1594,metadata!$B$2:$S$450,16,FALSE)</f>
        <v>0.05</v>
      </c>
      <c r="T1594">
        <f>VLOOKUP($D1594,metadata!$B$2:$S$450,17,FALSE)</f>
        <v>50</v>
      </c>
      <c r="U1594">
        <f>VLOOKUP($D1594,metadata!$B$2:$S$450,18,FALSE)</f>
        <v>0</v>
      </c>
      <c r="V1594">
        <f>VLOOKUP($D1594,metadata!$B$2:$Z$450,19,FALSE)</f>
        <v>25</v>
      </c>
      <c r="W1594" t="str">
        <f>VLOOKUP($D1594,metadata!$B$2:$Z$450,20,FALSE)</f>
        <v>global average</v>
      </c>
      <c r="X1594">
        <f>VLOOKUP($D1594,metadata!$B$2:$Z$450,21,FALSE)</f>
        <v>0</v>
      </c>
      <c r="Y1594">
        <f>VLOOKUP($D1594,metadata!$B$2:$Z$450,22,FALSE)</f>
        <v>19</v>
      </c>
      <c r="Z1594">
        <f>VLOOKUP($D1594,metadata!$B$2:$Z$450,23,FALSE)</f>
        <v>0</v>
      </c>
      <c r="AA1594">
        <f>VLOOKUP($D1594,metadata!$B$2:$Z$450,24,FALSE)</f>
        <v>0</v>
      </c>
      <c r="AB1594">
        <f>VLOOKUP($D1594,metadata!$B$2:$Z$450,25,FALSE)</f>
        <v>0</v>
      </c>
    </row>
    <row r="1595" spans="3:28" x14ac:dyDescent="0.3">
      <c r="C1595">
        <v>1594</v>
      </c>
      <c r="D1595" s="11" t="str">
        <f t="shared" si="24"/>
        <v>19- Fuchu</v>
      </c>
      <c r="E1595" t="str">
        <f>VLOOKUP($D1595,metadata!$B$2:$S$450,2,FALSE)</f>
        <v>Kato, Y</v>
      </c>
      <c r="F1595" t="str">
        <f>VLOOKUP($D1595,metadata!$B$2:$S$450,3,FALSE)</f>
        <v>Geographic variation in photoperiodic response for the induction of pupal diapause in the Aristolochia-feeding butterfly Atrophaneura alcinous</v>
      </c>
      <c r="G1595" t="str">
        <f>VLOOKUP($D1595,metadata!$B$2:$S$450,4,FALSE)</f>
        <v>10.1303/aez.2005.347</v>
      </c>
      <c r="H1595" t="str">
        <f>VLOOKUP($D1595,metadata!$B$2:$S$450,5,FALSE)</f>
        <v>y</v>
      </c>
      <c r="I1595" t="str">
        <f>VLOOKUP($D1595,metadata!$B$2:$S$450,6,FALSE)</f>
        <v>a</v>
      </c>
      <c r="J1595" t="str">
        <f>VLOOKUP($D1595,metadata!$B$2:$S$450,7,FALSE)</f>
        <v>i</v>
      </c>
      <c r="K1595">
        <f>VLOOKUP($D1595,metadata!$B$2:$S$450,8,FALSE)</f>
        <v>7</v>
      </c>
      <c r="L1595">
        <f>VLOOKUP($D1595,metadata!$B$2:$S$450,9,FALSE)</f>
        <v>5</v>
      </c>
      <c r="M1595">
        <f>VLOOKUP($D1595,metadata!$B$2:$S$450,10,FALSE)</f>
        <v>0</v>
      </c>
      <c r="N1595" t="str">
        <f>VLOOKUP($D1595,metadata!$B$2:$S$450,11,FALSE)</f>
        <v>Atrophaneura alcinous</v>
      </c>
      <c r="O1595" t="str">
        <f>VLOOKUP($D1595,metadata!$B$2:$S$450,12,FALSE)</f>
        <v>lepidoptera</v>
      </c>
      <c r="P1595" t="str">
        <f>VLOOKUP($D1595,metadata!$B$2:$S$450,13,FALSE)</f>
        <v xml:space="preserve"> Fuchu</v>
      </c>
      <c r="Q1595">
        <f>VLOOKUP($D1595,metadata!$B$2:$S$450,14,FALSE)</f>
        <v>35.668968999999997</v>
      </c>
      <c r="R1595">
        <f>VLOOKUP($D1595,metadata!$B$2:$S$450,15,FALSE)</f>
        <v>139.47766899999999</v>
      </c>
      <c r="S1595">
        <f>VLOOKUP($D1595,metadata!$B$2:$S$450,16,FALSE)</f>
        <v>0.05</v>
      </c>
      <c r="T1595">
        <f>VLOOKUP($D1595,metadata!$B$2:$S$450,17,FALSE)</f>
        <v>50</v>
      </c>
      <c r="U1595">
        <f>VLOOKUP($D1595,metadata!$B$2:$S$450,18,FALSE)</f>
        <v>0</v>
      </c>
      <c r="V1595">
        <f>VLOOKUP($D1595,metadata!$B$2:$Z$450,19,FALSE)</f>
        <v>25</v>
      </c>
      <c r="W1595" t="str">
        <f>VLOOKUP($D1595,metadata!$B$2:$Z$450,20,FALSE)</f>
        <v>global average</v>
      </c>
      <c r="X1595">
        <f>VLOOKUP($D1595,metadata!$B$2:$Z$450,21,FALSE)</f>
        <v>0</v>
      </c>
      <c r="Y1595">
        <f>VLOOKUP($D1595,metadata!$B$2:$Z$450,22,FALSE)</f>
        <v>19</v>
      </c>
      <c r="Z1595">
        <f>VLOOKUP($D1595,metadata!$B$2:$Z$450,23,FALSE)</f>
        <v>0</v>
      </c>
      <c r="AA1595">
        <f>VLOOKUP($D1595,metadata!$B$2:$Z$450,24,FALSE)</f>
        <v>0</v>
      </c>
      <c r="AB1595">
        <f>VLOOKUP($D1595,metadata!$B$2:$Z$450,25,FALSE)</f>
        <v>0</v>
      </c>
    </row>
    <row r="1596" spans="3:28" x14ac:dyDescent="0.3">
      <c r="C1596">
        <v>1595</v>
      </c>
      <c r="D1596" s="11" t="str">
        <f t="shared" si="24"/>
        <v>19- Fuchu</v>
      </c>
      <c r="E1596" t="str">
        <f>VLOOKUP($D1596,metadata!$B$2:$S$450,2,FALSE)</f>
        <v>Kato, Y</v>
      </c>
      <c r="F1596" t="str">
        <f>VLOOKUP($D1596,metadata!$B$2:$S$450,3,FALSE)</f>
        <v>Geographic variation in photoperiodic response for the induction of pupal diapause in the Aristolochia-feeding butterfly Atrophaneura alcinous</v>
      </c>
      <c r="G1596" t="str">
        <f>VLOOKUP($D1596,metadata!$B$2:$S$450,4,FALSE)</f>
        <v>10.1303/aez.2005.347</v>
      </c>
      <c r="H1596" t="str">
        <f>VLOOKUP($D1596,metadata!$B$2:$S$450,5,FALSE)</f>
        <v>y</v>
      </c>
      <c r="I1596" t="str">
        <f>VLOOKUP($D1596,metadata!$B$2:$S$450,6,FALSE)</f>
        <v>a</v>
      </c>
      <c r="J1596" t="str">
        <f>VLOOKUP($D1596,metadata!$B$2:$S$450,7,FALSE)</f>
        <v>i</v>
      </c>
      <c r="K1596">
        <f>VLOOKUP($D1596,metadata!$B$2:$S$450,8,FALSE)</f>
        <v>7</v>
      </c>
      <c r="L1596">
        <f>VLOOKUP($D1596,metadata!$B$2:$S$450,9,FALSE)</f>
        <v>5</v>
      </c>
      <c r="M1596">
        <f>VLOOKUP($D1596,metadata!$B$2:$S$450,10,FALSE)</f>
        <v>0</v>
      </c>
      <c r="N1596" t="str">
        <f>VLOOKUP($D1596,metadata!$B$2:$S$450,11,FALSE)</f>
        <v>Atrophaneura alcinous</v>
      </c>
      <c r="O1596" t="str">
        <f>VLOOKUP($D1596,metadata!$B$2:$S$450,12,FALSE)</f>
        <v>lepidoptera</v>
      </c>
      <c r="P1596" t="str">
        <f>VLOOKUP($D1596,metadata!$B$2:$S$450,13,FALSE)</f>
        <v xml:space="preserve"> Fuchu</v>
      </c>
      <c r="Q1596">
        <f>VLOOKUP($D1596,metadata!$B$2:$S$450,14,FALSE)</f>
        <v>35.668968999999997</v>
      </c>
      <c r="R1596">
        <f>VLOOKUP($D1596,metadata!$B$2:$S$450,15,FALSE)</f>
        <v>139.47766899999999</v>
      </c>
      <c r="S1596">
        <f>VLOOKUP($D1596,metadata!$B$2:$S$450,16,FALSE)</f>
        <v>0.05</v>
      </c>
      <c r="T1596">
        <f>VLOOKUP($D1596,metadata!$B$2:$S$450,17,FALSE)</f>
        <v>50</v>
      </c>
      <c r="U1596">
        <f>VLOOKUP($D1596,metadata!$B$2:$S$450,18,FALSE)</f>
        <v>0</v>
      </c>
      <c r="V1596">
        <f>VLOOKUP($D1596,metadata!$B$2:$Z$450,19,FALSE)</f>
        <v>25</v>
      </c>
      <c r="W1596" t="str">
        <f>VLOOKUP($D1596,metadata!$B$2:$Z$450,20,FALSE)</f>
        <v>global average</v>
      </c>
      <c r="X1596">
        <f>VLOOKUP($D1596,metadata!$B$2:$Z$450,21,FALSE)</f>
        <v>0</v>
      </c>
      <c r="Y1596">
        <f>VLOOKUP($D1596,metadata!$B$2:$Z$450,22,FALSE)</f>
        <v>19</v>
      </c>
      <c r="Z1596">
        <f>VLOOKUP($D1596,metadata!$B$2:$Z$450,23,FALSE)</f>
        <v>0</v>
      </c>
      <c r="AA1596">
        <f>VLOOKUP($D1596,metadata!$B$2:$Z$450,24,FALSE)</f>
        <v>0</v>
      </c>
      <c r="AB1596">
        <f>VLOOKUP($D1596,metadata!$B$2:$Z$450,25,FALSE)</f>
        <v>0</v>
      </c>
    </row>
    <row r="1597" spans="3:28" x14ac:dyDescent="0.3">
      <c r="C1597">
        <v>1596</v>
      </c>
      <c r="D1597" s="11" t="str">
        <f t="shared" si="24"/>
        <v>19- Fuchu</v>
      </c>
      <c r="E1597" t="str">
        <f>VLOOKUP($D1597,metadata!$B$2:$S$450,2,FALSE)</f>
        <v>Kato, Y</v>
      </c>
      <c r="F1597" t="str">
        <f>VLOOKUP($D1597,metadata!$B$2:$S$450,3,FALSE)</f>
        <v>Geographic variation in photoperiodic response for the induction of pupal diapause in the Aristolochia-feeding butterfly Atrophaneura alcinous</v>
      </c>
      <c r="G1597" t="str">
        <f>VLOOKUP($D1597,metadata!$B$2:$S$450,4,FALSE)</f>
        <v>10.1303/aez.2005.347</v>
      </c>
      <c r="H1597" t="str">
        <f>VLOOKUP($D1597,metadata!$B$2:$S$450,5,FALSE)</f>
        <v>y</v>
      </c>
      <c r="I1597" t="str">
        <f>VLOOKUP($D1597,metadata!$B$2:$S$450,6,FALSE)</f>
        <v>a</v>
      </c>
      <c r="J1597" t="str">
        <f>VLOOKUP($D1597,metadata!$B$2:$S$450,7,FALSE)</f>
        <v>i</v>
      </c>
      <c r="K1597">
        <f>VLOOKUP($D1597,metadata!$B$2:$S$450,8,FALSE)</f>
        <v>7</v>
      </c>
      <c r="L1597">
        <f>VLOOKUP($D1597,metadata!$B$2:$S$450,9,FALSE)</f>
        <v>5</v>
      </c>
      <c r="M1597">
        <f>VLOOKUP($D1597,metadata!$B$2:$S$450,10,FALSE)</f>
        <v>0</v>
      </c>
      <c r="N1597" t="str">
        <f>VLOOKUP($D1597,metadata!$B$2:$S$450,11,FALSE)</f>
        <v>Atrophaneura alcinous</v>
      </c>
      <c r="O1597" t="str">
        <f>VLOOKUP($D1597,metadata!$B$2:$S$450,12,FALSE)</f>
        <v>lepidoptera</v>
      </c>
      <c r="P1597" t="str">
        <f>VLOOKUP($D1597,metadata!$B$2:$S$450,13,FALSE)</f>
        <v xml:space="preserve"> Fuchu</v>
      </c>
      <c r="Q1597">
        <f>VLOOKUP($D1597,metadata!$B$2:$S$450,14,FALSE)</f>
        <v>35.668968999999997</v>
      </c>
      <c r="R1597">
        <f>VLOOKUP($D1597,metadata!$B$2:$S$450,15,FALSE)</f>
        <v>139.47766899999999</v>
      </c>
      <c r="S1597">
        <f>VLOOKUP($D1597,metadata!$B$2:$S$450,16,FALSE)</f>
        <v>0.05</v>
      </c>
      <c r="T1597">
        <f>VLOOKUP($D1597,metadata!$B$2:$S$450,17,FALSE)</f>
        <v>50</v>
      </c>
      <c r="U1597">
        <f>VLOOKUP($D1597,metadata!$B$2:$S$450,18,FALSE)</f>
        <v>0</v>
      </c>
      <c r="V1597">
        <f>VLOOKUP($D1597,metadata!$B$2:$Z$450,19,FALSE)</f>
        <v>25</v>
      </c>
      <c r="W1597" t="str">
        <f>VLOOKUP($D1597,metadata!$B$2:$Z$450,20,FALSE)</f>
        <v>global average</v>
      </c>
      <c r="X1597">
        <f>VLOOKUP($D1597,metadata!$B$2:$Z$450,21,FALSE)</f>
        <v>0</v>
      </c>
      <c r="Y1597">
        <f>VLOOKUP($D1597,metadata!$B$2:$Z$450,22,FALSE)</f>
        <v>19</v>
      </c>
      <c r="Z1597">
        <f>VLOOKUP($D1597,metadata!$B$2:$Z$450,23,FALSE)</f>
        <v>0</v>
      </c>
      <c r="AA1597">
        <f>VLOOKUP($D1597,metadata!$B$2:$Z$450,24,FALSE)</f>
        <v>0</v>
      </c>
      <c r="AB1597">
        <f>VLOOKUP($D1597,metadata!$B$2:$Z$450,25,FALSE)</f>
        <v>0</v>
      </c>
    </row>
    <row r="1598" spans="3:28" x14ac:dyDescent="0.3">
      <c r="C1598">
        <v>1597</v>
      </c>
      <c r="D1598" s="11" t="str">
        <f t="shared" si="24"/>
        <v>19- Fuchu</v>
      </c>
      <c r="E1598" t="str">
        <f>VLOOKUP($D1598,metadata!$B$2:$S$450,2,FALSE)</f>
        <v>Kato, Y</v>
      </c>
      <c r="F1598" t="str">
        <f>VLOOKUP($D1598,metadata!$B$2:$S$450,3,FALSE)</f>
        <v>Geographic variation in photoperiodic response for the induction of pupal diapause in the Aristolochia-feeding butterfly Atrophaneura alcinous</v>
      </c>
      <c r="G1598" t="str">
        <f>VLOOKUP($D1598,metadata!$B$2:$S$450,4,FALSE)</f>
        <v>10.1303/aez.2005.347</v>
      </c>
      <c r="H1598" t="str">
        <f>VLOOKUP($D1598,metadata!$B$2:$S$450,5,FALSE)</f>
        <v>y</v>
      </c>
      <c r="I1598" t="str">
        <f>VLOOKUP($D1598,metadata!$B$2:$S$450,6,FALSE)</f>
        <v>a</v>
      </c>
      <c r="J1598" t="str">
        <f>VLOOKUP($D1598,metadata!$B$2:$S$450,7,FALSE)</f>
        <v>i</v>
      </c>
      <c r="K1598">
        <f>VLOOKUP($D1598,metadata!$B$2:$S$450,8,FALSE)</f>
        <v>7</v>
      </c>
      <c r="L1598">
        <f>VLOOKUP($D1598,metadata!$B$2:$S$450,9,FALSE)</f>
        <v>5</v>
      </c>
      <c r="M1598">
        <f>VLOOKUP($D1598,metadata!$B$2:$S$450,10,FALSE)</f>
        <v>0</v>
      </c>
      <c r="N1598" t="str">
        <f>VLOOKUP($D1598,metadata!$B$2:$S$450,11,FALSE)</f>
        <v>Atrophaneura alcinous</v>
      </c>
      <c r="O1598" t="str">
        <f>VLOOKUP($D1598,metadata!$B$2:$S$450,12,FALSE)</f>
        <v>lepidoptera</v>
      </c>
      <c r="P1598" t="str">
        <f>VLOOKUP($D1598,metadata!$B$2:$S$450,13,FALSE)</f>
        <v xml:space="preserve"> Fuchu</v>
      </c>
      <c r="Q1598">
        <f>VLOOKUP($D1598,metadata!$B$2:$S$450,14,FALSE)</f>
        <v>35.668968999999997</v>
      </c>
      <c r="R1598">
        <f>VLOOKUP($D1598,metadata!$B$2:$S$450,15,FALSE)</f>
        <v>139.47766899999999</v>
      </c>
      <c r="S1598">
        <f>VLOOKUP($D1598,metadata!$B$2:$S$450,16,FALSE)</f>
        <v>0.05</v>
      </c>
      <c r="T1598">
        <f>VLOOKUP($D1598,metadata!$B$2:$S$450,17,FALSE)</f>
        <v>50</v>
      </c>
      <c r="U1598">
        <f>VLOOKUP($D1598,metadata!$B$2:$S$450,18,FALSE)</f>
        <v>0</v>
      </c>
      <c r="V1598">
        <f>VLOOKUP($D1598,metadata!$B$2:$Z$450,19,FALSE)</f>
        <v>25</v>
      </c>
      <c r="W1598" t="str">
        <f>VLOOKUP($D1598,metadata!$B$2:$Z$450,20,FALSE)</f>
        <v>global average</v>
      </c>
      <c r="X1598">
        <f>VLOOKUP($D1598,metadata!$B$2:$Z$450,21,FALSE)</f>
        <v>0</v>
      </c>
      <c r="Y1598">
        <f>VLOOKUP($D1598,metadata!$B$2:$Z$450,22,FALSE)</f>
        <v>19</v>
      </c>
      <c r="Z1598">
        <f>VLOOKUP($D1598,metadata!$B$2:$Z$450,23,FALSE)</f>
        <v>0</v>
      </c>
      <c r="AA1598">
        <f>VLOOKUP($D1598,metadata!$B$2:$Z$450,24,FALSE)</f>
        <v>0</v>
      </c>
      <c r="AB1598">
        <f>VLOOKUP($D1598,metadata!$B$2:$Z$450,25,FALSE)</f>
        <v>0</v>
      </c>
    </row>
    <row r="1599" spans="3:28" x14ac:dyDescent="0.3">
      <c r="C1599">
        <v>1598</v>
      </c>
      <c r="D1599" s="11" t="str">
        <f t="shared" si="24"/>
        <v>19- Fuchu</v>
      </c>
      <c r="E1599" t="str">
        <f>VLOOKUP($D1599,metadata!$B$2:$S$450,2,FALSE)</f>
        <v>Kato, Y</v>
      </c>
      <c r="F1599" t="str">
        <f>VLOOKUP($D1599,metadata!$B$2:$S$450,3,FALSE)</f>
        <v>Geographic variation in photoperiodic response for the induction of pupal diapause in the Aristolochia-feeding butterfly Atrophaneura alcinous</v>
      </c>
      <c r="G1599" t="str">
        <f>VLOOKUP($D1599,metadata!$B$2:$S$450,4,FALSE)</f>
        <v>10.1303/aez.2005.347</v>
      </c>
      <c r="H1599" t="str">
        <f>VLOOKUP($D1599,metadata!$B$2:$S$450,5,FALSE)</f>
        <v>y</v>
      </c>
      <c r="I1599" t="str">
        <f>VLOOKUP($D1599,metadata!$B$2:$S$450,6,FALSE)</f>
        <v>a</v>
      </c>
      <c r="J1599" t="str">
        <f>VLOOKUP($D1599,metadata!$B$2:$S$450,7,FALSE)</f>
        <v>i</v>
      </c>
      <c r="K1599">
        <f>VLOOKUP($D1599,metadata!$B$2:$S$450,8,FALSE)</f>
        <v>7</v>
      </c>
      <c r="L1599">
        <f>VLOOKUP($D1599,metadata!$B$2:$S$450,9,FALSE)</f>
        <v>5</v>
      </c>
      <c r="M1599">
        <f>VLOOKUP($D1599,metadata!$B$2:$S$450,10,FALSE)</f>
        <v>0</v>
      </c>
      <c r="N1599" t="str">
        <f>VLOOKUP($D1599,metadata!$B$2:$S$450,11,FALSE)</f>
        <v>Atrophaneura alcinous</v>
      </c>
      <c r="O1599" t="str">
        <f>VLOOKUP($D1599,metadata!$B$2:$S$450,12,FALSE)</f>
        <v>lepidoptera</v>
      </c>
      <c r="P1599" t="str">
        <f>VLOOKUP($D1599,metadata!$B$2:$S$450,13,FALSE)</f>
        <v xml:space="preserve"> Fuchu</v>
      </c>
      <c r="Q1599">
        <f>VLOOKUP($D1599,metadata!$B$2:$S$450,14,FALSE)</f>
        <v>35.668968999999997</v>
      </c>
      <c r="R1599">
        <f>VLOOKUP($D1599,metadata!$B$2:$S$450,15,FALSE)</f>
        <v>139.47766899999999</v>
      </c>
      <c r="S1599">
        <f>VLOOKUP($D1599,metadata!$B$2:$S$450,16,FALSE)</f>
        <v>0.05</v>
      </c>
      <c r="T1599">
        <f>VLOOKUP($D1599,metadata!$B$2:$S$450,17,FALSE)</f>
        <v>50</v>
      </c>
      <c r="U1599">
        <f>VLOOKUP($D1599,metadata!$B$2:$S$450,18,FALSE)</f>
        <v>0</v>
      </c>
      <c r="V1599">
        <f>VLOOKUP($D1599,metadata!$B$2:$Z$450,19,FALSE)</f>
        <v>25</v>
      </c>
      <c r="W1599" t="str">
        <f>VLOOKUP($D1599,metadata!$B$2:$Z$450,20,FALSE)</f>
        <v>global average</v>
      </c>
      <c r="X1599">
        <f>VLOOKUP($D1599,metadata!$B$2:$Z$450,21,FALSE)</f>
        <v>0</v>
      </c>
      <c r="Y1599">
        <f>VLOOKUP($D1599,metadata!$B$2:$Z$450,22,FALSE)</f>
        <v>19</v>
      </c>
      <c r="Z1599">
        <f>VLOOKUP($D1599,metadata!$B$2:$Z$450,23,FALSE)</f>
        <v>0</v>
      </c>
      <c r="AA1599">
        <f>VLOOKUP($D1599,metadata!$B$2:$Z$450,24,FALSE)</f>
        <v>0</v>
      </c>
      <c r="AB1599">
        <f>VLOOKUP($D1599,metadata!$B$2:$Z$450,25,FALSE)</f>
        <v>0</v>
      </c>
    </row>
    <row r="1600" spans="3:28" x14ac:dyDescent="0.3">
      <c r="C1600">
        <v>1599</v>
      </c>
      <c r="D1600" s="11" t="str">
        <f t="shared" si="24"/>
        <v>19- Fuchu</v>
      </c>
      <c r="E1600" t="str">
        <f>VLOOKUP($D1600,metadata!$B$2:$S$450,2,FALSE)</f>
        <v>Kato, Y</v>
      </c>
      <c r="F1600" t="str">
        <f>VLOOKUP($D1600,metadata!$B$2:$S$450,3,FALSE)</f>
        <v>Geographic variation in photoperiodic response for the induction of pupal diapause in the Aristolochia-feeding butterfly Atrophaneura alcinous</v>
      </c>
      <c r="G1600" t="str">
        <f>VLOOKUP($D1600,metadata!$B$2:$S$450,4,FALSE)</f>
        <v>10.1303/aez.2005.347</v>
      </c>
      <c r="H1600" t="str">
        <f>VLOOKUP($D1600,metadata!$B$2:$S$450,5,FALSE)</f>
        <v>y</v>
      </c>
      <c r="I1600" t="str">
        <f>VLOOKUP($D1600,metadata!$B$2:$S$450,6,FALSE)</f>
        <v>a</v>
      </c>
      <c r="J1600" t="str">
        <f>VLOOKUP($D1600,metadata!$B$2:$S$450,7,FALSE)</f>
        <v>i</v>
      </c>
      <c r="K1600">
        <f>VLOOKUP($D1600,metadata!$B$2:$S$450,8,FALSE)</f>
        <v>7</v>
      </c>
      <c r="L1600">
        <f>VLOOKUP($D1600,metadata!$B$2:$S$450,9,FALSE)</f>
        <v>5</v>
      </c>
      <c r="M1600">
        <f>VLOOKUP($D1600,metadata!$B$2:$S$450,10,FALSE)</f>
        <v>0</v>
      </c>
      <c r="N1600" t="str">
        <f>VLOOKUP($D1600,metadata!$B$2:$S$450,11,FALSE)</f>
        <v>Atrophaneura alcinous</v>
      </c>
      <c r="O1600" t="str">
        <f>VLOOKUP($D1600,metadata!$B$2:$S$450,12,FALSE)</f>
        <v>lepidoptera</v>
      </c>
      <c r="P1600" t="str">
        <f>VLOOKUP($D1600,metadata!$B$2:$S$450,13,FALSE)</f>
        <v xml:space="preserve"> Fuchu</v>
      </c>
      <c r="Q1600">
        <f>VLOOKUP($D1600,metadata!$B$2:$S$450,14,FALSE)</f>
        <v>35.668968999999997</v>
      </c>
      <c r="R1600">
        <f>VLOOKUP($D1600,metadata!$B$2:$S$450,15,FALSE)</f>
        <v>139.47766899999999</v>
      </c>
      <c r="S1600">
        <f>VLOOKUP($D1600,metadata!$B$2:$S$450,16,FALSE)</f>
        <v>0.05</v>
      </c>
      <c r="T1600">
        <f>VLOOKUP($D1600,metadata!$B$2:$S$450,17,FALSE)</f>
        <v>50</v>
      </c>
      <c r="U1600">
        <f>VLOOKUP($D1600,metadata!$B$2:$S$450,18,FALSE)</f>
        <v>0</v>
      </c>
      <c r="V1600">
        <f>VLOOKUP($D1600,metadata!$B$2:$Z$450,19,FALSE)</f>
        <v>25</v>
      </c>
      <c r="W1600" t="str">
        <f>VLOOKUP($D1600,metadata!$B$2:$Z$450,20,FALSE)</f>
        <v>global average</v>
      </c>
      <c r="X1600">
        <f>VLOOKUP($D1600,metadata!$B$2:$Z$450,21,FALSE)</f>
        <v>0</v>
      </c>
      <c r="Y1600">
        <f>VLOOKUP($D1600,metadata!$B$2:$Z$450,22,FALSE)</f>
        <v>19</v>
      </c>
      <c r="Z1600">
        <f>VLOOKUP($D1600,metadata!$B$2:$Z$450,23,FALSE)</f>
        <v>0</v>
      </c>
      <c r="AA1600">
        <f>VLOOKUP($D1600,metadata!$B$2:$Z$450,24,FALSE)</f>
        <v>0</v>
      </c>
      <c r="AB1600">
        <f>VLOOKUP($D1600,metadata!$B$2:$Z$450,25,FALSE)</f>
        <v>0</v>
      </c>
    </row>
    <row r="1601" spans="3:28" x14ac:dyDescent="0.3">
      <c r="C1601">
        <v>1600</v>
      </c>
      <c r="D1601" s="11" t="str">
        <f t="shared" si="24"/>
        <v>19- Fuchu</v>
      </c>
      <c r="E1601" t="str">
        <f>VLOOKUP($D1601,metadata!$B$2:$S$450,2,FALSE)</f>
        <v>Kato, Y</v>
      </c>
      <c r="F1601" t="str">
        <f>VLOOKUP($D1601,metadata!$B$2:$S$450,3,FALSE)</f>
        <v>Geographic variation in photoperiodic response for the induction of pupal diapause in the Aristolochia-feeding butterfly Atrophaneura alcinous</v>
      </c>
      <c r="G1601" t="str">
        <f>VLOOKUP($D1601,metadata!$B$2:$S$450,4,FALSE)</f>
        <v>10.1303/aez.2005.347</v>
      </c>
      <c r="H1601" t="str">
        <f>VLOOKUP($D1601,metadata!$B$2:$S$450,5,FALSE)</f>
        <v>y</v>
      </c>
      <c r="I1601" t="str">
        <f>VLOOKUP($D1601,metadata!$B$2:$S$450,6,FALSE)</f>
        <v>a</v>
      </c>
      <c r="J1601" t="str">
        <f>VLOOKUP($D1601,metadata!$B$2:$S$450,7,FALSE)</f>
        <v>i</v>
      </c>
      <c r="K1601">
        <f>VLOOKUP($D1601,metadata!$B$2:$S$450,8,FALSE)</f>
        <v>7</v>
      </c>
      <c r="L1601">
        <f>VLOOKUP($D1601,metadata!$B$2:$S$450,9,FALSE)</f>
        <v>5</v>
      </c>
      <c r="M1601">
        <f>VLOOKUP($D1601,metadata!$B$2:$S$450,10,FALSE)</f>
        <v>0</v>
      </c>
      <c r="N1601" t="str">
        <f>VLOOKUP($D1601,metadata!$B$2:$S$450,11,FALSE)</f>
        <v>Atrophaneura alcinous</v>
      </c>
      <c r="O1601" t="str">
        <f>VLOOKUP($D1601,metadata!$B$2:$S$450,12,FALSE)</f>
        <v>lepidoptera</v>
      </c>
      <c r="P1601" t="str">
        <f>VLOOKUP($D1601,metadata!$B$2:$S$450,13,FALSE)</f>
        <v xml:space="preserve"> Fuchu</v>
      </c>
      <c r="Q1601">
        <f>VLOOKUP($D1601,metadata!$B$2:$S$450,14,FALSE)</f>
        <v>35.668968999999997</v>
      </c>
      <c r="R1601">
        <f>VLOOKUP($D1601,metadata!$B$2:$S$450,15,FALSE)</f>
        <v>139.47766899999999</v>
      </c>
      <c r="S1601">
        <f>VLOOKUP($D1601,metadata!$B$2:$S$450,16,FALSE)</f>
        <v>0.05</v>
      </c>
      <c r="T1601">
        <f>VLOOKUP($D1601,metadata!$B$2:$S$450,17,FALSE)</f>
        <v>50</v>
      </c>
      <c r="U1601">
        <f>VLOOKUP($D1601,metadata!$B$2:$S$450,18,FALSE)</f>
        <v>0</v>
      </c>
      <c r="V1601">
        <f>VLOOKUP($D1601,metadata!$B$2:$Z$450,19,FALSE)</f>
        <v>25</v>
      </c>
      <c r="W1601" t="str">
        <f>VLOOKUP($D1601,metadata!$B$2:$Z$450,20,FALSE)</f>
        <v>global average</v>
      </c>
      <c r="X1601">
        <f>VLOOKUP($D1601,metadata!$B$2:$Z$450,21,FALSE)</f>
        <v>0</v>
      </c>
      <c r="Y1601">
        <f>VLOOKUP($D1601,metadata!$B$2:$Z$450,22,FALSE)</f>
        <v>19</v>
      </c>
      <c r="Z1601">
        <f>VLOOKUP($D1601,metadata!$B$2:$Z$450,23,FALSE)</f>
        <v>0</v>
      </c>
      <c r="AA1601">
        <f>VLOOKUP($D1601,metadata!$B$2:$Z$450,24,FALSE)</f>
        <v>0</v>
      </c>
      <c r="AB1601">
        <f>VLOOKUP($D1601,metadata!$B$2:$Z$450,25,FALSE)</f>
        <v>0</v>
      </c>
    </row>
    <row r="1602" spans="3:28" x14ac:dyDescent="0.3">
      <c r="C1602">
        <v>1601</v>
      </c>
      <c r="D1602" s="11" t="str">
        <f t="shared" si="24"/>
        <v>19- Fuchu</v>
      </c>
      <c r="E1602" t="str">
        <f>VLOOKUP($D1602,metadata!$B$2:$S$450,2,FALSE)</f>
        <v>Kato, Y</v>
      </c>
      <c r="F1602" t="str">
        <f>VLOOKUP($D1602,metadata!$B$2:$S$450,3,FALSE)</f>
        <v>Geographic variation in photoperiodic response for the induction of pupal diapause in the Aristolochia-feeding butterfly Atrophaneura alcinous</v>
      </c>
      <c r="G1602" t="str">
        <f>VLOOKUP($D1602,metadata!$B$2:$S$450,4,FALSE)</f>
        <v>10.1303/aez.2005.347</v>
      </c>
      <c r="H1602" t="str">
        <f>VLOOKUP($D1602,metadata!$B$2:$S$450,5,FALSE)</f>
        <v>y</v>
      </c>
      <c r="I1602" t="str">
        <f>VLOOKUP($D1602,metadata!$B$2:$S$450,6,FALSE)</f>
        <v>a</v>
      </c>
      <c r="J1602" t="str">
        <f>VLOOKUP($D1602,metadata!$B$2:$S$450,7,FALSE)</f>
        <v>i</v>
      </c>
      <c r="K1602">
        <f>VLOOKUP($D1602,metadata!$B$2:$S$450,8,FALSE)</f>
        <v>7</v>
      </c>
      <c r="L1602">
        <f>VLOOKUP($D1602,metadata!$B$2:$S$450,9,FALSE)</f>
        <v>5</v>
      </c>
      <c r="M1602">
        <f>VLOOKUP($D1602,metadata!$B$2:$S$450,10,FALSE)</f>
        <v>0</v>
      </c>
      <c r="N1602" t="str">
        <f>VLOOKUP($D1602,metadata!$B$2:$S$450,11,FALSE)</f>
        <v>Atrophaneura alcinous</v>
      </c>
      <c r="O1602" t="str">
        <f>VLOOKUP($D1602,metadata!$B$2:$S$450,12,FALSE)</f>
        <v>lepidoptera</v>
      </c>
      <c r="P1602" t="str">
        <f>VLOOKUP($D1602,metadata!$B$2:$S$450,13,FALSE)</f>
        <v xml:space="preserve"> Fuchu</v>
      </c>
      <c r="Q1602">
        <f>VLOOKUP($D1602,metadata!$B$2:$S$450,14,FALSE)</f>
        <v>35.668968999999997</v>
      </c>
      <c r="R1602">
        <f>VLOOKUP($D1602,metadata!$B$2:$S$450,15,FALSE)</f>
        <v>139.47766899999999</v>
      </c>
      <c r="S1602">
        <f>VLOOKUP($D1602,metadata!$B$2:$S$450,16,FALSE)</f>
        <v>0.05</v>
      </c>
      <c r="T1602">
        <f>VLOOKUP($D1602,metadata!$B$2:$S$450,17,FALSE)</f>
        <v>50</v>
      </c>
      <c r="U1602">
        <f>VLOOKUP($D1602,metadata!$B$2:$S$450,18,FALSE)</f>
        <v>0</v>
      </c>
      <c r="V1602">
        <f>VLOOKUP($D1602,metadata!$B$2:$Z$450,19,FALSE)</f>
        <v>25</v>
      </c>
      <c r="W1602" t="str">
        <f>VLOOKUP($D1602,metadata!$B$2:$Z$450,20,FALSE)</f>
        <v>global average</v>
      </c>
      <c r="X1602">
        <f>VLOOKUP($D1602,metadata!$B$2:$Z$450,21,FALSE)</f>
        <v>0</v>
      </c>
      <c r="Y1602">
        <f>VLOOKUP($D1602,metadata!$B$2:$Z$450,22,FALSE)</f>
        <v>19</v>
      </c>
      <c r="Z1602">
        <f>VLOOKUP($D1602,metadata!$B$2:$Z$450,23,FALSE)</f>
        <v>0</v>
      </c>
      <c r="AA1602">
        <f>VLOOKUP($D1602,metadata!$B$2:$Z$450,24,FALSE)</f>
        <v>0</v>
      </c>
      <c r="AB1602">
        <f>VLOOKUP($D1602,metadata!$B$2:$Z$450,25,FALSE)</f>
        <v>0</v>
      </c>
    </row>
    <row r="1603" spans="3:28" x14ac:dyDescent="0.3">
      <c r="C1603">
        <v>1602</v>
      </c>
      <c r="D1603" s="11" t="str">
        <f t="shared" ref="D1603:D1666" si="25">VLOOKUP(C1603,$A$1:$B$451,2)</f>
        <v>19- Fuchu</v>
      </c>
      <c r="E1603" t="str">
        <f>VLOOKUP($D1603,metadata!$B$2:$S$450,2,FALSE)</f>
        <v>Kato, Y</v>
      </c>
      <c r="F1603" t="str">
        <f>VLOOKUP($D1603,metadata!$B$2:$S$450,3,FALSE)</f>
        <v>Geographic variation in photoperiodic response for the induction of pupal diapause in the Aristolochia-feeding butterfly Atrophaneura alcinous</v>
      </c>
      <c r="G1603" t="str">
        <f>VLOOKUP($D1603,metadata!$B$2:$S$450,4,FALSE)</f>
        <v>10.1303/aez.2005.347</v>
      </c>
      <c r="H1603" t="str">
        <f>VLOOKUP($D1603,metadata!$B$2:$S$450,5,FALSE)</f>
        <v>y</v>
      </c>
      <c r="I1603" t="str">
        <f>VLOOKUP($D1603,metadata!$B$2:$S$450,6,FALSE)</f>
        <v>a</v>
      </c>
      <c r="J1603" t="str">
        <f>VLOOKUP($D1603,metadata!$B$2:$S$450,7,FALSE)</f>
        <v>i</v>
      </c>
      <c r="K1603">
        <f>VLOOKUP($D1603,metadata!$B$2:$S$450,8,FALSE)</f>
        <v>7</v>
      </c>
      <c r="L1603">
        <f>VLOOKUP($D1603,metadata!$B$2:$S$450,9,FALSE)</f>
        <v>5</v>
      </c>
      <c r="M1603">
        <f>VLOOKUP($D1603,metadata!$B$2:$S$450,10,FALSE)</f>
        <v>0</v>
      </c>
      <c r="N1603" t="str">
        <f>VLOOKUP($D1603,metadata!$B$2:$S$450,11,FALSE)</f>
        <v>Atrophaneura alcinous</v>
      </c>
      <c r="O1603" t="str">
        <f>VLOOKUP($D1603,metadata!$B$2:$S$450,12,FALSE)</f>
        <v>lepidoptera</v>
      </c>
      <c r="P1603" t="str">
        <f>VLOOKUP($D1603,metadata!$B$2:$S$450,13,FALSE)</f>
        <v xml:space="preserve"> Fuchu</v>
      </c>
      <c r="Q1603">
        <f>VLOOKUP($D1603,metadata!$B$2:$S$450,14,FALSE)</f>
        <v>35.668968999999997</v>
      </c>
      <c r="R1603">
        <f>VLOOKUP($D1603,metadata!$B$2:$S$450,15,FALSE)</f>
        <v>139.47766899999999</v>
      </c>
      <c r="S1603">
        <f>VLOOKUP($D1603,metadata!$B$2:$S$450,16,FALSE)</f>
        <v>0.05</v>
      </c>
      <c r="T1603">
        <f>VLOOKUP($D1603,metadata!$B$2:$S$450,17,FALSE)</f>
        <v>50</v>
      </c>
      <c r="U1603">
        <f>VLOOKUP($D1603,metadata!$B$2:$S$450,18,FALSE)</f>
        <v>0</v>
      </c>
      <c r="V1603">
        <f>VLOOKUP($D1603,metadata!$B$2:$Z$450,19,FALSE)</f>
        <v>25</v>
      </c>
      <c r="W1603" t="str">
        <f>VLOOKUP($D1603,metadata!$B$2:$Z$450,20,FALSE)</f>
        <v>global average</v>
      </c>
      <c r="X1603">
        <f>VLOOKUP($D1603,metadata!$B$2:$Z$450,21,FALSE)</f>
        <v>0</v>
      </c>
      <c r="Y1603">
        <f>VLOOKUP($D1603,metadata!$B$2:$Z$450,22,FALSE)</f>
        <v>19</v>
      </c>
      <c r="Z1603">
        <f>VLOOKUP($D1603,metadata!$B$2:$Z$450,23,FALSE)</f>
        <v>0</v>
      </c>
      <c r="AA1603">
        <f>VLOOKUP($D1603,metadata!$B$2:$Z$450,24,FALSE)</f>
        <v>0</v>
      </c>
      <c r="AB1603">
        <f>VLOOKUP($D1603,metadata!$B$2:$Z$450,25,FALSE)</f>
        <v>0</v>
      </c>
    </row>
    <row r="1604" spans="3:28" x14ac:dyDescent="0.3">
      <c r="C1604">
        <v>1603</v>
      </c>
      <c r="D1604" s="11" t="str">
        <f t="shared" si="25"/>
        <v>19- Fuchu</v>
      </c>
      <c r="E1604" t="str">
        <f>VLOOKUP($D1604,metadata!$B$2:$S$450,2,FALSE)</f>
        <v>Kato, Y</v>
      </c>
      <c r="F1604" t="str">
        <f>VLOOKUP($D1604,metadata!$B$2:$S$450,3,FALSE)</f>
        <v>Geographic variation in photoperiodic response for the induction of pupal diapause in the Aristolochia-feeding butterfly Atrophaneura alcinous</v>
      </c>
      <c r="G1604" t="str">
        <f>VLOOKUP($D1604,metadata!$B$2:$S$450,4,FALSE)</f>
        <v>10.1303/aez.2005.347</v>
      </c>
      <c r="H1604" t="str">
        <f>VLOOKUP($D1604,metadata!$B$2:$S$450,5,FALSE)</f>
        <v>y</v>
      </c>
      <c r="I1604" t="str">
        <f>VLOOKUP($D1604,metadata!$B$2:$S$450,6,FALSE)</f>
        <v>a</v>
      </c>
      <c r="J1604" t="str">
        <f>VLOOKUP($D1604,metadata!$B$2:$S$450,7,FALSE)</f>
        <v>i</v>
      </c>
      <c r="K1604">
        <f>VLOOKUP($D1604,metadata!$B$2:$S$450,8,FALSE)</f>
        <v>7</v>
      </c>
      <c r="L1604">
        <f>VLOOKUP($D1604,metadata!$B$2:$S$450,9,FALSE)</f>
        <v>5</v>
      </c>
      <c r="M1604">
        <f>VLOOKUP($D1604,metadata!$B$2:$S$450,10,FALSE)</f>
        <v>0</v>
      </c>
      <c r="N1604" t="str">
        <f>VLOOKUP($D1604,metadata!$B$2:$S$450,11,FALSE)</f>
        <v>Atrophaneura alcinous</v>
      </c>
      <c r="O1604" t="str">
        <f>VLOOKUP($D1604,metadata!$B$2:$S$450,12,FALSE)</f>
        <v>lepidoptera</v>
      </c>
      <c r="P1604" t="str">
        <f>VLOOKUP($D1604,metadata!$B$2:$S$450,13,FALSE)</f>
        <v xml:space="preserve"> Fuchu</v>
      </c>
      <c r="Q1604">
        <f>VLOOKUP($D1604,metadata!$B$2:$S$450,14,FALSE)</f>
        <v>35.668968999999997</v>
      </c>
      <c r="R1604">
        <f>VLOOKUP($D1604,metadata!$B$2:$S$450,15,FALSE)</f>
        <v>139.47766899999999</v>
      </c>
      <c r="S1604">
        <f>VLOOKUP($D1604,metadata!$B$2:$S$450,16,FALSE)</f>
        <v>0.05</v>
      </c>
      <c r="T1604">
        <f>VLOOKUP($D1604,metadata!$B$2:$S$450,17,FALSE)</f>
        <v>50</v>
      </c>
      <c r="U1604">
        <f>VLOOKUP($D1604,metadata!$B$2:$S$450,18,FALSE)</f>
        <v>0</v>
      </c>
      <c r="V1604">
        <f>VLOOKUP($D1604,metadata!$B$2:$Z$450,19,FALSE)</f>
        <v>25</v>
      </c>
      <c r="W1604" t="str">
        <f>VLOOKUP($D1604,metadata!$B$2:$Z$450,20,FALSE)</f>
        <v>global average</v>
      </c>
      <c r="X1604">
        <f>VLOOKUP($D1604,metadata!$B$2:$Z$450,21,FALSE)</f>
        <v>0</v>
      </c>
      <c r="Y1604">
        <f>VLOOKUP($D1604,metadata!$B$2:$Z$450,22,FALSE)</f>
        <v>19</v>
      </c>
      <c r="Z1604">
        <f>VLOOKUP($D1604,metadata!$B$2:$Z$450,23,FALSE)</f>
        <v>0</v>
      </c>
      <c r="AA1604">
        <f>VLOOKUP($D1604,metadata!$B$2:$Z$450,24,FALSE)</f>
        <v>0</v>
      </c>
      <c r="AB1604">
        <f>VLOOKUP($D1604,metadata!$B$2:$Z$450,25,FALSE)</f>
        <v>0</v>
      </c>
    </row>
    <row r="1605" spans="3:28" x14ac:dyDescent="0.3">
      <c r="C1605">
        <v>1604</v>
      </c>
      <c r="D1605" s="11" t="str">
        <f t="shared" si="25"/>
        <v>19- Fuchu</v>
      </c>
      <c r="E1605" t="str">
        <f>VLOOKUP($D1605,metadata!$B$2:$S$450,2,FALSE)</f>
        <v>Kato, Y</v>
      </c>
      <c r="F1605" t="str">
        <f>VLOOKUP($D1605,metadata!$B$2:$S$450,3,FALSE)</f>
        <v>Geographic variation in photoperiodic response for the induction of pupal diapause in the Aristolochia-feeding butterfly Atrophaneura alcinous</v>
      </c>
      <c r="G1605" t="str">
        <f>VLOOKUP($D1605,metadata!$B$2:$S$450,4,FALSE)</f>
        <v>10.1303/aez.2005.347</v>
      </c>
      <c r="H1605" t="str">
        <f>VLOOKUP($D1605,metadata!$B$2:$S$450,5,FALSE)</f>
        <v>y</v>
      </c>
      <c r="I1605" t="str">
        <f>VLOOKUP($D1605,metadata!$B$2:$S$450,6,FALSE)</f>
        <v>a</v>
      </c>
      <c r="J1605" t="str">
        <f>VLOOKUP($D1605,metadata!$B$2:$S$450,7,FALSE)</f>
        <v>i</v>
      </c>
      <c r="K1605">
        <f>VLOOKUP($D1605,metadata!$B$2:$S$450,8,FALSE)</f>
        <v>7</v>
      </c>
      <c r="L1605">
        <f>VLOOKUP($D1605,metadata!$B$2:$S$450,9,FALSE)</f>
        <v>5</v>
      </c>
      <c r="M1605">
        <f>VLOOKUP($D1605,metadata!$B$2:$S$450,10,FALSE)</f>
        <v>0</v>
      </c>
      <c r="N1605" t="str">
        <f>VLOOKUP($D1605,metadata!$B$2:$S$450,11,FALSE)</f>
        <v>Atrophaneura alcinous</v>
      </c>
      <c r="O1605" t="str">
        <f>VLOOKUP($D1605,metadata!$B$2:$S$450,12,FALSE)</f>
        <v>lepidoptera</v>
      </c>
      <c r="P1605" t="str">
        <f>VLOOKUP($D1605,metadata!$B$2:$S$450,13,FALSE)</f>
        <v xml:space="preserve"> Fuchu</v>
      </c>
      <c r="Q1605">
        <f>VLOOKUP($D1605,metadata!$B$2:$S$450,14,FALSE)</f>
        <v>35.668968999999997</v>
      </c>
      <c r="R1605">
        <f>VLOOKUP($D1605,metadata!$B$2:$S$450,15,FALSE)</f>
        <v>139.47766899999999</v>
      </c>
      <c r="S1605">
        <f>VLOOKUP($D1605,metadata!$B$2:$S$450,16,FALSE)</f>
        <v>0.05</v>
      </c>
      <c r="T1605">
        <f>VLOOKUP($D1605,metadata!$B$2:$S$450,17,FALSE)</f>
        <v>50</v>
      </c>
      <c r="U1605">
        <f>VLOOKUP($D1605,metadata!$B$2:$S$450,18,FALSE)</f>
        <v>0</v>
      </c>
      <c r="V1605">
        <f>VLOOKUP($D1605,metadata!$B$2:$Z$450,19,FALSE)</f>
        <v>25</v>
      </c>
      <c r="W1605" t="str">
        <f>VLOOKUP($D1605,metadata!$B$2:$Z$450,20,FALSE)</f>
        <v>global average</v>
      </c>
      <c r="X1605">
        <f>VLOOKUP($D1605,metadata!$B$2:$Z$450,21,FALSE)</f>
        <v>0</v>
      </c>
      <c r="Y1605">
        <f>VLOOKUP($D1605,metadata!$B$2:$Z$450,22,FALSE)</f>
        <v>19</v>
      </c>
      <c r="Z1605">
        <f>VLOOKUP($D1605,metadata!$B$2:$Z$450,23,FALSE)</f>
        <v>0</v>
      </c>
      <c r="AA1605">
        <f>VLOOKUP($D1605,metadata!$B$2:$Z$450,24,FALSE)</f>
        <v>0</v>
      </c>
      <c r="AB1605">
        <f>VLOOKUP($D1605,metadata!$B$2:$Z$450,25,FALSE)</f>
        <v>0</v>
      </c>
    </row>
    <row r="1606" spans="3:28" x14ac:dyDescent="0.3">
      <c r="C1606">
        <v>1605</v>
      </c>
      <c r="D1606" s="11" t="str">
        <f t="shared" si="25"/>
        <v>19- Fuchu</v>
      </c>
      <c r="E1606" t="str">
        <f>VLOOKUP($D1606,metadata!$B$2:$S$450,2,FALSE)</f>
        <v>Kato, Y</v>
      </c>
      <c r="F1606" t="str">
        <f>VLOOKUP($D1606,metadata!$B$2:$S$450,3,FALSE)</f>
        <v>Geographic variation in photoperiodic response for the induction of pupal diapause in the Aristolochia-feeding butterfly Atrophaneura alcinous</v>
      </c>
      <c r="G1606" t="str">
        <f>VLOOKUP($D1606,metadata!$B$2:$S$450,4,FALSE)</f>
        <v>10.1303/aez.2005.347</v>
      </c>
      <c r="H1606" t="str">
        <f>VLOOKUP($D1606,metadata!$B$2:$S$450,5,FALSE)</f>
        <v>y</v>
      </c>
      <c r="I1606" t="str">
        <f>VLOOKUP($D1606,metadata!$B$2:$S$450,6,FALSE)</f>
        <v>a</v>
      </c>
      <c r="J1606" t="str">
        <f>VLOOKUP($D1606,metadata!$B$2:$S$450,7,FALSE)</f>
        <v>i</v>
      </c>
      <c r="K1606">
        <f>VLOOKUP($D1606,metadata!$B$2:$S$450,8,FALSE)</f>
        <v>7</v>
      </c>
      <c r="L1606">
        <f>VLOOKUP($D1606,metadata!$B$2:$S$450,9,FALSE)</f>
        <v>5</v>
      </c>
      <c r="M1606">
        <f>VLOOKUP($D1606,metadata!$B$2:$S$450,10,FALSE)</f>
        <v>0</v>
      </c>
      <c r="N1606" t="str">
        <f>VLOOKUP($D1606,metadata!$B$2:$S$450,11,FALSE)</f>
        <v>Atrophaneura alcinous</v>
      </c>
      <c r="O1606" t="str">
        <f>VLOOKUP($D1606,metadata!$B$2:$S$450,12,FALSE)</f>
        <v>lepidoptera</v>
      </c>
      <c r="P1606" t="str">
        <f>VLOOKUP($D1606,metadata!$B$2:$S$450,13,FALSE)</f>
        <v xml:space="preserve"> Fuchu</v>
      </c>
      <c r="Q1606">
        <f>VLOOKUP($D1606,metadata!$B$2:$S$450,14,FALSE)</f>
        <v>35.668968999999997</v>
      </c>
      <c r="R1606">
        <f>VLOOKUP($D1606,metadata!$B$2:$S$450,15,FALSE)</f>
        <v>139.47766899999999</v>
      </c>
      <c r="S1606">
        <f>VLOOKUP($D1606,metadata!$B$2:$S$450,16,FALSE)</f>
        <v>0.05</v>
      </c>
      <c r="T1606">
        <f>VLOOKUP($D1606,metadata!$B$2:$S$450,17,FALSE)</f>
        <v>50</v>
      </c>
      <c r="U1606">
        <f>VLOOKUP($D1606,metadata!$B$2:$S$450,18,FALSE)</f>
        <v>0</v>
      </c>
      <c r="V1606">
        <f>VLOOKUP($D1606,metadata!$B$2:$Z$450,19,FALSE)</f>
        <v>25</v>
      </c>
      <c r="W1606" t="str">
        <f>VLOOKUP($D1606,metadata!$B$2:$Z$450,20,FALSE)</f>
        <v>global average</v>
      </c>
      <c r="X1606">
        <f>VLOOKUP($D1606,metadata!$B$2:$Z$450,21,FALSE)</f>
        <v>0</v>
      </c>
      <c r="Y1606">
        <f>VLOOKUP($D1606,metadata!$B$2:$Z$450,22,FALSE)</f>
        <v>19</v>
      </c>
      <c r="Z1606">
        <f>VLOOKUP($D1606,metadata!$B$2:$Z$450,23,FALSE)</f>
        <v>0</v>
      </c>
      <c r="AA1606">
        <f>VLOOKUP($D1606,metadata!$B$2:$Z$450,24,FALSE)</f>
        <v>0</v>
      </c>
      <c r="AB1606">
        <f>VLOOKUP($D1606,metadata!$B$2:$Z$450,25,FALSE)</f>
        <v>0</v>
      </c>
    </row>
    <row r="1607" spans="3:28" x14ac:dyDescent="0.3">
      <c r="C1607">
        <v>1606</v>
      </c>
      <c r="D1607" s="11" t="str">
        <f t="shared" si="25"/>
        <v>19- Fuchu</v>
      </c>
      <c r="E1607" t="str">
        <f>VLOOKUP($D1607,metadata!$B$2:$S$450,2,FALSE)</f>
        <v>Kato, Y</v>
      </c>
      <c r="F1607" t="str">
        <f>VLOOKUP($D1607,metadata!$B$2:$S$450,3,FALSE)</f>
        <v>Geographic variation in photoperiodic response for the induction of pupal diapause in the Aristolochia-feeding butterfly Atrophaneura alcinous</v>
      </c>
      <c r="G1607" t="str">
        <f>VLOOKUP($D1607,metadata!$B$2:$S$450,4,FALSE)</f>
        <v>10.1303/aez.2005.347</v>
      </c>
      <c r="H1607" t="str">
        <f>VLOOKUP($D1607,metadata!$B$2:$S$450,5,FALSE)</f>
        <v>y</v>
      </c>
      <c r="I1607" t="str">
        <f>VLOOKUP($D1607,metadata!$B$2:$S$450,6,FALSE)</f>
        <v>a</v>
      </c>
      <c r="J1607" t="str">
        <f>VLOOKUP($D1607,metadata!$B$2:$S$450,7,FALSE)</f>
        <v>i</v>
      </c>
      <c r="K1607">
        <f>VLOOKUP($D1607,metadata!$B$2:$S$450,8,FALSE)</f>
        <v>7</v>
      </c>
      <c r="L1607">
        <f>VLOOKUP($D1607,metadata!$B$2:$S$450,9,FALSE)</f>
        <v>5</v>
      </c>
      <c r="M1607">
        <f>VLOOKUP($D1607,metadata!$B$2:$S$450,10,FALSE)</f>
        <v>0</v>
      </c>
      <c r="N1607" t="str">
        <f>VLOOKUP($D1607,metadata!$B$2:$S$450,11,FALSE)</f>
        <v>Atrophaneura alcinous</v>
      </c>
      <c r="O1607" t="str">
        <f>VLOOKUP($D1607,metadata!$B$2:$S$450,12,FALSE)</f>
        <v>lepidoptera</v>
      </c>
      <c r="P1607" t="str">
        <f>VLOOKUP($D1607,metadata!$B$2:$S$450,13,FALSE)</f>
        <v xml:space="preserve"> Fuchu</v>
      </c>
      <c r="Q1607">
        <f>VLOOKUP($D1607,metadata!$B$2:$S$450,14,FALSE)</f>
        <v>35.668968999999997</v>
      </c>
      <c r="R1607">
        <f>VLOOKUP($D1607,metadata!$B$2:$S$450,15,FALSE)</f>
        <v>139.47766899999999</v>
      </c>
      <c r="S1607">
        <f>VLOOKUP($D1607,metadata!$B$2:$S$450,16,FALSE)</f>
        <v>0.05</v>
      </c>
      <c r="T1607">
        <f>VLOOKUP($D1607,metadata!$B$2:$S$450,17,FALSE)</f>
        <v>50</v>
      </c>
      <c r="U1607">
        <f>VLOOKUP($D1607,metadata!$B$2:$S$450,18,FALSE)</f>
        <v>0</v>
      </c>
      <c r="V1607">
        <f>VLOOKUP($D1607,metadata!$B$2:$Z$450,19,FALSE)</f>
        <v>25</v>
      </c>
      <c r="W1607" t="str">
        <f>VLOOKUP($D1607,metadata!$B$2:$Z$450,20,FALSE)</f>
        <v>global average</v>
      </c>
      <c r="X1607">
        <f>VLOOKUP($D1607,metadata!$B$2:$Z$450,21,FALSE)</f>
        <v>0</v>
      </c>
      <c r="Y1607">
        <f>VLOOKUP($D1607,metadata!$B$2:$Z$450,22,FALSE)</f>
        <v>19</v>
      </c>
      <c r="Z1607">
        <f>VLOOKUP($D1607,metadata!$B$2:$Z$450,23,FALSE)</f>
        <v>0</v>
      </c>
      <c r="AA1607">
        <f>VLOOKUP($D1607,metadata!$B$2:$Z$450,24,FALSE)</f>
        <v>0</v>
      </c>
      <c r="AB1607">
        <f>VLOOKUP($D1607,metadata!$B$2:$Z$450,25,FALSE)</f>
        <v>0</v>
      </c>
    </row>
    <row r="1608" spans="3:28" x14ac:dyDescent="0.3">
      <c r="C1608">
        <v>1607</v>
      </c>
      <c r="D1608" s="11" t="str">
        <f t="shared" si="25"/>
        <v>19- Fuchu</v>
      </c>
      <c r="E1608" t="str">
        <f>VLOOKUP($D1608,metadata!$B$2:$S$450,2,FALSE)</f>
        <v>Kato, Y</v>
      </c>
      <c r="F1608" t="str">
        <f>VLOOKUP($D1608,metadata!$B$2:$S$450,3,FALSE)</f>
        <v>Geographic variation in photoperiodic response for the induction of pupal diapause in the Aristolochia-feeding butterfly Atrophaneura alcinous</v>
      </c>
      <c r="G1608" t="str">
        <f>VLOOKUP($D1608,metadata!$B$2:$S$450,4,FALSE)</f>
        <v>10.1303/aez.2005.347</v>
      </c>
      <c r="H1608" t="str">
        <f>VLOOKUP($D1608,metadata!$B$2:$S$450,5,FALSE)</f>
        <v>y</v>
      </c>
      <c r="I1608" t="str">
        <f>VLOOKUP($D1608,metadata!$B$2:$S$450,6,FALSE)</f>
        <v>a</v>
      </c>
      <c r="J1608" t="str">
        <f>VLOOKUP($D1608,metadata!$B$2:$S$450,7,FALSE)</f>
        <v>i</v>
      </c>
      <c r="K1608">
        <f>VLOOKUP($D1608,metadata!$B$2:$S$450,8,FALSE)</f>
        <v>7</v>
      </c>
      <c r="L1608">
        <f>VLOOKUP($D1608,metadata!$B$2:$S$450,9,FALSE)</f>
        <v>5</v>
      </c>
      <c r="M1608">
        <f>VLOOKUP($D1608,metadata!$B$2:$S$450,10,FALSE)</f>
        <v>0</v>
      </c>
      <c r="N1608" t="str">
        <f>VLOOKUP($D1608,metadata!$B$2:$S$450,11,FALSE)</f>
        <v>Atrophaneura alcinous</v>
      </c>
      <c r="O1608" t="str">
        <f>VLOOKUP($D1608,metadata!$B$2:$S$450,12,FALSE)</f>
        <v>lepidoptera</v>
      </c>
      <c r="P1608" t="str">
        <f>VLOOKUP($D1608,metadata!$B$2:$S$450,13,FALSE)</f>
        <v xml:space="preserve"> Fuchu</v>
      </c>
      <c r="Q1608">
        <f>VLOOKUP($D1608,metadata!$B$2:$S$450,14,FALSE)</f>
        <v>35.668968999999997</v>
      </c>
      <c r="R1608">
        <f>VLOOKUP($D1608,metadata!$B$2:$S$450,15,FALSE)</f>
        <v>139.47766899999999</v>
      </c>
      <c r="S1608">
        <f>VLOOKUP($D1608,metadata!$B$2:$S$450,16,FALSE)</f>
        <v>0.05</v>
      </c>
      <c r="T1608">
        <f>VLOOKUP($D1608,metadata!$B$2:$S$450,17,FALSE)</f>
        <v>50</v>
      </c>
      <c r="U1608">
        <f>VLOOKUP($D1608,metadata!$B$2:$S$450,18,FALSE)</f>
        <v>0</v>
      </c>
      <c r="V1608">
        <f>VLOOKUP($D1608,metadata!$B$2:$Z$450,19,FALSE)</f>
        <v>25</v>
      </c>
      <c r="W1608" t="str">
        <f>VLOOKUP($D1608,metadata!$B$2:$Z$450,20,FALSE)</f>
        <v>global average</v>
      </c>
      <c r="X1608">
        <f>VLOOKUP($D1608,metadata!$B$2:$Z$450,21,FALSE)</f>
        <v>0</v>
      </c>
      <c r="Y1608">
        <f>VLOOKUP($D1608,metadata!$B$2:$Z$450,22,FALSE)</f>
        <v>19</v>
      </c>
      <c r="Z1608">
        <f>VLOOKUP($D1608,metadata!$B$2:$Z$450,23,FALSE)</f>
        <v>0</v>
      </c>
      <c r="AA1608">
        <f>VLOOKUP($D1608,metadata!$B$2:$Z$450,24,FALSE)</f>
        <v>0</v>
      </c>
      <c r="AB1608">
        <f>VLOOKUP($D1608,metadata!$B$2:$Z$450,25,FALSE)</f>
        <v>0</v>
      </c>
    </row>
    <row r="1609" spans="3:28" x14ac:dyDescent="0.3">
      <c r="C1609">
        <v>1608</v>
      </c>
      <c r="D1609" s="11" t="str">
        <f t="shared" si="25"/>
        <v>19- Fuchu</v>
      </c>
      <c r="E1609" t="str">
        <f>VLOOKUP($D1609,metadata!$B$2:$S$450,2,FALSE)</f>
        <v>Kato, Y</v>
      </c>
      <c r="F1609" t="str">
        <f>VLOOKUP($D1609,metadata!$B$2:$S$450,3,FALSE)</f>
        <v>Geographic variation in photoperiodic response for the induction of pupal diapause in the Aristolochia-feeding butterfly Atrophaneura alcinous</v>
      </c>
      <c r="G1609" t="str">
        <f>VLOOKUP($D1609,metadata!$B$2:$S$450,4,FALSE)</f>
        <v>10.1303/aez.2005.347</v>
      </c>
      <c r="H1609" t="str">
        <f>VLOOKUP($D1609,metadata!$B$2:$S$450,5,FALSE)</f>
        <v>y</v>
      </c>
      <c r="I1609" t="str">
        <f>VLOOKUP($D1609,metadata!$B$2:$S$450,6,FALSE)</f>
        <v>a</v>
      </c>
      <c r="J1609" t="str">
        <f>VLOOKUP($D1609,metadata!$B$2:$S$450,7,FALSE)</f>
        <v>i</v>
      </c>
      <c r="K1609">
        <f>VLOOKUP($D1609,metadata!$B$2:$S$450,8,FALSE)</f>
        <v>7</v>
      </c>
      <c r="L1609">
        <f>VLOOKUP($D1609,metadata!$B$2:$S$450,9,FALSE)</f>
        <v>5</v>
      </c>
      <c r="M1609">
        <f>VLOOKUP($D1609,metadata!$B$2:$S$450,10,FALSE)</f>
        <v>0</v>
      </c>
      <c r="N1609" t="str">
        <f>VLOOKUP($D1609,metadata!$B$2:$S$450,11,FALSE)</f>
        <v>Atrophaneura alcinous</v>
      </c>
      <c r="O1609" t="str">
        <f>VLOOKUP($D1609,metadata!$B$2:$S$450,12,FALSE)</f>
        <v>lepidoptera</v>
      </c>
      <c r="P1609" t="str">
        <f>VLOOKUP($D1609,metadata!$B$2:$S$450,13,FALSE)</f>
        <v xml:space="preserve"> Fuchu</v>
      </c>
      <c r="Q1609">
        <f>VLOOKUP($D1609,metadata!$B$2:$S$450,14,FALSE)</f>
        <v>35.668968999999997</v>
      </c>
      <c r="R1609">
        <f>VLOOKUP($D1609,metadata!$B$2:$S$450,15,FALSE)</f>
        <v>139.47766899999999</v>
      </c>
      <c r="S1609">
        <f>VLOOKUP($D1609,metadata!$B$2:$S$450,16,FALSE)</f>
        <v>0.05</v>
      </c>
      <c r="T1609">
        <f>VLOOKUP($D1609,metadata!$B$2:$S$450,17,FALSE)</f>
        <v>50</v>
      </c>
      <c r="U1609">
        <f>VLOOKUP($D1609,metadata!$B$2:$S$450,18,FALSE)</f>
        <v>0</v>
      </c>
      <c r="V1609">
        <f>VLOOKUP($D1609,metadata!$B$2:$Z$450,19,FALSE)</f>
        <v>25</v>
      </c>
      <c r="W1609" t="str">
        <f>VLOOKUP($D1609,metadata!$B$2:$Z$450,20,FALSE)</f>
        <v>global average</v>
      </c>
      <c r="X1609">
        <f>VLOOKUP($D1609,metadata!$B$2:$Z$450,21,FALSE)</f>
        <v>0</v>
      </c>
      <c r="Y1609">
        <f>VLOOKUP($D1609,metadata!$B$2:$Z$450,22,FALSE)</f>
        <v>19</v>
      </c>
      <c r="Z1609">
        <f>VLOOKUP($D1609,metadata!$B$2:$Z$450,23,FALSE)</f>
        <v>0</v>
      </c>
      <c r="AA1609">
        <f>VLOOKUP($D1609,metadata!$B$2:$Z$450,24,FALSE)</f>
        <v>0</v>
      </c>
      <c r="AB1609">
        <f>VLOOKUP($D1609,metadata!$B$2:$Z$450,25,FALSE)</f>
        <v>0</v>
      </c>
    </row>
    <row r="1610" spans="3:28" x14ac:dyDescent="0.3">
      <c r="C1610">
        <v>1609</v>
      </c>
      <c r="D1610" s="11" t="str">
        <f t="shared" si="25"/>
        <v>19- Fuchu</v>
      </c>
      <c r="E1610" t="str">
        <f>VLOOKUP($D1610,metadata!$B$2:$S$450,2,FALSE)</f>
        <v>Kato, Y</v>
      </c>
      <c r="F1610" t="str">
        <f>VLOOKUP($D1610,metadata!$B$2:$S$450,3,FALSE)</f>
        <v>Geographic variation in photoperiodic response for the induction of pupal diapause in the Aristolochia-feeding butterfly Atrophaneura alcinous</v>
      </c>
      <c r="G1610" t="str">
        <f>VLOOKUP($D1610,metadata!$B$2:$S$450,4,FALSE)</f>
        <v>10.1303/aez.2005.347</v>
      </c>
      <c r="H1610" t="str">
        <f>VLOOKUP($D1610,metadata!$B$2:$S$450,5,FALSE)</f>
        <v>y</v>
      </c>
      <c r="I1610" t="str">
        <f>VLOOKUP($D1610,metadata!$B$2:$S$450,6,FALSE)</f>
        <v>a</v>
      </c>
      <c r="J1610" t="str">
        <f>VLOOKUP($D1610,metadata!$B$2:$S$450,7,FALSE)</f>
        <v>i</v>
      </c>
      <c r="K1610">
        <f>VLOOKUP($D1610,metadata!$B$2:$S$450,8,FALSE)</f>
        <v>7</v>
      </c>
      <c r="L1610">
        <f>VLOOKUP($D1610,metadata!$B$2:$S$450,9,FALSE)</f>
        <v>5</v>
      </c>
      <c r="M1610">
        <f>VLOOKUP($D1610,metadata!$B$2:$S$450,10,FALSE)</f>
        <v>0</v>
      </c>
      <c r="N1610" t="str">
        <f>VLOOKUP($D1610,metadata!$B$2:$S$450,11,FALSE)</f>
        <v>Atrophaneura alcinous</v>
      </c>
      <c r="O1610" t="str">
        <f>VLOOKUP($D1610,metadata!$B$2:$S$450,12,FALSE)</f>
        <v>lepidoptera</v>
      </c>
      <c r="P1610" t="str">
        <f>VLOOKUP($D1610,metadata!$B$2:$S$450,13,FALSE)</f>
        <v xml:space="preserve"> Fuchu</v>
      </c>
      <c r="Q1610">
        <f>VLOOKUP($D1610,metadata!$B$2:$S$450,14,FALSE)</f>
        <v>35.668968999999997</v>
      </c>
      <c r="R1610">
        <f>VLOOKUP($D1610,metadata!$B$2:$S$450,15,FALSE)</f>
        <v>139.47766899999999</v>
      </c>
      <c r="S1610">
        <f>VLOOKUP($D1610,metadata!$B$2:$S$450,16,FALSE)</f>
        <v>0.05</v>
      </c>
      <c r="T1610">
        <f>VLOOKUP($D1610,metadata!$B$2:$S$450,17,FALSE)</f>
        <v>50</v>
      </c>
      <c r="U1610">
        <f>VLOOKUP($D1610,metadata!$B$2:$S$450,18,FALSE)</f>
        <v>0</v>
      </c>
      <c r="V1610">
        <f>VLOOKUP($D1610,metadata!$B$2:$Z$450,19,FALSE)</f>
        <v>25</v>
      </c>
      <c r="W1610" t="str">
        <f>VLOOKUP($D1610,metadata!$B$2:$Z$450,20,FALSE)</f>
        <v>global average</v>
      </c>
      <c r="X1610">
        <f>VLOOKUP($D1610,metadata!$B$2:$Z$450,21,FALSE)</f>
        <v>0</v>
      </c>
      <c r="Y1610">
        <f>VLOOKUP($D1610,metadata!$B$2:$Z$450,22,FALSE)</f>
        <v>19</v>
      </c>
      <c r="Z1610">
        <f>VLOOKUP($D1610,metadata!$B$2:$Z$450,23,FALSE)</f>
        <v>0</v>
      </c>
      <c r="AA1610">
        <f>VLOOKUP($D1610,metadata!$B$2:$Z$450,24,FALSE)</f>
        <v>0</v>
      </c>
      <c r="AB1610">
        <f>VLOOKUP($D1610,metadata!$B$2:$Z$450,25,FALSE)</f>
        <v>0</v>
      </c>
    </row>
    <row r="1611" spans="3:28" x14ac:dyDescent="0.3">
      <c r="C1611">
        <v>1610</v>
      </c>
      <c r="D1611" s="11" t="str">
        <f t="shared" si="25"/>
        <v>19- Fuchu</v>
      </c>
      <c r="E1611" t="str">
        <f>VLOOKUP($D1611,metadata!$B$2:$S$450,2,FALSE)</f>
        <v>Kato, Y</v>
      </c>
      <c r="F1611" t="str">
        <f>VLOOKUP($D1611,metadata!$B$2:$S$450,3,FALSE)</f>
        <v>Geographic variation in photoperiodic response for the induction of pupal diapause in the Aristolochia-feeding butterfly Atrophaneura alcinous</v>
      </c>
      <c r="G1611" t="str">
        <f>VLOOKUP($D1611,metadata!$B$2:$S$450,4,FALSE)</f>
        <v>10.1303/aez.2005.347</v>
      </c>
      <c r="H1611" t="str">
        <f>VLOOKUP($D1611,metadata!$B$2:$S$450,5,FALSE)</f>
        <v>y</v>
      </c>
      <c r="I1611" t="str">
        <f>VLOOKUP($D1611,metadata!$B$2:$S$450,6,FALSE)</f>
        <v>a</v>
      </c>
      <c r="J1611" t="str">
        <f>VLOOKUP($D1611,metadata!$B$2:$S$450,7,FALSE)</f>
        <v>i</v>
      </c>
      <c r="K1611">
        <f>VLOOKUP($D1611,metadata!$B$2:$S$450,8,FALSE)</f>
        <v>7</v>
      </c>
      <c r="L1611">
        <f>VLOOKUP($D1611,metadata!$B$2:$S$450,9,FALSE)</f>
        <v>5</v>
      </c>
      <c r="M1611">
        <f>VLOOKUP($D1611,metadata!$B$2:$S$450,10,FALSE)</f>
        <v>0</v>
      </c>
      <c r="N1611" t="str">
        <f>VLOOKUP($D1611,metadata!$B$2:$S$450,11,FALSE)</f>
        <v>Atrophaneura alcinous</v>
      </c>
      <c r="O1611" t="str">
        <f>VLOOKUP($D1611,metadata!$B$2:$S$450,12,FALSE)</f>
        <v>lepidoptera</v>
      </c>
      <c r="P1611" t="str">
        <f>VLOOKUP($D1611,metadata!$B$2:$S$450,13,FALSE)</f>
        <v xml:space="preserve"> Fuchu</v>
      </c>
      <c r="Q1611">
        <f>VLOOKUP($D1611,metadata!$B$2:$S$450,14,FALSE)</f>
        <v>35.668968999999997</v>
      </c>
      <c r="R1611">
        <f>VLOOKUP($D1611,metadata!$B$2:$S$450,15,FALSE)</f>
        <v>139.47766899999999</v>
      </c>
      <c r="S1611">
        <f>VLOOKUP($D1611,metadata!$B$2:$S$450,16,FALSE)</f>
        <v>0.05</v>
      </c>
      <c r="T1611">
        <f>VLOOKUP($D1611,metadata!$B$2:$S$450,17,FALSE)</f>
        <v>50</v>
      </c>
      <c r="U1611">
        <f>VLOOKUP($D1611,metadata!$B$2:$S$450,18,FALSE)</f>
        <v>0</v>
      </c>
      <c r="V1611">
        <f>VLOOKUP($D1611,metadata!$B$2:$Z$450,19,FALSE)</f>
        <v>25</v>
      </c>
      <c r="W1611" t="str">
        <f>VLOOKUP($D1611,metadata!$B$2:$Z$450,20,FALSE)</f>
        <v>global average</v>
      </c>
      <c r="X1611">
        <f>VLOOKUP($D1611,metadata!$B$2:$Z$450,21,FALSE)</f>
        <v>0</v>
      </c>
      <c r="Y1611">
        <f>VLOOKUP($D1611,metadata!$B$2:$Z$450,22,FALSE)</f>
        <v>19</v>
      </c>
      <c r="Z1611">
        <f>VLOOKUP($D1611,metadata!$B$2:$Z$450,23,FALSE)</f>
        <v>0</v>
      </c>
      <c r="AA1611">
        <f>VLOOKUP($D1611,metadata!$B$2:$Z$450,24,FALSE)</f>
        <v>0</v>
      </c>
      <c r="AB1611">
        <f>VLOOKUP($D1611,metadata!$B$2:$Z$450,25,FALSE)</f>
        <v>0</v>
      </c>
    </row>
    <row r="1612" spans="3:28" x14ac:dyDescent="0.3">
      <c r="C1612">
        <v>1611</v>
      </c>
      <c r="D1612" s="11" t="str">
        <f t="shared" si="25"/>
        <v>19- Fuchu</v>
      </c>
      <c r="E1612" t="str">
        <f>VLOOKUP($D1612,metadata!$B$2:$S$450,2,FALSE)</f>
        <v>Kato, Y</v>
      </c>
      <c r="F1612" t="str">
        <f>VLOOKUP($D1612,metadata!$B$2:$S$450,3,FALSE)</f>
        <v>Geographic variation in photoperiodic response for the induction of pupal diapause in the Aristolochia-feeding butterfly Atrophaneura alcinous</v>
      </c>
      <c r="G1612" t="str">
        <f>VLOOKUP($D1612,metadata!$B$2:$S$450,4,FALSE)</f>
        <v>10.1303/aez.2005.347</v>
      </c>
      <c r="H1612" t="str">
        <f>VLOOKUP($D1612,metadata!$B$2:$S$450,5,FALSE)</f>
        <v>y</v>
      </c>
      <c r="I1612" t="str">
        <f>VLOOKUP($D1612,metadata!$B$2:$S$450,6,FALSE)</f>
        <v>a</v>
      </c>
      <c r="J1612" t="str">
        <f>VLOOKUP($D1612,metadata!$B$2:$S$450,7,FALSE)</f>
        <v>i</v>
      </c>
      <c r="K1612">
        <f>VLOOKUP($D1612,metadata!$B$2:$S$450,8,FALSE)</f>
        <v>7</v>
      </c>
      <c r="L1612">
        <f>VLOOKUP($D1612,metadata!$B$2:$S$450,9,FALSE)</f>
        <v>5</v>
      </c>
      <c r="M1612">
        <f>VLOOKUP($D1612,metadata!$B$2:$S$450,10,FALSE)</f>
        <v>0</v>
      </c>
      <c r="N1612" t="str">
        <f>VLOOKUP($D1612,metadata!$B$2:$S$450,11,FALSE)</f>
        <v>Atrophaneura alcinous</v>
      </c>
      <c r="O1612" t="str">
        <f>VLOOKUP($D1612,metadata!$B$2:$S$450,12,FALSE)</f>
        <v>lepidoptera</v>
      </c>
      <c r="P1612" t="str">
        <f>VLOOKUP($D1612,metadata!$B$2:$S$450,13,FALSE)</f>
        <v xml:space="preserve"> Fuchu</v>
      </c>
      <c r="Q1612">
        <f>VLOOKUP($D1612,metadata!$B$2:$S$450,14,FALSE)</f>
        <v>35.668968999999997</v>
      </c>
      <c r="R1612">
        <f>VLOOKUP($D1612,metadata!$B$2:$S$450,15,FALSE)</f>
        <v>139.47766899999999</v>
      </c>
      <c r="S1612">
        <f>VLOOKUP($D1612,metadata!$B$2:$S$450,16,FALSE)</f>
        <v>0.05</v>
      </c>
      <c r="T1612">
        <f>VLOOKUP($D1612,metadata!$B$2:$S$450,17,FALSE)</f>
        <v>50</v>
      </c>
      <c r="U1612">
        <f>VLOOKUP($D1612,metadata!$B$2:$S$450,18,FALSE)</f>
        <v>0</v>
      </c>
      <c r="V1612">
        <f>VLOOKUP($D1612,metadata!$B$2:$Z$450,19,FALSE)</f>
        <v>25</v>
      </c>
      <c r="W1612" t="str">
        <f>VLOOKUP($D1612,metadata!$B$2:$Z$450,20,FALSE)</f>
        <v>global average</v>
      </c>
      <c r="X1612">
        <f>VLOOKUP($D1612,metadata!$B$2:$Z$450,21,FALSE)</f>
        <v>0</v>
      </c>
      <c r="Y1612">
        <f>VLOOKUP($D1612,metadata!$B$2:$Z$450,22,FALSE)</f>
        <v>19</v>
      </c>
      <c r="Z1612">
        <f>VLOOKUP($D1612,metadata!$B$2:$Z$450,23,FALSE)</f>
        <v>0</v>
      </c>
      <c r="AA1612">
        <f>VLOOKUP($D1612,metadata!$B$2:$Z$450,24,FALSE)</f>
        <v>0</v>
      </c>
      <c r="AB1612">
        <f>VLOOKUP($D1612,metadata!$B$2:$Z$450,25,FALSE)</f>
        <v>0</v>
      </c>
    </row>
    <row r="1613" spans="3:28" x14ac:dyDescent="0.3">
      <c r="C1613">
        <v>1612</v>
      </c>
      <c r="D1613" s="11" t="str">
        <f t="shared" si="25"/>
        <v>19- Fuchu</v>
      </c>
      <c r="E1613" t="str">
        <f>VLOOKUP($D1613,metadata!$B$2:$S$450,2,FALSE)</f>
        <v>Kato, Y</v>
      </c>
      <c r="F1613" t="str">
        <f>VLOOKUP($D1613,metadata!$B$2:$S$450,3,FALSE)</f>
        <v>Geographic variation in photoperiodic response for the induction of pupal diapause in the Aristolochia-feeding butterfly Atrophaneura alcinous</v>
      </c>
      <c r="G1613" t="str">
        <f>VLOOKUP($D1613,metadata!$B$2:$S$450,4,FALSE)</f>
        <v>10.1303/aez.2005.347</v>
      </c>
      <c r="H1613" t="str">
        <f>VLOOKUP($D1613,metadata!$B$2:$S$450,5,FALSE)</f>
        <v>y</v>
      </c>
      <c r="I1613" t="str">
        <f>VLOOKUP($D1613,metadata!$B$2:$S$450,6,FALSE)</f>
        <v>a</v>
      </c>
      <c r="J1613" t="str">
        <f>VLOOKUP($D1613,metadata!$B$2:$S$450,7,FALSE)</f>
        <v>i</v>
      </c>
      <c r="K1613">
        <f>VLOOKUP($D1613,metadata!$B$2:$S$450,8,FALSE)</f>
        <v>7</v>
      </c>
      <c r="L1613">
        <f>VLOOKUP($D1613,metadata!$B$2:$S$450,9,FALSE)</f>
        <v>5</v>
      </c>
      <c r="M1613">
        <f>VLOOKUP($D1613,metadata!$B$2:$S$450,10,FALSE)</f>
        <v>0</v>
      </c>
      <c r="N1613" t="str">
        <f>VLOOKUP($D1613,metadata!$B$2:$S$450,11,FALSE)</f>
        <v>Atrophaneura alcinous</v>
      </c>
      <c r="O1613" t="str">
        <f>VLOOKUP($D1613,metadata!$B$2:$S$450,12,FALSE)</f>
        <v>lepidoptera</v>
      </c>
      <c r="P1613" t="str">
        <f>VLOOKUP($D1613,metadata!$B$2:$S$450,13,FALSE)</f>
        <v xml:space="preserve"> Fuchu</v>
      </c>
      <c r="Q1613">
        <f>VLOOKUP($D1613,metadata!$B$2:$S$450,14,FALSE)</f>
        <v>35.668968999999997</v>
      </c>
      <c r="R1613">
        <f>VLOOKUP($D1613,metadata!$B$2:$S$450,15,FALSE)</f>
        <v>139.47766899999999</v>
      </c>
      <c r="S1613">
        <f>VLOOKUP($D1613,metadata!$B$2:$S$450,16,FALSE)</f>
        <v>0.05</v>
      </c>
      <c r="T1613">
        <f>VLOOKUP($D1613,metadata!$B$2:$S$450,17,FALSE)</f>
        <v>50</v>
      </c>
      <c r="U1613">
        <f>VLOOKUP($D1613,metadata!$B$2:$S$450,18,FALSE)</f>
        <v>0</v>
      </c>
      <c r="V1613">
        <f>VLOOKUP($D1613,metadata!$B$2:$Z$450,19,FALSE)</f>
        <v>25</v>
      </c>
      <c r="W1613" t="str">
        <f>VLOOKUP($D1613,metadata!$B$2:$Z$450,20,FALSE)</f>
        <v>global average</v>
      </c>
      <c r="X1613">
        <f>VLOOKUP($D1613,metadata!$B$2:$Z$450,21,FALSE)</f>
        <v>0</v>
      </c>
      <c r="Y1613">
        <f>VLOOKUP($D1613,metadata!$B$2:$Z$450,22,FALSE)</f>
        <v>19</v>
      </c>
      <c r="Z1613">
        <f>VLOOKUP($D1613,metadata!$B$2:$Z$450,23,FALSE)</f>
        <v>0</v>
      </c>
      <c r="AA1613">
        <f>VLOOKUP($D1613,metadata!$B$2:$Z$450,24,FALSE)</f>
        <v>0</v>
      </c>
      <c r="AB1613">
        <f>VLOOKUP($D1613,metadata!$B$2:$Z$450,25,FALSE)</f>
        <v>0</v>
      </c>
    </row>
    <row r="1614" spans="3:28" x14ac:dyDescent="0.3">
      <c r="C1614">
        <v>1613</v>
      </c>
      <c r="D1614" s="11" t="str">
        <f t="shared" si="25"/>
        <v>19- Fuchu</v>
      </c>
      <c r="E1614" t="str">
        <f>VLOOKUP($D1614,metadata!$B$2:$S$450,2,FALSE)</f>
        <v>Kato, Y</v>
      </c>
      <c r="F1614" t="str">
        <f>VLOOKUP($D1614,metadata!$B$2:$S$450,3,FALSE)</f>
        <v>Geographic variation in photoperiodic response for the induction of pupal diapause in the Aristolochia-feeding butterfly Atrophaneura alcinous</v>
      </c>
      <c r="G1614" t="str">
        <f>VLOOKUP($D1614,metadata!$B$2:$S$450,4,FALSE)</f>
        <v>10.1303/aez.2005.347</v>
      </c>
      <c r="H1614" t="str">
        <f>VLOOKUP($D1614,metadata!$B$2:$S$450,5,FALSE)</f>
        <v>y</v>
      </c>
      <c r="I1614" t="str">
        <f>VLOOKUP($D1614,metadata!$B$2:$S$450,6,FALSE)</f>
        <v>a</v>
      </c>
      <c r="J1614" t="str">
        <f>VLOOKUP($D1614,metadata!$B$2:$S$450,7,FALSE)</f>
        <v>i</v>
      </c>
      <c r="K1614">
        <f>VLOOKUP($D1614,metadata!$B$2:$S$450,8,FALSE)</f>
        <v>7</v>
      </c>
      <c r="L1614">
        <f>VLOOKUP($D1614,metadata!$B$2:$S$450,9,FALSE)</f>
        <v>5</v>
      </c>
      <c r="M1614">
        <f>VLOOKUP($D1614,metadata!$B$2:$S$450,10,FALSE)</f>
        <v>0</v>
      </c>
      <c r="N1614" t="str">
        <f>VLOOKUP($D1614,metadata!$B$2:$S$450,11,FALSE)</f>
        <v>Atrophaneura alcinous</v>
      </c>
      <c r="O1614" t="str">
        <f>VLOOKUP($D1614,metadata!$B$2:$S$450,12,FALSE)</f>
        <v>lepidoptera</v>
      </c>
      <c r="P1614" t="str">
        <f>VLOOKUP($D1614,metadata!$B$2:$S$450,13,FALSE)</f>
        <v xml:space="preserve"> Fuchu</v>
      </c>
      <c r="Q1614">
        <f>VLOOKUP($D1614,metadata!$B$2:$S$450,14,FALSE)</f>
        <v>35.668968999999997</v>
      </c>
      <c r="R1614">
        <f>VLOOKUP($D1614,metadata!$B$2:$S$450,15,FALSE)</f>
        <v>139.47766899999999</v>
      </c>
      <c r="S1614">
        <f>VLOOKUP($D1614,metadata!$B$2:$S$450,16,FALSE)</f>
        <v>0.05</v>
      </c>
      <c r="T1614">
        <f>VLOOKUP($D1614,metadata!$B$2:$S$450,17,FALSE)</f>
        <v>50</v>
      </c>
      <c r="U1614">
        <f>VLOOKUP($D1614,metadata!$B$2:$S$450,18,FALSE)</f>
        <v>0</v>
      </c>
      <c r="V1614">
        <f>VLOOKUP($D1614,metadata!$B$2:$Z$450,19,FALSE)</f>
        <v>25</v>
      </c>
      <c r="W1614" t="str">
        <f>VLOOKUP($D1614,metadata!$B$2:$Z$450,20,FALSE)</f>
        <v>global average</v>
      </c>
      <c r="X1614">
        <f>VLOOKUP($D1614,metadata!$B$2:$Z$450,21,FALSE)</f>
        <v>0</v>
      </c>
      <c r="Y1614">
        <f>VLOOKUP($D1614,metadata!$B$2:$Z$450,22,FALSE)</f>
        <v>19</v>
      </c>
      <c r="Z1614">
        <f>VLOOKUP($D1614,metadata!$B$2:$Z$450,23,FALSE)</f>
        <v>0</v>
      </c>
      <c r="AA1614">
        <f>VLOOKUP($D1614,metadata!$B$2:$Z$450,24,FALSE)</f>
        <v>0</v>
      </c>
      <c r="AB1614">
        <f>VLOOKUP($D1614,metadata!$B$2:$Z$450,25,FALSE)</f>
        <v>0</v>
      </c>
    </row>
    <row r="1615" spans="3:28" x14ac:dyDescent="0.3">
      <c r="C1615">
        <v>1614</v>
      </c>
      <c r="D1615" s="11" t="str">
        <f t="shared" si="25"/>
        <v>19- Fuchu</v>
      </c>
      <c r="E1615" t="str">
        <f>VLOOKUP($D1615,metadata!$B$2:$S$450,2,FALSE)</f>
        <v>Kato, Y</v>
      </c>
      <c r="F1615" t="str">
        <f>VLOOKUP($D1615,metadata!$B$2:$S$450,3,FALSE)</f>
        <v>Geographic variation in photoperiodic response for the induction of pupal diapause in the Aristolochia-feeding butterfly Atrophaneura alcinous</v>
      </c>
      <c r="G1615" t="str">
        <f>VLOOKUP($D1615,metadata!$B$2:$S$450,4,FALSE)</f>
        <v>10.1303/aez.2005.347</v>
      </c>
      <c r="H1615" t="str">
        <f>VLOOKUP($D1615,metadata!$B$2:$S$450,5,FALSE)</f>
        <v>y</v>
      </c>
      <c r="I1615" t="str">
        <f>VLOOKUP($D1615,metadata!$B$2:$S$450,6,FALSE)</f>
        <v>a</v>
      </c>
      <c r="J1615" t="str">
        <f>VLOOKUP($D1615,metadata!$B$2:$S$450,7,FALSE)</f>
        <v>i</v>
      </c>
      <c r="K1615">
        <f>VLOOKUP($D1615,metadata!$B$2:$S$450,8,FALSE)</f>
        <v>7</v>
      </c>
      <c r="L1615">
        <f>VLOOKUP($D1615,metadata!$B$2:$S$450,9,FALSE)</f>
        <v>5</v>
      </c>
      <c r="M1615">
        <f>VLOOKUP($D1615,metadata!$B$2:$S$450,10,FALSE)</f>
        <v>0</v>
      </c>
      <c r="N1615" t="str">
        <f>VLOOKUP($D1615,metadata!$B$2:$S$450,11,FALSE)</f>
        <v>Atrophaneura alcinous</v>
      </c>
      <c r="O1615" t="str">
        <f>VLOOKUP($D1615,metadata!$B$2:$S$450,12,FALSE)</f>
        <v>lepidoptera</v>
      </c>
      <c r="P1615" t="str">
        <f>VLOOKUP($D1615,metadata!$B$2:$S$450,13,FALSE)</f>
        <v xml:space="preserve"> Fuchu</v>
      </c>
      <c r="Q1615">
        <f>VLOOKUP($D1615,metadata!$B$2:$S$450,14,FALSE)</f>
        <v>35.668968999999997</v>
      </c>
      <c r="R1615">
        <f>VLOOKUP($D1615,metadata!$B$2:$S$450,15,FALSE)</f>
        <v>139.47766899999999</v>
      </c>
      <c r="S1615">
        <f>VLOOKUP($D1615,metadata!$B$2:$S$450,16,FALSE)</f>
        <v>0.05</v>
      </c>
      <c r="T1615">
        <f>VLOOKUP($D1615,metadata!$B$2:$S$450,17,FALSE)</f>
        <v>50</v>
      </c>
      <c r="U1615">
        <f>VLOOKUP($D1615,metadata!$B$2:$S$450,18,FALSE)</f>
        <v>0</v>
      </c>
      <c r="V1615">
        <f>VLOOKUP($D1615,metadata!$B$2:$Z$450,19,FALSE)</f>
        <v>25</v>
      </c>
      <c r="W1615" t="str">
        <f>VLOOKUP($D1615,metadata!$B$2:$Z$450,20,FALSE)</f>
        <v>global average</v>
      </c>
      <c r="X1615">
        <f>VLOOKUP($D1615,metadata!$B$2:$Z$450,21,FALSE)</f>
        <v>0</v>
      </c>
      <c r="Y1615">
        <f>VLOOKUP($D1615,metadata!$B$2:$Z$450,22,FALSE)</f>
        <v>19</v>
      </c>
      <c r="Z1615">
        <f>VLOOKUP($D1615,metadata!$B$2:$Z$450,23,FALSE)</f>
        <v>0</v>
      </c>
      <c r="AA1615">
        <f>VLOOKUP($D1615,metadata!$B$2:$Z$450,24,FALSE)</f>
        <v>0</v>
      </c>
      <c r="AB1615">
        <f>VLOOKUP($D1615,metadata!$B$2:$Z$450,25,FALSE)</f>
        <v>0</v>
      </c>
    </row>
    <row r="1616" spans="3:28" x14ac:dyDescent="0.3">
      <c r="C1616">
        <v>1615</v>
      </c>
      <c r="D1616" s="11" t="str">
        <f t="shared" si="25"/>
        <v>19- Fuchu</v>
      </c>
      <c r="E1616" t="str">
        <f>VLOOKUP($D1616,metadata!$B$2:$S$450,2,FALSE)</f>
        <v>Kato, Y</v>
      </c>
      <c r="F1616" t="str">
        <f>VLOOKUP($D1616,metadata!$B$2:$S$450,3,FALSE)</f>
        <v>Geographic variation in photoperiodic response for the induction of pupal diapause in the Aristolochia-feeding butterfly Atrophaneura alcinous</v>
      </c>
      <c r="G1616" t="str">
        <f>VLOOKUP($D1616,metadata!$B$2:$S$450,4,FALSE)</f>
        <v>10.1303/aez.2005.347</v>
      </c>
      <c r="H1616" t="str">
        <f>VLOOKUP($D1616,metadata!$B$2:$S$450,5,FALSE)</f>
        <v>y</v>
      </c>
      <c r="I1616" t="str">
        <f>VLOOKUP($D1616,metadata!$B$2:$S$450,6,FALSE)</f>
        <v>a</v>
      </c>
      <c r="J1616" t="str">
        <f>VLOOKUP($D1616,metadata!$B$2:$S$450,7,FALSE)</f>
        <v>i</v>
      </c>
      <c r="K1616">
        <f>VLOOKUP($D1616,metadata!$B$2:$S$450,8,FALSE)</f>
        <v>7</v>
      </c>
      <c r="L1616">
        <f>VLOOKUP($D1616,metadata!$B$2:$S$450,9,FALSE)</f>
        <v>5</v>
      </c>
      <c r="M1616">
        <f>VLOOKUP($D1616,metadata!$B$2:$S$450,10,FALSE)</f>
        <v>0</v>
      </c>
      <c r="N1616" t="str">
        <f>VLOOKUP($D1616,metadata!$B$2:$S$450,11,FALSE)</f>
        <v>Atrophaneura alcinous</v>
      </c>
      <c r="O1616" t="str">
        <f>VLOOKUP($D1616,metadata!$B$2:$S$450,12,FALSE)</f>
        <v>lepidoptera</v>
      </c>
      <c r="P1616" t="str">
        <f>VLOOKUP($D1616,metadata!$B$2:$S$450,13,FALSE)</f>
        <v xml:space="preserve"> Fuchu</v>
      </c>
      <c r="Q1616">
        <f>VLOOKUP($D1616,metadata!$B$2:$S$450,14,FALSE)</f>
        <v>35.668968999999997</v>
      </c>
      <c r="R1616">
        <f>VLOOKUP($D1616,metadata!$B$2:$S$450,15,FALSE)</f>
        <v>139.47766899999999</v>
      </c>
      <c r="S1616">
        <f>VLOOKUP($D1616,metadata!$B$2:$S$450,16,FALSE)</f>
        <v>0.05</v>
      </c>
      <c r="T1616">
        <f>VLOOKUP($D1616,metadata!$B$2:$S$450,17,FALSE)</f>
        <v>50</v>
      </c>
      <c r="U1616">
        <f>VLOOKUP($D1616,metadata!$B$2:$S$450,18,FALSE)</f>
        <v>0</v>
      </c>
      <c r="V1616">
        <f>VLOOKUP($D1616,metadata!$B$2:$Z$450,19,FALSE)</f>
        <v>25</v>
      </c>
      <c r="W1616" t="str">
        <f>VLOOKUP($D1616,metadata!$B$2:$Z$450,20,FALSE)</f>
        <v>global average</v>
      </c>
      <c r="X1616">
        <f>VLOOKUP($D1616,metadata!$B$2:$Z$450,21,FALSE)</f>
        <v>0</v>
      </c>
      <c r="Y1616">
        <f>VLOOKUP($D1616,metadata!$B$2:$Z$450,22,FALSE)</f>
        <v>19</v>
      </c>
      <c r="Z1616">
        <f>VLOOKUP($D1616,metadata!$B$2:$Z$450,23,FALSE)</f>
        <v>0</v>
      </c>
      <c r="AA1616">
        <f>VLOOKUP($D1616,metadata!$B$2:$Z$450,24,FALSE)</f>
        <v>0</v>
      </c>
      <c r="AB1616">
        <f>VLOOKUP($D1616,metadata!$B$2:$Z$450,25,FALSE)</f>
        <v>0</v>
      </c>
    </row>
    <row r="1617" spans="3:28" x14ac:dyDescent="0.3">
      <c r="C1617">
        <v>1616</v>
      </c>
      <c r="D1617" s="11" t="str">
        <f t="shared" si="25"/>
        <v>19- Fuchu</v>
      </c>
      <c r="E1617" t="str">
        <f>VLOOKUP($D1617,metadata!$B$2:$S$450,2,FALSE)</f>
        <v>Kato, Y</v>
      </c>
      <c r="F1617" t="str">
        <f>VLOOKUP($D1617,metadata!$B$2:$S$450,3,FALSE)</f>
        <v>Geographic variation in photoperiodic response for the induction of pupal diapause in the Aristolochia-feeding butterfly Atrophaneura alcinous</v>
      </c>
      <c r="G1617" t="str">
        <f>VLOOKUP($D1617,metadata!$B$2:$S$450,4,FALSE)</f>
        <v>10.1303/aez.2005.347</v>
      </c>
      <c r="H1617" t="str">
        <f>VLOOKUP($D1617,metadata!$B$2:$S$450,5,FALSE)</f>
        <v>y</v>
      </c>
      <c r="I1617" t="str">
        <f>VLOOKUP($D1617,metadata!$B$2:$S$450,6,FALSE)</f>
        <v>a</v>
      </c>
      <c r="J1617" t="str">
        <f>VLOOKUP($D1617,metadata!$B$2:$S$450,7,FALSE)</f>
        <v>i</v>
      </c>
      <c r="K1617">
        <f>VLOOKUP($D1617,metadata!$B$2:$S$450,8,FALSE)</f>
        <v>7</v>
      </c>
      <c r="L1617">
        <f>VLOOKUP($D1617,metadata!$B$2:$S$450,9,FALSE)</f>
        <v>5</v>
      </c>
      <c r="M1617">
        <f>VLOOKUP($D1617,metadata!$B$2:$S$450,10,FALSE)</f>
        <v>0</v>
      </c>
      <c r="N1617" t="str">
        <f>VLOOKUP($D1617,metadata!$B$2:$S$450,11,FALSE)</f>
        <v>Atrophaneura alcinous</v>
      </c>
      <c r="O1617" t="str">
        <f>VLOOKUP($D1617,metadata!$B$2:$S$450,12,FALSE)</f>
        <v>lepidoptera</v>
      </c>
      <c r="P1617" t="str">
        <f>VLOOKUP($D1617,metadata!$B$2:$S$450,13,FALSE)</f>
        <v xml:space="preserve"> Fuchu</v>
      </c>
      <c r="Q1617">
        <f>VLOOKUP($D1617,metadata!$B$2:$S$450,14,FALSE)</f>
        <v>35.668968999999997</v>
      </c>
      <c r="R1617">
        <f>VLOOKUP($D1617,metadata!$B$2:$S$450,15,FALSE)</f>
        <v>139.47766899999999</v>
      </c>
      <c r="S1617">
        <f>VLOOKUP($D1617,metadata!$B$2:$S$450,16,FALSE)</f>
        <v>0.05</v>
      </c>
      <c r="T1617">
        <f>VLOOKUP($D1617,metadata!$B$2:$S$450,17,FALSE)</f>
        <v>50</v>
      </c>
      <c r="U1617">
        <f>VLOOKUP($D1617,metadata!$B$2:$S$450,18,FALSE)</f>
        <v>0</v>
      </c>
      <c r="V1617">
        <f>VLOOKUP($D1617,metadata!$B$2:$Z$450,19,FALSE)</f>
        <v>25</v>
      </c>
      <c r="W1617" t="str">
        <f>VLOOKUP($D1617,metadata!$B$2:$Z$450,20,FALSE)</f>
        <v>global average</v>
      </c>
      <c r="X1617">
        <f>VLOOKUP($D1617,metadata!$B$2:$Z$450,21,FALSE)</f>
        <v>0</v>
      </c>
      <c r="Y1617">
        <f>VLOOKUP($D1617,metadata!$B$2:$Z$450,22,FALSE)</f>
        <v>19</v>
      </c>
      <c r="Z1617">
        <f>VLOOKUP($D1617,metadata!$B$2:$Z$450,23,FALSE)</f>
        <v>0</v>
      </c>
      <c r="AA1617">
        <f>VLOOKUP($D1617,metadata!$B$2:$Z$450,24,FALSE)</f>
        <v>0</v>
      </c>
      <c r="AB1617">
        <f>VLOOKUP($D1617,metadata!$B$2:$Z$450,25,FALSE)</f>
        <v>0</v>
      </c>
    </row>
    <row r="1618" spans="3:28" x14ac:dyDescent="0.3">
      <c r="C1618">
        <v>1617</v>
      </c>
      <c r="D1618" s="11" t="str">
        <f t="shared" si="25"/>
        <v>19- Fuchu</v>
      </c>
      <c r="E1618" t="str">
        <f>VLOOKUP($D1618,metadata!$B$2:$S$450,2,FALSE)</f>
        <v>Kato, Y</v>
      </c>
      <c r="F1618" t="str">
        <f>VLOOKUP($D1618,metadata!$B$2:$S$450,3,FALSE)</f>
        <v>Geographic variation in photoperiodic response for the induction of pupal diapause in the Aristolochia-feeding butterfly Atrophaneura alcinous</v>
      </c>
      <c r="G1618" t="str">
        <f>VLOOKUP($D1618,metadata!$B$2:$S$450,4,FALSE)</f>
        <v>10.1303/aez.2005.347</v>
      </c>
      <c r="H1618" t="str">
        <f>VLOOKUP($D1618,metadata!$B$2:$S$450,5,FALSE)</f>
        <v>y</v>
      </c>
      <c r="I1618" t="str">
        <f>VLOOKUP($D1618,metadata!$B$2:$S$450,6,FALSE)</f>
        <v>a</v>
      </c>
      <c r="J1618" t="str">
        <f>VLOOKUP($D1618,metadata!$B$2:$S$450,7,FALSE)</f>
        <v>i</v>
      </c>
      <c r="K1618">
        <f>VLOOKUP($D1618,metadata!$B$2:$S$450,8,FALSE)</f>
        <v>7</v>
      </c>
      <c r="L1618">
        <f>VLOOKUP($D1618,metadata!$B$2:$S$450,9,FALSE)</f>
        <v>5</v>
      </c>
      <c r="M1618">
        <f>VLOOKUP($D1618,metadata!$B$2:$S$450,10,FALSE)</f>
        <v>0</v>
      </c>
      <c r="N1618" t="str">
        <f>VLOOKUP($D1618,metadata!$B$2:$S$450,11,FALSE)</f>
        <v>Atrophaneura alcinous</v>
      </c>
      <c r="O1618" t="str">
        <f>VLOOKUP($D1618,metadata!$B$2:$S$450,12,FALSE)</f>
        <v>lepidoptera</v>
      </c>
      <c r="P1618" t="str">
        <f>VLOOKUP($D1618,metadata!$B$2:$S$450,13,FALSE)</f>
        <v xml:space="preserve"> Fuchu</v>
      </c>
      <c r="Q1618">
        <f>VLOOKUP($D1618,metadata!$B$2:$S$450,14,FALSE)</f>
        <v>35.668968999999997</v>
      </c>
      <c r="R1618">
        <f>VLOOKUP($D1618,metadata!$B$2:$S$450,15,FALSE)</f>
        <v>139.47766899999999</v>
      </c>
      <c r="S1618">
        <f>VLOOKUP($D1618,metadata!$B$2:$S$450,16,FALSE)</f>
        <v>0.05</v>
      </c>
      <c r="T1618">
        <f>VLOOKUP($D1618,metadata!$B$2:$S$450,17,FALSE)</f>
        <v>50</v>
      </c>
      <c r="U1618">
        <f>VLOOKUP($D1618,metadata!$B$2:$S$450,18,FALSE)</f>
        <v>0</v>
      </c>
      <c r="V1618">
        <f>VLOOKUP($D1618,metadata!$B$2:$Z$450,19,FALSE)</f>
        <v>25</v>
      </c>
      <c r="W1618" t="str">
        <f>VLOOKUP($D1618,metadata!$B$2:$Z$450,20,FALSE)</f>
        <v>global average</v>
      </c>
      <c r="X1618">
        <f>VLOOKUP($D1618,metadata!$B$2:$Z$450,21,FALSE)</f>
        <v>0</v>
      </c>
      <c r="Y1618">
        <f>VLOOKUP($D1618,metadata!$B$2:$Z$450,22,FALSE)</f>
        <v>19</v>
      </c>
      <c r="Z1618">
        <f>VLOOKUP($D1618,metadata!$B$2:$Z$450,23,FALSE)</f>
        <v>0</v>
      </c>
      <c r="AA1618">
        <f>VLOOKUP($D1618,metadata!$B$2:$Z$450,24,FALSE)</f>
        <v>0</v>
      </c>
      <c r="AB1618">
        <f>VLOOKUP($D1618,metadata!$B$2:$Z$450,25,FALSE)</f>
        <v>0</v>
      </c>
    </row>
    <row r="1619" spans="3:28" x14ac:dyDescent="0.3">
      <c r="C1619">
        <v>1618</v>
      </c>
      <c r="D1619" s="11" t="str">
        <f t="shared" si="25"/>
        <v>19- Fuchu</v>
      </c>
      <c r="E1619" t="str">
        <f>VLOOKUP($D1619,metadata!$B$2:$S$450,2,FALSE)</f>
        <v>Kato, Y</v>
      </c>
      <c r="F1619" t="str">
        <f>VLOOKUP($D1619,metadata!$B$2:$S$450,3,FALSE)</f>
        <v>Geographic variation in photoperiodic response for the induction of pupal diapause in the Aristolochia-feeding butterfly Atrophaneura alcinous</v>
      </c>
      <c r="G1619" t="str">
        <f>VLOOKUP($D1619,metadata!$B$2:$S$450,4,FALSE)</f>
        <v>10.1303/aez.2005.347</v>
      </c>
      <c r="H1619" t="str">
        <f>VLOOKUP($D1619,metadata!$B$2:$S$450,5,FALSE)</f>
        <v>y</v>
      </c>
      <c r="I1619" t="str">
        <f>VLOOKUP($D1619,metadata!$B$2:$S$450,6,FALSE)</f>
        <v>a</v>
      </c>
      <c r="J1619" t="str">
        <f>VLOOKUP($D1619,metadata!$B$2:$S$450,7,FALSE)</f>
        <v>i</v>
      </c>
      <c r="K1619">
        <f>VLOOKUP($D1619,metadata!$B$2:$S$450,8,FALSE)</f>
        <v>7</v>
      </c>
      <c r="L1619">
        <f>VLOOKUP($D1619,metadata!$B$2:$S$450,9,FALSE)</f>
        <v>5</v>
      </c>
      <c r="M1619">
        <f>VLOOKUP($D1619,metadata!$B$2:$S$450,10,FALSE)</f>
        <v>0</v>
      </c>
      <c r="N1619" t="str">
        <f>VLOOKUP($D1619,metadata!$B$2:$S$450,11,FALSE)</f>
        <v>Atrophaneura alcinous</v>
      </c>
      <c r="O1619" t="str">
        <f>VLOOKUP($D1619,metadata!$B$2:$S$450,12,FALSE)</f>
        <v>lepidoptera</v>
      </c>
      <c r="P1619" t="str">
        <f>VLOOKUP($D1619,metadata!$B$2:$S$450,13,FALSE)</f>
        <v xml:space="preserve"> Fuchu</v>
      </c>
      <c r="Q1619">
        <f>VLOOKUP($D1619,metadata!$B$2:$S$450,14,FALSE)</f>
        <v>35.668968999999997</v>
      </c>
      <c r="R1619">
        <f>VLOOKUP($D1619,metadata!$B$2:$S$450,15,FALSE)</f>
        <v>139.47766899999999</v>
      </c>
      <c r="S1619">
        <f>VLOOKUP($D1619,metadata!$B$2:$S$450,16,FALSE)</f>
        <v>0.05</v>
      </c>
      <c r="T1619">
        <f>VLOOKUP($D1619,metadata!$B$2:$S$450,17,FALSE)</f>
        <v>50</v>
      </c>
      <c r="U1619">
        <f>VLOOKUP($D1619,metadata!$B$2:$S$450,18,FALSE)</f>
        <v>0</v>
      </c>
      <c r="V1619">
        <f>VLOOKUP($D1619,metadata!$B$2:$Z$450,19,FALSE)</f>
        <v>25</v>
      </c>
      <c r="W1619" t="str">
        <f>VLOOKUP($D1619,metadata!$B$2:$Z$450,20,FALSE)</f>
        <v>global average</v>
      </c>
      <c r="X1619">
        <f>VLOOKUP($D1619,metadata!$B$2:$Z$450,21,FALSE)</f>
        <v>0</v>
      </c>
      <c r="Y1619">
        <f>VLOOKUP($D1619,metadata!$B$2:$Z$450,22,FALSE)</f>
        <v>19</v>
      </c>
      <c r="Z1619">
        <f>VLOOKUP($D1619,metadata!$B$2:$Z$450,23,FALSE)</f>
        <v>0</v>
      </c>
      <c r="AA1619">
        <f>VLOOKUP($D1619,metadata!$B$2:$Z$450,24,FALSE)</f>
        <v>0</v>
      </c>
      <c r="AB1619">
        <f>VLOOKUP($D1619,metadata!$B$2:$Z$450,25,FALSE)</f>
        <v>0</v>
      </c>
    </row>
    <row r="1620" spans="3:28" x14ac:dyDescent="0.3">
      <c r="C1620">
        <v>1619</v>
      </c>
      <c r="D1620" s="11" t="str">
        <f t="shared" si="25"/>
        <v>19- Fuchu</v>
      </c>
      <c r="E1620" t="str">
        <f>VLOOKUP($D1620,metadata!$B$2:$S$450,2,FALSE)</f>
        <v>Kato, Y</v>
      </c>
      <c r="F1620" t="str">
        <f>VLOOKUP($D1620,metadata!$B$2:$S$450,3,FALSE)</f>
        <v>Geographic variation in photoperiodic response for the induction of pupal diapause in the Aristolochia-feeding butterfly Atrophaneura alcinous</v>
      </c>
      <c r="G1620" t="str">
        <f>VLOOKUP($D1620,metadata!$B$2:$S$450,4,FALSE)</f>
        <v>10.1303/aez.2005.347</v>
      </c>
      <c r="H1620" t="str">
        <f>VLOOKUP($D1620,metadata!$B$2:$S$450,5,FALSE)</f>
        <v>y</v>
      </c>
      <c r="I1620" t="str">
        <f>VLOOKUP($D1620,metadata!$B$2:$S$450,6,FALSE)</f>
        <v>a</v>
      </c>
      <c r="J1620" t="str">
        <f>VLOOKUP($D1620,metadata!$B$2:$S$450,7,FALSE)</f>
        <v>i</v>
      </c>
      <c r="K1620">
        <f>VLOOKUP($D1620,metadata!$B$2:$S$450,8,FALSE)</f>
        <v>7</v>
      </c>
      <c r="L1620">
        <f>VLOOKUP($D1620,metadata!$B$2:$S$450,9,FALSE)</f>
        <v>5</v>
      </c>
      <c r="M1620">
        <f>VLOOKUP($D1620,metadata!$B$2:$S$450,10,FALSE)</f>
        <v>0</v>
      </c>
      <c r="N1620" t="str">
        <f>VLOOKUP($D1620,metadata!$B$2:$S$450,11,FALSE)</f>
        <v>Atrophaneura alcinous</v>
      </c>
      <c r="O1620" t="str">
        <f>VLOOKUP($D1620,metadata!$B$2:$S$450,12,FALSE)</f>
        <v>lepidoptera</v>
      </c>
      <c r="P1620" t="str">
        <f>VLOOKUP($D1620,metadata!$B$2:$S$450,13,FALSE)</f>
        <v xml:space="preserve"> Fuchu</v>
      </c>
      <c r="Q1620">
        <f>VLOOKUP($D1620,metadata!$B$2:$S$450,14,FALSE)</f>
        <v>35.668968999999997</v>
      </c>
      <c r="R1620">
        <f>VLOOKUP($D1620,metadata!$B$2:$S$450,15,FALSE)</f>
        <v>139.47766899999999</v>
      </c>
      <c r="S1620">
        <f>VLOOKUP($D1620,metadata!$B$2:$S$450,16,FALSE)</f>
        <v>0.05</v>
      </c>
      <c r="T1620">
        <f>VLOOKUP($D1620,metadata!$B$2:$S$450,17,FALSE)</f>
        <v>50</v>
      </c>
      <c r="U1620">
        <f>VLOOKUP($D1620,metadata!$B$2:$S$450,18,FALSE)</f>
        <v>0</v>
      </c>
      <c r="V1620">
        <f>VLOOKUP($D1620,metadata!$B$2:$Z$450,19,FALSE)</f>
        <v>25</v>
      </c>
      <c r="W1620" t="str">
        <f>VLOOKUP($D1620,metadata!$B$2:$Z$450,20,FALSE)</f>
        <v>global average</v>
      </c>
      <c r="X1620">
        <f>VLOOKUP($D1620,metadata!$B$2:$Z$450,21,FALSE)</f>
        <v>0</v>
      </c>
      <c r="Y1620">
        <f>VLOOKUP($D1620,metadata!$B$2:$Z$450,22,FALSE)</f>
        <v>19</v>
      </c>
      <c r="Z1620">
        <f>VLOOKUP($D1620,metadata!$B$2:$Z$450,23,FALSE)</f>
        <v>0</v>
      </c>
      <c r="AA1620">
        <f>VLOOKUP($D1620,metadata!$B$2:$Z$450,24,FALSE)</f>
        <v>0</v>
      </c>
      <c r="AB1620">
        <f>VLOOKUP($D1620,metadata!$B$2:$Z$450,25,FALSE)</f>
        <v>0</v>
      </c>
    </row>
    <row r="1621" spans="3:28" x14ac:dyDescent="0.3">
      <c r="C1621">
        <v>1620</v>
      </c>
      <c r="D1621" s="11" t="str">
        <f t="shared" si="25"/>
        <v>19- Fuchu</v>
      </c>
      <c r="E1621" t="str">
        <f>VLOOKUP($D1621,metadata!$B$2:$S$450,2,FALSE)</f>
        <v>Kato, Y</v>
      </c>
      <c r="F1621" t="str">
        <f>VLOOKUP($D1621,metadata!$B$2:$S$450,3,FALSE)</f>
        <v>Geographic variation in photoperiodic response for the induction of pupal diapause in the Aristolochia-feeding butterfly Atrophaneura alcinous</v>
      </c>
      <c r="G1621" t="str">
        <f>VLOOKUP($D1621,metadata!$B$2:$S$450,4,FALSE)</f>
        <v>10.1303/aez.2005.347</v>
      </c>
      <c r="H1621" t="str">
        <f>VLOOKUP($D1621,metadata!$B$2:$S$450,5,FALSE)</f>
        <v>y</v>
      </c>
      <c r="I1621" t="str">
        <f>VLOOKUP($D1621,metadata!$B$2:$S$450,6,FALSE)</f>
        <v>a</v>
      </c>
      <c r="J1621" t="str">
        <f>VLOOKUP($D1621,metadata!$B$2:$S$450,7,FALSE)</f>
        <v>i</v>
      </c>
      <c r="K1621">
        <f>VLOOKUP($D1621,metadata!$B$2:$S$450,8,FALSE)</f>
        <v>7</v>
      </c>
      <c r="L1621">
        <f>VLOOKUP($D1621,metadata!$B$2:$S$450,9,FALSE)</f>
        <v>5</v>
      </c>
      <c r="M1621">
        <f>VLOOKUP($D1621,metadata!$B$2:$S$450,10,FALSE)</f>
        <v>0</v>
      </c>
      <c r="N1621" t="str">
        <f>VLOOKUP($D1621,metadata!$B$2:$S$450,11,FALSE)</f>
        <v>Atrophaneura alcinous</v>
      </c>
      <c r="O1621" t="str">
        <f>VLOOKUP($D1621,metadata!$B$2:$S$450,12,FALSE)</f>
        <v>lepidoptera</v>
      </c>
      <c r="P1621" t="str">
        <f>VLOOKUP($D1621,metadata!$B$2:$S$450,13,FALSE)</f>
        <v xml:space="preserve"> Fuchu</v>
      </c>
      <c r="Q1621">
        <f>VLOOKUP($D1621,metadata!$B$2:$S$450,14,FALSE)</f>
        <v>35.668968999999997</v>
      </c>
      <c r="R1621">
        <f>VLOOKUP($D1621,metadata!$B$2:$S$450,15,FALSE)</f>
        <v>139.47766899999999</v>
      </c>
      <c r="S1621">
        <f>VLOOKUP($D1621,metadata!$B$2:$S$450,16,FALSE)</f>
        <v>0.05</v>
      </c>
      <c r="T1621">
        <f>VLOOKUP($D1621,metadata!$B$2:$S$450,17,FALSE)</f>
        <v>50</v>
      </c>
      <c r="U1621">
        <f>VLOOKUP($D1621,metadata!$B$2:$S$450,18,FALSE)</f>
        <v>0</v>
      </c>
      <c r="V1621">
        <f>VLOOKUP($D1621,metadata!$B$2:$Z$450,19,FALSE)</f>
        <v>25</v>
      </c>
      <c r="W1621" t="str">
        <f>VLOOKUP($D1621,metadata!$B$2:$Z$450,20,FALSE)</f>
        <v>global average</v>
      </c>
      <c r="X1621">
        <f>VLOOKUP($D1621,metadata!$B$2:$Z$450,21,FALSE)</f>
        <v>0</v>
      </c>
      <c r="Y1621">
        <f>VLOOKUP($D1621,metadata!$B$2:$Z$450,22,FALSE)</f>
        <v>19</v>
      </c>
      <c r="Z1621">
        <f>VLOOKUP($D1621,metadata!$B$2:$Z$450,23,FALSE)</f>
        <v>0</v>
      </c>
      <c r="AA1621">
        <f>VLOOKUP($D1621,metadata!$B$2:$Z$450,24,FALSE)</f>
        <v>0</v>
      </c>
      <c r="AB1621">
        <f>VLOOKUP($D1621,metadata!$B$2:$Z$450,25,FALSE)</f>
        <v>0</v>
      </c>
    </row>
    <row r="1622" spans="3:28" x14ac:dyDescent="0.3">
      <c r="C1622">
        <v>1621</v>
      </c>
      <c r="D1622" s="11" t="str">
        <f t="shared" si="25"/>
        <v>19- Fuchu</v>
      </c>
      <c r="E1622" t="str">
        <f>VLOOKUP($D1622,metadata!$B$2:$S$450,2,FALSE)</f>
        <v>Kato, Y</v>
      </c>
      <c r="F1622" t="str">
        <f>VLOOKUP($D1622,metadata!$B$2:$S$450,3,FALSE)</f>
        <v>Geographic variation in photoperiodic response for the induction of pupal diapause in the Aristolochia-feeding butterfly Atrophaneura alcinous</v>
      </c>
      <c r="G1622" t="str">
        <f>VLOOKUP($D1622,metadata!$B$2:$S$450,4,FALSE)</f>
        <v>10.1303/aez.2005.347</v>
      </c>
      <c r="H1622" t="str">
        <f>VLOOKUP($D1622,metadata!$B$2:$S$450,5,FALSE)</f>
        <v>y</v>
      </c>
      <c r="I1622" t="str">
        <f>VLOOKUP($D1622,metadata!$B$2:$S$450,6,FALSE)</f>
        <v>a</v>
      </c>
      <c r="J1622" t="str">
        <f>VLOOKUP($D1622,metadata!$B$2:$S$450,7,FALSE)</f>
        <v>i</v>
      </c>
      <c r="K1622">
        <f>VLOOKUP($D1622,metadata!$B$2:$S$450,8,FALSE)</f>
        <v>7</v>
      </c>
      <c r="L1622">
        <f>VLOOKUP($D1622,metadata!$B$2:$S$450,9,FALSE)</f>
        <v>5</v>
      </c>
      <c r="M1622">
        <f>VLOOKUP($D1622,metadata!$B$2:$S$450,10,FALSE)</f>
        <v>0</v>
      </c>
      <c r="N1622" t="str">
        <f>VLOOKUP($D1622,metadata!$B$2:$S$450,11,FALSE)</f>
        <v>Atrophaneura alcinous</v>
      </c>
      <c r="O1622" t="str">
        <f>VLOOKUP($D1622,metadata!$B$2:$S$450,12,FALSE)</f>
        <v>lepidoptera</v>
      </c>
      <c r="P1622" t="str">
        <f>VLOOKUP($D1622,metadata!$B$2:$S$450,13,FALSE)</f>
        <v xml:space="preserve"> Fuchu</v>
      </c>
      <c r="Q1622">
        <f>VLOOKUP($D1622,metadata!$B$2:$S$450,14,FALSE)</f>
        <v>35.668968999999997</v>
      </c>
      <c r="R1622">
        <f>VLOOKUP($D1622,metadata!$B$2:$S$450,15,FALSE)</f>
        <v>139.47766899999999</v>
      </c>
      <c r="S1622">
        <f>VLOOKUP($D1622,metadata!$B$2:$S$450,16,FALSE)</f>
        <v>0.05</v>
      </c>
      <c r="T1622">
        <f>VLOOKUP($D1622,metadata!$B$2:$S$450,17,FALSE)</f>
        <v>50</v>
      </c>
      <c r="U1622">
        <f>VLOOKUP($D1622,metadata!$B$2:$S$450,18,FALSE)</f>
        <v>0</v>
      </c>
      <c r="V1622">
        <f>VLOOKUP($D1622,metadata!$B$2:$Z$450,19,FALSE)</f>
        <v>25</v>
      </c>
      <c r="W1622" t="str">
        <f>VLOOKUP($D1622,metadata!$B$2:$Z$450,20,FALSE)</f>
        <v>global average</v>
      </c>
      <c r="X1622">
        <f>VLOOKUP($D1622,metadata!$B$2:$Z$450,21,FALSE)</f>
        <v>0</v>
      </c>
      <c r="Y1622">
        <f>VLOOKUP($D1622,metadata!$B$2:$Z$450,22,FALSE)</f>
        <v>19</v>
      </c>
      <c r="Z1622">
        <f>VLOOKUP($D1622,metadata!$B$2:$Z$450,23,FALSE)</f>
        <v>0</v>
      </c>
      <c r="AA1622">
        <f>VLOOKUP($D1622,metadata!$B$2:$Z$450,24,FALSE)</f>
        <v>0</v>
      </c>
      <c r="AB1622">
        <f>VLOOKUP($D1622,metadata!$B$2:$Z$450,25,FALSE)</f>
        <v>0</v>
      </c>
    </row>
    <row r="1623" spans="3:28" x14ac:dyDescent="0.3">
      <c r="C1623">
        <v>1622</v>
      </c>
      <c r="D1623" s="11" t="str">
        <f t="shared" si="25"/>
        <v>19- Fuchu</v>
      </c>
      <c r="E1623" t="str">
        <f>VLOOKUP($D1623,metadata!$B$2:$S$450,2,FALSE)</f>
        <v>Kato, Y</v>
      </c>
      <c r="F1623" t="str">
        <f>VLOOKUP($D1623,metadata!$B$2:$S$450,3,FALSE)</f>
        <v>Geographic variation in photoperiodic response for the induction of pupal diapause in the Aristolochia-feeding butterfly Atrophaneura alcinous</v>
      </c>
      <c r="G1623" t="str">
        <f>VLOOKUP($D1623,metadata!$B$2:$S$450,4,FALSE)</f>
        <v>10.1303/aez.2005.347</v>
      </c>
      <c r="H1623" t="str">
        <f>VLOOKUP($D1623,metadata!$B$2:$S$450,5,FALSE)</f>
        <v>y</v>
      </c>
      <c r="I1623" t="str">
        <f>VLOOKUP($D1623,metadata!$B$2:$S$450,6,FALSE)</f>
        <v>a</v>
      </c>
      <c r="J1623" t="str">
        <f>VLOOKUP($D1623,metadata!$B$2:$S$450,7,FALSE)</f>
        <v>i</v>
      </c>
      <c r="K1623">
        <f>VLOOKUP($D1623,metadata!$B$2:$S$450,8,FALSE)</f>
        <v>7</v>
      </c>
      <c r="L1623">
        <f>VLOOKUP($D1623,metadata!$B$2:$S$450,9,FALSE)</f>
        <v>5</v>
      </c>
      <c r="M1623">
        <f>VLOOKUP($D1623,metadata!$B$2:$S$450,10,FALSE)</f>
        <v>0</v>
      </c>
      <c r="N1623" t="str">
        <f>VLOOKUP($D1623,metadata!$B$2:$S$450,11,FALSE)</f>
        <v>Atrophaneura alcinous</v>
      </c>
      <c r="O1623" t="str">
        <f>VLOOKUP($D1623,metadata!$B$2:$S$450,12,FALSE)</f>
        <v>lepidoptera</v>
      </c>
      <c r="P1623" t="str">
        <f>VLOOKUP($D1623,metadata!$B$2:$S$450,13,FALSE)</f>
        <v xml:space="preserve"> Fuchu</v>
      </c>
      <c r="Q1623">
        <f>VLOOKUP($D1623,metadata!$B$2:$S$450,14,FALSE)</f>
        <v>35.668968999999997</v>
      </c>
      <c r="R1623">
        <f>VLOOKUP($D1623,metadata!$B$2:$S$450,15,FALSE)</f>
        <v>139.47766899999999</v>
      </c>
      <c r="S1623">
        <f>VLOOKUP($D1623,metadata!$B$2:$S$450,16,FALSE)</f>
        <v>0.05</v>
      </c>
      <c r="T1623">
        <f>VLOOKUP($D1623,metadata!$B$2:$S$450,17,FALSE)</f>
        <v>50</v>
      </c>
      <c r="U1623">
        <f>VLOOKUP($D1623,metadata!$B$2:$S$450,18,FALSE)</f>
        <v>0</v>
      </c>
      <c r="V1623">
        <f>VLOOKUP($D1623,metadata!$B$2:$Z$450,19,FALSE)</f>
        <v>25</v>
      </c>
      <c r="W1623" t="str">
        <f>VLOOKUP($D1623,metadata!$B$2:$Z$450,20,FALSE)</f>
        <v>global average</v>
      </c>
      <c r="X1623">
        <f>VLOOKUP($D1623,metadata!$B$2:$Z$450,21,FALSE)</f>
        <v>0</v>
      </c>
      <c r="Y1623">
        <f>VLOOKUP($D1623,metadata!$B$2:$Z$450,22,FALSE)</f>
        <v>19</v>
      </c>
      <c r="Z1623">
        <f>VLOOKUP($D1623,metadata!$B$2:$Z$450,23,FALSE)</f>
        <v>0</v>
      </c>
      <c r="AA1623">
        <f>VLOOKUP($D1623,metadata!$B$2:$Z$450,24,FALSE)</f>
        <v>0</v>
      </c>
      <c r="AB1623">
        <f>VLOOKUP($D1623,metadata!$B$2:$Z$450,25,FALSE)</f>
        <v>0</v>
      </c>
    </row>
    <row r="1624" spans="3:28" x14ac:dyDescent="0.3">
      <c r="C1624">
        <v>1623</v>
      </c>
      <c r="D1624" s="11" t="str">
        <f t="shared" si="25"/>
        <v>19- Fuchu</v>
      </c>
      <c r="E1624" t="str">
        <f>VLOOKUP($D1624,metadata!$B$2:$S$450,2,FALSE)</f>
        <v>Kato, Y</v>
      </c>
      <c r="F1624" t="str">
        <f>VLOOKUP($D1624,metadata!$B$2:$S$450,3,FALSE)</f>
        <v>Geographic variation in photoperiodic response for the induction of pupal diapause in the Aristolochia-feeding butterfly Atrophaneura alcinous</v>
      </c>
      <c r="G1624" t="str">
        <f>VLOOKUP($D1624,metadata!$B$2:$S$450,4,FALSE)</f>
        <v>10.1303/aez.2005.347</v>
      </c>
      <c r="H1624" t="str">
        <f>VLOOKUP($D1624,metadata!$B$2:$S$450,5,FALSE)</f>
        <v>y</v>
      </c>
      <c r="I1624" t="str">
        <f>VLOOKUP($D1624,metadata!$B$2:$S$450,6,FALSE)</f>
        <v>a</v>
      </c>
      <c r="J1624" t="str">
        <f>VLOOKUP($D1624,metadata!$B$2:$S$450,7,FALSE)</f>
        <v>i</v>
      </c>
      <c r="K1624">
        <f>VLOOKUP($D1624,metadata!$B$2:$S$450,8,FALSE)</f>
        <v>7</v>
      </c>
      <c r="L1624">
        <f>VLOOKUP($D1624,metadata!$B$2:$S$450,9,FALSE)</f>
        <v>5</v>
      </c>
      <c r="M1624">
        <f>VLOOKUP($D1624,metadata!$B$2:$S$450,10,FALSE)</f>
        <v>0</v>
      </c>
      <c r="N1624" t="str">
        <f>VLOOKUP($D1624,metadata!$B$2:$S$450,11,FALSE)</f>
        <v>Atrophaneura alcinous</v>
      </c>
      <c r="O1624" t="str">
        <f>VLOOKUP($D1624,metadata!$B$2:$S$450,12,FALSE)</f>
        <v>lepidoptera</v>
      </c>
      <c r="P1624" t="str">
        <f>VLOOKUP($D1624,metadata!$B$2:$S$450,13,FALSE)</f>
        <v xml:space="preserve"> Fuchu</v>
      </c>
      <c r="Q1624">
        <f>VLOOKUP($D1624,metadata!$B$2:$S$450,14,FALSE)</f>
        <v>35.668968999999997</v>
      </c>
      <c r="R1624">
        <f>VLOOKUP($D1624,metadata!$B$2:$S$450,15,FALSE)</f>
        <v>139.47766899999999</v>
      </c>
      <c r="S1624">
        <f>VLOOKUP($D1624,metadata!$B$2:$S$450,16,FALSE)</f>
        <v>0.05</v>
      </c>
      <c r="T1624">
        <f>VLOOKUP($D1624,metadata!$B$2:$S$450,17,FALSE)</f>
        <v>50</v>
      </c>
      <c r="U1624">
        <f>VLOOKUP($D1624,metadata!$B$2:$S$450,18,FALSE)</f>
        <v>0</v>
      </c>
      <c r="V1624">
        <f>VLOOKUP($D1624,metadata!$B$2:$Z$450,19,FALSE)</f>
        <v>25</v>
      </c>
      <c r="W1624" t="str">
        <f>VLOOKUP($D1624,metadata!$B$2:$Z$450,20,FALSE)</f>
        <v>global average</v>
      </c>
      <c r="X1624">
        <f>VLOOKUP($D1624,metadata!$B$2:$Z$450,21,FALSE)</f>
        <v>0</v>
      </c>
      <c r="Y1624">
        <f>VLOOKUP($D1624,metadata!$B$2:$Z$450,22,FALSE)</f>
        <v>19</v>
      </c>
      <c r="Z1624">
        <f>VLOOKUP($D1624,metadata!$B$2:$Z$450,23,FALSE)</f>
        <v>0</v>
      </c>
      <c r="AA1624">
        <f>VLOOKUP($D1624,metadata!$B$2:$Z$450,24,FALSE)</f>
        <v>0</v>
      </c>
      <c r="AB1624">
        <f>VLOOKUP($D1624,metadata!$B$2:$Z$450,25,FALSE)</f>
        <v>0</v>
      </c>
    </row>
    <row r="1625" spans="3:28" x14ac:dyDescent="0.3">
      <c r="C1625">
        <v>1624</v>
      </c>
      <c r="D1625" s="11" t="str">
        <f t="shared" si="25"/>
        <v>19- Fuchu</v>
      </c>
      <c r="E1625" t="str">
        <f>VLOOKUP($D1625,metadata!$B$2:$S$450,2,FALSE)</f>
        <v>Kato, Y</v>
      </c>
      <c r="F1625" t="str">
        <f>VLOOKUP($D1625,metadata!$B$2:$S$450,3,FALSE)</f>
        <v>Geographic variation in photoperiodic response for the induction of pupal diapause in the Aristolochia-feeding butterfly Atrophaneura alcinous</v>
      </c>
      <c r="G1625" t="str">
        <f>VLOOKUP($D1625,metadata!$B$2:$S$450,4,FALSE)</f>
        <v>10.1303/aez.2005.347</v>
      </c>
      <c r="H1625" t="str">
        <f>VLOOKUP($D1625,metadata!$B$2:$S$450,5,FALSE)</f>
        <v>y</v>
      </c>
      <c r="I1625" t="str">
        <f>VLOOKUP($D1625,metadata!$B$2:$S$450,6,FALSE)</f>
        <v>a</v>
      </c>
      <c r="J1625" t="str">
        <f>VLOOKUP($D1625,metadata!$B$2:$S$450,7,FALSE)</f>
        <v>i</v>
      </c>
      <c r="K1625">
        <f>VLOOKUP($D1625,metadata!$B$2:$S$450,8,FALSE)</f>
        <v>7</v>
      </c>
      <c r="L1625">
        <f>VLOOKUP($D1625,metadata!$B$2:$S$450,9,FALSE)</f>
        <v>5</v>
      </c>
      <c r="M1625">
        <f>VLOOKUP($D1625,metadata!$B$2:$S$450,10,FALSE)</f>
        <v>0</v>
      </c>
      <c r="N1625" t="str">
        <f>VLOOKUP($D1625,metadata!$B$2:$S$450,11,FALSE)</f>
        <v>Atrophaneura alcinous</v>
      </c>
      <c r="O1625" t="str">
        <f>VLOOKUP($D1625,metadata!$B$2:$S$450,12,FALSE)</f>
        <v>lepidoptera</v>
      </c>
      <c r="P1625" t="str">
        <f>VLOOKUP($D1625,metadata!$B$2:$S$450,13,FALSE)</f>
        <v xml:space="preserve"> Fuchu</v>
      </c>
      <c r="Q1625">
        <f>VLOOKUP($D1625,metadata!$B$2:$S$450,14,FALSE)</f>
        <v>35.668968999999997</v>
      </c>
      <c r="R1625">
        <f>VLOOKUP($D1625,metadata!$B$2:$S$450,15,FALSE)</f>
        <v>139.47766899999999</v>
      </c>
      <c r="S1625">
        <f>VLOOKUP($D1625,metadata!$B$2:$S$450,16,FALSE)</f>
        <v>0.05</v>
      </c>
      <c r="T1625">
        <f>VLOOKUP($D1625,metadata!$B$2:$S$450,17,FALSE)</f>
        <v>50</v>
      </c>
      <c r="U1625">
        <f>VLOOKUP($D1625,metadata!$B$2:$S$450,18,FALSE)</f>
        <v>0</v>
      </c>
      <c r="V1625">
        <f>VLOOKUP($D1625,metadata!$B$2:$Z$450,19,FALSE)</f>
        <v>25</v>
      </c>
      <c r="W1625" t="str">
        <f>VLOOKUP($D1625,metadata!$B$2:$Z$450,20,FALSE)</f>
        <v>global average</v>
      </c>
      <c r="X1625">
        <f>VLOOKUP($D1625,metadata!$B$2:$Z$450,21,FALSE)</f>
        <v>0</v>
      </c>
      <c r="Y1625">
        <f>VLOOKUP($D1625,metadata!$B$2:$Z$450,22,FALSE)</f>
        <v>19</v>
      </c>
      <c r="Z1625">
        <f>VLOOKUP($D1625,metadata!$B$2:$Z$450,23,FALSE)</f>
        <v>0</v>
      </c>
      <c r="AA1625">
        <f>VLOOKUP($D1625,metadata!$B$2:$Z$450,24,FALSE)</f>
        <v>0</v>
      </c>
      <c r="AB1625">
        <f>VLOOKUP($D1625,metadata!$B$2:$Z$450,25,FALSE)</f>
        <v>0</v>
      </c>
    </row>
    <row r="1626" spans="3:28" x14ac:dyDescent="0.3">
      <c r="C1626">
        <v>1625</v>
      </c>
      <c r="D1626" s="11" t="str">
        <f t="shared" si="25"/>
        <v>19- Fuchu</v>
      </c>
      <c r="E1626" t="str">
        <f>VLOOKUP($D1626,metadata!$B$2:$S$450,2,FALSE)</f>
        <v>Kato, Y</v>
      </c>
      <c r="F1626" t="str">
        <f>VLOOKUP($D1626,metadata!$B$2:$S$450,3,FALSE)</f>
        <v>Geographic variation in photoperiodic response for the induction of pupal diapause in the Aristolochia-feeding butterfly Atrophaneura alcinous</v>
      </c>
      <c r="G1626" t="str">
        <f>VLOOKUP($D1626,metadata!$B$2:$S$450,4,FALSE)</f>
        <v>10.1303/aez.2005.347</v>
      </c>
      <c r="H1626" t="str">
        <f>VLOOKUP($D1626,metadata!$B$2:$S$450,5,FALSE)</f>
        <v>y</v>
      </c>
      <c r="I1626" t="str">
        <f>VLOOKUP($D1626,metadata!$B$2:$S$450,6,FALSE)</f>
        <v>a</v>
      </c>
      <c r="J1626" t="str">
        <f>VLOOKUP($D1626,metadata!$B$2:$S$450,7,FALSE)</f>
        <v>i</v>
      </c>
      <c r="K1626">
        <f>VLOOKUP($D1626,metadata!$B$2:$S$450,8,FALSE)</f>
        <v>7</v>
      </c>
      <c r="L1626">
        <f>VLOOKUP($D1626,metadata!$B$2:$S$450,9,FALSE)</f>
        <v>5</v>
      </c>
      <c r="M1626">
        <f>VLOOKUP($D1626,metadata!$B$2:$S$450,10,FALSE)</f>
        <v>0</v>
      </c>
      <c r="N1626" t="str">
        <f>VLOOKUP($D1626,metadata!$B$2:$S$450,11,FALSE)</f>
        <v>Atrophaneura alcinous</v>
      </c>
      <c r="O1626" t="str">
        <f>VLOOKUP($D1626,metadata!$B$2:$S$450,12,FALSE)</f>
        <v>lepidoptera</v>
      </c>
      <c r="P1626" t="str">
        <f>VLOOKUP($D1626,metadata!$B$2:$S$450,13,FALSE)</f>
        <v xml:space="preserve"> Fuchu</v>
      </c>
      <c r="Q1626">
        <f>VLOOKUP($D1626,metadata!$B$2:$S$450,14,FALSE)</f>
        <v>35.668968999999997</v>
      </c>
      <c r="R1626">
        <f>VLOOKUP($D1626,metadata!$B$2:$S$450,15,FALSE)</f>
        <v>139.47766899999999</v>
      </c>
      <c r="S1626">
        <f>VLOOKUP($D1626,metadata!$B$2:$S$450,16,FALSE)</f>
        <v>0.05</v>
      </c>
      <c r="T1626">
        <f>VLOOKUP($D1626,metadata!$B$2:$S$450,17,FALSE)</f>
        <v>50</v>
      </c>
      <c r="U1626">
        <f>VLOOKUP($D1626,metadata!$B$2:$S$450,18,FALSE)</f>
        <v>0</v>
      </c>
      <c r="V1626">
        <f>VLOOKUP($D1626,metadata!$B$2:$Z$450,19,FALSE)</f>
        <v>25</v>
      </c>
      <c r="W1626" t="str">
        <f>VLOOKUP($D1626,metadata!$B$2:$Z$450,20,FALSE)</f>
        <v>global average</v>
      </c>
      <c r="X1626">
        <f>VLOOKUP($D1626,metadata!$B$2:$Z$450,21,FALSE)</f>
        <v>0</v>
      </c>
      <c r="Y1626">
        <f>VLOOKUP($D1626,metadata!$B$2:$Z$450,22,FALSE)</f>
        <v>19</v>
      </c>
      <c r="Z1626">
        <f>VLOOKUP($D1626,metadata!$B$2:$Z$450,23,FALSE)</f>
        <v>0</v>
      </c>
      <c r="AA1626">
        <f>VLOOKUP($D1626,metadata!$B$2:$Z$450,24,FALSE)</f>
        <v>0</v>
      </c>
      <c r="AB1626">
        <f>VLOOKUP($D1626,metadata!$B$2:$Z$450,25,FALSE)</f>
        <v>0</v>
      </c>
    </row>
    <row r="1627" spans="3:28" x14ac:dyDescent="0.3">
      <c r="C1627">
        <v>1626</v>
      </c>
      <c r="D1627" s="11" t="str">
        <f t="shared" si="25"/>
        <v>19- Fuchu</v>
      </c>
      <c r="E1627" t="str">
        <f>VLOOKUP($D1627,metadata!$B$2:$S$450,2,FALSE)</f>
        <v>Kato, Y</v>
      </c>
      <c r="F1627" t="str">
        <f>VLOOKUP($D1627,metadata!$B$2:$S$450,3,FALSE)</f>
        <v>Geographic variation in photoperiodic response for the induction of pupal diapause in the Aristolochia-feeding butterfly Atrophaneura alcinous</v>
      </c>
      <c r="G1627" t="str">
        <f>VLOOKUP($D1627,metadata!$B$2:$S$450,4,FALSE)</f>
        <v>10.1303/aez.2005.347</v>
      </c>
      <c r="H1627" t="str">
        <f>VLOOKUP($D1627,metadata!$B$2:$S$450,5,FALSE)</f>
        <v>y</v>
      </c>
      <c r="I1627" t="str">
        <f>VLOOKUP($D1627,metadata!$B$2:$S$450,6,FALSE)</f>
        <v>a</v>
      </c>
      <c r="J1627" t="str">
        <f>VLOOKUP($D1627,metadata!$B$2:$S$450,7,FALSE)</f>
        <v>i</v>
      </c>
      <c r="K1627">
        <f>VLOOKUP($D1627,metadata!$B$2:$S$450,8,FALSE)</f>
        <v>7</v>
      </c>
      <c r="L1627">
        <f>VLOOKUP($D1627,metadata!$B$2:$S$450,9,FALSE)</f>
        <v>5</v>
      </c>
      <c r="M1627">
        <f>VLOOKUP($D1627,metadata!$B$2:$S$450,10,FALSE)</f>
        <v>0</v>
      </c>
      <c r="N1627" t="str">
        <f>VLOOKUP($D1627,metadata!$B$2:$S$450,11,FALSE)</f>
        <v>Atrophaneura alcinous</v>
      </c>
      <c r="O1627" t="str">
        <f>VLOOKUP($D1627,metadata!$B$2:$S$450,12,FALSE)</f>
        <v>lepidoptera</v>
      </c>
      <c r="P1627" t="str">
        <f>VLOOKUP($D1627,metadata!$B$2:$S$450,13,FALSE)</f>
        <v xml:space="preserve"> Fuchu</v>
      </c>
      <c r="Q1627">
        <f>VLOOKUP($D1627,metadata!$B$2:$S$450,14,FALSE)</f>
        <v>35.668968999999997</v>
      </c>
      <c r="R1627">
        <f>VLOOKUP($D1627,metadata!$B$2:$S$450,15,FALSE)</f>
        <v>139.47766899999999</v>
      </c>
      <c r="S1627">
        <f>VLOOKUP($D1627,metadata!$B$2:$S$450,16,FALSE)</f>
        <v>0.05</v>
      </c>
      <c r="T1627">
        <f>VLOOKUP($D1627,metadata!$B$2:$S$450,17,FALSE)</f>
        <v>50</v>
      </c>
      <c r="U1627">
        <f>VLOOKUP($D1627,metadata!$B$2:$S$450,18,FALSE)</f>
        <v>0</v>
      </c>
      <c r="V1627">
        <f>VLOOKUP($D1627,metadata!$B$2:$Z$450,19,FALSE)</f>
        <v>25</v>
      </c>
      <c r="W1627" t="str">
        <f>VLOOKUP($D1627,metadata!$B$2:$Z$450,20,FALSE)</f>
        <v>global average</v>
      </c>
      <c r="X1627">
        <f>VLOOKUP($D1627,metadata!$B$2:$Z$450,21,FALSE)</f>
        <v>0</v>
      </c>
      <c r="Y1627">
        <f>VLOOKUP($D1627,metadata!$B$2:$Z$450,22,FALSE)</f>
        <v>19</v>
      </c>
      <c r="Z1627">
        <f>VLOOKUP($D1627,metadata!$B$2:$Z$450,23,FALSE)</f>
        <v>0</v>
      </c>
      <c r="AA1627">
        <f>VLOOKUP($D1627,metadata!$B$2:$Z$450,24,FALSE)</f>
        <v>0</v>
      </c>
      <c r="AB1627">
        <f>VLOOKUP($D1627,metadata!$B$2:$Z$450,25,FALSE)</f>
        <v>0</v>
      </c>
    </row>
    <row r="1628" spans="3:28" x14ac:dyDescent="0.3">
      <c r="C1628">
        <v>1627</v>
      </c>
      <c r="D1628" s="11" t="str">
        <f t="shared" si="25"/>
        <v>19- Fuchu</v>
      </c>
      <c r="E1628" t="str">
        <f>VLOOKUP($D1628,metadata!$B$2:$S$450,2,FALSE)</f>
        <v>Kato, Y</v>
      </c>
      <c r="F1628" t="str">
        <f>VLOOKUP($D1628,metadata!$B$2:$S$450,3,FALSE)</f>
        <v>Geographic variation in photoperiodic response for the induction of pupal diapause in the Aristolochia-feeding butterfly Atrophaneura alcinous</v>
      </c>
      <c r="G1628" t="str">
        <f>VLOOKUP($D1628,metadata!$B$2:$S$450,4,FALSE)</f>
        <v>10.1303/aez.2005.347</v>
      </c>
      <c r="H1628" t="str">
        <f>VLOOKUP($D1628,metadata!$B$2:$S$450,5,FALSE)</f>
        <v>y</v>
      </c>
      <c r="I1628" t="str">
        <f>VLOOKUP($D1628,metadata!$B$2:$S$450,6,FALSE)</f>
        <v>a</v>
      </c>
      <c r="J1628" t="str">
        <f>VLOOKUP($D1628,metadata!$B$2:$S$450,7,FALSE)</f>
        <v>i</v>
      </c>
      <c r="K1628">
        <f>VLOOKUP($D1628,metadata!$B$2:$S$450,8,FALSE)</f>
        <v>7</v>
      </c>
      <c r="L1628">
        <f>VLOOKUP($D1628,metadata!$B$2:$S$450,9,FALSE)</f>
        <v>5</v>
      </c>
      <c r="M1628">
        <f>VLOOKUP($D1628,metadata!$B$2:$S$450,10,FALSE)</f>
        <v>0</v>
      </c>
      <c r="N1628" t="str">
        <f>VLOOKUP($D1628,metadata!$B$2:$S$450,11,FALSE)</f>
        <v>Atrophaneura alcinous</v>
      </c>
      <c r="O1628" t="str">
        <f>VLOOKUP($D1628,metadata!$B$2:$S$450,12,FALSE)</f>
        <v>lepidoptera</v>
      </c>
      <c r="P1628" t="str">
        <f>VLOOKUP($D1628,metadata!$B$2:$S$450,13,FALSE)</f>
        <v xml:space="preserve"> Fuchu</v>
      </c>
      <c r="Q1628">
        <f>VLOOKUP($D1628,metadata!$B$2:$S$450,14,FALSE)</f>
        <v>35.668968999999997</v>
      </c>
      <c r="R1628">
        <f>VLOOKUP($D1628,metadata!$B$2:$S$450,15,FALSE)</f>
        <v>139.47766899999999</v>
      </c>
      <c r="S1628">
        <f>VLOOKUP($D1628,metadata!$B$2:$S$450,16,FALSE)</f>
        <v>0.05</v>
      </c>
      <c r="T1628">
        <f>VLOOKUP($D1628,metadata!$B$2:$S$450,17,FALSE)</f>
        <v>50</v>
      </c>
      <c r="U1628">
        <f>VLOOKUP($D1628,metadata!$B$2:$S$450,18,FALSE)</f>
        <v>0</v>
      </c>
      <c r="V1628">
        <f>VLOOKUP($D1628,metadata!$B$2:$Z$450,19,FALSE)</f>
        <v>25</v>
      </c>
      <c r="W1628" t="str">
        <f>VLOOKUP($D1628,metadata!$B$2:$Z$450,20,FALSE)</f>
        <v>global average</v>
      </c>
      <c r="X1628">
        <f>VLOOKUP($D1628,metadata!$B$2:$Z$450,21,FALSE)</f>
        <v>0</v>
      </c>
      <c r="Y1628">
        <f>VLOOKUP($D1628,metadata!$B$2:$Z$450,22,FALSE)</f>
        <v>19</v>
      </c>
      <c r="Z1628">
        <f>VLOOKUP($D1628,metadata!$B$2:$Z$450,23,FALSE)</f>
        <v>0</v>
      </c>
      <c r="AA1628">
        <f>VLOOKUP($D1628,metadata!$B$2:$Z$450,24,FALSE)</f>
        <v>0</v>
      </c>
      <c r="AB1628">
        <f>VLOOKUP($D1628,metadata!$B$2:$Z$450,25,FALSE)</f>
        <v>0</v>
      </c>
    </row>
    <row r="1629" spans="3:28" x14ac:dyDescent="0.3">
      <c r="C1629">
        <v>1628</v>
      </c>
      <c r="D1629" s="11" t="str">
        <f t="shared" si="25"/>
        <v>19- Fuchu</v>
      </c>
      <c r="E1629" t="str">
        <f>VLOOKUP($D1629,metadata!$B$2:$S$450,2,FALSE)</f>
        <v>Kato, Y</v>
      </c>
      <c r="F1629" t="str">
        <f>VLOOKUP($D1629,metadata!$B$2:$S$450,3,FALSE)</f>
        <v>Geographic variation in photoperiodic response for the induction of pupal diapause in the Aristolochia-feeding butterfly Atrophaneura alcinous</v>
      </c>
      <c r="G1629" t="str">
        <f>VLOOKUP($D1629,metadata!$B$2:$S$450,4,FALSE)</f>
        <v>10.1303/aez.2005.347</v>
      </c>
      <c r="H1629" t="str">
        <f>VLOOKUP($D1629,metadata!$B$2:$S$450,5,FALSE)</f>
        <v>y</v>
      </c>
      <c r="I1629" t="str">
        <f>VLOOKUP($D1629,metadata!$B$2:$S$450,6,FALSE)</f>
        <v>a</v>
      </c>
      <c r="J1629" t="str">
        <f>VLOOKUP($D1629,metadata!$B$2:$S$450,7,FALSE)</f>
        <v>i</v>
      </c>
      <c r="K1629">
        <f>VLOOKUP($D1629,metadata!$B$2:$S$450,8,FALSE)</f>
        <v>7</v>
      </c>
      <c r="L1629">
        <f>VLOOKUP($D1629,metadata!$B$2:$S$450,9,FALSE)</f>
        <v>5</v>
      </c>
      <c r="M1629">
        <f>VLOOKUP($D1629,metadata!$B$2:$S$450,10,FALSE)</f>
        <v>0</v>
      </c>
      <c r="N1629" t="str">
        <f>VLOOKUP($D1629,metadata!$B$2:$S$450,11,FALSE)</f>
        <v>Atrophaneura alcinous</v>
      </c>
      <c r="O1629" t="str">
        <f>VLOOKUP($D1629,metadata!$B$2:$S$450,12,FALSE)</f>
        <v>lepidoptera</v>
      </c>
      <c r="P1629" t="str">
        <f>VLOOKUP($D1629,metadata!$B$2:$S$450,13,FALSE)</f>
        <v xml:space="preserve"> Fuchu</v>
      </c>
      <c r="Q1629">
        <f>VLOOKUP($D1629,metadata!$B$2:$S$450,14,FALSE)</f>
        <v>35.668968999999997</v>
      </c>
      <c r="R1629">
        <f>VLOOKUP($D1629,metadata!$B$2:$S$450,15,FALSE)</f>
        <v>139.47766899999999</v>
      </c>
      <c r="S1629">
        <f>VLOOKUP($D1629,metadata!$B$2:$S$450,16,FALSE)</f>
        <v>0.05</v>
      </c>
      <c r="T1629">
        <f>VLOOKUP($D1629,metadata!$B$2:$S$450,17,FALSE)</f>
        <v>50</v>
      </c>
      <c r="U1629">
        <f>VLOOKUP($D1629,metadata!$B$2:$S$450,18,FALSE)</f>
        <v>0</v>
      </c>
      <c r="V1629">
        <f>VLOOKUP($D1629,metadata!$B$2:$Z$450,19,FALSE)</f>
        <v>25</v>
      </c>
      <c r="W1629" t="str">
        <f>VLOOKUP($D1629,metadata!$B$2:$Z$450,20,FALSE)</f>
        <v>global average</v>
      </c>
      <c r="X1629">
        <f>VLOOKUP($D1629,metadata!$B$2:$Z$450,21,FALSE)</f>
        <v>0</v>
      </c>
      <c r="Y1629">
        <f>VLOOKUP($D1629,metadata!$B$2:$Z$450,22,FALSE)</f>
        <v>19</v>
      </c>
      <c r="Z1629">
        <f>VLOOKUP($D1629,metadata!$B$2:$Z$450,23,FALSE)</f>
        <v>0</v>
      </c>
      <c r="AA1629">
        <f>VLOOKUP($D1629,metadata!$B$2:$Z$450,24,FALSE)</f>
        <v>0</v>
      </c>
      <c r="AB1629">
        <f>VLOOKUP($D1629,metadata!$B$2:$Z$450,25,FALSE)</f>
        <v>0</v>
      </c>
    </row>
    <row r="1630" spans="3:28" x14ac:dyDescent="0.3">
      <c r="C1630">
        <v>1629</v>
      </c>
      <c r="D1630" s="11" t="str">
        <f t="shared" si="25"/>
        <v>19- Fuchu</v>
      </c>
      <c r="E1630" t="str">
        <f>VLOOKUP($D1630,metadata!$B$2:$S$450,2,FALSE)</f>
        <v>Kato, Y</v>
      </c>
      <c r="F1630" t="str">
        <f>VLOOKUP($D1630,metadata!$B$2:$S$450,3,FALSE)</f>
        <v>Geographic variation in photoperiodic response for the induction of pupal diapause in the Aristolochia-feeding butterfly Atrophaneura alcinous</v>
      </c>
      <c r="G1630" t="str">
        <f>VLOOKUP($D1630,metadata!$B$2:$S$450,4,FALSE)</f>
        <v>10.1303/aez.2005.347</v>
      </c>
      <c r="H1630" t="str">
        <f>VLOOKUP($D1630,metadata!$B$2:$S$450,5,FALSE)</f>
        <v>y</v>
      </c>
      <c r="I1630" t="str">
        <f>VLOOKUP($D1630,metadata!$B$2:$S$450,6,FALSE)</f>
        <v>a</v>
      </c>
      <c r="J1630" t="str">
        <f>VLOOKUP($D1630,metadata!$B$2:$S$450,7,FALSE)</f>
        <v>i</v>
      </c>
      <c r="K1630">
        <f>VLOOKUP($D1630,metadata!$B$2:$S$450,8,FALSE)</f>
        <v>7</v>
      </c>
      <c r="L1630">
        <f>VLOOKUP($D1630,metadata!$B$2:$S$450,9,FALSE)</f>
        <v>5</v>
      </c>
      <c r="M1630">
        <f>VLOOKUP($D1630,metadata!$B$2:$S$450,10,FALSE)</f>
        <v>0</v>
      </c>
      <c r="N1630" t="str">
        <f>VLOOKUP($D1630,metadata!$B$2:$S$450,11,FALSE)</f>
        <v>Atrophaneura alcinous</v>
      </c>
      <c r="O1630" t="str">
        <f>VLOOKUP($D1630,metadata!$B$2:$S$450,12,FALSE)</f>
        <v>lepidoptera</v>
      </c>
      <c r="P1630" t="str">
        <f>VLOOKUP($D1630,metadata!$B$2:$S$450,13,FALSE)</f>
        <v xml:space="preserve"> Fuchu</v>
      </c>
      <c r="Q1630">
        <f>VLOOKUP($D1630,metadata!$B$2:$S$450,14,FALSE)</f>
        <v>35.668968999999997</v>
      </c>
      <c r="R1630">
        <f>VLOOKUP($D1630,metadata!$B$2:$S$450,15,FALSE)</f>
        <v>139.47766899999999</v>
      </c>
      <c r="S1630">
        <f>VLOOKUP($D1630,metadata!$B$2:$S$450,16,FALSE)</f>
        <v>0.05</v>
      </c>
      <c r="T1630">
        <f>VLOOKUP($D1630,metadata!$B$2:$S$450,17,FALSE)</f>
        <v>50</v>
      </c>
      <c r="U1630">
        <f>VLOOKUP($D1630,metadata!$B$2:$S$450,18,FALSE)</f>
        <v>0</v>
      </c>
      <c r="V1630">
        <f>VLOOKUP($D1630,metadata!$B$2:$Z$450,19,FALSE)</f>
        <v>25</v>
      </c>
      <c r="W1630" t="str">
        <f>VLOOKUP($D1630,metadata!$B$2:$Z$450,20,FALSE)</f>
        <v>global average</v>
      </c>
      <c r="X1630">
        <f>VLOOKUP($D1630,metadata!$B$2:$Z$450,21,FALSE)</f>
        <v>0</v>
      </c>
      <c r="Y1630">
        <f>VLOOKUP($D1630,metadata!$B$2:$Z$450,22,FALSE)</f>
        <v>19</v>
      </c>
      <c r="Z1630">
        <f>VLOOKUP($D1630,metadata!$B$2:$Z$450,23,FALSE)</f>
        <v>0</v>
      </c>
      <c r="AA1630">
        <f>VLOOKUP($D1630,metadata!$B$2:$Z$450,24,FALSE)</f>
        <v>0</v>
      </c>
      <c r="AB1630">
        <f>VLOOKUP($D1630,metadata!$B$2:$Z$450,25,FALSE)</f>
        <v>0</v>
      </c>
    </row>
    <row r="1631" spans="3:28" x14ac:dyDescent="0.3">
      <c r="C1631">
        <v>1630</v>
      </c>
      <c r="D1631" s="11" t="str">
        <f t="shared" si="25"/>
        <v>19- Fuchu</v>
      </c>
      <c r="E1631" t="str">
        <f>VLOOKUP($D1631,metadata!$B$2:$S$450,2,FALSE)</f>
        <v>Kato, Y</v>
      </c>
      <c r="F1631" t="str">
        <f>VLOOKUP($D1631,metadata!$B$2:$S$450,3,FALSE)</f>
        <v>Geographic variation in photoperiodic response for the induction of pupal diapause in the Aristolochia-feeding butterfly Atrophaneura alcinous</v>
      </c>
      <c r="G1631" t="str">
        <f>VLOOKUP($D1631,metadata!$B$2:$S$450,4,FALSE)</f>
        <v>10.1303/aez.2005.347</v>
      </c>
      <c r="H1631" t="str">
        <f>VLOOKUP($D1631,metadata!$B$2:$S$450,5,FALSE)</f>
        <v>y</v>
      </c>
      <c r="I1631" t="str">
        <f>VLOOKUP($D1631,metadata!$B$2:$S$450,6,FALSE)</f>
        <v>a</v>
      </c>
      <c r="J1631" t="str">
        <f>VLOOKUP($D1631,metadata!$B$2:$S$450,7,FALSE)</f>
        <v>i</v>
      </c>
      <c r="K1631">
        <f>VLOOKUP($D1631,metadata!$B$2:$S$450,8,FALSE)</f>
        <v>7</v>
      </c>
      <c r="L1631">
        <f>VLOOKUP($D1631,metadata!$B$2:$S$450,9,FALSE)</f>
        <v>5</v>
      </c>
      <c r="M1631">
        <f>VLOOKUP($D1631,metadata!$B$2:$S$450,10,FALSE)</f>
        <v>0</v>
      </c>
      <c r="N1631" t="str">
        <f>VLOOKUP($D1631,metadata!$B$2:$S$450,11,FALSE)</f>
        <v>Atrophaneura alcinous</v>
      </c>
      <c r="O1631" t="str">
        <f>VLOOKUP($D1631,metadata!$B$2:$S$450,12,FALSE)</f>
        <v>lepidoptera</v>
      </c>
      <c r="P1631" t="str">
        <f>VLOOKUP($D1631,metadata!$B$2:$S$450,13,FALSE)</f>
        <v xml:space="preserve"> Fuchu</v>
      </c>
      <c r="Q1631">
        <f>VLOOKUP($D1631,metadata!$B$2:$S$450,14,FALSE)</f>
        <v>35.668968999999997</v>
      </c>
      <c r="R1631">
        <f>VLOOKUP($D1631,metadata!$B$2:$S$450,15,FALSE)</f>
        <v>139.47766899999999</v>
      </c>
      <c r="S1631">
        <f>VLOOKUP($D1631,metadata!$B$2:$S$450,16,FALSE)</f>
        <v>0.05</v>
      </c>
      <c r="T1631">
        <f>VLOOKUP($D1631,metadata!$B$2:$S$450,17,FALSE)</f>
        <v>50</v>
      </c>
      <c r="U1631">
        <f>VLOOKUP($D1631,metadata!$B$2:$S$450,18,FALSE)</f>
        <v>0</v>
      </c>
      <c r="V1631">
        <f>VLOOKUP($D1631,metadata!$B$2:$Z$450,19,FALSE)</f>
        <v>25</v>
      </c>
      <c r="W1631" t="str">
        <f>VLOOKUP($D1631,metadata!$B$2:$Z$450,20,FALSE)</f>
        <v>global average</v>
      </c>
      <c r="X1631">
        <f>VLOOKUP($D1631,metadata!$B$2:$Z$450,21,FALSE)</f>
        <v>0</v>
      </c>
      <c r="Y1631">
        <f>VLOOKUP($D1631,metadata!$B$2:$Z$450,22,FALSE)</f>
        <v>19</v>
      </c>
      <c r="Z1631">
        <f>VLOOKUP($D1631,metadata!$B$2:$Z$450,23,FALSE)</f>
        <v>0</v>
      </c>
      <c r="AA1631">
        <f>VLOOKUP($D1631,metadata!$B$2:$Z$450,24,FALSE)</f>
        <v>0</v>
      </c>
      <c r="AB1631">
        <f>VLOOKUP($D1631,metadata!$B$2:$Z$450,25,FALSE)</f>
        <v>0</v>
      </c>
    </row>
    <row r="1632" spans="3:28" x14ac:dyDescent="0.3">
      <c r="C1632">
        <v>1631</v>
      </c>
      <c r="D1632" s="11" t="str">
        <f t="shared" si="25"/>
        <v>19- Fuchu</v>
      </c>
      <c r="E1632" t="str">
        <f>VLOOKUP($D1632,metadata!$B$2:$S$450,2,FALSE)</f>
        <v>Kato, Y</v>
      </c>
      <c r="F1632" t="str">
        <f>VLOOKUP($D1632,metadata!$B$2:$S$450,3,FALSE)</f>
        <v>Geographic variation in photoperiodic response for the induction of pupal diapause in the Aristolochia-feeding butterfly Atrophaneura alcinous</v>
      </c>
      <c r="G1632" t="str">
        <f>VLOOKUP($D1632,metadata!$B$2:$S$450,4,FALSE)</f>
        <v>10.1303/aez.2005.347</v>
      </c>
      <c r="H1632" t="str">
        <f>VLOOKUP($D1632,metadata!$B$2:$S$450,5,FALSE)</f>
        <v>y</v>
      </c>
      <c r="I1632" t="str">
        <f>VLOOKUP($D1632,metadata!$B$2:$S$450,6,FALSE)</f>
        <v>a</v>
      </c>
      <c r="J1632" t="str">
        <f>VLOOKUP($D1632,metadata!$B$2:$S$450,7,FALSE)</f>
        <v>i</v>
      </c>
      <c r="K1632">
        <f>VLOOKUP($D1632,metadata!$B$2:$S$450,8,FALSE)</f>
        <v>7</v>
      </c>
      <c r="L1632">
        <f>VLOOKUP($D1632,metadata!$B$2:$S$450,9,FALSE)</f>
        <v>5</v>
      </c>
      <c r="M1632">
        <f>VLOOKUP($D1632,metadata!$B$2:$S$450,10,FALSE)</f>
        <v>0</v>
      </c>
      <c r="N1632" t="str">
        <f>VLOOKUP($D1632,metadata!$B$2:$S$450,11,FALSE)</f>
        <v>Atrophaneura alcinous</v>
      </c>
      <c r="O1632" t="str">
        <f>VLOOKUP($D1632,metadata!$B$2:$S$450,12,FALSE)</f>
        <v>lepidoptera</v>
      </c>
      <c r="P1632" t="str">
        <f>VLOOKUP($D1632,metadata!$B$2:$S$450,13,FALSE)</f>
        <v xml:space="preserve"> Fuchu</v>
      </c>
      <c r="Q1632">
        <f>VLOOKUP($D1632,metadata!$B$2:$S$450,14,FALSE)</f>
        <v>35.668968999999997</v>
      </c>
      <c r="R1632">
        <f>VLOOKUP($D1632,metadata!$B$2:$S$450,15,FALSE)</f>
        <v>139.47766899999999</v>
      </c>
      <c r="S1632">
        <f>VLOOKUP($D1632,metadata!$B$2:$S$450,16,FALSE)</f>
        <v>0.05</v>
      </c>
      <c r="T1632">
        <f>VLOOKUP($D1632,metadata!$B$2:$S$450,17,FALSE)</f>
        <v>50</v>
      </c>
      <c r="U1632">
        <f>VLOOKUP($D1632,metadata!$B$2:$S$450,18,FALSE)</f>
        <v>0</v>
      </c>
      <c r="V1632">
        <f>VLOOKUP($D1632,metadata!$B$2:$Z$450,19,FALSE)</f>
        <v>25</v>
      </c>
      <c r="W1632" t="str">
        <f>VLOOKUP($D1632,metadata!$B$2:$Z$450,20,FALSE)</f>
        <v>global average</v>
      </c>
      <c r="X1632">
        <f>VLOOKUP($D1632,metadata!$B$2:$Z$450,21,FALSE)</f>
        <v>0</v>
      </c>
      <c r="Y1632">
        <f>VLOOKUP($D1632,metadata!$B$2:$Z$450,22,FALSE)</f>
        <v>19</v>
      </c>
      <c r="Z1632">
        <f>VLOOKUP($D1632,metadata!$B$2:$Z$450,23,FALSE)</f>
        <v>0</v>
      </c>
      <c r="AA1632">
        <f>VLOOKUP($D1632,metadata!$B$2:$Z$450,24,FALSE)</f>
        <v>0</v>
      </c>
      <c r="AB1632">
        <f>VLOOKUP($D1632,metadata!$B$2:$Z$450,25,FALSE)</f>
        <v>0</v>
      </c>
    </row>
    <row r="1633" spans="3:28" x14ac:dyDescent="0.3">
      <c r="C1633">
        <v>1632</v>
      </c>
      <c r="D1633" s="11" t="str">
        <f t="shared" si="25"/>
        <v>19- Fuchu</v>
      </c>
      <c r="E1633" t="str">
        <f>VLOOKUP($D1633,metadata!$B$2:$S$450,2,FALSE)</f>
        <v>Kato, Y</v>
      </c>
      <c r="F1633" t="str">
        <f>VLOOKUP($D1633,metadata!$B$2:$S$450,3,FALSE)</f>
        <v>Geographic variation in photoperiodic response for the induction of pupal diapause in the Aristolochia-feeding butterfly Atrophaneura alcinous</v>
      </c>
      <c r="G1633" t="str">
        <f>VLOOKUP($D1633,metadata!$B$2:$S$450,4,FALSE)</f>
        <v>10.1303/aez.2005.347</v>
      </c>
      <c r="H1633" t="str">
        <f>VLOOKUP($D1633,metadata!$B$2:$S$450,5,FALSE)</f>
        <v>y</v>
      </c>
      <c r="I1633" t="str">
        <f>VLOOKUP($D1633,metadata!$B$2:$S$450,6,FALSE)</f>
        <v>a</v>
      </c>
      <c r="J1633" t="str">
        <f>VLOOKUP($D1633,metadata!$B$2:$S$450,7,FALSE)</f>
        <v>i</v>
      </c>
      <c r="K1633">
        <f>VLOOKUP($D1633,metadata!$B$2:$S$450,8,FALSE)</f>
        <v>7</v>
      </c>
      <c r="L1633">
        <f>VLOOKUP($D1633,metadata!$B$2:$S$450,9,FALSE)</f>
        <v>5</v>
      </c>
      <c r="M1633">
        <f>VLOOKUP($D1633,metadata!$B$2:$S$450,10,FALSE)</f>
        <v>0</v>
      </c>
      <c r="N1633" t="str">
        <f>VLOOKUP($D1633,metadata!$B$2:$S$450,11,FALSE)</f>
        <v>Atrophaneura alcinous</v>
      </c>
      <c r="O1633" t="str">
        <f>VLOOKUP($D1633,metadata!$B$2:$S$450,12,FALSE)</f>
        <v>lepidoptera</v>
      </c>
      <c r="P1633" t="str">
        <f>VLOOKUP($D1633,metadata!$B$2:$S$450,13,FALSE)</f>
        <v xml:space="preserve"> Fuchu</v>
      </c>
      <c r="Q1633">
        <f>VLOOKUP($D1633,metadata!$B$2:$S$450,14,FALSE)</f>
        <v>35.668968999999997</v>
      </c>
      <c r="R1633">
        <f>VLOOKUP($D1633,metadata!$B$2:$S$450,15,FALSE)</f>
        <v>139.47766899999999</v>
      </c>
      <c r="S1633">
        <f>VLOOKUP($D1633,metadata!$B$2:$S$450,16,FALSE)</f>
        <v>0.05</v>
      </c>
      <c r="T1633">
        <f>VLOOKUP($D1633,metadata!$B$2:$S$450,17,FALSE)</f>
        <v>50</v>
      </c>
      <c r="U1633">
        <f>VLOOKUP($D1633,metadata!$B$2:$S$450,18,FALSE)</f>
        <v>0</v>
      </c>
      <c r="V1633">
        <f>VLOOKUP($D1633,metadata!$B$2:$Z$450,19,FALSE)</f>
        <v>25</v>
      </c>
      <c r="W1633" t="str">
        <f>VLOOKUP($D1633,metadata!$B$2:$Z$450,20,FALSE)</f>
        <v>global average</v>
      </c>
      <c r="X1633">
        <f>VLOOKUP($D1633,metadata!$B$2:$Z$450,21,FALSE)</f>
        <v>0</v>
      </c>
      <c r="Y1633">
        <f>VLOOKUP($D1633,metadata!$B$2:$Z$450,22,FALSE)</f>
        <v>19</v>
      </c>
      <c r="Z1633">
        <f>VLOOKUP($D1633,metadata!$B$2:$Z$450,23,FALSE)</f>
        <v>0</v>
      </c>
      <c r="AA1633">
        <f>VLOOKUP($D1633,metadata!$B$2:$Z$450,24,FALSE)</f>
        <v>0</v>
      </c>
      <c r="AB1633">
        <f>VLOOKUP($D1633,metadata!$B$2:$Z$450,25,FALSE)</f>
        <v>0</v>
      </c>
    </row>
    <row r="1634" spans="3:28" x14ac:dyDescent="0.3">
      <c r="C1634">
        <v>1633</v>
      </c>
      <c r="D1634" s="11" t="str">
        <f t="shared" si="25"/>
        <v>19- Fuchu</v>
      </c>
      <c r="E1634" t="str">
        <f>VLOOKUP($D1634,metadata!$B$2:$S$450,2,FALSE)</f>
        <v>Kato, Y</v>
      </c>
      <c r="F1634" t="str">
        <f>VLOOKUP($D1634,metadata!$B$2:$S$450,3,FALSE)</f>
        <v>Geographic variation in photoperiodic response for the induction of pupal diapause in the Aristolochia-feeding butterfly Atrophaneura alcinous</v>
      </c>
      <c r="G1634" t="str">
        <f>VLOOKUP($D1634,metadata!$B$2:$S$450,4,FALSE)</f>
        <v>10.1303/aez.2005.347</v>
      </c>
      <c r="H1634" t="str">
        <f>VLOOKUP($D1634,metadata!$B$2:$S$450,5,FALSE)</f>
        <v>y</v>
      </c>
      <c r="I1634" t="str">
        <f>VLOOKUP($D1634,metadata!$B$2:$S$450,6,FALSE)</f>
        <v>a</v>
      </c>
      <c r="J1634" t="str">
        <f>VLOOKUP($D1634,metadata!$B$2:$S$450,7,FALSE)</f>
        <v>i</v>
      </c>
      <c r="K1634">
        <f>VLOOKUP($D1634,metadata!$B$2:$S$450,8,FALSE)</f>
        <v>7</v>
      </c>
      <c r="L1634">
        <f>VLOOKUP($D1634,metadata!$B$2:$S$450,9,FALSE)</f>
        <v>5</v>
      </c>
      <c r="M1634">
        <f>VLOOKUP($D1634,metadata!$B$2:$S$450,10,FALSE)</f>
        <v>0</v>
      </c>
      <c r="N1634" t="str">
        <f>VLOOKUP($D1634,metadata!$B$2:$S$450,11,FALSE)</f>
        <v>Atrophaneura alcinous</v>
      </c>
      <c r="O1634" t="str">
        <f>VLOOKUP($D1634,metadata!$B$2:$S$450,12,FALSE)</f>
        <v>lepidoptera</v>
      </c>
      <c r="P1634" t="str">
        <f>VLOOKUP($D1634,metadata!$B$2:$S$450,13,FALSE)</f>
        <v xml:space="preserve"> Fuchu</v>
      </c>
      <c r="Q1634">
        <f>VLOOKUP($D1634,metadata!$B$2:$S$450,14,FALSE)</f>
        <v>35.668968999999997</v>
      </c>
      <c r="R1634">
        <f>VLOOKUP($D1634,metadata!$B$2:$S$450,15,FALSE)</f>
        <v>139.47766899999999</v>
      </c>
      <c r="S1634">
        <f>VLOOKUP($D1634,metadata!$B$2:$S$450,16,FALSE)</f>
        <v>0.05</v>
      </c>
      <c r="T1634">
        <f>VLOOKUP($D1634,metadata!$B$2:$S$450,17,FALSE)</f>
        <v>50</v>
      </c>
      <c r="U1634">
        <f>VLOOKUP($D1634,metadata!$B$2:$S$450,18,FALSE)</f>
        <v>0</v>
      </c>
      <c r="V1634">
        <f>VLOOKUP($D1634,metadata!$B$2:$Z$450,19,FALSE)</f>
        <v>25</v>
      </c>
      <c r="W1634" t="str">
        <f>VLOOKUP($D1634,metadata!$B$2:$Z$450,20,FALSE)</f>
        <v>global average</v>
      </c>
      <c r="X1634">
        <f>VLOOKUP($D1634,metadata!$B$2:$Z$450,21,FALSE)</f>
        <v>0</v>
      </c>
      <c r="Y1634">
        <f>VLOOKUP($D1634,metadata!$B$2:$Z$450,22,FALSE)</f>
        <v>19</v>
      </c>
      <c r="Z1634">
        <f>VLOOKUP($D1634,metadata!$B$2:$Z$450,23,FALSE)</f>
        <v>0</v>
      </c>
      <c r="AA1634">
        <f>VLOOKUP($D1634,metadata!$B$2:$Z$450,24,FALSE)</f>
        <v>0</v>
      </c>
      <c r="AB1634">
        <f>VLOOKUP($D1634,metadata!$B$2:$Z$450,25,FALSE)</f>
        <v>0</v>
      </c>
    </row>
    <row r="1635" spans="3:28" x14ac:dyDescent="0.3">
      <c r="C1635">
        <v>1634</v>
      </c>
      <c r="D1635" s="11" t="str">
        <f t="shared" si="25"/>
        <v>19- Fuchu</v>
      </c>
      <c r="E1635" t="str">
        <f>VLOOKUP($D1635,metadata!$B$2:$S$450,2,FALSE)</f>
        <v>Kato, Y</v>
      </c>
      <c r="F1635" t="str">
        <f>VLOOKUP($D1635,metadata!$B$2:$S$450,3,FALSE)</f>
        <v>Geographic variation in photoperiodic response for the induction of pupal diapause in the Aristolochia-feeding butterfly Atrophaneura alcinous</v>
      </c>
      <c r="G1635" t="str">
        <f>VLOOKUP($D1635,metadata!$B$2:$S$450,4,FALSE)</f>
        <v>10.1303/aez.2005.347</v>
      </c>
      <c r="H1635" t="str">
        <f>VLOOKUP($D1635,metadata!$B$2:$S$450,5,FALSE)</f>
        <v>y</v>
      </c>
      <c r="I1635" t="str">
        <f>VLOOKUP($D1635,metadata!$B$2:$S$450,6,FALSE)</f>
        <v>a</v>
      </c>
      <c r="J1635" t="str">
        <f>VLOOKUP($D1635,metadata!$B$2:$S$450,7,FALSE)</f>
        <v>i</v>
      </c>
      <c r="K1635">
        <f>VLOOKUP($D1635,metadata!$B$2:$S$450,8,FALSE)</f>
        <v>7</v>
      </c>
      <c r="L1635">
        <f>VLOOKUP($D1635,metadata!$B$2:$S$450,9,FALSE)</f>
        <v>5</v>
      </c>
      <c r="M1635">
        <f>VLOOKUP($D1635,metadata!$B$2:$S$450,10,FALSE)</f>
        <v>0</v>
      </c>
      <c r="N1635" t="str">
        <f>VLOOKUP($D1635,metadata!$B$2:$S$450,11,FALSE)</f>
        <v>Atrophaneura alcinous</v>
      </c>
      <c r="O1635" t="str">
        <f>VLOOKUP($D1635,metadata!$B$2:$S$450,12,FALSE)</f>
        <v>lepidoptera</v>
      </c>
      <c r="P1635" t="str">
        <f>VLOOKUP($D1635,metadata!$B$2:$S$450,13,FALSE)</f>
        <v xml:space="preserve"> Fuchu</v>
      </c>
      <c r="Q1635">
        <f>VLOOKUP($D1635,metadata!$B$2:$S$450,14,FALSE)</f>
        <v>35.668968999999997</v>
      </c>
      <c r="R1635">
        <f>VLOOKUP($D1635,metadata!$B$2:$S$450,15,FALSE)</f>
        <v>139.47766899999999</v>
      </c>
      <c r="S1635">
        <f>VLOOKUP($D1635,metadata!$B$2:$S$450,16,FALSE)</f>
        <v>0.05</v>
      </c>
      <c r="T1635">
        <f>VLOOKUP($D1635,metadata!$B$2:$S$450,17,FALSE)</f>
        <v>50</v>
      </c>
      <c r="U1635">
        <f>VLOOKUP($D1635,metadata!$B$2:$S$450,18,FALSE)</f>
        <v>0</v>
      </c>
      <c r="V1635">
        <f>VLOOKUP($D1635,metadata!$B$2:$Z$450,19,FALSE)</f>
        <v>25</v>
      </c>
      <c r="W1635" t="str">
        <f>VLOOKUP($D1635,metadata!$B$2:$Z$450,20,FALSE)</f>
        <v>global average</v>
      </c>
      <c r="X1635">
        <f>VLOOKUP($D1635,metadata!$B$2:$Z$450,21,FALSE)</f>
        <v>0</v>
      </c>
      <c r="Y1635">
        <f>VLOOKUP($D1635,metadata!$B$2:$Z$450,22,FALSE)</f>
        <v>19</v>
      </c>
      <c r="Z1635">
        <f>VLOOKUP($D1635,metadata!$B$2:$Z$450,23,FALSE)</f>
        <v>0</v>
      </c>
      <c r="AA1635">
        <f>VLOOKUP($D1635,metadata!$B$2:$Z$450,24,FALSE)</f>
        <v>0</v>
      </c>
      <c r="AB1635">
        <f>VLOOKUP($D1635,metadata!$B$2:$Z$450,25,FALSE)</f>
        <v>0</v>
      </c>
    </row>
    <row r="1636" spans="3:28" x14ac:dyDescent="0.3">
      <c r="C1636">
        <v>1635</v>
      </c>
      <c r="D1636" s="11" t="str">
        <f t="shared" si="25"/>
        <v>19- Fuchu</v>
      </c>
      <c r="E1636" t="str">
        <f>VLOOKUP($D1636,metadata!$B$2:$S$450,2,FALSE)</f>
        <v>Kato, Y</v>
      </c>
      <c r="F1636" t="str">
        <f>VLOOKUP($D1636,metadata!$B$2:$S$450,3,FALSE)</f>
        <v>Geographic variation in photoperiodic response for the induction of pupal diapause in the Aristolochia-feeding butterfly Atrophaneura alcinous</v>
      </c>
      <c r="G1636" t="str">
        <f>VLOOKUP($D1636,metadata!$B$2:$S$450,4,FALSE)</f>
        <v>10.1303/aez.2005.347</v>
      </c>
      <c r="H1636" t="str">
        <f>VLOOKUP($D1636,metadata!$B$2:$S$450,5,FALSE)</f>
        <v>y</v>
      </c>
      <c r="I1636" t="str">
        <f>VLOOKUP($D1636,metadata!$B$2:$S$450,6,FALSE)</f>
        <v>a</v>
      </c>
      <c r="J1636" t="str">
        <f>VLOOKUP($D1636,metadata!$B$2:$S$450,7,FALSE)</f>
        <v>i</v>
      </c>
      <c r="K1636">
        <f>VLOOKUP($D1636,metadata!$B$2:$S$450,8,FALSE)</f>
        <v>7</v>
      </c>
      <c r="L1636">
        <f>VLOOKUP($D1636,metadata!$B$2:$S$450,9,FALSE)</f>
        <v>5</v>
      </c>
      <c r="M1636">
        <f>VLOOKUP($D1636,metadata!$B$2:$S$450,10,FALSE)</f>
        <v>0</v>
      </c>
      <c r="N1636" t="str">
        <f>VLOOKUP($D1636,metadata!$B$2:$S$450,11,FALSE)</f>
        <v>Atrophaneura alcinous</v>
      </c>
      <c r="O1636" t="str">
        <f>VLOOKUP($D1636,metadata!$B$2:$S$450,12,FALSE)</f>
        <v>lepidoptera</v>
      </c>
      <c r="P1636" t="str">
        <f>VLOOKUP($D1636,metadata!$B$2:$S$450,13,FALSE)</f>
        <v xml:space="preserve"> Fuchu</v>
      </c>
      <c r="Q1636">
        <f>VLOOKUP($D1636,metadata!$B$2:$S$450,14,FALSE)</f>
        <v>35.668968999999997</v>
      </c>
      <c r="R1636">
        <f>VLOOKUP($D1636,metadata!$B$2:$S$450,15,FALSE)</f>
        <v>139.47766899999999</v>
      </c>
      <c r="S1636">
        <f>VLOOKUP($D1636,metadata!$B$2:$S$450,16,FALSE)</f>
        <v>0.05</v>
      </c>
      <c r="T1636">
        <f>VLOOKUP($D1636,metadata!$B$2:$S$450,17,FALSE)</f>
        <v>50</v>
      </c>
      <c r="U1636">
        <f>VLOOKUP($D1636,metadata!$B$2:$S$450,18,FALSE)</f>
        <v>0</v>
      </c>
      <c r="V1636">
        <f>VLOOKUP($D1636,metadata!$B$2:$Z$450,19,FALSE)</f>
        <v>25</v>
      </c>
      <c r="W1636" t="str">
        <f>VLOOKUP($D1636,metadata!$B$2:$Z$450,20,FALSE)</f>
        <v>global average</v>
      </c>
      <c r="X1636">
        <f>VLOOKUP($D1636,metadata!$B$2:$Z$450,21,FALSE)</f>
        <v>0</v>
      </c>
      <c r="Y1636">
        <f>VLOOKUP($D1636,metadata!$B$2:$Z$450,22,FALSE)</f>
        <v>19</v>
      </c>
      <c r="Z1636">
        <f>VLOOKUP($D1636,metadata!$B$2:$Z$450,23,FALSE)</f>
        <v>0</v>
      </c>
      <c r="AA1636">
        <f>VLOOKUP($D1636,metadata!$B$2:$Z$450,24,FALSE)</f>
        <v>0</v>
      </c>
      <c r="AB1636">
        <f>VLOOKUP($D1636,metadata!$B$2:$Z$450,25,FALSE)</f>
        <v>0</v>
      </c>
    </row>
    <row r="1637" spans="3:28" x14ac:dyDescent="0.3">
      <c r="C1637">
        <v>1636</v>
      </c>
      <c r="D1637" s="11" t="str">
        <f t="shared" si="25"/>
        <v>19- Fuchu</v>
      </c>
      <c r="E1637" t="str">
        <f>VLOOKUP($D1637,metadata!$B$2:$S$450,2,FALSE)</f>
        <v>Kato, Y</v>
      </c>
      <c r="F1637" t="str">
        <f>VLOOKUP($D1637,metadata!$B$2:$S$450,3,FALSE)</f>
        <v>Geographic variation in photoperiodic response for the induction of pupal diapause in the Aristolochia-feeding butterfly Atrophaneura alcinous</v>
      </c>
      <c r="G1637" t="str">
        <f>VLOOKUP($D1637,metadata!$B$2:$S$450,4,FALSE)</f>
        <v>10.1303/aez.2005.347</v>
      </c>
      <c r="H1637" t="str">
        <f>VLOOKUP($D1637,metadata!$B$2:$S$450,5,FALSE)</f>
        <v>y</v>
      </c>
      <c r="I1637" t="str">
        <f>VLOOKUP($D1637,metadata!$B$2:$S$450,6,FALSE)</f>
        <v>a</v>
      </c>
      <c r="J1637" t="str">
        <f>VLOOKUP($D1637,metadata!$B$2:$S$450,7,FALSE)</f>
        <v>i</v>
      </c>
      <c r="K1637">
        <f>VLOOKUP($D1637,metadata!$B$2:$S$450,8,FALSE)</f>
        <v>7</v>
      </c>
      <c r="L1637">
        <f>VLOOKUP($D1637,metadata!$B$2:$S$450,9,FALSE)</f>
        <v>5</v>
      </c>
      <c r="M1637">
        <f>VLOOKUP($D1637,metadata!$B$2:$S$450,10,FALSE)</f>
        <v>0</v>
      </c>
      <c r="N1637" t="str">
        <f>VLOOKUP($D1637,metadata!$B$2:$S$450,11,FALSE)</f>
        <v>Atrophaneura alcinous</v>
      </c>
      <c r="O1637" t="str">
        <f>VLOOKUP($D1637,metadata!$B$2:$S$450,12,FALSE)</f>
        <v>lepidoptera</v>
      </c>
      <c r="P1637" t="str">
        <f>VLOOKUP($D1637,metadata!$B$2:$S$450,13,FALSE)</f>
        <v xml:space="preserve"> Fuchu</v>
      </c>
      <c r="Q1637">
        <f>VLOOKUP($D1637,metadata!$B$2:$S$450,14,FALSE)</f>
        <v>35.668968999999997</v>
      </c>
      <c r="R1637">
        <f>VLOOKUP($D1637,metadata!$B$2:$S$450,15,FALSE)</f>
        <v>139.47766899999999</v>
      </c>
      <c r="S1637">
        <f>VLOOKUP($D1637,metadata!$B$2:$S$450,16,FALSE)</f>
        <v>0.05</v>
      </c>
      <c r="T1637">
        <f>VLOOKUP($D1637,metadata!$B$2:$S$450,17,FALSE)</f>
        <v>50</v>
      </c>
      <c r="U1637">
        <f>VLOOKUP($D1637,metadata!$B$2:$S$450,18,FALSE)</f>
        <v>0</v>
      </c>
      <c r="V1637">
        <f>VLOOKUP($D1637,metadata!$B$2:$Z$450,19,FALSE)</f>
        <v>25</v>
      </c>
      <c r="W1637" t="str">
        <f>VLOOKUP($D1637,metadata!$B$2:$Z$450,20,FALSE)</f>
        <v>global average</v>
      </c>
      <c r="X1637">
        <f>VLOOKUP($D1637,metadata!$B$2:$Z$450,21,FALSE)</f>
        <v>0</v>
      </c>
      <c r="Y1637">
        <f>VLOOKUP($D1637,metadata!$B$2:$Z$450,22,FALSE)</f>
        <v>19</v>
      </c>
      <c r="Z1637">
        <f>VLOOKUP($D1637,metadata!$B$2:$Z$450,23,FALSE)</f>
        <v>0</v>
      </c>
      <c r="AA1637">
        <f>VLOOKUP($D1637,metadata!$B$2:$Z$450,24,FALSE)</f>
        <v>0</v>
      </c>
      <c r="AB1637">
        <f>VLOOKUP($D1637,metadata!$B$2:$Z$450,25,FALSE)</f>
        <v>0</v>
      </c>
    </row>
    <row r="1638" spans="3:28" x14ac:dyDescent="0.3">
      <c r="C1638">
        <v>1637</v>
      </c>
      <c r="D1638" s="11" t="str">
        <f t="shared" si="25"/>
        <v>19- Fuchu</v>
      </c>
      <c r="E1638" t="str">
        <f>VLOOKUP($D1638,metadata!$B$2:$S$450,2,FALSE)</f>
        <v>Kato, Y</v>
      </c>
      <c r="F1638" t="str">
        <f>VLOOKUP($D1638,metadata!$B$2:$S$450,3,FALSE)</f>
        <v>Geographic variation in photoperiodic response for the induction of pupal diapause in the Aristolochia-feeding butterfly Atrophaneura alcinous</v>
      </c>
      <c r="G1638" t="str">
        <f>VLOOKUP($D1638,metadata!$B$2:$S$450,4,FALSE)</f>
        <v>10.1303/aez.2005.347</v>
      </c>
      <c r="H1638" t="str">
        <f>VLOOKUP($D1638,metadata!$B$2:$S$450,5,FALSE)</f>
        <v>y</v>
      </c>
      <c r="I1638" t="str">
        <f>VLOOKUP($D1638,metadata!$B$2:$S$450,6,FALSE)</f>
        <v>a</v>
      </c>
      <c r="J1638" t="str">
        <f>VLOOKUP($D1638,metadata!$B$2:$S$450,7,FALSE)</f>
        <v>i</v>
      </c>
      <c r="K1638">
        <f>VLOOKUP($D1638,metadata!$B$2:$S$450,8,FALSE)</f>
        <v>7</v>
      </c>
      <c r="L1638">
        <f>VLOOKUP($D1638,metadata!$B$2:$S$450,9,FALSE)</f>
        <v>5</v>
      </c>
      <c r="M1638">
        <f>VLOOKUP($D1638,metadata!$B$2:$S$450,10,FALSE)</f>
        <v>0</v>
      </c>
      <c r="N1638" t="str">
        <f>VLOOKUP($D1638,metadata!$B$2:$S$450,11,FALSE)</f>
        <v>Atrophaneura alcinous</v>
      </c>
      <c r="O1638" t="str">
        <f>VLOOKUP($D1638,metadata!$B$2:$S$450,12,FALSE)</f>
        <v>lepidoptera</v>
      </c>
      <c r="P1638" t="str">
        <f>VLOOKUP($D1638,metadata!$B$2:$S$450,13,FALSE)</f>
        <v xml:space="preserve"> Fuchu</v>
      </c>
      <c r="Q1638">
        <f>VLOOKUP($D1638,metadata!$B$2:$S$450,14,FALSE)</f>
        <v>35.668968999999997</v>
      </c>
      <c r="R1638">
        <f>VLOOKUP($D1638,metadata!$B$2:$S$450,15,FALSE)</f>
        <v>139.47766899999999</v>
      </c>
      <c r="S1638">
        <f>VLOOKUP($D1638,metadata!$B$2:$S$450,16,FALSE)</f>
        <v>0.05</v>
      </c>
      <c r="T1638">
        <f>VLOOKUP($D1638,metadata!$B$2:$S$450,17,FALSE)</f>
        <v>50</v>
      </c>
      <c r="U1638">
        <f>VLOOKUP($D1638,metadata!$B$2:$S$450,18,FALSE)</f>
        <v>0</v>
      </c>
      <c r="V1638">
        <f>VLOOKUP($D1638,metadata!$B$2:$Z$450,19,FALSE)</f>
        <v>25</v>
      </c>
      <c r="W1638" t="str">
        <f>VLOOKUP($D1638,metadata!$B$2:$Z$450,20,FALSE)</f>
        <v>global average</v>
      </c>
      <c r="X1638">
        <f>VLOOKUP($D1638,metadata!$B$2:$Z$450,21,FALSE)</f>
        <v>0</v>
      </c>
      <c r="Y1638">
        <f>VLOOKUP($D1638,metadata!$B$2:$Z$450,22,FALSE)</f>
        <v>19</v>
      </c>
      <c r="Z1638">
        <f>VLOOKUP($D1638,metadata!$B$2:$Z$450,23,FALSE)</f>
        <v>0</v>
      </c>
      <c r="AA1638">
        <f>VLOOKUP($D1638,metadata!$B$2:$Z$450,24,FALSE)</f>
        <v>0</v>
      </c>
      <c r="AB1638">
        <f>VLOOKUP($D1638,metadata!$B$2:$Z$450,25,FALSE)</f>
        <v>0</v>
      </c>
    </row>
    <row r="1639" spans="3:28" x14ac:dyDescent="0.3">
      <c r="C1639">
        <v>1638</v>
      </c>
      <c r="D1639" s="11" t="str">
        <f t="shared" si="25"/>
        <v>19- Fuchu</v>
      </c>
      <c r="E1639" t="str">
        <f>VLOOKUP($D1639,metadata!$B$2:$S$450,2,FALSE)</f>
        <v>Kato, Y</v>
      </c>
      <c r="F1639" t="str">
        <f>VLOOKUP($D1639,metadata!$B$2:$S$450,3,FALSE)</f>
        <v>Geographic variation in photoperiodic response for the induction of pupal diapause in the Aristolochia-feeding butterfly Atrophaneura alcinous</v>
      </c>
      <c r="G1639" t="str">
        <f>VLOOKUP($D1639,metadata!$B$2:$S$450,4,FALSE)</f>
        <v>10.1303/aez.2005.347</v>
      </c>
      <c r="H1639" t="str">
        <f>VLOOKUP($D1639,metadata!$B$2:$S$450,5,FALSE)</f>
        <v>y</v>
      </c>
      <c r="I1639" t="str">
        <f>VLOOKUP($D1639,metadata!$B$2:$S$450,6,FALSE)</f>
        <v>a</v>
      </c>
      <c r="J1639" t="str">
        <f>VLOOKUP($D1639,metadata!$B$2:$S$450,7,FALSE)</f>
        <v>i</v>
      </c>
      <c r="K1639">
        <f>VLOOKUP($D1639,metadata!$B$2:$S$450,8,FALSE)</f>
        <v>7</v>
      </c>
      <c r="L1639">
        <f>VLOOKUP($D1639,metadata!$B$2:$S$450,9,FALSE)</f>
        <v>5</v>
      </c>
      <c r="M1639">
        <f>VLOOKUP($D1639,metadata!$B$2:$S$450,10,FALSE)</f>
        <v>0</v>
      </c>
      <c r="N1639" t="str">
        <f>VLOOKUP($D1639,metadata!$B$2:$S$450,11,FALSE)</f>
        <v>Atrophaneura alcinous</v>
      </c>
      <c r="O1639" t="str">
        <f>VLOOKUP($D1639,metadata!$B$2:$S$450,12,FALSE)</f>
        <v>lepidoptera</v>
      </c>
      <c r="P1639" t="str">
        <f>VLOOKUP($D1639,metadata!$B$2:$S$450,13,FALSE)</f>
        <v xml:space="preserve"> Fuchu</v>
      </c>
      <c r="Q1639">
        <f>VLOOKUP($D1639,metadata!$B$2:$S$450,14,FALSE)</f>
        <v>35.668968999999997</v>
      </c>
      <c r="R1639">
        <f>VLOOKUP($D1639,metadata!$B$2:$S$450,15,FALSE)</f>
        <v>139.47766899999999</v>
      </c>
      <c r="S1639">
        <f>VLOOKUP($D1639,metadata!$B$2:$S$450,16,FALSE)</f>
        <v>0.05</v>
      </c>
      <c r="T1639">
        <f>VLOOKUP($D1639,metadata!$B$2:$S$450,17,FALSE)</f>
        <v>50</v>
      </c>
      <c r="U1639">
        <f>VLOOKUP($D1639,metadata!$B$2:$S$450,18,FALSE)</f>
        <v>0</v>
      </c>
      <c r="V1639">
        <f>VLOOKUP($D1639,metadata!$B$2:$Z$450,19,FALSE)</f>
        <v>25</v>
      </c>
      <c r="W1639" t="str">
        <f>VLOOKUP($D1639,metadata!$B$2:$Z$450,20,FALSE)</f>
        <v>global average</v>
      </c>
      <c r="X1639">
        <f>VLOOKUP($D1639,metadata!$B$2:$Z$450,21,FALSE)</f>
        <v>0</v>
      </c>
      <c r="Y1639">
        <f>VLOOKUP($D1639,metadata!$B$2:$Z$450,22,FALSE)</f>
        <v>19</v>
      </c>
      <c r="Z1639">
        <f>VLOOKUP($D1639,metadata!$B$2:$Z$450,23,FALSE)</f>
        <v>0</v>
      </c>
      <c r="AA1639">
        <f>VLOOKUP($D1639,metadata!$B$2:$Z$450,24,FALSE)</f>
        <v>0</v>
      </c>
      <c r="AB1639">
        <f>VLOOKUP($D1639,metadata!$B$2:$Z$450,25,FALSE)</f>
        <v>0</v>
      </c>
    </row>
    <row r="1640" spans="3:28" x14ac:dyDescent="0.3">
      <c r="C1640">
        <v>1639</v>
      </c>
      <c r="D1640" s="11" t="str">
        <f t="shared" si="25"/>
        <v>19- Fuchu</v>
      </c>
      <c r="E1640" t="str">
        <f>VLOOKUP($D1640,metadata!$B$2:$S$450,2,FALSE)</f>
        <v>Kato, Y</v>
      </c>
      <c r="F1640" t="str">
        <f>VLOOKUP($D1640,metadata!$B$2:$S$450,3,FALSE)</f>
        <v>Geographic variation in photoperiodic response for the induction of pupal diapause in the Aristolochia-feeding butterfly Atrophaneura alcinous</v>
      </c>
      <c r="G1640" t="str">
        <f>VLOOKUP($D1640,metadata!$B$2:$S$450,4,FALSE)</f>
        <v>10.1303/aez.2005.347</v>
      </c>
      <c r="H1640" t="str">
        <f>VLOOKUP($D1640,metadata!$B$2:$S$450,5,FALSE)</f>
        <v>y</v>
      </c>
      <c r="I1640" t="str">
        <f>VLOOKUP($D1640,metadata!$B$2:$S$450,6,FALSE)</f>
        <v>a</v>
      </c>
      <c r="J1640" t="str">
        <f>VLOOKUP($D1640,metadata!$B$2:$S$450,7,FALSE)</f>
        <v>i</v>
      </c>
      <c r="K1640">
        <f>VLOOKUP($D1640,metadata!$B$2:$S$450,8,FALSE)</f>
        <v>7</v>
      </c>
      <c r="L1640">
        <f>VLOOKUP($D1640,metadata!$B$2:$S$450,9,FALSE)</f>
        <v>5</v>
      </c>
      <c r="M1640">
        <f>VLOOKUP($D1640,metadata!$B$2:$S$450,10,FALSE)</f>
        <v>0</v>
      </c>
      <c r="N1640" t="str">
        <f>VLOOKUP($D1640,metadata!$B$2:$S$450,11,FALSE)</f>
        <v>Atrophaneura alcinous</v>
      </c>
      <c r="O1640" t="str">
        <f>VLOOKUP($D1640,metadata!$B$2:$S$450,12,FALSE)</f>
        <v>lepidoptera</v>
      </c>
      <c r="P1640" t="str">
        <f>VLOOKUP($D1640,metadata!$B$2:$S$450,13,FALSE)</f>
        <v xml:space="preserve"> Fuchu</v>
      </c>
      <c r="Q1640">
        <f>VLOOKUP($D1640,metadata!$B$2:$S$450,14,FALSE)</f>
        <v>35.668968999999997</v>
      </c>
      <c r="R1640">
        <f>VLOOKUP($D1640,metadata!$B$2:$S$450,15,FALSE)</f>
        <v>139.47766899999999</v>
      </c>
      <c r="S1640">
        <f>VLOOKUP($D1640,metadata!$B$2:$S$450,16,FALSE)</f>
        <v>0.05</v>
      </c>
      <c r="T1640">
        <f>VLOOKUP($D1640,metadata!$B$2:$S$450,17,FALSE)</f>
        <v>50</v>
      </c>
      <c r="U1640">
        <f>VLOOKUP($D1640,metadata!$B$2:$S$450,18,FALSE)</f>
        <v>0</v>
      </c>
      <c r="V1640">
        <f>VLOOKUP($D1640,metadata!$B$2:$Z$450,19,FALSE)</f>
        <v>25</v>
      </c>
      <c r="W1640" t="str">
        <f>VLOOKUP($D1640,metadata!$B$2:$Z$450,20,FALSE)</f>
        <v>global average</v>
      </c>
      <c r="X1640">
        <f>VLOOKUP($D1640,metadata!$B$2:$Z$450,21,FALSE)</f>
        <v>0</v>
      </c>
      <c r="Y1640">
        <f>VLOOKUP($D1640,metadata!$B$2:$Z$450,22,FALSE)</f>
        <v>19</v>
      </c>
      <c r="Z1640">
        <f>VLOOKUP($D1640,metadata!$B$2:$Z$450,23,FALSE)</f>
        <v>0</v>
      </c>
      <c r="AA1640">
        <f>VLOOKUP($D1640,metadata!$B$2:$Z$450,24,FALSE)</f>
        <v>0</v>
      </c>
      <c r="AB1640">
        <f>VLOOKUP($D1640,metadata!$B$2:$Z$450,25,FALSE)</f>
        <v>0</v>
      </c>
    </row>
    <row r="1641" spans="3:28" x14ac:dyDescent="0.3">
      <c r="C1641">
        <v>1640</v>
      </c>
      <c r="D1641" s="11" t="str">
        <f t="shared" si="25"/>
        <v>19- Fuchu</v>
      </c>
      <c r="E1641" t="str">
        <f>VLOOKUP($D1641,metadata!$B$2:$S$450,2,FALSE)</f>
        <v>Kato, Y</v>
      </c>
      <c r="F1641" t="str">
        <f>VLOOKUP($D1641,metadata!$B$2:$S$450,3,FALSE)</f>
        <v>Geographic variation in photoperiodic response for the induction of pupal diapause in the Aristolochia-feeding butterfly Atrophaneura alcinous</v>
      </c>
      <c r="G1641" t="str">
        <f>VLOOKUP($D1641,metadata!$B$2:$S$450,4,FALSE)</f>
        <v>10.1303/aez.2005.347</v>
      </c>
      <c r="H1641" t="str">
        <f>VLOOKUP($D1641,metadata!$B$2:$S$450,5,FALSE)</f>
        <v>y</v>
      </c>
      <c r="I1641" t="str">
        <f>VLOOKUP($D1641,metadata!$B$2:$S$450,6,FALSE)</f>
        <v>a</v>
      </c>
      <c r="J1641" t="str">
        <f>VLOOKUP($D1641,metadata!$B$2:$S$450,7,FALSE)</f>
        <v>i</v>
      </c>
      <c r="K1641">
        <f>VLOOKUP($D1641,metadata!$B$2:$S$450,8,FALSE)</f>
        <v>7</v>
      </c>
      <c r="L1641">
        <f>VLOOKUP($D1641,metadata!$B$2:$S$450,9,FALSE)</f>
        <v>5</v>
      </c>
      <c r="M1641">
        <f>VLOOKUP($D1641,metadata!$B$2:$S$450,10,FALSE)</f>
        <v>0</v>
      </c>
      <c r="N1641" t="str">
        <f>VLOOKUP($D1641,metadata!$B$2:$S$450,11,FALSE)</f>
        <v>Atrophaneura alcinous</v>
      </c>
      <c r="O1641" t="str">
        <f>VLOOKUP($D1641,metadata!$B$2:$S$450,12,FALSE)</f>
        <v>lepidoptera</v>
      </c>
      <c r="P1641" t="str">
        <f>VLOOKUP($D1641,metadata!$B$2:$S$450,13,FALSE)</f>
        <v xml:space="preserve"> Fuchu</v>
      </c>
      <c r="Q1641">
        <f>VLOOKUP($D1641,metadata!$B$2:$S$450,14,FALSE)</f>
        <v>35.668968999999997</v>
      </c>
      <c r="R1641">
        <f>VLOOKUP($D1641,metadata!$B$2:$S$450,15,FALSE)</f>
        <v>139.47766899999999</v>
      </c>
      <c r="S1641">
        <f>VLOOKUP($D1641,metadata!$B$2:$S$450,16,FALSE)</f>
        <v>0.05</v>
      </c>
      <c r="T1641">
        <f>VLOOKUP($D1641,metadata!$B$2:$S$450,17,FALSE)</f>
        <v>50</v>
      </c>
      <c r="U1641">
        <f>VLOOKUP($D1641,metadata!$B$2:$S$450,18,FALSE)</f>
        <v>0</v>
      </c>
      <c r="V1641">
        <f>VLOOKUP($D1641,metadata!$B$2:$Z$450,19,FALSE)</f>
        <v>25</v>
      </c>
      <c r="W1641" t="str">
        <f>VLOOKUP($D1641,metadata!$B$2:$Z$450,20,FALSE)</f>
        <v>global average</v>
      </c>
      <c r="X1641">
        <f>VLOOKUP($D1641,metadata!$B$2:$Z$450,21,FALSE)</f>
        <v>0</v>
      </c>
      <c r="Y1641">
        <f>VLOOKUP($D1641,metadata!$B$2:$Z$450,22,FALSE)</f>
        <v>19</v>
      </c>
      <c r="Z1641">
        <f>VLOOKUP($D1641,metadata!$B$2:$Z$450,23,FALSE)</f>
        <v>0</v>
      </c>
      <c r="AA1641">
        <f>VLOOKUP($D1641,metadata!$B$2:$Z$450,24,FALSE)</f>
        <v>0</v>
      </c>
      <c r="AB1641">
        <f>VLOOKUP($D1641,metadata!$B$2:$Z$450,25,FALSE)</f>
        <v>0</v>
      </c>
    </row>
    <row r="1642" spans="3:28" x14ac:dyDescent="0.3">
      <c r="C1642">
        <v>1641</v>
      </c>
      <c r="D1642" s="11" t="str">
        <f t="shared" si="25"/>
        <v>19- Fuchu</v>
      </c>
      <c r="E1642" t="str">
        <f>VLOOKUP($D1642,metadata!$B$2:$S$450,2,FALSE)</f>
        <v>Kato, Y</v>
      </c>
      <c r="F1642" t="str">
        <f>VLOOKUP($D1642,metadata!$B$2:$S$450,3,FALSE)</f>
        <v>Geographic variation in photoperiodic response for the induction of pupal diapause in the Aristolochia-feeding butterfly Atrophaneura alcinous</v>
      </c>
      <c r="G1642" t="str">
        <f>VLOOKUP($D1642,metadata!$B$2:$S$450,4,FALSE)</f>
        <v>10.1303/aez.2005.347</v>
      </c>
      <c r="H1642" t="str">
        <f>VLOOKUP($D1642,metadata!$B$2:$S$450,5,FALSE)</f>
        <v>y</v>
      </c>
      <c r="I1642" t="str">
        <f>VLOOKUP($D1642,metadata!$B$2:$S$450,6,FALSE)</f>
        <v>a</v>
      </c>
      <c r="J1642" t="str">
        <f>VLOOKUP($D1642,metadata!$B$2:$S$450,7,FALSE)</f>
        <v>i</v>
      </c>
      <c r="K1642">
        <f>VLOOKUP($D1642,metadata!$B$2:$S$450,8,FALSE)</f>
        <v>7</v>
      </c>
      <c r="L1642">
        <f>VLOOKUP($D1642,metadata!$B$2:$S$450,9,FALSE)</f>
        <v>5</v>
      </c>
      <c r="M1642">
        <f>VLOOKUP($D1642,metadata!$B$2:$S$450,10,FALSE)</f>
        <v>0</v>
      </c>
      <c r="N1642" t="str">
        <f>VLOOKUP($D1642,metadata!$B$2:$S$450,11,FALSE)</f>
        <v>Atrophaneura alcinous</v>
      </c>
      <c r="O1642" t="str">
        <f>VLOOKUP($D1642,metadata!$B$2:$S$450,12,FALSE)</f>
        <v>lepidoptera</v>
      </c>
      <c r="P1642" t="str">
        <f>VLOOKUP($D1642,metadata!$B$2:$S$450,13,FALSE)</f>
        <v xml:space="preserve"> Fuchu</v>
      </c>
      <c r="Q1642">
        <f>VLOOKUP($D1642,metadata!$B$2:$S$450,14,FALSE)</f>
        <v>35.668968999999997</v>
      </c>
      <c r="R1642">
        <f>VLOOKUP($D1642,metadata!$B$2:$S$450,15,FALSE)</f>
        <v>139.47766899999999</v>
      </c>
      <c r="S1642">
        <f>VLOOKUP($D1642,metadata!$B$2:$S$450,16,FALSE)</f>
        <v>0.05</v>
      </c>
      <c r="T1642">
        <f>VLOOKUP($D1642,metadata!$B$2:$S$450,17,FALSE)</f>
        <v>50</v>
      </c>
      <c r="U1642">
        <f>VLOOKUP($D1642,metadata!$B$2:$S$450,18,FALSE)</f>
        <v>0</v>
      </c>
      <c r="V1642">
        <f>VLOOKUP($D1642,metadata!$B$2:$Z$450,19,FALSE)</f>
        <v>25</v>
      </c>
      <c r="W1642" t="str">
        <f>VLOOKUP($D1642,metadata!$B$2:$Z$450,20,FALSE)</f>
        <v>global average</v>
      </c>
      <c r="X1642">
        <f>VLOOKUP($D1642,metadata!$B$2:$Z$450,21,FALSE)</f>
        <v>0</v>
      </c>
      <c r="Y1642">
        <f>VLOOKUP($D1642,metadata!$B$2:$Z$450,22,FALSE)</f>
        <v>19</v>
      </c>
      <c r="Z1642">
        <f>VLOOKUP($D1642,metadata!$B$2:$Z$450,23,FALSE)</f>
        <v>0</v>
      </c>
      <c r="AA1642">
        <f>VLOOKUP($D1642,metadata!$B$2:$Z$450,24,FALSE)</f>
        <v>0</v>
      </c>
      <c r="AB1642">
        <f>VLOOKUP($D1642,metadata!$B$2:$Z$450,25,FALSE)</f>
        <v>0</v>
      </c>
    </row>
    <row r="1643" spans="3:28" x14ac:dyDescent="0.3">
      <c r="C1643">
        <v>1642</v>
      </c>
      <c r="D1643" s="11" t="str">
        <f t="shared" si="25"/>
        <v>19- Fuchu</v>
      </c>
      <c r="E1643" t="str">
        <f>VLOOKUP($D1643,metadata!$B$2:$S$450,2,FALSE)</f>
        <v>Kato, Y</v>
      </c>
      <c r="F1643" t="str">
        <f>VLOOKUP($D1643,metadata!$B$2:$S$450,3,FALSE)</f>
        <v>Geographic variation in photoperiodic response for the induction of pupal diapause in the Aristolochia-feeding butterfly Atrophaneura alcinous</v>
      </c>
      <c r="G1643" t="str">
        <f>VLOOKUP($D1643,metadata!$B$2:$S$450,4,FALSE)</f>
        <v>10.1303/aez.2005.347</v>
      </c>
      <c r="H1643" t="str">
        <f>VLOOKUP($D1643,metadata!$B$2:$S$450,5,FALSE)</f>
        <v>y</v>
      </c>
      <c r="I1643" t="str">
        <f>VLOOKUP($D1643,metadata!$B$2:$S$450,6,FALSE)</f>
        <v>a</v>
      </c>
      <c r="J1643" t="str">
        <f>VLOOKUP($D1643,metadata!$B$2:$S$450,7,FALSE)</f>
        <v>i</v>
      </c>
      <c r="K1643">
        <f>VLOOKUP($D1643,metadata!$B$2:$S$450,8,FALSE)</f>
        <v>7</v>
      </c>
      <c r="L1643">
        <f>VLOOKUP($D1643,metadata!$B$2:$S$450,9,FALSE)</f>
        <v>5</v>
      </c>
      <c r="M1643">
        <f>VLOOKUP($D1643,metadata!$B$2:$S$450,10,FALSE)</f>
        <v>0</v>
      </c>
      <c r="N1643" t="str">
        <f>VLOOKUP($D1643,metadata!$B$2:$S$450,11,FALSE)</f>
        <v>Atrophaneura alcinous</v>
      </c>
      <c r="O1643" t="str">
        <f>VLOOKUP($D1643,metadata!$B$2:$S$450,12,FALSE)</f>
        <v>lepidoptera</v>
      </c>
      <c r="P1643" t="str">
        <f>VLOOKUP($D1643,metadata!$B$2:$S$450,13,FALSE)</f>
        <v xml:space="preserve"> Fuchu</v>
      </c>
      <c r="Q1643">
        <f>VLOOKUP($D1643,metadata!$B$2:$S$450,14,FALSE)</f>
        <v>35.668968999999997</v>
      </c>
      <c r="R1643">
        <f>VLOOKUP($D1643,metadata!$B$2:$S$450,15,FALSE)</f>
        <v>139.47766899999999</v>
      </c>
      <c r="S1643">
        <f>VLOOKUP($D1643,metadata!$B$2:$S$450,16,FALSE)</f>
        <v>0.05</v>
      </c>
      <c r="T1643">
        <f>VLOOKUP($D1643,metadata!$B$2:$S$450,17,FALSE)</f>
        <v>50</v>
      </c>
      <c r="U1643">
        <f>VLOOKUP($D1643,metadata!$B$2:$S$450,18,FALSE)</f>
        <v>0</v>
      </c>
      <c r="V1643">
        <f>VLOOKUP($D1643,metadata!$B$2:$Z$450,19,FALSE)</f>
        <v>25</v>
      </c>
      <c r="W1643" t="str">
        <f>VLOOKUP($D1643,metadata!$B$2:$Z$450,20,FALSE)</f>
        <v>global average</v>
      </c>
      <c r="X1643">
        <f>VLOOKUP($D1643,metadata!$B$2:$Z$450,21,FALSE)</f>
        <v>0</v>
      </c>
      <c r="Y1643">
        <f>VLOOKUP($D1643,metadata!$B$2:$Z$450,22,FALSE)</f>
        <v>19</v>
      </c>
      <c r="Z1643">
        <f>VLOOKUP($D1643,metadata!$B$2:$Z$450,23,FALSE)</f>
        <v>0</v>
      </c>
      <c r="AA1643">
        <f>VLOOKUP($D1643,metadata!$B$2:$Z$450,24,FALSE)</f>
        <v>0</v>
      </c>
      <c r="AB1643">
        <f>VLOOKUP($D1643,metadata!$B$2:$Z$450,25,FALSE)</f>
        <v>0</v>
      </c>
    </row>
    <row r="1644" spans="3:28" x14ac:dyDescent="0.3">
      <c r="C1644">
        <v>1643</v>
      </c>
      <c r="D1644" s="11" t="str">
        <f t="shared" si="25"/>
        <v>19- Fuchu</v>
      </c>
      <c r="E1644" t="str">
        <f>VLOOKUP($D1644,metadata!$B$2:$S$450,2,FALSE)</f>
        <v>Kato, Y</v>
      </c>
      <c r="F1644" t="str">
        <f>VLOOKUP($D1644,metadata!$B$2:$S$450,3,FALSE)</f>
        <v>Geographic variation in photoperiodic response for the induction of pupal diapause in the Aristolochia-feeding butterfly Atrophaneura alcinous</v>
      </c>
      <c r="G1644" t="str">
        <f>VLOOKUP($D1644,metadata!$B$2:$S$450,4,FALSE)</f>
        <v>10.1303/aez.2005.347</v>
      </c>
      <c r="H1644" t="str">
        <f>VLOOKUP($D1644,metadata!$B$2:$S$450,5,FALSE)</f>
        <v>y</v>
      </c>
      <c r="I1644" t="str">
        <f>VLOOKUP($D1644,metadata!$B$2:$S$450,6,FALSE)</f>
        <v>a</v>
      </c>
      <c r="J1644" t="str">
        <f>VLOOKUP($D1644,metadata!$B$2:$S$450,7,FALSE)</f>
        <v>i</v>
      </c>
      <c r="K1644">
        <f>VLOOKUP($D1644,metadata!$B$2:$S$450,8,FALSE)</f>
        <v>7</v>
      </c>
      <c r="L1644">
        <f>VLOOKUP($D1644,metadata!$B$2:$S$450,9,FALSE)</f>
        <v>5</v>
      </c>
      <c r="M1644">
        <f>VLOOKUP($D1644,metadata!$B$2:$S$450,10,FALSE)</f>
        <v>0</v>
      </c>
      <c r="N1644" t="str">
        <f>VLOOKUP($D1644,metadata!$B$2:$S$450,11,FALSE)</f>
        <v>Atrophaneura alcinous</v>
      </c>
      <c r="O1644" t="str">
        <f>VLOOKUP($D1644,metadata!$B$2:$S$450,12,FALSE)</f>
        <v>lepidoptera</v>
      </c>
      <c r="P1644" t="str">
        <f>VLOOKUP($D1644,metadata!$B$2:$S$450,13,FALSE)</f>
        <v xml:space="preserve"> Fuchu</v>
      </c>
      <c r="Q1644">
        <f>VLOOKUP($D1644,metadata!$B$2:$S$450,14,FALSE)</f>
        <v>35.668968999999997</v>
      </c>
      <c r="R1644">
        <f>VLOOKUP($D1644,metadata!$B$2:$S$450,15,FALSE)</f>
        <v>139.47766899999999</v>
      </c>
      <c r="S1644">
        <f>VLOOKUP($D1644,metadata!$B$2:$S$450,16,FALSE)</f>
        <v>0.05</v>
      </c>
      <c r="T1644">
        <f>VLOOKUP($D1644,metadata!$B$2:$S$450,17,FALSE)</f>
        <v>50</v>
      </c>
      <c r="U1644">
        <f>VLOOKUP($D1644,metadata!$B$2:$S$450,18,FALSE)</f>
        <v>0</v>
      </c>
      <c r="V1644">
        <f>VLOOKUP($D1644,metadata!$B$2:$Z$450,19,FALSE)</f>
        <v>25</v>
      </c>
      <c r="W1644" t="str">
        <f>VLOOKUP($D1644,metadata!$B$2:$Z$450,20,FALSE)</f>
        <v>global average</v>
      </c>
      <c r="X1644">
        <f>VLOOKUP($D1644,metadata!$B$2:$Z$450,21,FALSE)</f>
        <v>0</v>
      </c>
      <c r="Y1644">
        <f>VLOOKUP($D1644,metadata!$B$2:$Z$450,22,FALSE)</f>
        <v>19</v>
      </c>
      <c r="Z1644">
        <f>VLOOKUP($D1644,metadata!$B$2:$Z$450,23,FALSE)</f>
        <v>0</v>
      </c>
      <c r="AA1644">
        <f>VLOOKUP($D1644,metadata!$B$2:$Z$450,24,FALSE)</f>
        <v>0</v>
      </c>
      <c r="AB1644">
        <f>VLOOKUP($D1644,metadata!$B$2:$Z$450,25,FALSE)</f>
        <v>0</v>
      </c>
    </row>
    <row r="1645" spans="3:28" x14ac:dyDescent="0.3">
      <c r="C1645">
        <v>1644</v>
      </c>
      <c r="D1645" s="11" t="str">
        <f t="shared" si="25"/>
        <v>19- Fuchu</v>
      </c>
      <c r="E1645" t="str">
        <f>VLOOKUP($D1645,metadata!$B$2:$S$450,2,FALSE)</f>
        <v>Kato, Y</v>
      </c>
      <c r="F1645" t="str">
        <f>VLOOKUP($D1645,metadata!$B$2:$S$450,3,FALSE)</f>
        <v>Geographic variation in photoperiodic response for the induction of pupal diapause in the Aristolochia-feeding butterfly Atrophaneura alcinous</v>
      </c>
      <c r="G1645" t="str">
        <f>VLOOKUP($D1645,metadata!$B$2:$S$450,4,FALSE)</f>
        <v>10.1303/aez.2005.347</v>
      </c>
      <c r="H1645" t="str">
        <f>VLOOKUP($D1645,metadata!$B$2:$S$450,5,FALSE)</f>
        <v>y</v>
      </c>
      <c r="I1645" t="str">
        <f>VLOOKUP($D1645,metadata!$B$2:$S$450,6,FALSE)</f>
        <v>a</v>
      </c>
      <c r="J1645" t="str">
        <f>VLOOKUP($D1645,metadata!$B$2:$S$450,7,FALSE)</f>
        <v>i</v>
      </c>
      <c r="K1645">
        <f>VLOOKUP($D1645,metadata!$B$2:$S$450,8,FALSE)</f>
        <v>7</v>
      </c>
      <c r="L1645">
        <f>VLOOKUP($D1645,metadata!$B$2:$S$450,9,FALSE)</f>
        <v>5</v>
      </c>
      <c r="M1645">
        <f>VLOOKUP($D1645,metadata!$B$2:$S$450,10,FALSE)</f>
        <v>0</v>
      </c>
      <c r="N1645" t="str">
        <f>VLOOKUP($D1645,metadata!$B$2:$S$450,11,FALSE)</f>
        <v>Atrophaneura alcinous</v>
      </c>
      <c r="O1645" t="str">
        <f>VLOOKUP($D1645,metadata!$B$2:$S$450,12,FALSE)</f>
        <v>lepidoptera</v>
      </c>
      <c r="P1645" t="str">
        <f>VLOOKUP($D1645,metadata!$B$2:$S$450,13,FALSE)</f>
        <v xml:space="preserve"> Fuchu</v>
      </c>
      <c r="Q1645">
        <f>VLOOKUP($D1645,metadata!$B$2:$S$450,14,FALSE)</f>
        <v>35.668968999999997</v>
      </c>
      <c r="R1645">
        <f>VLOOKUP($D1645,metadata!$B$2:$S$450,15,FALSE)</f>
        <v>139.47766899999999</v>
      </c>
      <c r="S1645">
        <f>VLOOKUP($D1645,metadata!$B$2:$S$450,16,FALSE)</f>
        <v>0.05</v>
      </c>
      <c r="T1645">
        <f>VLOOKUP($D1645,metadata!$B$2:$S$450,17,FALSE)</f>
        <v>50</v>
      </c>
      <c r="U1645">
        <f>VLOOKUP($D1645,metadata!$B$2:$S$450,18,FALSE)</f>
        <v>0</v>
      </c>
      <c r="V1645">
        <f>VLOOKUP($D1645,metadata!$B$2:$Z$450,19,FALSE)</f>
        <v>25</v>
      </c>
      <c r="W1645" t="str">
        <f>VLOOKUP($D1645,metadata!$B$2:$Z$450,20,FALSE)</f>
        <v>global average</v>
      </c>
      <c r="X1645">
        <f>VLOOKUP($D1645,metadata!$B$2:$Z$450,21,FALSE)</f>
        <v>0</v>
      </c>
      <c r="Y1645">
        <f>VLOOKUP($D1645,metadata!$B$2:$Z$450,22,FALSE)</f>
        <v>19</v>
      </c>
      <c r="Z1645">
        <f>VLOOKUP($D1645,metadata!$B$2:$Z$450,23,FALSE)</f>
        <v>0</v>
      </c>
      <c r="AA1645">
        <f>VLOOKUP($D1645,metadata!$B$2:$Z$450,24,FALSE)</f>
        <v>0</v>
      </c>
      <c r="AB1645">
        <f>VLOOKUP($D1645,metadata!$B$2:$Z$450,25,FALSE)</f>
        <v>0</v>
      </c>
    </row>
    <row r="1646" spans="3:28" x14ac:dyDescent="0.3">
      <c r="C1646">
        <v>1645</v>
      </c>
      <c r="D1646" s="11" t="str">
        <f t="shared" si="25"/>
        <v>19- Fuchu</v>
      </c>
      <c r="E1646" t="str">
        <f>VLOOKUP($D1646,metadata!$B$2:$S$450,2,FALSE)</f>
        <v>Kato, Y</v>
      </c>
      <c r="F1646" t="str">
        <f>VLOOKUP($D1646,metadata!$B$2:$S$450,3,FALSE)</f>
        <v>Geographic variation in photoperiodic response for the induction of pupal diapause in the Aristolochia-feeding butterfly Atrophaneura alcinous</v>
      </c>
      <c r="G1646" t="str">
        <f>VLOOKUP($D1646,metadata!$B$2:$S$450,4,FALSE)</f>
        <v>10.1303/aez.2005.347</v>
      </c>
      <c r="H1646" t="str">
        <f>VLOOKUP($D1646,metadata!$B$2:$S$450,5,FALSE)</f>
        <v>y</v>
      </c>
      <c r="I1646" t="str">
        <f>VLOOKUP($D1646,metadata!$B$2:$S$450,6,FALSE)</f>
        <v>a</v>
      </c>
      <c r="J1646" t="str">
        <f>VLOOKUP($D1646,metadata!$B$2:$S$450,7,FALSE)</f>
        <v>i</v>
      </c>
      <c r="K1646">
        <f>VLOOKUP($D1646,metadata!$B$2:$S$450,8,FALSE)</f>
        <v>7</v>
      </c>
      <c r="L1646">
        <f>VLOOKUP($D1646,metadata!$B$2:$S$450,9,FALSE)</f>
        <v>5</v>
      </c>
      <c r="M1646">
        <f>VLOOKUP($D1646,metadata!$B$2:$S$450,10,FALSE)</f>
        <v>0</v>
      </c>
      <c r="N1646" t="str">
        <f>VLOOKUP($D1646,metadata!$B$2:$S$450,11,FALSE)</f>
        <v>Atrophaneura alcinous</v>
      </c>
      <c r="O1646" t="str">
        <f>VLOOKUP($D1646,metadata!$B$2:$S$450,12,FALSE)</f>
        <v>lepidoptera</v>
      </c>
      <c r="P1646" t="str">
        <f>VLOOKUP($D1646,metadata!$B$2:$S$450,13,FALSE)</f>
        <v xml:space="preserve"> Fuchu</v>
      </c>
      <c r="Q1646">
        <f>VLOOKUP($D1646,metadata!$B$2:$S$450,14,FALSE)</f>
        <v>35.668968999999997</v>
      </c>
      <c r="R1646">
        <f>VLOOKUP($D1646,metadata!$B$2:$S$450,15,FALSE)</f>
        <v>139.47766899999999</v>
      </c>
      <c r="S1646">
        <f>VLOOKUP($D1646,metadata!$B$2:$S$450,16,FALSE)</f>
        <v>0.05</v>
      </c>
      <c r="T1646">
        <f>VLOOKUP($D1646,metadata!$B$2:$S$450,17,FALSE)</f>
        <v>50</v>
      </c>
      <c r="U1646">
        <f>VLOOKUP($D1646,metadata!$B$2:$S$450,18,FALSE)</f>
        <v>0</v>
      </c>
      <c r="V1646">
        <f>VLOOKUP($D1646,metadata!$B$2:$Z$450,19,FALSE)</f>
        <v>25</v>
      </c>
      <c r="W1646" t="str">
        <f>VLOOKUP($D1646,metadata!$B$2:$Z$450,20,FALSE)</f>
        <v>global average</v>
      </c>
      <c r="X1646">
        <f>VLOOKUP($D1646,metadata!$B$2:$Z$450,21,FALSE)</f>
        <v>0</v>
      </c>
      <c r="Y1646">
        <f>VLOOKUP($D1646,metadata!$B$2:$Z$450,22,FALSE)</f>
        <v>19</v>
      </c>
      <c r="Z1646">
        <f>VLOOKUP($D1646,metadata!$B$2:$Z$450,23,FALSE)</f>
        <v>0</v>
      </c>
      <c r="AA1646">
        <f>VLOOKUP($D1646,metadata!$B$2:$Z$450,24,FALSE)</f>
        <v>0</v>
      </c>
      <c r="AB1646">
        <f>VLOOKUP($D1646,metadata!$B$2:$Z$450,25,FALSE)</f>
        <v>0</v>
      </c>
    </row>
    <row r="1647" spans="3:28" x14ac:dyDescent="0.3">
      <c r="C1647">
        <v>1646</v>
      </c>
      <c r="D1647" s="11" t="str">
        <f t="shared" si="25"/>
        <v>19- Fuchu</v>
      </c>
      <c r="E1647" t="str">
        <f>VLOOKUP($D1647,metadata!$B$2:$S$450,2,FALSE)</f>
        <v>Kato, Y</v>
      </c>
      <c r="F1647" t="str">
        <f>VLOOKUP($D1647,metadata!$B$2:$S$450,3,FALSE)</f>
        <v>Geographic variation in photoperiodic response for the induction of pupal diapause in the Aristolochia-feeding butterfly Atrophaneura alcinous</v>
      </c>
      <c r="G1647" t="str">
        <f>VLOOKUP($D1647,metadata!$B$2:$S$450,4,FALSE)</f>
        <v>10.1303/aez.2005.347</v>
      </c>
      <c r="H1647" t="str">
        <f>VLOOKUP($D1647,metadata!$B$2:$S$450,5,FALSE)</f>
        <v>y</v>
      </c>
      <c r="I1647" t="str">
        <f>VLOOKUP($D1647,metadata!$B$2:$S$450,6,FALSE)</f>
        <v>a</v>
      </c>
      <c r="J1647" t="str">
        <f>VLOOKUP($D1647,metadata!$B$2:$S$450,7,FALSE)</f>
        <v>i</v>
      </c>
      <c r="K1647">
        <f>VLOOKUP($D1647,metadata!$B$2:$S$450,8,FALSE)</f>
        <v>7</v>
      </c>
      <c r="L1647">
        <f>VLOOKUP($D1647,metadata!$B$2:$S$450,9,FALSE)</f>
        <v>5</v>
      </c>
      <c r="M1647">
        <f>VLOOKUP($D1647,metadata!$B$2:$S$450,10,FALSE)</f>
        <v>0</v>
      </c>
      <c r="N1647" t="str">
        <f>VLOOKUP($D1647,metadata!$B$2:$S$450,11,FALSE)</f>
        <v>Atrophaneura alcinous</v>
      </c>
      <c r="O1647" t="str">
        <f>VLOOKUP($D1647,metadata!$B$2:$S$450,12,FALSE)</f>
        <v>lepidoptera</v>
      </c>
      <c r="P1647" t="str">
        <f>VLOOKUP($D1647,metadata!$B$2:$S$450,13,FALSE)</f>
        <v xml:space="preserve"> Fuchu</v>
      </c>
      <c r="Q1647">
        <f>VLOOKUP($D1647,metadata!$B$2:$S$450,14,FALSE)</f>
        <v>35.668968999999997</v>
      </c>
      <c r="R1647">
        <f>VLOOKUP($D1647,metadata!$B$2:$S$450,15,FALSE)</f>
        <v>139.47766899999999</v>
      </c>
      <c r="S1647">
        <f>VLOOKUP($D1647,metadata!$B$2:$S$450,16,FALSE)</f>
        <v>0.05</v>
      </c>
      <c r="T1647">
        <f>VLOOKUP($D1647,metadata!$B$2:$S$450,17,FALSE)</f>
        <v>50</v>
      </c>
      <c r="U1647">
        <f>VLOOKUP($D1647,metadata!$B$2:$S$450,18,FALSE)</f>
        <v>0</v>
      </c>
      <c r="V1647">
        <f>VLOOKUP($D1647,metadata!$B$2:$Z$450,19,FALSE)</f>
        <v>25</v>
      </c>
      <c r="W1647" t="str">
        <f>VLOOKUP($D1647,metadata!$B$2:$Z$450,20,FALSE)</f>
        <v>global average</v>
      </c>
      <c r="X1647">
        <f>VLOOKUP($D1647,metadata!$B$2:$Z$450,21,FALSE)</f>
        <v>0</v>
      </c>
      <c r="Y1647">
        <f>VLOOKUP($D1647,metadata!$B$2:$Z$450,22,FALSE)</f>
        <v>19</v>
      </c>
      <c r="Z1647">
        <f>VLOOKUP($D1647,metadata!$B$2:$Z$450,23,FALSE)</f>
        <v>0</v>
      </c>
      <c r="AA1647">
        <f>VLOOKUP($D1647,metadata!$B$2:$Z$450,24,FALSE)</f>
        <v>0</v>
      </c>
      <c r="AB1647">
        <f>VLOOKUP($D1647,metadata!$B$2:$Z$450,25,FALSE)</f>
        <v>0</v>
      </c>
    </row>
    <row r="1648" spans="3:28" x14ac:dyDescent="0.3">
      <c r="C1648">
        <v>1647</v>
      </c>
      <c r="D1648" s="11" t="str">
        <f t="shared" si="25"/>
        <v>19- Fuchu</v>
      </c>
      <c r="E1648" t="str">
        <f>VLOOKUP($D1648,metadata!$B$2:$S$450,2,FALSE)</f>
        <v>Kato, Y</v>
      </c>
      <c r="F1648" t="str">
        <f>VLOOKUP($D1648,metadata!$B$2:$S$450,3,FALSE)</f>
        <v>Geographic variation in photoperiodic response for the induction of pupal diapause in the Aristolochia-feeding butterfly Atrophaneura alcinous</v>
      </c>
      <c r="G1648" t="str">
        <f>VLOOKUP($D1648,metadata!$B$2:$S$450,4,FALSE)</f>
        <v>10.1303/aez.2005.347</v>
      </c>
      <c r="H1648" t="str">
        <f>VLOOKUP($D1648,metadata!$B$2:$S$450,5,FALSE)</f>
        <v>y</v>
      </c>
      <c r="I1648" t="str">
        <f>VLOOKUP($D1648,metadata!$B$2:$S$450,6,FALSE)</f>
        <v>a</v>
      </c>
      <c r="J1648" t="str">
        <f>VLOOKUP($D1648,metadata!$B$2:$S$450,7,FALSE)</f>
        <v>i</v>
      </c>
      <c r="K1648">
        <f>VLOOKUP($D1648,metadata!$B$2:$S$450,8,FALSE)</f>
        <v>7</v>
      </c>
      <c r="L1648">
        <f>VLOOKUP($D1648,metadata!$B$2:$S$450,9,FALSE)</f>
        <v>5</v>
      </c>
      <c r="M1648">
        <f>VLOOKUP($D1648,metadata!$B$2:$S$450,10,FALSE)</f>
        <v>0</v>
      </c>
      <c r="N1648" t="str">
        <f>VLOOKUP($D1648,metadata!$B$2:$S$450,11,FALSE)</f>
        <v>Atrophaneura alcinous</v>
      </c>
      <c r="O1648" t="str">
        <f>VLOOKUP($D1648,metadata!$B$2:$S$450,12,FALSE)</f>
        <v>lepidoptera</v>
      </c>
      <c r="P1648" t="str">
        <f>VLOOKUP($D1648,metadata!$B$2:$S$450,13,FALSE)</f>
        <v xml:space="preserve"> Fuchu</v>
      </c>
      <c r="Q1648">
        <f>VLOOKUP($D1648,metadata!$B$2:$S$450,14,FALSE)</f>
        <v>35.668968999999997</v>
      </c>
      <c r="R1648">
        <f>VLOOKUP($D1648,metadata!$B$2:$S$450,15,FALSE)</f>
        <v>139.47766899999999</v>
      </c>
      <c r="S1648">
        <f>VLOOKUP($D1648,metadata!$B$2:$S$450,16,FALSE)</f>
        <v>0.05</v>
      </c>
      <c r="T1648">
        <f>VLOOKUP($D1648,metadata!$B$2:$S$450,17,FALSE)</f>
        <v>50</v>
      </c>
      <c r="U1648">
        <f>VLOOKUP($D1648,metadata!$B$2:$S$450,18,FALSE)</f>
        <v>0</v>
      </c>
      <c r="V1648">
        <f>VLOOKUP($D1648,metadata!$B$2:$Z$450,19,FALSE)</f>
        <v>25</v>
      </c>
      <c r="W1648" t="str">
        <f>VLOOKUP($D1648,metadata!$B$2:$Z$450,20,FALSE)</f>
        <v>global average</v>
      </c>
      <c r="X1648">
        <f>VLOOKUP($D1648,metadata!$B$2:$Z$450,21,FALSE)</f>
        <v>0</v>
      </c>
      <c r="Y1648">
        <f>VLOOKUP($D1648,metadata!$B$2:$Z$450,22,FALSE)</f>
        <v>19</v>
      </c>
      <c r="Z1648">
        <f>VLOOKUP($D1648,metadata!$B$2:$Z$450,23,FALSE)</f>
        <v>0</v>
      </c>
      <c r="AA1648">
        <f>VLOOKUP($D1648,metadata!$B$2:$Z$450,24,FALSE)</f>
        <v>0</v>
      </c>
      <c r="AB1648">
        <f>VLOOKUP($D1648,metadata!$B$2:$Z$450,25,FALSE)</f>
        <v>0</v>
      </c>
    </row>
    <row r="1649" spans="3:28" x14ac:dyDescent="0.3">
      <c r="C1649">
        <v>1648</v>
      </c>
      <c r="D1649" s="11" t="str">
        <f t="shared" si="25"/>
        <v>19- Fuchu</v>
      </c>
      <c r="E1649" t="str">
        <f>VLOOKUP($D1649,metadata!$B$2:$S$450,2,FALSE)</f>
        <v>Kato, Y</v>
      </c>
      <c r="F1649" t="str">
        <f>VLOOKUP($D1649,metadata!$B$2:$S$450,3,FALSE)</f>
        <v>Geographic variation in photoperiodic response for the induction of pupal diapause in the Aristolochia-feeding butterfly Atrophaneura alcinous</v>
      </c>
      <c r="G1649" t="str">
        <f>VLOOKUP($D1649,metadata!$B$2:$S$450,4,FALSE)</f>
        <v>10.1303/aez.2005.347</v>
      </c>
      <c r="H1649" t="str">
        <f>VLOOKUP($D1649,metadata!$B$2:$S$450,5,FALSE)</f>
        <v>y</v>
      </c>
      <c r="I1649" t="str">
        <f>VLOOKUP($D1649,metadata!$B$2:$S$450,6,FALSE)</f>
        <v>a</v>
      </c>
      <c r="J1649" t="str">
        <f>VLOOKUP($D1649,metadata!$B$2:$S$450,7,FALSE)</f>
        <v>i</v>
      </c>
      <c r="K1649">
        <f>VLOOKUP($D1649,metadata!$B$2:$S$450,8,FALSE)</f>
        <v>7</v>
      </c>
      <c r="L1649">
        <f>VLOOKUP($D1649,metadata!$B$2:$S$450,9,FALSE)</f>
        <v>5</v>
      </c>
      <c r="M1649">
        <f>VLOOKUP($D1649,metadata!$B$2:$S$450,10,FALSE)</f>
        <v>0</v>
      </c>
      <c r="N1649" t="str">
        <f>VLOOKUP($D1649,metadata!$B$2:$S$450,11,FALSE)</f>
        <v>Atrophaneura alcinous</v>
      </c>
      <c r="O1649" t="str">
        <f>VLOOKUP($D1649,metadata!$B$2:$S$450,12,FALSE)</f>
        <v>lepidoptera</v>
      </c>
      <c r="P1649" t="str">
        <f>VLOOKUP($D1649,metadata!$B$2:$S$450,13,FALSE)</f>
        <v xml:space="preserve"> Fuchu</v>
      </c>
      <c r="Q1649">
        <f>VLOOKUP($D1649,metadata!$B$2:$S$450,14,FALSE)</f>
        <v>35.668968999999997</v>
      </c>
      <c r="R1649">
        <f>VLOOKUP($D1649,metadata!$B$2:$S$450,15,FALSE)</f>
        <v>139.47766899999999</v>
      </c>
      <c r="S1649">
        <f>VLOOKUP($D1649,metadata!$B$2:$S$450,16,FALSE)</f>
        <v>0.05</v>
      </c>
      <c r="T1649">
        <f>VLOOKUP($D1649,metadata!$B$2:$S$450,17,FALSE)</f>
        <v>50</v>
      </c>
      <c r="U1649">
        <f>VLOOKUP($D1649,metadata!$B$2:$S$450,18,FALSE)</f>
        <v>0</v>
      </c>
      <c r="V1649">
        <f>VLOOKUP($D1649,metadata!$B$2:$Z$450,19,FALSE)</f>
        <v>25</v>
      </c>
      <c r="W1649" t="str">
        <f>VLOOKUP($D1649,metadata!$B$2:$Z$450,20,FALSE)</f>
        <v>global average</v>
      </c>
      <c r="X1649">
        <f>VLOOKUP($D1649,metadata!$B$2:$Z$450,21,FALSE)</f>
        <v>0</v>
      </c>
      <c r="Y1649">
        <f>VLOOKUP($D1649,metadata!$B$2:$Z$450,22,FALSE)</f>
        <v>19</v>
      </c>
      <c r="Z1649">
        <f>VLOOKUP($D1649,metadata!$B$2:$Z$450,23,FALSE)</f>
        <v>0</v>
      </c>
      <c r="AA1649">
        <f>VLOOKUP($D1649,metadata!$B$2:$Z$450,24,FALSE)</f>
        <v>0</v>
      </c>
      <c r="AB1649">
        <f>VLOOKUP($D1649,metadata!$B$2:$Z$450,25,FALSE)</f>
        <v>0</v>
      </c>
    </row>
    <row r="1650" spans="3:28" x14ac:dyDescent="0.3">
      <c r="C1650">
        <v>1649</v>
      </c>
      <c r="D1650" s="11" t="str">
        <f t="shared" si="25"/>
        <v>19- Fuchu</v>
      </c>
      <c r="E1650" t="str">
        <f>VLOOKUP($D1650,metadata!$B$2:$S$450,2,FALSE)</f>
        <v>Kato, Y</v>
      </c>
      <c r="F1650" t="str">
        <f>VLOOKUP($D1650,metadata!$B$2:$S$450,3,FALSE)</f>
        <v>Geographic variation in photoperiodic response for the induction of pupal diapause in the Aristolochia-feeding butterfly Atrophaneura alcinous</v>
      </c>
      <c r="G1650" t="str">
        <f>VLOOKUP($D1650,metadata!$B$2:$S$450,4,FALSE)</f>
        <v>10.1303/aez.2005.347</v>
      </c>
      <c r="H1650" t="str">
        <f>VLOOKUP($D1650,metadata!$B$2:$S$450,5,FALSE)</f>
        <v>y</v>
      </c>
      <c r="I1650" t="str">
        <f>VLOOKUP($D1650,metadata!$B$2:$S$450,6,FALSE)</f>
        <v>a</v>
      </c>
      <c r="J1650" t="str">
        <f>VLOOKUP($D1650,metadata!$B$2:$S$450,7,FALSE)</f>
        <v>i</v>
      </c>
      <c r="K1650">
        <f>VLOOKUP($D1650,metadata!$B$2:$S$450,8,FALSE)</f>
        <v>7</v>
      </c>
      <c r="L1650">
        <f>VLOOKUP($D1650,metadata!$B$2:$S$450,9,FALSE)</f>
        <v>5</v>
      </c>
      <c r="M1650">
        <f>VLOOKUP($D1650,metadata!$B$2:$S$450,10,FALSE)</f>
        <v>0</v>
      </c>
      <c r="N1650" t="str">
        <f>VLOOKUP($D1650,metadata!$B$2:$S$450,11,FALSE)</f>
        <v>Atrophaneura alcinous</v>
      </c>
      <c r="O1650" t="str">
        <f>VLOOKUP($D1650,metadata!$B$2:$S$450,12,FALSE)</f>
        <v>lepidoptera</v>
      </c>
      <c r="P1650" t="str">
        <f>VLOOKUP($D1650,metadata!$B$2:$S$450,13,FALSE)</f>
        <v xml:space="preserve"> Fuchu</v>
      </c>
      <c r="Q1650">
        <f>VLOOKUP($D1650,metadata!$B$2:$S$450,14,FALSE)</f>
        <v>35.668968999999997</v>
      </c>
      <c r="R1650">
        <f>VLOOKUP($D1650,metadata!$B$2:$S$450,15,FALSE)</f>
        <v>139.47766899999999</v>
      </c>
      <c r="S1650">
        <f>VLOOKUP($D1650,metadata!$B$2:$S$450,16,FALSE)</f>
        <v>0.05</v>
      </c>
      <c r="T1650">
        <f>VLOOKUP($D1650,metadata!$B$2:$S$450,17,FALSE)</f>
        <v>50</v>
      </c>
      <c r="U1650">
        <f>VLOOKUP($D1650,metadata!$B$2:$S$450,18,FALSE)</f>
        <v>0</v>
      </c>
      <c r="V1650">
        <f>VLOOKUP($D1650,metadata!$B$2:$Z$450,19,FALSE)</f>
        <v>25</v>
      </c>
      <c r="W1650" t="str">
        <f>VLOOKUP($D1650,metadata!$B$2:$Z$450,20,FALSE)</f>
        <v>global average</v>
      </c>
      <c r="X1650">
        <f>VLOOKUP($D1650,metadata!$B$2:$Z$450,21,FALSE)</f>
        <v>0</v>
      </c>
      <c r="Y1650">
        <f>VLOOKUP($D1650,metadata!$B$2:$Z$450,22,FALSE)</f>
        <v>19</v>
      </c>
      <c r="Z1650">
        <f>VLOOKUP($D1650,metadata!$B$2:$Z$450,23,FALSE)</f>
        <v>0</v>
      </c>
      <c r="AA1650">
        <f>VLOOKUP($D1650,metadata!$B$2:$Z$450,24,FALSE)</f>
        <v>0</v>
      </c>
      <c r="AB1650">
        <f>VLOOKUP($D1650,metadata!$B$2:$Z$450,25,FALSE)</f>
        <v>0</v>
      </c>
    </row>
    <row r="1651" spans="3:28" x14ac:dyDescent="0.3">
      <c r="C1651">
        <v>1650</v>
      </c>
      <c r="D1651" s="11" t="str">
        <f t="shared" si="25"/>
        <v>19- Fuchu</v>
      </c>
      <c r="E1651" t="str">
        <f>VLOOKUP($D1651,metadata!$B$2:$S$450,2,FALSE)</f>
        <v>Kato, Y</v>
      </c>
      <c r="F1651" t="str">
        <f>VLOOKUP($D1651,metadata!$B$2:$S$450,3,FALSE)</f>
        <v>Geographic variation in photoperiodic response for the induction of pupal diapause in the Aristolochia-feeding butterfly Atrophaneura alcinous</v>
      </c>
      <c r="G1651" t="str">
        <f>VLOOKUP($D1651,metadata!$B$2:$S$450,4,FALSE)</f>
        <v>10.1303/aez.2005.347</v>
      </c>
      <c r="H1651" t="str">
        <f>VLOOKUP($D1651,metadata!$B$2:$S$450,5,FALSE)</f>
        <v>y</v>
      </c>
      <c r="I1651" t="str">
        <f>VLOOKUP($D1651,metadata!$B$2:$S$450,6,FALSE)</f>
        <v>a</v>
      </c>
      <c r="J1651" t="str">
        <f>VLOOKUP($D1651,metadata!$B$2:$S$450,7,FALSE)</f>
        <v>i</v>
      </c>
      <c r="K1651">
        <f>VLOOKUP($D1651,metadata!$B$2:$S$450,8,FALSE)</f>
        <v>7</v>
      </c>
      <c r="L1651">
        <f>VLOOKUP($D1651,metadata!$B$2:$S$450,9,FALSE)</f>
        <v>5</v>
      </c>
      <c r="M1651">
        <f>VLOOKUP($D1651,metadata!$B$2:$S$450,10,FALSE)</f>
        <v>0</v>
      </c>
      <c r="N1651" t="str">
        <f>VLOOKUP($D1651,metadata!$B$2:$S$450,11,FALSE)</f>
        <v>Atrophaneura alcinous</v>
      </c>
      <c r="O1651" t="str">
        <f>VLOOKUP($D1651,metadata!$B$2:$S$450,12,FALSE)</f>
        <v>lepidoptera</v>
      </c>
      <c r="P1651" t="str">
        <f>VLOOKUP($D1651,metadata!$B$2:$S$450,13,FALSE)</f>
        <v xml:space="preserve"> Fuchu</v>
      </c>
      <c r="Q1651">
        <f>VLOOKUP($D1651,metadata!$B$2:$S$450,14,FALSE)</f>
        <v>35.668968999999997</v>
      </c>
      <c r="R1651">
        <f>VLOOKUP($D1651,metadata!$B$2:$S$450,15,FALSE)</f>
        <v>139.47766899999999</v>
      </c>
      <c r="S1651">
        <f>VLOOKUP($D1651,metadata!$B$2:$S$450,16,FALSE)</f>
        <v>0.05</v>
      </c>
      <c r="T1651">
        <f>VLOOKUP($D1651,metadata!$B$2:$S$450,17,FALSE)</f>
        <v>50</v>
      </c>
      <c r="U1651">
        <f>VLOOKUP($D1651,metadata!$B$2:$S$450,18,FALSE)</f>
        <v>0</v>
      </c>
      <c r="V1651">
        <f>VLOOKUP($D1651,metadata!$B$2:$Z$450,19,FALSE)</f>
        <v>25</v>
      </c>
      <c r="W1651" t="str">
        <f>VLOOKUP($D1651,metadata!$B$2:$Z$450,20,FALSE)</f>
        <v>global average</v>
      </c>
      <c r="X1651">
        <f>VLOOKUP($D1651,metadata!$B$2:$Z$450,21,FALSE)</f>
        <v>0</v>
      </c>
      <c r="Y1651">
        <f>VLOOKUP($D1651,metadata!$B$2:$Z$450,22,FALSE)</f>
        <v>19</v>
      </c>
      <c r="Z1651">
        <f>VLOOKUP($D1651,metadata!$B$2:$Z$450,23,FALSE)</f>
        <v>0</v>
      </c>
      <c r="AA1651">
        <f>VLOOKUP($D1651,metadata!$B$2:$Z$450,24,FALSE)</f>
        <v>0</v>
      </c>
      <c r="AB1651">
        <f>VLOOKUP($D1651,metadata!$B$2:$Z$450,25,FALSE)</f>
        <v>0</v>
      </c>
    </row>
    <row r="1652" spans="3:28" x14ac:dyDescent="0.3">
      <c r="C1652">
        <v>1651</v>
      </c>
      <c r="D1652" s="11" t="str">
        <f t="shared" si="25"/>
        <v>19- Fuchu</v>
      </c>
      <c r="E1652" t="str">
        <f>VLOOKUP($D1652,metadata!$B$2:$S$450,2,FALSE)</f>
        <v>Kato, Y</v>
      </c>
      <c r="F1652" t="str">
        <f>VLOOKUP($D1652,metadata!$B$2:$S$450,3,FALSE)</f>
        <v>Geographic variation in photoperiodic response for the induction of pupal diapause in the Aristolochia-feeding butterfly Atrophaneura alcinous</v>
      </c>
      <c r="G1652" t="str">
        <f>VLOOKUP($D1652,metadata!$B$2:$S$450,4,FALSE)</f>
        <v>10.1303/aez.2005.347</v>
      </c>
      <c r="H1652" t="str">
        <f>VLOOKUP($D1652,metadata!$B$2:$S$450,5,FALSE)</f>
        <v>y</v>
      </c>
      <c r="I1652" t="str">
        <f>VLOOKUP($D1652,metadata!$B$2:$S$450,6,FALSE)</f>
        <v>a</v>
      </c>
      <c r="J1652" t="str">
        <f>VLOOKUP($D1652,metadata!$B$2:$S$450,7,FALSE)</f>
        <v>i</v>
      </c>
      <c r="K1652">
        <f>VLOOKUP($D1652,metadata!$B$2:$S$450,8,FALSE)</f>
        <v>7</v>
      </c>
      <c r="L1652">
        <f>VLOOKUP($D1652,metadata!$B$2:$S$450,9,FALSE)</f>
        <v>5</v>
      </c>
      <c r="M1652">
        <f>VLOOKUP($D1652,metadata!$B$2:$S$450,10,FALSE)</f>
        <v>0</v>
      </c>
      <c r="N1652" t="str">
        <f>VLOOKUP($D1652,metadata!$B$2:$S$450,11,FALSE)</f>
        <v>Atrophaneura alcinous</v>
      </c>
      <c r="O1652" t="str">
        <f>VLOOKUP($D1652,metadata!$B$2:$S$450,12,FALSE)</f>
        <v>lepidoptera</v>
      </c>
      <c r="P1652" t="str">
        <f>VLOOKUP($D1652,metadata!$B$2:$S$450,13,FALSE)</f>
        <v xml:space="preserve"> Fuchu</v>
      </c>
      <c r="Q1652">
        <f>VLOOKUP($D1652,metadata!$B$2:$S$450,14,FALSE)</f>
        <v>35.668968999999997</v>
      </c>
      <c r="R1652">
        <f>VLOOKUP($D1652,metadata!$B$2:$S$450,15,FALSE)</f>
        <v>139.47766899999999</v>
      </c>
      <c r="S1652">
        <f>VLOOKUP($D1652,metadata!$B$2:$S$450,16,FALSE)</f>
        <v>0.05</v>
      </c>
      <c r="T1652">
        <f>VLOOKUP($D1652,metadata!$B$2:$S$450,17,FALSE)</f>
        <v>50</v>
      </c>
      <c r="U1652">
        <f>VLOOKUP($D1652,metadata!$B$2:$S$450,18,FALSE)</f>
        <v>0</v>
      </c>
      <c r="V1652">
        <f>VLOOKUP($D1652,metadata!$B$2:$Z$450,19,FALSE)</f>
        <v>25</v>
      </c>
      <c r="W1652" t="str">
        <f>VLOOKUP($D1652,metadata!$B$2:$Z$450,20,FALSE)</f>
        <v>global average</v>
      </c>
      <c r="X1652">
        <f>VLOOKUP($D1652,metadata!$B$2:$Z$450,21,FALSE)</f>
        <v>0</v>
      </c>
      <c r="Y1652">
        <f>VLOOKUP($D1652,metadata!$B$2:$Z$450,22,FALSE)</f>
        <v>19</v>
      </c>
      <c r="Z1652">
        <f>VLOOKUP($D1652,metadata!$B$2:$Z$450,23,FALSE)</f>
        <v>0</v>
      </c>
      <c r="AA1652">
        <f>VLOOKUP($D1652,metadata!$B$2:$Z$450,24,FALSE)</f>
        <v>0</v>
      </c>
      <c r="AB1652">
        <f>VLOOKUP($D1652,metadata!$B$2:$Z$450,25,FALSE)</f>
        <v>0</v>
      </c>
    </row>
    <row r="1653" spans="3:28" x14ac:dyDescent="0.3">
      <c r="C1653">
        <v>1652</v>
      </c>
      <c r="D1653" s="11" t="str">
        <f t="shared" si="25"/>
        <v>19- Fuchu</v>
      </c>
      <c r="E1653" t="str">
        <f>VLOOKUP($D1653,metadata!$B$2:$S$450,2,FALSE)</f>
        <v>Kato, Y</v>
      </c>
      <c r="F1653" t="str">
        <f>VLOOKUP($D1653,metadata!$B$2:$S$450,3,FALSE)</f>
        <v>Geographic variation in photoperiodic response for the induction of pupal diapause in the Aristolochia-feeding butterfly Atrophaneura alcinous</v>
      </c>
      <c r="G1653" t="str">
        <f>VLOOKUP($D1653,metadata!$B$2:$S$450,4,FALSE)</f>
        <v>10.1303/aez.2005.347</v>
      </c>
      <c r="H1653" t="str">
        <f>VLOOKUP($D1653,metadata!$B$2:$S$450,5,FALSE)</f>
        <v>y</v>
      </c>
      <c r="I1653" t="str">
        <f>VLOOKUP($D1653,metadata!$B$2:$S$450,6,FALSE)</f>
        <v>a</v>
      </c>
      <c r="J1653" t="str">
        <f>VLOOKUP($D1653,metadata!$B$2:$S$450,7,FALSE)</f>
        <v>i</v>
      </c>
      <c r="K1653">
        <f>VLOOKUP($D1653,metadata!$B$2:$S$450,8,FALSE)</f>
        <v>7</v>
      </c>
      <c r="L1653">
        <f>VLOOKUP($D1653,metadata!$B$2:$S$450,9,FALSE)</f>
        <v>5</v>
      </c>
      <c r="M1653">
        <f>VLOOKUP($D1653,metadata!$B$2:$S$450,10,FALSE)</f>
        <v>0</v>
      </c>
      <c r="N1653" t="str">
        <f>VLOOKUP($D1653,metadata!$B$2:$S$450,11,FALSE)</f>
        <v>Atrophaneura alcinous</v>
      </c>
      <c r="O1653" t="str">
        <f>VLOOKUP($D1653,metadata!$B$2:$S$450,12,FALSE)</f>
        <v>lepidoptera</v>
      </c>
      <c r="P1653" t="str">
        <f>VLOOKUP($D1653,metadata!$B$2:$S$450,13,FALSE)</f>
        <v xml:space="preserve"> Fuchu</v>
      </c>
      <c r="Q1653">
        <f>VLOOKUP($D1653,metadata!$B$2:$S$450,14,FALSE)</f>
        <v>35.668968999999997</v>
      </c>
      <c r="R1653">
        <f>VLOOKUP($D1653,metadata!$B$2:$S$450,15,FALSE)</f>
        <v>139.47766899999999</v>
      </c>
      <c r="S1653">
        <f>VLOOKUP($D1653,metadata!$B$2:$S$450,16,FALSE)</f>
        <v>0.05</v>
      </c>
      <c r="T1653">
        <f>VLOOKUP($D1653,metadata!$B$2:$S$450,17,FALSE)</f>
        <v>50</v>
      </c>
      <c r="U1653">
        <f>VLOOKUP($D1653,metadata!$B$2:$S$450,18,FALSE)</f>
        <v>0</v>
      </c>
      <c r="V1653">
        <f>VLOOKUP($D1653,metadata!$B$2:$Z$450,19,FALSE)</f>
        <v>25</v>
      </c>
      <c r="W1653" t="str">
        <f>VLOOKUP($D1653,metadata!$B$2:$Z$450,20,FALSE)</f>
        <v>global average</v>
      </c>
      <c r="X1653">
        <f>VLOOKUP($D1653,metadata!$B$2:$Z$450,21,FALSE)</f>
        <v>0</v>
      </c>
      <c r="Y1653">
        <f>VLOOKUP($D1653,metadata!$B$2:$Z$450,22,FALSE)</f>
        <v>19</v>
      </c>
      <c r="Z1653">
        <f>VLOOKUP($D1653,metadata!$B$2:$Z$450,23,FALSE)</f>
        <v>0</v>
      </c>
      <c r="AA1653">
        <f>VLOOKUP($D1653,metadata!$B$2:$Z$450,24,FALSE)</f>
        <v>0</v>
      </c>
      <c r="AB1653">
        <f>VLOOKUP($D1653,metadata!$B$2:$Z$450,25,FALSE)</f>
        <v>0</v>
      </c>
    </row>
    <row r="1654" spans="3:28" x14ac:dyDescent="0.3">
      <c r="C1654">
        <v>1653</v>
      </c>
      <c r="D1654" s="11" t="str">
        <f t="shared" si="25"/>
        <v>19- Fuchu</v>
      </c>
      <c r="E1654" t="str">
        <f>VLOOKUP($D1654,metadata!$B$2:$S$450,2,FALSE)</f>
        <v>Kato, Y</v>
      </c>
      <c r="F1654" t="str">
        <f>VLOOKUP($D1654,metadata!$B$2:$S$450,3,FALSE)</f>
        <v>Geographic variation in photoperiodic response for the induction of pupal diapause in the Aristolochia-feeding butterfly Atrophaneura alcinous</v>
      </c>
      <c r="G1654" t="str">
        <f>VLOOKUP($D1654,metadata!$B$2:$S$450,4,FALSE)</f>
        <v>10.1303/aez.2005.347</v>
      </c>
      <c r="H1654" t="str">
        <f>VLOOKUP($D1654,metadata!$B$2:$S$450,5,FALSE)</f>
        <v>y</v>
      </c>
      <c r="I1654" t="str">
        <f>VLOOKUP($D1654,metadata!$B$2:$S$450,6,FALSE)</f>
        <v>a</v>
      </c>
      <c r="J1654" t="str">
        <f>VLOOKUP($D1654,metadata!$B$2:$S$450,7,FALSE)</f>
        <v>i</v>
      </c>
      <c r="K1654">
        <f>VLOOKUP($D1654,metadata!$B$2:$S$450,8,FALSE)</f>
        <v>7</v>
      </c>
      <c r="L1654">
        <f>VLOOKUP($D1654,metadata!$B$2:$S$450,9,FALSE)</f>
        <v>5</v>
      </c>
      <c r="M1654">
        <f>VLOOKUP($D1654,metadata!$B$2:$S$450,10,FALSE)</f>
        <v>0</v>
      </c>
      <c r="N1654" t="str">
        <f>VLOOKUP($D1654,metadata!$B$2:$S$450,11,FALSE)</f>
        <v>Atrophaneura alcinous</v>
      </c>
      <c r="O1654" t="str">
        <f>VLOOKUP($D1654,metadata!$B$2:$S$450,12,FALSE)</f>
        <v>lepidoptera</v>
      </c>
      <c r="P1654" t="str">
        <f>VLOOKUP($D1654,metadata!$B$2:$S$450,13,FALSE)</f>
        <v xml:space="preserve"> Fuchu</v>
      </c>
      <c r="Q1654">
        <f>VLOOKUP($D1654,metadata!$B$2:$S$450,14,FALSE)</f>
        <v>35.668968999999997</v>
      </c>
      <c r="R1654">
        <f>VLOOKUP($D1654,metadata!$B$2:$S$450,15,FALSE)</f>
        <v>139.47766899999999</v>
      </c>
      <c r="S1654">
        <f>VLOOKUP($D1654,metadata!$B$2:$S$450,16,FALSE)</f>
        <v>0.05</v>
      </c>
      <c r="T1654">
        <f>VLOOKUP($D1654,metadata!$B$2:$S$450,17,FALSE)</f>
        <v>50</v>
      </c>
      <c r="U1654">
        <f>VLOOKUP($D1654,metadata!$B$2:$S$450,18,FALSE)</f>
        <v>0</v>
      </c>
      <c r="V1654">
        <f>VLOOKUP($D1654,metadata!$B$2:$Z$450,19,FALSE)</f>
        <v>25</v>
      </c>
      <c r="W1654" t="str">
        <f>VLOOKUP($D1654,metadata!$B$2:$Z$450,20,FALSE)</f>
        <v>global average</v>
      </c>
      <c r="X1654">
        <f>VLOOKUP($D1654,metadata!$B$2:$Z$450,21,FALSE)</f>
        <v>0</v>
      </c>
      <c r="Y1654">
        <f>VLOOKUP($D1654,metadata!$B$2:$Z$450,22,FALSE)</f>
        <v>19</v>
      </c>
      <c r="Z1654">
        <f>VLOOKUP($D1654,metadata!$B$2:$Z$450,23,FALSE)</f>
        <v>0</v>
      </c>
      <c r="AA1654">
        <f>VLOOKUP($D1654,metadata!$B$2:$Z$450,24,FALSE)</f>
        <v>0</v>
      </c>
      <c r="AB1654">
        <f>VLOOKUP($D1654,metadata!$B$2:$Z$450,25,FALSE)</f>
        <v>0</v>
      </c>
    </row>
    <row r="1655" spans="3:28" x14ac:dyDescent="0.3">
      <c r="C1655">
        <v>1654</v>
      </c>
      <c r="D1655" s="11" t="str">
        <f t="shared" si="25"/>
        <v>19- Fuchu</v>
      </c>
      <c r="E1655" t="str">
        <f>VLOOKUP($D1655,metadata!$B$2:$S$450,2,FALSE)</f>
        <v>Kato, Y</v>
      </c>
      <c r="F1655" t="str">
        <f>VLOOKUP($D1655,metadata!$B$2:$S$450,3,FALSE)</f>
        <v>Geographic variation in photoperiodic response for the induction of pupal diapause in the Aristolochia-feeding butterfly Atrophaneura alcinous</v>
      </c>
      <c r="G1655" t="str">
        <f>VLOOKUP($D1655,metadata!$B$2:$S$450,4,FALSE)</f>
        <v>10.1303/aez.2005.347</v>
      </c>
      <c r="H1655" t="str">
        <f>VLOOKUP($D1655,metadata!$B$2:$S$450,5,FALSE)</f>
        <v>y</v>
      </c>
      <c r="I1655" t="str">
        <f>VLOOKUP($D1655,metadata!$B$2:$S$450,6,FALSE)</f>
        <v>a</v>
      </c>
      <c r="J1655" t="str">
        <f>VLOOKUP($D1655,metadata!$B$2:$S$450,7,FALSE)</f>
        <v>i</v>
      </c>
      <c r="K1655">
        <f>VLOOKUP($D1655,metadata!$B$2:$S$450,8,FALSE)</f>
        <v>7</v>
      </c>
      <c r="L1655">
        <f>VLOOKUP($D1655,metadata!$B$2:$S$450,9,FALSE)</f>
        <v>5</v>
      </c>
      <c r="M1655">
        <f>VLOOKUP($D1655,metadata!$B$2:$S$450,10,FALSE)</f>
        <v>0</v>
      </c>
      <c r="N1655" t="str">
        <f>VLOOKUP($D1655,metadata!$B$2:$S$450,11,FALSE)</f>
        <v>Atrophaneura alcinous</v>
      </c>
      <c r="O1655" t="str">
        <f>VLOOKUP($D1655,metadata!$B$2:$S$450,12,FALSE)</f>
        <v>lepidoptera</v>
      </c>
      <c r="P1655" t="str">
        <f>VLOOKUP($D1655,metadata!$B$2:$S$450,13,FALSE)</f>
        <v xml:space="preserve"> Fuchu</v>
      </c>
      <c r="Q1655">
        <f>VLOOKUP($D1655,metadata!$B$2:$S$450,14,FALSE)</f>
        <v>35.668968999999997</v>
      </c>
      <c r="R1655">
        <f>VLOOKUP($D1655,metadata!$B$2:$S$450,15,FALSE)</f>
        <v>139.47766899999999</v>
      </c>
      <c r="S1655">
        <f>VLOOKUP($D1655,metadata!$B$2:$S$450,16,FALSE)</f>
        <v>0.05</v>
      </c>
      <c r="T1655">
        <f>VLOOKUP($D1655,metadata!$B$2:$S$450,17,FALSE)</f>
        <v>50</v>
      </c>
      <c r="U1655">
        <f>VLOOKUP($D1655,metadata!$B$2:$S$450,18,FALSE)</f>
        <v>0</v>
      </c>
      <c r="V1655">
        <f>VLOOKUP($D1655,metadata!$B$2:$Z$450,19,FALSE)</f>
        <v>25</v>
      </c>
      <c r="W1655" t="str">
        <f>VLOOKUP($D1655,metadata!$B$2:$Z$450,20,FALSE)</f>
        <v>global average</v>
      </c>
      <c r="X1655">
        <f>VLOOKUP($D1655,metadata!$B$2:$Z$450,21,FALSE)</f>
        <v>0</v>
      </c>
      <c r="Y1655">
        <f>VLOOKUP($D1655,metadata!$B$2:$Z$450,22,FALSE)</f>
        <v>19</v>
      </c>
      <c r="Z1655">
        <f>VLOOKUP($D1655,metadata!$B$2:$Z$450,23,FALSE)</f>
        <v>0</v>
      </c>
      <c r="AA1655">
        <f>VLOOKUP($D1655,metadata!$B$2:$Z$450,24,FALSE)</f>
        <v>0</v>
      </c>
      <c r="AB1655">
        <f>VLOOKUP($D1655,metadata!$B$2:$Z$450,25,FALSE)</f>
        <v>0</v>
      </c>
    </row>
    <row r="1656" spans="3:28" x14ac:dyDescent="0.3">
      <c r="C1656">
        <v>1655</v>
      </c>
      <c r="D1656" s="11" t="str">
        <f t="shared" si="25"/>
        <v>19- Fuchu</v>
      </c>
      <c r="E1656" t="str">
        <f>VLOOKUP($D1656,metadata!$B$2:$S$450,2,FALSE)</f>
        <v>Kato, Y</v>
      </c>
      <c r="F1656" t="str">
        <f>VLOOKUP($D1656,metadata!$B$2:$S$450,3,FALSE)</f>
        <v>Geographic variation in photoperiodic response for the induction of pupal diapause in the Aristolochia-feeding butterfly Atrophaneura alcinous</v>
      </c>
      <c r="G1656" t="str">
        <f>VLOOKUP($D1656,metadata!$B$2:$S$450,4,FALSE)</f>
        <v>10.1303/aez.2005.347</v>
      </c>
      <c r="H1656" t="str">
        <f>VLOOKUP($D1656,metadata!$B$2:$S$450,5,FALSE)</f>
        <v>y</v>
      </c>
      <c r="I1656" t="str">
        <f>VLOOKUP($D1656,metadata!$B$2:$S$450,6,FALSE)</f>
        <v>a</v>
      </c>
      <c r="J1656" t="str">
        <f>VLOOKUP($D1656,metadata!$B$2:$S$450,7,FALSE)</f>
        <v>i</v>
      </c>
      <c r="K1656">
        <f>VLOOKUP($D1656,metadata!$B$2:$S$450,8,FALSE)</f>
        <v>7</v>
      </c>
      <c r="L1656">
        <f>VLOOKUP($D1656,metadata!$B$2:$S$450,9,FALSE)</f>
        <v>5</v>
      </c>
      <c r="M1656">
        <f>VLOOKUP($D1656,metadata!$B$2:$S$450,10,FALSE)</f>
        <v>0</v>
      </c>
      <c r="N1656" t="str">
        <f>VLOOKUP($D1656,metadata!$B$2:$S$450,11,FALSE)</f>
        <v>Atrophaneura alcinous</v>
      </c>
      <c r="O1656" t="str">
        <f>VLOOKUP($D1656,metadata!$B$2:$S$450,12,FALSE)</f>
        <v>lepidoptera</v>
      </c>
      <c r="P1656" t="str">
        <f>VLOOKUP($D1656,metadata!$B$2:$S$450,13,FALSE)</f>
        <v xml:space="preserve"> Fuchu</v>
      </c>
      <c r="Q1656">
        <f>VLOOKUP($D1656,metadata!$B$2:$S$450,14,FALSE)</f>
        <v>35.668968999999997</v>
      </c>
      <c r="R1656">
        <f>VLOOKUP($D1656,metadata!$B$2:$S$450,15,FALSE)</f>
        <v>139.47766899999999</v>
      </c>
      <c r="S1656">
        <f>VLOOKUP($D1656,metadata!$B$2:$S$450,16,FALSE)</f>
        <v>0.05</v>
      </c>
      <c r="T1656">
        <f>VLOOKUP($D1656,metadata!$B$2:$S$450,17,FALSE)</f>
        <v>50</v>
      </c>
      <c r="U1656">
        <f>VLOOKUP($D1656,metadata!$B$2:$S$450,18,FALSE)</f>
        <v>0</v>
      </c>
      <c r="V1656">
        <f>VLOOKUP($D1656,metadata!$B$2:$Z$450,19,FALSE)</f>
        <v>25</v>
      </c>
      <c r="W1656" t="str">
        <f>VLOOKUP($D1656,metadata!$B$2:$Z$450,20,FALSE)</f>
        <v>global average</v>
      </c>
      <c r="X1656">
        <f>VLOOKUP($D1656,metadata!$B$2:$Z$450,21,FALSE)</f>
        <v>0</v>
      </c>
      <c r="Y1656">
        <f>VLOOKUP($D1656,metadata!$B$2:$Z$450,22,FALSE)</f>
        <v>19</v>
      </c>
      <c r="Z1656">
        <f>VLOOKUP($D1656,metadata!$B$2:$Z$450,23,FALSE)</f>
        <v>0</v>
      </c>
      <c r="AA1656">
        <f>VLOOKUP($D1656,metadata!$B$2:$Z$450,24,FALSE)</f>
        <v>0</v>
      </c>
      <c r="AB1656">
        <f>VLOOKUP($D1656,metadata!$B$2:$Z$450,25,FALSE)</f>
        <v>0</v>
      </c>
    </row>
    <row r="1657" spans="3:28" x14ac:dyDescent="0.3">
      <c r="C1657">
        <v>1656</v>
      </c>
      <c r="D1657" s="11" t="str">
        <f t="shared" si="25"/>
        <v>19- Fuchu</v>
      </c>
      <c r="E1657" t="str">
        <f>VLOOKUP($D1657,metadata!$B$2:$S$450,2,FALSE)</f>
        <v>Kato, Y</v>
      </c>
      <c r="F1657" t="str">
        <f>VLOOKUP($D1657,metadata!$B$2:$S$450,3,FALSE)</f>
        <v>Geographic variation in photoperiodic response for the induction of pupal diapause in the Aristolochia-feeding butterfly Atrophaneura alcinous</v>
      </c>
      <c r="G1657" t="str">
        <f>VLOOKUP($D1657,metadata!$B$2:$S$450,4,FALSE)</f>
        <v>10.1303/aez.2005.347</v>
      </c>
      <c r="H1657" t="str">
        <f>VLOOKUP($D1657,metadata!$B$2:$S$450,5,FALSE)</f>
        <v>y</v>
      </c>
      <c r="I1657" t="str">
        <f>VLOOKUP($D1657,metadata!$B$2:$S$450,6,FALSE)</f>
        <v>a</v>
      </c>
      <c r="J1657" t="str">
        <f>VLOOKUP($D1657,metadata!$B$2:$S$450,7,FALSE)</f>
        <v>i</v>
      </c>
      <c r="K1657">
        <f>VLOOKUP($D1657,metadata!$B$2:$S$450,8,FALSE)</f>
        <v>7</v>
      </c>
      <c r="L1657">
        <f>VLOOKUP($D1657,metadata!$B$2:$S$450,9,FALSE)</f>
        <v>5</v>
      </c>
      <c r="M1657">
        <f>VLOOKUP($D1657,metadata!$B$2:$S$450,10,FALSE)</f>
        <v>0</v>
      </c>
      <c r="N1657" t="str">
        <f>VLOOKUP($D1657,metadata!$B$2:$S$450,11,FALSE)</f>
        <v>Atrophaneura alcinous</v>
      </c>
      <c r="O1657" t="str">
        <f>VLOOKUP($D1657,metadata!$B$2:$S$450,12,FALSE)</f>
        <v>lepidoptera</v>
      </c>
      <c r="P1657" t="str">
        <f>VLOOKUP($D1657,metadata!$B$2:$S$450,13,FALSE)</f>
        <v xml:space="preserve"> Fuchu</v>
      </c>
      <c r="Q1657">
        <f>VLOOKUP($D1657,metadata!$B$2:$S$450,14,FALSE)</f>
        <v>35.668968999999997</v>
      </c>
      <c r="R1657">
        <f>VLOOKUP($D1657,metadata!$B$2:$S$450,15,FALSE)</f>
        <v>139.47766899999999</v>
      </c>
      <c r="S1657">
        <f>VLOOKUP($D1657,metadata!$B$2:$S$450,16,FALSE)</f>
        <v>0.05</v>
      </c>
      <c r="T1657">
        <f>VLOOKUP($D1657,metadata!$B$2:$S$450,17,FALSE)</f>
        <v>50</v>
      </c>
      <c r="U1657">
        <f>VLOOKUP($D1657,metadata!$B$2:$S$450,18,FALSE)</f>
        <v>0</v>
      </c>
      <c r="V1657">
        <f>VLOOKUP($D1657,metadata!$B$2:$Z$450,19,FALSE)</f>
        <v>25</v>
      </c>
      <c r="W1657" t="str">
        <f>VLOOKUP($D1657,metadata!$B$2:$Z$450,20,FALSE)</f>
        <v>global average</v>
      </c>
      <c r="X1657">
        <f>VLOOKUP($D1657,metadata!$B$2:$Z$450,21,FALSE)</f>
        <v>0</v>
      </c>
      <c r="Y1657">
        <f>VLOOKUP($D1657,metadata!$B$2:$Z$450,22,FALSE)</f>
        <v>19</v>
      </c>
      <c r="Z1657">
        <f>VLOOKUP($D1657,metadata!$B$2:$Z$450,23,FALSE)</f>
        <v>0</v>
      </c>
      <c r="AA1657">
        <f>VLOOKUP($D1657,metadata!$B$2:$Z$450,24,FALSE)</f>
        <v>0</v>
      </c>
      <c r="AB1657">
        <f>VLOOKUP($D1657,metadata!$B$2:$Z$450,25,FALSE)</f>
        <v>0</v>
      </c>
    </row>
    <row r="1658" spans="3:28" x14ac:dyDescent="0.3">
      <c r="C1658">
        <v>1657</v>
      </c>
      <c r="D1658" s="11" t="str">
        <f t="shared" si="25"/>
        <v>19- Fuchu</v>
      </c>
      <c r="E1658" t="str">
        <f>VLOOKUP($D1658,metadata!$B$2:$S$450,2,FALSE)</f>
        <v>Kato, Y</v>
      </c>
      <c r="F1658" t="str">
        <f>VLOOKUP($D1658,metadata!$B$2:$S$450,3,FALSE)</f>
        <v>Geographic variation in photoperiodic response for the induction of pupal diapause in the Aristolochia-feeding butterfly Atrophaneura alcinous</v>
      </c>
      <c r="G1658" t="str">
        <f>VLOOKUP($D1658,metadata!$B$2:$S$450,4,FALSE)</f>
        <v>10.1303/aez.2005.347</v>
      </c>
      <c r="H1658" t="str">
        <f>VLOOKUP($D1658,metadata!$B$2:$S$450,5,FALSE)</f>
        <v>y</v>
      </c>
      <c r="I1658" t="str">
        <f>VLOOKUP($D1658,metadata!$B$2:$S$450,6,FALSE)</f>
        <v>a</v>
      </c>
      <c r="J1658" t="str">
        <f>VLOOKUP($D1658,metadata!$B$2:$S$450,7,FALSE)</f>
        <v>i</v>
      </c>
      <c r="K1658">
        <f>VLOOKUP($D1658,metadata!$B$2:$S$450,8,FALSE)</f>
        <v>7</v>
      </c>
      <c r="L1658">
        <f>VLOOKUP($D1658,metadata!$B$2:$S$450,9,FALSE)</f>
        <v>5</v>
      </c>
      <c r="M1658">
        <f>VLOOKUP($D1658,metadata!$B$2:$S$450,10,FALSE)</f>
        <v>0</v>
      </c>
      <c r="N1658" t="str">
        <f>VLOOKUP($D1658,metadata!$B$2:$S$450,11,FALSE)</f>
        <v>Atrophaneura alcinous</v>
      </c>
      <c r="O1658" t="str">
        <f>VLOOKUP($D1658,metadata!$B$2:$S$450,12,FALSE)</f>
        <v>lepidoptera</v>
      </c>
      <c r="P1658" t="str">
        <f>VLOOKUP($D1658,metadata!$B$2:$S$450,13,FALSE)</f>
        <v xml:space="preserve"> Fuchu</v>
      </c>
      <c r="Q1658">
        <f>VLOOKUP($D1658,metadata!$B$2:$S$450,14,FALSE)</f>
        <v>35.668968999999997</v>
      </c>
      <c r="R1658">
        <f>VLOOKUP($D1658,metadata!$B$2:$S$450,15,FALSE)</f>
        <v>139.47766899999999</v>
      </c>
      <c r="S1658">
        <f>VLOOKUP($D1658,metadata!$B$2:$S$450,16,FALSE)</f>
        <v>0.05</v>
      </c>
      <c r="T1658">
        <f>VLOOKUP($D1658,metadata!$B$2:$S$450,17,FALSE)</f>
        <v>50</v>
      </c>
      <c r="U1658">
        <f>VLOOKUP($D1658,metadata!$B$2:$S$450,18,FALSE)</f>
        <v>0</v>
      </c>
      <c r="V1658">
        <f>VLOOKUP($D1658,metadata!$B$2:$Z$450,19,FALSE)</f>
        <v>25</v>
      </c>
      <c r="W1658" t="str">
        <f>VLOOKUP($D1658,metadata!$B$2:$Z$450,20,FALSE)</f>
        <v>global average</v>
      </c>
      <c r="X1658">
        <f>VLOOKUP($D1658,metadata!$B$2:$Z$450,21,FALSE)</f>
        <v>0</v>
      </c>
      <c r="Y1658">
        <f>VLOOKUP($D1658,metadata!$B$2:$Z$450,22,FALSE)</f>
        <v>19</v>
      </c>
      <c r="Z1658">
        <f>VLOOKUP($D1658,metadata!$B$2:$Z$450,23,FALSE)</f>
        <v>0</v>
      </c>
      <c r="AA1658">
        <f>VLOOKUP($D1658,metadata!$B$2:$Z$450,24,FALSE)</f>
        <v>0</v>
      </c>
      <c r="AB1658">
        <f>VLOOKUP($D1658,metadata!$B$2:$Z$450,25,FALSE)</f>
        <v>0</v>
      </c>
    </row>
    <row r="1659" spans="3:28" x14ac:dyDescent="0.3">
      <c r="C1659">
        <v>1658</v>
      </c>
      <c r="D1659" s="11" t="str">
        <f t="shared" si="25"/>
        <v>19- Fuchu</v>
      </c>
      <c r="E1659" t="str">
        <f>VLOOKUP($D1659,metadata!$B$2:$S$450,2,FALSE)</f>
        <v>Kato, Y</v>
      </c>
      <c r="F1659" t="str">
        <f>VLOOKUP($D1659,metadata!$B$2:$S$450,3,FALSE)</f>
        <v>Geographic variation in photoperiodic response for the induction of pupal diapause in the Aristolochia-feeding butterfly Atrophaneura alcinous</v>
      </c>
      <c r="G1659" t="str">
        <f>VLOOKUP($D1659,metadata!$B$2:$S$450,4,FALSE)</f>
        <v>10.1303/aez.2005.347</v>
      </c>
      <c r="H1659" t="str">
        <f>VLOOKUP($D1659,metadata!$B$2:$S$450,5,FALSE)</f>
        <v>y</v>
      </c>
      <c r="I1659" t="str">
        <f>VLOOKUP($D1659,metadata!$B$2:$S$450,6,FALSE)</f>
        <v>a</v>
      </c>
      <c r="J1659" t="str">
        <f>VLOOKUP($D1659,metadata!$B$2:$S$450,7,FALSE)</f>
        <v>i</v>
      </c>
      <c r="K1659">
        <f>VLOOKUP($D1659,metadata!$B$2:$S$450,8,FALSE)</f>
        <v>7</v>
      </c>
      <c r="L1659">
        <f>VLOOKUP($D1659,metadata!$B$2:$S$450,9,FALSE)</f>
        <v>5</v>
      </c>
      <c r="M1659">
        <f>VLOOKUP($D1659,metadata!$B$2:$S$450,10,FALSE)</f>
        <v>0</v>
      </c>
      <c r="N1659" t="str">
        <f>VLOOKUP($D1659,metadata!$B$2:$S$450,11,FALSE)</f>
        <v>Atrophaneura alcinous</v>
      </c>
      <c r="O1659" t="str">
        <f>VLOOKUP($D1659,metadata!$B$2:$S$450,12,FALSE)</f>
        <v>lepidoptera</v>
      </c>
      <c r="P1659" t="str">
        <f>VLOOKUP($D1659,metadata!$B$2:$S$450,13,FALSE)</f>
        <v xml:space="preserve"> Fuchu</v>
      </c>
      <c r="Q1659">
        <f>VLOOKUP($D1659,metadata!$B$2:$S$450,14,FALSE)</f>
        <v>35.668968999999997</v>
      </c>
      <c r="R1659">
        <f>VLOOKUP($D1659,metadata!$B$2:$S$450,15,FALSE)</f>
        <v>139.47766899999999</v>
      </c>
      <c r="S1659">
        <f>VLOOKUP($D1659,metadata!$B$2:$S$450,16,FALSE)</f>
        <v>0.05</v>
      </c>
      <c r="T1659">
        <f>VLOOKUP($D1659,metadata!$B$2:$S$450,17,FALSE)</f>
        <v>50</v>
      </c>
      <c r="U1659">
        <f>VLOOKUP($D1659,metadata!$B$2:$S$450,18,FALSE)</f>
        <v>0</v>
      </c>
      <c r="V1659">
        <f>VLOOKUP($D1659,metadata!$B$2:$Z$450,19,FALSE)</f>
        <v>25</v>
      </c>
      <c r="W1659" t="str">
        <f>VLOOKUP($D1659,metadata!$B$2:$Z$450,20,FALSE)</f>
        <v>global average</v>
      </c>
      <c r="X1659">
        <f>VLOOKUP($D1659,metadata!$B$2:$Z$450,21,FALSE)</f>
        <v>0</v>
      </c>
      <c r="Y1659">
        <f>VLOOKUP($D1659,metadata!$B$2:$Z$450,22,FALSE)</f>
        <v>19</v>
      </c>
      <c r="Z1659">
        <f>VLOOKUP($D1659,metadata!$B$2:$Z$450,23,FALSE)</f>
        <v>0</v>
      </c>
      <c r="AA1659">
        <f>VLOOKUP($D1659,metadata!$B$2:$Z$450,24,FALSE)</f>
        <v>0</v>
      </c>
      <c r="AB1659">
        <f>VLOOKUP($D1659,metadata!$B$2:$Z$450,25,FALSE)</f>
        <v>0</v>
      </c>
    </row>
    <row r="1660" spans="3:28" x14ac:dyDescent="0.3">
      <c r="C1660">
        <v>1659</v>
      </c>
      <c r="D1660" s="11" t="str">
        <f t="shared" si="25"/>
        <v>19- Fuchu</v>
      </c>
      <c r="E1660" t="str">
        <f>VLOOKUP($D1660,metadata!$B$2:$S$450,2,FALSE)</f>
        <v>Kato, Y</v>
      </c>
      <c r="F1660" t="str">
        <f>VLOOKUP($D1660,metadata!$B$2:$S$450,3,FALSE)</f>
        <v>Geographic variation in photoperiodic response for the induction of pupal diapause in the Aristolochia-feeding butterfly Atrophaneura alcinous</v>
      </c>
      <c r="G1660" t="str">
        <f>VLOOKUP($D1660,metadata!$B$2:$S$450,4,FALSE)</f>
        <v>10.1303/aez.2005.347</v>
      </c>
      <c r="H1660" t="str">
        <f>VLOOKUP($D1660,metadata!$B$2:$S$450,5,FALSE)</f>
        <v>y</v>
      </c>
      <c r="I1660" t="str">
        <f>VLOOKUP($D1660,metadata!$B$2:$S$450,6,FALSE)</f>
        <v>a</v>
      </c>
      <c r="J1660" t="str">
        <f>VLOOKUP($D1660,metadata!$B$2:$S$450,7,FALSE)</f>
        <v>i</v>
      </c>
      <c r="K1660">
        <f>VLOOKUP($D1660,metadata!$B$2:$S$450,8,FALSE)</f>
        <v>7</v>
      </c>
      <c r="L1660">
        <f>VLOOKUP($D1660,metadata!$B$2:$S$450,9,FALSE)</f>
        <v>5</v>
      </c>
      <c r="M1660">
        <f>VLOOKUP($D1660,metadata!$B$2:$S$450,10,FALSE)</f>
        <v>0</v>
      </c>
      <c r="N1660" t="str">
        <f>VLOOKUP($D1660,metadata!$B$2:$S$450,11,FALSE)</f>
        <v>Atrophaneura alcinous</v>
      </c>
      <c r="O1660" t="str">
        <f>VLOOKUP($D1660,metadata!$B$2:$S$450,12,FALSE)</f>
        <v>lepidoptera</v>
      </c>
      <c r="P1660" t="str">
        <f>VLOOKUP($D1660,metadata!$B$2:$S$450,13,FALSE)</f>
        <v xml:space="preserve"> Fuchu</v>
      </c>
      <c r="Q1660">
        <f>VLOOKUP($D1660,metadata!$B$2:$S$450,14,FALSE)</f>
        <v>35.668968999999997</v>
      </c>
      <c r="R1660">
        <f>VLOOKUP($D1660,metadata!$B$2:$S$450,15,FALSE)</f>
        <v>139.47766899999999</v>
      </c>
      <c r="S1660">
        <f>VLOOKUP($D1660,metadata!$B$2:$S$450,16,FALSE)</f>
        <v>0.05</v>
      </c>
      <c r="T1660">
        <f>VLOOKUP($D1660,metadata!$B$2:$S$450,17,FALSE)</f>
        <v>50</v>
      </c>
      <c r="U1660">
        <f>VLOOKUP($D1660,metadata!$B$2:$S$450,18,FALSE)</f>
        <v>0</v>
      </c>
      <c r="V1660">
        <f>VLOOKUP($D1660,metadata!$B$2:$Z$450,19,FALSE)</f>
        <v>25</v>
      </c>
      <c r="W1660" t="str">
        <f>VLOOKUP($D1660,metadata!$B$2:$Z$450,20,FALSE)</f>
        <v>global average</v>
      </c>
      <c r="X1660">
        <f>VLOOKUP($D1660,metadata!$B$2:$Z$450,21,FALSE)</f>
        <v>0</v>
      </c>
      <c r="Y1660">
        <f>VLOOKUP($D1660,metadata!$B$2:$Z$450,22,FALSE)</f>
        <v>19</v>
      </c>
      <c r="Z1660">
        <f>VLOOKUP($D1660,metadata!$B$2:$Z$450,23,FALSE)</f>
        <v>0</v>
      </c>
      <c r="AA1660">
        <f>VLOOKUP($D1660,metadata!$B$2:$Z$450,24,FALSE)</f>
        <v>0</v>
      </c>
      <c r="AB1660">
        <f>VLOOKUP($D1660,metadata!$B$2:$Z$450,25,FALSE)</f>
        <v>0</v>
      </c>
    </row>
    <row r="1661" spans="3:28" x14ac:dyDescent="0.3">
      <c r="C1661">
        <v>1660</v>
      </c>
      <c r="D1661" s="11" t="str">
        <f t="shared" si="25"/>
        <v>19- Fuchu</v>
      </c>
      <c r="E1661" t="str">
        <f>VLOOKUP($D1661,metadata!$B$2:$S$450,2,FALSE)</f>
        <v>Kato, Y</v>
      </c>
      <c r="F1661" t="str">
        <f>VLOOKUP($D1661,metadata!$B$2:$S$450,3,FALSE)</f>
        <v>Geographic variation in photoperiodic response for the induction of pupal diapause in the Aristolochia-feeding butterfly Atrophaneura alcinous</v>
      </c>
      <c r="G1661" t="str">
        <f>VLOOKUP($D1661,metadata!$B$2:$S$450,4,FALSE)</f>
        <v>10.1303/aez.2005.347</v>
      </c>
      <c r="H1661" t="str">
        <f>VLOOKUP($D1661,metadata!$B$2:$S$450,5,FALSE)</f>
        <v>y</v>
      </c>
      <c r="I1661" t="str">
        <f>VLOOKUP($D1661,metadata!$B$2:$S$450,6,FALSE)</f>
        <v>a</v>
      </c>
      <c r="J1661" t="str">
        <f>VLOOKUP($D1661,metadata!$B$2:$S$450,7,FALSE)</f>
        <v>i</v>
      </c>
      <c r="K1661">
        <f>VLOOKUP($D1661,metadata!$B$2:$S$450,8,FALSE)</f>
        <v>7</v>
      </c>
      <c r="L1661">
        <f>VLOOKUP($D1661,metadata!$B$2:$S$450,9,FALSE)</f>
        <v>5</v>
      </c>
      <c r="M1661">
        <f>VLOOKUP($D1661,metadata!$B$2:$S$450,10,FALSE)</f>
        <v>0</v>
      </c>
      <c r="N1661" t="str">
        <f>VLOOKUP($D1661,metadata!$B$2:$S$450,11,FALSE)</f>
        <v>Atrophaneura alcinous</v>
      </c>
      <c r="O1661" t="str">
        <f>VLOOKUP($D1661,metadata!$B$2:$S$450,12,FALSE)</f>
        <v>lepidoptera</v>
      </c>
      <c r="P1661" t="str">
        <f>VLOOKUP($D1661,metadata!$B$2:$S$450,13,FALSE)</f>
        <v xml:space="preserve"> Fuchu</v>
      </c>
      <c r="Q1661">
        <f>VLOOKUP($D1661,metadata!$B$2:$S$450,14,FALSE)</f>
        <v>35.668968999999997</v>
      </c>
      <c r="R1661">
        <f>VLOOKUP($D1661,metadata!$B$2:$S$450,15,FALSE)</f>
        <v>139.47766899999999</v>
      </c>
      <c r="S1661">
        <f>VLOOKUP($D1661,metadata!$B$2:$S$450,16,FALSE)</f>
        <v>0.05</v>
      </c>
      <c r="T1661">
        <f>VLOOKUP($D1661,metadata!$B$2:$S$450,17,FALSE)</f>
        <v>50</v>
      </c>
      <c r="U1661">
        <f>VLOOKUP($D1661,metadata!$B$2:$S$450,18,FALSE)</f>
        <v>0</v>
      </c>
      <c r="V1661">
        <f>VLOOKUP($D1661,metadata!$B$2:$Z$450,19,FALSE)</f>
        <v>25</v>
      </c>
      <c r="W1661" t="str">
        <f>VLOOKUP($D1661,metadata!$B$2:$Z$450,20,FALSE)</f>
        <v>global average</v>
      </c>
      <c r="X1661">
        <f>VLOOKUP($D1661,metadata!$B$2:$Z$450,21,FALSE)</f>
        <v>0</v>
      </c>
      <c r="Y1661">
        <f>VLOOKUP($D1661,metadata!$B$2:$Z$450,22,FALSE)</f>
        <v>19</v>
      </c>
      <c r="Z1661">
        <f>VLOOKUP($D1661,metadata!$B$2:$Z$450,23,FALSE)</f>
        <v>0</v>
      </c>
      <c r="AA1661">
        <f>VLOOKUP($D1661,metadata!$B$2:$Z$450,24,FALSE)</f>
        <v>0</v>
      </c>
      <c r="AB1661">
        <f>VLOOKUP($D1661,metadata!$B$2:$Z$450,25,FALSE)</f>
        <v>0</v>
      </c>
    </row>
    <row r="1662" spans="3:28" x14ac:dyDescent="0.3">
      <c r="C1662">
        <v>1661</v>
      </c>
      <c r="D1662" s="11" t="str">
        <f t="shared" si="25"/>
        <v>19- Fuchu</v>
      </c>
      <c r="E1662" t="str">
        <f>VLOOKUP($D1662,metadata!$B$2:$S$450,2,FALSE)</f>
        <v>Kato, Y</v>
      </c>
      <c r="F1662" t="str">
        <f>VLOOKUP($D1662,metadata!$B$2:$S$450,3,FALSE)</f>
        <v>Geographic variation in photoperiodic response for the induction of pupal diapause in the Aristolochia-feeding butterfly Atrophaneura alcinous</v>
      </c>
      <c r="G1662" t="str">
        <f>VLOOKUP($D1662,metadata!$B$2:$S$450,4,FALSE)</f>
        <v>10.1303/aez.2005.347</v>
      </c>
      <c r="H1662" t="str">
        <f>VLOOKUP($D1662,metadata!$B$2:$S$450,5,FALSE)</f>
        <v>y</v>
      </c>
      <c r="I1662" t="str">
        <f>VLOOKUP($D1662,metadata!$B$2:$S$450,6,FALSE)</f>
        <v>a</v>
      </c>
      <c r="J1662" t="str">
        <f>VLOOKUP($D1662,metadata!$B$2:$S$450,7,FALSE)</f>
        <v>i</v>
      </c>
      <c r="K1662">
        <f>VLOOKUP($D1662,metadata!$B$2:$S$450,8,FALSE)</f>
        <v>7</v>
      </c>
      <c r="L1662">
        <f>VLOOKUP($D1662,metadata!$B$2:$S$450,9,FALSE)</f>
        <v>5</v>
      </c>
      <c r="M1662">
        <f>VLOOKUP($D1662,metadata!$B$2:$S$450,10,FALSE)</f>
        <v>0</v>
      </c>
      <c r="N1662" t="str">
        <f>VLOOKUP($D1662,metadata!$B$2:$S$450,11,FALSE)</f>
        <v>Atrophaneura alcinous</v>
      </c>
      <c r="O1662" t="str">
        <f>VLOOKUP($D1662,metadata!$B$2:$S$450,12,FALSE)</f>
        <v>lepidoptera</v>
      </c>
      <c r="P1662" t="str">
        <f>VLOOKUP($D1662,metadata!$B$2:$S$450,13,FALSE)</f>
        <v xml:space="preserve"> Fuchu</v>
      </c>
      <c r="Q1662">
        <f>VLOOKUP($D1662,metadata!$B$2:$S$450,14,FALSE)</f>
        <v>35.668968999999997</v>
      </c>
      <c r="R1662">
        <f>VLOOKUP($D1662,metadata!$B$2:$S$450,15,FALSE)</f>
        <v>139.47766899999999</v>
      </c>
      <c r="S1662">
        <f>VLOOKUP($D1662,metadata!$B$2:$S$450,16,FALSE)</f>
        <v>0.05</v>
      </c>
      <c r="T1662">
        <f>VLOOKUP($D1662,metadata!$B$2:$S$450,17,FALSE)</f>
        <v>50</v>
      </c>
      <c r="U1662">
        <f>VLOOKUP($D1662,metadata!$B$2:$S$450,18,FALSE)</f>
        <v>0</v>
      </c>
      <c r="V1662">
        <f>VLOOKUP($D1662,metadata!$B$2:$Z$450,19,FALSE)</f>
        <v>25</v>
      </c>
      <c r="W1662" t="str">
        <f>VLOOKUP($D1662,metadata!$B$2:$Z$450,20,FALSE)</f>
        <v>global average</v>
      </c>
      <c r="X1662">
        <f>VLOOKUP($D1662,metadata!$B$2:$Z$450,21,FALSE)</f>
        <v>0</v>
      </c>
      <c r="Y1662">
        <f>VLOOKUP($D1662,metadata!$B$2:$Z$450,22,FALSE)</f>
        <v>19</v>
      </c>
      <c r="Z1662">
        <f>VLOOKUP($D1662,metadata!$B$2:$Z$450,23,FALSE)</f>
        <v>0</v>
      </c>
      <c r="AA1662">
        <f>VLOOKUP($D1662,metadata!$B$2:$Z$450,24,FALSE)</f>
        <v>0</v>
      </c>
      <c r="AB1662">
        <f>VLOOKUP($D1662,metadata!$B$2:$Z$450,25,FALSE)</f>
        <v>0</v>
      </c>
    </row>
    <row r="1663" spans="3:28" x14ac:dyDescent="0.3">
      <c r="C1663">
        <v>1662</v>
      </c>
      <c r="D1663" s="11" t="str">
        <f t="shared" si="25"/>
        <v>19- Fuchu</v>
      </c>
      <c r="E1663" t="str">
        <f>VLOOKUP($D1663,metadata!$B$2:$S$450,2,FALSE)</f>
        <v>Kato, Y</v>
      </c>
      <c r="F1663" t="str">
        <f>VLOOKUP($D1663,metadata!$B$2:$S$450,3,FALSE)</f>
        <v>Geographic variation in photoperiodic response for the induction of pupal diapause in the Aristolochia-feeding butterfly Atrophaneura alcinous</v>
      </c>
      <c r="G1663" t="str">
        <f>VLOOKUP($D1663,metadata!$B$2:$S$450,4,FALSE)</f>
        <v>10.1303/aez.2005.347</v>
      </c>
      <c r="H1663" t="str">
        <f>VLOOKUP($D1663,metadata!$B$2:$S$450,5,FALSE)</f>
        <v>y</v>
      </c>
      <c r="I1663" t="str">
        <f>VLOOKUP($D1663,metadata!$B$2:$S$450,6,FALSE)</f>
        <v>a</v>
      </c>
      <c r="J1663" t="str">
        <f>VLOOKUP($D1663,metadata!$B$2:$S$450,7,FALSE)</f>
        <v>i</v>
      </c>
      <c r="K1663">
        <f>VLOOKUP($D1663,metadata!$B$2:$S$450,8,FALSE)</f>
        <v>7</v>
      </c>
      <c r="L1663">
        <f>VLOOKUP($D1663,metadata!$B$2:$S$450,9,FALSE)</f>
        <v>5</v>
      </c>
      <c r="M1663">
        <f>VLOOKUP($D1663,metadata!$B$2:$S$450,10,FALSE)</f>
        <v>0</v>
      </c>
      <c r="N1663" t="str">
        <f>VLOOKUP($D1663,metadata!$B$2:$S$450,11,FALSE)</f>
        <v>Atrophaneura alcinous</v>
      </c>
      <c r="O1663" t="str">
        <f>VLOOKUP($D1663,metadata!$B$2:$S$450,12,FALSE)</f>
        <v>lepidoptera</v>
      </c>
      <c r="P1663" t="str">
        <f>VLOOKUP($D1663,metadata!$B$2:$S$450,13,FALSE)</f>
        <v xml:space="preserve"> Fuchu</v>
      </c>
      <c r="Q1663">
        <f>VLOOKUP($D1663,metadata!$B$2:$S$450,14,FALSE)</f>
        <v>35.668968999999997</v>
      </c>
      <c r="R1663">
        <f>VLOOKUP($D1663,metadata!$B$2:$S$450,15,FALSE)</f>
        <v>139.47766899999999</v>
      </c>
      <c r="S1663">
        <f>VLOOKUP($D1663,metadata!$B$2:$S$450,16,FALSE)</f>
        <v>0.05</v>
      </c>
      <c r="T1663">
        <f>VLOOKUP($D1663,metadata!$B$2:$S$450,17,FALSE)</f>
        <v>50</v>
      </c>
      <c r="U1663">
        <f>VLOOKUP($D1663,metadata!$B$2:$S$450,18,FALSE)</f>
        <v>0</v>
      </c>
      <c r="V1663">
        <f>VLOOKUP($D1663,metadata!$B$2:$Z$450,19,FALSE)</f>
        <v>25</v>
      </c>
      <c r="W1663" t="str">
        <f>VLOOKUP($D1663,metadata!$B$2:$Z$450,20,FALSE)</f>
        <v>global average</v>
      </c>
      <c r="X1663">
        <f>VLOOKUP($D1663,metadata!$B$2:$Z$450,21,FALSE)</f>
        <v>0</v>
      </c>
      <c r="Y1663">
        <f>VLOOKUP($D1663,metadata!$B$2:$Z$450,22,FALSE)</f>
        <v>19</v>
      </c>
      <c r="Z1663">
        <f>VLOOKUP($D1663,metadata!$B$2:$Z$450,23,FALSE)</f>
        <v>0</v>
      </c>
      <c r="AA1663">
        <f>VLOOKUP($D1663,metadata!$B$2:$Z$450,24,FALSE)</f>
        <v>0</v>
      </c>
      <c r="AB1663">
        <f>VLOOKUP($D1663,metadata!$B$2:$Z$450,25,FALSE)</f>
        <v>0</v>
      </c>
    </row>
    <row r="1664" spans="3:28" x14ac:dyDescent="0.3">
      <c r="C1664">
        <v>1663</v>
      </c>
      <c r="D1664" s="11" t="str">
        <f t="shared" si="25"/>
        <v>19- Fuchu</v>
      </c>
      <c r="E1664" t="str">
        <f>VLOOKUP($D1664,metadata!$B$2:$S$450,2,FALSE)</f>
        <v>Kato, Y</v>
      </c>
      <c r="F1664" t="str">
        <f>VLOOKUP($D1664,metadata!$B$2:$S$450,3,FALSE)</f>
        <v>Geographic variation in photoperiodic response for the induction of pupal diapause in the Aristolochia-feeding butterfly Atrophaneura alcinous</v>
      </c>
      <c r="G1664" t="str">
        <f>VLOOKUP($D1664,metadata!$B$2:$S$450,4,FALSE)</f>
        <v>10.1303/aez.2005.347</v>
      </c>
      <c r="H1664" t="str">
        <f>VLOOKUP($D1664,metadata!$B$2:$S$450,5,FALSE)</f>
        <v>y</v>
      </c>
      <c r="I1664" t="str">
        <f>VLOOKUP($D1664,metadata!$B$2:$S$450,6,FALSE)</f>
        <v>a</v>
      </c>
      <c r="J1664" t="str">
        <f>VLOOKUP($D1664,metadata!$B$2:$S$450,7,FALSE)</f>
        <v>i</v>
      </c>
      <c r="K1664">
        <f>VLOOKUP($D1664,metadata!$B$2:$S$450,8,FALSE)</f>
        <v>7</v>
      </c>
      <c r="L1664">
        <f>VLOOKUP($D1664,metadata!$B$2:$S$450,9,FALSE)</f>
        <v>5</v>
      </c>
      <c r="M1664">
        <f>VLOOKUP($D1664,metadata!$B$2:$S$450,10,FALSE)</f>
        <v>0</v>
      </c>
      <c r="N1664" t="str">
        <f>VLOOKUP($D1664,metadata!$B$2:$S$450,11,FALSE)</f>
        <v>Atrophaneura alcinous</v>
      </c>
      <c r="O1664" t="str">
        <f>VLOOKUP($D1664,metadata!$B$2:$S$450,12,FALSE)</f>
        <v>lepidoptera</v>
      </c>
      <c r="P1664" t="str">
        <f>VLOOKUP($D1664,metadata!$B$2:$S$450,13,FALSE)</f>
        <v xml:space="preserve"> Fuchu</v>
      </c>
      <c r="Q1664">
        <f>VLOOKUP($D1664,metadata!$B$2:$S$450,14,FALSE)</f>
        <v>35.668968999999997</v>
      </c>
      <c r="R1664">
        <f>VLOOKUP($D1664,metadata!$B$2:$S$450,15,FALSE)</f>
        <v>139.47766899999999</v>
      </c>
      <c r="S1664">
        <f>VLOOKUP($D1664,metadata!$B$2:$S$450,16,FALSE)</f>
        <v>0.05</v>
      </c>
      <c r="T1664">
        <f>VLOOKUP($D1664,metadata!$B$2:$S$450,17,FALSE)</f>
        <v>50</v>
      </c>
      <c r="U1664">
        <f>VLOOKUP($D1664,metadata!$B$2:$S$450,18,FALSE)</f>
        <v>0</v>
      </c>
      <c r="V1664">
        <f>VLOOKUP($D1664,metadata!$B$2:$Z$450,19,FALSE)</f>
        <v>25</v>
      </c>
      <c r="W1664" t="str">
        <f>VLOOKUP($D1664,metadata!$B$2:$Z$450,20,FALSE)</f>
        <v>global average</v>
      </c>
      <c r="X1664">
        <f>VLOOKUP($D1664,metadata!$B$2:$Z$450,21,FALSE)</f>
        <v>0</v>
      </c>
      <c r="Y1664">
        <f>VLOOKUP($D1664,metadata!$B$2:$Z$450,22,FALSE)</f>
        <v>19</v>
      </c>
      <c r="Z1664">
        <f>VLOOKUP($D1664,metadata!$B$2:$Z$450,23,FALSE)</f>
        <v>0</v>
      </c>
      <c r="AA1664">
        <f>VLOOKUP($D1664,metadata!$B$2:$Z$450,24,FALSE)</f>
        <v>0</v>
      </c>
      <c r="AB1664">
        <f>VLOOKUP($D1664,metadata!$B$2:$Z$450,25,FALSE)</f>
        <v>0</v>
      </c>
    </row>
    <row r="1665" spans="3:28" x14ac:dyDescent="0.3">
      <c r="C1665">
        <v>1664</v>
      </c>
      <c r="D1665" s="11" t="str">
        <f t="shared" si="25"/>
        <v>19- Fuchu</v>
      </c>
      <c r="E1665" t="str">
        <f>VLOOKUP($D1665,metadata!$B$2:$S$450,2,FALSE)</f>
        <v>Kato, Y</v>
      </c>
      <c r="F1665" t="str">
        <f>VLOOKUP($D1665,metadata!$B$2:$S$450,3,FALSE)</f>
        <v>Geographic variation in photoperiodic response for the induction of pupal diapause in the Aristolochia-feeding butterfly Atrophaneura alcinous</v>
      </c>
      <c r="G1665" t="str">
        <f>VLOOKUP($D1665,metadata!$B$2:$S$450,4,FALSE)</f>
        <v>10.1303/aez.2005.347</v>
      </c>
      <c r="H1665" t="str">
        <f>VLOOKUP($D1665,metadata!$B$2:$S$450,5,FALSE)</f>
        <v>y</v>
      </c>
      <c r="I1665" t="str">
        <f>VLOOKUP($D1665,metadata!$B$2:$S$450,6,FALSE)</f>
        <v>a</v>
      </c>
      <c r="J1665" t="str">
        <f>VLOOKUP($D1665,metadata!$B$2:$S$450,7,FALSE)</f>
        <v>i</v>
      </c>
      <c r="K1665">
        <f>VLOOKUP($D1665,metadata!$B$2:$S$450,8,FALSE)</f>
        <v>7</v>
      </c>
      <c r="L1665">
        <f>VLOOKUP($D1665,metadata!$B$2:$S$450,9,FALSE)</f>
        <v>5</v>
      </c>
      <c r="M1665">
        <f>VLOOKUP($D1665,metadata!$B$2:$S$450,10,FALSE)</f>
        <v>0</v>
      </c>
      <c r="N1665" t="str">
        <f>VLOOKUP($D1665,metadata!$B$2:$S$450,11,FALSE)</f>
        <v>Atrophaneura alcinous</v>
      </c>
      <c r="O1665" t="str">
        <f>VLOOKUP($D1665,metadata!$B$2:$S$450,12,FALSE)</f>
        <v>lepidoptera</v>
      </c>
      <c r="P1665" t="str">
        <f>VLOOKUP($D1665,metadata!$B$2:$S$450,13,FALSE)</f>
        <v xml:space="preserve"> Fuchu</v>
      </c>
      <c r="Q1665">
        <f>VLOOKUP($D1665,metadata!$B$2:$S$450,14,FALSE)</f>
        <v>35.668968999999997</v>
      </c>
      <c r="R1665">
        <f>VLOOKUP($D1665,metadata!$B$2:$S$450,15,FALSE)</f>
        <v>139.47766899999999</v>
      </c>
      <c r="S1665">
        <f>VLOOKUP($D1665,metadata!$B$2:$S$450,16,FALSE)</f>
        <v>0.05</v>
      </c>
      <c r="T1665">
        <f>VLOOKUP($D1665,metadata!$B$2:$S$450,17,FALSE)</f>
        <v>50</v>
      </c>
      <c r="U1665">
        <f>VLOOKUP($D1665,metadata!$B$2:$S$450,18,FALSE)</f>
        <v>0</v>
      </c>
      <c r="V1665">
        <f>VLOOKUP($D1665,metadata!$B$2:$Z$450,19,FALSE)</f>
        <v>25</v>
      </c>
      <c r="W1665" t="str">
        <f>VLOOKUP($D1665,metadata!$B$2:$Z$450,20,FALSE)</f>
        <v>global average</v>
      </c>
      <c r="X1665">
        <f>VLOOKUP($D1665,metadata!$B$2:$Z$450,21,FALSE)</f>
        <v>0</v>
      </c>
      <c r="Y1665">
        <f>VLOOKUP($D1665,metadata!$B$2:$Z$450,22,FALSE)</f>
        <v>19</v>
      </c>
      <c r="Z1665">
        <f>VLOOKUP($D1665,metadata!$B$2:$Z$450,23,FALSE)</f>
        <v>0</v>
      </c>
      <c r="AA1665">
        <f>VLOOKUP($D1665,metadata!$B$2:$Z$450,24,FALSE)</f>
        <v>0</v>
      </c>
      <c r="AB1665">
        <f>VLOOKUP($D1665,metadata!$B$2:$Z$450,25,FALSE)</f>
        <v>0</v>
      </c>
    </row>
    <row r="1666" spans="3:28" x14ac:dyDescent="0.3">
      <c r="C1666">
        <v>1665</v>
      </c>
      <c r="D1666" s="11" t="str">
        <f t="shared" si="25"/>
        <v>19- Fuchu</v>
      </c>
      <c r="E1666" t="str">
        <f>VLOOKUP($D1666,metadata!$B$2:$S$450,2,FALSE)</f>
        <v>Kato, Y</v>
      </c>
      <c r="F1666" t="str">
        <f>VLOOKUP($D1666,metadata!$B$2:$S$450,3,FALSE)</f>
        <v>Geographic variation in photoperiodic response for the induction of pupal diapause in the Aristolochia-feeding butterfly Atrophaneura alcinous</v>
      </c>
      <c r="G1666" t="str">
        <f>VLOOKUP($D1666,metadata!$B$2:$S$450,4,FALSE)</f>
        <v>10.1303/aez.2005.347</v>
      </c>
      <c r="H1666" t="str">
        <f>VLOOKUP($D1666,metadata!$B$2:$S$450,5,FALSE)</f>
        <v>y</v>
      </c>
      <c r="I1666" t="str">
        <f>VLOOKUP($D1666,metadata!$B$2:$S$450,6,FALSE)</f>
        <v>a</v>
      </c>
      <c r="J1666" t="str">
        <f>VLOOKUP($D1666,metadata!$B$2:$S$450,7,FALSE)</f>
        <v>i</v>
      </c>
      <c r="K1666">
        <f>VLOOKUP($D1666,metadata!$B$2:$S$450,8,FALSE)</f>
        <v>7</v>
      </c>
      <c r="L1666">
        <f>VLOOKUP($D1666,metadata!$B$2:$S$450,9,FALSE)</f>
        <v>5</v>
      </c>
      <c r="M1666">
        <f>VLOOKUP($D1666,metadata!$B$2:$S$450,10,FALSE)</f>
        <v>0</v>
      </c>
      <c r="N1666" t="str">
        <f>VLOOKUP($D1666,metadata!$B$2:$S$450,11,FALSE)</f>
        <v>Atrophaneura alcinous</v>
      </c>
      <c r="O1666" t="str">
        <f>VLOOKUP($D1666,metadata!$B$2:$S$450,12,FALSE)</f>
        <v>lepidoptera</v>
      </c>
      <c r="P1666" t="str">
        <f>VLOOKUP($D1666,metadata!$B$2:$S$450,13,FALSE)</f>
        <v xml:space="preserve"> Fuchu</v>
      </c>
      <c r="Q1666">
        <f>VLOOKUP($D1666,metadata!$B$2:$S$450,14,FALSE)</f>
        <v>35.668968999999997</v>
      </c>
      <c r="R1666">
        <f>VLOOKUP($D1666,metadata!$B$2:$S$450,15,FALSE)</f>
        <v>139.47766899999999</v>
      </c>
      <c r="S1666">
        <f>VLOOKUP($D1666,metadata!$B$2:$S$450,16,FALSE)</f>
        <v>0.05</v>
      </c>
      <c r="T1666">
        <f>VLOOKUP($D1666,metadata!$B$2:$S$450,17,FALSE)</f>
        <v>50</v>
      </c>
      <c r="U1666">
        <f>VLOOKUP($D1666,metadata!$B$2:$S$450,18,FALSE)</f>
        <v>0</v>
      </c>
      <c r="V1666">
        <f>VLOOKUP($D1666,metadata!$B$2:$Z$450,19,FALSE)</f>
        <v>25</v>
      </c>
      <c r="W1666" t="str">
        <f>VLOOKUP($D1666,metadata!$B$2:$Z$450,20,FALSE)</f>
        <v>global average</v>
      </c>
      <c r="X1666">
        <f>VLOOKUP($D1666,metadata!$B$2:$Z$450,21,FALSE)</f>
        <v>0</v>
      </c>
      <c r="Y1666">
        <f>VLOOKUP($D1666,metadata!$B$2:$Z$450,22,FALSE)</f>
        <v>19</v>
      </c>
      <c r="Z1666">
        <f>VLOOKUP($D1666,metadata!$B$2:$Z$450,23,FALSE)</f>
        <v>0</v>
      </c>
      <c r="AA1666">
        <f>VLOOKUP($D1666,metadata!$B$2:$Z$450,24,FALSE)</f>
        <v>0</v>
      </c>
      <c r="AB1666">
        <f>VLOOKUP($D1666,metadata!$B$2:$Z$450,25,FALSE)</f>
        <v>0</v>
      </c>
    </row>
    <row r="1667" spans="3:28" x14ac:dyDescent="0.3">
      <c r="C1667">
        <v>1666</v>
      </c>
      <c r="D1667" s="11" t="str">
        <f t="shared" ref="D1667:D1730" si="26">VLOOKUP(C1667,$A$1:$B$451,2)</f>
        <v>19- Fuchu</v>
      </c>
      <c r="E1667" t="str">
        <f>VLOOKUP($D1667,metadata!$B$2:$S$450,2,FALSE)</f>
        <v>Kato, Y</v>
      </c>
      <c r="F1667" t="str">
        <f>VLOOKUP($D1667,metadata!$B$2:$S$450,3,FALSE)</f>
        <v>Geographic variation in photoperiodic response for the induction of pupal diapause in the Aristolochia-feeding butterfly Atrophaneura alcinous</v>
      </c>
      <c r="G1667" t="str">
        <f>VLOOKUP($D1667,metadata!$B$2:$S$450,4,FALSE)</f>
        <v>10.1303/aez.2005.347</v>
      </c>
      <c r="H1667" t="str">
        <f>VLOOKUP($D1667,metadata!$B$2:$S$450,5,FALSE)</f>
        <v>y</v>
      </c>
      <c r="I1667" t="str">
        <f>VLOOKUP($D1667,metadata!$B$2:$S$450,6,FALSE)</f>
        <v>a</v>
      </c>
      <c r="J1667" t="str">
        <f>VLOOKUP($D1667,metadata!$B$2:$S$450,7,FALSE)</f>
        <v>i</v>
      </c>
      <c r="K1667">
        <f>VLOOKUP($D1667,metadata!$B$2:$S$450,8,FALSE)</f>
        <v>7</v>
      </c>
      <c r="L1667">
        <f>VLOOKUP($D1667,metadata!$B$2:$S$450,9,FALSE)</f>
        <v>5</v>
      </c>
      <c r="M1667">
        <f>VLOOKUP($D1667,metadata!$B$2:$S$450,10,FALSE)</f>
        <v>0</v>
      </c>
      <c r="N1667" t="str">
        <f>VLOOKUP($D1667,metadata!$B$2:$S$450,11,FALSE)</f>
        <v>Atrophaneura alcinous</v>
      </c>
      <c r="O1667" t="str">
        <f>VLOOKUP($D1667,metadata!$B$2:$S$450,12,FALSE)</f>
        <v>lepidoptera</v>
      </c>
      <c r="P1667" t="str">
        <f>VLOOKUP($D1667,metadata!$B$2:$S$450,13,FALSE)</f>
        <v xml:space="preserve"> Fuchu</v>
      </c>
      <c r="Q1667">
        <f>VLOOKUP($D1667,metadata!$B$2:$S$450,14,FALSE)</f>
        <v>35.668968999999997</v>
      </c>
      <c r="R1667">
        <f>VLOOKUP($D1667,metadata!$B$2:$S$450,15,FALSE)</f>
        <v>139.47766899999999</v>
      </c>
      <c r="S1667">
        <f>VLOOKUP($D1667,metadata!$B$2:$S$450,16,FALSE)</f>
        <v>0.05</v>
      </c>
      <c r="T1667">
        <f>VLOOKUP($D1667,metadata!$B$2:$S$450,17,FALSE)</f>
        <v>50</v>
      </c>
      <c r="U1667">
        <f>VLOOKUP($D1667,metadata!$B$2:$S$450,18,FALSE)</f>
        <v>0</v>
      </c>
      <c r="V1667">
        <f>VLOOKUP($D1667,metadata!$B$2:$Z$450,19,FALSE)</f>
        <v>25</v>
      </c>
      <c r="W1667" t="str">
        <f>VLOOKUP($D1667,metadata!$B$2:$Z$450,20,FALSE)</f>
        <v>global average</v>
      </c>
      <c r="X1667">
        <f>VLOOKUP($D1667,metadata!$B$2:$Z$450,21,FALSE)</f>
        <v>0</v>
      </c>
      <c r="Y1667">
        <f>VLOOKUP($D1667,metadata!$B$2:$Z$450,22,FALSE)</f>
        <v>19</v>
      </c>
      <c r="Z1667">
        <f>VLOOKUP($D1667,metadata!$B$2:$Z$450,23,FALSE)</f>
        <v>0</v>
      </c>
      <c r="AA1667">
        <f>VLOOKUP($D1667,metadata!$B$2:$Z$450,24,FALSE)</f>
        <v>0</v>
      </c>
      <c r="AB1667">
        <f>VLOOKUP($D1667,metadata!$B$2:$Z$450,25,FALSE)</f>
        <v>0</v>
      </c>
    </row>
    <row r="1668" spans="3:28" x14ac:dyDescent="0.3">
      <c r="C1668">
        <v>1667</v>
      </c>
      <c r="D1668" s="11" t="str">
        <f t="shared" si="26"/>
        <v>19- Fuchu</v>
      </c>
      <c r="E1668" t="str">
        <f>VLOOKUP($D1668,metadata!$B$2:$S$450,2,FALSE)</f>
        <v>Kato, Y</v>
      </c>
      <c r="F1668" t="str">
        <f>VLOOKUP($D1668,metadata!$B$2:$S$450,3,FALSE)</f>
        <v>Geographic variation in photoperiodic response for the induction of pupal diapause in the Aristolochia-feeding butterfly Atrophaneura alcinous</v>
      </c>
      <c r="G1668" t="str">
        <f>VLOOKUP($D1668,metadata!$B$2:$S$450,4,FALSE)</f>
        <v>10.1303/aez.2005.347</v>
      </c>
      <c r="H1668" t="str">
        <f>VLOOKUP($D1668,metadata!$B$2:$S$450,5,FALSE)</f>
        <v>y</v>
      </c>
      <c r="I1668" t="str">
        <f>VLOOKUP($D1668,metadata!$B$2:$S$450,6,FALSE)</f>
        <v>a</v>
      </c>
      <c r="J1668" t="str">
        <f>VLOOKUP($D1668,metadata!$B$2:$S$450,7,FALSE)</f>
        <v>i</v>
      </c>
      <c r="K1668">
        <f>VLOOKUP($D1668,metadata!$B$2:$S$450,8,FALSE)</f>
        <v>7</v>
      </c>
      <c r="L1668">
        <f>VLOOKUP($D1668,metadata!$B$2:$S$450,9,FALSE)</f>
        <v>5</v>
      </c>
      <c r="M1668">
        <f>VLOOKUP($D1668,metadata!$B$2:$S$450,10,FALSE)</f>
        <v>0</v>
      </c>
      <c r="N1668" t="str">
        <f>VLOOKUP($D1668,metadata!$B$2:$S$450,11,FALSE)</f>
        <v>Atrophaneura alcinous</v>
      </c>
      <c r="O1668" t="str">
        <f>VLOOKUP($D1668,metadata!$B$2:$S$450,12,FALSE)</f>
        <v>lepidoptera</v>
      </c>
      <c r="P1668" t="str">
        <f>VLOOKUP($D1668,metadata!$B$2:$S$450,13,FALSE)</f>
        <v xml:space="preserve"> Fuchu</v>
      </c>
      <c r="Q1668">
        <f>VLOOKUP($D1668,metadata!$B$2:$S$450,14,FALSE)</f>
        <v>35.668968999999997</v>
      </c>
      <c r="R1668">
        <f>VLOOKUP($D1668,metadata!$B$2:$S$450,15,FALSE)</f>
        <v>139.47766899999999</v>
      </c>
      <c r="S1668">
        <f>VLOOKUP($D1668,metadata!$B$2:$S$450,16,FALSE)</f>
        <v>0.05</v>
      </c>
      <c r="T1668">
        <f>VLOOKUP($D1668,metadata!$B$2:$S$450,17,FALSE)</f>
        <v>50</v>
      </c>
      <c r="U1668">
        <f>VLOOKUP($D1668,metadata!$B$2:$S$450,18,FALSE)</f>
        <v>0</v>
      </c>
      <c r="V1668">
        <f>VLOOKUP($D1668,metadata!$B$2:$Z$450,19,FALSE)</f>
        <v>25</v>
      </c>
      <c r="W1668" t="str">
        <f>VLOOKUP($D1668,metadata!$B$2:$Z$450,20,FALSE)</f>
        <v>global average</v>
      </c>
      <c r="X1668">
        <f>VLOOKUP($D1668,metadata!$B$2:$Z$450,21,FALSE)</f>
        <v>0</v>
      </c>
      <c r="Y1668">
        <f>VLOOKUP($D1668,metadata!$B$2:$Z$450,22,FALSE)</f>
        <v>19</v>
      </c>
      <c r="Z1668">
        <f>VLOOKUP($D1668,metadata!$B$2:$Z$450,23,FALSE)</f>
        <v>0</v>
      </c>
      <c r="AA1668">
        <f>VLOOKUP($D1668,metadata!$B$2:$Z$450,24,FALSE)</f>
        <v>0</v>
      </c>
      <c r="AB1668">
        <f>VLOOKUP($D1668,metadata!$B$2:$Z$450,25,FALSE)</f>
        <v>0</v>
      </c>
    </row>
    <row r="1669" spans="3:28" x14ac:dyDescent="0.3">
      <c r="C1669">
        <v>1668</v>
      </c>
      <c r="D1669" s="11" t="str">
        <f t="shared" si="26"/>
        <v>19- Fuchu</v>
      </c>
      <c r="E1669" t="str">
        <f>VLOOKUP($D1669,metadata!$B$2:$S$450,2,FALSE)</f>
        <v>Kato, Y</v>
      </c>
      <c r="F1669" t="str">
        <f>VLOOKUP($D1669,metadata!$B$2:$S$450,3,FALSE)</f>
        <v>Geographic variation in photoperiodic response for the induction of pupal diapause in the Aristolochia-feeding butterfly Atrophaneura alcinous</v>
      </c>
      <c r="G1669" t="str">
        <f>VLOOKUP($D1669,metadata!$B$2:$S$450,4,FALSE)</f>
        <v>10.1303/aez.2005.347</v>
      </c>
      <c r="H1669" t="str">
        <f>VLOOKUP($D1669,metadata!$B$2:$S$450,5,FALSE)</f>
        <v>y</v>
      </c>
      <c r="I1669" t="str">
        <f>VLOOKUP($D1669,metadata!$B$2:$S$450,6,FALSE)</f>
        <v>a</v>
      </c>
      <c r="J1669" t="str">
        <f>VLOOKUP($D1669,metadata!$B$2:$S$450,7,FALSE)</f>
        <v>i</v>
      </c>
      <c r="K1669">
        <f>VLOOKUP($D1669,metadata!$B$2:$S$450,8,FALSE)</f>
        <v>7</v>
      </c>
      <c r="L1669">
        <f>VLOOKUP($D1669,metadata!$B$2:$S$450,9,FALSE)</f>
        <v>5</v>
      </c>
      <c r="M1669">
        <f>VLOOKUP($D1669,metadata!$B$2:$S$450,10,FALSE)</f>
        <v>0</v>
      </c>
      <c r="N1669" t="str">
        <f>VLOOKUP($D1669,metadata!$B$2:$S$450,11,FALSE)</f>
        <v>Atrophaneura alcinous</v>
      </c>
      <c r="O1669" t="str">
        <f>VLOOKUP($D1669,metadata!$B$2:$S$450,12,FALSE)</f>
        <v>lepidoptera</v>
      </c>
      <c r="P1669" t="str">
        <f>VLOOKUP($D1669,metadata!$B$2:$S$450,13,FALSE)</f>
        <v xml:space="preserve"> Fuchu</v>
      </c>
      <c r="Q1669">
        <f>VLOOKUP($D1669,metadata!$B$2:$S$450,14,FALSE)</f>
        <v>35.668968999999997</v>
      </c>
      <c r="R1669">
        <f>VLOOKUP($D1669,metadata!$B$2:$S$450,15,FALSE)</f>
        <v>139.47766899999999</v>
      </c>
      <c r="S1669">
        <f>VLOOKUP($D1669,metadata!$B$2:$S$450,16,FALSE)</f>
        <v>0.05</v>
      </c>
      <c r="T1669">
        <f>VLOOKUP($D1669,metadata!$B$2:$S$450,17,FALSE)</f>
        <v>50</v>
      </c>
      <c r="U1669">
        <f>VLOOKUP($D1669,metadata!$B$2:$S$450,18,FALSE)</f>
        <v>0</v>
      </c>
      <c r="V1669">
        <f>VLOOKUP($D1669,metadata!$B$2:$Z$450,19,FALSE)</f>
        <v>25</v>
      </c>
      <c r="W1669" t="str">
        <f>VLOOKUP($D1669,metadata!$B$2:$Z$450,20,FALSE)</f>
        <v>global average</v>
      </c>
      <c r="X1669">
        <f>VLOOKUP($D1669,metadata!$B$2:$Z$450,21,FALSE)</f>
        <v>0</v>
      </c>
      <c r="Y1669">
        <f>VLOOKUP($D1669,metadata!$B$2:$Z$450,22,FALSE)</f>
        <v>19</v>
      </c>
      <c r="Z1669">
        <f>VLOOKUP($D1669,metadata!$B$2:$Z$450,23,FALSE)</f>
        <v>0</v>
      </c>
      <c r="AA1669">
        <f>VLOOKUP($D1669,metadata!$B$2:$Z$450,24,FALSE)</f>
        <v>0</v>
      </c>
      <c r="AB1669">
        <f>VLOOKUP($D1669,metadata!$B$2:$Z$450,25,FALSE)</f>
        <v>0</v>
      </c>
    </row>
    <row r="1670" spans="3:28" x14ac:dyDescent="0.3">
      <c r="C1670">
        <v>1669</v>
      </c>
      <c r="D1670" s="11" t="str">
        <f t="shared" si="26"/>
        <v>19- Fuchu</v>
      </c>
      <c r="E1670" t="str">
        <f>VLOOKUP($D1670,metadata!$B$2:$S$450,2,FALSE)</f>
        <v>Kato, Y</v>
      </c>
      <c r="F1670" t="str">
        <f>VLOOKUP($D1670,metadata!$B$2:$S$450,3,FALSE)</f>
        <v>Geographic variation in photoperiodic response for the induction of pupal diapause in the Aristolochia-feeding butterfly Atrophaneura alcinous</v>
      </c>
      <c r="G1670" t="str">
        <f>VLOOKUP($D1670,metadata!$B$2:$S$450,4,FALSE)</f>
        <v>10.1303/aez.2005.347</v>
      </c>
      <c r="H1670" t="str">
        <f>VLOOKUP($D1670,metadata!$B$2:$S$450,5,FALSE)</f>
        <v>y</v>
      </c>
      <c r="I1670" t="str">
        <f>VLOOKUP($D1670,metadata!$B$2:$S$450,6,FALSE)</f>
        <v>a</v>
      </c>
      <c r="J1670" t="str">
        <f>VLOOKUP($D1670,metadata!$B$2:$S$450,7,FALSE)</f>
        <v>i</v>
      </c>
      <c r="K1670">
        <f>VLOOKUP($D1670,metadata!$B$2:$S$450,8,FALSE)</f>
        <v>7</v>
      </c>
      <c r="L1670">
        <f>VLOOKUP($D1670,metadata!$B$2:$S$450,9,FALSE)</f>
        <v>5</v>
      </c>
      <c r="M1670">
        <f>VLOOKUP($D1670,metadata!$B$2:$S$450,10,FALSE)</f>
        <v>0</v>
      </c>
      <c r="N1670" t="str">
        <f>VLOOKUP($D1670,metadata!$B$2:$S$450,11,FALSE)</f>
        <v>Atrophaneura alcinous</v>
      </c>
      <c r="O1670" t="str">
        <f>VLOOKUP($D1670,metadata!$B$2:$S$450,12,FALSE)</f>
        <v>lepidoptera</v>
      </c>
      <c r="P1670" t="str">
        <f>VLOOKUP($D1670,metadata!$B$2:$S$450,13,FALSE)</f>
        <v xml:space="preserve"> Fuchu</v>
      </c>
      <c r="Q1670">
        <f>VLOOKUP($D1670,metadata!$B$2:$S$450,14,FALSE)</f>
        <v>35.668968999999997</v>
      </c>
      <c r="R1670">
        <f>VLOOKUP($D1670,metadata!$B$2:$S$450,15,FALSE)</f>
        <v>139.47766899999999</v>
      </c>
      <c r="S1670">
        <f>VLOOKUP($D1670,metadata!$B$2:$S$450,16,FALSE)</f>
        <v>0.05</v>
      </c>
      <c r="T1670">
        <f>VLOOKUP($D1670,metadata!$B$2:$S$450,17,FALSE)</f>
        <v>50</v>
      </c>
      <c r="U1670">
        <f>VLOOKUP($D1670,metadata!$B$2:$S$450,18,FALSE)</f>
        <v>0</v>
      </c>
      <c r="V1670">
        <f>VLOOKUP($D1670,metadata!$B$2:$Z$450,19,FALSE)</f>
        <v>25</v>
      </c>
      <c r="W1670" t="str">
        <f>VLOOKUP($D1670,metadata!$B$2:$Z$450,20,FALSE)</f>
        <v>global average</v>
      </c>
      <c r="X1670">
        <f>VLOOKUP($D1670,metadata!$B$2:$Z$450,21,FALSE)</f>
        <v>0</v>
      </c>
      <c r="Y1670">
        <f>VLOOKUP($D1670,metadata!$B$2:$Z$450,22,FALSE)</f>
        <v>19</v>
      </c>
      <c r="Z1670">
        <f>VLOOKUP($D1670,metadata!$B$2:$Z$450,23,FALSE)</f>
        <v>0</v>
      </c>
      <c r="AA1670">
        <f>VLOOKUP($D1670,metadata!$B$2:$Z$450,24,FALSE)</f>
        <v>0</v>
      </c>
      <c r="AB1670">
        <f>VLOOKUP($D1670,metadata!$B$2:$Z$450,25,FALSE)</f>
        <v>0</v>
      </c>
    </row>
    <row r="1671" spans="3:28" x14ac:dyDescent="0.3">
      <c r="C1671">
        <v>1670</v>
      </c>
      <c r="D1671" s="11" t="str">
        <f t="shared" si="26"/>
        <v>19- Fuchu</v>
      </c>
      <c r="E1671" t="str">
        <f>VLOOKUP($D1671,metadata!$B$2:$S$450,2,FALSE)</f>
        <v>Kato, Y</v>
      </c>
      <c r="F1671" t="str">
        <f>VLOOKUP($D1671,metadata!$B$2:$S$450,3,FALSE)</f>
        <v>Geographic variation in photoperiodic response for the induction of pupal diapause in the Aristolochia-feeding butterfly Atrophaneura alcinous</v>
      </c>
      <c r="G1671" t="str">
        <f>VLOOKUP($D1671,metadata!$B$2:$S$450,4,FALSE)</f>
        <v>10.1303/aez.2005.347</v>
      </c>
      <c r="H1671" t="str">
        <f>VLOOKUP($D1671,metadata!$B$2:$S$450,5,FALSE)</f>
        <v>y</v>
      </c>
      <c r="I1671" t="str">
        <f>VLOOKUP($D1671,metadata!$B$2:$S$450,6,FALSE)</f>
        <v>a</v>
      </c>
      <c r="J1671" t="str">
        <f>VLOOKUP($D1671,metadata!$B$2:$S$450,7,FALSE)</f>
        <v>i</v>
      </c>
      <c r="K1671">
        <f>VLOOKUP($D1671,metadata!$B$2:$S$450,8,FALSE)</f>
        <v>7</v>
      </c>
      <c r="L1671">
        <f>VLOOKUP($D1671,metadata!$B$2:$S$450,9,FALSE)</f>
        <v>5</v>
      </c>
      <c r="M1671">
        <f>VLOOKUP($D1671,metadata!$B$2:$S$450,10,FALSE)</f>
        <v>0</v>
      </c>
      <c r="N1671" t="str">
        <f>VLOOKUP($D1671,metadata!$B$2:$S$450,11,FALSE)</f>
        <v>Atrophaneura alcinous</v>
      </c>
      <c r="O1671" t="str">
        <f>VLOOKUP($D1671,metadata!$B$2:$S$450,12,FALSE)</f>
        <v>lepidoptera</v>
      </c>
      <c r="P1671" t="str">
        <f>VLOOKUP($D1671,metadata!$B$2:$S$450,13,FALSE)</f>
        <v xml:space="preserve"> Fuchu</v>
      </c>
      <c r="Q1671">
        <f>VLOOKUP($D1671,metadata!$B$2:$S$450,14,FALSE)</f>
        <v>35.668968999999997</v>
      </c>
      <c r="R1671">
        <f>VLOOKUP($D1671,metadata!$B$2:$S$450,15,FALSE)</f>
        <v>139.47766899999999</v>
      </c>
      <c r="S1671">
        <f>VLOOKUP($D1671,metadata!$B$2:$S$450,16,FALSE)</f>
        <v>0.05</v>
      </c>
      <c r="T1671">
        <f>VLOOKUP($D1671,metadata!$B$2:$S$450,17,FALSE)</f>
        <v>50</v>
      </c>
      <c r="U1671">
        <f>VLOOKUP($D1671,metadata!$B$2:$S$450,18,FALSE)</f>
        <v>0</v>
      </c>
      <c r="V1671">
        <f>VLOOKUP($D1671,metadata!$B$2:$Z$450,19,FALSE)</f>
        <v>25</v>
      </c>
      <c r="W1671" t="str">
        <f>VLOOKUP($D1671,metadata!$B$2:$Z$450,20,FALSE)</f>
        <v>global average</v>
      </c>
      <c r="X1671">
        <f>VLOOKUP($D1671,metadata!$B$2:$Z$450,21,FALSE)</f>
        <v>0</v>
      </c>
      <c r="Y1671">
        <f>VLOOKUP($D1671,metadata!$B$2:$Z$450,22,FALSE)</f>
        <v>19</v>
      </c>
      <c r="Z1671">
        <f>VLOOKUP($D1671,metadata!$B$2:$Z$450,23,FALSE)</f>
        <v>0</v>
      </c>
      <c r="AA1671">
        <f>VLOOKUP($D1671,metadata!$B$2:$Z$450,24,FALSE)</f>
        <v>0</v>
      </c>
      <c r="AB1671">
        <f>VLOOKUP($D1671,metadata!$B$2:$Z$450,25,FALSE)</f>
        <v>0</v>
      </c>
    </row>
    <row r="1672" spans="3:28" x14ac:dyDescent="0.3">
      <c r="C1672">
        <v>1671</v>
      </c>
      <c r="D1672" s="11" t="str">
        <f t="shared" si="26"/>
        <v>19- Fuchu</v>
      </c>
      <c r="E1672" t="str">
        <f>VLOOKUP($D1672,metadata!$B$2:$S$450,2,FALSE)</f>
        <v>Kato, Y</v>
      </c>
      <c r="F1672" t="str">
        <f>VLOOKUP($D1672,metadata!$B$2:$S$450,3,FALSE)</f>
        <v>Geographic variation in photoperiodic response for the induction of pupal diapause in the Aristolochia-feeding butterfly Atrophaneura alcinous</v>
      </c>
      <c r="G1672" t="str">
        <f>VLOOKUP($D1672,metadata!$B$2:$S$450,4,FALSE)</f>
        <v>10.1303/aez.2005.347</v>
      </c>
      <c r="H1672" t="str">
        <f>VLOOKUP($D1672,metadata!$B$2:$S$450,5,FALSE)</f>
        <v>y</v>
      </c>
      <c r="I1672" t="str">
        <f>VLOOKUP($D1672,metadata!$B$2:$S$450,6,FALSE)</f>
        <v>a</v>
      </c>
      <c r="J1672" t="str">
        <f>VLOOKUP($D1672,metadata!$B$2:$S$450,7,FALSE)</f>
        <v>i</v>
      </c>
      <c r="K1672">
        <f>VLOOKUP($D1672,metadata!$B$2:$S$450,8,FALSE)</f>
        <v>7</v>
      </c>
      <c r="L1672">
        <f>VLOOKUP($D1672,metadata!$B$2:$S$450,9,FALSE)</f>
        <v>5</v>
      </c>
      <c r="M1672">
        <f>VLOOKUP($D1672,metadata!$B$2:$S$450,10,FALSE)</f>
        <v>0</v>
      </c>
      <c r="N1672" t="str">
        <f>VLOOKUP($D1672,metadata!$B$2:$S$450,11,FALSE)</f>
        <v>Atrophaneura alcinous</v>
      </c>
      <c r="O1672" t="str">
        <f>VLOOKUP($D1672,metadata!$B$2:$S$450,12,FALSE)</f>
        <v>lepidoptera</v>
      </c>
      <c r="P1672" t="str">
        <f>VLOOKUP($D1672,metadata!$B$2:$S$450,13,FALSE)</f>
        <v xml:space="preserve"> Fuchu</v>
      </c>
      <c r="Q1672">
        <f>VLOOKUP($D1672,metadata!$B$2:$S$450,14,FALSE)</f>
        <v>35.668968999999997</v>
      </c>
      <c r="R1672">
        <f>VLOOKUP($D1672,metadata!$B$2:$S$450,15,FALSE)</f>
        <v>139.47766899999999</v>
      </c>
      <c r="S1672">
        <f>VLOOKUP($D1672,metadata!$B$2:$S$450,16,FALSE)</f>
        <v>0.05</v>
      </c>
      <c r="T1672">
        <f>VLOOKUP($D1672,metadata!$B$2:$S$450,17,FALSE)</f>
        <v>50</v>
      </c>
      <c r="U1672">
        <f>VLOOKUP($D1672,metadata!$B$2:$S$450,18,FALSE)</f>
        <v>0</v>
      </c>
      <c r="V1672">
        <f>VLOOKUP($D1672,metadata!$B$2:$Z$450,19,FALSE)</f>
        <v>25</v>
      </c>
      <c r="W1672" t="str">
        <f>VLOOKUP($D1672,metadata!$B$2:$Z$450,20,FALSE)</f>
        <v>global average</v>
      </c>
      <c r="X1672">
        <f>VLOOKUP($D1672,metadata!$B$2:$Z$450,21,FALSE)</f>
        <v>0</v>
      </c>
      <c r="Y1672">
        <f>VLOOKUP($D1672,metadata!$B$2:$Z$450,22,FALSE)</f>
        <v>19</v>
      </c>
      <c r="Z1672">
        <f>VLOOKUP($D1672,metadata!$B$2:$Z$450,23,FALSE)</f>
        <v>0</v>
      </c>
      <c r="AA1672">
        <f>VLOOKUP($D1672,metadata!$B$2:$Z$450,24,FALSE)</f>
        <v>0</v>
      </c>
      <c r="AB1672">
        <f>VLOOKUP($D1672,metadata!$B$2:$Z$450,25,FALSE)</f>
        <v>0</v>
      </c>
    </row>
    <row r="1673" spans="3:28" x14ac:dyDescent="0.3">
      <c r="C1673">
        <v>1672</v>
      </c>
      <c r="D1673" s="11" t="str">
        <f t="shared" si="26"/>
        <v>19- Fuchu</v>
      </c>
      <c r="E1673" t="str">
        <f>VLOOKUP($D1673,metadata!$B$2:$S$450,2,FALSE)</f>
        <v>Kato, Y</v>
      </c>
      <c r="F1673" t="str">
        <f>VLOOKUP($D1673,metadata!$B$2:$S$450,3,FALSE)</f>
        <v>Geographic variation in photoperiodic response for the induction of pupal diapause in the Aristolochia-feeding butterfly Atrophaneura alcinous</v>
      </c>
      <c r="G1673" t="str">
        <f>VLOOKUP($D1673,metadata!$B$2:$S$450,4,FALSE)</f>
        <v>10.1303/aez.2005.347</v>
      </c>
      <c r="H1673" t="str">
        <f>VLOOKUP($D1673,metadata!$B$2:$S$450,5,FALSE)</f>
        <v>y</v>
      </c>
      <c r="I1673" t="str">
        <f>VLOOKUP($D1673,metadata!$B$2:$S$450,6,FALSE)</f>
        <v>a</v>
      </c>
      <c r="J1673" t="str">
        <f>VLOOKUP($D1673,metadata!$B$2:$S$450,7,FALSE)</f>
        <v>i</v>
      </c>
      <c r="K1673">
        <f>VLOOKUP($D1673,metadata!$B$2:$S$450,8,FALSE)</f>
        <v>7</v>
      </c>
      <c r="L1673">
        <f>VLOOKUP($D1673,metadata!$B$2:$S$450,9,FALSE)</f>
        <v>5</v>
      </c>
      <c r="M1673">
        <f>VLOOKUP($D1673,metadata!$B$2:$S$450,10,FALSE)</f>
        <v>0</v>
      </c>
      <c r="N1673" t="str">
        <f>VLOOKUP($D1673,metadata!$B$2:$S$450,11,FALSE)</f>
        <v>Atrophaneura alcinous</v>
      </c>
      <c r="O1673" t="str">
        <f>VLOOKUP($D1673,metadata!$B$2:$S$450,12,FALSE)</f>
        <v>lepidoptera</v>
      </c>
      <c r="P1673" t="str">
        <f>VLOOKUP($D1673,metadata!$B$2:$S$450,13,FALSE)</f>
        <v xml:space="preserve"> Fuchu</v>
      </c>
      <c r="Q1673">
        <f>VLOOKUP($D1673,metadata!$B$2:$S$450,14,FALSE)</f>
        <v>35.668968999999997</v>
      </c>
      <c r="R1673">
        <f>VLOOKUP($D1673,metadata!$B$2:$S$450,15,FALSE)</f>
        <v>139.47766899999999</v>
      </c>
      <c r="S1673">
        <f>VLOOKUP($D1673,metadata!$B$2:$S$450,16,FALSE)</f>
        <v>0.05</v>
      </c>
      <c r="T1673">
        <f>VLOOKUP($D1673,metadata!$B$2:$S$450,17,FALSE)</f>
        <v>50</v>
      </c>
      <c r="U1673">
        <f>VLOOKUP($D1673,metadata!$B$2:$S$450,18,FALSE)</f>
        <v>0</v>
      </c>
      <c r="V1673">
        <f>VLOOKUP($D1673,metadata!$B$2:$Z$450,19,FALSE)</f>
        <v>25</v>
      </c>
      <c r="W1673" t="str">
        <f>VLOOKUP($D1673,metadata!$B$2:$Z$450,20,FALSE)</f>
        <v>global average</v>
      </c>
      <c r="X1673">
        <f>VLOOKUP($D1673,metadata!$B$2:$Z$450,21,FALSE)</f>
        <v>0</v>
      </c>
      <c r="Y1673">
        <f>VLOOKUP($D1673,metadata!$B$2:$Z$450,22,FALSE)</f>
        <v>19</v>
      </c>
      <c r="Z1673">
        <f>VLOOKUP($D1673,metadata!$B$2:$Z$450,23,FALSE)</f>
        <v>0</v>
      </c>
      <c r="AA1673">
        <f>VLOOKUP($D1673,metadata!$B$2:$Z$450,24,FALSE)</f>
        <v>0</v>
      </c>
      <c r="AB1673">
        <f>VLOOKUP($D1673,metadata!$B$2:$Z$450,25,FALSE)</f>
        <v>0</v>
      </c>
    </row>
    <row r="1674" spans="3:28" x14ac:dyDescent="0.3">
      <c r="C1674">
        <v>1673</v>
      </c>
      <c r="D1674" s="11" t="str">
        <f t="shared" si="26"/>
        <v>19- Fuchu</v>
      </c>
      <c r="E1674" t="str">
        <f>VLOOKUP($D1674,metadata!$B$2:$S$450,2,FALSE)</f>
        <v>Kato, Y</v>
      </c>
      <c r="F1674" t="str">
        <f>VLOOKUP($D1674,metadata!$B$2:$S$450,3,FALSE)</f>
        <v>Geographic variation in photoperiodic response for the induction of pupal diapause in the Aristolochia-feeding butterfly Atrophaneura alcinous</v>
      </c>
      <c r="G1674" t="str">
        <f>VLOOKUP($D1674,metadata!$B$2:$S$450,4,FALSE)</f>
        <v>10.1303/aez.2005.347</v>
      </c>
      <c r="H1674" t="str">
        <f>VLOOKUP($D1674,metadata!$B$2:$S$450,5,FALSE)</f>
        <v>y</v>
      </c>
      <c r="I1674" t="str">
        <f>VLOOKUP($D1674,metadata!$B$2:$S$450,6,FALSE)</f>
        <v>a</v>
      </c>
      <c r="J1674" t="str">
        <f>VLOOKUP($D1674,metadata!$B$2:$S$450,7,FALSE)</f>
        <v>i</v>
      </c>
      <c r="K1674">
        <f>VLOOKUP($D1674,metadata!$B$2:$S$450,8,FALSE)</f>
        <v>7</v>
      </c>
      <c r="L1674">
        <f>VLOOKUP($D1674,metadata!$B$2:$S$450,9,FALSE)</f>
        <v>5</v>
      </c>
      <c r="M1674">
        <f>VLOOKUP($D1674,metadata!$B$2:$S$450,10,FALSE)</f>
        <v>0</v>
      </c>
      <c r="N1674" t="str">
        <f>VLOOKUP($D1674,metadata!$B$2:$S$450,11,FALSE)</f>
        <v>Atrophaneura alcinous</v>
      </c>
      <c r="O1674" t="str">
        <f>VLOOKUP($D1674,metadata!$B$2:$S$450,12,FALSE)</f>
        <v>lepidoptera</v>
      </c>
      <c r="P1674" t="str">
        <f>VLOOKUP($D1674,metadata!$B$2:$S$450,13,FALSE)</f>
        <v xml:space="preserve"> Fuchu</v>
      </c>
      <c r="Q1674">
        <f>VLOOKUP($D1674,metadata!$B$2:$S$450,14,FALSE)</f>
        <v>35.668968999999997</v>
      </c>
      <c r="R1674">
        <f>VLOOKUP($D1674,metadata!$B$2:$S$450,15,FALSE)</f>
        <v>139.47766899999999</v>
      </c>
      <c r="S1674">
        <f>VLOOKUP($D1674,metadata!$B$2:$S$450,16,FALSE)</f>
        <v>0.05</v>
      </c>
      <c r="T1674">
        <f>VLOOKUP($D1674,metadata!$B$2:$S$450,17,FALSE)</f>
        <v>50</v>
      </c>
      <c r="U1674">
        <f>VLOOKUP($D1674,metadata!$B$2:$S$450,18,FALSE)</f>
        <v>0</v>
      </c>
      <c r="V1674">
        <f>VLOOKUP($D1674,metadata!$B$2:$Z$450,19,FALSE)</f>
        <v>25</v>
      </c>
      <c r="W1674" t="str">
        <f>VLOOKUP($D1674,metadata!$B$2:$Z$450,20,FALSE)</f>
        <v>global average</v>
      </c>
      <c r="X1674">
        <f>VLOOKUP($D1674,metadata!$B$2:$Z$450,21,FALSE)</f>
        <v>0</v>
      </c>
      <c r="Y1674">
        <f>VLOOKUP($D1674,metadata!$B$2:$Z$450,22,FALSE)</f>
        <v>19</v>
      </c>
      <c r="Z1674">
        <f>VLOOKUP($D1674,metadata!$B$2:$Z$450,23,FALSE)</f>
        <v>0</v>
      </c>
      <c r="AA1674">
        <f>VLOOKUP($D1674,metadata!$B$2:$Z$450,24,FALSE)</f>
        <v>0</v>
      </c>
      <c r="AB1674">
        <f>VLOOKUP($D1674,metadata!$B$2:$Z$450,25,FALSE)</f>
        <v>0</v>
      </c>
    </row>
    <row r="1675" spans="3:28" x14ac:dyDescent="0.3">
      <c r="C1675">
        <v>1674</v>
      </c>
      <c r="D1675" s="11" t="str">
        <f t="shared" si="26"/>
        <v>19- Fuchu</v>
      </c>
      <c r="E1675" t="str">
        <f>VLOOKUP($D1675,metadata!$B$2:$S$450,2,FALSE)</f>
        <v>Kato, Y</v>
      </c>
      <c r="F1675" t="str">
        <f>VLOOKUP($D1675,metadata!$B$2:$S$450,3,FALSE)</f>
        <v>Geographic variation in photoperiodic response for the induction of pupal diapause in the Aristolochia-feeding butterfly Atrophaneura alcinous</v>
      </c>
      <c r="G1675" t="str">
        <f>VLOOKUP($D1675,metadata!$B$2:$S$450,4,FALSE)</f>
        <v>10.1303/aez.2005.347</v>
      </c>
      <c r="H1675" t="str">
        <f>VLOOKUP($D1675,metadata!$B$2:$S$450,5,FALSE)</f>
        <v>y</v>
      </c>
      <c r="I1675" t="str">
        <f>VLOOKUP($D1675,metadata!$B$2:$S$450,6,FALSE)</f>
        <v>a</v>
      </c>
      <c r="J1675" t="str">
        <f>VLOOKUP($D1675,metadata!$B$2:$S$450,7,FALSE)</f>
        <v>i</v>
      </c>
      <c r="K1675">
        <f>VLOOKUP($D1675,metadata!$B$2:$S$450,8,FALSE)</f>
        <v>7</v>
      </c>
      <c r="L1675">
        <f>VLOOKUP($D1675,metadata!$B$2:$S$450,9,FALSE)</f>
        <v>5</v>
      </c>
      <c r="M1675">
        <f>VLOOKUP($D1675,metadata!$B$2:$S$450,10,FALSE)</f>
        <v>0</v>
      </c>
      <c r="N1675" t="str">
        <f>VLOOKUP($D1675,metadata!$B$2:$S$450,11,FALSE)</f>
        <v>Atrophaneura alcinous</v>
      </c>
      <c r="O1675" t="str">
        <f>VLOOKUP($D1675,metadata!$B$2:$S$450,12,FALSE)</f>
        <v>lepidoptera</v>
      </c>
      <c r="P1675" t="str">
        <f>VLOOKUP($D1675,metadata!$B$2:$S$450,13,FALSE)</f>
        <v xml:space="preserve"> Fuchu</v>
      </c>
      <c r="Q1675">
        <f>VLOOKUP($D1675,metadata!$B$2:$S$450,14,FALSE)</f>
        <v>35.668968999999997</v>
      </c>
      <c r="R1675">
        <f>VLOOKUP($D1675,metadata!$B$2:$S$450,15,FALSE)</f>
        <v>139.47766899999999</v>
      </c>
      <c r="S1675">
        <f>VLOOKUP($D1675,metadata!$B$2:$S$450,16,FALSE)</f>
        <v>0.05</v>
      </c>
      <c r="T1675">
        <f>VLOOKUP($D1675,metadata!$B$2:$S$450,17,FALSE)</f>
        <v>50</v>
      </c>
      <c r="U1675">
        <f>VLOOKUP($D1675,metadata!$B$2:$S$450,18,FALSE)</f>
        <v>0</v>
      </c>
      <c r="V1675">
        <f>VLOOKUP($D1675,metadata!$B$2:$Z$450,19,FALSE)</f>
        <v>25</v>
      </c>
      <c r="W1675" t="str">
        <f>VLOOKUP($D1675,metadata!$B$2:$Z$450,20,FALSE)</f>
        <v>global average</v>
      </c>
      <c r="X1675">
        <f>VLOOKUP($D1675,metadata!$B$2:$Z$450,21,FALSE)</f>
        <v>0</v>
      </c>
      <c r="Y1675">
        <f>VLOOKUP($D1675,metadata!$B$2:$Z$450,22,FALSE)</f>
        <v>19</v>
      </c>
      <c r="Z1675">
        <f>VLOOKUP($D1675,metadata!$B$2:$Z$450,23,FALSE)</f>
        <v>0</v>
      </c>
      <c r="AA1675">
        <f>VLOOKUP($D1675,metadata!$B$2:$Z$450,24,FALSE)</f>
        <v>0</v>
      </c>
      <c r="AB1675">
        <f>VLOOKUP($D1675,metadata!$B$2:$Z$450,25,FALSE)</f>
        <v>0</v>
      </c>
    </row>
    <row r="1676" spans="3:28" x14ac:dyDescent="0.3">
      <c r="C1676">
        <v>1675</v>
      </c>
      <c r="D1676" s="11" t="str">
        <f t="shared" si="26"/>
        <v>19- Fuchu</v>
      </c>
      <c r="E1676" t="str">
        <f>VLOOKUP($D1676,metadata!$B$2:$S$450,2,FALSE)</f>
        <v>Kato, Y</v>
      </c>
      <c r="F1676" t="str">
        <f>VLOOKUP($D1676,metadata!$B$2:$S$450,3,FALSE)</f>
        <v>Geographic variation in photoperiodic response for the induction of pupal diapause in the Aristolochia-feeding butterfly Atrophaneura alcinous</v>
      </c>
      <c r="G1676" t="str">
        <f>VLOOKUP($D1676,metadata!$B$2:$S$450,4,FALSE)</f>
        <v>10.1303/aez.2005.347</v>
      </c>
      <c r="H1676" t="str">
        <f>VLOOKUP($D1676,metadata!$B$2:$S$450,5,FALSE)</f>
        <v>y</v>
      </c>
      <c r="I1676" t="str">
        <f>VLOOKUP($D1676,metadata!$B$2:$S$450,6,FALSE)</f>
        <v>a</v>
      </c>
      <c r="J1676" t="str">
        <f>VLOOKUP($D1676,metadata!$B$2:$S$450,7,FALSE)</f>
        <v>i</v>
      </c>
      <c r="K1676">
        <f>VLOOKUP($D1676,metadata!$B$2:$S$450,8,FALSE)</f>
        <v>7</v>
      </c>
      <c r="L1676">
        <f>VLOOKUP($D1676,metadata!$B$2:$S$450,9,FALSE)</f>
        <v>5</v>
      </c>
      <c r="M1676">
        <f>VLOOKUP($D1676,metadata!$B$2:$S$450,10,FALSE)</f>
        <v>0</v>
      </c>
      <c r="N1676" t="str">
        <f>VLOOKUP($D1676,metadata!$B$2:$S$450,11,FALSE)</f>
        <v>Atrophaneura alcinous</v>
      </c>
      <c r="O1676" t="str">
        <f>VLOOKUP($D1676,metadata!$B$2:$S$450,12,FALSE)</f>
        <v>lepidoptera</v>
      </c>
      <c r="P1676" t="str">
        <f>VLOOKUP($D1676,metadata!$B$2:$S$450,13,FALSE)</f>
        <v xml:space="preserve"> Fuchu</v>
      </c>
      <c r="Q1676">
        <f>VLOOKUP($D1676,metadata!$B$2:$S$450,14,FALSE)</f>
        <v>35.668968999999997</v>
      </c>
      <c r="R1676">
        <f>VLOOKUP($D1676,metadata!$B$2:$S$450,15,FALSE)</f>
        <v>139.47766899999999</v>
      </c>
      <c r="S1676">
        <f>VLOOKUP($D1676,metadata!$B$2:$S$450,16,FALSE)</f>
        <v>0.05</v>
      </c>
      <c r="T1676">
        <f>VLOOKUP($D1676,metadata!$B$2:$S$450,17,FALSE)</f>
        <v>50</v>
      </c>
      <c r="U1676">
        <f>VLOOKUP($D1676,metadata!$B$2:$S$450,18,FALSE)</f>
        <v>0</v>
      </c>
      <c r="V1676">
        <f>VLOOKUP($D1676,metadata!$B$2:$Z$450,19,FALSE)</f>
        <v>25</v>
      </c>
      <c r="W1676" t="str">
        <f>VLOOKUP($D1676,metadata!$B$2:$Z$450,20,FALSE)</f>
        <v>global average</v>
      </c>
      <c r="X1676">
        <f>VLOOKUP($D1676,metadata!$B$2:$Z$450,21,FALSE)</f>
        <v>0</v>
      </c>
      <c r="Y1676">
        <f>VLOOKUP($D1676,metadata!$B$2:$Z$450,22,FALSE)</f>
        <v>19</v>
      </c>
      <c r="Z1676">
        <f>VLOOKUP($D1676,metadata!$B$2:$Z$450,23,FALSE)</f>
        <v>0</v>
      </c>
      <c r="AA1676">
        <f>VLOOKUP($D1676,metadata!$B$2:$Z$450,24,FALSE)</f>
        <v>0</v>
      </c>
      <c r="AB1676">
        <f>VLOOKUP($D1676,metadata!$B$2:$Z$450,25,FALSE)</f>
        <v>0</v>
      </c>
    </row>
    <row r="1677" spans="3:28" x14ac:dyDescent="0.3">
      <c r="C1677">
        <v>1676</v>
      </c>
      <c r="D1677" s="11" t="str">
        <f t="shared" si="26"/>
        <v>19- Fuchu</v>
      </c>
      <c r="E1677" t="str">
        <f>VLOOKUP($D1677,metadata!$B$2:$S$450,2,FALSE)</f>
        <v>Kato, Y</v>
      </c>
      <c r="F1677" t="str">
        <f>VLOOKUP($D1677,metadata!$B$2:$S$450,3,FALSE)</f>
        <v>Geographic variation in photoperiodic response for the induction of pupal diapause in the Aristolochia-feeding butterfly Atrophaneura alcinous</v>
      </c>
      <c r="G1677" t="str">
        <f>VLOOKUP($D1677,metadata!$B$2:$S$450,4,FALSE)</f>
        <v>10.1303/aez.2005.347</v>
      </c>
      <c r="H1677" t="str">
        <f>VLOOKUP($D1677,metadata!$B$2:$S$450,5,FALSE)</f>
        <v>y</v>
      </c>
      <c r="I1677" t="str">
        <f>VLOOKUP($D1677,metadata!$B$2:$S$450,6,FALSE)</f>
        <v>a</v>
      </c>
      <c r="J1677" t="str">
        <f>VLOOKUP($D1677,metadata!$B$2:$S$450,7,FALSE)</f>
        <v>i</v>
      </c>
      <c r="K1677">
        <f>VLOOKUP($D1677,metadata!$B$2:$S$450,8,FALSE)</f>
        <v>7</v>
      </c>
      <c r="L1677">
        <f>VLOOKUP($D1677,metadata!$B$2:$S$450,9,FALSE)</f>
        <v>5</v>
      </c>
      <c r="M1677">
        <f>VLOOKUP($D1677,metadata!$B$2:$S$450,10,FALSE)</f>
        <v>0</v>
      </c>
      <c r="N1677" t="str">
        <f>VLOOKUP($D1677,metadata!$B$2:$S$450,11,FALSE)</f>
        <v>Atrophaneura alcinous</v>
      </c>
      <c r="O1677" t="str">
        <f>VLOOKUP($D1677,metadata!$B$2:$S$450,12,FALSE)</f>
        <v>lepidoptera</v>
      </c>
      <c r="P1677" t="str">
        <f>VLOOKUP($D1677,metadata!$B$2:$S$450,13,FALSE)</f>
        <v xml:space="preserve"> Fuchu</v>
      </c>
      <c r="Q1677">
        <f>VLOOKUP($D1677,metadata!$B$2:$S$450,14,FALSE)</f>
        <v>35.668968999999997</v>
      </c>
      <c r="R1677">
        <f>VLOOKUP($D1677,metadata!$B$2:$S$450,15,FALSE)</f>
        <v>139.47766899999999</v>
      </c>
      <c r="S1677">
        <f>VLOOKUP($D1677,metadata!$B$2:$S$450,16,FALSE)</f>
        <v>0.05</v>
      </c>
      <c r="T1677">
        <f>VLOOKUP($D1677,metadata!$B$2:$S$450,17,FALSE)</f>
        <v>50</v>
      </c>
      <c r="U1677">
        <f>VLOOKUP($D1677,metadata!$B$2:$S$450,18,FALSE)</f>
        <v>0</v>
      </c>
      <c r="V1677">
        <f>VLOOKUP($D1677,metadata!$B$2:$Z$450,19,FALSE)</f>
        <v>25</v>
      </c>
      <c r="W1677" t="str">
        <f>VLOOKUP($D1677,metadata!$B$2:$Z$450,20,FALSE)</f>
        <v>global average</v>
      </c>
      <c r="X1677">
        <f>VLOOKUP($D1677,metadata!$B$2:$Z$450,21,FALSE)</f>
        <v>0</v>
      </c>
      <c r="Y1677">
        <f>VLOOKUP($D1677,metadata!$B$2:$Z$450,22,FALSE)</f>
        <v>19</v>
      </c>
      <c r="Z1677">
        <f>VLOOKUP($D1677,metadata!$B$2:$Z$450,23,FALSE)</f>
        <v>0</v>
      </c>
      <c r="AA1677">
        <f>VLOOKUP($D1677,metadata!$B$2:$Z$450,24,FALSE)</f>
        <v>0</v>
      </c>
      <c r="AB1677">
        <f>VLOOKUP($D1677,metadata!$B$2:$Z$450,25,FALSE)</f>
        <v>0</v>
      </c>
    </row>
    <row r="1678" spans="3:28" x14ac:dyDescent="0.3">
      <c r="C1678">
        <v>1677</v>
      </c>
      <c r="D1678" s="11" t="str">
        <f t="shared" si="26"/>
        <v>19- Fuchu</v>
      </c>
      <c r="E1678" t="str">
        <f>VLOOKUP($D1678,metadata!$B$2:$S$450,2,FALSE)</f>
        <v>Kato, Y</v>
      </c>
      <c r="F1678" t="str">
        <f>VLOOKUP($D1678,metadata!$B$2:$S$450,3,FALSE)</f>
        <v>Geographic variation in photoperiodic response for the induction of pupal diapause in the Aristolochia-feeding butterfly Atrophaneura alcinous</v>
      </c>
      <c r="G1678" t="str">
        <f>VLOOKUP($D1678,metadata!$B$2:$S$450,4,FALSE)</f>
        <v>10.1303/aez.2005.347</v>
      </c>
      <c r="H1678" t="str">
        <f>VLOOKUP($D1678,metadata!$B$2:$S$450,5,FALSE)</f>
        <v>y</v>
      </c>
      <c r="I1678" t="str">
        <f>VLOOKUP($D1678,metadata!$B$2:$S$450,6,FALSE)</f>
        <v>a</v>
      </c>
      <c r="J1678" t="str">
        <f>VLOOKUP($D1678,metadata!$B$2:$S$450,7,FALSE)</f>
        <v>i</v>
      </c>
      <c r="K1678">
        <f>VLOOKUP($D1678,metadata!$B$2:$S$450,8,FALSE)</f>
        <v>7</v>
      </c>
      <c r="L1678">
        <f>VLOOKUP($D1678,metadata!$B$2:$S$450,9,FALSE)</f>
        <v>5</v>
      </c>
      <c r="M1678">
        <f>VLOOKUP($D1678,metadata!$B$2:$S$450,10,FALSE)</f>
        <v>0</v>
      </c>
      <c r="N1678" t="str">
        <f>VLOOKUP($D1678,metadata!$B$2:$S$450,11,FALSE)</f>
        <v>Atrophaneura alcinous</v>
      </c>
      <c r="O1678" t="str">
        <f>VLOOKUP($D1678,metadata!$B$2:$S$450,12,FALSE)</f>
        <v>lepidoptera</v>
      </c>
      <c r="P1678" t="str">
        <f>VLOOKUP($D1678,metadata!$B$2:$S$450,13,FALSE)</f>
        <v xml:space="preserve"> Fuchu</v>
      </c>
      <c r="Q1678">
        <f>VLOOKUP($D1678,metadata!$B$2:$S$450,14,FALSE)</f>
        <v>35.668968999999997</v>
      </c>
      <c r="R1678">
        <f>VLOOKUP($D1678,metadata!$B$2:$S$450,15,FALSE)</f>
        <v>139.47766899999999</v>
      </c>
      <c r="S1678">
        <f>VLOOKUP($D1678,metadata!$B$2:$S$450,16,FALSE)</f>
        <v>0.05</v>
      </c>
      <c r="T1678">
        <f>VLOOKUP($D1678,metadata!$B$2:$S$450,17,FALSE)</f>
        <v>50</v>
      </c>
      <c r="U1678">
        <f>VLOOKUP($D1678,metadata!$B$2:$S$450,18,FALSE)</f>
        <v>0</v>
      </c>
      <c r="V1678">
        <f>VLOOKUP($D1678,metadata!$B$2:$Z$450,19,FALSE)</f>
        <v>25</v>
      </c>
      <c r="W1678" t="str">
        <f>VLOOKUP($D1678,metadata!$B$2:$Z$450,20,FALSE)</f>
        <v>global average</v>
      </c>
      <c r="X1678">
        <f>VLOOKUP($D1678,metadata!$B$2:$Z$450,21,FALSE)</f>
        <v>0</v>
      </c>
      <c r="Y1678">
        <f>VLOOKUP($D1678,metadata!$B$2:$Z$450,22,FALSE)</f>
        <v>19</v>
      </c>
      <c r="Z1678">
        <f>VLOOKUP($D1678,metadata!$B$2:$Z$450,23,FALSE)</f>
        <v>0</v>
      </c>
      <c r="AA1678">
        <f>VLOOKUP($D1678,metadata!$B$2:$Z$450,24,FALSE)</f>
        <v>0</v>
      </c>
      <c r="AB1678">
        <f>VLOOKUP($D1678,metadata!$B$2:$Z$450,25,FALSE)</f>
        <v>0</v>
      </c>
    </row>
    <row r="1679" spans="3:28" x14ac:dyDescent="0.3">
      <c r="C1679">
        <v>1678</v>
      </c>
      <c r="D1679" s="11" t="str">
        <f t="shared" si="26"/>
        <v>19- Fuchu</v>
      </c>
      <c r="E1679" t="str">
        <f>VLOOKUP($D1679,metadata!$B$2:$S$450,2,FALSE)</f>
        <v>Kato, Y</v>
      </c>
      <c r="F1679" t="str">
        <f>VLOOKUP($D1679,metadata!$B$2:$S$450,3,FALSE)</f>
        <v>Geographic variation in photoperiodic response for the induction of pupal diapause in the Aristolochia-feeding butterfly Atrophaneura alcinous</v>
      </c>
      <c r="G1679" t="str">
        <f>VLOOKUP($D1679,metadata!$B$2:$S$450,4,FALSE)</f>
        <v>10.1303/aez.2005.347</v>
      </c>
      <c r="H1679" t="str">
        <f>VLOOKUP($D1679,metadata!$B$2:$S$450,5,FALSE)</f>
        <v>y</v>
      </c>
      <c r="I1679" t="str">
        <f>VLOOKUP($D1679,metadata!$B$2:$S$450,6,FALSE)</f>
        <v>a</v>
      </c>
      <c r="J1679" t="str">
        <f>VLOOKUP($D1679,metadata!$B$2:$S$450,7,FALSE)</f>
        <v>i</v>
      </c>
      <c r="K1679">
        <f>VLOOKUP($D1679,metadata!$B$2:$S$450,8,FALSE)</f>
        <v>7</v>
      </c>
      <c r="L1679">
        <f>VLOOKUP($D1679,metadata!$B$2:$S$450,9,FALSE)</f>
        <v>5</v>
      </c>
      <c r="M1679">
        <f>VLOOKUP($D1679,metadata!$B$2:$S$450,10,FALSE)</f>
        <v>0</v>
      </c>
      <c r="N1679" t="str">
        <f>VLOOKUP($D1679,metadata!$B$2:$S$450,11,FALSE)</f>
        <v>Atrophaneura alcinous</v>
      </c>
      <c r="O1679" t="str">
        <f>VLOOKUP($D1679,metadata!$B$2:$S$450,12,FALSE)</f>
        <v>lepidoptera</v>
      </c>
      <c r="P1679" t="str">
        <f>VLOOKUP($D1679,metadata!$B$2:$S$450,13,FALSE)</f>
        <v xml:space="preserve"> Fuchu</v>
      </c>
      <c r="Q1679">
        <f>VLOOKUP($D1679,metadata!$B$2:$S$450,14,FALSE)</f>
        <v>35.668968999999997</v>
      </c>
      <c r="R1679">
        <f>VLOOKUP($D1679,metadata!$B$2:$S$450,15,FALSE)</f>
        <v>139.47766899999999</v>
      </c>
      <c r="S1679">
        <f>VLOOKUP($D1679,metadata!$B$2:$S$450,16,FALSE)</f>
        <v>0.05</v>
      </c>
      <c r="T1679">
        <f>VLOOKUP($D1679,metadata!$B$2:$S$450,17,FALSE)</f>
        <v>50</v>
      </c>
      <c r="U1679">
        <f>VLOOKUP($D1679,metadata!$B$2:$S$450,18,FALSE)</f>
        <v>0</v>
      </c>
      <c r="V1679">
        <f>VLOOKUP($D1679,metadata!$B$2:$Z$450,19,FALSE)</f>
        <v>25</v>
      </c>
      <c r="W1679" t="str">
        <f>VLOOKUP($D1679,metadata!$B$2:$Z$450,20,FALSE)</f>
        <v>global average</v>
      </c>
      <c r="X1679">
        <f>VLOOKUP($D1679,metadata!$B$2:$Z$450,21,FALSE)</f>
        <v>0</v>
      </c>
      <c r="Y1679">
        <f>VLOOKUP($D1679,metadata!$B$2:$Z$450,22,FALSE)</f>
        <v>19</v>
      </c>
      <c r="Z1679">
        <f>VLOOKUP($D1679,metadata!$B$2:$Z$450,23,FALSE)</f>
        <v>0</v>
      </c>
      <c r="AA1679">
        <f>VLOOKUP($D1679,metadata!$B$2:$Z$450,24,FALSE)</f>
        <v>0</v>
      </c>
      <c r="AB1679">
        <f>VLOOKUP($D1679,metadata!$B$2:$Z$450,25,FALSE)</f>
        <v>0</v>
      </c>
    </row>
    <row r="1680" spans="3:28" x14ac:dyDescent="0.3">
      <c r="C1680">
        <v>1679</v>
      </c>
      <c r="D1680" s="11" t="str">
        <f t="shared" si="26"/>
        <v>19- Fuchu</v>
      </c>
      <c r="E1680" t="str">
        <f>VLOOKUP($D1680,metadata!$B$2:$S$450,2,FALSE)</f>
        <v>Kato, Y</v>
      </c>
      <c r="F1680" t="str">
        <f>VLOOKUP($D1680,metadata!$B$2:$S$450,3,FALSE)</f>
        <v>Geographic variation in photoperiodic response for the induction of pupal diapause in the Aristolochia-feeding butterfly Atrophaneura alcinous</v>
      </c>
      <c r="G1680" t="str">
        <f>VLOOKUP($D1680,metadata!$B$2:$S$450,4,FALSE)</f>
        <v>10.1303/aez.2005.347</v>
      </c>
      <c r="H1680" t="str">
        <f>VLOOKUP($D1680,metadata!$B$2:$S$450,5,FALSE)</f>
        <v>y</v>
      </c>
      <c r="I1680" t="str">
        <f>VLOOKUP($D1680,metadata!$B$2:$S$450,6,FALSE)</f>
        <v>a</v>
      </c>
      <c r="J1680" t="str">
        <f>VLOOKUP($D1680,metadata!$B$2:$S$450,7,FALSE)</f>
        <v>i</v>
      </c>
      <c r="K1680">
        <f>VLOOKUP($D1680,metadata!$B$2:$S$450,8,FALSE)</f>
        <v>7</v>
      </c>
      <c r="L1680">
        <f>VLOOKUP($D1680,metadata!$B$2:$S$450,9,FALSE)</f>
        <v>5</v>
      </c>
      <c r="M1680">
        <f>VLOOKUP($D1680,metadata!$B$2:$S$450,10,FALSE)</f>
        <v>0</v>
      </c>
      <c r="N1680" t="str">
        <f>VLOOKUP($D1680,metadata!$B$2:$S$450,11,FALSE)</f>
        <v>Atrophaneura alcinous</v>
      </c>
      <c r="O1680" t="str">
        <f>VLOOKUP($D1680,metadata!$B$2:$S$450,12,FALSE)</f>
        <v>lepidoptera</v>
      </c>
      <c r="P1680" t="str">
        <f>VLOOKUP($D1680,metadata!$B$2:$S$450,13,FALSE)</f>
        <v xml:space="preserve"> Fuchu</v>
      </c>
      <c r="Q1680">
        <f>VLOOKUP($D1680,metadata!$B$2:$S$450,14,FALSE)</f>
        <v>35.668968999999997</v>
      </c>
      <c r="R1680">
        <f>VLOOKUP($D1680,metadata!$B$2:$S$450,15,FALSE)</f>
        <v>139.47766899999999</v>
      </c>
      <c r="S1680">
        <f>VLOOKUP($D1680,metadata!$B$2:$S$450,16,FALSE)</f>
        <v>0.05</v>
      </c>
      <c r="T1680">
        <f>VLOOKUP($D1680,metadata!$B$2:$S$450,17,FALSE)</f>
        <v>50</v>
      </c>
      <c r="U1680">
        <f>VLOOKUP($D1680,metadata!$B$2:$S$450,18,FALSE)</f>
        <v>0</v>
      </c>
      <c r="V1680">
        <f>VLOOKUP($D1680,metadata!$B$2:$Z$450,19,FALSE)</f>
        <v>25</v>
      </c>
      <c r="W1680" t="str">
        <f>VLOOKUP($D1680,metadata!$B$2:$Z$450,20,FALSE)</f>
        <v>global average</v>
      </c>
      <c r="X1680">
        <f>VLOOKUP($D1680,metadata!$B$2:$Z$450,21,FALSE)</f>
        <v>0</v>
      </c>
      <c r="Y1680">
        <f>VLOOKUP($D1680,metadata!$B$2:$Z$450,22,FALSE)</f>
        <v>19</v>
      </c>
      <c r="Z1680">
        <f>VLOOKUP($D1680,metadata!$B$2:$Z$450,23,FALSE)</f>
        <v>0</v>
      </c>
      <c r="AA1680">
        <f>VLOOKUP($D1680,metadata!$B$2:$Z$450,24,FALSE)</f>
        <v>0</v>
      </c>
      <c r="AB1680">
        <f>VLOOKUP($D1680,metadata!$B$2:$Z$450,25,FALSE)</f>
        <v>0</v>
      </c>
    </row>
    <row r="1681" spans="3:28" x14ac:dyDescent="0.3">
      <c r="C1681">
        <v>1680</v>
      </c>
      <c r="D1681" s="11" t="str">
        <f t="shared" si="26"/>
        <v>19- Fuchu</v>
      </c>
      <c r="E1681" t="str">
        <f>VLOOKUP($D1681,metadata!$B$2:$S$450,2,FALSE)</f>
        <v>Kato, Y</v>
      </c>
      <c r="F1681" t="str">
        <f>VLOOKUP($D1681,metadata!$B$2:$S$450,3,FALSE)</f>
        <v>Geographic variation in photoperiodic response for the induction of pupal diapause in the Aristolochia-feeding butterfly Atrophaneura alcinous</v>
      </c>
      <c r="G1681" t="str">
        <f>VLOOKUP($D1681,metadata!$B$2:$S$450,4,FALSE)</f>
        <v>10.1303/aez.2005.347</v>
      </c>
      <c r="H1681" t="str">
        <f>VLOOKUP($D1681,metadata!$B$2:$S$450,5,FALSE)</f>
        <v>y</v>
      </c>
      <c r="I1681" t="str">
        <f>VLOOKUP($D1681,metadata!$B$2:$S$450,6,FALSE)</f>
        <v>a</v>
      </c>
      <c r="J1681" t="str">
        <f>VLOOKUP($D1681,metadata!$B$2:$S$450,7,FALSE)</f>
        <v>i</v>
      </c>
      <c r="K1681">
        <f>VLOOKUP($D1681,metadata!$B$2:$S$450,8,FALSE)</f>
        <v>7</v>
      </c>
      <c r="L1681">
        <f>VLOOKUP($D1681,metadata!$B$2:$S$450,9,FALSE)</f>
        <v>5</v>
      </c>
      <c r="M1681">
        <f>VLOOKUP($D1681,metadata!$B$2:$S$450,10,FALSE)</f>
        <v>0</v>
      </c>
      <c r="N1681" t="str">
        <f>VLOOKUP($D1681,metadata!$B$2:$S$450,11,FALSE)</f>
        <v>Atrophaneura alcinous</v>
      </c>
      <c r="O1681" t="str">
        <f>VLOOKUP($D1681,metadata!$B$2:$S$450,12,FALSE)</f>
        <v>lepidoptera</v>
      </c>
      <c r="P1681" t="str">
        <f>VLOOKUP($D1681,metadata!$B$2:$S$450,13,FALSE)</f>
        <v xml:space="preserve"> Fuchu</v>
      </c>
      <c r="Q1681">
        <f>VLOOKUP($D1681,metadata!$B$2:$S$450,14,FALSE)</f>
        <v>35.668968999999997</v>
      </c>
      <c r="R1681">
        <f>VLOOKUP($D1681,metadata!$B$2:$S$450,15,FALSE)</f>
        <v>139.47766899999999</v>
      </c>
      <c r="S1681">
        <f>VLOOKUP($D1681,metadata!$B$2:$S$450,16,FALSE)</f>
        <v>0.05</v>
      </c>
      <c r="T1681">
        <f>VLOOKUP($D1681,metadata!$B$2:$S$450,17,FALSE)</f>
        <v>50</v>
      </c>
      <c r="U1681">
        <f>VLOOKUP($D1681,metadata!$B$2:$S$450,18,FALSE)</f>
        <v>0</v>
      </c>
      <c r="V1681">
        <f>VLOOKUP($D1681,metadata!$B$2:$Z$450,19,FALSE)</f>
        <v>25</v>
      </c>
      <c r="W1681" t="str">
        <f>VLOOKUP($D1681,metadata!$B$2:$Z$450,20,FALSE)</f>
        <v>global average</v>
      </c>
      <c r="X1681">
        <f>VLOOKUP($D1681,metadata!$B$2:$Z$450,21,FALSE)</f>
        <v>0</v>
      </c>
      <c r="Y1681">
        <f>VLOOKUP($D1681,metadata!$B$2:$Z$450,22,FALSE)</f>
        <v>19</v>
      </c>
      <c r="Z1681">
        <f>VLOOKUP($D1681,metadata!$B$2:$Z$450,23,FALSE)</f>
        <v>0</v>
      </c>
      <c r="AA1681">
        <f>VLOOKUP($D1681,metadata!$B$2:$Z$450,24,FALSE)</f>
        <v>0</v>
      </c>
      <c r="AB1681">
        <f>VLOOKUP($D1681,metadata!$B$2:$Z$450,25,FALSE)</f>
        <v>0</v>
      </c>
    </row>
    <row r="1682" spans="3:28" x14ac:dyDescent="0.3">
      <c r="C1682">
        <v>1681</v>
      </c>
      <c r="D1682" s="11" t="str">
        <f t="shared" si="26"/>
        <v>19- Fuchu</v>
      </c>
      <c r="E1682" t="str">
        <f>VLOOKUP($D1682,metadata!$B$2:$S$450,2,FALSE)</f>
        <v>Kato, Y</v>
      </c>
      <c r="F1682" t="str">
        <f>VLOOKUP($D1682,metadata!$B$2:$S$450,3,FALSE)</f>
        <v>Geographic variation in photoperiodic response for the induction of pupal diapause in the Aristolochia-feeding butterfly Atrophaneura alcinous</v>
      </c>
      <c r="G1682" t="str">
        <f>VLOOKUP($D1682,metadata!$B$2:$S$450,4,FALSE)</f>
        <v>10.1303/aez.2005.347</v>
      </c>
      <c r="H1682" t="str">
        <f>VLOOKUP($D1682,metadata!$B$2:$S$450,5,FALSE)</f>
        <v>y</v>
      </c>
      <c r="I1682" t="str">
        <f>VLOOKUP($D1682,metadata!$B$2:$S$450,6,FALSE)</f>
        <v>a</v>
      </c>
      <c r="J1682" t="str">
        <f>VLOOKUP($D1682,metadata!$B$2:$S$450,7,FALSE)</f>
        <v>i</v>
      </c>
      <c r="K1682">
        <f>VLOOKUP($D1682,metadata!$B$2:$S$450,8,FALSE)</f>
        <v>7</v>
      </c>
      <c r="L1682">
        <f>VLOOKUP($D1682,metadata!$B$2:$S$450,9,FALSE)</f>
        <v>5</v>
      </c>
      <c r="M1682">
        <f>VLOOKUP($D1682,metadata!$B$2:$S$450,10,FALSE)</f>
        <v>0</v>
      </c>
      <c r="N1682" t="str">
        <f>VLOOKUP($D1682,metadata!$B$2:$S$450,11,FALSE)</f>
        <v>Atrophaneura alcinous</v>
      </c>
      <c r="O1682" t="str">
        <f>VLOOKUP($D1682,metadata!$B$2:$S$450,12,FALSE)</f>
        <v>lepidoptera</v>
      </c>
      <c r="P1682" t="str">
        <f>VLOOKUP($D1682,metadata!$B$2:$S$450,13,FALSE)</f>
        <v xml:space="preserve"> Fuchu</v>
      </c>
      <c r="Q1682">
        <f>VLOOKUP($D1682,metadata!$B$2:$S$450,14,FALSE)</f>
        <v>35.668968999999997</v>
      </c>
      <c r="R1682">
        <f>VLOOKUP($D1682,metadata!$B$2:$S$450,15,FALSE)</f>
        <v>139.47766899999999</v>
      </c>
      <c r="S1682">
        <f>VLOOKUP($D1682,metadata!$B$2:$S$450,16,FALSE)</f>
        <v>0.05</v>
      </c>
      <c r="T1682">
        <f>VLOOKUP($D1682,metadata!$B$2:$S$450,17,FALSE)</f>
        <v>50</v>
      </c>
      <c r="U1682">
        <f>VLOOKUP($D1682,metadata!$B$2:$S$450,18,FALSE)</f>
        <v>0</v>
      </c>
      <c r="V1682">
        <f>VLOOKUP($D1682,metadata!$B$2:$Z$450,19,FALSE)</f>
        <v>25</v>
      </c>
      <c r="W1682" t="str">
        <f>VLOOKUP($D1682,metadata!$B$2:$Z$450,20,FALSE)</f>
        <v>global average</v>
      </c>
      <c r="X1682">
        <f>VLOOKUP($D1682,metadata!$B$2:$Z$450,21,FALSE)</f>
        <v>0</v>
      </c>
      <c r="Y1682">
        <f>VLOOKUP($D1682,metadata!$B$2:$Z$450,22,FALSE)</f>
        <v>19</v>
      </c>
      <c r="Z1682">
        <f>VLOOKUP($D1682,metadata!$B$2:$Z$450,23,FALSE)</f>
        <v>0</v>
      </c>
      <c r="AA1682">
        <f>VLOOKUP($D1682,metadata!$B$2:$Z$450,24,FALSE)</f>
        <v>0</v>
      </c>
      <c r="AB1682">
        <f>VLOOKUP($D1682,metadata!$B$2:$Z$450,25,FALSE)</f>
        <v>0</v>
      </c>
    </row>
    <row r="1683" spans="3:28" x14ac:dyDescent="0.3">
      <c r="C1683">
        <v>1682</v>
      </c>
      <c r="D1683" s="11" t="str">
        <f t="shared" si="26"/>
        <v>19- Fuchu</v>
      </c>
      <c r="E1683" t="str">
        <f>VLOOKUP($D1683,metadata!$B$2:$S$450,2,FALSE)</f>
        <v>Kato, Y</v>
      </c>
      <c r="F1683" t="str">
        <f>VLOOKUP($D1683,metadata!$B$2:$S$450,3,FALSE)</f>
        <v>Geographic variation in photoperiodic response for the induction of pupal diapause in the Aristolochia-feeding butterfly Atrophaneura alcinous</v>
      </c>
      <c r="G1683" t="str">
        <f>VLOOKUP($D1683,metadata!$B$2:$S$450,4,FALSE)</f>
        <v>10.1303/aez.2005.347</v>
      </c>
      <c r="H1683" t="str">
        <f>VLOOKUP($D1683,metadata!$B$2:$S$450,5,FALSE)</f>
        <v>y</v>
      </c>
      <c r="I1683" t="str">
        <f>VLOOKUP($D1683,metadata!$B$2:$S$450,6,FALSE)</f>
        <v>a</v>
      </c>
      <c r="J1683" t="str">
        <f>VLOOKUP($D1683,metadata!$B$2:$S$450,7,FALSE)</f>
        <v>i</v>
      </c>
      <c r="K1683">
        <f>VLOOKUP($D1683,metadata!$B$2:$S$450,8,FALSE)</f>
        <v>7</v>
      </c>
      <c r="L1683">
        <f>VLOOKUP($D1683,metadata!$B$2:$S$450,9,FALSE)</f>
        <v>5</v>
      </c>
      <c r="M1683">
        <f>VLOOKUP($D1683,metadata!$B$2:$S$450,10,FALSE)</f>
        <v>0</v>
      </c>
      <c r="N1683" t="str">
        <f>VLOOKUP($D1683,metadata!$B$2:$S$450,11,FALSE)</f>
        <v>Atrophaneura alcinous</v>
      </c>
      <c r="O1683" t="str">
        <f>VLOOKUP($D1683,metadata!$B$2:$S$450,12,FALSE)</f>
        <v>lepidoptera</v>
      </c>
      <c r="P1683" t="str">
        <f>VLOOKUP($D1683,metadata!$B$2:$S$450,13,FALSE)</f>
        <v xml:space="preserve"> Fuchu</v>
      </c>
      <c r="Q1683">
        <f>VLOOKUP($D1683,metadata!$B$2:$S$450,14,FALSE)</f>
        <v>35.668968999999997</v>
      </c>
      <c r="R1683">
        <f>VLOOKUP($D1683,metadata!$B$2:$S$450,15,FALSE)</f>
        <v>139.47766899999999</v>
      </c>
      <c r="S1683">
        <f>VLOOKUP($D1683,metadata!$B$2:$S$450,16,FALSE)</f>
        <v>0.05</v>
      </c>
      <c r="T1683">
        <f>VLOOKUP($D1683,metadata!$B$2:$S$450,17,FALSE)</f>
        <v>50</v>
      </c>
      <c r="U1683">
        <f>VLOOKUP($D1683,metadata!$B$2:$S$450,18,FALSE)</f>
        <v>0</v>
      </c>
      <c r="V1683">
        <f>VLOOKUP($D1683,metadata!$B$2:$Z$450,19,FALSE)</f>
        <v>25</v>
      </c>
      <c r="W1683" t="str">
        <f>VLOOKUP($D1683,metadata!$B$2:$Z$450,20,FALSE)</f>
        <v>global average</v>
      </c>
      <c r="X1683">
        <f>VLOOKUP($D1683,metadata!$B$2:$Z$450,21,FALSE)</f>
        <v>0</v>
      </c>
      <c r="Y1683">
        <f>VLOOKUP($D1683,metadata!$B$2:$Z$450,22,FALSE)</f>
        <v>19</v>
      </c>
      <c r="Z1683">
        <f>VLOOKUP($D1683,metadata!$B$2:$Z$450,23,FALSE)</f>
        <v>0</v>
      </c>
      <c r="AA1683">
        <f>VLOOKUP($D1683,metadata!$B$2:$Z$450,24,FALSE)</f>
        <v>0</v>
      </c>
      <c r="AB1683">
        <f>VLOOKUP($D1683,metadata!$B$2:$Z$450,25,FALSE)</f>
        <v>0</v>
      </c>
    </row>
    <row r="1684" spans="3:28" x14ac:dyDescent="0.3">
      <c r="C1684">
        <v>1683</v>
      </c>
      <c r="D1684" s="11" t="str">
        <f t="shared" si="26"/>
        <v>19- Fuchu</v>
      </c>
      <c r="E1684" t="str">
        <f>VLOOKUP($D1684,metadata!$B$2:$S$450,2,FALSE)</f>
        <v>Kato, Y</v>
      </c>
      <c r="F1684" t="str">
        <f>VLOOKUP($D1684,metadata!$B$2:$S$450,3,FALSE)</f>
        <v>Geographic variation in photoperiodic response for the induction of pupal diapause in the Aristolochia-feeding butterfly Atrophaneura alcinous</v>
      </c>
      <c r="G1684" t="str">
        <f>VLOOKUP($D1684,metadata!$B$2:$S$450,4,FALSE)</f>
        <v>10.1303/aez.2005.347</v>
      </c>
      <c r="H1684" t="str">
        <f>VLOOKUP($D1684,metadata!$B$2:$S$450,5,FALSE)</f>
        <v>y</v>
      </c>
      <c r="I1684" t="str">
        <f>VLOOKUP($D1684,metadata!$B$2:$S$450,6,FALSE)</f>
        <v>a</v>
      </c>
      <c r="J1684" t="str">
        <f>VLOOKUP($D1684,metadata!$B$2:$S$450,7,FALSE)</f>
        <v>i</v>
      </c>
      <c r="K1684">
        <f>VLOOKUP($D1684,metadata!$B$2:$S$450,8,FALSE)</f>
        <v>7</v>
      </c>
      <c r="L1684">
        <f>VLOOKUP($D1684,metadata!$B$2:$S$450,9,FALSE)</f>
        <v>5</v>
      </c>
      <c r="M1684">
        <f>VLOOKUP($D1684,metadata!$B$2:$S$450,10,FALSE)</f>
        <v>0</v>
      </c>
      <c r="N1684" t="str">
        <f>VLOOKUP($D1684,metadata!$B$2:$S$450,11,FALSE)</f>
        <v>Atrophaneura alcinous</v>
      </c>
      <c r="O1684" t="str">
        <f>VLOOKUP($D1684,metadata!$B$2:$S$450,12,FALSE)</f>
        <v>lepidoptera</v>
      </c>
      <c r="P1684" t="str">
        <f>VLOOKUP($D1684,metadata!$B$2:$S$450,13,FALSE)</f>
        <v xml:space="preserve"> Fuchu</v>
      </c>
      <c r="Q1684">
        <f>VLOOKUP($D1684,metadata!$B$2:$S$450,14,FALSE)</f>
        <v>35.668968999999997</v>
      </c>
      <c r="R1684">
        <f>VLOOKUP($D1684,metadata!$B$2:$S$450,15,FALSE)</f>
        <v>139.47766899999999</v>
      </c>
      <c r="S1684">
        <f>VLOOKUP($D1684,metadata!$B$2:$S$450,16,FALSE)</f>
        <v>0.05</v>
      </c>
      <c r="T1684">
        <f>VLOOKUP($D1684,metadata!$B$2:$S$450,17,FALSE)</f>
        <v>50</v>
      </c>
      <c r="U1684">
        <f>VLOOKUP($D1684,metadata!$B$2:$S$450,18,FALSE)</f>
        <v>0</v>
      </c>
      <c r="V1684">
        <f>VLOOKUP($D1684,metadata!$B$2:$Z$450,19,FALSE)</f>
        <v>25</v>
      </c>
      <c r="W1684" t="str">
        <f>VLOOKUP($D1684,metadata!$B$2:$Z$450,20,FALSE)</f>
        <v>global average</v>
      </c>
      <c r="X1684">
        <f>VLOOKUP($D1684,metadata!$B$2:$Z$450,21,FALSE)</f>
        <v>0</v>
      </c>
      <c r="Y1684">
        <f>VLOOKUP($D1684,metadata!$B$2:$Z$450,22,FALSE)</f>
        <v>19</v>
      </c>
      <c r="Z1684">
        <f>VLOOKUP($D1684,metadata!$B$2:$Z$450,23,FALSE)</f>
        <v>0</v>
      </c>
      <c r="AA1684">
        <f>VLOOKUP($D1684,metadata!$B$2:$Z$450,24,FALSE)</f>
        <v>0</v>
      </c>
      <c r="AB1684">
        <f>VLOOKUP($D1684,metadata!$B$2:$Z$450,25,FALSE)</f>
        <v>0</v>
      </c>
    </row>
    <row r="1685" spans="3:28" x14ac:dyDescent="0.3">
      <c r="C1685">
        <v>1684</v>
      </c>
      <c r="D1685" s="11" t="str">
        <f t="shared" si="26"/>
        <v>19- Fuchu</v>
      </c>
      <c r="E1685" t="str">
        <f>VLOOKUP($D1685,metadata!$B$2:$S$450,2,FALSE)</f>
        <v>Kato, Y</v>
      </c>
      <c r="F1685" t="str">
        <f>VLOOKUP($D1685,metadata!$B$2:$S$450,3,FALSE)</f>
        <v>Geographic variation in photoperiodic response for the induction of pupal diapause in the Aristolochia-feeding butterfly Atrophaneura alcinous</v>
      </c>
      <c r="G1685" t="str">
        <f>VLOOKUP($D1685,metadata!$B$2:$S$450,4,FALSE)</f>
        <v>10.1303/aez.2005.347</v>
      </c>
      <c r="H1685" t="str">
        <f>VLOOKUP($D1685,metadata!$B$2:$S$450,5,FALSE)</f>
        <v>y</v>
      </c>
      <c r="I1685" t="str">
        <f>VLOOKUP($D1685,metadata!$B$2:$S$450,6,FALSE)</f>
        <v>a</v>
      </c>
      <c r="J1685" t="str">
        <f>VLOOKUP($D1685,metadata!$B$2:$S$450,7,FALSE)</f>
        <v>i</v>
      </c>
      <c r="K1685">
        <f>VLOOKUP($D1685,metadata!$B$2:$S$450,8,FALSE)</f>
        <v>7</v>
      </c>
      <c r="L1685">
        <f>VLOOKUP($D1685,metadata!$B$2:$S$450,9,FALSE)</f>
        <v>5</v>
      </c>
      <c r="M1685">
        <f>VLOOKUP($D1685,metadata!$B$2:$S$450,10,FALSE)</f>
        <v>0</v>
      </c>
      <c r="N1685" t="str">
        <f>VLOOKUP($D1685,metadata!$B$2:$S$450,11,FALSE)</f>
        <v>Atrophaneura alcinous</v>
      </c>
      <c r="O1685" t="str">
        <f>VLOOKUP($D1685,metadata!$B$2:$S$450,12,FALSE)</f>
        <v>lepidoptera</v>
      </c>
      <c r="P1685" t="str">
        <f>VLOOKUP($D1685,metadata!$B$2:$S$450,13,FALSE)</f>
        <v xml:space="preserve"> Fuchu</v>
      </c>
      <c r="Q1685">
        <f>VLOOKUP($D1685,metadata!$B$2:$S$450,14,FALSE)</f>
        <v>35.668968999999997</v>
      </c>
      <c r="R1685">
        <f>VLOOKUP($D1685,metadata!$B$2:$S$450,15,FALSE)</f>
        <v>139.47766899999999</v>
      </c>
      <c r="S1685">
        <f>VLOOKUP($D1685,metadata!$B$2:$S$450,16,FALSE)</f>
        <v>0.05</v>
      </c>
      <c r="T1685">
        <f>VLOOKUP($D1685,metadata!$B$2:$S$450,17,FALSE)</f>
        <v>50</v>
      </c>
      <c r="U1685">
        <f>VLOOKUP($D1685,metadata!$B$2:$S$450,18,FALSE)</f>
        <v>0</v>
      </c>
      <c r="V1685">
        <f>VLOOKUP($D1685,metadata!$B$2:$Z$450,19,FALSE)</f>
        <v>25</v>
      </c>
      <c r="W1685" t="str">
        <f>VLOOKUP($D1685,metadata!$B$2:$Z$450,20,FALSE)</f>
        <v>global average</v>
      </c>
      <c r="X1685">
        <f>VLOOKUP($D1685,metadata!$B$2:$Z$450,21,FALSE)</f>
        <v>0</v>
      </c>
      <c r="Y1685">
        <f>VLOOKUP($D1685,metadata!$B$2:$Z$450,22,FALSE)</f>
        <v>19</v>
      </c>
      <c r="Z1685">
        <f>VLOOKUP($D1685,metadata!$B$2:$Z$450,23,FALSE)</f>
        <v>0</v>
      </c>
      <c r="AA1685">
        <f>VLOOKUP($D1685,metadata!$B$2:$Z$450,24,FALSE)</f>
        <v>0</v>
      </c>
      <c r="AB1685">
        <f>VLOOKUP($D1685,metadata!$B$2:$Z$450,25,FALSE)</f>
        <v>0</v>
      </c>
    </row>
    <row r="1686" spans="3:28" x14ac:dyDescent="0.3">
      <c r="C1686">
        <v>1685</v>
      </c>
      <c r="D1686" s="11" t="str">
        <f t="shared" si="26"/>
        <v>19- Fuchu</v>
      </c>
      <c r="E1686" t="str">
        <f>VLOOKUP($D1686,metadata!$B$2:$S$450,2,FALSE)</f>
        <v>Kato, Y</v>
      </c>
      <c r="F1686" t="str">
        <f>VLOOKUP($D1686,metadata!$B$2:$S$450,3,FALSE)</f>
        <v>Geographic variation in photoperiodic response for the induction of pupal diapause in the Aristolochia-feeding butterfly Atrophaneura alcinous</v>
      </c>
      <c r="G1686" t="str">
        <f>VLOOKUP($D1686,metadata!$B$2:$S$450,4,FALSE)</f>
        <v>10.1303/aez.2005.347</v>
      </c>
      <c r="H1686" t="str">
        <f>VLOOKUP($D1686,metadata!$B$2:$S$450,5,FALSE)</f>
        <v>y</v>
      </c>
      <c r="I1686" t="str">
        <f>VLOOKUP($D1686,metadata!$B$2:$S$450,6,FALSE)</f>
        <v>a</v>
      </c>
      <c r="J1686" t="str">
        <f>VLOOKUP($D1686,metadata!$B$2:$S$450,7,FALSE)</f>
        <v>i</v>
      </c>
      <c r="K1686">
        <f>VLOOKUP($D1686,metadata!$B$2:$S$450,8,FALSE)</f>
        <v>7</v>
      </c>
      <c r="L1686">
        <f>VLOOKUP($D1686,metadata!$B$2:$S$450,9,FALSE)</f>
        <v>5</v>
      </c>
      <c r="M1686">
        <f>VLOOKUP($D1686,metadata!$B$2:$S$450,10,FALSE)</f>
        <v>0</v>
      </c>
      <c r="N1686" t="str">
        <f>VLOOKUP($D1686,metadata!$B$2:$S$450,11,FALSE)</f>
        <v>Atrophaneura alcinous</v>
      </c>
      <c r="O1686" t="str">
        <f>VLOOKUP($D1686,metadata!$B$2:$S$450,12,FALSE)</f>
        <v>lepidoptera</v>
      </c>
      <c r="P1686" t="str">
        <f>VLOOKUP($D1686,metadata!$B$2:$S$450,13,FALSE)</f>
        <v xml:space="preserve"> Fuchu</v>
      </c>
      <c r="Q1686">
        <f>VLOOKUP($D1686,metadata!$B$2:$S$450,14,FALSE)</f>
        <v>35.668968999999997</v>
      </c>
      <c r="R1686">
        <f>VLOOKUP($D1686,metadata!$B$2:$S$450,15,FALSE)</f>
        <v>139.47766899999999</v>
      </c>
      <c r="S1686">
        <f>VLOOKUP($D1686,metadata!$B$2:$S$450,16,FALSE)</f>
        <v>0.05</v>
      </c>
      <c r="T1686">
        <f>VLOOKUP($D1686,metadata!$B$2:$S$450,17,FALSE)</f>
        <v>50</v>
      </c>
      <c r="U1686">
        <f>VLOOKUP($D1686,metadata!$B$2:$S$450,18,FALSE)</f>
        <v>0</v>
      </c>
      <c r="V1686">
        <f>VLOOKUP($D1686,metadata!$B$2:$Z$450,19,FALSE)</f>
        <v>25</v>
      </c>
      <c r="W1686" t="str">
        <f>VLOOKUP($D1686,metadata!$B$2:$Z$450,20,FALSE)</f>
        <v>global average</v>
      </c>
      <c r="X1686">
        <f>VLOOKUP($D1686,metadata!$B$2:$Z$450,21,FALSE)</f>
        <v>0</v>
      </c>
      <c r="Y1686">
        <f>VLOOKUP($D1686,metadata!$B$2:$Z$450,22,FALSE)</f>
        <v>19</v>
      </c>
      <c r="Z1686">
        <f>VLOOKUP($D1686,metadata!$B$2:$Z$450,23,FALSE)</f>
        <v>0</v>
      </c>
      <c r="AA1686">
        <f>VLOOKUP($D1686,metadata!$B$2:$Z$450,24,FALSE)</f>
        <v>0</v>
      </c>
      <c r="AB1686">
        <f>VLOOKUP($D1686,metadata!$B$2:$Z$450,25,FALSE)</f>
        <v>0</v>
      </c>
    </row>
    <row r="1687" spans="3:28" x14ac:dyDescent="0.3">
      <c r="C1687">
        <v>1686</v>
      </c>
      <c r="D1687" s="11" t="str">
        <f t="shared" si="26"/>
        <v>19- Fuchu</v>
      </c>
      <c r="E1687" t="str">
        <f>VLOOKUP($D1687,metadata!$B$2:$S$450,2,FALSE)</f>
        <v>Kato, Y</v>
      </c>
      <c r="F1687" t="str">
        <f>VLOOKUP($D1687,metadata!$B$2:$S$450,3,FALSE)</f>
        <v>Geographic variation in photoperiodic response for the induction of pupal diapause in the Aristolochia-feeding butterfly Atrophaneura alcinous</v>
      </c>
      <c r="G1687" t="str">
        <f>VLOOKUP($D1687,metadata!$B$2:$S$450,4,FALSE)</f>
        <v>10.1303/aez.2005.347</v>
      </c>
      <c r="H1687" t="str">
        <f>VLOOKUP($D1687,metadata!$B$2:$S$450,5,FALSE)</f>
        <v>y</v>
      </c>
      <c r="I1687" t="str">
        <f>VLOOKUP($D1687,metadata!$B$2:$S$450,6,FALSE)</f>
        <v>a</v>
      </c>
      <c r="J1687" t="str">
        <f>VLOOKUP($D1687,metadata!$B$2:$S$450,7,FALSE)</f>
        <v>i</v>
      </c>
      <c r="K1687">
        <f>VLOOKUP($D1687,metadata!$B$2:$S$450,8,FALSE)</f>
        <v>7</v>
      </c>
      <c r="L1687">
        <f>VLOOKUP($D1687,metadata!$B$2:$S$450,9,FALSE)</f>
        <v>5</v>
      </c>
      <c r="M1687">
        <f>VLOOKUP($D1687,metadata!$B$2:$S$450,10,FALSE)</f>
        <v>0</v>
      </c>
      <c r="N1687" t="str">
        <f>VLOOKUP($D1687,metadata!$B$2:$S$450,11,FALSE)</f>
        <v>Atrophaneura alcinous</v>
      </c>
      <c r="O1687" t="str">
        <f>VLOOKUP($D1687,metadata!$B$2:$S$450,12,FALSE)</f>
        <v>lepidoptera</v>
      </c>
      <c r="P1687" t="str">
        <f>VLOOKUP($D1687,metadata!$B$2:$S$450,13,FALSE)</f>
        <v xml:space="preserve"> Fuchu</v>
      </c>
      <c r="Q1687">
        <f>VLOOKUP($D1687,metadata!$B$2:$S$450,14,FALSE)</f>
        <v>35.668968999999997</v>
      </c>
      <c r="R1687">
        <f>VLOOKUP($D1687,metadata!$B$2:$S$450,15,FALSE)</f>
        <v>139.47766899999999</v>
      </c>
      <c r="S1687">
        <f>VLOOKUP($D1687,metadata!$B$2:$S$450,16,FALSE)</f>
        <v>0.05</v>
      </c>
      <c r="T1687">
        <f>VLOOKUP($D1687,metadata!$B$2:$S$450,17,FALSE)</f>
        <v>50</v>
      </c>
      <c r="U1687">
        <f>VLOOKUP($D1687,metadata!$B$2:$S$450,18,FALSE)</f>
        <v>0</v>
      </c>
      <c r="V1687">
        <f>VLOOKUP($D1687,metadata!$B$2:$Z$450,19,FALSE)</f>
        <v>25</v>
      </c>
      <c r="W1687" t="str">
        <f>VLOOKUP($D1687,metadata!$B$2:$Z$450,20,FALSE)</f>
        <v>global average</v>
      </c>
      <c r="X1687">
        <f>VLOOKUP($D1687,metadata!$B$2:$Z$450,21,FALSE)</f>
        <v>0</v>
      </c>
      <c r="Y1687">
        <f>VLOOKUP($D1687,metadata!$B$2:$Z$450,22,FALSE)</f>
        <v>19</v>
      </c>
      <c r="Z1687">
        <f>VLOOKUP($D1687,metadata!$B$2:$Z$450,23,FALSE)</f>
        <v>0</v>
      </c>
      <c r="AA1687">
        <f>VLOOKUP($D1687,metadata!$B$2:$Z$450,24,FALSE)</f>
        <v>0</v>
      </c>
      <c r="AB1687">
        <f>VLOOKUP($D1687,metadata!$B$2:$Z$450,25,FALSE)</f>
        <v>0</v>
      </c>
    </row>
    <row r="1688" spans="3:28" x14ac:dyDescent="0.3">
      <c r="C1688">
        <v>1687</v>
      </c>
      <c r="D1688" s="11" t="str">
        <f t="shared" si="26"/>
        <v>19- Fuchu</v>
      </c>
      <c r="E1688" t="str">
        <f>VLOOKUP($D1688,metadata!$B$2:$S$450,2,FALSE)</f>
        <v>Kato, Y</v>
      </c>
      <c r="F1688" t="str">
        <f>VLOOKUP($D1688,metadata!$B$2:$S$450,3,FALSE)</f>
        <v>Geographic variation in photoperiodic response for the induction of pupal diapause in the Aristolochia-feeding butterfly Atrophaneura alcinous</v>
      </c>
      <c r="G1688" t="str">
        <f>VLOOKUP($D1688,metadata!$B$2:$S$450,4,FALSE)</f>
        <v>10.1303/aez.2005.347</v>
      </c>
      <c r="H1688" t="str">
        <f>VLOOKUP($D1688,metadata!$B$2:$S$450,5,FALSE)</f>
        <v>y</v>
      </c>
      <c r="I1688" t="str">
        <f>VLOOKUP($D1688,metadata!$B$2:$S$450,6,FALSE)</f>
        <v>a</v>
      </c>
      <c r="J1688" t="str">
        <f>VLOOKUP($D1688,metadata!$B$2:$S$450,7,FALSE)</f>
        <v>i</v>
      </c>
      <c r="K1688">
        <f>VLOOKUP($D1688,metadata!$B$2:$S$450,8,FALSE)</f>
        <v>7</v>
      </c>
      <c r="L1688">
        <f>VLOOKUP($D1688,metadata!$B$2:$S$450,9,FALSE)</f>
        <v>5</v>
      </c>
      <c r="M1688">
        <f>VLOOKUP($D1688,metadata!$B$2:$S$450,10,FALSE)</f>
        <v>0</v>
      </c>
      <c r="N1688" t="str">
        <f>VLOOKUP($D1688,metadata!$B$2:$S$450,11,FALSE)</f>
        <v>Atrophaneura alcinous</v>
      </c>
      <c r="O1688" t="str">
        <f>VLOOKUP($D1688,metadata!$B$2:$S$450,12,FALSE)</f>
        <v>lepidoptera</v>
      </c>
      <c r="P1688" t="str">
        <f>VLOOKUP($D1688,metadata!$B$2:$S$450,13,FALSE)</f>
        <v xml:space="preserve"> Fuchu</v>
      </c>
      <c r="Q1688">
        <f>VLOOKUP($D1688,metadata!$B$2:$S$450,14,FALSE)</f>
        <v>35.668968999999997</v>
      </c>
      <c r="R1688">
        <f>VLOOKUP($D1688,metadata!$B$2:$S$450,15,FALSE)</f>
        <v>139.47766899999999</v>
      </c>
      <c r="S1688">
        <f>VLOOKUP($D1688,metadata!$B$2:$S$450,16,FALSE)</f>
        <v>0.05</v>
      </c>
      <c r="T1688">
        <f>VLOOKUP($D1688,metadata!$B$2:$S$450,17,FALSE)</f>
        <v>50</v>
      </c>
      <c r="U1688">
        <f>VLOOKUP($D1688,metadata!$B$2:$S$450,18,FALSE)</f>
        <v>0</v>
      </c>
      <c r="V1688">
        <f>VLOOKUP($D1688,metadata!$B$2:$Z$450,19,FALSE)</f>
        <v>25</v>
      </c>
      <c r="W1688" t="str">
        <f>VLOOKUP($D1688,metadata!$B$2:$Z$450,20,FALSE)</f>
        <v>global average</v>
      </c>
      <c r="X1688">
        <f>VLOOKUP($D1688,metadata!$B$2:$Z$450,21,FALSE)</f>
        <v>0</v>
      </c>
      <c r="Y1688">
        <f>VLOOKUP($D1688,metadata!$B$2:$Z$450,22,FALSE)</f>
        <v>19</v>
      </c>
      <c r="Z1688">
        <f>VLOOKUP($D1688,metadata!$B$2:$Z$450,23,FALSE)</f>
        <v>0</v>
      </c>
      <c r="AA1688">
        <f>VLOOKUP($D1688,metadata!$B$2:$Z$450,24,FALSE)</f>
        <v>0</v>
      </c>
      <c r="AB1688">
        <f>VLOOKUP($D1688,metadata!$B$2:$Z$450,25,FALSE)</f>
        <v>0</v>
      </c>
    </row>
    <row r="1689" spans="3:28" x14ac:dyDescent="0.3">
      <c r="C1689">
        <v>1688</v>
      </c>
      <c r="D1689" s="11" t="str">
        <f t="shared" si="26"/>
        <v>19- Fuchu</v>
      </c>
      <c r="E1689" t="str">
        <f>VLOOKUP($D1689,metadata!$B$2:$S$450,2,FALSE)</f>
        <v>Kato, Y</v>
      </c>
      <c r="F1689" t="str">
        <f>VLOOKUP($D1689,metadata!$B$2:$S$450,3,FALSE)</f>
        <v>Geographic variation in photoperiodic response for the induction of pupal diapause in the Aristolochia-feeding butterfly Atrophaneura alcinous</v>
      </c>
      <c r="G1689" t="str">
        <f>VLOOKUP($D1689,metadata!$B$2:$S$450,4,FALSE)</f>
        <v>10.1303/aez.2005.347</v>
      </c>
      <c r="H1689" t="str">
        <f>VLOOKUP($D1689,metadata!$B$2:$S$450,5,FALSE)</f>
        <v>y</v>
      </c>
      <c r="I1689" t="str">
        <f>VLOOKUP($D1689,metadata!$B$2:$S$450,6,FALSE)</f>
        <v>a</v>
      </c>
      <c r="J1689" t="str">
        <f>VLOOKUP($D1689,metadata!$B$2:$S$450,7,FALSE)</f>
        <v>i</v>
      </c>
      <c r="K1689">
        <f>VLOOKUP($D1689,metadata!$B$2:$S$450,8,FALSE)</f>
        <v>7</v>
      </c>
      <c r="L1689">
        <f>VLOOKUP($D1689,metadata!$B$2:$S$450,9,FALSE)</f>
        <v>5</v>
      </c>
      <c r="M1689">
        <f>VLOOKUP($D1689,metadata!$B$2:$S$450,10,FALSE)</f>
        <v>0</v>
      </c>
      <c r="N1689" t="str">
        <f>VLOOKUP($D1689,metadata!$B$2:$S$450,11,FALSE)</f>
        <v>Atrophaneura alcinous</v>
      </c>
      <c r="O1689" t="str">
        <f>VLOOKUP($D1689,metadata!$B$2:$S$450,12,FALSE)</f>
        <v>lepidoptera</v>
      </c>
      <c r="P1689" t="str">
        <f>VLOOKUP($D1689,metadata!$B$2:$S$450,13,FALSE)</f>
        <v xml:space="preserve"> Fuchu</v>
      </c>
      <c r="Q1689">
        <f>VLOOKUP($D1689,metadata!$B$2:$S$450,14,FALSE)</f>
        <v>35.668968999999997</v>
      </c>
      <c r="R1689">
        <f>VLOOKUP($D1689,metadata!$B$2:$S$450,15,FALSE)</f>
        <v>139.47766899999999</v>
      </c>
      <c r="S1689">
        <f>VLOOKUP($D1689,metadata!$B$2:$S$450,16,FALSE)</f>
        <v>0.05</v>
      </c>
      <c r="T1689">
        <f>VLOOKUP($D1689,metadata!$B$2:$S$450,17,FALSE)</f>
        <v>50</v>
      </c>
      <c r="U1689">
        <f>VLOOKUP($D1689,metadata!$B$2:$S$450,18,FALSE)</f>
        <v>0</v>
      </c>
      <c r="V1689">
        <f>VLOOKUP($D1689,metadata!$B$2:$Z$450,19,FALSE)</f>
        <v>25</v>
      </c>
      <c r="W1689" t="str">
        <f>VLOOKUP($D1689,metadata!$B$2:$Z$450,20,FALSE)</f>
        <v>global average</v>
      </c>
      <c r="X1689">
        <f>VLOOKUP($D1689,metadata!$B$2:$Z$450,21,FALSE)</f>
        <v>0</v>
      </c>
      <c r="Y1689">
        <f>VLOOKUP($D1689,metadata!$B$2:$Z$450,22,FALSE)</f>
        <v>19</v>
      </c>
      <c r="Z1689">
        <f>VLOOKUP($D1689,metadata!$B$2:$Z$450,23,FALSE)</f>
        <v>0</v>
      </c>
      <c r="AA1689">
        <f>VLOOKUP($D1689,metadata!$B$2:$Z$450,24,FALSE)</f>
        <v>0</v>
      </c>
      <c r="AB1689">
        <f>VLOOKUP($D1689,metadata!$B$2:$Z$450,25,FALSE)</f>
        <v>0</v>
      </c>
    </row>
    <row r="1690" spans="3:28" x14ac:dyDescent="0.3">
      <c r="C1690">
        <v>1689</v>
      </c>
      <c r="D1690" s="11" t="str">
        <f t="shared" si="26"/>
        <v>19- Fuchu</v>
      </c>
      <c r="E1690" t="str">
        <f>VLOOKUP($D1690,metadata!$B$2:$S$450,2,FALSE)</f>
        <v>Kato, Y</v>
      </c>
      <c r="F1690" t="str">
        <f>VLOOKUP($D1690,metadata!$B$2:$S$450,3,FALSE)</f>
        <v>Geographic variation in photoperiodic response for the induction of pupal diapause in the Aristolochia-feeding butterfly Atrophaneura alcinous</v>
      </c>
      <c r="G1690" t="str">
        <f>VLOOKUP($D1690,metadata!$B$2:$S$450,4,FALSE)</f>
        <v>10.1303/aez.2005.347</v>
      </c>
      <c r="H1690" t="str">
        <f>VLOOKUP($D1690,metadata!$B$2:$S$450,5,FALSE)</f>
        <v>y</v>
      </c>
      <c r="I1690" t="str">
        <f>VLOOKUP($D1690,metadata!$B$2:$S$450,6,FALSE)</f>
        <v>a</v>
      </c>
      <c r="J1690" t="str">
        <f>VLOOKUP($D1690,metadata!$B$2:$S$450,7,FALSE)</f>
        <v>i</v>
      </c>
      <c r="K1690">
        <f>VLOOKUP($D1690,metadata!$B$2:$S$450,8,FALSE)</f>
        <v>7</v>
      </c>
      <c r="L1690">
        <f>VLOOKUP($D1690,metadata!$B$2:$S$450,9,FALSE)</f>
        <v>5</v>
      </c>
      <c r="M1690">
        <f>VLOOKUP($D1690,metadata!$B$2:$S$450,10,FALSE)</f>
        <v>0</v>
      </c>
      <c r="N1690" t="str">
        <f>VLOOKUP($D1690,metadata!$B$2:$S$450,11,FALSE)</f>
        <v>Atrophaneura alcinous</v>
      </c>
      <c r="O1690" t="str">
        <f>VLOOKUP($D1690,metadata!$B$2:$S$450,12,FALSE)</f>
        <v>lepidoptera</v>
      </c>
      <c r="P1690" t="str">
        <f>VLOOKUP($D1690,metadata!$B$2:$S$450,13,FALSE)</f>
        <v xml:space="preserve"> Fuchu</v>
      </c>
      <c r="Q1690">
        <f>VLOOKUP($D1690,metadata!$B$2:$S$450,14,FALSE)</f>
        <v>35.668968999999997</v>
      </c>
      <c r="R1690">
        <f>VLOOKUP($D1690,metadata!$B$2:$S$450,15,FALSE)</f>
        <v>139.47766899999999</v>
      </c>
      <c r="S1690">
        <f>VLOOKUP($D1690,metadata!$B$2:$S$450,16,FALSE)</f>
        <v>0.05</v>
      </c>
      <c r="T1690">
        <f>VLOOKUP($D1690,metadata!$B$2:$S$450,17,FALSE)</f>
        <v>50</v>
      </c>
      <c r="U1690">
        <f>VLOOKUP($D1690,metadata!$B$2:$S$450,18,FALSE)</f>
        <v>0</v>
      </c>
      <c r="V1690">
        <f>VLOOKUP($D1690,metadata!$B$2:$Z$450,19,FALSE)</f>
        <v>25</v>
      </c>
      <c r="W1690" t="str">
        <f>VLOOKUP($D1690,metadata!$B$2:$Z$450,20,FALSE)</f>
        <v>global average</v>
      </c>
      <c r="X1690">
        <f>VLOOKUP($D1690,metadata!$B$2:$Z$450,21,FALSE)</f>
        <v>0</v>
      </c>
      <c r="Y1690">
        <f>VLOOKUP($D1690,metadata!$B$2:$Z$450,22,FALSE)</f>
        <v>19</v>
      </c>
      <c r="Z1690">
        <f>VLOOKUP($D1690,metadata!$B$2:$Z$450,23,FALSE)</f>
        <v>0</v>
      </c>
      <c r="AA1690">
        <f>VLOOKUP($D1690,metadata!$B$2:$Z$450,24,FALSE)</f>
        <v>0</v>
      </c>
      <c r="AB1690">
        <f>VLOOKUP($D1690,metadata!$B$2:$Z$450,25,FALSE)</f>
        <v>0</v>
      </c>
    </row>
    <row r="1691" spans="3:28" x14ac:dyDescent="0.3">
      <c r="C1691">
        <v>1690</v>
      </c>
      <c r="D1691" s="11" t="str">
        <f t="shared" si="26"/>
        <v>19- Fuchu</v>
      </c>
      <c r="E1691" t="str">
        <f>VLOOKUP($D1691,metadata!$B$2:$S$450,2,FALSE)</f>
        <v>Kato, Y</v>
      </c>
      <c r="F1691" t="str">
        <f>VLOOKUP($D1691,metadata!$B$2:$S$450,3,FALSE)</f>
        <v>Geographic variation in photoperiodic response for the induction of pupal diapause in the Aristolochia-feeding butterfly Atrophaneura alcinous</v>
      </c>
      <c r="G1691" t="str">
        <f>VLOOKUP($D1691,metadata!$B$2:$S$450,4,FALSE)</f>
        <v>10.1303/aez.2005.347</v>
      </c>
      <c r="H1691" t="str">
        <f>VLOOKUP($D1691,metadata!$B$2:$S$450,5,FALSE)</f>
        <v>y</v>
      </c>
      <c r="I1691" t="str">
        <f>VLOOKUP($D1691,metadata!$B$2:$S$450,6,FALSE)</f>
        <v>a</v>
      </c>
      <c r="J1691" t="str">
        <f>VLOOKUP($D1691,metadata!$B$2:$S$450,7,FALSE)</f>
        <v>i</v>
      </c>
      <c r="K1691">
        <f>VLOOKUP($D1691,metadata!$B$2:$S$450,8,FALSE)</f>
        <v>7</v>
      </c>
      <c r="L1691">
        <f>VLOOKUP($D1691,metadata!$B$2:$S$450,9,FALSE)</f>
        <v>5</v>
      </c>
      <c r="M1691">
        <f>VLOOKUP($D1691,metadata!$B$2:$S$450,10,FALSE)</f>
        <v>0</v>
      </c>
      <c r="N1691" t="str">
        <f>VLOOKUP($D1691,metadata!$B$2:$S$450,11,FALSE)</f>
        <v>Atrophaneura alcinous</v>
      </c>
      <c r="O1691" t="str">
        <f>VLOOKUP($D1691,metadata!$B$2:$S$450,12,FALSE)</f>
        <v>lepidoptera</v>
      </c>
      <c r="P1691" t="str">
        <f>VLOOKUP($D1691,metadata!$B$2:$S$450,13,FALSE)</f>
        <v xml:space="preserve"> Fuchu</v>
      </c>
      <c r="Q1691">
        <f>VLOOKUP($D1691,metadata!$B$2:$S$450,14,FALSE)</f>
        <v>35.668968999999997</v>
      </c>
      <c r="R1691">
        <f>VLOOKUP($D1691,metadata!$B$2:$S$450,15,FALSE)</f>
        <v>139.47766899999999</v>
      </c>
      <c r="S1691">
        <f>VLOOKUP($D1691,metadata!$B$2:$S$450,16,FALSE)</f>
        <v>0.05</v>
      </c>
      <c r="T1691">
        <f>VLOOKUP($D1691,metadata!$B$2:$S$450,17,FALSE)</f>
        <v>50</v>
      </c>
      <c r="U1691">
        <f>VLOOKUP($D1691,metadata!$B$2:$S$450,18,FALSE)</f>
        <v>0</v>
      </c>
      <c r="V1691">
        <f>VLOOKUP($D1691,metadata!$B$2:$Z$450,19,FALSE)</f>
        <v>25</v>
      </c>
      <c r="W1691" t="str">
        <f>VLOOKUP($D1691,metadata!$B$2:$Z$450,20,FALSE)</f>
        <v>global average</v>
      </c>
      <c r="X1691">
        <f>VLOOKUP($D1691,metadata!$B$2:$Z$450,21,FALSE)</f>
        <v>0</v>
      </c>
      <c r="Y1691">
        <f>VLOOKUP($D1691,metadata!$B$2:$Z$450,22,FALSE)</f>
        <v>19</v>
      </c>
      <c r="Z1691">
        <f>VLOOKUP($D1691,metadata!$B$2:$Z$450,23,FALSE)</f>
        <v>0</v>
      </c>
      <c r="AA1691">
        <f>VLOOKUP($D1691,metadata!$B$2:$Z$450,24,FALSE)</f>
        <v>0</v>
      </c>
      <c r="AB1691">
        <f>VLOOKUP($D1691,metadata!$B$2:$Z$450,25,FALSE)</f>
        <v>0</v>
      </c>
    </row>
    <row r="1692" spans="3:28" x14ac:dyDescent="0.3">
      <c r="C1692">
        <v>1691</v>
      </c>
      <c r="D1692" s="11" t="str">
        <f t="shared" si="26"/>
        <v>19- Fuchu</v>
      </c>
      <c r="E1692" t="str">
        <f>VLOOKUP($D1692,metadata!$B$2:$S$450,2,FALSE)</f>
        <v>Kato, Y</v>
      </c>
      <c r="F1692" t="str">
        <f>VLOOKUP($D1692,metadata!$B$2:$S$450,3,FALSE)</f>
        <v>Geographic variation in photoperiodic response for the induction of pupal diapause in the Aristolochia-feeding butterfly Atrophaneura alcinous</v>
      </c>
      <c r="G1692" t="str">
        <f>VLOOKUP($D1692,metadata!$B$2:$S$450,4,FALSE)</f>
        <v>10.1303/aez.2005.347</v>
      </c>
      <c r="H1692" t="str">
        <f>VLOOKUP($D1692,metadata!$B$2:$S$450,5,FALSE)</f>
        <v>y</v>
      </c>
      <c r="I1692" t="str">
        <f>VLOOKUP($D1692,metadata!$B$2:$S$450,6,FALSE)</f>
        <v>a</v>
      </c>
      <c r="J1692" t="str">
        <f>VLOOKUP($D1692,metadata!$B$2:$S$450,7,FALSE)</f>
        <v>i</v>
      </c>
      <c r="K1692">
        <f>VLOOKUP($D1692,metadata!$B$2:$S$450,8,FALSE)</f>
        <v>7</v>
      </c>
      <c r="L1692">
        <f>VLOOKUP($D1692,metadata!$B$2:$S$450,9,FALSE)</f>
        <v>5</v>
      </c>
      <c r="M1692">
        <f>VLOOKUP($D1692,metadata!$B$2:$S$450,10,FALSE)</f>
        <v>0</v>
      </c>
      <c r="N1692" t="str">
        <f>VLOOKUP($D1692,metadata!$B$2:$S$450,11,FALSE)</f>
        <v>Atrophaneura alcinous</v>
      </c>
      <c r="O1692" t="str">
        <f>VLOOKUP($D1692,metadata!$B$2:$S$450,12,FALSE)</f>
        <v>lepidoptera</v>
      </c>
      <c r="P1692" t="str">
        <f>VLOOKUP($D1692,metadata!$B$2:$S$450,13,FALSE)</f>
        <v xml:space="preserve"> Fuchu</v>
      </c>
      <c r="Q1692">
        <f>VLOOKUP($D1692,metadata!$B$2:$S$450,14,FALSE)</f>
        <v>35.668968999999997</v>
      </c>
      <c r="R1692">
        <f>VLOOKUP($D1692,metadata!$B$2:$S$450,15,FALSE)</f>
        <v>139.47766899999999</v>
      </c>
      <c r="S1692">
        <f>VLOOKUP($D1692,metadata!$B$2:$S$450,16,FALSE)</f>
        <v>0.05</v>
      </c>
      <c r="T1692">
        <f>VLOOKUP($D1692,metadata!$B$2:$S$450,17,FALSE)</f>
        <v>50</v>
      </c>
      <c r="U1692">
        <f>VLOOKUP($D1692,metadata!$B$2:$S$450,18,FALSE)</f>
        <v>0</v>
      </c>
      <c r="V1692">
        <f>VLOOKUP($D1692,metadata!$B$2:$Z$450,19,FALSE)</f>
        <v>25</v>
      </c>
      <c r="W1692" t="str">
        <f>VLOOKUP($D1692,metadata!$B$2:$Z$450,20,FALSE)</f>
        <v>global average</v>
      </c>
      <c r="X1692">
        <f>VLOOKUP($D1692,metadata!$B$2:$Z$450,21,FALSE)</f>
        <v>0</v>
      </c>
      <c r="Y1692">
        <f>VLOOKUP($D1692,metadata!$B$2:$Z$450,22,FALSE)</f>
        <v>19</v>
      </c>
      <c r="Z1692">
        <f>VLOOKUP($D1692,metadata!$B$2:$Z$450,23,FALSE)</f>
        <v>0</v>
      </c>
      <c r="AA1692">
        <f>VLOOKUP($D1692,metadata!$B$2:$Z$450,24,FALSE)</f>
        <v>0</v>
      </c>
      <c r="AB1692">
        <f>VLOOKUP($D1692,metadata!$B$2:$Z$450,25,FALSE)</f>
        <v>0</v>
      </c>
    </row>
    <row r="1693" spans="3:28" x14ac:dyDescent="0.3">
      <c r="C1693">
        <v>1692</v>
      </c>
      <c r="D1693" s="11" t="str">
        <f t="shared" si="26"/>
        <v>19- Fuchu</v>
      </c>
      <c r="E1693" t="str">
        <f>VLOOKUP($D1693,metadata!$B$2:$S$450,2,FALSE)</f>
        <v>Kato, Y</v>
      </c>
      <c r="F1693" t="str">
        <f>VLOOKUP($D1693,metadata!$B$2:$S$450,3,FALSE)</f>
        <v>Geographic variation in photoperiodic response for the induction of pupal diapause in the Aristolochia-feeding butterfly Atrophaneura alcinous</v>
      </c>
      <c r="G1693" t="str">
        <f>VLOOKUP($D1693,metadata!$B$2:$S$450,4,FALSE)</f>
        <v>10.1303/aez.2005.347</v>
      </c>
      <c r="H1693" t="str">
        <f>VLOOKUP($D1693,metadata!$B$2:$S$450,5,FALSE)</f>
        <v>y</v>
      </c>
      <c r="I1693" t="str">
        <f>VLOOKUP($D1693,metadata!$B$2:$S$450,6,FALSE)</f>
        <v>a</v>
      </c>
      <c r="J1693" t="str">
        <f>VLOOKUP($D1693,metadata!$B$2:$S$450,7,FALSE)</f>
        <v>i</v>
      </c>
      <c r="K1693">
        <f>VLOOKUP($D1693,metadata!$B$2:$S$450,8,FALSE)</f>
        <v>7</v>
      </c>
      <c r="L1693">
        <f>VLOOKUP($D1693,metadata!$B$2:$S$450,9,FALSE)</f>
        <v>5</v>
      </c>
      <c r="M1693">
        <f>VLOOKUP($D1693,metadata!$B$2:$S$450,10,FALSE)</f>
        <v>0</v>
      </c>
      <c r="N1693" t="str">
        <f>VLOOKUP($D1693,metadata!$B$2:$S$450,11,FALSE)</f>
        <v>Atrophaneura alcinous</v>
      </c>
      <c r="O1693" t="str">
        <f>VLOOKUP($D1693,metadata!$B$2:$S$450,12,FALSE)</f>
        <v>lepidoptera</v>
      </c>
      <c r="P1693" t="str">
        <f>VLOOKUP($D1693,metadata!$B$2:$S$450,13,FALSE)</f>
        <v xml:space="preserve"> Fuchu</v>
      </c>
      <c r="Q1693">
        <f>VLOOKUP($D1693,metadata!$B$2:$S$450,14,FALSE)</f>
        <v>35.668968999999997</v>
      </c>
      <c r="R1693">
        <f>VLOOKUP($D1693,metadata!$B$2:$S$450,15,FALSE)</f>
        <v>139.47766899999999</v>
      </c>
      <c r="S1693">
        <f>VLOOKUP($D1693,metadata!$B$2:$S$450,16,FALSE)</f>
        <v>0.05</v>
      </c>
      <c r="T1693">
        <f>VLOOKUP($D1693,metadata!$B$2:$S$450,17,FALSE)</f>
        <v>50</v>
      </c>
      <c r="U1693">
        <f>VLOOKUP($D1693,metadata!$B$2:$S$450,18,FALSE)</f>
        <v>0</v>
      </c>
      <c r="V1693">
        <f>VLOOKUP($D1693,metadata!$B$2:$Z$450,19,FALSE)</f>
        <v>25</v>
      </c>
      <c r="W1693" t="str">
        <f>VLOOKUP($D1693,metadata!$B$2:$Z$450,20,FALSE)</f>
        <v>global average</v>
      </c>
      <c r="X1693">
        <f>VLOOKUP($D1693,metadata!$B$2:$Z$450,21,FALSE)</f>
        <v>0</v>
      </c>
      <c r="Y1693">
        <f>VLOOKUP($D1693,metadata!$B$2:$Z$450,22,FALSE)</f>
        <v>19</v>
      </c>
      <c r="Z1693">
        <f>VLOOKUP($D1693,metadata!$B$2:$Z$450,23,FALSE)</f>
        <v>0</v>
      </c>
      <c r="AA1693">
        <f>VLOOKUP($D1693,metadata!$B$2:$Z$450,24,FALSE)</f>
        <v>0</v>
      </c>
      <c r="AB1693">
        <f>VLOOKUP($D1693,metadata!$B$2:$Z$450,25,FALSE)</f>
        <v>0</v>
      </c>
    </row>
    <row r="1694" spans="3:28" x14ac:dyDescent="0.3">
      <c r="C1694">
        <v>1693</v>
      </c>
      <c r="D1694" s="11" t="str">
        <f t="shared" si="26"/>
        <v>19- Fuchu</v>
      </c>
      <c r="E1694" t="str">
        <f>VLOOKUP($D1694,metadata!$B$2:$S$450,2,FALSE)</f>
        <v>Kato, Y</v>
      </c>
      <c r="F1694" t="str">
        <f>VLOOKUP($D1694,metadata!$B$2:$S$450,3,FALSE)</f>
        <v>Geographic variation in photoperiodic response for the induction of pupal diapause in the Aristolochia-feeding butterfly Atrophaneura alcinous</v>
      </c>
      <c r="G1694" t="str">
        <f>VLOOKUP($D1694,metadata!$B$2:$S$450,4,FALSE)</f>
        <v>10.1303/aez.2005.347</v>
      </c>
      <c r="H1694" t="str">
        <f>VLOOKUP($D1694,metadata!$B$2:$S$450,5,FALSE)</f>
        <v>y</v>
      </c>
      <c r="I1694" t="str">
        <f>VLOOKUP($D1694,metadata!$B$2:$S$450,6,FALSE)</f>
        <v>a</v>
      </c>
      <c r="J1694" t="str">
        <f>VLOOKUP($D1694,metadata!$B$2:$S$450,7,FALSE)</f>
        <v>i</v>
      </c>
      <c r="K1694">
        <f>VLOOKUP($D1694,metadata!$B$2:$S$450,8,FALSE)</f>
        <v>7</v>
      </c>
      <c r="L1694">
        <f>VLOOKUP($D1694,metadata!$B$2:$S$450,9,FALSE)</f>
        <v>5</v>
      </c>
      <c r="M1694">
        <f>VLOOKUP($D1694,metadata!$B$2:$S$450,10,FALSE)</f>
        <v>0</v>
      </c>
      <c r="N1694" t="str">
        <f>VLOOKUP($D1694,metadata!$B$2:$S$450,11,FALSE)</f>
        <v>Atrophaneura alcinous</v>
      </c>
      <c r="O1694" t="str">
        <f>VLOOKUP($D1694,metadata!$B$2:$S$450,12,FALSE)</f>
        <v>lepidoptera</v>
      </c>
      <c r="P1694" t="str">
        <f>VLOOKUP($D1694,metadata!$B$2:$S$450,13,FALSE)</f>
        <v xml:space="preserve"> Fuchu</v>
      </c>
      <c r="Q1694">
        <f>VLOOKUP($D1694,metadata!$B$2:$S$450,14,FALSE)</f>
        <v>35.668968999999997</v>
      </c>
      <c r="R1694">
        <f>VLOOKUP($D1694,metadata!$B$2:$S$450,15,FALSE)</f>
        <v>139.47766899999999</v>
      </c>
      <c r="S1694">
        <f>VLOOKUP($D1694,metadata!$B$2:$S$450,16,FALSE)</f>
        <v>0.05</v>
      </c>
      <c r="T1694">
        <f>VLOOKUP($D1694,metadata!$B$2:$S$450,17,FALSE)</f>
        <v>50</v>
      </c>
      <c r="U1694">
        <f>VLOOKUP($D1694,metadata!$B$2:$S$450,18,FALSE)</f>
        <v>0</v>
      </c>
      <c r="V1694">
        <f>VLOOKUP($D1694,metadata!$B$2:$Z$450,19,FALSE)</f>
        <v>25</v>
      </c>
      <c r="W1694" t="str">
        <f>VLOOKUP($D1694,metadata!$B$2:$Z$450,20,FALSE)</f>
        <v>global average</v>
      </c>
      <c r="X1694">
        <f>VLOOKUP($D1694,metadata!$B$2:$Z$450,21,FALSE)</f>
        <v>0</v>
      </c>
      <c r="Y1694">
        <f>VLOOKUP($D1694,metadata!$B$2:$Z$450,22,FALSE)</f>
        <v>19</v>
      </c>
      <c r="Z1694">
        <f>VLOOKUP($D1694,metadata!$B$2:$Z$450,23,FALSE)</f>
        <v>0</v>
      </c>
      <c r="AA1694">
        <f>VLOOKUP($D1694,metadata!$B$2:$Z$450,24,FALSE)</f>
        <v>0</v>
      </c>
      <c r="AB1694">
        <f>VLOOKUP($D1694,metadata!$B$2:$Z$450,25,FALSE)</f>
        <v>0</v>
      </c>
    </row>
    <row r="1695" spans="3:28" x14ac:dyDescent="0.3">
      <c r="C1695">
        <v>1694</v>
      </c>
      <c r="D1695" s="11" t="str">
        <f t="shared" si="26"/>
        <v>19- Fuchu</v>
      </c>
      <c r="E1695" t="str">
        <f>VLOOKUP($D1695,metadata!$B$2:$S$450,2,FALSE)</f>
        <v>Kato, Y</v>
      </c>
      <c r="F1695" t="str">
        <f>VLOOKUP($D1695,metadata!$B$2:$S$450,3,FALSE)</f>
        <v>Geographic variation in photoperiodic response for the induction of pupal diapause in the Aristolochia-feeding butterfly Atrophaneura alcinous</v>
      </c>
      <c r="G1695" t="str">
        <f>VLOOKUP($D1695,metadata!$B$2:$S$450,4,FALSE)</f>
        <v>10.1303/aez.2005.347</v>
      </c>
      <c r="H1695" t="str">
        <f>VLOOKUP($D1695,metadata!$B$2:$S$450,5,FALSE)</f>
        <v>y</v>
      </c>
      <c r="I1695" t="str">
        <f>VLOOKUP($D1695,metadata!$B$2:$S$450,6,FALSE)</f>
        <v>a</v>
      </c>
      <c r="J1695" t="str">
        <f>VLOOKUP($D1695,metadata!$B$2:$S$450,7,FALSE)</f>
        <v>i</v>
      </c>
      <c r="K1695">
        <f>VLOOKUP($D1695,metadata!$B$2:$S$450,8,FALSE)</f>
        <v>7</v>
      </c>
      <c r="L1695">
        <f>VLOOKUP($D1695,metadata!$B$2:$S$450,9,FALSE)</f>
        <v>5</v>
      </c>
      <c r="M1695">
        <f>VLOOKUP($D1695,metadata!$B$2:$S$450,10,FALSE)</f>
        <v>0</v>
      </c>
      <c r="N1695" t="str">
        <f>VLOOKUP($D1695,metadata!$B$2:$S$450,11,FALSE)</f>
        <v>Atrophaneura alcinous</v>
      </c>
      <c r="O1695" t="str">
        <f>VLOOKUP($D1695,metadata!$B$2:$S$450,12,FALSE)</f>
        <v>lepidoptera</v>
      </c>
      <c r="P1695" t="str">
        <f>VLOOKUP($D1695,metadata!$B$2:$S$450,13,FALSE)</f>
        <v xml:space="preserve"> Fuchu</v>
      </c>
      <c r="Q1695">
        <f>VLOOKUP($D1695,metadata!$B$2:$S$450,14,FALSE)</f>
        <v>35.668968999999997</v>
      </c>
      <c r="R1695">
        <f>VLOOKUP($D1695,metadata!$B$2:$S$450,15,FALSE)</f>
        <v>139.47766899999999</v>
      </c>
      <c r="S1695">
        <f>VLOOKUP($D1695,metadata!$B$2:$S$450,16,FALSE)</f>
        <v>0.05</v>
      </c>
      <c r="T1695">
        <f>VLOOKUP($D1695,metadata!$B$2:$S$450,17,FALSE)</f>
        <v>50</v>
      </c>
      <c r="U1695">
        <f>VLOOKUP($D1695,metadata!$B$2:$S$450,18,FALSE)</f>
        <v>0</v>
      </c>
      <c r="V1695">
        <f>VLOOKUP($D1695,metadata!$B$2:$Z$450,19,FALSE)</f>
        <v>25</v>
      </c>
      <c r="W1695" t="str">
        <f>VLOOKUP($D1695,metadata!$B$2:$Z$450,20,FALSE)</f>
        <v>global average</v>
      </c>
      <c r="X1695">
        <f>VLOOKUP($D1695,metadata!$B$2:$Z$450,21,FALSE)</f>
        <v>0</v>
      </c>
      <c r="Y1695">
        <f>VLOOKUP($D1695,metadata!$B$2:$Z$450,22,FALSE)</f>
        <v>19</v>
      </c>
      <c r="Z1695">
        <f>VLOOKUP($D1695,metadata!$B$2:$Z$450,23,FALSE)</f>
        <v>0</v>
      </c>
      <c r="AA1695">
        <f>VLOOKUP($D1695,metadata!$B$2:$Z$450,24,FALSE)</f>
        <v>0</v>
      </c>
      <c r="AB1695">
        <f>VLOOKUP($D1695,metadata!$B$2:$Z$450,25,FALSE)</f>
        <v>0</v>
      </c>
    </row>
    <row r="1696" spans="3:28" x14ac:dyDescent="0.3">
      <c r="C1696">
        <v>1695</v>
      </c>
      <c r="D1696" s="11" t="str">
        <f t="shared" si="26"/>
        <v>19- Fuchu</v>
      </c>
      <c r="E1696" t="str">
        <f>VLOOKUP($D1696,metadata!$B$2:$S$450,2,FALSE)</f>
        <v>Kato, Y</v>
      </c>
      <c r="F1696" t="str">
        <f>VLOOKUP($D1696,metadata!$B$2:$S$450,3,FALSE)</f>
        <v>Geographic variation in photoperiodic response for the induction of pupal diapause in the Aristolochia-feeding butterfly Atrophaneura alcinous</v>
      </c>
      <c r="G1696" t="str">
        <f>VLOOKUP($D1696,metadata!$B$2:$S$450,4,FALSE)</f>
        <v>10.1303/aez.2005.347</v>
      </c>
      <c r="H1696" t="str">
        <f>VLOOKUP($D1696,metadata!$B$2:$S$450,5,FALSE)</f>
        <v>y</v>
      </c>
      <c r="I1696" t="str">
        <f>VLOOKUP($D1696,metadata!$B$2:$S$450,6,FALSE)</f>
        <v>a</v>
      </c>
      <c r="J1696" t="str">
        <f>VLOOKUP($D1696,metadata!$B$2:$S$450,7,FALSE)</f>
        <v>i</v>
      </c>
      <c r="K1696">
        <f>VLOOKUP($D1696,metadata!$B$2:$S$450,8,FALSE)</f>
        <v>7</v>
      </c>
      <c r="L1696">
        <f>VLOOKUP($D1696,metadata!$B$2:$S$450,9,FALSE)</f>
        <v>5</v>
      </c>
      <c r="M1696">
        <f>VLOOKUP($D1696,metadata!$B$2:$S$450,10,FALSE)</f>
        <v>0</v>
      </c>
      <c r="N1696" t="str">
        <f>VLOOKUP($D1696,metadata!$B$2:$S$450,11,FALSE)</f>
        <v>Atrophaneura alcinous</v>
      </c>
      <c r="O1696" t="str">
        <f>VLOOKUP($D1696,metadata!$B$2:$S$450,12,FALSE)</f>
        <v>lepidoptera</v>
      </c>
      <c r="P1696" t="str">
        <f>VLOOKUP($D1696,metadata!$B$2:$S$450,13,FALSE)</f>
        <v xml:space="preserve"> Fuchu</v>
      </c>
      <c r="Q1696">
        <f>VLOOKUP($D1696,metadata!$B$2:$S$450,14,FALSE)</f>
        <v>35.668968999999997</v>
      </c>
      <c r="R1696">
        <f>VLOOKUP($D1696,metadata!$B$2:$S$450,15,FALSE)</f>
        <v>139.47766899999999</v>
      </c>
      <c r="S1696">
        <f>VLOOKUP($D1696,metadata!$B$2:$S$450,16,FALSE)</f>
        <v>0.05</v>
      </c>
      <c r="T1696">
        <f>VLOOKUP($D1696,metadata!$B$2:$S$450,17,FALSE)</f>
        <v>50</v>
      </c>
      <c r="U1696">
        <f>VLOOKUP($D1696,metadata!$B$2:$S$450,18,FALSE)</f>
        <v>0</v>
      </c>
      <c r="V1696">
        <f>VLOOKUP($D1696,metadata!$B$2:$Z$450,19,FALSE)</f>
        <v>25</v>
      </c>
      <c r="W1696" t="str">
        <f>VLOOKUP($D1696,metadata!$B$2:$Z$450,20,FALSE)</f>
        <v>global average</v>
      </c>
      <c r="X1696">
        <f>VLOOKUP($D1696,metadata!$B$2:$Z$450,21,FALSE)</f>
        <v>0</v>
      </c>
      <c r="Y1696">
        <f>VLOOKUP($D1696,metadata!$B$2:$Z$450,22,FALSE)</f>
        <v>19</v>
      </c>
      <c r="Z1696">
        <f>VLOOKUP($D1696,metadata!$B$2:$Z$450,23,FALSE)</f>
        <v>0</v>
      </c>
      <c r="AA1696">
        <f>VLOOKUP($D1696,metadata!$B$2:$Z$450,24,FALSE)</f>
        <v>0</v>
      </c>
      <c r="AB1696">
        <f>VLOOKUP($D1696,metadata!$B$2:$Z$450,25,FALSE)</f>
        <v>0</v>
      </c>
    </row>
    <row r="1697" spans="3:28" x14ac:dyDescent="0.3">
      <c r="C1697">
        <v>1696</v>
      </c>
      <c r="D1697" s="11" t="str">
        <f t="shared" si="26"/>
        <v>19- Fuchu</v>
      </c>
      <c r="E1697" t="str">
        <f>VLOOKUP($D1697,metadata!$B$2:$S$450,2,FALSE)</f>
        <v>Kato, Y</v>
      </c>
      <c r="F1697" t="str">
        <f>VLOOKUP($D1697,metadata!$B$2:$S$450,3,FALSE)</f>
        <v>Geographic variation in photoperiodic response for the induction of pupal diapause in the Aristolochia-feeding butterfly Atrophaneura alcinous</v>
      </c>
      <c r="G1697" t="str">
        <f>VLOOKUP($D1697,metadata!$B$2:$S$450,4,FALSE)</f>
        <v>10.1303/aez.2005.347</v>
      </c>
      <c r="H1697" t="str">
        <f>VLOOKUP($D1697,metadata!$B$2:$S$450,5,FALSE)</f>
        <v>y</v>
      </c>
      <c r="I1697" t="str">
        <f>VLOOKUP($D1697,metadata!$B$2:$S$450,6,FALSE)</f>
        <v>a</v>
      </c>
      <c r="J1697" t="str">
        <f>VLOOKUP($D1697,metadata!$B$2:$S$450,7,FALSE)</f>
        <v>i</v>
      </c>
      <c r="K1697">
        <f>VLOOKUP($D1697,metadata!$B$2:$S$450,8,FALSE)</f>
        <v>7</v>
      </c>
      <c r="L1697">
        <f>VLOOKUP($D1697,metadata!$B$2:$S$450,9,FALSE)</f>
        <v>5</v>
      </c>
      <c r="M1697">
        <f>VLOOKUP($D1697,metadata!$B$2:$S$450,10,FALSE)</f>
        <v>0</v>
      </c>
      <c r="N1697" t="str">
        <f>VLOOKUP($D1697,metadata!$B$2:$S$450,11,FALSE)</f>
        <v>Atrophaneura alcinous</v>
      </c>
      <c r="O1697" t="str">
        <f>VLOOKUP($D1697,metadata!$B$2:$S$450,12,FALSE)</f>
        <v>lepidoptera</v>
      </c>
      <c r="P1697" t="str">
        <f>VLOOKUP($D1697,metadata!$B$2:$S$450,13,FALSE)</f>
        <v xml:space="preserve"> Fuchu</v>
      </c>
      <c r="Q1697">
        <f>VLOOKUP($D1697,metadata!$B$2:$S$450,14,FALSE)</f>
        <v>35.668968999999997</v>
      </c>
      <c r="R1697">
        <f>VLOOKUP($D1697,metadata!$B$2:$S$450,15,FALSE)</f>
        <v>139.47766899999999</v>
      </c>
      <c r="S1697">
        <f>VLOOKUP($D1697,metadata!$B$2:$S$450,16,FALSE)</f>
        <v>0.05</v>
      </c>
      <c r="T1697">
        <f>VLOOKUP($D1697,metadata!$B$2:$S$450,17,FALSE)</f>
        <v>50</v>
      </c>
      <c r="U1697">
        <f>VLOOKUP($D1697,metadata!$B$2:$S$450,18,FALSE)</f>
        <v>0</v>
      </c>
      <c r="V1697">
        <f>VLOOKUP($D1697,metadata!$B$2:$Z$450,19,FALSE)</f>
        <v>25</v>
      </c>
      <c r="W1697" t="str">
        <f>VLOOKUP($D1697,metadata!$B$2:$Z$450,20,FALSE)</f>
        <v>global average</v>
      </c>
      <c r="X1697">
        <f>VLOOKUP($D1697,metadata!$B$2:$Z$450,21,FALSE)</f>
        <v>0</v>
      </c>
      <c r="Y1697">
        <f>VLOOKUP($D1697,metadata!$B$2:$Z$450,22,FALSE)</f>
        <v>19</v>
      </c>
      <c r="Z1697">
        <f>VLOOKUP($D1697,metadata!$B$2:$Z$450,23,FALSE)</f>
        <v>0</v>
      </c>
      <c r="AA1697">
        <f>VLOOKUP($D1697,metadata!$B$2:$Z$450,24,FALSE)</f>
        <v>0</v>
      </c>
      <c r="AB1697">
        <f>VLOOKUP($D1697,metadata!$B$2:$Z$450,25,FALSE)</f>
        <v>0</v>
      </c>
    </row>
    <row r="1698" spans="3:28" x14ac:dyDescent="0.3">
      <c r="C1698">
        <v>1697</v>
      </c>
      <c r="D1698" s="11" t="str">
        <f t="shared" si="26"/>
        <v>19- Fuchu</v>
      </c>
      <c r="E1698" t="str">
        <f>VLOOKUP($D1698,metadata!$B$2:$S$450,2,FALSE)</f>
        <v>Kato, Y</v>
      </c>
      <c r="F1698" t="str">
        <f>VLOOKUP($D1698,metadata!$B$2:$S$450,3,FALSE)</f>
        <v>Geographic variation in photoperiodic response for the induction of pupal diapause in the Aristolochia-feeding butterfly Atrophaneura alcinous</v>
      </c>
      <c r="G1698" t="str">
        <f>VLOOKUP($D1698,metadata!$B$2:$S$450,4,FALSE)</f>
        <v>10.1303/aez.2005.347</v>
      </c>
      <c r="H1698" t="str">
        <f>VLOOKUP($D1698,metadata!$B$2:$S$450,5,FALSE)</f>
        <v>y</v>
      </c>
      <c r="I1698" t="str">
        <f>VLOOKUP($D1698,metadata!$B$2:$S$450,6,FALSE)</f>
        <v>a</v>
      </c>
      <c r="J1698" t="str">
        <f>VLOOKUP($D1698,metadata!$B$2:$S$450,7,FALSE)</f>
        <v>i</v>
      </c>
      <c r="K1698">
        <f>VLOOKUP($D1698,metadata!$B$2:$S$450,8,FALSE)</f>
        <v>7</v>
      </c>
      <c r="L1698">
        <f>VLOOKUP($D1698,metadata!$B$2:$S$450,9,FALSE)</f>
        <v>5</v>
      </c>
      <c r="M1698">
        <f>VLOOKUP($D1698,metadata!$B$2:$S$450,10,FALSE)</f>
        <v>0</v>
      </c>
      <c r="N1698" t="str">
        <f>VLOOKUP($D1698,metadata!$B$2:$S$450,11,FALSE)</f>
        <v>Atrophaneura alcinous</v>
      </c>
      <c r="O1698" t="str">
        <f>VLOOKUP($D1698,metadata!$B$2:$S$450,12,FALSE)</f>
        <v>lepidoptera</v>
      </c>
      <c r="P1698" t="str">
        <f>VLOOKUP($D1698,metadata!$B$2:$S$450,13,FALSE)</f>
        <v xml:space="preserve"> Fuchu</v>
      </c>
      <c r="Q1698">
        <f>VLOOKUP($D1698,metadata!$B$2:$S$450,14,FALSE)</f>
        <v>35.668968999999997</v>
      </c>
      <c r="R1698">
        <f>VLOOKUP($D1698,metadata!$B$2:$S$450,15,FALSE)</f>
        <v>139.47766899999999</v>
      </c>
      <c r="S1698">
        <f>VLOOKUP($D1698,metadata!$B$2:$S$450,16,FALSE)</f>
        <v>0.05</v>
      </c>
      <c r="T1698">
        <f>VLOOKUP($D1698,metadata!$B$2:$S$450,17,FALSE)</f>
        <v>50</v>
      </c>
      <c r="U1698">
        <f>VLOOKUP($D1698,metadata!$B$2:$S$450,18,FALSE)</f>
        <v>0</v>
      </c>
      <c r="V1698">
        <f>VLOOKUP($D1698,metadata!$B$2:$Z$450,19,FALSE)</f>
        <v>25</v>
      </c>
      <c r="W1698" t="str">
        <f>VLOOKUP($D1698,metadata!$B$2:$Z$450,20,FALSE)</f>
        <v>global average</v>
      </c>
      <c r="X1698">
        <f>VLOOKUP($D1698,metadata!$B$2:$Z$450,21,FALSE)</f>
        <v>0</v>
      </c>
      <c r="Y1698">
        <f>VLOOKUP($D1698,metadata!$B$2:$Z$450,22,FALSE)</f>
        <v>19</v>
      </c>
      <c r="Z1698">
        <f>VLOOKUP($D1698,metadata!$B$2:$Z$450,23,FALSE)</f>
        <v>0</v>
      </c>
      <c r="AA1698">
        <f>VLOOKUP($D1698,metadata!$B$2:$Z$450,24,FALSE)</f>
        <v>0</v>
      </c>
      <c r="AB1698">
        <f>VLOOKUP($D1698,metadata!$B$2:$Z$450,25,FALSE)</f>
        <v>0</v>
      </c>
    </row>
    <row r="1699" spans="3:28" x14ac:dyDescent="0.3">
      <c r="C1699">
        <v>1698</v>
      </c>
      <c r="D1699" s="11" t="str">
        <f t="shared" si="26"/>
        <v>19- Fuchu</v>
      </c>
      <c r="E1699" t="str">
        <f>VLOOKUP($D1699,metadata!$B$2:$S$450,2,FALSE)</f>
        <v>Kato, Y</v>
      </c>
      <c r="F1699" t="str">
        <f>VLOOKUP($D1699,metadata!$B$2:$S$450,3,FALSE)</f>
        <v>Geographic variation in photoperiodic response for the induction of pupal diapause in the Aristolochia-feeding butterfly Atrophaneura alcinous</v>
      </c>
      <c r="G1699" t="str">
        <f>VLOOKUP($D1699,metadata!$B$2:$S$450,4,FALSE)</f>
        <v>10.1303/aez.2005.347</v>
      </c>
      <c r="H1699" t="str">
        <f>VLOOKUP($D1699,metadata!$B$2:$S$450,5,FALSE)</f>
        <v>y</v>
      </c>
      <c r="I1699" t="str">
        <f>VLOOKUP($D1699,metadata!$B$2:$S$450,6,FALSE)</f>
        <v>a</v>
      </c>
      <c r="J1699" t="str">
        <f>VLOOKUP($D1699,metadata!$B$2:$S$450,7,FALSE)</f>
        <v>i</v>
      </c>
      <c r="K1699">
        <f>VLOOKUP($D1699,metadata!$B$2:$S$450,8,FALSE)</f>
        <v>7</v>
      </c>
      <c r="L1699">
        <f>VLOOKUP($D1699,metadata!$B$2:$S$450,9,FALSE)</f>
        <v>5</v>
      </c>
      <c r="M1699">
        <f>VLOOKUP($D1699,metadata!$B$2:$S$450,10,FALSE)</f>
        <v>0</v>
      </c>
      <c r="N1699" t="str">
        <f>VLOOKUP($D1699,metadata!$B$2:$S$450,11,FALSE)</f>
        <v>Atrophaneura alcinous</v>
      </c>
      <c r="O1699" t="str">
        <f>VLOOKUP($D1699,metadata!$B$2:$S$450,12,FALSE)</f>
        <v>lepidoptera</v>
      </c>
      <c r="P1699" t="str">
        <f>VLOOKUP($D1699,metadata!$B$2:$S$450,13,FALSE)</f>
        <v xml:space="preserve"> Fuchu</v>
      </c>
      <c r="Q1699">
        <f>VLOOKUP($D1699,metadata!$B$2:$S$450,14,FALSE)</f>
        <v>35.668968999999997</v>
      </c>
      <c r="R1699">
        <f>VLOOKUP($D1699,metadata!$B$2:$S$450,15,FALSE)</f>
        <v>139.47766899999999</v>
      </c>
      <c r="S1699">
        <f>VLOOKUP($D1699,metadata!$B$2:$S$450,16,FALSE)</f>
        <v>0.05</v>
      </c>
      <c r="T1699">
        <f>VLOOKUP($D1699,metadata!$B$2:$S$450,17,FALSE)</f>
        <v>50</v>
      </c>
      <c r="U1699">
        <f>VLOOKUP($D1699,metadata!$B$2:$S$450,18,FALSE)</f>
        <v>0</v>
      </c>
      <c r="V1699">
        <f>VLOOKUP($D1699,metadata!$B$2:$Z$450,19,FALSE)</f>
        <v>25</v>
      </c>
      <c r="W1699" t="str">
        <f>VLOOKUP($D1699,metadata!$B$2:$Z$450,20,FALSE)</f>
        <v>global average</v>
      </c>
      <c r="X1699">
        <f>VLOOKUP($D1699,metadata!$B$2:$Z$450,21,FALSE)</f>
        <v>0</v>
      </c>
      <c r="Y1699">
        <f>VLOOKUP($D1699,metadata!$B$2:$Z$450,22,FALSE)</f>
        <v>19</v>
      </c>
      <c r="Z1699">
        <f>VLOOKUP($D1699,metadata!$B$2:$Z$450,23,FALSE)</f>
        <v>0</v>
      </c>
      <c r="AA1699">
        <f>VLOOKUP($D1699,metadata!$B$2:$Z$450,24,FALSE)</f>
        <v>0</v>
      </c>
      <c r="AB1699">
        <f>VLOOKUP($D1699,metadata!$B$2:$Z$450,25,FALSE)</f>
        <v>0</v>
      </c>
    </row>
    <row r="1700" spans="3:28" x14ac:dyDescent="0.3">
      <c r="C1700">
        <v>1699</v>
      </c>
      <c r="D1700" s="11" t="str">
        <f t="shared" si="26"/>
        <v>19- Fuchu</v>
      </c>
      <c r="E1700" t="str">
        <f>VLOOKUP($D1700,metadata!$B$2:$S$450,2,FALSE)</f>
        <v>Kato, Y</v>
      </c>
      <c r="F1700" t="str">
        <f>VLOOKUP($D1700,metadata!$B$2:$S$450,3,FALSE)</f>
        <v>Geographic variation in photoperiodic response for the induction of pupal diapause in the Aristolochia-feeding butterfly Atrophaneura alcinous</v>
      </c>
      <c r="G1700" t="str">
        <f>VLOOKUP($D1700,metadata!$B$2:$S$450,4,FALSE)</f>
        <v>10.1303/aez.2005.347</v>
      </c>
      <c r="H1700" t="str">
        <f>VLOOKUP($D1700,metadata!$B$2:$S$450,5,FALSE)</f>
        <v>y</v>
      </c>
      <c r="I1700" t="str">
        <f>VLOOKUP($D1700,metadata!$B$2:$S$450,6,FALSE)</f>
        <v>a</v>
      </c>
      <c r="J1700" t="str">
        <f>VLOOKUP($D1700,metadata!$B$2:$S$450,7,FALSE)</f>
        <v>i</v>
      </c>
      <c r="K1700">
        <f>VLOOKUP($D1700,metadata!$B$2:$S$450,8,FALSE)</f>
        <v>7</v>
      </c>
      <c r="L1700">
        <f>VLOOKUP($D1700,metadata!$B$2:$S$450,9,FALSE)</f>
        <v>5</v>
      </c>
      <c r="M1700">
        <f>VLOOKUP($D1700,metadata!$B$2:$S$450,10,FALSE)</f>
        <v>0</v>
      </c>
      <c r="N1700" t="str">
        <f>VLOOKUP($D1700,metadata!$B$2:$S$450,11,FALSE)</f>
        <v>Atrophaneura alcinous</v>
      </c>
      <c r="O1700" t="str">
        <f>VLOOKUP($D1700,metadata!$B$2:$S$450,12,FALSE)</f>
        <v>lepidoptera</v>
      </c>
      <c r="P1700" t="str">
        <f>VLOOKUP($D1700,metadata!$B$2:$S$450,13,FALSE)</f>
        <v xml:space="preserve"> Fuchu</v>
      </c>
      <c r="Q1700">
        <f>VLOOKUP($D1700,metadata!$B$2:$S$450,14,FALSE)</f>
        <v>35.668968999999997</v>
      </c>
      <c r="R1700">
        <f>VLOOKUP($D1700,metadata!$B$2:$S$450,15,FALSE)</f>
        <v>139.47766899999999</v>
      </c>
      <c r="S1700">
        <f>VLOOKUP($D1700,metadata!$B$2:$S$450,16,FALSE)</f>
        <v>0.05</v>
      </c>
      <c r="T1700">
        <f>VLOOKUP($D1700,metadata!$B$2:$S$450,17,FALSE)</f>
        <v>50</v>
      </c>
      <c r="U1700">
        <f>VLOOKUP($D1700,metadata!$B$2:$S$450,18,FALSE)</f>
        <v>0</v>
      </c>
      <c r="V1700">
        <f>VLOOKUP($D1700,metadata!$B$2:$Z$450,19,FALSE)</f>
        <v>25</v>
      </c>
      <c r="W1700" t="str">
        <f>VLOOKUP($D1700,metadata!$B$2:$Z$450,20,FALSE)</f>
        <v>global average</v>
      </c>
      <c r="X1700">
        <f>VLOOKUP($D1700,metadata!$B$2:$Z$450,21,FALSE)</f>
        <v>0</v>
      </c>
      <c r="Y1700">
        <f>VLOOKUP($D1700,metadata!$B$2:$Z$450,22,FALSE)</f>
        <v>19</v>
      </c>
      <c r="Z1700">
        <f>VLOOKUP($D1700,metadata!$B$2:$Z$450,23,FALSE)</f>
        <v>0</v>
      </c>
      <c r="AA1700">
        <f>VLOOKUP($D1700,metadata!$B$2:$Z$450,24,FALSE)</f>
        <v>0</v>
      </c>
      <c r="AB1700">
        <f>VLOOKUP($D1700,metadata!$B$2:$Z$450,25,FALSE)</f>
        <v>0</v>
      </c>
    </row>
    <row r="1701" spans="3:28" x14ac:dyDescent="0.3">
      <c r="C1701">
        <v>1700</v>
      </c>
      <c r="D1701" s="11" t="str">
        <f t="shared" si="26"/>
        <v>19- Fuchu</v>
      </c>
      <c r="E1701" t="str">
        <f>VLOOKUP($D1701,metadata!$B$2:$S$450,2,FALSE)</f>
        <v>Kato, Y</v>
      </c>
      <c r="F1701" t="str">
        <f>VLOOKUP($D1701,metadata!$B$2:$S$450,3,FALSE)</f>
        <v>Geographic variation in photoperiodic response for the induction of pupal diapause in the Aristolochia-feeding butterfly Atrophaneura alcinous</v>
      </c>
      <c r="G1701" t="str">
        <f>VLOOKUP($D1701,metadata!$B$2:$S$450,4,FALSE)</f>
        <v>10.1303/aez.2005.347</v>
      </c>
      <c r="H1701" t="str">
        <f>VLOOKUP($D1701,metadata!$B$2:$S$450,5,FALSE)</f>
        <v>y</v>
      </c>
      <c r="I1701" t="str">
        <f>VLOOKUP($D1701,metadata!$B$2:$S$450,6,FALSE)</f>
        <v>a</v>
      </c>
      <c r="J1701" t="str">
        <f>VLOOKUP($D1701,metadata!$B$2:$S$450,7,FALSE)</f>
        <v>i</v>
      </c>
      <c r="K1701">
        <f>VLOOKUP($D1701,metadata!$B$2:$S$450,8,FALSE)</f>
        <v>7</v>
      </c>
      <c r="L1701">
        <f>VLOOKUP($D1701,metadata!$B$2:$S$450,9,FALSE)</f>
        <v>5</v>
      </c>
      <c r="M1701">
        <f>VLOOKUP($D1701,metadata!$B$2:$S$450,10,FALSE)</f>
        <v>0</v>
      </c>
      <c r="N1701" t="str">
        <f>VLOOKUP($D1701,metadata!$B$2:$S$450,11,FALSE)</f>
        <v>Atrophaneura alcinous</v>
      </c>
      <c r="O1701" t="str">
        <f>VLOOKUP($D1701,metadata!$B$2:$S$450,12,FALSE)</f>
        <v>lepidoptera</v>
      </c>
      <c r="P1701" t="str">
        <f>VLOOKUP($D1701,metadata!$B$2:$S$450,13,FALSE)</f>
        <v xml:space="preserve"> Fuchu</v>
      </c>
      <c r="Q1701">
        <f>VLOOKUP($D1701,metadata!$B$2:$S$450,14,FALSE)</f>
        <v>35.668968999999997</v>
      </c>
      <c r="R1701">
        <f>VLOOKUP($D1701,metadata!$B$2:$S$450,15,FALSE)</f>
        <v>139.47766899999999</v>
      </c>
      <c r="S1701">
        <f>VLOOKUP($D1701,metadata!$B$2:$S$450,16,FALSE)</f>
        <v>0.05</v>
      </c>
      <c r="T1701">
        <f>VLOOKUP($D1701,metadata!$B$2:$S$450,17,FALSE)</f>
        <v>50</v>
      </c>
      <c r="U1701">
        <f>VLOOKUP($D1701,metadata!$B$2:$S$450,18,FALSE)</f>
        <v>0</v>
      </c>
      <c r="V1701">
        <f>VLOOKUP($D1701,metadata!$B$2:$Z$450,19,FALSE)</f>
        <v>25</v>
      </c>
      <c r="W1701" t="str">
        <f>VLOOKUP($D1701,metadata!$B$2:$Z$450,20,FALSE)</f>
        <v>global average</v>
      </c>
      <c r="X1701">
        <f>VLOOKUP($D1701,metadata!$B$2:$Z$450,21,FALSE)</f>
        <v>0</v>
      </c>
      <c r="Y1701">
        <f>VLOOKUP($D1701,metadata!$B$2:$Z$450,22,FALSE)</f>
        <v>19</v>
      </c>
      <c r="Z1701">
        <f>VLOOKUP($D1701,metadata!$B$2:$Z$450,23,FALSE)</f>
        <v>0</v>
      </c>
      <c r="AA1701">
        <f>VLOOKUP($D1701,metadata!$B$2:$Z$450,24,FALSE)</f>
        <v>0</v>
      </c>
      <c r="AB1701">
        <f>VLOOKUP($D1701,metadata!$B$2:$Z$450,25,FALSE)</f>
        <v>0</v>
      </c>
    </row>
    <row r="1702" spans="3:28" x14ac:dyDescent="0.3">
      <c r="C1702">
        <v>1701</v>
      </c>
      <c r="D1702" s="11" t="str">
        <f t="shared" si="26"/>
        <v>19- Fuchu</v>
      </c>
      <c r="E1702" t="str">
        <f>VLOOKUP($D1702,metadata!$B$2:$S$450,2,FALSE)</f>
        <v>Kato, Y</v>
      </c>
      <c r="F1702" t="str">
        <f>VLOOKUP($D1702,metadata!$B$2:$S$450,3,FALSE)</f>
        <v>Geographic variation in photoperiodic response for the induction of pupal diapause in the Aristolochia-feeding butterfly Atrophaneura alcinous</v>
      </c>
      <c r="G1702" t="str">
        <f>VLOOKUP($D1702,metadata!$B$2:$S$450,4,FALSE)</f>
        <v>10.1303/aez.2005.347</v>
      </c>
      <c r="H1702" t="str">
        <f>VLOOKUP($D1702,metadata!$B$2:$S$450,5,FALSE)</f>
        <v>y</v>
      </c>
      <c r="I1702" t="str">
        <f>VLOOKUP($D1702,metadata!$B$2:$S$450,6,FALSE)</f>
        <v>a</v>
      </c>
      <c r="J1702" t="str">
        <f>VLOOKUP($D1702,metadata!$B$2:$S$450,7,FALSE)</f>
        <v>i</v>
      </c>
      <c r="K1702">
        <f>VLOOKUP($D1702,metadata!$B$2:$S$450,8,FALSE)</f>
        <v>7</v>
      </c>
      <c r="L1702">
        <f>VLOOKUP($D1702,metadata!$B$2:$S$450,9,FALSE)</f>
        <v>5</v>
      </c>
      <c r="M1702">
        <f>VLOOKUP($D1702,metadata!$B$2:$S$450,10,FALSE)</f>
        <v>0</v>
      </c>
      <c r="N1702" t="str">
        <f>VLOOKUP($D1702,metadata!$B$2:$S$450,11,FALSE)</f>
        <v>Atrophaneura alcinous</v>
      </c>
      <c r="O1702" t="str">
        <f>VLOOKUP($D1702,metadata!$B$2:$S$450,12,FALSE)</f>
        <v>lepidoptera</v>
      </c>
      <c r="P1702" t="str">
        <f>VLOOKUP($D1702,metadata!$B$2:$S$450,13,FALSE)</f>
        <v xml:space="preserve"> Fuchu</v>
      </c>
      <c r="Q1702">
        <f>VLOOKUP($D1702,metadata!$B$2:$S$450,14,FALSE)</f>
        <v>35.668968999999997</v>
      </c>
      <c r="R1702">
        <f>VLOOKUP($D1702,metadata!$B$2:$S$450,15,FALSE)</f>
        <v>139.47766899999999</v>
      </c>
      <c r="S1702">
        <f>VLOOKUP($D1702,metadata!$B$2:$S$450,16,FALSE)</f>
        <v>0.05</v>
      </c>
      <c r="T1702">
        <f>VLOOKUP($D1702,metadata!$B$2:$S$450,17,FALSE)</f>
        <v>50</v>
      </c>
      <c r="U1702">
        <f>VLOOKUP($D1702,metadata!$B$2:$S$450,18,FALSE)</f>
        <v>0</v>
      </c>
      <c r="V1702">
        <f>VLOOKUP($D1702,metadata!$B$2:$Z$450,19,FALSE)</f>
        <v>25</v>
      </c>
      <c r="W1702" t="str">
        <f>VLOOKUP($D1702,metadata!$B$2:$Z$450,20,FALSE)</f>
        <v>global average</v>
      </c>
      <c r="X1702">
        <f>VLOOKUP($D1702,metadata!$B$2:$Z$450,21,FALSE)</f>
        <v>0</v>
      </c>
      <c r="Y1702">
        <f>VLOOKUP($D1702,metadata!$B$2:$Z$450,22,FALSE)</f>
        <v>19</v>
      </c>
      <c r="Z1702">
        <f>VLOOKUP($D1702,metadata!$B$2:$Z$450,23,FALSE)</f>
        <v>0</v>
      </c>
      <c r="AA1702">
        <f>VLOOKUP($D1702,metadata!$B$2:$Z$450,24,FALSE)</f>
        <v>0</v>
      </c>
      <c r="AB1702">
        <f>VLOOKUP($D1702,metadata!$B$2:$Z$450,25,FALSE)</f>
        <v>0</v>
      </c>
    </row>
    <row r="1703" spans="3:28" x14ac:dyDescent="0.3">
      <c r="C1703">
        <v>1702</v>
      </c>
      <c r="D1703" s="11" t="str">
        <f t="shared" si="26"/>
        <v>19- Fuchu</v>
      </c>
      <c r="E1703" t="str">
        <f>VLOOKUP($D1703,metadata!$B$2:$S$450,2,FALSE)</f>
        <v>Kato, Y</v>
      </c>
      <c r="F1703" t="str">
        <f>VLOOKUP($D1703,metadata!$B$2:$S$450,3,FALSE)</f>
        <v>Geographic variation in photoperiodic response for the induction of pupal diapause in the Aristolochia-feeding butterfly Atrophaneura alcinous</v>
      </c>
      <c r="G1703" t="str">
        <f>VLOOKUP($D1703,metadata!$B$2:$S$450,4,FALSE)</f>
        <v>10.1303/aez.2005.347</v>
      </c>
      <c r="H1703" t="str">
        <f>VLOOKUP($D1703,metadata!$B$2:$S$450,5,FALSE)</f>
        <v>y</v>
      </c>
      <c r="I1703" t="str">
        <f>VLOOKUP($D1703,metadata!$B$2:$S$450,6,FALSE)</f>
        <v>a</v>
      </c>
      <c r="J1703" t="str">
        <f>VLOOKUP($D1703,metadata!$B$2:$S$450,7,FALSE)</f>
        <v>i</v>
      </c>
      <c r="K1703">
        <f>VLOOKUP($D1703,metadata!$B$2:$S$450,8,FALSE)</f>
        <v>7</v>
      </c>
      <c r="L1703">
        <f>VLOOKUP($D1703,metadata!$B$2:$S$450,9,FALSE)</f>
        <v>5</v>
      </c>
      <c r="M1703">
        <f>VLOOKUP($D1703,metadata!$B$2:$S$450,10,FALSE)</f>
        <v>0</v>
      </c>
      <c r="N1703" t="str">
        <f>VLOOKUP($D1703,metadata!$B$2:$S$450,11,FALSE)</f>
        <v>Atrophaneura alcinous</v>
      </c>
      <c r="O1703" t="str">
        <f>VLOOKUP($D1703,metadata!$B$2:$S$450,12,FALSE)</f>
        <v>lepidoptera</v>
      </c>
      <c r="P1703" t="str">
        <f>VLOOKUP($D1703,metadata!$B$2:$S$450,13,FALSE)</f>
        <v xml:space="preserve"> Fuchu</v>
      </c>
      <c r="Q1703">
        <f>VLOOKUP($D1703,metadata!$B$2:$S$450,14,FALSE)</f>
        <v>35.668968999999997</v>
      </c>
      <c r="R1703">
        <f>VLOOKUP($D1703,metadata!$B$2:$S$450,15,FALSE)</f>
        <v>139.47766899999999</v>
      </c>
      <c r="S1703">
        <f>VLOOKUP($D1703,metadata!$B$2:$S$450,16,FALSE)</f>
        <v>0.05</v>
      </c>
      <c r="T1703">
        <f>VLOOKUP($D1703,metadata!$B$2:$S$450,17,FALSE)</f>
        <v>50</v>
      </c>
      <c r="U1703">
        <f>VLOOKUP($D1703,metadata!$B$2:$S$450,18,FALSE)</f>
        <v>0</v>
      </c>
      <c r="V1703">
        <f>VLOOKUP($D1703,metadata!$B$2:$Z$450,19,FALSE)</f>
        <v>25</v>
      </c>
      <c r="W1703" t="str">
        <f>VLOOKUP($D1703,metadata!$B$2:$Z$450,20,FALSE)</f>
        <v>global average</v>
      </c>
      <c r="X1703">
        <f>VLOOKUP($D1703,metadata!$B$2:$Z$450,21,FALSE)</f>
        <v>0</v>
      </c>
      <c r="Y1703">
        <f>VLOOKUP($D1703,metadata!$B$2:$Z$450,22,FALSE)</f>
        <v>19</v>
      </c>
      <c r="Z1703">
        <f>VLOOKUP($D1703,metadata!$B$2:$Z$450,23,FALSE)</f>
        <v>0</v>
      </c>
      <c r="AA1703">
        <f>VLOOKUP($D1703,metadata!$B$2:$Z$450,24,FALSE)</f>
        <v>0</v>
      </c>
      <c r="AB1703">
        <f>VLOOKUP($D1703,metadata!$B$2:$Z$450,25,FALSE)</f>
        <v>0</v>
      </c>
    </row>
    <row r="1704" spans="3:28" x14ac:dyDescent="0.3">
      <c r="C1704">
        <v>1703</v>
      </c>
      <c r="D1704" s="11" t="str">
        <f t="shared" si="26"/>
        <v>19- Fuchu</v>
      </c>
      <c r="E1704" t="str">
        <f>VLOOKUP($D1704,metadata!$B$2:$S$450,2,FALSE)</f>
        <v>Kato, Y</v>
      </c>
      <c r="F1704" t="str">
        <f>VLOOKUP($D1704,metadata!$B$2:$S$450,3,FALSE)</f>
        <v>Geographic variation in photoperiodic response for the induction of pupal diapause in the Aristolochia-feeding butterfly Atrophaneura alcinous</v>
      </c>
      <c r="G1704" t="str">
        <f>VLOOKUP($D1704,metadata!$B$2:$S$450,4,FALSE)</f>
        <v>10.1303/aez.2005.347</v>
      </c>
      <c r="H1704" t="str">
        <f>VLOOKUP($D1704,metadata!$B$2:$S$450,5,FALSE)</f>
        <v>y</v>
      </c>
      <c r="I1704" t="str">
        <f>VLOOKUP($D1704,metadata!$B$2:$S$450,6,FALSE)</f>
        <v>a</v>
      </c>
      <c r="J1704" t="str">
        <f>VLOOKUP($D1704,metadata!$B$2:$S$450,7,FALSE)</f>
        <v>i</v>
      </c>
      <c r="K1704">
        <f>VLOOKUP($D1704,metadata!$B$2:$S$450,8,FALSE)</f>
        <v>7</v>
      </c>
      <c r="L1704">
        <f>VLOOKUP($D1704,metadata!$B$2:$S$450,9,FALSE)</f>
        <v>5</v>
      </c>
      <c r="M1704">
        <f>VLOOKUP($D1704,metadata!$B$2:$S$450,10,FALSE)</f>
        <v>0</v>
      </c>
      <c r="N1704" t="str">
        <f>VLOOKUP($D1704,metadata!$B$2:$S$450,11,FALSE)</f>
        <v>Atrophaneura alcinous</v>
      </c>
      <c r="O1704" t="str">
        <f>VLOOKUP($D1704,metadata!$B$2:$S$450,12,FALSE)</f>
        <v>lepidoptera</v>
      </c>
      <c r="P1704" t="str">
        <f>VLOOKUP($D1704,metadata!$B$2:$S$450,13,FALSE)</f>
        <v xml:space="preserve"> Fuchu</v>
      </c>
      <c r="Q1704">
        <f>VLOOKUP($D1704,metadata!$B$2:$S$450,14,FALSE)</f>
        <v>35.668968999999997</v>
      </c>
      <c r="R1704">
        <f>VLOOKUP($D1704,metadata!$B$2:$S$450,15,FALSE)</f>
        <v>139.47766899999999</v>
      </c>
      <c r="S1704">
        <f>VLOOKUP($D1704,metadata!$B$2:$S$450,16,FALSE)</f>
        <v>0.05</v>
      </c>
      <c r="T1704">
        <f>VLOOKUP($D1704,metadata!$B$2:$S$450,17,FALSE)</f>
        <v>50</v>
      </c>
      <c r="U1704">
        <f>VLOOKUP($D1704,metadata!$B$2:$S$450,18,FALSE)</f>
        <v>0</v>
      </c>
      <c r="V1704">
        <f>VLOOKUP($D1704,metadata!$B$2:$Z$450,19,FALSE)</f>
        <v>25</v>
      </c>
      <c r="W1704" t="str">
        <f>VLOOKUP($D1704,metadata!$B$2:$Z$450,20,FALSE)</f>
        <v>global average</v>
      </c>
      <c r="X1704">
        <f>VLOOKUP($D1704,metadata!$B$2:$Z$450,21,FALSE)</f>
        <v>0</v>
      </c>
      <c r="Y1704">
        <f>VLOOKUP($D1704,metadata!$B$2:$Z$450,22,FALSE)</f>
        <v>19</v>
      </c>
      <c r="Z1704">
        <f>VLOOKUP($D1704,metadata!$B$2:$Z$450,23,FALSE)</f>
        <v>0</v>
      </c>
      <c r="AA1704">
        <f>VLOOKUP($D1704,metadata!$B$2:$Z$450,24,FALSE)</f>
        <v>0</v>
      </c>
      <c r="AB1704">
        <f>VLOOKUP($D1704,metadata!$B$2:$Z$450,25,FALSE)</f>
        <v>0</v>
      </c>
    </row>
    <row r="1705" spans="3:28" x14ac:dyDescent="0.3">
      <c r="C1705">
        <v>1704</v>
      </c>
      <c r="D1705" s="11" t="str">
        <f t="shared" si="26"/>
        <v>19- Fuchu</v>
      </c>
      <c r="E1705" t="str">
        <f>VLOOKUP($D1705,metadata!$B$2:$S$450,2,FALSE)</f>
        <v>Kato, Y</v>
      </c>
      <c r="F1705" t="str">
        <f>VLOOKUP($D1705,metadata!$B$2:$S$450,3,FALSE)</f>
        <v>Geographic variation in photoperiodic response for the induction of pupal diapause in the Aristolochia-feeding butterfly Atrophaneura alcinous</v>
      </c>
      <c r="G1705" t="str">
        <f>VLOOKUP($D1705,metadata!$B$2:$S$450,4,FALSE)</f>
        <v>10.1303/aez.2005.347</v>
      </c>
      <c r="H1705" t="str">
        <f>VLOOKUP($D1705,metadata!$B$2:$S$450,5,FALSE)</f>
        <v>y</v>
      </c>
      <c r="I1705" t="str">
        <f>VLOOKUP($D1705,metadata!$B$2:$S$450,6,FALSE)</f>
        <v>a</v>
      </c>
      <c r="J1705" t="str">
        <f>VLOOKUP($D1705,metadata!$B$2:$S$450,7,FALSE)</f>
        <v>i</v>
      </c>
      <c r="K1705">
        <f>VLOOKUP($D1705,metadata!$B$2:$S$450,8,FALSE)</f>
        <v>7</v>
      </c>
      <c r="L1705">
        <f>VLOOKUP($D1705,metadata!$B$2:$S$450,9,FALSE)</f>
        <v>5</v>
      </c>
      <c r="M1705">
        <f>VLOOKUP($D1705,metadata!$B$2:$S$450,10,FALSE)</f>
        <v>0</v>
      </c>
      <c r="N1705" t="str">
        <f>VLOOKUP($D1705,metadata!$B$2:$S$450,11,FALSE)</f>
        <v>Atrophaneura alcinous</v>
      </c>
      <c r="O1705" t="str">
        <f>VLOOKUP($D1705,metadata!$B$2:$S$450,12,FALSE)</f>
        <v>lepidoptera</v>
      </c>
      <c r="P1705" t="str">
        <f>VLOOKUP($D1705,metadata!$B$2:$S$450,13,FALSE)</f>
        <v xml:space="preserve"> Fuchu</v>
      </c>
      <c r="Q1705">
        <f>VLOOKUP($D1705,metadata!$B$2:$S$450,14,FALSE)</f>
        <v>35.668968999999997</v>
      </c>
      <c r="R1705">
        <f>VLOOKUP($D1705,metadata!$B$2:$S$450,15,FALSE)</f>
        <v>139.47766899999999</v>
      </c>
      <c r="S1705">
        <f>VLOOKUP($D1705,metadata!$B$2:$S$450,16,FALSE)</f>
        <v>0.05</v>
      </c>
      <c r="T1705">
        <f>VLOOKUP($D1705,metadata!$B$2:$S$450,17,FALSE)</f>
        <v>50</v>
      </c>
      <c r="U1705">
        <f>VLOOKUP($D1705,metadata!$B$2:$S$450,18,FALSE)</f>
        <v>0</v>
      </c>
      <c r="V1705">
        <f>VLOOKUP($D1705,metadata!$B$2:$Z$450,19,FALSE)</f>
        <v>25</v>
      </c>
      <c r="W1705" t="str">
        <f>VLOOKUP($D1705,metadata!$B$2:$Z$450,20,FALSE)</f>
        <v>global average</v>
      </c>
      <c r="X1705">
        <f>VLOOKUP($D1705,metadata!$B$2:$Z$450,21,FALSE)</f>
        <v>0</v>
      </c>
      <c r="Y1705">
        <f>VLOOKUP($D1705,metadata!$B$2:$Z$450,22,FALSE)</f>
        <v>19</v>
      </c>
      <c r="Z1705">
        <f>VLOOKUP($D1705,metadata!$B$2:$Z$450,23,FALSE)</f>
        <v>0</v>
      </c>
      <c r="AA1705">
        <f>VLOOKUP($D1705,metadata!$B$2:$Z$450,24,FALSE)</f>
        <v>0</v>
      </c>
      <c r="AB1705">
        <f>VLOOKUP($D1705,metadata!$B$2:$Z$450,25,FALSE)</f>
        <v>0</v>
      </c>
    </row>
    <row r="1706" spans="3:28" x14ac:dyDescent="0.3">
      <c r="C1706">
        <v>1705</v>
      </c>
      <c r="D1706" s="11" t="str">
        <f t="shared" si="26"/>
        <v>19- Fuchu</v>
      </c>
      <c r="E1706" t="str">
        <f>VLOOKUP($D1706,metadata!$B$2:$S$450,2,FALSE)</f>
        <v>Kato, Y</v>
      </c>
      <c r="F1706" t="str">
        <f>VLOOKUP($D1706,metadata!$B$2:$S$450,3,FALSE)</f>
        <v>Geographic variation in photoperiodic response for the induction of pupal diapause in the Aristolochia-feeding butterfly Atrophaneura alcinous</v>
      </c>
      <c r="G1706" t="str">
        <f>VLOOKUP($D1706,metadata!$B$2:$S$450,4,FALSE)</f>
        <v>10.1303/aez.2005.347</v>
      </c>
      <c r="H1706" t="str">
        <f>VLOOKUP($D1706,metadata!$B$2:$S$450,5,FALSE)</f>
        <v>y</v>
      </c>
      <c r="I1706" t="str">
        <f>VLOOKUP($D1706,metadata!$B$2:$S$450,6,FALSE)</f>
        <v>a</v>
      </c>
      <c r="J1706" t="str">
        <f>VLOOKUP($D1706,metadata!$B$2:$S$450,7,FALSE)</f>
        <v>i</v>
      </c>
      <c r="K1706">
        <f>VLOOKUP($D1706,metadata!$B$2:$S$450,8,FALSE)</f>
        <v>7</v>
      </c>
      <c r="L1706">
        <f>VLOOKUP($D1706,metadata!$B$2:$S$450,9,FALSE)</f>
        <v>5</v>
      </c>
      <c r="M1706">
        <f>VLOOKUP($D1706,metadata!$B$2:$S$450,10,FALSE)</f>
        <v>0</v>
      </c>
      <c r="N1706" t="str">
        <f>VLOOKUP($D1706,metadata!$B$2:$S$450,11,FALSE)</f>
        <v>Atrophaneura alcinous</v>
      </c>
      <c r="O1706" t="str">
        <f>VLOOKUP($D1706,metadata!$B$2:$S$450,12,FALSE)</f>
        <v>lepidoptera</v>
      </c>
      <c r="P1706" t="str">
        <f>VLOOKUP($D1706,metadata!$B$2:$S$450,13,FALSE)</f>
        <v xml:space="preserve"> Fuchu</v>
      </c>
      <c r="Q1706">
        <f>VLOOKUP($D1706,metadata!$B$2:$S$450,14,FALSE)</f>
        <v>35.668968999999997</v>
      </c>
      <c r="R1706">
        <f>VLOOKUP($D1706,metadata!$B$2:$S$450,15,FALSE)</f>
        <v>139.47766899999999</v>
      </c>
      <c r="S1706">
        <f>VLOOKUP($D1706,metadata!$B$2:$S$450,16,FALSE)</f>
        <v>0.05</v>
      </c>
      <c r="T1706">
        <f>VLOOKUP($D1706,metadata!$B$2:$S$450,17,FALSE)</f>
        <v>50</v>
      </c>
      <c r="U1706">
        <f>VLOOKUP($D1706,metadata!$B$2:$S$450,18,FALSE)</f>
        <v>0</v>
      </c>
      <c r="V1706">
        <f>VLOOKUP($D1706,metadata!$B$2:$Z$450,19,FALSE)</f>
        <v>25</v>
      </c>
      <c r="W1706" t="str">
        <f>VLOOKUP($D1706,metadata!$B$2:$Z$450,20,FALSE)</f>
        <v>global average</v>
      </c>
      <c r="X1706">
        <f>VLOOKUP($D1706,metadata!$B$2:$Z$450,21,FALSE)</f>
        <v>0</v>
      </c>
      <c r="Y1706">
        <f>VLOOKUP($D1706,metadata!$B$2:$Z$450,22,FALSE)</f>
        <v>19</v>
      </c>
      <c r="Z1706">
        <f>VLOOKUP($D1706,metadata!$B$2:$Z$450,23,FALSE)</f>
        <v>0</v>
      </c>
      <c r="AA1706">
        <f>VLOOKUP($D1706,metadata!$B$2:$Z$450,24,FALSE)</f>
        <v>0</v>
      </c>
      <c r="AB1706">
        <f>VLOOKUP($D1706,metadata!$B$2:$Z$450,25,FALSE)</f>
        <v>0</v>
      </c>
    </row>
    <row r="1707" spans="3:28" x14ac:dyDescent="0.3">
      <c r="C1707">
        <v>1706</v>
      </c>
      <c r="D1707" s="11" t="str">
        <f t="shared" si="26"/>
        <v>19- Fuchu</v>
      </c>
      <c r="E1707" t="str">
        <f>VLOOKUP($D1707,metadata!$B$2:$S$450,2,FALSE)</f>
        <v>Kato, Y</v>
      </c>
      <c r="F1707" t="str">
        <f>VLOOKUP($D1707,metadata!$B$2:$S$450,3,FALSE)</f>
        <v>Geographic variation in photoperiodic response for the induction of pupal diapause in the Aristolochia-feeding butterfly Atrophaneura alcinous</v>
      </c>
      <c r="G1707" t="str">
        <f>VLOOKUP($D1707,metadata!$B$2:$S$450,4,FALSE)</f>
        <v>10.1303/aez.2005.347</v>
      </c>
      <c r="H1707" t="str">
        <f>VLOOKUP($D1707,metadata!$B$2:$S$450,5,FALSE)</f>
        <v>y</v>
      </c>
      <c r="I1707" t="str">
        <f>VLOOKUP($D1707,metadata!$B$2:$S$450,6,FALSE)</f>
        <v>a</v>
      </c>
      <c r="J1707" t="str">
        <f>VLOOKUP($D1707,metadata!$B$2:$S$450,7,FALSE)</f>
        <v>i</v>
      </c>
      <c r="K1707">
        <f>VLOOKUP($D1707,metadata!$B$2:$S$450,8,FALSE)</f>
        <v>7</v>
      </c>
      <c r="L1707">
        <f>VLOOKUP($D1707,metadata!$B$2:$S$450,9,FALSE)</f>
        <v>5</v>
      </c>
      <c r="M1707">
        <f>VLOOKUP($D1707,metadata!$B$2:$S$450,10,FALSE)</f>
        <v>0</v>
      </c>
      <c r="N1707" t="str">
        <f>VLOOKUP($D1707,metadata!$B$2:$S$450,11,FALSE)</f>
        <v>Atrophaneura alcinous</v>
      </c>
      <c r="O1707" t="str">
        <f>VLOOKUP($D1707,metadata!$B$2:$S$450,12,FALSE)</f>
        <v>lepidoptera</v>
      </c>
      <c r="P1707" t="str">
        <f>VLOOKUP($D1707,metadata!$B$2:$S$450,13,FALSE)</f>
        <v xml:space="preserve"> Fuchu</v>
      </c>
      <c r="Q1707">
        <f>VLOOKUP($D1707,metadata!$B$2:$S$450,14,FALSE)</f>
        <v>35.668968999999997</v>
      </c>
      <c r="R1707">
        <f>VLOOKUP($D1707,metadata!$B$2:$S$450,15,FALSE)</f>
        <v>139.47766899999999</v>
      </c>
      <c r="S1707">
        <f>VLOOKUP($D1707,metadata!$B$2:$S$450,16,FALSE)</f>
        <v>0.05</v>
      </c>
      <c r="T1707">
        <f>VLOOKUP($D1707,metadata!$B$2:$S$450,17,FALSE)</f>
        <v>50</v>
      </c>
      <c r="U1707">
        <f>VLOOKUP($D1707,metadata!$B$2:$S$450,18,FALSE)</f>
        <v>0</v>
      </c>
      <c r="V1707">
        <f>VLOOKUP($D1707,metadata!$B$2:$Z$450,19,FALSE)</f>
        <v>25</v>
      </c>
      <c r="W1707" t="str">
        <f>VLOOKUP($D1707,metadata!$B$2:$Z$450,20,FALSE)</f>
        <v>global average</v>
      </c>
      <c r="X1707">
        <f>VLOOKUP($D1707,metadata!$B$2:$Z$450,21,FALSE)</f>
        <v>0</v>
      </c>
      <c r="Y1707">
        <f>VLOOKUP($D1707,metadata!$B$2:$Z$450,22,FALSE)</f>
        <v>19</v>
      </c>
      <c r="Z1707">
        <f>VLOOKUP($D1707,metadata!$B$2:$Z$450,23,FALSE)</f>
        <v>0</v>
      </c>
      <c r="AA1707">
        <f>VLOOKUP($D1707,metadata!$B$2:$Z$450,24,FALSE)</f>
        <v>0</v>
      </c>
      <c r="AB1707">
        <f>VLOOKUP($D1707,metadata!$B$2:$Z$450,25,FALSE)</f>
        <v>0</v>
      </c>
    </row>
    <row r="1708" spans="3:28" x14ac:dyDescent="0.3">
      <c r="C1708">
        <v>1707</v>
      </c>
      <c r="D1708" s="11" t="str">
        <f t="shared" si="26"/>
        <v>19- Fuchu</v>
      </c>
      <c r="E1708" t="str">
        <f>VLOOKUP($D1708,metadata!$B$2:$S$450,2,FALSE)</f>
        <v>Kato, Y</v>
      </c>
      <c r="F1708" t="str">
        <f>VLOOKUP($D1708,metadata!$B$2:$S$450,3,FALSE)</f>
        <v>Geographic variation in photoperiodic response for the induction of pupal diapause in the Aristolochia-feeding butterfly Atrophaneura alcinous</v>
      </c>
      <c r="G1708" t="str">
        <f>VLOOKUP($D1708,metadata!$B$2:$S$450,4,FALSE)</f>
        <v>10.1303/aez.2005.347</v>
      </c>
      <c r="H1708" t="str">
        <f>VLOOKUP($D1708,metadata!$B$2:$S$450,5,FALSE)</f>
        <v>y</v>
      </c>
      <c r="I1708" t="str">
        <f>VLOOKUP($D1708,metadata!$B$2:$S$450,6,FALSE)</f>
        <v>a</v>
      </c>
      <c r="J1708" t="str">
        <f>VLOOKUP($D1708,metadata!$B$2:$S$450,7,FALSE)</f>
        <v>i</v>
      </c>
      <c r="K1708">
        <f>VLOOKUP($D1708,metadata!$B$2:$S$450,8,FALSE)</f>
        <v>7</v>
      </c>
      <c r="L1708">
        <f>VLOOKUP($D1708,metadata!$B$2:$S$450,9,FALSE)</f>
        <v>5</v>
      </c>
      <c r="M1708">
        <f>VLOOKUP($D1708,metadata!$B$2:$S$450,10,FALSE)</f>
        <v>0</v>
      </c>
      <c r="N1708" t="str">
        <f>VLOOKUP($D1708,metadata!$B$2:$S$450,11,FALSE)</f>
        <v>Atrophaneura alcinous</v>
      </c>
      <c r="O1708" t="str">
        <f>VLOOKUP($D1708,metadata!$B$2:$S$450,12,FALSE)</f>
        <v>lepidoptera</v>
      </c>
      <c r="P1708" t="str">
        <f>VLOOKUP($D1708,metadata!$B$2:$S$450,13,FALSE)</f>
        <v xml:space="preserve"> Fuchu</v>
      </c>
      <c r="Q1708">
        <f>VLOOKUP($D1708,metadata!$B$2:$S$450,14,FALSE)</f>
        <v>35.668968999999997</v>
      </c>
      <c r="R1708">
        <f>VLOOKUP($D1708,metadata!$B$2:$S$450,15,FALSE)</f>
        <v>139.47766899999999</v>
      </c>
      <c r="S1708">
        <f>VLOOKUP($D1708,metadata!$B$2:$S$450,16,FALSE)</f>
        <v>0.05</v>
      </c>
      <c r="T1708">
        <f>VLOOKUP($D1708,metadata!$B$2:$S$450,17,FALSE)</f>
        <v>50</v>
      </c>
      <c r="U1708">
        <f>VLOOKUP($D1708,metadata!$B$2:$S$450,18,FALSE)</f>
        <v>0</v>
      </c>
      <c r="V1708">
        <f>VLOOKUP($D1708,metadata!$B$2:$Z$450,19,FALSE)</f>
        <v>25</v>
      </c>
      <c r="W1708" t="str">
        <f>VLOOKUP($D1708,metadata!$B$2:$Z$450,20,FALSE)</f>
        <v>global average</v>
      </c>
      <c r="X1708">
        <f>VLOOKUP($D1708,metadata!$B$2:$Z$450,21,FALSE)</f>
        <v>0</v>
      </c>
      <c r="Y1708">
        <f>VLOOKUP($D1708,metadata!$B$2:$Z$450,22,FALSE)</f>
        <v>19</v>
      </c>
      <c r="Z1708">
        <f>VLOOKUP($D1708,metadata!$B$2:$Z$450,23,FALSE)</f>
        <v>0</v>
      </c>
      <c r="AA1708">
        <f>VLOOKUP($D1708,metadata!$B$2:$Z$450,24,FALSE)</f>
        <v>0</v>
      </c>
      <c r="AB1708">
        <f>VLOOKUP($D1708,metadata!$B$2:$Z$450,25,FALSE)</f>
        <v>0</v>
      </c>
    </row>
    <row r="1709" spans="3:28" x14ac:dyDescent="0.3">
      <c r="C1709">
        <v>1708</v>
      </c>
      <c r="D1709" s="11" t="str">
        <f t="shared" si="26"/>
        <v>19- Fuchu</v>
      </c>
      <c r="E1709" t="str">
        <f>VLOOKUP($D1709,metadata!$B$2:$S$450,2,FALSE)</f>
        <v>Kato, Y</v>
      </c>
      <c r="F1709" t="str">
        <f>VLOOKUP($D1709,metadata!$B$2:$S$450,3,FALSE)</f>
        <v>Geographic variation in photoperiodic response for the induction of pupal diapause in the Aristolochia-feeding butterfly Atrophaneura alcinous</v>
      </c>
      <c r="G1709" t="str">
        <f>VLOOKUP($D1709,metadata!$B$2:$S$450,4,FALSE)</f>
        <v>10.1303/aez.2005.347</v>
      </c>
      <c r="H1709" t="str">
        <f>VLOOKUP($D1709,metadata!$B$2:$S$450,5,FALSE)</f>
        <v>y</v>
      </c>
      <c r="I1709" t="str">
        <f>VLOOKUP($D1709,metadata!$B$2:$S$450,6,FALSE)</f>
        <v>a</v>
      </c>
      <c r="J1709" t="str">
        <f>VLOOKUP($D1709,metadata!$B$2:$S$450,7,FALSE)</f>
        <v>i</v>
      </c>
      <c r="K1709">
        <f>VLOOKUP($D1709,metadata!$B$2:$S$450,8,FALSE)</f>
        <v>7</v>
      </c>
      <c r="L1709">
        <f>VLOOKUP($D1709,metadata!$B$2:$S$450,9,FALSE)</f>
        <v>5</v>
      </c>
      <c r="M1709">
        <f>VLOOKUP($D1709,metadata!$B$2:$S$450,10,FALSE)</f>
        <v>0</v>
      </c>
      <c r="N1709" t="str">
        <f>VLOOKUP($D1709,metadata!$B$2:$S$450,11,FALSE)</f>
        <v>Atrophaneura alcinous</v>
      </c>
      <c r="O1709" t="str">
        <f>VLOOKUP($D1709,metadata!$B$2:$S$450,12,FALSE)</f>
        <v>lepidoptera</v>
      </c>
      <c r="P1709" t="str">
        <f>VLOOKUP($D1709,metadata!$B$2:$S$450,13,FALSE)</f>
        <v xml:space="preserve"> Fuchu</v>
      </c>
      <c r="Q1709">
        <f>VLOOKUP($D1709,metadata!$B$2:$S$450,14,FALSE)</f>
        <v>35.668968999999997</v>
      </c>
      <c r="R1709">
        <f>VLOOKUP($D1709,metadata!$B$2:$S$450,15,FALSE)</f>
        <v>139.47766899999999</v>
      </c>
      <c r="S1709">
        <f>VLOOKUP($D1709,metadata!$B$2:$S$450,16,FALSE)</f>
        <v>0.05</v>
      </c>
      <c r="T1709">
        <f>VLOOKUP($D1709,metadata!$B$2:$S$450,17,FALSE)</f>
        <v>50</v>
      </c>
      <c r="U1709">
        <f>VLOOKUP($D1709,metadata!$B$2:$S$450,18,FALSE)</f>
        <v>0</v>
      </c>
      <c r="V1709">
        <f>VLOOKUP($D1709,metadata!$B$2:$Z$450,19,FALSE)</f>
        <v>25</v>
      </c>
      <c r="W1709" t="str">
        <f>VLOOKUP($D1709,metadata!$B$2:$Z$450,20,FALSE)</f>
        <v>global average</v>
      </c>
      <c r="X1709">
        <f>VLOOKUP($D1709,metadata!$B$2:$Z$450,21,FALSE)</f>
        <v>0</v>
      </c>
      <c r="Y1709">
        <f>VLOOKUP($D1709,metadata!$B$2:$Z$450,22,FALSE)</f>
        <v>19</v>
      </c>
      <c r="Z1709">
        <f>VLOOKUP($D1709,metadata!$B$2:$Z$450,23,FALSE)</f>
        <v>0</v>
      </c>
      <c r="AA1709">
        <f>VLOOKUP($D1709,metadata!$B$2:$Z$450,24,FALSE)</f>
        <v>0</v>
      </c>
      <c r="AB1709">
        <f>VLOOKUP($D1709,metadata!$B$2:$Z$450,25,FALSE)</f>
        <v>0</v>
      </c>
    </row>
    <row r="1710" spans="3:28" x14ac:dyDescent="0.3">
      <c r="C1710">
        <v>1709</v>
      </c>
      <c r="D1710" s="11" t="str">
        <f t="shared" si="26"/>
        <v>19- Fuchu</v>
      </c>
      <c r="E1710" t="str">
        <f>VLOOKUP($D1710,metadata!$B$2:$S$450,2,FALSE)</f>
        <v>Kato, Y</v>
      </c>
      <c r="F1710" t="str">
        <f>VLOOKUP($D1710,metadata!$B$2:$S$450,3,FALSE)</f>
        <v>Geographic variation in photoperiodic response for the induction of pupal diapause in the Aristolochia-feeding butterfly Atrophaneura alcinous</v>
      </c>
      <c r="G1710" t="str">
        <f>VLOOKUP($D1710,metadata!$B$2:$S$450,4,FALSE)</f>
        <v>10.1303/aez.2005.347</v>
      </c>
      <c r="H1710" t="str">
        <f>VLOOKUP($D1710,metadata!$B$2:$S$450,5,FALSE)</f>
        <v>y</v>
      </c>
      <c r="I1710" t="str">
        <f>VLOOKUP($D1710,metadata!$B$2:$S$450,6,FALSE)</f>
        <v>a</v>
      </c>
      <c r="J1710" t="str">
        <f>VLOOKUP($D1710,metadata!$B$2:$S$450,7,FALSE)</f>
        <v>i</v>
      </c>
      <c r="K1710">
        <f>VLOOKUP($D1710,metadata!$B$2:$S$450,8,FALSE)</f>
        <v>7</v>
      </c>
      <c r="L1710">
        <f>VLOOKUP($D1710,metadata!$B$2:$S$450,9,FALSE)</f>
        <v>5</v>
      </c>
      <c r="M1710">
        <f>VLOOKUP($D1710,metadata!$B$2:$S$450,10,FALSE)</f>
        <v>0</v>
      </c>
      <c r="N1710" t="str">
        <f>VLOOKUP($D1710,metadata!$B$2:$S$450,11,FALSE)</f>
        <v>Atrophaneura alcinous</v>
      </c>
      <c r="O1710" t="str">
        <f>VLOOKUP($D1710,metadata!$B$2:$S$450,12,FALSE)</f>
        <v>lepidoptera</v>
      </c>
      <c r="P1710" t="str">
        <f>VLOOKUP($D1710,metadata!$B$2:$S$450,13,FALSE)</f>
        <v xml:space="preserve"> Fuchu</v>
      </c>
      <c r="Q1710">
        <f>VLOOKUP($D1710,metadata!$B$2:$S$450,14,FALSE)</f>
        <v>35.668968999999997</v>
      </c>
      <c r="R1710">
        <f>VLOOKUP($D1710,metadata!$B$2:$S$450,15,FALSE)</f>
        <v>139.47766899999999</v>
      </c>
      <c r="S1710">
        <f>VLOOKUP($D1710,metadata!$B$2:$S$450,16,FALSE)</f>
        <v>0.05</v>
      </c>
      <c r="T1710">
        <f>VLOOKUP($D1710,metadata!$B$2:$S$450,17,FALSE)</f>
        <v>50</v>
      </c>
      <c r="U1710">
        <f>VLOOKUP($D1710,metadata!$B$2:$S$450,18,FALSE)</f>
        <v>0</v>
      </c>
      <c r="V1710">
        <f>VLOOKUP($D1710,metadata!$B$2:$Z$450,19,FALSE)</f>
        <v>25</v>
      </c>
      <c r="W1710" t="str">
        <f>VLOOKUP($D1710,metadata!$B$2:$Z$450,20,FALSE)</f>
        <v>global average</v>
      </c>
      <c r="X1710">
        <f>VLOOKUP($D1710,metadata!$B$2:$Z$450,21,FALSE)</f>
        <v>0</v>
      </c>
      <c r="Y1710">
        <f>VLOOKUP($D1710,metadata!$B$2:$Z$450,22,FALSE)</f>
        <v>19</v>
      </c>
      <c r="Z1710">
        <f>VLOOKUP($D1710,metadata!$B$2:$Z$450,23,FALSE)</f>
        <v>0</v>
      </c>
      <c r="AA1710">
        <f>VLOOKUP($D1710,metadata!$B$2:$Z$450,24,FALSE)</f>
        <v>0</v>
      </c>
      <c r="AB1710">
        <f>VLOOKUP($D1710,metadata!$B$2:$Z$450,25,FALSE)</f>
        <v>0</v>
      </c>
    </row>
    <row r="1711" spans="3:28" x14ac:dyDescent="0.3">
      <c r="C1711">
        <v>1710</v>
      </c>
      <c r="D1711" s="11" t="str">
        <f t="shared" si="26"/>
        <v>19- Fuchu</v>
      </c>
      <c r="E1711" t="str">
        <f>VLOOKUP($D1711,metadata!$B$2:$S$450,2,FALSE)</f>
        <v>Kato, Y</v>
      </c>
      <c r="F1711" t="str">
        <f>VLOOKUP($D1711,metadata!$B$2:$S$450,3,FALSE)</f>
        <v>Geographic variation in photoperiodic response for the induction of pupal diapause in the Aristolochia-feeding butterfly Atrophaneura alcinous</v>
      </c>
      <c r="G1711" t="str">
        <f>VLOOKUP($D1711,metadata!$B$2:$S$450,4,FALSE)</f>
        <v>10.1303/aez.2005.347</v>
      </c>
      <c r="H1711" t="str">
        <f>VLOOKUP($D1711,metadata!$B$2:$S$450,5,FALSE)</f>
        <v>y</v>
      </c>
      <c r="I1711" t="str">
        <f>VLOOKUP($D1711,metadata!$B$2:$S$450,6,FALSE)</f>
        <v>a</v>
      </c>
      <c r="J1711" t="str">
        <f>VLOOKUP($D1711,metadata!$B$2:$S$450,7,FALSE)</f>
        <v>i</v>
      </c>
      <c r="K1711">
        <f>VLOOKUP($D1711,metadata!$B$2:$S$450,8,FALSE)</f>
        <v>7</v>
      </c>
      <c r="L1711">
        <f>VLOOKUP($D1711,metadata!$B$2:$S$450,9,FALSE)</f>
        <v>5</v>
      </c>
      <c r="M1711">
        <f>VLOOKUP($D1711,metadata!$B$2:$S$450,10,FALSE)</f>
        <v>0</v>
      </c>
      <c r="N1711" t="str">
        <f>VLOOKUP($D1711,metadata!$B$2:$S$450,11,FALSE)</f>
        <v>Atrophaneura alcinous</v>
      </c>
      <c r="O1711" t="str">
        <f>VLOOKUP($D1711,metadata!$B$2:$S$450,12,FALSE)</f>
        <v>lepidoptera</v>
      </c>
      <c r="P1711" t="str">
        <f>VLOOKUP($D1711,metadata!$B$2:$S$450,13,FALSE)</f>
        <v xml:space="preserve"> Fuchu</v>
      </c>
      <c r="Q1711">
        <f>VLOOKUP($D1711,metadata!$B$2:$S$450,14,FALSE)</f>
        <v>35.668968999999997</v>
      </c>
      <c r="R1711">
        <f>VLOOKUP($D1711,metadata!$B$2:$S$450,15,FALSE)</f>
        <v>139.47766899999999</v>
      </c>
      <c r="S1711">
        <f>VLOOKUP($D1711,metadata!$B$2:$S$450,16,FALSE)</f>
        <v>0.05</v>
      </c>
      <c r="T1711">
        <f>VLOOKUP($D1711,metadata!$B$2:$S$450,17,FALSE)</f>
        <v>50</v>
      </c>
      <c r="U1711">
        <f>VLOOKUP($D1711,metadata!$B$2:$S$450,18,FALSE)</f>
        <v>0</v>
      </c>
      <c r="V1711">
        <f>VLOOKUP($D1711,metadata!$B$2:$Z$450,19,FALSE)</f>
        <v>25</v>
      </c>
      <c r="W1711" t="str">
        <f>VLOOKUP($D1711,metadata!$B$2:$Z$450,20,FALSE)</f>
        <v>global average</v>
      </c>
      <c r="X1711">
        <f>VLOOKUP($D1711,metadata!$B$2:$Z$450,21,FALSE)</f>
        <v>0</v>
      </c>
      <c r="Y1711">
        <f>VLOOKUP($D1711,metadata!$B$2:$Z$450,22,FALSE)</f>
        <v>19</v>
      </c>
      <c r="Z1711">
        <f>VLOOKUP($D1711,metadata!$B$2:$Z$450,23,FALSE)</f>
        <v>0</v>
      </c>
      <c r="AA1711">
        <f>VLOOKUP($D1711,metadata!$B$2:$Z$450,24,FALSE)</f>
        <v>0</v>
      </c>
      <c r="AB1711">
        <f>VLOOKUP($D1711,metadata!$B$2:$Z$450,25,FALSE)</f>
        <v>0</v>
      </c>
    </row>
    <row r="1712" spans="3:28" x14ac:dyDescent="0.3">
      <c r="C1712">
        <v>1711</v>
      </c>
      <c r="D1712" s="11" t="str">
        <f t="shared" si="26"/>
        <v>19- Fuchu</v>
      </c>
      <c r="E1712" t="str">
        <f>VLOOKUP($D1712,metadata!$B$2:$S$450,2,FALSE)</f>
        <v>Kato, Y</v>
      </c>
      <c r="F1712" t="str">
        <f>VLOOKUP($D1712,metadata!$B$2:$S$450,3,FALSE)</f>
        <v>Geographic variation in photoperiodic response for the induction of pupal diapause in the Aristolochia-feeding butterfly Atrophaneura alcinous</v>
      </c>
      <c r="G1712" t="str">
        <f>VLOOKUP($D1712,metadata!$B$2:$S$450,4,FALSE)</f>
        <v>10.1303/aez.2005.347</v>
      </c>
      <c r="H1712" t="str">
        <f>VLOOKUP($D1712,metadata!$B$2:$S$450,5,FALSE)</f>
        <v>y</v>
      </c>
      <c r="I1712" t="str">
        <f>VLOOKUP($D1712,metadata!$B$2:$S$450,6,FALSE)</f>
        <v>a</v>
      </c>
      <c r="J1712" t="str">
        <f>VLOOKUP($D1712,metadata!$B$2:$S$450,7,FALSE)</f>
        <v>i</v>
      </c>
      <c r="K1712">
        <f>VLOOKUP($D1712,metadata!$B$2:$S$450,8,FALSE)</f>
        <v>7</v>
      </c>
      <c r="L1712">
        <f>VLOOKUP($D1712,metadata!$B$2:$S$450,9,FALSE)</f>
        <v>5</v>
      </c>
      <c r="M1712">
        <f>VLOOKUP($D1712,metadata!$B$2:$S$450,10,FALSE)</f>
        <v>0</v>
      </c>
      <c r="N1712" t="str">
        <f>VLOOKUP($D1712,metadata!$B$2:$S$450,11,FALSE)</f>
        <v>Atrophaneura alcinous</v>
      </c>
      <c r="O1712" t="str">
        <f>VLOOKUP($D1712,metadata!$B$2:$S$450,12,FALSE)</f>
        <v>lepidoptera</v>
      </c>
      <c r="P1712" t="str">
        <f>VLOOKUP($D1712,metadata!$B$2:$S$450,13,FALSE)</f>
        <v xml:space="preserve"> Fuchu</v>
      </c>
      <c r="Q1712">
        <f>VLOOKUP($D1712,metadata!$B$2:$S$450,14,FALSE)</f>
        <v>35.668968999999997</v>
      </c>
      <c r="R1712">
        <f>VLOOKUP($D1712,metadata!$B$2:$S$450,15,FALSE)</f>
        <v>139.47766899999999</v>
      </c>
      <c r="S1712">
        <f>VLOOKUP($D1712,metadata!$B$2:$S$450,16,FALSE)</f>
        <v>0.05</v>
      </c>
      <c r="T1712">
        <f>VLOOKUP($D1712,metadata!$B$2:$S$450,17,FALSE)</f>
        <v>50</v>
      </c>
      <c r="U1712">
        <f>VLOOKUP($D1712,metadata!$B$2:$S$450,18,FALSE)</f>
        <v>0</v>
      </c>
      <c r="V1712">
        <f>VLOOKUP($D1712,metadata!$B$2:$Z$450,19,FALSE)</f>
        <v>25</v>
      </c>
      <c r="W1712" t="str">
        <f>VLOOKUP($D1712,metadata!$B$2:$Z$450,20,FALSE)</f>
        <v>global average</v>
      </c>
      <c r="X1712">
        <f>VLOOKUP($D1712,metadata!$B$2:$Z$450,21,FALSE)</f>
        <v>0</v>
      </c>
      <c r="Y1712">
        <f>VLOOKUP($D1712,metadata!$B$2:$Z$450,22,FALSE)</f>
        <v>19</v>
      </c>
      <c r="Z1712">
        <f>VLOOKUP($D1712,metadata!$B$2:$Z$450,23,FALSE)</f>
        <v>0</v>
      </c>
      <c r="AA1712">
        <f>VLOOKUP($D1712,metadata!$B$2:$Z$450,24,FALSE)</f>
        <v>0</v>
      </c>
      <c r="AB1712">
        <f>VLOOKUP($D1712,metadata!$B$2:$Z$450,25,FALSE)</f>
        <v>0</v>
      </c>
    </row>
    <row r="1713" spans="3:28" x14ac:dyDescent="0.3">
      <c r="C1713">
        <v>1712</v>
      </c>
      <c r="D1713" s="11" t="str">
        <f t="shared" si="26"/>
        <v>19- Fuchu</v>
      </c>
      <c r="E1713" t="str">
        <f>VLOOKUP($D1713,metadata!$B$2:$S$450,2,FALSE)</f>
        <v>Kato, Y</v>
      </c>
      <c r="F1713" t="str">
        <f>VLOOKUP($D1713,metadata!$B$2:$S$450,3,FALSE)</f>
        <v>Geographic variation in photoperiodic response for the induction of pupal diapause in the Aristolochia-feeding butterfly Atrophaneura alcinous</v>
      </c>
      <c r="G1713" t="str">
        <f>VLOOKUP($D1713,metadata!$B$2:$S$450,4,FALSE)</f>
        <v>10.1303/aez.2005.347</v>
      </c>
      <c r="H1713" t="str">
        <f>VLOOKUP($D1713,metadata!$B$2:$S$450,5,FALSE)</f>
        <v>y</v>
      </c>
      <c r="I1713" t="str">
        <f>VLOOKUP($D1713,metadata!$B$2:$S$450,6,FALSE)</f>
        <v>a</v>
      </c>
      <c r="J1713" t="str">
        <f>VLOOKUP($D1713,metadata!$B$2:$S$450,7,FALSE)</f>
        <v>i</v>
      </c>
      <c r="K1713">
        <f>VLOOKUP($D1713,metadata!$B$2:$S$450,8,FALSE)</f>
        <v>7</v>
      </c>
      <c r="L1713">
        <f>VLOOKUP($D1713,metadata!$B$2:$S$450,9,FALSE)</f>
        <v>5</v>
      </c>
      <c r="M1713">
        <f>VLOOKUP($D1713,metadata!$B$2:$S$450,10,FALSE)</f>
        <v>0</v>
      </c>
      <c r="N1713" t="str">
        <f>VLOOKUP($D1713,metadata!$B$2:$S$450,11,FALSE)</f>
        <v>Atrophaneura alcinous</v>
      </c>
      <c r="O1713" t="str">
        <f>VLOOKUP($D1713,metadata!$B$2:$S$450,12,FALSE)</f>
        <v>lepidoptera</v>
      </c>
      <c r="P1713" t="str">
        <f>VLOOKUP($D1713,metadata!$B$2:$S$450,13,FALSE)</f>
        <v xml:space="preserve"> Fuchu</v>
      </c>
      <c r="Q1713">
        <f>VLOOKUP($D1713,metadata!$B$2:$S$450,14,FALSE)</f>
        <v>35.668968999999997</v>
      </c>
      <c r="R1713">
        <f>VLOOKUP($D1713,metadata!$B$2:$S$450,15,FALSE)</f>
        <v>139.47766899999999</v>
      </c>
      <c r="S1713">
        <f>VLOOKUP($D1713,metadata!$B$2:$S$450,16,FALSE)</f>
        <v>0.05</v>
      </c>
      <c r="T1713">
        <f>VLOOKUP($D1713,metadata!$B$2:$S$450,17,FALSE)</f>
        <v>50</v>
      </c>
      <c r="U1713">
        <f>VLOOKUP($D1713,metadata!$B$2:$S$450,18,FALSE)</f>
        <v>0</v>
      </c>
      <c r="V1713">
        <f>VLOOKUP($D1713,metadata!$B$2:$Z$450,19,FALSE)</f>
        <v>25</v>
      </c>
      <c r="W1713" t="str">
        <f>VLOOKUP($D1713,metadata!$B$2:$Z$450,20,FALSE)</f>
        <v>global average</v>
      </c>
      <c r="X1713">
        <f>VLOOKUP($D1713,metadata!$B$2:$Z$450,21,FALSE)</f>
        <v>0</v>
      </c>
      <c r="Y1713">
        <f>VLOOKUP($D1713,metadata!$B$2:$Z$450,22,FALSE)</f>
        <v>19</v>
      </c>
      <c r="Z1713">
        <f>VLOOKUP($D1713,metadata!$B$2:$Z$450,23,FALSE)</f>
        <v>0</v>
      </c>
      <c r="AA1713">
        <f>VLOOKUP($D1713,metadata!$B$2:$Z$450,24,FALSE)</f>
        <v>0</v>
      </c>
      <c r="AB1713">
        <f>VLOOKUP($D1713,metadata!$B$2:$Z$450,25,FALSE)</f>
        <v>0</v>
      </c>
    </row>
    <row r="1714" spans="3:28" x14ac:dyDescent="0.3">
      <c r="C1714">
        <v>1713</v>
      </c>
      <c r="D1714" s="11" t="str">
        <f t="shared" si="26"/>
        <v>19- Fuchu</v>
      </c>
      <c r="E1714" t="str">
        <f>VLOOKUP($D1714,metadata!$B$2:$S$450,2,FALSE)</f>
        <v>Kato, Y</v>
      </c>
      <c r="F1714" t="str">
        <f>VLOOKUP($D1714,metadata!$B$2:$S$450,3,FALSE)</f>
        <v>Geographic variation in photoperiodic response for the induction of pupal diapause in the Aristolochia-feeding butterfly Atrophaneura alcinous</v>
      </c>
      <c r="G1714" t="str">
        <f>VLOOKUP($D1714,metadata!$B$2:$S$450,4,FALSE)</f>
        <v>10.1303/aez.2005.347</v>
      </c>
      <c r="H1714" t="str">
        <f>VLOOKUP($D1714,metadata!$B$2:$S$450,5,FALSE)</f>
        <v>y</v>
      </c>
      <c r="I1714" t="str">
        <f>VLOOKUP($D1714,metadata!$B$2:$S$450,6,FALSE)</f>
        <v>a</v>
      </c>
      <c r="J1714" t="str">
        <f>VLOOKUP($D1714,metadata!$B$2:$S$450,7,FALSE)</f>
        <v>i</v>
      </c>
      <c r="K1714">
        <f>VLOOKUP($D1714,metadata!$B$2:$S$450,8,FALSE)</f>
        <v>7</v>
      </c>
      <c r="L1714">
        <f>VLOOKUP($D1714,metadata!$B$2:$S$450,9,FALSE)</f>
        <v>5</v>
      </c>
      <c r="M1714">
        <f>VLOOKUP($D1714,metadata!$B$2:$S$450,10,FALSE)</f>
        <v>0</v>
      </c>
      <c r="N1714" t="str">
        <f>VLOOKUP($D1714,metadata!$B$2:$S$450,11,FALSE)</f>
        <v>Atrophaneura alcinous</v>
      </c>
      <c r="O1714" t="str">
        <f>VLOOKUP($D1714,metadata!$B$2:$S$450,12,FALSE)</f>
        <v>lepidoptera</v>
      </c>
      <c r="P1714" t="str">
        <f>VLOOKUP($D1714,metadata!$B$2:$S$450,13,FALSE)</f>
        <v xml:space="preserve"> Fuchu</v>
      </c>
      <c r="Q1714">
        <f>VLOOKUP($D1714,metadata!$B$2:$S$450,14,FALSE)</f>
        <v>35.668968999999997</v>
      </c>
      <c r="R1714">
        <f>VLOOKUP($D1714,metadata!$B$2:$S$450,15,FALSE)</f>
        <v>139.47766899999999</v>
      </c>
      <c r="S1714">
        <f>VLOOKUP($D1714,metadata!$B$2:$S$450,16,FALSE)</f>
        <v>0.05</v>
      </c>
      <c r="T1714">
        <f>VLOOKUP($D1714,metadata!$B$2:$S$450,17,FALSE)</f>
        <v>50</v>
      </c>
      <c r="U1714">
        <f>VLOOKUP($D1714,metadata!$B$2:$S$450,18,FALSE)</f>
        <v>0</v>
      </c>
      <c r="V1714">
        <f>VLOOKUP($D1714,metadata!$B$2:$Z$450,19,FALSE)</f>
        <v>25</v>
      </c>
      <c r="W1714" t="str">
        <f>VLOOKUP($D1714,metadata!$B$2:$Z$450,20,FALSE)</f>
        <v>global average</v>
      </c>
      <c r="X1714">
        <f>VLOOKUP($D1714,metadata!$B$2:$Z$450,21,FALSE)</f>
        <v>0</v>
      </c>
      <c r="Y1714">
        <f>VLOOKUP($D1714,metadata!$B$2:$Z$450,22,FALSE)</f>
        <v>19</v>
      </c>
      <c r="Z1714">
        <f>VLOOKUP($D1714,metadata!$B$2:$Z$450,23,FALSE)</f>
        <v>0</v>
      </c>
      <c r="AA1714">
        <f>VLOOKUP($D1714,metadata!$B$2:$Z$450,24,FALSE)</f>
        <v>0</v>
      </c>
      <c r="AB1714">
        <f>VLOOKUP($D1714,metadata!$B$2:$Z$450,25,FALSE)</f>
        <v>0</v>
      </c>
    </row>
    <row r="1715" spans="3:28" x14ac:dyDescent="0.3">
      <c r="C1715">
        <v>1714</v>
      </c>
      <c r="D1715" s="11" t="str">
        <f t="shared" si="26"/>
        <v>19- Fuchu</v>
      </c>
      <c r="E1715" t="str">
        <f>VLOOKUP($D1715,metadata!$B$2:$S$450,2,FALSE)</f>
        <v>Kato, Y</v>
      </c>
      <c r="F1715" t="str">
        <f>VLOOKUP($D1715,metadata!$B$2:$S$450,3,FALSE)</f>
        <v>Geographic variation in photoperiodic response for the induction of pupal diapause in the Aristolochia-feeding butterfly Atrophaneura alcinous</v>
      </c>
      <c r="G1715" t="str">
        <f>VLOOKUP($D1715,metadata!$B$2:$S$450,4,FALSE)</f>
        <v>10.1303/aez.2005.347</v>
      </c>
      <c r="H1715" t="str">
        <f>VLOOKUP($D1715,metadata!$B$2:$S$450,5,FALSE)</f>
        <v>y</v>
      </c>
      <c r="I1715" t="str">
        <f>VLOOKUP($D1715,metadata!$B$2:$S$450,6,FALSE)</f>
        <v>a</v>
      </c>
      <c r="J1715" t="str">
        <f>VLOOKUP($D1715,metadata!$B$2:$S$450,7,FALSE)</f>
        <v>i</v>
      </c>
      <c r="K1715">
        <f>VLOOKUP($D1715,metadata!$B$2:$S$450,8,FALSE)</f>
        <v>7</v>
      </c>
      <c r="L1715">
        <f>VLOOKUP($D1715,metadata!$B$2:$S$450,9,FALSE)</f>
        <v>5</v>
      </c>
      <c r="M1715">
        <f>VLOOKUP($D1715,metadata!$B$2:$S$450,10,FALSE)</f>
        <v>0</v>
      </c>
      <c r="N1715" t="str">
        <f>VLOOKUP($D1715,metadata!$B$2:$S$450,11,FALSE)</f>
        <v>Atrophaneura alcinous</v>
      </c>
      <c r="O1715" t="str">
        <f>VLOOKUP($D1715,metadata!$B$2:$S$450,12,FALSE)</f>
        <v>lepidoptera</v>
      </c>
      <c r="P1715" t="str">
        <f>VLOOKUP($D1715,metadata!$B$2:$S$450,13,FALSE)</f>
        <v xml:space="preserve"> Fuchu</v>
      </c>
      <c r="Q1715">
        <f>VLOOKUP($D1715,metadata!$B$2:$S$450,14,FALSE)</f>
        <v>35.668968999999997</v>
      </c>
      <c r="R1715">
        <f>VLOOKUP($D1715,metadata!$B$2:$S$450,15,FALSE)</f>
        <v>139.47766899999999</v>
      </c>
      <c r="S1715">
        <f>VLOOKUP($D1715,metadata!$B$2:$S$450,16,FALSE)</f>
        <v>0.05</v>
      </c>
      <c r="T1715">
        <f>VLOOKUP($D1715,metadata!$B$2:$S$450,17,FALSE)</f>
        <v>50</v>
      </c>
      <c r="U1715">
        <f>VLOOKUP($D1715,metadata!$B$2:$S$450,18,FALSE)</f>
        <v>0</v>
      </c>
      <c r="V1715">
        <f>VLOOKUP($D1715,metadata!$B$2:$Z$450,19,FALSE)</f>
        <v>25</v>
      </c>
      <c r="W1715" t="str">
        <f>VLOOKUP($D1715,metadata!$B$2:$Z$450,20,FALSE)</f>
        <v>global average</v>
      </c>
      <c r="X1715">
        <f>VLOOKUP($D1715,metadata!$B$2:$Z$450,21,FALSE)</f>
        <v>0</v>
      </c>
      <c r="Y1715">
        <f>VLOOKUP($D1715,metadata!$B$2:$Z$450,22,FALSE)</f>
        <v>19</v>
      </c>
      <c r="Z1715">
        <f>VLOOKUP($D1715,metadata!$B$2:$Z$450,23,FALSE)</f>
        <v>0</v>
      </c>
      <c r="AA1715">
        <f>VLOOKUP($D1715,metadata!$B$2:$Z$450,24,FALSE)</f>
        <v>0</v>
      </c>
      <c r="AB1715">
        <f>VLOOKUP($D1715,metadata!$B$2:$Z$450,25,FALSE)</f>
        <v>0</v>
      </c>
    </row>
    <row r="1716" spans="3:28" x14ac:dyDescent="0.3">
      <c r="C1716">
        <v>1715</v>
      </c>
      <c r="D1716" s="11" t="str">
        <f t="shared" si="26"/>
        <v>19- Fuchu</v>
      </c>
      <c r="E1716" t="str">
        <f>VLOOKUP($D1716,metadata!$B$2:$S$450,2,FALSE)</f>
        <v>Kato, Y</v>
      </c>
      <c r="F1716" t="str">
        <f>VLOOKUP($D1716,metadata!$B$2:$S$450,3,FALSE)</f>
        <v>Geographic variation in photoperiodic response for the induction of pupal diapause in the Aristolochia-feeding butterfly Atrophaneura alcinous</v>
      </c>
      <c r="G1716" t="str">
        <f>VLOOKUP($D1716,metadata!$B$2:$S$450,4,FALSE)</f>
        <v>10.1303/aez.2005.347</v>
      </c>
      <c r="H1716" t="str">
        <f>VLOOKUP($D1716,metadata!$B$2:$S$450,5,FALSE)</f>
        <v>y</v>
      </c>
      <c r="I1716" t="str">
        <f>VLOOKUP($D1716,metadata!$B$2:$S$450,6,FALSE)</f>
        <v>a</v>
      </c>
      <c r="J1716" t="str">
        <f>VLOOKUP($D1716,metadata!$B$2:$S$450,7,FALSE)</f>
        <v>i</v>
      </c>
      <c r="K1716">
        <f>VLOOKUP($D1716,metadata!$B$2:$S$450,8,FALSE)</f>
        <v>7</v>
      </c>
      <c r="L1716">
        <f>VLOOKUP($D1716,metadata!$B$2:$S$450,9,FALSE)</f>
        <v>5</v>
      </c>
      <c r="M1716">
        <f>VLOOKUP($D1716,metadata!$B$2:$S$450,10,FALSE)</f>
        <v>0</v>
      </c>
      <c r="N1716" t="str">
        <f>VLOOKUP($D1716,metadata!$B$2:$S$450,11,FALSE)</f>
        <v>Atrophaneura alcinous</v>
      </c>
      <c r="O1716" t="str">
        <f>VLOOKUP($D1716,metadata!$B$2:$S$450,12,FALSE)</f>
        <v>lepidoptera</v>
      </c>
      <c r="P1716" t="str">
        <f>VLOOKUP($D1716,metadata!$B$2:$S$450,13,FALSE)</f>
        <v xml:space="preserve"> Fuchu</v>
      </c>
      <c r="Q1716">
        <f>VLOOKUP($D1716,metadata!$B$2:$S$450,14,FALSE)</f>
        <v>35.668968999999997</v>
      </c>
      <c r="R1716">
        <f>VLOOKUP($D1716,metadata!$B$2:$S$450,15,FALSE)</f>
        <v>139.47766899999999</v>
      </c>
      <c r="S1716">
        <f>VLOOKUP($D1716,metadata!$B$2:$S$450,16,FALSE)</f>
        <v>0.05</v>
      </c>
      <c r="T1716">
        <f>VLOOKUP($D1716,metadata!$B$2:$S$450,17,FALSE)</f>
        <v>50</v>
      </c>
      <c r="U1716">
        <f>VLOOKUP($D1716,metadata!$B$2:$S$450,18,FALSE)</f>
        <v>0</v>
      </c>
      <c r="V1716">
        <f>VLOOKUP($D1716,metadata!$B$2:$Z$450,19,FALSE)</f>
        <v>25</v>
      </c>
      <c r="W1716" t="str">
        <f>VLOOKUP($D1716,metadata!$B$2:$Z$450,20,FALSE)</f>
        <v>global average</v>
      </c>
      <c r="X1716">
        <f>VLOOKUP($D1716,metadata!$B$2:$Z$450,21,FALSE)</f>
        <v>0</v>
      </c>
      <c r="Y1716">
        <f>VLOOKUP($D1716,metadata!$B$2:$Z$450,22,FALSE)</f>
        <v>19</v>
      </c>
      <c r="Z1716">
        <f>VLOOKUP($D1716,metadata!$B$2:$Z$450,23,FALSE)</f>
        <v>0</v>
      </c>
      <c r="AA1716">
        <f>VLOOKUP($D1716,metadata!$B$2:$Z$450,24,FALSE)</f>
        <v>0</v>
      </c>
      <c r="AB1716">
        <f>VLOOKUP($D1716,metadata!$B$2:$Z$450,25,FALSE)</f>
        <v>0</v>
      </c>
    </row>
    <row r="1717" spans="3:28" x14ac:dyDescent="0.3">
      <c r="C1717">
        <v>1716</v>
      </c>
      <c r="D1717" s="11" t="str">
        <f t="shared" si="26"/>
        <v>19- Fuchu</v>
      </c>
      <c r="E1717" t="str">
        <f>VLOOKUP($D1717,metadata!$B$2:$S$450,2,FALSE)</f>
        <v>Kato, Y</v>
      </c>
      <c r="F1717" t="str">
        <f>VLOOKUP($D1717,metadata!$B$2:$S$450,3,FALSE)</f>
        <v>Geographic variation in photoperiodic response for the induction of pupal diapause in the Aristolochia-feeding butterfly Atrophaneura alcinous</v>
      </c>
      <c r="G1717" t="str">
        <f>VLOOKUP($D1717,metadata!$B$2:$S$450,4,FALSE)</f>
        <v>10.1303/aez.2005.347</v>
      </c>
      <c r="H1717" t="str">
        <f>VLOOKUP($D1717,metadata!$B$2:$S$450,5,FALSE)</f>
        <v>y</v>
      </c>
      <c r="I1717" t="str">
        <f>VLOOKUP($D1717,metadata!$B$2:$S$450,6,FALSE)</f>
        <v>a</v>
      </c>
      <c r="J1717" t="str">
        <f>VLOOKUP($D1717,metadata!$B$2:$S$450,7,FALSE)</f>
        <v>i</v>
      </c>
      <c r="K1717">
        <f>VLOOKUP($D1717,metadata!$B$2:$S$450,8,FALSE)</f>
        <v>7</v>
      </c>
      <c r="L1717">
        <f>VLOOKUP($D1717,metadata!$B$2:$S$450,9,FALSE)</f>
        <v>5</v>
      </c>
      <c r="M1717">
        <f>VLOOKUP($D1717,metadata!$B$2:$S$450,10,FALSE)</f>
        <v>0</v>
      </c>
      <c r="N1717" t="str">
        <f>VLOOKUP($D1717,metadata!$B$2:$S$450,11,FALSE)</f>
        <v>Atrophaneura alcinous</v>
      </c>
      <c r="O1717" t="str">
        <f>VLOOKUP($D1717,metadata!$B$2:$S$450,12,FALSE)</f>
        <v>lepidoptera</v>
      </c>
      <c r="P1717" t="str">
        <f>VLOOKUP($D1717,metadata!$B$2:$S$450,13,FALSE)</f>
        <v xml:space="preserve"> Fuchu</v>
      </c>
      <c r="Q1717">
        <f>VLOOKUP($D1717,metadata!$B$2:$S$450,14,FALSE)</f>
        <v>35.668968999999997</v>
      </c>
      <c r="R1717">
        <f>VLOOKUP($D1717,metadata!$B$2:$S$450,15,FALSE)</f>
        <v>139.47766899999999</v>
      </c>
      <c r="S1717">
        <f>VLOOKUP($D1717,metadata!$B$2:$S$450,16,FALSE)</f>
        <v>0.05</v>
      </c>
      <c r="T1717">
        <f>VLOOKUP($D1717,metadata!$B$2:$S$450,17,FALSE)</f>
        <v>50</v>
      </c>
      <c r="U1717">
        <f>VLOOKUP($D1717,metadata!$B$2:$S$450,18,FALSE)</f>
        <v>0</v>
      </c>
      <c r="V1717">
        <f>VLOOKUP($D1717,metadata!$B$2:$Z$450,19,FALSE)</f>
        <v>25</v>
      </c>
      <c r="W1717" t="str">
        <f>VLOOKUP($D1717,metadata!$B$2:$Z$450,20,FALSE)</f>
        <v>global average</v>
      </c>
      <c r="X1717">
        <f>VLOOKUP($D1717,metadata!$B$2:$Z$450,21,FALSE)</f>
        <v>0</v>
      </c>
      <c r="Y1717">
        <f>VLOOKUP($D1717,metadata!$B$2:$Z$450,22,FALSE)</f>
        <v>19</v>
      </c>
      <c r="Z1717">
        <f>VLOOKUP($D1717,metadata!$B$2:$Z$450,23,FALSE)</f>
        <v>0</v>
      </c>
      <c r="AA1717">
        <f>VLOOKUP($D1717,metadata!$B$2:$Z$450,24,FALSE)</f>
        <v>0</v>
      </c>
      <c r="AB1717">
        <f>VLOOKUP($D1717,metadata!$B$2:$Z$450,25,FALSE)</f>
        <v>0</v>
      </c>
    </row>
    <row r="1718" spans="3:28" x14ac:dyDescent="0.3">
      <c r="C1718">
        <v>1717</v>
      </c>
      <c r="D1718" s="11" t="str">
        <f t="shared" si="26"/>
        <v>19- Fuchu</v>
      </c>
      <c r="E1718" t="str">
        <f>VLOOKUP($D1718,metadata!$B$2:$S$450,2,FALSE)</f>
        <v>Kato, Y</v>
      </c>
      <c r="F1718" t="str">
        <f>VLOOKUP($D1718,metadata!$B$2:$S$450,3,FALSE)</f>
        <v>Geographic variation in photoperiodic response for the induction of pupal diapause in the Aristolochia-feeding butterfly Atrophaneura alcinous</v>
      </c>
      <c r="G1718" t="str">
        <f>VLOOKUP($D1718,metadata!$B$2:$S$450,4,FALSE)</f>
        <v>10.1303/aez.2005.347</v>
      </c>
      <c r="H1718" t="str">
        <f>VLOOKUP($D1718,metadata!$B$2:$S$450,5,FALSE)</f>
        <v>y</v>
      </c>
      <c r="I1718" t="str">
        <f>VLOOKUP($D1718,metadata!$B$2:$S$450,6,FALSE)</f>
        <v>a</v>
      </c>
      <c r="J1718" t="str">
        <f>VLOOKUP($D1718,metadata!$B$2:$S$450,7,FALSE)</f>
        <v>i</v>
      </c>
      <c r="K1718">
        <f>VLOOKUP($D1718,metadata!$B$2:$S$450,8,FALSE)</f>
        <v>7</v>
      </c>
      <c r="L1718">
        <f>VLOOKUP($D1718,metadata!$B$2:$S$450,9,FALSE)</f>
        <v>5</v>
      </c>
      <c r="M1718">
        <f>VLOOKUP($D1718,metadata!$B$2:$S$450,10,FALSE)</f>
        <v>0</v>
      </c>
      <c r="N1718" t="str">
        <f>VLOOKUP($D1718,metadata!$B$2:$S$450,11,FALSE)</f>
        <v>Atrophaneura alcinous</v>
      </c>
      <c r="O1718" t="str">
        <f>VLOOKUP($D1718,metadata!$B$2:$S$450,12,FALSE)</f>
        <v>lepidoptera</v>
      </c>
      <c r="P1718" t="str">
        <f>VLOOKUP($D1718,metadata!$B$2:$S$450,13,FALSE)</f>
        <v xml:space="preserve"> Fuchu</v>
      </c>
      <c r="Q1718">
        <f>VLOOKUP($D1718,metadata!$B$2:$S$450,14,FALSE)</f>
        <v>35.668968999999997</v>
      </c>
      <c r="R1718">
        <f>VLOOKUP($D1718,metadata!$B$2:$S$450,15,FALSE)</f>
        <v>139.47766899999999</v>
      </c>
      <c r="S1718">
        <f>VLOOKUP($D1718,metadata!$B$2:$S$450,16,FALSE)</f>
        <v>0.05</v>
      </c>
      <c r="T1718">
        <f>VLOOKUP($D1718,metadata!$B$2:$S$450,17,FALSE)</f>
        <v>50</v>
      </c>
      <c r="U1718">
        <f>VLOOKUP($D1718,metadata!$B$2:$S$450,18,FALSE)</f>
        <v>0</v>
      </c>
      <c r="V1718">
        <f>VLOOKUP($D1718,metadata!$B$2:$Z$450,19,FALSE)</f>
        <v>25</v>
      </c>
      <c r="W1718" t="str">
        <f>VLOOKUP($D1718,metadata!$B$2:$Z$450,20,FALSE)</f>
        <v>global average</v>
      </c>
      <c r="X1718">
        <f>VLOOKUP($D1718,metadata!$B$2:$Z$450,21,FALSE)</f>
        <v>0</v>
      </c>
      <c r="Y1718">
        <f>VLOOKUP($D1718,metadata!$B$2:$Z$450,22,FALSE)</f>
        <v>19</v>
      </c>
      <c r="Z1718">
        <f>VLOOKUP($D1718,metadata!$B$2:$Z$450,23,FALSE)</f>
        <v>0</v>
      </c>
      <c r="AA1718">
        <f>VLOOKUP($D1718,metadata!$B$2:$Z$450,24,FALSE)</f>
        <v>0</v>
      </c>
      <c r="AB1718">
        <f>VLOOKUP($D1718,metadata!$B$2:$Z$450,25,FALSE)</f>
        <v>0</v>
      </c>
    </row>
    <row r="1719" spans="3:28" x14ac:dyDescent="0.3">
      <c r="C1719">
        <v>1718</v>
      </c>
      <c r="D1719" s="11" t="str">
        <f t="shared" si="26"/>
        <v>19- Fuchu</v>
      </c>
      <c r="E1719" t="str">
        <f>VLOOKUP($D1719,metadata!$B$2:$S$450,2,FALSE)</f>
        <v>Kato, Y</v>
      </c>
      <c r="F1719" t="str">
        <f>VLOOKUP($D1719,metadata!$B$2:$S$450,3,FALSE)</f>
        <v>Geographic variation in photoperiodic response for the induction of pupal diapause in the Aristolochia-feeding butterfly Atrophaneura alcinous</v>
      </c>
      <c r="G1719" t="str">
        <f>VLOOKUP($D1719,metadata!$B$2:$S$450,4,FALSE)</f>
        <v>10.1303/aez.2005.347</v>
      </c>
      <c r="H1719" t="str">
        <f>VLOOKUP($D1719,metadata!$B$2:$S$450,5,FALSE)</f>
        <v>y</v>
      </c>
      <c r="I1719" t="str">
        <f>VLOOKUP($D1719,metadata!$B$2:$S$450,6,FALSE)</f>
        <v>a</v>
      </c>
      <c r="J1719" t="str">
        <f>VLOOKUP($D1719,metadata!$B$2:$S$450,7,FALSE)</f>
        <v>i</v>
      </c>
      <c r="K1719">
        <f>VLOOKUP($D1719,metadata!$B$2:$S$450,8,FALSE)</f>
        <v>7</v>
      </c>
      <c r="L1719">
        <f>VLOOKUP($D1719,metadata!$B$2:$S$450,9,FALSE)</f>
        <v>5</v>
      </c>
      <c r="M1719">
        <f>VLOOKUP($D1719,metadata!$B$2:$S$450,10,FALSE)</f>
        <v>0</v>
      </c>
      <c r="N1719" t="str">
        <f>VLOOKUP($D1719,metadata!$B$2:$S$450,11,FALSE)</f>
        <v>Atrophaneura alcinous</v>
      </c>
      <c r="O1719" t="str">
        <f>VLOOKUP($D1719,metadata!$B$2:$S$450,12,FALSE)</f>
        <v>lepidoptera</v>
      </c>
      <c r="P1719" t="str">
        <f>VLOOKUP($D1719,metadata!$B$2:$S$450,13,FALSE)</f>
        <v xml:space="preserve"> Fuchu</v>
      </c>
      <c r="Q1719">
        <f>VLOOKUP($D1719,metadata!$B$2:$S$450,14,FALSE)</f>
        <v>35.668968999999997</v>
      </c>
      <c r="R1719">
        <f>VLOOKUP($D1719,metadata!$B$2:$S$450,15,FALSE)</f>
        <v>139.47766899999999</v>
      </c>
      <c r="S1719">
        <f>VLOOKUP($D1719,metadata!$B$2:$S$450,16,FALSE)</f>
        <v>0.05</v>
      </c>
      <c r="T1719">
        <f>VLOOKUP($D1719,metadata!$B$2:$S$450,17,FALSE)</f>
        <v>50</v>
      </c>
      <c r="U1719">
        <f>VLOOKUP($D1719,metadata!$B$2:$S$450,18,FALSE)</f>
        <v>0</v>
      </c>
      <c r="V1719">
        <f>VLOOKUP($D1719,metadata!$B$2:$Z$450,19,FALSE)</f>
        <v>25</v>
      </c>
      <c r="W1719" t="str">
        <f>VLOOKUP($D1719,metadata!$B$2:$Z$450,20,FALSE)</f>
        <v>global average</v>
      </c>
      <c r="X1719">
        <f>VLOOKUP($D1719,metadata!$B$2:$Z$450,21,FALSE)</f>
        <v>0</v>
      </c>
      <c r="Y1719">
        <f>VLOOKUP($D1719,metadata!$B$2:$Z$450,22,FALSE)</f>
        <v>19</v>
      </c>
      <c r="Z1719">
        <f>VLOOKUP($D1719,metadata!$B$2:$Z$450,23,FALSE)</f>
        <v>0</v>
      </c>
      <c r="AA1719">
        <f>VLOOKUP($D1719,metadata!$B$2:$Z$450,24,FALSE)</f>
        <v>0</v>
      </c>
      <c r="AB1719">
        <f>VLOOKUP($D1719,metadata!$B$2:$Z$450,25,FALSE)</f>
        <v>0</v>
      </c>
    </row>
    <row r="1720" spans="3:28" x14ac:dyDescent="0.3">
      <c r="C1720">
        <v>1719</v>
      </c>
      <c r="D1720" s="11" t="str">
        <f t="shared" si="26"/>
        <v>19- Fuchu</v>
      </c>
      <c r="E1720" t="str">
        <f>VLOOKUP($D1720,metadata!$B$2:$S$450,2,FALSE)</f>
        <v>Kato, Y</v>
      </c>
      <c r="F1720" t="str">
        <f>VLOOKUP($D1720,metadata!$B$2:$S$450,3,FALSE)</f>
        <v>Geographic variation in photoperiodic response for the induction of pupal diapause in the Aristolochia-feeding butterfly Atrophaneura alcinous</v>
      </c>
      <c r="G1720" t="str">
        <f>VLOOKUP($D1720,metadata!$B$2:$S$450,4,FALSE)</f>
        <v>10.1303/aez.2005.347</v>
      </c>
      <c r="H1720" t="str">
        <f>VLOOKUP($D1720,metadata!$B$2:$S$450,5,FALSE)</f>
        <v>y</v>
      </c>
      <c r="I1720" t="str">
        <f>VLOOKUP($D1720,metadata!$B$2:$S$450,6,FALSE)</f>
        <v>a</v>
      </c>
      <c r="J1720" t="str">
        <f>VLOOKUP($D1720,metadata!$B$2:$S$450,7,FALSE)</f>
        <v>i</v>
      </c>
      <c r="K1720">
        <f>VLOOKUP($D1720,metadata!$B$2:$S$450,8,FALSE)</f>
        <v>7</v>
      </c>
      <c r="L1720">
        <f>VLOOKUP($D1720,metadata!$B$2:$S$450,9,FALSE)</f>
        <v>5</v>
      </c>
      <c r="M1720">
        <f>VLOOKUP($D1720,metadata!$B$2:$S$450,10,FALSE)</f>
        <v>0</v>
      </c>
      <c r="N1720" t="str">
        <f>VLOOKUP($D1720,metadata!$B$2:$S$450,11,FALSE)</f>
        <v>Atrophaneura alcinous</v>
      </c>
      <c r="O1720" t="str">
        <f>VLOOKUP($D1720,metadata!$B$2:$S$450,12,FALSE)</f>
        <v>lepidoptera</v>
      </c>
      <c r="P1720" t="str">
        <f>VLOOKUP($D1720,metadata!$B$2:$S$450,13,FALSE)</f>
        <v xml:space="preserve"> Fuchu</v>
      </c>
      <c r="Q1720">
        <f>VLOOKUP($D1720,metadata!$B$2:$S$450,14,FALSE)</f>
        <v>35.668968999999997</v>
      </c>
      <c r="R1720">
        <f>VLOOKUP($D1720,metadata!$B$2:$S$450,15,FALSE)</f>
        <v>139.47766899999999</v>
      </c>
      <c r="S1720">
        <f>VLOOKUP($D1720,metadata!$B$2:$S$450,16,FALSE)</f>
        <v>0.05</v>
      </c>
      <c r="T1720">
        <f>VLOOKUP($D1720,metadata!$B$2:$S$450,17,FALSE)</f>
        <v>50</v>
      </c>
      <c r="U1720">
        <f>VLOOKUP($D1720,metadata!$B$2:$S$450,18,FALSE)</f>
        <v>0</v>
      </c>
      <c r="V1720">
        <f>VLOOKUP($D1720,metadata!$B$2:$Z$450,19,FALSE)</f>
        <v>25</v>
      </c>
      <c r="W1720" t="str">
        <f>VLOOKUP($D1720,metadata!$B$2:$Z$450,20,FALSE)</f>
        <v>global average</v>
      </c>
      <c r="X1720">
        <f>VLOOKUP($D1720,metadata!$B$2:$Z$450,21,FALSE)</f>
        <v>0</v>
      </c>
      <c r="Y1720">
        <f>VLOOKUP($D1720,metadata!$B$2:$Z$450,22,FALSE)</f>
        <v>19</v>
      </c>
      <c r="Z1720">
        <f>VLOOKUP($D1720,metadata!$B$2:$Z$450,23,FALSE)</f>
        <v>0</v>
      </c>
      <c r="AA1720">
        <f>VLOOKUP($D1720,metadata!$B$2:$Z$450,24,FALSE)</f>
        <v>0</v>
      </c>
      <c r="AB1720">
        <f>VLOOKUP($D1720,metadata!$B$2:$Z$450,25,FALSE)</f>
        <v>0</v>
      </c>
    </row>
    <row r="1721" spans="3:28" x14ac:dyDescent="0.3">
      <c r="C1721">
        <v>1720</v>
      </c>
      <c r="D1721" s="11" t="str">
        <f t="shared" si="26"/>
        <v>19- Fuchu</v>
      </c>
      <c r="E1721" t="str">
        <f>VLOOKUP($D1721,metadata!$B$2:$S$450,2,FALSE)</f>
        <v>Kato, Y</v>
      </c>
      <c r="F1721" t="str">
        <f>VLOOKUP($D1721,metadata!$B$2:$S$450,3,FALSE)</f>
        <v>Geographic variation in photoperiodic response for the induction of pupal diapause in the Aristolochia-feeding butterfly Atrophaneura alcinous</v>
      </c>
      <c r="G1721" t="str">
        <f>VLOOKUP($D1721,metadata!$B$2:$S$450,4,FALSE)</f>
        <v>10.1303/aez.2005.347</v>
      </c>
      <c r="H1721" t="str">
        <f>VLOOKUP($D1721,metadata!$B$2:$S$450,5,FALSE)</f>
        <v>y</v>
      </c>
      <c r="I1721" t="str">
        <f>VLOOKUP($D1721,metadata!$B$2:$S$450,6,FALSE)</f>
        <v>a</v>
      </c>
      <c r="J1721" t="str">
        <f>VLOOKUP($D1721,metadata!$B$2:$S$450,7,FALSE)</f>
        <v>i</v>
      </c>
      <c r="K1721">
        <f>VLOOKUP($D1721,metadata!$B$2:$S$450,8,FALSE)</f>
        <v>7</v>
      </c>
      <c r="L1721">
        <f>VLOOKUP($D1721,metadata!$B$2:$S$450,9,FALSE)</f>
        <v>5</v>
      </c>
      <c r="M1721">
        <f>VLOOKUP($D1721,metadata!$B$2:$S$450,10,FALSE)</f>
        <v>0</v>
      </c>
      <c r="N1721" t="str">
        <f>VLOOKUP($D1721,metadata!$B$2:$S$450,11,FALSE)</f>
        <v>Atrophaneura alcinous</v>
      </c>
      <c r="O1721" t="str">
        <f>VLOOKUP($D1721,metadata!$B$2:$S$450,12,FALSE)</f>
        <v>lepidoptera</v>
      </c>
      <c r="P1721" t="str">
        <f>VLOOKUP($D1721,metadata!$B$2:$S$450,13,FALSE)</f>
        <v xml:space="preserve"> Fuchu</v>
      </c>
      <c r="Q1721">
        <f>VLOOKUP($D1721,metadata!$B$2:$S$450,14,FALSE)</f>
        <v>35.668968999999997</v>
      </c>
      <c r="R1721">
        <f>VLOOKUP($D1721,metadata!$B$2:$S$450,15,FALSE)</f>
        <v>139.47766899999999</v>
      </c>
      <c r="S1721">
        <f>VLOOKUP($D1721,metadata!$B$2:$S$450,16,FALSE)</f>
        <v>0.05</v>
      </c>
      <c r="T1721">
        <f>VLOOKUP($D1721,metadata!$B$2:$S$450,17,FALSE)</f>
        <v>50</v>
      </c>
      <c r="U1721">
        <f>VLOOKUP($D1721,metadata!$B$2:$S$450,18,FALSE)</f>
        <v>0</v>
      </c>
      <c r="V1721">
        <f>VLOOKUP($D1721,metadata!$B$2:$Z$450,19,FALSE)</f>
        <v>25</v>
      </c>
      <c r="W1721" t="str">
        <f>VLOOKUP($D1721,metadata!$B$2:$Z$450,20,FALSE)</f>
        <v>global average</v>
      </c>
      <c r="X1721">
        <f>VLOOKUP($D1721,metadata!$B$2:$Z$450,21,FALSE)</f>
        <v>0</v>
      </c>
      <c r="Y1721">
        <f>VLOOKUP($D1721,metadata!$B$2:$Z$450,22,FALSE)</f>
        <v>19</v>
      </c>
      <c r="Z1721">
        <f>VLOOKUP($D1721,metadata!$B$2:$Z$450,23,FALSE)</f>
        <v>0</v>
      </c>
      <c r="AA1721">
        <f>VLOOKUP($D1721,metadata!$B$2:$Z$450,24,FALSE)</f>
        <v>0</v>
      </c>
      <c r="AB1721">
        <f>VLOOKUP($D1721,metadata!$B$2:$Z$450,25,FALSE)</f>
        <v>0</v>
      </c>
    </row>
    <row r="1722" spans="3:28" x14ac:dyDescent="0.3">
      <c r="C1722">
        <v>1721</v>
      </c>
      <c r="D1722" s="11" t="str">
        <f t="shared" si="26"/>
        <v>19- Fuchu</v>
      </c>
      <c r="E1722" t="str">
        <f>VLOOKUP($D1722,metadata!$B$2:$S$450,2,FALSE)</f>
        <v>Kato, Y</v>
      </c>
      <c r="F1722" t="str">
        <f>VLOOKUP($D1722,metadata!$B$2:$S$450,3,FALSE)</f>
        <v>Geographic variation in photoperiodic response for the induction of pupal diapause in the Aristolochia-feeding butterfly Atrophaneura alcinous</v>
      </c>
      <c r="G1722" t="str">
        <f>VLOOKUP($D1722,metadata!$B$2:$S$450,4,FALSE)</f>
        <v>10.1303/aez.2005.347</v>
      </c>
      <c r="H1722" t="str">
        <f>VLOOKUP($D1722,metadata!$B$2:$S$450,5,FALSE)</f>
        <v>y</v>
      </c>
      <c r="I1722" t="str">
        <f>VLOOKUP($D1722,metadata!$B$2:$S$450,6,FALSE)</f>
        <v>a</v>
      </c>
      <c r="J1722" t="str">
        <f>VLOOKUP($D1722,metadata!$B$2:$S$450,7,FALSE)</f>
        <v>i</v>
      </c>
      <c r="K1722">
        <f>VLOOKUP($D1722,metadata!$B$2:$S$450,8,FALSE)</f>
        <v>7</v>
      </c>
      <c r="L1722">
        <f>VLOOKUP($D1722,metadata!$B$2:$S$450,9,FALSE)</f>
        <v>5</v>
      </c>
      <c r="M1722">
        <f>VLOOKUP($D1722,metadata!$B$2:$S$450,10,FALSE)</f>
        <v>0</v>
      </c>
      <c r="N1722" t="str">
        <f>VLOOKUP($D1722,metadata!$B$2:$S$450,11,FALSE)</f>
        <v>Atrophaneura alcinous</v>
      </c>
      <c r="O1722" t="str">
        <f>VLOOKUP($D1722,metadata!$B$2:$S$450,12,FALSE)</f>
        <v>lepidoptera</v>
      </c>
      <c r="P1722" t="str">
        <f>VLOOKUP($D1722,metadata!$B$2:$S$450,13,FALSE)</f>
        <v xml:space="preserve"> Fuchu</v>
      </c>
      <c r="Q1722">
        <f>VLOOKUP($D1722,metadata!$B$2:$S$450,14,FALSE)</f>
        <v>35.668968999999997</v>
      </c>
      <c r="R1722">
        <f>VLOOKUP($D1722,metadata!$B$2:$S$450,15,FALSE)</f>
        <v>139.47766899999999</v>
      </c>
      <c r="S1722">
        <f>VLOOKUP($D1722,metadata!$B$2:$S$450,16,FALSE)</f>
        <v>0.05</v>
      </c>
      <c r="T1722">
        <f>VLOOKUP($D1722,metadata!$B$2:$S$450,17,FALSE)</f>
        <v>50</v>
      </c>
      <c r="U1722">
        <f>VLOOKUP($D1722,metadata!$B$2:$S$450,18,FALSE)</f>
        <v>0</v>
      </c>
      <c r="V1722">
        <f>VLOOKUP($D1722,metadata!$B$2:$Z$450,19,FALSE)</f>
        <v>25</v>
      </c>
      <c r="W1722" t="str">
        <f>VLOOKUP($D1722,metadata!$B$2:$Z$450,20,FALSE)</f>
        <v>global average</v>
      </c>
      <c r="X1722">
        <f>VLOOKUP($D1722,metadata!$B$2:$Z$450,21,FALSE)</f>
        <v>0</v>
      </c>
      <c r="Y1722">
        <f>VLOOKUP($D1722,metadata!$B$2:$Z$450,22,FALSE)</f>
        <v>19</v>
      </c>
      <c r="Z1722">
        <f>VLOOKUP($D1722,metadata!$B$2:$Z$450,23,FALSE)</f>
        <v>0</v>
      </c>
      <c r="AA1722">
        <f>VLOOKUP($D1722,metadata!$B$2:$Z$450,24,FALSE)</f>
        <v>0</v>
      </c>
      <c r="AB1722">
        <f>VLOOKUP($D1722,metadata!$B$2:$Z$450,25,FALSE)</f>
        <v>0</v>
      </c>
    </row>
    <row r="1723" spans="3:28" x14ac:dyDescent="0.3">
      <c r="C1723">
        <v>1722</v>
      </c>
      <c r="D1723" s="11" t="str">
        <f t="shared" si="26"/>
        <v>19- Fuchu</v>
      </c>
      <c r="E1723" t="str">
        <f>VLOOKUP($D1723,metadata!$B$2:$S$450,2,FALSE)</f>
        <v>Kato, Y</v>
      </c>
      <c r="F1723" t="str">
        <f>VLOOKUP($D1723,metadata!$B$2:$S$450,3,FALSE)</f>
        <v>Geographic variation in photoperiodic response for the induction of pupal diapause in the Aristolochia-feeding butterfly Atrophaneura alcinous</v>
      </c>
      <c r="G1723" t="str">
        <f>VLOOKUP($D1723,metadata!$B$2:$S$450,4,FALSE)</f>
        <v>10.1303/aez.2005.347</v>
      </c>
      <c r="H1723" t="str">
        <f>VLOOKUP($D1723,metadata!$B$2:$S$450,5,FALSE)</f>
        <v>y</v>
      </c>
      <c r="I1723" t="str">
        <f>VLOOKUP($D1723,metadata!$B$2:$S$450,6,FALSE)</f>
        <v>a</v>
      </c>
      <c r="J1723" t="str">
        <f>VLOOKUP($D1723,metadata!$B$2:$S$450,7,FALSE)</f>
        <v>i</v>
      </c>
      <c r="K1723">
        <f>VLOOKUP($D1723,metadata!$B$2:$S$450,8,FALSE)</f>
        <v>7</v>
      </c>
      <c r="L1723">
        <f>VLOOKUP($D1723,metadata!$B$2:$S$450,9,FALSE)</f>
        <v>5</v>
      </c>
      <c r="M1723">
        <f>VLOOKUP($D1723,metadata!$B$2:$S$450,10,FALSE)</f>
        <v>0</v>
      </c>
      <c r="N1723" t="str">
        <f>VLOOKUP($D1723,metadata!$B$2:$S$450,11,FALSE)</f>
        <v>Atrophaneura alcinous</v>
      </c>
      <c r="O1723" t="str">
        <f>VLOOKUP($D1723,metadata!$B$2:$S$450,12,FALSE)</f>
        <v>lepidoptera</v>
      </c>
      <c r="P1723" t="str">
        <f>VLOOKUP($D1723,metadata!$B$2:$S$450,13,FALSE)</f>
        <v xml:space="preserve"> Fuchu</v>
      </c>
      <c r="Q1723">
        <f>VLOOKUP($D1723,metadata!$B$2:$S$450,14,FALSE)</f>
        <v>35.668968999999997</v>
      </c>
      <c r="R1723">
        <f>VLOOKUP($D1723,metadata!$B$2:$S$450,15,FALSE)</f>
        <v>139.47766899999999</v>
      </c>
      <c r="S1723">
        <f>VLOOKUP($D1723,metadata!$B$2:$S$450,16,FALSE)</f>
        <v>0.05</v>
      </c>
      <c r="T1723">
        <f>VLOOKUP($D1723,metadata!$B$2:$S$450,17,FALSE)</f>
        <v>50</v>
      </c>
      <c r="U1723">
        <f>VLOOKUP($D1723,metadata!$B$2:$S$450,18,FALSE)</f>
        <v>0</v>
      </c>
      <c r="V1723">
        <f>VLOOKUP($D1723,metadata!$B$2:$Z$450,19,FALSE)</f>
        <v>25</v>
      </c>
      <c r="W1723" t="str">
        <f>VLOOKUP($D1723,metadata!$B$2:$Z$450,20,FALSE)</f>
        <v>global average</v>
      </c>
      <c r="X1723">
        <f>VLOOKUP($D1723,metadata!$B$2:$Z$450,21,FALSE)</f>
        <v>0</v>
      </c>
      <c r="Y1723">
        <f>VLOOKUP($D1723,metadata!$B$2:$Z$450,22,FALSE)</f>
        <v>19</v>
      </c>
      <c r="Z1723">
        <f>VLOOKUP($D1723,metadata!$B$2:$Z$450,23,FALSE)</f>
        <v>0</v>
      </c>
      <c r="AA1723">
        <f>VLOOKUP($D1723,metadata!$B$2:$Z$450,24,FALSE)</f>
        <v>0</v>
      </c>
      <c r="AB1723">
        <f>VLOOKUP($D1723,metadata!$B$2:$Z$450,25,FALSE)</f>
        <v>0</v>
      </c>
    </row>
    <row r="1724" spans="3:28" x14ac:dyDescent="0.3">
      <c r="C1724">
        <v>1723</v>
      </c>
      <c r="D1724" s="11" t="str">
        <f t="shared" si="26"/>
        <v>19- Fuchu</v>
      </c>
      <c r="E1724" t="str">
        <f>VLOOKUP($D1724,metadata!$B$2:$S$450,2,FALSE)</f>
        <v>Kato, Y</v>
      </c>
      <c r="F1724" t="str">
        <f>VLOOKUP($D1724,metadata!$B$2:$S$450,3,FALSE)</f>
        <v>Geographic variation in photoperiodic response for the induction of pupal diapause in the Aristolochia-feeding butterfly Atrophaneura alcinous</v>
      </c>
      <c r="G1724" t="str">
        <f>VLOOKUP($D1724,metadata!$B$2:$S$450,4,FALSE)</f>
        <v>10.1303/aez.2005.347</v>
      </c>
      <c r="H1724" t="str">
        <f>VLOOKUP($D1724,metadata!$B$2:$S$450,5,FALSE)</f>
        <v>y</v>
      </c>
      <c r="I1724" t="str">
        <f>VLOOKUP($D1724,metadata!$B$2:$S$450,6,FALSE)</f>
        <v>a</v>
      </c>
      <c r="J1724" t="str">
        <f>VLOOKUP($D1724,metadata!$B$2:$S$450,7,FALSE)</f>
        <v>i</v>
      </c>
      <c r="K1724">
        <f>VLOOKUP($D1724,metadata!$B$2:$S$450,8,FALSE)</f>
        <v>7</v>
      </c>
      <c r="L1724">
        <f>VLOOKUP($D1724,metadata!$B$2:$S$450,9,FALSE)</f>
        <v>5</v>
      </c>
      <c r="M1724">
        <f>VLOOKUP($D1724,metadata!$B$2:$S$450,10,FALSE)</f>
        <v>0</v>
      </c>
      <c r="N1724" t="str">
        <f>VLOOKUP($D1724,metadata!$B$2:$S$450,11,FALSE)</f>
        <v>Atrophaneura alcinous</v>
      </c>
      <c r="O1724" t="str">
        <f>VLOOKUP($D1724,metadata!$B$2:$S$450,12,FALSE)</f>
        <v>lepidoptera</v>
      </c>
      <c r="P1724" t="str">
        <f>VLOOKUP($D1724,metadata!$B$2:$S$450,13,FALSE)</f>
        <v xml:space="preserve"> Fuchu</v>
      </c>
      <c r="Q1724">
        <f>VLOOKUP($D1724,metadata!$B$2:$S$450,14,FALSE)</f>
        <v>35.668968999999997</v>
      </c>
      <c r="R1724">
        <f>VLOOKUP($D1724,metadata!$B$2:$S$450,15,FALSE)</f>
        <v>139.47766899999999</v>
      </c>
      <c r="S1724">
        <f>VLOOKUP($D1724,metadata!$B$2:$S$450,16,FALSE)</f>
        <v>0.05</v>
      </c>
      <c r="T1724">
        <f>VLOOKUP($D1724,metadata!$B$2:$S$450,17,FALSE)</f>
        <v>50</v>
      </c>
      <c r="U1724">
        <f>VLOOKUP($D1724,metadata!$B$2:$S$450,18,FALSE)</f>
        <v>0</v>
      </c>
      <c r="V1724">
        <f>VLOOKUP($D1724,metadata!$B$2:$Z$450,19,FALSE)</f>
        <v>25</v>
      </c>
      <c r="W1724" t="str">
        <f>VLOOKUP($D1724,metadata!$B$2:$Z$450,20,FALSE)</f>
        <v>global average</v>
      </c>
      <c r="X1724">
        <f>VLOOKUP($D1724,metadata!$B$2:$Z$450,21,FALSE)</f>
        <v>0</v>
      </c>
      <c r="Y1724">
        <f>VLOOKUP($D1724,metadata!$B$2:$Z$450,22,FALSE)</f>
        <v>19</v>
      </c>
      <c r="Z1724">
        <f>VLOOKUP($D1724,metadata!$B$2:$Z$450,23,FALSE)</f>
        <v>0</v>
      </c>
      <c r="AA1724">
        <f>VLOOKUP($D1724,metadata!$B$2:$Z$450,24,FALSE)</f>
        <v>0</v>
      </c>
      <c r="AB1724">
        <f>VLOOKUP($D1724,metadata!$B$2:$Z$450,25,FALSE)</f>
        <v>0</v>
      </c>
    </row>
    <row r="1725" spans="3:28" x14ac:dyDescent="0.3">
      <c r="C1725">
        <v>1724</v>
      </c>
      <c r="D1725" s="11" t="str">
        <f t="shared" si="26"/>
        <v>19- Fuchu</v>
      </c>
      <c r="E1725" t="str">
        <f>VLOOKUP($D1725,metadata!$B$2:$S$450,2,FALSE)</f>
        <v>Kato, Y</v>
      </c>
      <c r="F1725" t="str">
        <f>VLOOKUP($D1725,metadata!$B$2:$S$450,3,FALSE)</f>
        <v>Geographic variation in photoperiodic response for the induction of pupal diapause in the Aristolochia-feeding butterfly Atrophaneura alcinous</v>
      </c>
      <c r="G1725" t="str">
        <f>VLOOKUP($D1725,metadata!$B$2:$S$450,4,FALSE)</f>
        <v>10.1303/aez.2005.347</v>
      </c>
      <c r="H1725" t="str">
        <f>VLOOKUP($D1725,metadata!$B$2:$S$450,5,FALSE)</f>
        <v>y</v>
      </c>
      <c r="I1725" t="str">
        <f>VLOOKUP($D1725,metadata!$B$2:$S$450,6,FALSE)</f>
        <v>a</v>
      </c>
      <c r="J1725" t="str">
        <f>VLOOKUP($D1725,metadata!$B$2:$S$450,7,FALSE)</f>
        <v>i</v>
      </c>
      <c r="K1725">
        <f>VLOOKUP($D1725,metadata!$B$2:$S$450,8,FALSE)</f>
        <v>7</v>
      </c>
      <c r="L1725">
        <f>VLOOKUP($D1725,metadata!$B$2:$S$450,9,FALSE)</f>
        <v>5</v>
      </c>
      <c r="M1725">
        <f>VLOOKUP($D1725,metadata!$B$2:$S$450,10,FALSE)</f>
        <v>0</v>
      </c>
      <c r="N1725" t="str">
        <f>VLOOKUP($D1725,metadata!$B$2:$S$450,11,FALSE)</f>
        <v>Atrophaneura alcinous</v>
      </c>
      <c r="O1725" t="str">
        <f>VLOOKUP($D1725,metadata!$B$2:$S$450,12,FALSE)</f>
        <v>lepidoptera</v>
      </c>
      <c r="P1725" t="str">
        <f>VLOOKUP($D1725,metadata!$B$2:$S$450,13,FALSE)</f>
        <v xml:space="preserve"> Fuchu</v>
      </c>
      <c r="Q1725">
        <f>VLOOKUP($D1725,metadata!$B$2:$S$450,14,FALSE)</f>
        <v>35.668968999999997</v>
      </c>
      <c r="R1725">
        <f>VLOOKUP($D1725,metadata!$B$2:$S$450,15,FALSE)</f>
        <v>139.47766899999999</v>
      </c>
      <c r="S1725">
        <f>VLOOKUP($D1725,metadata!$B$2:$S$450,16,FALSE)</f>
        <v>0.05</v>
      </c>
      <c r="T1725">
        <f>VLOOKUP($D1725,metadata!$B$2:$S$450,17,FALSE)</f>
        <v>50</v>
      </c>
      <c r="U1725">
        <f>VLOOKUP($D1725,metadata!$B$2:$S$450,18,FALSE)</f>
        <v>0</v>
      </c>
      <c r="V1725">
        <f>VLOOKUP($D1725,metadata!$B$2:$Z$450,19,FALSE)</f>
        <v>25</v>
      </c>
      <c r="W1725" t="str">
        <f>VLOOKUP($D1725,metadata!$B$2:$Z$450,20,FALSE)</f>
        <v>global average</v>
      </c>
      <c r="X1725">
        <f>VLOOKUP($D1725,metadata!$B$2:$Z$450,21,FALSE)</f>
        <v>0</v>
      </c>
      <c r="Y1725">
        <f>VLOOKUP($D1725,metadata!$B$2:$Z$450,22,FALSE)</f>
        <v>19</v>
      </c>
      <c r="Z1725">
        <f>VLOOKUP($D1725,metadata!$B$2:$Z$450,23,FALSE)</f>
        <v>0</v>
      </c>
      <c r="AA1725">
        <f>VLOOKUP($D1725,metadata!$B$2:$Z$450,24,FALSE)</f>
        <v>0</v>
      </c>
      <c r="AB1725">
        <f>VLOOKUP($D1725,metadata!$B$2:$Z$450,25,FALSE)</f>
        <v>0</v>
      </c>
    </row>
    <row r="1726" spans="3:28" x14ac:dyDescent="0.3">
      <c r="C1726">
        <v>1725</v>
      </c>
      <c r="D1726" s="11" t="str">
        <f t="shared" si="26"/>
        <v>19- Fuchu</v>
      </c>
      <c r="E1726" t="str">
        <f>VLOOKUP($D1726,metadata!$B$2:$S$450,2,FALSE)</f>
        <v>Kato, Y</v>
      </c>
      <c r="F1726" t="str">
        <f>VLOOKUP($D1726,metadata!$B$2:$S$450,3,FALSE)</f>
        <v>Geographic variation in photoperiodic response for the induction of pupal diapause in the Aristolochia-feeding butterfly Atrophaneura alcinous</v>
      </c>
      <c r="G1726" t="str">
        <f>VLOOKUP($D1726,metadata!$B$2:$S$450,4,FALSE)</f>
        <v>10.1303/aez.2005.347</v>
      </c>
      <c r="H1726" t="str">
        <f>VLOOKUP($D1726,metadata!$B$2:$S$450,5,FALSE)</f>
        <v>y</v>
      </c>
      <c r="I1726" t="str">
        <f>VLOOKUP($D1726,metadata!$B$2:$S$450,6,FALSE)</f>
        <v>a</v>
      </c>
      <c r="J1726" t="str">
        <f>VLOOKUP($D1726,metadata!$B$2:$S$450,7,FALSE)</f>
        <v>i</v>
      </c>
      <c r="K1726">
        <f>VLOOKUP($D1726,metadata!$B$2:$S$450,8,FALSE)</f>
        <v>7</v>
      </c>
      <c r="L1726">
        <f>VLOOKUP($D1726,metadata!$B$2:$S$450,9,FALSE)</f>
        <v>5</v>
      </c>
      <c r="M1726">
        <f>VLOOKUP($D1726,metadata!$B$2:$S$450,10,FALSE)</f>
        <v>0</v>
      </c>
      <c r="N1726" t="str">
        <f>VLOOKUP($D1726,metadata!$B$2:$S$450,11,FALSE)</f>
        <v>Atrophaneura alcinous</v>
      </c>
      <c r="O1726" t="str">
        <f>VLOOKUP($D1726,metadata!$B$2:$S$450,12,FALSE)</f>
        <v>lepidoptera</v>
      </c>
      <c r="P1726" t="str">
        <f>VLOOKUP($D1726,metadata!$B$2:$S$450,13,FALSE)</f>
        <v xml:space="preserve"> Fuchu</v>
      </c>
      <c r="Q1726">
        <f>VLOOKUP($D1726,metadata!$B$2:$S$450,14,FALSE)</f>
        <v>35.668968999999997</v>
      </c>
      <c r="R1726">
        <f>VLOOKUP($D1726,metadata!$B$2:$S$450,15,FALSE)</f>
        <v>139.47766899999999</v>
      </c>
      <c r="S1726">
        <f>VLOOKUP($D1726,metadata!$B$2:$S$450,16,FALSE)</f>
        <v>0.05</v>
      </c>
      <c r="T1726">
        <f>VLOOKUP($D1726,metadata!$B$2:$S$450,17,FALSE)</f>
        <v>50</v>
      </c>
      <c r="U1726">
        <f>VLOOKUP($D1726,metadata!$B$2:$S$450,18,FALSE)</f>
        <v>0</v>
      </c>
      <c r="V1726">
        <f>VLOOKUP($D1726,metadata!$B$2:$Z$450,19,FALSE)</f>
        <v>25</v>
      </c>
      <c r="W1726" t="str">
        <f>VLOOKUP($D1726,metadata!$B$2:$Z$450,20,FALSE)</f>
        <v>global average</v>
      </c>
      <c r="X1726">
        <f>VLOOKUP($D1726,metadata!$B$2:$Z$450,21,FALSE)</f>
        <v>0</v>
      </c>
      <c r="Y1726">
        <f>VLOOKUP($D1726,metadata!$B$2:$Z$450,22,FALSE)</f>
        <v>19</v>
      </c>
      <c r="Z1726">
        <f>VLOOKUP($D1726,metadata!$B$2:$Z$450,23,FALSE)</f>
        <v>0</v>
      </c>
      <c r="AA1726">
        <f>VLOOKUP($D1726,metadata!$B$2:$Z$450,24,FALSE)</f>
        <v>0</v>
      </c>
      <c r="AB1726">
        <f>VLOOKUP($D1726,metadata!$B$2:$Z$450,25,FALSE)</f>
        <v>0</v>
      </c>
    </row>
    <row r="1727" spans="3:28" x14ac:dyDescent="0.3">
      <c r="C1727">
        <v>1726</v>
      </c>
      <c r="D1727" s="11" t="str">
        <f t="shared" si="26"/>
        <v>19- Fuchu</v>
      </c>
      <c r="E1727" t="str">
        <f>VLOOKUP($D1727,metadata!$B$2:$S$450,2,FALSE)</f>
        <v>Kato, Y</v>
      </c>
      <c r="F1727" t="str">
        <f>VLOOKUP($D1727,metadata!$B$2:$S$450,3,FALSE)</f>
        <v>Geographic variation in photoperiodic response for the induction of pupal diapause in the Aristolochia-feeding butterfly Atrophaneura alcinous</v>
      </c>
      <c r="G1727" t="str">
        <f>VLOOKUP($D1727,metadata!$B$2:$S$450,4,FALSE)</f>
        <v>10.1303/aez.2005.347</v>
      </c>
      <c r="H1727" t="str">
        <f>VLOOKUP($D1727,metadata!$B$2:$S$450,5,FALSE)</f>
        <v>y</v>
      </c>
      <c r="I1727" t="str">
        <f>VLOOKUP($D1727,metadata!$B$2:$S$450,6,FALSE)</f>
        <v>a</v>
      </c>
      <c r="J1727" t="str">
        <f>VLOOKUP($D1727,metadata!$B$2:$S$450,7,FALSE)</f>
        <v>i</v>
      </c>
      <c r="K1727">
        <f>VLOOKUP($D1727,metadata!$B$2:$S$450,8,FALSE)</f>
        <v>7</v>
      </c>
      <c r="L1727">
        <f>VLOOKUP($D1727,metadata!$B$2:$S$450,9,FALSE)</f>
        <v>5</v>
      </c>
      <c r="M1727">
        <f>VLOOKUP($D1727,metadata!$B$2:$S$450,10,FALSE)</f>
        <v>0</v>
      </c>
      <c r="N1727" t="str">
        <f>VLOOKUP($D1727,metadata!$B$2:$S$450,11,FALSE)</f>
        <v>Atrophaneura alcinous</v>
      </c>
      <c r="O1727" t="str">
        <f>VLOOKUP($D1727,metadata!$B$2:$S$450,12,FALSE)</f>
        <v>lepidoptera</v>
      </c>
      <c r="P1727" t="str">
        <f>VLOOKUP($D1727,metadata!$B$2:$S$450,13,FALSE)</f>
        <v xml:space="preserve"> Fuchu</v>
      </c>
      <c r="Q1727">
        <f>VLOOKUP($D1727,metadata!$B$2:$S$450,14,FALSE)</f>
        <v>35.668968999999997</v>
      </c>
      <c r="R1727">
        <f>VLOOKUP($D1727,metadata!$B$2:$S$450,15,FALSE)</f>
        <v>139.47766899999999</v>
      </c>
      <c r="S1727">
        <f>VLOOKUP($D1727,metadata!$B$2:$S$450,16,FALSE)</f>
        <v>0.05</v>
      </c>
      <c r="T1727">
        <f>VLOOKUP($D1727,metadata!$B$2:$S$450,17,FALSE)</f>
        <v>50</v>
      </c>
      <c r="U1727">
        <f>VLOOKUP($D1727,metadata!$B$2:$S$450,18,FALSE)</f>
        <v>0</v>
      </c>
      <c r="V1727">
        <f>VLOOKUP($D1727,metadata!$B$2:$Z$450,19,FALSE)</f>
        <v>25</v>
      </c>
      <c r="W1727" t="str">
        <f>VLOOKUP($D1727,metadata!$B$2:$Z$450,20,FALSE)</f>
        <v>global average</v>
      </c>
      <c r="X1727">
        <f>VLOOKUP($D1727,metadata!$B$2:$Z$450,21,FALSE)</f>
        <v>0</v>
      </c>
      <c r="Y1727">
        <f>VLOOKUP($D1727,metadata!$B$2:$Z$450,22,FALSE)</f>
        <v>19</v>
      </c>
      <c r="Z1727">
        <f>VLOOKUP($D1727,metadata!$B$2:$Z$450,23,FALSE)</f>
        <v>0</v>
      </c>
      <c r="AA1727">
        <f>VLOOKUP($D1727,metadata!$B$2:$Z$450,24,FALSE)</f>
        <v>0</v>
      </c>
      <c r="AB1727">
        <f>VLOOKUP($D1727,metadata!$B$2:$Z$450,25,FALSE)</f>
        <v>0</v>
      </c>
    </row>
    <row r="1728" spans="3:28" x14ac:dyDescent="0.3">
      <c r="C1728">
        <v>1727</v>
      </c>
      <c r="D1728" s="11" t="str">
        <f t="shared" si="26"/>
        <v>19- Fuchu</v>
      </c>
      <c r="E1728" t="str">
        <f>VLOOKUP($D1728,metadata!$B$2:$S$450,2,FALSE)</f>
        <v>Kato, Y</v>
      </c>
      <c r="F1728" t="str">
        <f>VLOOKUP($D1728,metadata!$B$2:$S$450,3,FALSE)</f>
        <v>Geographic variation in photoperiodic response for the induction of pupal diapause in the Aristolochia-feeding butterfly Atrophaneura alcinous</v>
      </c>
      <c r="G1728" t="str">
        <f>VLOOKUP($D1728,metadata!$B$2:$S$450,4,FALSE)</f>
        <v>10.1303/aez.2005.347</v>
      </c>
      <c r="H1728" t="str">
        <f>VLOOKUP($D1728,metadata!$B$2:$S$450,5,FALSE)</f>
        <v>y</v>
      </c>
      <c r="I1728" t="str">
        <f>VLOOKUP($D1728,metadata!$B$2:$S$450,6,FALSE)</f>
        <v>a</v>
      </c>
      <c r="J1728" t="str">
        <f>VLOOKUP($D1728,metadata!$B$2:$S$450,7,FALSE)</f>
        <v>i</v>
      </c>
      <c r="K1728">
        <f>VLOOKUP($D1728,metadata!$B$2:$S$450,8,FALSE)</f>
        <v>7</v>
      </c>
      <c r="L1728">
        <f>VLOOKUP($D1728,metadata!$B$2:$S$450,9,FALSE)</f>
        <v>5</v>
      </c>
      <c r="M1728">
        <f>VLOOKUP($D1728,metadata!$B$2:$S$450,10,FALSE)</f>
        <v>0</v>
      </c>
      <c r="N1728" t="str">
        <f>VLOOKUP($D1728,metadata!$B$2:$S$450,11,FALSE)</f>
        <v>Atrophaneura alcinous</v>
      </c>
      <c r="O1728" t="str">
        <f>VLOOKUP($D1728,metadata!$B$2:$S$450,12,FALSE)</f>
        <v>lepidoptera</v>
      </c>
      <c r="P1728" t="str">
        <f>VLOOKUP($D1728,metadata!$B$2:$S$450,13,FALSE)</f>
        <v xml:space="preserve"> Fuchu</v>
      </c>
      <c r="Q1728">
        <f>VLOOKUP($D1728,metadata!$B$2:$S$450,14,FALSE)</f>
        <v>35.668968999999997</v>
      </c>
      <c r="R1728">
        <f>VLOOKUP($D1728,metadata!$B$2:$S$450,15,FALSE)</f>
        <v>139.47766899999999</v>
      </c>
      <c r="S1728">
        <f>VLOOKUP($D1728,metadata!$B$2:$S$450,16,FALSE)</f>
        <v>0.05</v>
      </c>
      <c r="T1728">
        <f>VLOOKUP($D1728,metadata!$B$2:$S$450,17,FALSE)</f>
        <v>50</v>
      </c>
      <c r="U1728">
        <f>VLOOKUP($D1728,metadata!$B$2:$S$450,18,FALSE)</f>
        <v>0</v>
      </c>
      <c r="V1728">
        <f>VLOOKUP($D1728,metadata!$B$2:$Z$450,19,FALSE)</f>
        <v>25</v>
      </c>
      <c r="W1728" t="str">
        <f>VLOOKUP($D1728,metadata!$B$2:$Z$450,20,FALSE)</f>
        <v>global average</v>
      </c>
      <c r="X1728">
        <f>VLOOKUP($D1728,metadata!$B$2:$Z$450,21,FALSE)</f>
        <v>0</v>
      </c>
      <c r="Y1728">
        <f>VLOOKUP($D1728,metadata!$B$2:$Z$450,22,FALSE)</f>
        <v>19</v>
      </c>
      <c r="Z1728">
        <f>VLOOKUP($D1728,metadata!$B$2:$Z$450,23,FALSE)</f>
        <v>0</v>
      </c>
      <c r="AA1728">
        <f>VLOOKUP($D1728,metadata!$B$2:$Z$450,24,FALSE)</f>
        <v>0</v>
      </c>
      <c r="AB1728">
        <f>VLOOKUP($D1728,metadata!$B$2:$Z$450,25,FALSE)</f>
        <v>0</v>
      </c>
    </row>
    <row r="1729" spans="3:28" x14ac:dyDescent="0.3">
      <c r="C1729">
        <v>1728</v>
      </c>
      <c r="D1729" s="11" t="str">
        <f t="shared" si="26"/>
        <v>19- Fuchu</v>
      </c>
      <c r="E1729" t="str">
        <f>VLOOKUP($D1729,metadata!$B$2:$S$450,2,FALSE)</f>
        <v>Kato, Y</v>
      </c>
      <c r="F1729" t="str">
        <f>VLOOKUP($D1729,metadata!$B$2:$S$450,3,FALSE)</f>
        <v>Geographic variation in photoperiodic response for the induction of pupal diapause in the Aristolochia-feeding butterfly Atrophaneura alcinous</v>
      </c>
      <c r="G1729" t="str">
        <f>VLOOKUP($D1729,metadata!$B$2:$S$450,4,FALSE)</f>
        <v>10.1303/aez.2005.347</v>
      </c>
      <c r="H1729" t="str">
        <f>VLOOKUP($D1729,metadata!$B$2:$S$450,5,FALSE)</f>
        <v>y</v>
      </c>
      <c r="I1729" t="str">
        <f>VLOOKUP($D1729,metadata!$B$2:$S$450,6,FALSE)</f>
        <v>a</v>
      </c>
      <c r="J1729" t="str">
        <f>VLOOKUP($D1729,metadata!$B$2:$S$450,7,FALSE)</f>
        <v>i</v>
      </c>
      <c r="K1729">
        <f>VLOOKUP($D1729,metadata!$B$2:$S$450,8,FALSE)</f>
        <v>7</v>
      </c>
      <c r="L1729">
        <f>VLOOKUP($D1729,metadata!$B$2:$S$450,9,FALSE)</f>
        <v>5</v>
      </c>
      <c r="M1729">
        <f>VLOOKUP($D1729,metadata!$B$2:$S$450,10,FALSE)</f>
        <v>0</v>
      </c>
      <c r="N1729" t="str">
        <f>VLOOKUP($D1729,metadata!$B$2:$S$450,11,FALSE)</f>
        <v>Atrophaneura alcinous</v>
      </c>
      <c r="O1729" t="str">
        <f>VLOOKUP($D1729,metadata!$B$2:$S$450,12,FALSE)</f>
        <v>lepidoptera</v>
      </c>
      <c r="P1729" t="str">
        <f>VLOOKUP($D1729,metadata!$B$2:$S$450,13,FALSE)</f>
        <v xml:space="preserve"> Fuchu</v>
      </c>
      <c r="Q1729">
        <f>VLOOKUP($D1729,metadata!$B$2:$S$450,14,FALSE)</f>
        <v>35.668968999999997</v>
      </c>
      <c r="R1729">
        <f>VLOOKUP($D1729,metadata!$B$2:$S$450,15,FALSE)</f>
        <v>139.47766899999999</v>
      </c>
      <c r="S1729">
        <f>VLOOKUP($D1729,metadata!$B$2:$S$450,16,FALSE)</f>
        <v>0.05</v>
      </c>
      <c r="T1729">
        <f>VLOOKUP($D1729,metadata!$B$2:$S$450,17,FALSE)</f>
        <v>50</v>
      </c>
      <c r="U1729">
        <f>VLOOKUP($D1729,metadata!$B$2:$S$450,18,FALSE)</f>
        <v>0</v>
      </c>
      <c r="V1729">
        <f>VLOOKUP($D1729,metadata!$B$2:$Z$450,19,FALSE)</f>
        <v>25</v>
      </c>
      <c r="W1729" t="str">
        <f>VLOOKUP($D1729,metadata!$B$2:$Z$450,20,FALSE)</f>
        <v>global average</v>
      </c>
      <c r="X1729">
        <f>VLOOKUP($D1729,metadata!$B$2:$Z$450,21,FALSE)</f>
        <v>0</v>
      </c>
      <c r="Y1729">
        <f>VLOOKUP($D1729,metadata!$B$2:$Z$450,22,FALSE)</f>
        <v>19</v>
      </c>
      <c r="Z1729">
        <f>VLOOKUP($D1729,metadata!$B$2:$Z$450,23,FALSE)</f>
        <v>0</v>
      </c>
      <c r="AA1729">
        <f>VLOOKUP($D1729,metadata!$B$2:$Z$450,24,FALSE)</f>
        <v>0</v>
      </c>
      <c r="AB1729">
        <f>VLOOKUP($D1729,metadata!$B$2:$Z$450,25,FALSE)</f>
        <v>0</v>
      </c>
    </row>
    <row r="1730" spans="3:28" x14ac:dyDescent="0.3">
      <c r="C1730">
        <v>1729</v>
      </c>
      <c r="D1730" s="11" t="str">
        <f t="shared" si="26"/>
        <v>19- Fuchu</v>
      </c>
      <c r="E1730" t="str">
        <f>VLOOKUP($D1730,metadata!$B$2:$S$450,2,FALSE)</f>
        <v>Kato, Y</v>
      </c>
      <c r="F1730" t="str">
        <f>VLOOKUP($D1730,metadata!$B$2:$S$450,3,FALSE)</f>
        <v>Geographic variation in photoperiodic response for the induction of pupal diapause in the Aristolochia-feeding butterfly Atrophaneura alcinous</v>
      </c>
      <c r="G1730" t="str">
        <f>VLOOKUP($D1730,metadata!$B$2:$S$450,4,FALSE)</f>
        <v>10.1303/aez.2005.347</v>
      </c>
      <c r="H1730" t="str">
        <f>VLOOKUP($D1730,metadata!$B$2:$S$450,5,FALSE)</f>
        <v>y</v>
      </c>
      <c r="I1730" t="str">
        <f>VLOOKUP($D1730,metadata!$B$2:$S$450,6,FALSE)</f>
        <v>a</v>
      </c>
      <c r="J1730" t="str">
        <f>VLOOKUP($D1730,metadata!$B$2:$S$450,7,FALSE)</f>
        <v>i</v>
      </c>
      <c r="K1730">
        <f>VLOOKUP($D1730,metadata!$B$2:$S$450,8,FALSE)</f>
        <v>7</v>
      </c>
      <c r="L1730">
        <f>VLOOKUP($D1730,metadata!$B$2:$S$450,9,FALSE)</f>
        <v>5</v>
      </c>
      <c r="M1730">
        <f>VLOOKUP($D1730,metadata!$B$2:$S$450,10,FALSE)</f>
        <v>0</v>
      </c>
      <c r="N1730" t="str">
        <f>VLOOKUP($D1730,metadata!$B$2:$S$450,11,FALSE)</f>
        <v>Atrophaneura alcinous</v>
      </c>
      <c r="O1730" t="str">
        <f>VLOOKUP($D1730,metadata!$B$2:$S$450,12,FALSE)</f>
        <v>lepidoptera</v>
      </c>
      <c r="P1730" t="str">
        <f>VLOOKUP($D1730,metadata!$B$2:$S$450,13,FALSE)</f>
        <v xml:space="preserve"> Fuchu</v>
      </c>
      <c r="Q1730">
        <f>VLOOKUP($D1730,metadata!$B$2:$S$450,14,FALSE)</f>
        <v>35.668968999999997</v>
      </c>
      <c r="R1730">
        <f>VLOOKUP($D1730,metadata!$B$2:$S$450,15,FALSE)</f>
        <v>139.47766899999999</v>
      </c>
      <c r="S1730">
        <f>VLOOKUP($D1730,metadata!$B$2:$S$450,16,FALSE)</f>
        <v>0.05</v>
      </c>
      <c r="T1730">
        <f>VLOOKUP($D1730,metadata!$B$2:$S$450,17,FALSE)</f>
        <v>50</v>
      </c>
      <c r="U1730">
        <f>VLOOKUP($D1730,metadata!$B$2:$S$450,18,FALSE)</f>
        <v>0</v>
      </c>
      <c r="V1730">
        <f>VLOOKUP($D1730,metadata!$B$2:$Z$450,19,FALSE)</f>
        <v>25</v>
      </c>
      <c r="W1730" t="str">
        <f>VLOOKUP($D1730,metadata!$B$2:$Z$450,20,FALSE)</f>
        <v>global average</v>
      </c>
      <c r="X1730">
        <f>VLOOKUP($D1730,metadata!$B$2:$Z$450,21,FALSE)</f>
        <v>0</v>
      </c>
      <c r="Y1730">
        <f>VLOOKUP($D1730,metadata!$B$2:$Z$450,22,FALSE)</f>
        <v>19</v>
      </c>
      <c r="Z1730">
        <f>VLOOKUP($D1730,metadata!$B$2:$Z$450,23,FALSE)</f>
        <v>0</v>
      </c>
      <c r="AA1730">
        <f>VLOOKUP($D1730,metadata!$B$2:$Z$450,24,FALSE)</f>
        <v>0</v>
      </c>
      <c r="AB1730">
        <f>VLOOKUP($D1730,metadata!$B$2:$Z$450,25,FALSE)</f>
        <v>0</v>
      </c>
    </row>
    <row r="1731" spans="3:28" x14ac:dyDescent="0.3">
      <c r="C1731">
        <v>1730</v>
      </c>
      <c r="D1731" s="11" t="str">
        <f t="shared" ref="D1731:D1794" si="27">VLOOKUP(C1731,$A$1:$B$451,2)</f>
        <v>19- Fuchu</v>
      </c>
      <c r="E1731" t="str">
        <f>VLOOKUP($D1731,metadata!$B$2:$S$450,2,FALSE)</f>
        <v>Kato, Y</v>
      </c>
      <c r="F1731" t="str">
        <f>VLOOKUP($D1731,metadata!$B$2:$S$450,3,FALSE)</f>
        <v>Geographic variation in photoperiodic response for the induction of pupal diapause in the Aristolochia-feeding butterfly Atrophaneura alcinous</v>
      </c>
      <c r="G1731" t="str">
        <f>VLOOKUP($D1731,metadata!$B$2:$S$450,4,FALSE)</f>
        <v>10.1303/aez.2005.347</v>
      </c>
      <c r="H1731" t="str">
        <f>VLOOKUP($D1731,metadata!$B$2:$S$450,5,FALSE)</f>
        <v>y</v>
      </c>
      <c r="I1731" t="str">
        <f>VLOOKUP($D1731,metadata!$B$2:$S$450,6,FALSE)</f>
        <v>a</v>
      </c>
      <c r="J1731" t="str">
        <f>VLOOKUP($D1731,metadata!$B$2:$S$450,7,FALSE)</f>
        <v>i</v>
      </c>
      <c r="K1731">
        <f>VLOOKUP($D1731,metadata!$B$2:$S$450,8,FALSE)</f>
        <v>7</v>
      </c>
      <c r="L1731">
        <f>VLOOKUP($D1731,metadata!$B$2:$S$450,9,FALSE)</f>
        <v>5</v>
      </c>
      <c r="M1731">
        <f>VLOOKUP($D1731,metadata!$B$2:$S$450,10,FALSE)</f>
        <v>0</v>
      </c>
      <c r="N1731" t="str">
        <f>VLOOKUP($D1731,metadata!$B$2:$S$450,11,FALSE)</f>
        <v>Atrophaneura alcinous</v>
      </c>
      <c r="O1731" t="str">
        <f>VLOOKUP($D1731,metadata!$B$2:$S$450,12,FALSE)</f>
        <v>lepidoptera</v>
      </c>
      <c r="P1731" t="str">
        <f>VLOOKUP($D1731,metadata!$B$2:$S$450,13,FALSE)</f>
        <v xml:space="preserve"> Fuchu</v>
      </c>
      <c r="Q1731">
        <f>VLOOKUP($D1731,metadata!$B$2:$S$450,14,FALSE)</f>
        <v>35.668968999999997</v>
      </c>
      <c r="R1731">
        <f>VLOOKUP($D1731,metadata!$B$2:$S$450,15,FALSE)</f>
        <v>139.47766899999999</v>
      </c>
      <c r="S1731">
        <f>VLOOKUP($D1731,metadata!$B$2:$S$450,16,FALSE)</f>
        <v>0.05</v>
      </c>
      <c r="T1731">
        <f>VLOOKUP($D1731,metadata!$B$2:$S$450,17,FALSE)</f>
        <v>50</v>
      </c>
      <c r="U1731">
        <f>VLOOKUP($D1731,metadata!$B$2:$S$450,18,FALSE)</f>
        <v>0</v>
      </c>
      <c r="V1731">
        <f>VLOOKUP($D1731,metadata!$B$2:$Z$450,19,FALSE)</f>
        <v>25</v>
      </c>
      <c r="W1731" t="str">
        <f>VLOOKUP($D1731,metadata!$B$2:$Z$450,20,FALSE)</f>
        <v>global average</v>
      </c>
      <c r="X1731">
        <f>VLOOKUP($D1731,metadata!$B$2:$Z$450,21,FALSE)</f>
        <v>0</v>
      </c>
      <c r="Y1731">
        <f>VLOOKUP($D1731,metadata!$B$2:$Z$450,22,FALSE)</f>
        <v>19</v>
      </c>
      <c r="Z1731">
        <f>VLOOKUP($D1731,metadata!$B$2:$Z$450,23,FALSE)</f>
        <v>0</v>
      </c>
      <c r="AA1731">
        <f>VLOOKUP($D1731,metadata!$B$2:$Z$450,24,FALSE)</f>
        <v>0</v>
      </c>
      <c r="AB1731">
        <f>VLOOKUP($D1731,metadata!$B$2:$Z$450,25,FALSE)</f>
        <v>0</v>
      </c>
    </row>
    <row r="1732" spans="3:28" x14ac:dyDescent="0.3">
      <c r="C1732">
        <v>1731</v>
      </c>
      <c r="D1732" s="11" t="str">
        <f t="shared" si="27"/>
        <v>19- Fuchu</v>
      </c>
      <c r="E1732" t="str">
        <f>VLOOKUP($D1732,metadata!$B$2:$S$450,2,FALSE)</f>
        <v>Kato, Y</v>
      </c>
      <c r="F1732" t="str">
        <f>VLOOKUP($D1732,metadata!$B$2:$S$450,3,FALSE)</f>
        <v>Geographic variation in photoperiodic response for the induction of pupal diapause in the Aristolochia-feeding butterfly Atrophaneura alcinous</v>
      </c>
      <c r="G1732" t="str">
        <f>VLOOKUP($D1732,metadata!$B$2:$S$450,4,FALSE)</f>
        <v>10.1303/aez.2005.347</v>
      </c>
      <c r="H1732" t="str">
        <f>VLOOKUP($D1732,metadata!$B$2:$S$450,5,FALSE)</f>
        <v>y</v>
      </c>
      <c r="I1732" t="str">
        <f>VLOOKUP($D1732,metadata!$B$2:$S$450,6,FALSE)</f>
        <v>a</v>
      </c>
      <c r="J1732" t="str">
        <f>VLOOKUP($D1732,metadata!$B$2:$S$450,7,FALSE)</f>
        <v>i</v>
      </c>
      <c r="K1732">
        <f>VLOOKUP($D1732,metadata!$B$2:$S$450,8,FALSE)</f>
        <v>7</v>
      </c>
      <c r="L1732">
        <f>VLOOKUP($D1732,metadata!$B$2:$S$450,9,FALSE)</f>
        <v>5</v>
      </c>
      <c r="M1732">
        <f>VLOOKUP($D1732,metadata!$B$2:$S$450,10,FALSE)</f>
        <v>0</v>
      </c>
      <c r="N1732" t="str">
        <f>VLOOKUP($D1732,metadata!$B$2:$S$450,11,FALSE)</f>
        <v>Atrophaneura alcinous</v>
      </c>
      <c r="O1732" t="str">
        <f>VLOOKUP($D1732,metadata!$B$2:$S$450,12,FALSE)</f>
        <v>lepidoptera</v>
      </c>
      <c r="P1732" t="str">
        <f>VLOOKUP($D1732,metadata!$B$2:$S$450,13,FALSE)</f>
        <v xml:space="preserve"> Fuchu</v>
      </c>
      <c r="Q1732">
        <f>VLOOKUP($D1732,metadata!$B$2:$S$450,14,FALSE)</f>
        <v>35.668968999999997</v>
      </c>
      <c r="R1732">
        <f>VLOOKUP($D1732,metadata!$B$2:$S$450,15,FALSE)</f>
        <v>139.47766899999999</v>
      </c>
      <c r="S1732">
        <f>VLOOKUP($D1732,metadata!$B$2:$S$450,16,FALSE)</f>
        <v>0.05</v>
      </c>
      <c r="T1732">
        <f>VLOOKUP($D1732,metadata!$B$2:$S$450,17,FALSE)</f>
        <v>50</v>
      </c>
      <c r="U1732">
        <f>VLOOKUP($D1732,metadata!$B$2:$S$450,18,FALSE)</f>
        <v>0</v>
      </c>
      <c r="V1732">
        <f>VLOOKUP($D1732,metadata!$B$2:$Z$450,19,FALSE)</f>
        <v>25</v>
      </c>
      <c r="W1732" t="str">
        <f>VLOOKUP($D1732,metadata!$B$2:$Z$450,20,FALSE)</f>
        <v>global average</v>
      </c>
      <c r="X1732">
        <f>VLOOKUP($D1732,metadata!$B$2:$Z$450,21,FALSE)</f>
        <v>0</v>
      </c>
      <c r="Y1732">
        <f>VLOOKUP($D1732,metadata!$B$2:$Z$450,22,FALSE)</f>
        <v>19</v>
      </c>
      <c r="Z1732">
        <f>VLOOKUP($D1732,metadata!$B$2:$Z$450,23,FALSE)</f>
        <v>0</v>
      </c>
      <c r="AA1732">
        <f>VLOOKUP($D1732,metadata!$B$2:$Z$450,24,FALSE)</f>
        <v>0</v>
      </c>
      <c r="AB1732">
        <f>VLOOKUP($D1732,metadata!$B$2:$Z$450,25,FALSE)</f>
        <v>0</v>
      </c>
    </row>
    <row r="1733" spans="3:28" x14ac:dyDescent="0.3">
      <c r="C1733">
        <v>1732</v>
      </c>
      <c r="D1733" s="11" t="str">
        <f t="shared" si="27"/>
        <v>19- Fuchu</v>
      </c>
      <c r="E1733" t="str">
        <f>VLOOKUP($D1733,metadata!$B$2:$S$450,2,FALSE)</f>
        <v>Kato, Y</v>
      </c>
      <c r="F1733" t="str">
        <f>VLOOKUP($D1733,metadata!$B$2:$S$450,3,FALSE)</f>
        <v>Geographic variation in photoperiodic response for the induction of pupal diapause in the Aristolochia-feeding butterfly Atrophaneura alcinous</v>
      </c>
      <c r="G1733" t="str">
        <f>VLOOKUP($D1733,metadata!$B$2:$S$450,4,FALSE)</f>
        <v>10.1303/aez.2005.347</v>
      </c>
      <c r="H1733" t="str">
        <f>VLOOKUP($D1733,metadata!$B$2:$S$450,5,FALSE)</f>
        <v>y</v>
      </c>
      <c r="I1733" t="str">
        <f>VLOOKUP($D1733,metadata!$B$2:$S$450,6,FALSE)</f>
        <v>a</v>
      </c>
      <c r="J1733" t="str">
        <f>VLOOKUP($D1733,metadata!$B$2:$S$450,7,FALSE)</f>
        <v>i</v>
      </c>
      <c r="K1733">
        <f>VLOOKUP($D1733,metadata!$B$2:$S$450,8,FALSE)</f>
        <v>7</v>
      </c>
      <c r="L1733">
        <f>VLOOKUP($D1733,metadata!$B$2:$S$450,9,FALSE)</f>
        <v>5</v>
      </c>
      <c r="M1733">
        <f>VLOOKUP($D1733,metadata!$B$2:$S$450,10,FALSE)</f>
        <v>0</v>
      </c>
      <c r="N1733" t="str">
        <f>VLOOKUP($D1733,metadata!$B$2:$S$450,11,FALSE)</f>
        <v>Atrophaneura alcinous</v>
      </c>
      <c r="O1733" t="str">
        <f>VLOOKUP($D1733,metadata!$B$2:$S$450,12,FALSE)</f>
        <v>lepidoptera</v>
      </c>
      <c r="P1733" t="str">
        <f>VLOOKUP($D1733,metadata!$B$2:$S$450,13,FALSE)</f>
        <v xml:space="preserve"> Fuchu</v>
      </c>
      <c r="Q1733">
        <f>VLOOKUP($D1733,metadata!$B$2:$S$450,14,FALSE)</f>
        <v>35.668968999999997</v>
      </c>
      <c r="R1733">
        <f>VLOOKUP($D1733,metadata!$B$2:$S$450,15,FALSE)</f>
        <v>139.47766899999999</v>
      </c>
      <c r="S1733">
        <f>VLOOKUP($D1733,metadata!$B$2:$S$450,16,FALSE)</f>
        <v>0.05</v>
      </c>
      <c r="T1733">
        <f>VLOOKUP($D1733,metadata!$B$2:$S$450,17,FALSE)</f>
        <v>50</v>
      </c>
      <c r="U1733">
        <f>VLOOKUP($D1733,metadata!$B$2:$S$450,18,FALSE)</f>
        <v>0</v>
      </c>
      <c r="V1733">
        <f>VLOOKUP($D1733,metadata!$B$2:$Z$450,19,FALSE)</f>
        <v>25</v>
      </c>
      <c r="W1733" t="str">
        <f>VLOOKUP($D1733,metadata!$B$2:$Z$450,20,FALSE)</f>
        <v>global average</v>
      </c>
      <c r="X1733">
        <f>VLOOKUP($D1733,metadata!$B$2:$Z$450,21,FALSE)</f>
        <v>0</v>
      </c>
      <c r="Y1733">
        <f>VLOOKUP($D1733,metadata!$B$2:$Z$450,22,FALSE)</f>
        <v>19</v>
      </c>
      <c r="Z1733">
        <f>VLOOKUP($D1733,metadata!$B$2:$Z$450,23,FALSE)</f>
        <v>0</v>
      </c>
      <c r="AA1733">
        <f>VLOOKUP($D1733,metadata!$B$2:$Z$450,24,FALSE)</f>
        <v>0</v>
      </c>
      <c r="AB1733">
        <f>VLOOKUP($D1733,metadata!$B$2:$Z$450,25,FALSE)</f>
        <v>0</v>
      </c>
    </row>
    <row r="1734" spans="3:28" x14ac:dyDescent="0.3">
      <c r="C1734">
        <v>1733</v>
      </c>
      <c r="D1734" s="11" t="str">
        <f t="shared" si="27"/>
        <v>19- Fuchu</v>
      </c>
      <c r="E1734" t="str">
        <f>VLOOKUP($D1734,metadata!$B$2:$S$450,2,FALSE)</f>
        <v>Kato, Y</v>
      </c>
      <c r="F1734" t="str">
        <f>VLOOKUP($D1734,metadata!$B$2:$S$450,3,FALSE)</f>
        <v>Geographic variation in photoperiodic response for the induction of pupal diapause in the Aristolochia-feeding butterfly Atrophaneura alcinous</v>
      </c>
      <c r="G1734" t="str">
        <f>VLOOKUP($D1734,metadata!$B$2:$S$450,4,FALSE)</f>
        <v>10.1303/aez.2005.347</v>
      </c>
      <c r="H1734" t="str">
        <f>VLOOKUP($D1734,metadata!$B$2:$S$450,5,FALSE)</f>
        <v>y</v>
      </c>
      <c r="I1734" t="str">
        <f>VLOOKUP($D1734,metadata!$B$2:$S$450,6,FALSE)</f>
        <v>a</v>
      </c>
      <c r="J1734" t="str">
        <f>VLOOKUP($D1734,metadata!$B$2:$S$450,7,FALSE)</f>
        <v>i</v>
      </c>
      <c r="K1734">
        <f>VLOOKUP($D1734,metadata!$B$2:$S$450,8,FALSE)</f>
        <v>7</v>
      </c>
      <c r="L1734">
        <f>VLOOKUP($D1734,metadata!$B$2:$S$450,9,FALSE)</f>
        <v>5</v>
      </c>
      <c r="M1734">
        <f>VLOOKUP($D1734,metadata!$B$2:$S$450,10,FALSE)</f>
        <v>0</v>
      </c>
      <c r="N1734" t="str">
        <f>VLOOKUP($D1734,metadata!$B$2:$S$450,11,FALSE)</f>
        <v>Atrophaneura alcinous</v>
      </c>
      <c r="O1734" t="str">
        <f>VLOOKUP($D1734,metadata!$B$2:$S$450,12,FALSE)</f>
        <v>lepidoptera</v>
      </c>
      <c r="P1734" t="str">
        <f>VLOOKUP($D1734,metadata!$B$2:$S$450,13,FALSE)</f>
        <v xml:space="preserve"> Fuchu</v>
      </c>
      <c r="Q1734">
        <f>VLOOKUP($D1734,metadata!$B$2:$S$450,14,FALSE)</f>
        <v>35.668968999999997</v>
      </c>
      <c r="R1734">
        <f>VLOOKUP($D1734,metadata!$B$2:$S$450,15,FALSE)</f>
        <v>139.47766899999999</v>
      </c>
      <c r="S1734">
        <f>VLOOKUP($D1734,metadata!$B$2:$S$450,16,FALSE)</f>
        <v>0.05</v>
      </c>
      <c r="T1734">
        <f>VLOOKUP($D1734,metadata!$B$2:$S$450,17,FALSE)</f>
        <v>50</v>
      </c>
      <c r="U1734">
        <f>VLOOKUP($D1734,metadata!$B$2:$S$450,18,FALSE)</f>
        <v>0</v>
      </c>
      <c r="V1734">
        <f>VLOOKUP($D1734,metadata!$B$2:$Z$450,19,FALSE)</f>
        <v>25</v>
      </c>
      <c r="W1734" t="str">
        <f>VLOOKUP($D1734,metadata!$B$2:$Z$450,20,FALSE)</f>
        <v>global average</v>
      </c>
      <c r="X1734">
        <f>VLOOKUP($D1734,metadata!$B$2:$Z$450,21,FALSE)</f>
        <v>0</v>
      </c>
      <c r="Y1734">
        <f>VLOOKUP($D1734,metadata!$B$2:$Z$450,22,FALSE)</f>
        <v>19</v>
      </c>
      <c r="Z1734">
        <f>VLOOKUP($D1734,metadata!$B$2:$Z$450,23,FALSE)</f>
        <v>0</v>
      </c>
      <c r="AA1734">
        <f>VLOOKUP($D1734,metadata!$B$2:$Z$450,24,FALSE)</f>
        <v>0</v>
      </c>
      <c r="AB1734">
        <f>VLOOKUP($D1734,metadata!$B$2:$Z$450,25,FALSE)</f>
        <v>0</v>
      </c>
    </row>
    <row r="1735" spans="3:28" x14ac:dyDescent="0.3">
      <c r="C1735">
        <v>1734</v>
      </c>
      <c r="D1735" s="11" t="str">
        <f t="shared" si="27"/>
        <v>19- Fuchu</v>
      </c>
      <c r="E1735" t="str">
        <f>VLOOKUP($D1735,metadata!$B$2:$S$450,2,FALSE)</f>
        <v>Kato, Y</v>
      </c>
      <c r="F1735" t="str">
        <f>VLOOKUP($D1735,metadata!$B$2:$S$450,3,FALSE)</f>
        <v>Geographic variation in photoperiodic response for the induction of pupal diapause in the Aristolochia-feeding butterfly Atrophaneura alcinous</v>
      </c>
      <c r="G1735" t="str">
        <f>VLOOKUP($D1735,metadata!$B$2:$S$450,4,FALSE)</f>
        <v>10.1303/aez.2005.347</v>
      </c>
      <c r="H1735" t="str">
        <f>VLOOKUP($D1735,metadata!$B$2:$S$450,5,FALSE)</f>
        <v>y</v>
      </c>
      <c r="I1735" t="str">
        <f>VLOOKUP($D1735,metadata!$B$2:$S$450,6,FALSE)</f>
        <v>a</v>
      </c>
      <c r="J1735" t="str">
        <f>VLOOKUP($D1735,metadata!$B$2:$S$450,7,FALSE)</f>
        <v>i</v>
      </c>
      <c r="K1735">
        <f>VLOOKUP($D1735,metadata!$B$2:$S$450,8,FALSE)</f>
        <v>7</v>
      </c>
      <c r="L1735">
        <f>VLOOKUP($D1735,metadata!$B$2:$S$450,9,FALSE)</f>
        <v>5</v>
      </c>
      <c r="M1735">
        <f>VLOOKUP($D1735,metadata!$B$2:$S$450,10,FALSE)</f>
        <v>0</v>
      </c>
      <c r="N1735" t="str">
        <f>VLOOKUP($D1735,metadata!$B$2:$S$450,11,FALSE)</f>
        <v>Atrophaneura alcinous</v>
      </c>
      <c r="O1735" t="str">
        <f>VLOOKUP($D1735,metadata!$B$2:$S$450,12,FALSE)</f>
        <v>lepidoptera</v>
      </c>
      <c r="P1735" t="str">
        <f>VLOOKUP($D1735,metadata!$B$2:$S$450,13,FALSE)</f>
        <v xml:space="preserve"> Fuchu</v>
      </c>
      <c r="Q1735">
        <f>VLOOKUP($D1735,metadata!$B$2:$S$450,14,FALSE)</f>
        <v>35.668968999999997</v>
      </c>
      <c r="R1735">
        <f>VLOOKUP($D1735,metadata!$B$2:$S$450,15,FALSE)</f>
        <v>139.47766899999999</v>
      </c>
      <c r="S1735">
        <f>VLOOKUP($D1735,metadata!$B$2:$S$450,16,FALSE)</f>
        <v>0.05</v>
      </c>
      <c r="T1735">
        <f>VLOOKUP($D1735,metadata!$B$2:$S$450,17,FALSE)</f>
        <v>50</v>
      </c>
      <c r="U1735">
        <f>VLOOKUP($D1735,metadata!$B$2:$S$450,18,FALSE)</f>
        <v>0</v>
      </c>
      <c r="V1735">
        <f>VLOOKUP($D1735,metadata!$B$2:$Z$450,19,FALSE)</f>
        <v>25</v>
      </c>
      <c r="W1735" t="str">
        <f>VLOOKUP($D1735,metadata!$B$2:$Z$450,20,FALSE)</f>
        <v>global average</v>
      </c>
      <c r="X1735">
        <f>VLOOKUP($D1735,metadata!$B$2:$Z$450,21,FALSE)</f>
        <v>0</v>
      </c>
      <c r="Y1735">
        <f>VLOOKUP($D1735,metadata!$B$2:$Z$450,22,FALSE)</f>
        <v>19</v>
      </c>
      <c r="Z1735">
        <f>VLOOKUP($D1735,metadata!$B$2:$Z$450,23,FALSE)</f>
        <v>0</v>
      </c>
      <c r="AA1735">
        <f>VLOOKUP($D1735,metadata!$B$2:$Z$450,24,FALSE)</f>
        <v>0</v>
      </c>
      <c r="AB1735">
        <f>VLOOKUP($D1735,metadata!$B$2:$Z$450,25,FALSE)</f>
        <v>0</v>
      </c>
    </row>
    <row r="1736" spans="3:28" x14ac:dyDescent="0.3">
      <c r="C1736">
        <v>1735</v>
      </c>
      <c r="D1736" s="11" t="str">
        <f t="shared" si="27"/>
        <v>19- Fuchu</v>
      </c>
      <c r="E1736" t="str">
        <f>VLOOKUP($D1736,metadata!$B$2:$S$450,2,FALSE)</f>
        <v>Kato, Y</v>
      </c>
      <c r="F1736" t="str">
        <f>VLOOKUP($D1736,metadata!$B$2:$S$450,3,FALSE)</f>
        <v>Geographic variation in photoperiodic response for the induction of pupal diapause in the Aristolochia-feeding butterfly Atrophaneura alcinous</v>
      </c>
      <c r="G1736" t="str">
        <f>VLOOKUP($D1736,metadata!$B$2:$S$450,4,FALSE)</f>
        <v>10.1303/aez.2005.347</v>
      </c>
      <c r="H1736" t="str">
        <f>VLOOKUP($D1736,metadata!$B$2:$S$450,5,FALSE)</f>
        <v>y</v>
      </c>
      <c r="I1736" t="str">
        <f>VLOOKUP($D1736,metadata!$B$2:$S$450,6,FALSE)</f>
        <v>a</v>
      </c>
      <c r="J1736" t="str">
        <f>VLOOKUP($D1736,metadata!$B$2:$S$450,7,FALSE)</f>
        <v>i</v>
      </c>
      <c r="K1736">
        <f>VLOOKUP($D1736,metadata!$B$2:$S$450,8,FALSE)</f>
        <v>7</v>
      </c>
      <c r="L1736">
        <f>VLOOKUP($D1736,metadata!$B$2:$S$450,9,FALSE)</f>
        <v>5</v>
      </c>
      <c r="M1736">
        <f>VLOOKUP($D1736,metadata!$B$2:$S$450,10,FALSE)</f>
        <v>0</v>
      </c>
      <c r="N1736" t="str">
        <f>VLOOKUP($D1736,metadata!$B$2:$S$450,11,FALSE)</f>
        <v>Atrophaneura alcinous</v>
      </c>
      <c r="O1736" t="str">
        <f>VLOOKUP($D1736,metadata!$B$2:$S$450,12,FALSE)</f>
        <v>lepidoptera</v>
      </c>
      <c r="P1736" t="str">
        <f>VLOOKUP($D1736,metadata!$B$2:$S$450,13,FALSE)</f>
        <v xml:space="preserve"> Fuchu</v>
      </c>
      <c r="Q1736">
        <f>VLOOKUP($D1736,metadata!$B$2:$S$450,14,FALSE)</f>
        <v>35.668968999999997</v>
      </c>
      <c r="R1736">
        <f>VLOOKUP($D1736,metadata!$B$2:$S$450,15,FALSE)</f>
        <v>139.47766899999999</v>
      </c>
      <c r="S1736">
        <f>VLOOKUP($D1736,metadata!$B$2:$S$450,16,FALSE)</f>
        <v>0.05</v>
      </c>
      <c r="T1736">
        <f>VLOOKUP($D1736,metadata!$B$2:$S$450,17,FALSE)</f>
        <v>50</v>
      </c>
      <c r="U1736">
        <f>VLOOKUP($D1736,metadata!$B$2:$S$450,18,FALSE)</f>
        <v>0</v>
      </c>
      <c r="V1736">
        <f>VLOOKUP($D1736,metadata!$B$2:$Z$450,19,FALSE)</f>
        <v>25</v>
      </c>
      <c r="W1736" t="str">
        <f>VLOOKUP($D1736,metadata!$B$2:$Z$450,20,FALSE)</f>
        <v>global average</v>
      </c>
      <c r="X1736">
        <f>VLOOKUP($D1736,metadata!$B$2:$Z$450,21,FALSE)</f>
        <v>0</v>
      </c>
      <c r="Y1736">
        <f>VLOOKUP($D1736,metadata!$B$2:$Z$450,22,FALSE)</f>
        <v>19</v>
      </c>
      <c r="Z1736">
        <f>VLOOKUP($D1736,metadata!$B$2:$Z$450,23,FALSE)</f>
        <v>0</v>
      </c>
      <c r="AA1736">
        <f>VLOOKUP($D1736,metadata!$B$2:$Z$450,24,FALSE)</f>
        <v>0</v>
      </c>
      <c r="AB1736">
        <f>VLOOKUP($D1736,metadata!$B$2:$Z$450,25,FALSE)</f>
        <v>0</v>
      </c>
    </row>
    <row r="1737" spans="3:28" x14ac:dyDescent="0.3">
      <c r="C1737">
        <v>1736</v>
      </c>
      <c r="D1737" s="11" t="str">
        <f t="shared" si="27"/>
        <v>19- Fuchu</v>
      </c>
      <c r="E1737" t="str">
        <f>VLOOKUP($D1737,metadata!$B$2:$S$450,2,FALSE)</f>
        <v>Kato, Y</v>
      </c>
      <c r="F1737" t="str">
        <f>VLOOKUP($D1737,metadata!$B$2:$S$450,3,FALSE)</f>
        <v>Geographic variation in photoperiodic response for the induction of pupal diapause in the Aristolochia-feeding butterfly Atrophaneura alcinous</v>
      </c>
      <c r="G1737" t="str">
        <f>VLOOKUP($D1737,metadata!$B$2:$S$450,4,FALSE)</f>
        <v>10.1303/aez.2005.347</v>
      </c>
      <c r="H1737" t="str">
        <f>VLOOKUP($D1737,metadata!$B$2:$S$450,5,FALSE)</f>
        <v>y</v>
      </c>
      <c r="I1737" t="str">
        <f>VLOOKUP($D1737,metadata!$B$2:$S$450,6,FALSE)</f>
        <v>a</v>
      </c>
      <c r="J1737" t="str">
        <f>VLOOKUP($D1737,metadata!$B$2:$S$450,7,FALSE)</f>
        <v>i</v>
      </c>
      <c r="K1737">
        <f>VLOOKUP($D1737,metadata!$B$2:$S$450,8,FALSE)</f>
        <v>7</v>
      </c>
      <c r="L1737">
        <f>VLOOKUP($D1737,metadata!$B$2:$S$450,9,FALSE)</f>
        <v>5</v>
      </c>
      <c r="M1737">
        <f>VLOOKUP($D1737,metadata!$B$2:$S$450,10,FALSE)</f>
        <v>0</v>
      </c>
      <c r="N1737" t="str">
        <f>VLOOKUP($D1737,metadata!$B$2:$S$450,11,FALSE)</f>
        <v>Atrophaneura alcinous</v>
      </c>
      <c r="O1737" t="str">
        <f>VLOOKUP($D1737,metadata!$B$2:$S$450,12,FALSE)</f>
        <v>lepidoptera</v>
      </c>
      <c r="P1737" t="str">
        <f>VLOOKUP($D1737,metadata!$B$2:$S$450,13,FALSE)</f>
        <v xml:space="preserve"> Fuchu</v>
      </c>
      <c r="Q1737">
        <f>VLOOKUP($D1737,metadata!$B$2:$S$450,14,FALSE)</f>
        <v>35.668968999999997</v>
      </c>
      <c r="R1737">
        <f>VLOOKUP($D1737,metadata!$B$2:$S$450,15,FALSE)</f>
        <v>139.47766899999999</v>
      </c>
      <c r="S1737">
        <f>VLOOKUP($D1737,metadata!$B$2:$S$450,16,FALSE)</f>
        <v>0.05</v>
      </c>
      <c r="T1737">
        <f>VLOOKUP($D1737,metadata!$B$2:$S$450,17,FALSE)</f>
        <v>50</v>
      </c>
      <c r="U1737">
        <f>VLOOKUP($D1737,metadata!$B$2:$S$450,18,FALSE)</f>
        <v>0</v>
      </c>
      <c r="V1737">
        <f>VLOOKUP($D1737,metadata!$B$2:$Z$450,19,FALSE)</f>
        <v>25</v>
      </c>
      <c r="W1737" t="str">
        <f>VLOOKUP($D1737,metadata!$B$2:$Z$450,20,FALSE)</f>
        <v>global average</v>
      </c>
      <c r="X1737">
        <f>VLOOKUP($D1737,metadata!$B$2:$Z$450,21,FALSE)</f>
        <v>0</v>
      </c>
      <c r="Y1737">
        <f>VLOOKUP($D1737,metadata!$B$2:$Z$450,22,FALSE)</f>
        <v>19</v>
      </c>
      <c r="Z1737">
        <f>VLOOKUP($D1737,metadata!$B$2:$Z$450,23,FALSE)</f>
        <v>0</v>
      </c>
      <c r="AA1737">
        <f>VLOOKUP($D1737,metadata!$B$2:$Z$450,24,FALSE)</f>
        <v>0</v>
      </c>
      <c r="AB1737">
        <f>VLOOKUP($D1737,metadata!$B$2:$Z$450,25,FALSE)</f>
        <v>0</v>
      </c>
    </row>
    <row r="1738" spans="3:28" x14ac:dyDescent="0.3">
      <c r="C1738">
        <v>1737</v>
      </c>
      <c r="D1738" s="11" t="str">
        <f t="shared" si="27"/>
        <v>19- Fuchu</v>
      </c>
      <c r="E1738" t="str">
        <f>VLOOKUP($D1738,metadata!$B$2:$S$450,2,FALSE)</f>
        <v>Kato, Y</v>
      </c>
      <c r="F1738" t="str">
        <f>VLOOKUP($D1738,metadata!$B$2:$S$450,3,FALSE)</f>
        <v>Geographic variation in photoperiodic response for the induction of pupal diapause in the Aristolochia-feeding butterfly Atrophaneura alcinous</v>
      </c>
      <c r="G1738" t="str">
        <f>VLOOKUP($D1738,metadata!$B$2:$S$450,4,FALSE)</f>
        <v>10.1303/aez.2005.347</v>
      </c>
      <c r="H1738" t="str">
        <f>VLOOKUP($D1738,metadata!$B$2:$S$450,5,FALSE)</f>
        <v>y</v>
      </c>
      <c r="I1738" t="str">
        <f>VLOOKUP($D1738,metadata!$B$2:$S$450,6,FALSE)</f>
        <v>a</v>
      </c>
      <c r="J1738" t="str">
        <f>VLOOKUP($D1738,metadata!$B$2:$S$450,7,FALSE)</f>
        <v>i</v>
      </c>
      <c r="K1738">
        <f>VLOOKUP($D1738,metadata!$B$2:$S$450,8,FALSE)</f>
        <v>7</v>
      </c>
      <c r="L1738">
        <f>VLOOKUP($D1738,metadata!$B$2:$S$450,9,FALSE)</f>
        <v>5</v>
      </c>
      <c r="M1738">
        <f>VLOOKUP($D1738,metadata!$B$2:$S$450,10,FALSE)</f>
        <v>0</v>
      </c>
      <c r="N1738" t="str">
        <f>VLOOKUP($D1738,metadata!$B$2:$S$450,11,FALSE)</f>
        <v>Atrophaneura alcinous</v>
      </c>
      <c r="O1738" t="str">
        <f>VLOOKUP($D1738,metadata!$B$2:$S$450,12,FALSE)</f>
        <v>lepidoptera</v>
      </c>
      <c r="P1738" t="str">
        <f>VLOOKUP($D1738,metadata!$B$2:$S$450,13,FALSE)</f>
        <v xml:space="preserve"> Fuchu</v>
      </c>
      <c r="Q1738">
        <f>VLOOKUP($D1738,metadata!$B$2:$S$450,14,FALSE)</f>
        <v>35.668968999999997</v>
      </c>
      <c r="R1738">
        <f>VLOOKUP($D1738,metadata!$B$2:$S$450,15,FALSE)</f>
        <v>139.47766899999999</v>
      </c>
      <c r="S1738">
        <f>VLOOKUP($D1738,metadata!$B$2:$S$450,16,FALSE)</f>
        <v>0.05</v>
      </c>
      <c r="T1738">
        <f>VLOOKUP($D1738,metadata!$B$2:$S$450,17,FALSE)</f>
        <v>50</v>
      </c>
      <c r="U1738">
        <f>VLOOKUP($D1738,metadata!$B$2:$S$450,18,FALSE)</f>
        <v>0</v>
      </c>
      <c r="V1738">
        <f>VLOOKUP($D1738,metadata!$B$2:$Z$450,19,FALSE)</f>
        <v>25</v>
      </c>
      <c r="W1738" t="str">
        <f>VLOOKUP($D1738,metadata!$B$2:$Z$450,20,FALSE)</f>
        <v>global average</v>
      </c>
      <c r="X1738">
        <f>VLOOKUP($D1738,metadata!$B$2:$Z$450,21,FALSE)</f>
        <v>0</v>
      </c>
      <c r="Y1738">
        <f>VLOOKUP($D1738,metadata!$B$2:$Z$450,22,FALSE)</f>
        <v>19</v>
      </c>
      <c r="Z1738">
        <f>VLOOKUP($D1738,metadata!$B$2:$Z$450,23,FALSE)</f>
        <v>0</v>
      </c>
      <c r="AA1738">
        <f>VLOOKUP($D1738,metadata!$B$2:$Z$450,24,FALSE)</f>
        <v>0</v>
      </c>
      <c r="AB1738">
        <f>VLOOKUP($D1738,metadata!$B$2:$Z$450,25,FALSE)</f>
        <v>0</v>
      </c>
    </row>
    <row r="1739" spans="3:28" x14ac:dyDescent="0.3">
      <c r="C1739">
        <v>1738</v>
      </c>
      <c r="D1739" s="11" t="str">
        <f t="shared" si="27"/>
        <v>19- Fuchu</v>
      </c>
      <c r="E1739" t="str">
        <f>VLOOKUP($D1739,metadata!$B$2:$S$450,2,FALSE)</f>
        <v>Kato, Y</v>
      </c>
      <c r="F1739" t="str">
        <f>VLOOKUP($D1739,metadata!$B$2:$S$450,3,FALSE)</f>
        <v>Geographic variation in photoperiodic response for the induction of pupal diapause in the Aristolochia-feeding butterfly Atrophaneura alcinous</v>
      </c>
      <c r="G1739" t="str">
        <f>VLOOKUP($D1739,metadata!$B$2:$S$450,4,FALSE)</f>
        <v>10.1303/aez.2005.347</v>
      </c>
      <c r="H1739" t="str">
        <f>VLOOKUP($D1739,metadata!$B$2:$S$450,5,FALSE)</f>
        <v>y</v>
      </c>
      <c r="I1739" t="str">
        <f>VLOOKUP($D1739,metadata!$B$2:$S$450,6,FALSE)</f>
        <v>a</v>
      </c>
      <c r="J1739" t="str">
        <f>VLOOKUP($D1739,metadata!$B$2:$S$450,7,FALSE)</f>
        <v>i</v>
      </c>
      <c r="K1739">
        <f>VLOOKUP($D1739,metadata!$B$2:$S$450,8,FALSE)</f>
        <v>7</v>
      </c>
      <c r="L1739">
        <f>VLOOKUP($D1739,metadata!$B$2:$S$450,9,FALSE)</f>
        <v>5</v>
      </c>
      <c r="M1739">
        <f>VLOOKUP($D1739,metadata!$B$2:$S$450,10,FALSE)</f>
        <v>0</v>
      </c>
      <c r="N1739" t="str">
        <f>VLOOKUP($D1739,metadata!$B$2:$S$450,11,FALSE)</f>
        <v>Atrophaneura alcinous</v>
      </c>
      <c r="O1739" t="str">
        <f>VLOOKUP($D1739,metadata!$B$2:$S$450,12,FALSE)</f>
        <v>lepidoptera</v>
      </c>
      <c r="P1739" t="str">
        <f>VLOOKUP($D1739,metadata!$B$2:$S$450,13,FALSE)</f>
        <v xml:space="preserve"> Fuchu</v>
      </c>
      <c r="Q1739">
        <f>VLOOKUP($D1739,metadata!$B$2:$S$450,14,FALSE)</f>
        <v>35.668968999999997</v>
      </c>
      <c r="R1739">
        <f>VLOOKUP($D1739,metadata!$B$2:$S$450,15,FALSE)</f>
        <v>139.47766899999999</v>
      </c>
      <c r="S1739">
        <f>VLOOKUP($D1739,metadata!$B$2:$S$450,16,FALSE)</f>
        <v>0.05</v>
      </c>
      <c r="T1739">
        <f>VLOOKUP($D1739,metadata!$B$2:$S$450,17,FALSE)</f>
        <v>50</v>
      </c>
      <c r="U1739">
        <f>VLOOKUP($D1739,metadata!$B$2:$S$450,18,FALSE)</f>
        <v>0</v>
      </c>
      <c r="V1739">
        <f>VLOOKUP($D1739,metadata!$B$2:$Z$450,19,FALSE)</f>
        <v>25</v>
      </c>
      <c r="W1739" t="str">
        <f>VLOOKUP($D1739,metadata!$B$2:$Z$450,20,FALSE)</f>
        <v>global average</v>
      </c>
      <c r="X1739">
        <f>VLOOKUP($D1739,metadata!$B$2:$Z$450,21,FALSE)</f>
        <v>0</v>
      </c>
      <c r="Y1739">
        <f>VLOOKUP($D1739,metadata!$B$2:$Z$450,22,FALSE)</f>
        <v>19</v>
      </c>
      <c r="Z1739">
        <f>VLOOKUP($D1739,metadata!$B$2:$Z$450,23,FALSE)</f>
        <v>0</v>
      </c>
      <c r="AA1739">
        <f>VLOOKUP($D1739,metadata!$B$2:$Z$450,24,FALSE)</f>
        <v>0</v>
      </c>
      <c r="AB1739">
        <f>VLOOKUP($D1739,metadata!$B$2:$Z$450,25,FALSE)</f>
        <v>0</v>
      </c>
    </row>
    <row r="1740" spans="3:28" x14ac:dyDescent="0.3">
      <c r="C1740">
        <v>1739</v>
      </c>
      <c r="D1740" s="11" t="str">
        <f t="shared" si="27"/>
        <v>19- Fuchu</v>
      </c>
      <c r="E1740" t="str">
        <f>VLOOKUP($D1740,metadata!$B$2:$S$450,2,FALSE)</f>
        <v>Kato, Y</v>
      </c>
      <c r="F1740" t="str">
        <f>VLOOKUP($D1740,metadata!$B$2:$S$450,3,FALSE)</f>
        <v>Geographic variation in photoperiodic response for the induction of pupal diapause in the Aristolochia-feeding butterfly Atrophaneura alcinous</v>
      </c>
      <c r="G1740" t="str">
        <f>VLOOKUP($D1740,metadata!$B$2:$S$450,4,FALSE)</f>
        <v>10.1303/aez.2005.347</v>
      </c>
      <c r="H1740" t="str">
        <f>VLOOKUP($D1740,metadata!$B$2:$S$450,5,FALSE)</f>
        <v>y</v>
      </c>
      <c r="I1740" t="str">
        <f>VLOOKUP($D1740,metadata!$B$2:$S$450,6,FALSE)</f>
        <v>a</v>
      </c>
      <c r="J1740" t="str">
        <f>VLOOKUP($D1740,metadata!$B$2:$S$450,7,FALSE)</f>
        <v>i</v>
      </c>
      <c r="K1740">
        <f>VLOOKUP($D1740,metadata!$B$2:$S$450,8,FALSE)</f>
        <v>7</v>
      </c>
      <c r="L1740">
        <f>VLOOKUP($D1740,metadata!$B$2:$S$450,9,FALSE)</f>
        <v>5</v>
      </c>
      <c r="M1740">
        <f>VLOOKUP($D1740,metadata!$B$2:$S$450,10,FALSE)</f>
        <v>0</v>
      </c>
      <c r="N1740" t="str">
        <f>VLOOKUP($D1740,metadata!$B$2:$S$450,11,FALSE)</f>
        <v>Atrophaneura alcinous</v>
      </c>
      <c r="O1740" t="str">
        <f>VLOOKUP($D1740,metadata!$B$2:$S$450,12,FALSE)</f>
        <v>lepidoptera</v>
      </c>
      <c r="P1740" t="str">
        <f>VLOOKUP($D1740,metadata!$B$2:$S$450,13,FALSE)</f>
        <v xml:space="preserve"> Fuchu</v>
      </c>
      <c r="Q1740">
        <f>VLOOKUP($D1740,metadata!$B$2:$S$450,14,FALSE)</f>
        <v>35.668968999999997</v>
      </c>
      <c r="R1740">
        <f>VLOOKUP($D1740,metadata!$B$2:$S$450,15,FALSE)</f>
        <v>139.47766899999999</v>
      </c>
      <c r="S1740">
        <f>VLOOKUP($D1740,metadata!$B$2:$S$450,16,FALSE)</f>
        <v>0.05</v>
      </c>
      <c r="T1740">
        <f>VLOOKUP($D1740,metadata!$B$2:$S$450,17,FALSE)</f>
        <v>50</v>
      </c>
      <c r="U1740">
        <f>VLOOKUP($D1740,metadata!$B$2:$S$450,18,FALSE)</f>
        <v>0</v>
      </c>
      <c r="V1740">
        <f>VLOOKUP($D1740,metadata!$B$2:$Z$450,19,FALSE)</f>
        <v>25</v>
      </c>
      <c r="W1740" t="str">
        <f>VLOOKUP($D1740,metadata!$B$2:$Z$450,20,FALSE)</f>
        <v>global average</v>
      </c>
      <c r="X1740">
        <f>VLOOKUP($D1740,metadata!$B$2:$Z$450,21,FALSE)</f>
        <v>0</v>
      </c>
      <c r="Y1740">
        <f>VLOOKUP($D1740,metadata!$B$2:$Z$450,22,FALSE)</f>
        <v>19</v>
      </c>
      <c r="Z1740">
        <f>VLOOKUP($D1740,metadata!$B$2:$Z$450,23,FALSE)</f>
        <v>0</v>
      </c>
      <c r="AA1740">
        <f>VLOOKUP($D1740,metadata!$B$2:$Z$450,24,FALSE)</f>
        <v>0</v>
      </c>
      <c r="AB1740">
        <f>VLOOKUP($D1740,metadata!$B$2:$Z$450,25,FALSE)</f>
        <v>0</v>
      </c>
    </row>
    <row r="1741" spans="3:28" x14ac:dyDescent="0.3">
      <c r="C1741">
        <v>1740</v>
      </c>
      <c r="D1741" s="11" t="str">
        <f t="shared" si="27"/>
        <v>19- Fuchu</v>
      </c>
      <c r="E1741" t="str">
        <f>VLOOKUP($D1741,metadata!$B$2:$S$450,2,FALSE)</f>
        <v>Kato, Y</v>
      </c>
      <c r="F1741" t="str">
        <f>VLOOKUP($D1741,metadata!$B$2:$S$450,3,FALSE)</f>
        <v>Geographic variation in photoperiodic response for the induction of pupal diapause in the Aristolochia-feeding butterfly Atrophaneura alcinous</v>
      </c>
      <c r="G1741" t="str">
        <f>VLOOKUP($D1741,metadata!$B$2:$S$450,4,FALSE)</f>
        <v>10.1303/aez.2005.347</v>
      </c>
      <c r="H1741" t="str">
        <f>VLOOKUP($D1741,metadata!$B$2:$S$450,5,FALSE)</f>
        <v>y</v>
      </c>
      <c r="I1741" t="str">
        <f>VLOOKUP($D1741,metadata!$B$2:$S$450,6,FALSE)</f>
        <v>a</v>
      </c>
      <c r="J1741" t="str">
        <f>VLOOKUP($D1741,metadata!$B$2:$S$450,7,FALSE)</f>
        <v>i</v>
      </c>
      <c r="K1741">
        <f>VLOOKUP($D1741,metadata!$B$2:$S$450,8,FALSE)</f>
        <v>7</v>
      </c>
      <c r="L1741">
        <f>VLOOKUP($D1741,metadata!$B$2:$S$450,9,FALSE)</f>
        <v>5</v>
      </c>
      <c r="M1741">
        <f>VLOOKUP($D1741,metadata!$B$2:$S$450,10,FALSE)</f>
        <v>0</v>
      </c>
      <c r="N1741" t="str">
        <f>VLOOKUP($D1741,metadata!$B$2:$S$450,11,FALSE)</f>
        <v>Atrophaneura alcinous</v>
      </c>
      <c r="O1741" t="str">
        <f>VLOOKUP($D1741,metadata!$B$2:$S$450,12,FALSE)</f>
        <v>lepidoptera</v>
      </c>
      <c r="P1741" t="str">
        <f>VLOOKUP($D1741,metadata!$B$2:$S$450,13,FALSE)</f>
        <v xml:space="preserve"> Fuchu</v>
      </c>
      <c r="Q1741">
        <f>VLOOKUP($D1741,metadata!$B$2:$S$450,14,FALSE)</f>
        <v>35.668968999999997</v>
      </c>
      <c r="R1741">
        <f>VLOOKUP($D1741,metadata!$B$2:$S$450,15,FALSE)</f>
        <v>139.47766899999999</v>
      </c>
      <c r="S1741">
        <f>VLOOKUP($D1741,metadata!$B$2:$S$450,16,FALSE)</f>
        <v>0.05</v>
      </c>
      <c r="T1741">
        <f>VLOOKUP($D1741,metadata!$B$2:$S$450,17,FALSE)</f>
        <v>50</v>
      </c>
      <c r="U1741">
        <f>VLOOKUP($D1741,metadata!$B$2:$S$450,18,FALSE)</f>
        <v>0</v>
      </c>
      <c r="V1741">
        <f>VLOOKUP($D1741,metadata!$B$2:$Z$450,19,FALSE)</f>
        <v>25</v>
      </c>
      <c r="W1741" t="str">
        <f>VLOOKUP($D1741,metadata!$B$2:$Z$450,20,FALSE)</f>
        <v>global average</v>
      </c>
      <c r="X1741">
        <f>VLOOKUP($D1741,metadata!$B$2:$Z$450,21,FALSE)</f>
        <v>0</v>
      </c>
      <c r="Y1741">
        <f>VLOOKUP($D1741,metadata!$B$2:$Z$450,22,FALSE)</f>
        <v>19</v>
      </c>
      <c r="Z1741">
        <f>VLOOKUP($D1741,metadata!$B$2:$Z$450,23,FALSE)</f>
        <v>0</v>
      </c>
      <c r="AA1741">
        <f>VLOOKUP($D1741,metadata!$B$2:$Z$450,24,FALSE)</f>
        <v>0</v>
      </c>
      <c r="AB1741">
        <f>VLOOKUP($D1741,metadata!$B$2:$Z$450,25,FALSE)</f>
        <v>0</v>
      </c>
    </row>
    <row r="1742" spans="3:28" x14ac:dyDescent="0.3">
      <c r="C1742">
        <v>1741</v>
      </c>
      <c r="D1742" s="11" t="str">
        <f t="shared" si="27"/>
        <v>19- Fuchu</v>
      </c>
      <c r="E1742" t="str">
        <f>VLOOKUP($D1742,metadata!$B$2:$S$450,2,FALSE)</f>
        <v>Kato, Y</v>
      </c>
      <c r="F1742" t="str">
        <f>VLOOKUP($D1742,metadata!$B$2:$S$450,3,FALSE)</f>
        <v>Geographic variation in photoperiodic response for the induction of pupal diapause in the Aristolochia-feeding butterfly Atrophaneura alcinous</v>
      </c>
      <c r="G1742" t="str">
        <f>VLOOKUP($D1742,metadata!$B$2:$S$450,4,FALSE)</f>
        <v>10.1303/aez.2005.347</v>
      </c>
      <c r="H1742" t="str">
        <f>VLOOKUP($D1742,metadata!$B$2:$S$450,5,FALSE)</f>
        <v>y</v>
      </c>
      <c r="I1742" t="str">
        <f>VLOOKUP($D1742,metadata!$B$2:$S$450,6,FALSE)</f>
        <v>a</v>
      </c>
      <c r="J1742" t="str">
        <f>VLOOKUP($D1742,metadata!$B$2:$S$450,7,FALSE)</f>
        <v>i</v>
      </c>
      <c r="K1742">
        <f>VLOOKUP($D1742,metadata!$B$2:$S$450,8,FALSE)</f>
        <v>7</v>
      </c>
      <c r="L1742">
        <f>VLOOKUP($D1742,metadata!$B$2:$S$450,9,FALSE)</f>
        <v>5</v>
      </c>
      <c r="M1742">
        <f>VLOOKUP($D1742,metadata!$B$2:$S$450,10,FALSE)</f>
        <v>0</v>
      </c>
      <c r="N1742" t="str">
        <f>VLOOKUP($D1742,metadata!$B$2:$S$450,11,FALSE)</f>
        <v>Atrophaneura alcinous</v>
      </c>
      <c r="O1742" t="str">
        <f>VLOOKUP($D1742,metadata!$B$2:$S$450,12,FALSE)</f>
        <v>lepidoptera</v>
      </c>
      <c r="P1742" t="str">
        <f>VLOOKUP($D1742,metadata!$B$2:$S$450,13,FALSE)</f>
        <v xml:space="preserve"> Fuchu</v>
      </c>
      <c r="Q1742">
        <f>VLOOKUP($D1742,metadata!$B$2:$S$450,14,FALSE)</f>
        <v>35.668968999999997</v>
      </c>
      <c r="R1742">
        <f>VLOOKUP($D1742,metadata!$B$2:$S$450,15,FALSE)</f>
        <v>139.47766899999999</v>
      </c>
      <c r="S1742">
        <f>VLOOKUP($D1742,metadata!$B$2:$S$450,16,FALSE)</f>
        <v>0.05</v>
      </c>
      <c r="T1742">
        <f>VLOOKUP($D1742,metadata!$B$2:$S$450,17,FALSE)</f>
        <v>50</v>
      </c>
      <c r="U1742">
        <f>VLOOKUP($D1742,metadata!$B$2:$S$450,18,FALSE)</f>
        <v>0</v>
      </c>
      <c r="V1742">
        <f>VLOOKUP($D1742,metadata!$B$2:$Z$450,19,FALSE)</f>
        <v>25</v>
      </c>
      <c r="W1742" t="str">
        <f>VLOOKUP($D1742,metadata!$B$2:$Z$450,20,FALSE)</f>
        <v>global average</v>
      </c>
      <c r="X1742">
        <f>VLOOKUP($D1742,metadata!$B$2:$Z$450,21,FALSE)</f>
        <v>0</v>
      </c>
      <c r="Y1742">
        <f>VLOOKUP($D1742,metadata!$B$2:$Z$450,22,FALSE)</f>
        <v>19</v>
      </c>
      <c r="Z1742">
        <f>VLOOKUP($D1742,metadata!$B$2:$Z$450,23,FALSE)</f>
        <v>0</v>
      </c>
      <c r="AA1742">
        <f>VLOOKUP($D1742,metadata!$B$2:$Z$450,24,FALSE)</f>
        <v>0</v>
      </c>
      <c r="AB1742">
        <f>VLOOKUP($D1742,metadata!$B$2:$Z$450,25,FALSE)</f>
        <v>0</v>
      </c>
    </row>
    <row r="1743" spans="3:28" x14ac:dyDescent="0.3">
      <c r="C1743">
        <v>1742</v>
      </c>
      <c r="D1743" s="11" t="str">
        <f t="shared" si="27"/>
        <v>19- Fuchu</v>
      </c>
      <c r="E1743" t="str">
        <f>VLOOKUP($D1743,metadata!$B$2:$S$450,2,FALSE)</f>
        <v>Kato, Y</v>
      </c>
      <c r="F1743" t="str">
        <f>VLOOKUP($D1743,metadata!$B$2:$S$450,3,FALSE)</f>
        <v>Geographic variation in photoperiodic response for the induction of pupal diapause in the Aristolochia-feeding butterfly Atrophaneura alcinous</v>
      </c>
      <c r="G1743" t="str">
        <f>VLOOKUP($D1743,metadata!$B$2:$S$450,4,FALSE)</f>
        <v>10.1303/aez.2005.347</v>
      </c>
      <c r="H1743" t="str">
        <f>VLOOKUP($D1743,metadata!$B$2:$S$450,5,FALSE)</f>
        <v>y</v>
      </c>
      <c r="I1743" t="str">
        <f>VLOOKUP($D1743,metadata!$B$2:$S$450,6,FALSE)</f>
        <v>a</v>
      </c>
      <c r="J1743" t="str">
        <f>VLOOKUP($D1743,metadata!$B$2:$S$450,7,FALSE)</f>
        <v>i</v>
      </c>
      <c r="K1743">
        <f>VLOOKUP($D1743,metadata!$B$2:$S$450,8,FALSE)</f>
        <v>7</v>
      </c>
      <c r="L1743">
        <f>VLOOKUP($D1743,metadata!$B$2:$S$450,9,FALSE)</f>
        <v>5</v>
      </c>
      <c r="M1743">
        <f>VLOOKUP($D1743,metadata!$B$2:$S$450,10,FALSE)</f>
        <v>0</v>
      </c>
      <c r="N1743" t="str">
        <f>VLOOKUP($D1743,metadata!$B$2:$S$450,11,FALSE)</f>
        <v>Atrophaneura alcinous</v>
      </c>
      <c r="O1743" t="str">
        <f>VLOOKUP($D1743,metadata!$B$2:$S$450,12,FALSE)</f>
        <v>lepidoptera</v>
      </c>
      <c r="P1743" t="str">
        <f>VLOOKUP($D1743,metadata!$B$2:$S$450,13,FALSE)</f>
        <v xml:space="preserve"> Fuchu</v>
      </c>
      <c r="Q1743">
        <f>VLOOKUP($D1743,metadata!$B$2:$S$450,14,FALSE)</f>
        <v>35.668968999999997</v>
      </c>
      <c r="R1743">
        <f>VLOOKUP($D1743,metadata!$B$2:$S$450,15,FALSE)</f>
        <v>139.47766899999999</v>
      </c>
      <c r="S1743">
        <f>VLOOKUP($D1743,metadata!$B$2:$S$450,16,FALSE)</f>
        <v>0.05</v>
      </c>
      <c r="T1743">
        <f>VLOOKUP($D1743,metadata!$B$2:$S$450,17,FALSE)</f>
        <v>50</v>
      </c>
      <c r="U1743">
        <f>VLOOKUP($D1743,metadata!$B$2:$S$450,18,FALSE)</f>
        <v>0</v>
      </c>
      <c r="V1743">
        <f>VLOOKUP($D1743,metadata!$B$2:$Z$450,19,FALSE)</f>
        <v>25</v>
      </c>
      <c r="W1743" t="str">
        <f>VLOOKUP($D1743,metadata!$B$2:$Z$450,20,FALSE)</f>
        <v>global average</v>
      </c>
      <c r="X1743">
        <f>VLOOKUP($D1743,metadata!$B$2:$Z$450,21,FALSE)</f>
        <v>0</v>
      </c>
      <c r="Y1743">
        <f>VLOOKUP($D1743,metadata!$B$2:$Z$450,22,FALSE)</f>
        <v>19</v>
      </c>
      <c r="Z1743">
        <f>VLOOKUP($D1743,metadata!$B$2:$Z$450,23,FALSE)</f>
        <v>0</v>
      </c>
      <c r="AA1743">
        <f>VLOOKUP($D1743,metadata!$B$2:$Z$450,24,FALSE)</f>
        <v>0</v>
      </c>
      <c r="AB1743">
        <f>VLOOKUP($D1743,metadata!$B$2:$Z$450,25,FALSE)</f>
        <v>0</v>
      </c>
    </row>
    <row r="1744" spans="3:28" x14ac:dyDescent="0.3">
      <c r="C1744">
        <v>1743</v>
      </c>
      <c r="D1744" s="11" t="str">
        <f t="shared" si="27"/>
        <v>19- Fuchu</v>
      </c>
      <c r="E1744" t="str">
        <f>VLOOKUP($D1744,metadata!$B$2:$S$450,2,FALSE)</f>
        <v>Kato, Y</v>
      </c>
      <c r="F1744" t="str">
        <f>VLOOKUP($D1744,metadata!$B$2:$S$450,3,FALSE)</f>
        <v>Geographic variation in photoperiodic response for the induction of pupal diapause in the Aristolochia-feeding butterfly Atrophaneura alcinous</v>
      </c>
      <c r="G1744" t="str">
        <f>VLOOKUP($D1744,metadata!$B$2:$S$450,4,FALSE)</f>
        <v>10.1303/aez.2005.347</v>
      </c>
      <c r="H1744" t="str">
        <f>VLOOKUP($D1744,metadata!$B$2:$S$450,5,FALSE)</f>
        <v>y</v>
      </c>
      <c r="I1744" t="str">
        <f>VLOOKUP($D1744,metadata!$B$2:$S$450,6,FALSE)</f>
        <v>a</v>
      </c>
      <c r="J1744" t="str">
        <f>VLOOKUP($D1744,metadata!$B$2:$S$450,7,FALSE)</f>
        <v>i</v>
      </c>
      <c r="K1744">
        <f>VLOOKUP($D1744,metadata!$B$2:$S$450,8,FALSE)</f>
        <v>7</v>
      </c>
      <c r="L1744">
        <f>VLOOKUP($D1744,metadata!$B$2:$S$450,9,FALSE)</f>
        <v>5</v>
      </c>
      <c r="M1744">
        <f>VLOOKUP($D1744,metadata!$B$2:$S$450,10,FALSE)</f>
        <v>0</v>
      </c>
      <c r="N1744" t="str">
        <f>VLOOKUP($D1744,metadata!$B$2:$S$450,11,FALSE)</f>
        <v>Atrophaneura alcinous</v>
      </c>
      <c r="O1744" t="str">
        <f>VLOOKUP($D1744,metadata!$B$2:$S$450,12,FALSE)</f>
        <v>lepidoptera</v>
      </c>
      <c r="P1744" t="str">
        <f>VLOOKUP($D1744,metadata!$B$2:$S$450,13,FALSE)</f>
        <v xml:space="preserve"> Fuchu</v>
      </c>
      <c r="Q1744">
        <f>VLOOKUP($D1744,metadata!$B$2:$S$450,14,FALSE)</f>
        <v>35.668968999999997</v>
      </c>
      <c r="R1744">
        <f>VLOOKUP($D1744,metadata!$B$2:$S$450,15,FALSE)</f>
        <v>139.47766899999999</v>
      </c>
      <c r="S1744">
        <f>VLOOKUP($D1744,metadata!$B$2:$S$450,16,FALSE)</f>
        <v>0.05</v>
      </c>
      <c r="T1744">
        <f>VLOOKUP($D1744,metadata!$B$2:$S$450,17,FALSE)</f>
        <v>50</v>
      </c>
      <c r="U1744">
        <f>VLOOKUP($D1744,metadata!$B$2:$S$450,18,FALSE)</f>
        <v>0</v>
      </c>
      <c r="V1744">
        <f>VLOOKUP($D1744,metadata!$B$2:$Z$450,19,FALSE)</f>
        <v>25</v>
      </c>
      <c r="W1744" t="str">
        <f>VLOOKUP($D1744,metadata!$B$2:$Z$450,20,FALSE)</f>
        <v>global average</v>
      </c>
      <c r="X1744">
        <f>VLOOKUP($D1744,metadata!$B$2:$Z$450,21,FALSE)</f>
        <v>0</v>
      </c>
      <c r="Y1744">
        <f>VLOOKUP($D1744,metadata!$B$2:$Z$450,22,FALSE)</f>
        <v>19</v>
      </c>
      <c r="Z1744">
        <f>VLOOKUP($D1744,metadata!$B$2:$Z$450,23,FALSE)</f>
        <v>0</v>
      </c>
      <c r="AA1744">
        <f>VLOOKUP($D1744,metadata!$B$2:$Z$450,24,FALSE)</f>
        <v>0</v>
      </c>
      <c r="AB1744">
        <f>VLOOKUP($D1744,metadata!$B$2:$Z$450,25,FALSE)</f>
        <v>0</v>
      </c>
    </row>
    <row r="1745" spans="3:28" x14ac:dyDescent="0.3">
      <c r="C1745">
        <v>1744</v>
      </c>
      <c r="D1745" s="11" t="str">
        <f t="shared" si="27"/>
        <v>19- Fuchu</v>
      </c>
      <c r="E1745" t="str">
        <f>VLOOKUP($D1745,metadata!$B$2:$S$450,2,FALSE)</f>
        <v>Kato, Y</v>
      </c>
      <c r="F1745" t="str">
        <f>VLOOKUP($D1745,metadata!$B$2:$S$450,3,FALSE)</f>
        <v>Geographic variation in photoperiodic response for the induction of pupal diapause in the Aristolochia-feeding butterfly Atrophaneura alcinous</v>
      </c>
      <c r="G1745" t="str">
        <f>VLOOKUP($D1745,metadata!$B$2:$S$450,4,FALSE)</f>
        <v>10.1303/aez.2005.347</v>
      </c>
      <c r="H1745" t="str">
        <f>VLOOKUP($D1745,metadata!$B$2:$S$450,5,FALSE)</f>
        <v>y</v>
      </c>
      <c r="I1745" t="str">
        <f>VLOOKUP($D1745,metadata!$B$2:$S$450,6,FALSE)</f>
        <v>a</v>
      </c>
      <c r="J1745" t="str">
        <f>VLOOKUP($D1745,metadata!$B$2:$S$450,7,FALSE)</f>
        <v>i</v>
      </c>
      <c r="K1745">
        <f>VLOOKUP($D1745,metadata!$B$2:$S$450,8,FALSE)</f>
        <v>7</v>
      </c>
      <c r="L1745">
        <f>VLOOKUP($D1745,metadata!$B$2:$S$450,9,FALSE)</f>
        <v>5</v>
      </c>
      <c r="M1745">
        <f>VLOOKUP($D1745,metadata!$B$2:$S$450,10,FALSE)</f>
        <v>0</v>
      </c>
      <c r="N1745" t="str">
        <f>VLOOKUP($D1745,metadata!$B$2:$S$450,11,FALSE)</f>
        <v>Atrophaneura alcinous</v>
      </c>
      <c r="O1745" t="str">
        <f>VLOOKUP($D1745,metadata!$B$2:$S$450,12,FALSE)</f>
        <v>lepidoptera</v>
      </c>
      <c r="P1745" t="str">
        <f>VLOOKUP($D1745,metadata!$B$2:$S$450,13,FALSE)</f>
        <v xml:space="preserve"> Fuchu</v>
      </c>
      <c r="Q1745">
        <f>VLOOKUP($D1745,metadata!$B$2:$S$450,14,FALSE)</f>
        <v>35.668968999999997</v>
      </c>
      <c r="R1745">
        <f>VLOOKUP($D1745,metadata!$B$2:$S$450,15,FALSE)</f>
        <v>139.47766899999999</v>
      </c>
      <c r="S1745">
        <f>VLOOKUP($D1745,metadata!$B$2:$S$450,16,FALSE)</f>
        <v>0.05</v>
      </c>
      <c r="T1745">
        <f>VLOOKUP($D1745,metadata!$B$2:$S$450,17,FALSE)</f>
        <v>50</v>
      </c>
      <c r="U1745">
        <f>VLOOKUP($D1745,metadata!$B$2:$S$450,18,FALSE)</f>
        <v>0</v>
      </c>
      <c r="V1745">
        <f>VLOOKUP($D1745,metadata!$B$2:$Z$450,19,FALSE)</f>
        <v>25</v>
      </c>
      <c r="W1745" t="str">
        <f>VLOOKUP($D1745,metadata!$B$2:$Z$450,20,FALSE)</f>
        <v>global average</v>
      </c>
      <c r="X1745">
        <f>VLOOKUP($D1745,metadata!$B$2:$Z$450,21,FALSE)</f>
        <v>0</v>
      </c>
      <c r="Y1745">
        <f>VLOOKUP($D1745,metadata!$B$2:$Z$450,22,FALSE)</f>
        <v>19</v>
      </c>
      <c r="Z1745">
        <f>VLOOKUP($D1745,metadata!$B$2:$Z$450,23,FALSE)</f>
        <v>0</v>
      </c>
      <c r="AA1745">
        <f>VLOOKUP($D1745,metadata!$B$2:$Z$450,24,FALSE)</f>
        <v>0</v>
      </c>
      <c r="AB1745">
        <f>VLOOKUP($D1745,metadata!$B$2:$Z$450,25,FALSE)</f>
        <v>0</v>
      </c>
    </row>
    <row r="1746" spans="3:28" x14ac:dyDescent="0.3">
      <c r="C1746">
        <v>1745</v>
      </c>
      <c r="D1746" s="11" t="str">
        <f t="shared" si="27"/>
        <v>19- Fuchu</v>
      </c>
      <c r="E1746" t="str">
        <f>VLOOKUP($D1746,metadata!$B$2:$S$450,2,FALSE)</f>
        <v>Kato, Y</v>
      </c>
      <c r="F1746" t="str">
        <f>VLOOKUP($D1746,metadata!$B$2:$S$450,3,FALSE)</f>
        <v>Geographic variation in photoperiodic response for the induction of pupal diapause in the Aristolochia-feeding butterfly Atrophaneura alcinous</v>
      </c>
      <c r="G1746" t="str">
        <f>VLOOKUP($D1746,metadata!$B$2:$S$450,4,FALSE)</f>
        <v>10.1303/aez.2005.347</v>
      </c>
      <c r="H1746" t="str">
        <f>VLOOKUP($D1746,metadata!$B$2:$S$450,5,FALSE)</f>
        <v>y</v>
      </c>
      <c r="I1746" t="str">
        <f>VLOOKUP($D1746,metadata!$B$2:$S$450,6,FALSE)</f>
        <v>a</v>
      </c>
      <c r="J1746" t="str">
        <f>VLOOKUP($D1746,metadata!$B$2:$S$450,7,FALSE)</f>
        <v>i</v>
      </c>
      <c r="K1746">
        <f>VLOOKUP($D1746,metadata!$B$2:$S$450,8,FALSE)</f>
        <v>7</v>
      </c>
      <c r="L1746">
        <f>VLOOKUP($D1746,metadata!$B$2:$S$450,9,FALSE)</f>
        <v>5</v>
      </c>
      <c r="M1746">
        <f>VLOOKUP($D1746,metadata!$B$2:$S$450,10,FALSE)</f>
        <v>0</v>
      </c>
      <c r="N1746" t="str">
        <f>VLOOKUP($D1746,metadata!$B$2:$S$450,11,FALSE)</f>
        <v>Atrophaneura alcinous</v>
      </c>
      <c r="O1746" t="str">
        <f>VLOOKUP($D1746,metadata!$B$2:$S$450,12,FALSE)</f>
        <v>lepidoptera</v>
      </c>
      <c r="P1746" t="str">
        <f>VLOOKUP($D1746,metadata!$B$2:$S$450,13,FALSE)</f>
        <v xml:space="preserve"> Fuchu</v>
      </c>
      <c r="Q1746">
        <f>VLOOKUP($D1746,metadata!$B$2:$S$450,14,FALSE)</f>
        <v>35.668968999999997</v>
      </c>
      <c r="R1746">
        <f>VLOOKUP($D1746,metadata!$B$2:$S$450,15,FALSE)</f>
        <v>139.47766899999999</v>
      </c>
      <c r="S1746">
        <f>VLOOKUP($D1746,metadata!$B$2:$S$450,16,FALSE)</f>
        <v>0.05</v>
      </c>
      <c r="T1746">
        <f>VLOOKUP($D1746,metadata!$B$2:$S$450,17,FALSE)</f>
        <v>50</v>
      </c>
      <c r="U1746">
        <f>VLOOKUP($D1746,metadata!$B$2:$S$450,18,FALSE)</f>
        <v>0</v>
      </c>
      <c r="V1746">
        <f>VLOOKUP($D1746,metadata!$B$2:$Z$450,19,FALSE)</f>
        <v>25</v>
      </c>
      <c r="W1746" t="str">
        <f>VLOOKUP($D1746,metadata!$B$2:$Z$450,20,FALSE)</f>
        <v>global average</v>
      </c>
      <c r="X1746">
        <f>VLOOKUP($D1746,metadata!$B$2:$Z$450,21,FALSE)</f>
        <v>0</v>
      </c>
      <c r="Y1746">
        <f>VLOOKUP($D1746,metadata!$B$2:$Z$450,22,FALSE)</f>
        <v>19</v>
      </c>
      <c r="Z1746">
        <f>VLOOKUP($D1746,metadata!$B$2:$Z$450,23,FALSE)</f>
        <v>0</v>
      </c>
      <c r="AA1746">
        <f>VLOOKUP($D1746,metadata!$B$2:$Z$450,24,FALSE)</f>
        <v>0</v>
      </c>
      <c r="AB1746">
        <f>VLOOKUP($D1746,metadata!$B$2:$Z$450,25,FALSE)</f>
        <v>0</v>
      </c>
    </row>
    <row r="1747" spans="3:28" x14ac:dyDescent="0.3">
      <c r="C1747">
        <v>1746</v>
      </c>
      <c r="D1747" s="11" t="str">
        <f t="shared" si="27"/>
        <v>19- Fuchu</v>
      </c>
      <c r="E1747" t="str">
        <f>VLOOKUP($D1747,metadata!$B$2:$S$450,2,FALSE)</f>
        <v>Kato, Y</v>
      </c>
      <c r="F1747" t="str">
        <f>VLOOKUP($D1747,metadata!$B$2:$S$450,3,FALSE)</f>
        <v>Geographic variation in photoperiodic response for the induction of pupal diapause in the Aristolochia-feeding butterfly Atrophaneura alcinous</v>
      </c>
      <c r="G1747" t="str">
        <f>VLOOKUP($D1747,metadata!$B$2:$S$450,4,FALSE)</f>
        <v>10.1303/aez.2005.347</v>
      </c>
      <c r="H1747" t="str">
        <f>VLOOKUP($D1747,metadata!$B$2:$S$450,5,FALSE)</f>
        <v>y</v>
      </c>
      <c r="I1747" t="str">
        <f>VLOOKUP($D1747,metadata!$B$2:$S$450,6,FALSE)</f>
        <v>a</v>
      </c>
      <c r="J1747" t="str">
        <f>VLOOKUP($D1747,metadata!$B$2:$S$450,7,FALSE)</f>
        <v>i</v>
      </c>
      <c r="K1747">
        <f>VLOOKUP($D1747,metadata!$B$2:$S$450,8,FALSE)</f>
        <v>7</v>
      </c>
      <c r="L1747">
        <f>VLOOKUP($D1747,metadata!$B$2:$S$450,9,FALSE)</f>
        <v>5</v>
      </c>
      <c r="M1747">
        <f>VLOOKUP($D1747,metadata!$B$2:$S$450,10,FALSE)</f>
        <v>0</v>
      </c>
      <c r="N1747" t="str">
        <f>VLOOKUP($D1747,metadata!$B$2:$S$450,11,FALSE)</f>
        <v>Atrophaneura alcinous</v>
      </c>
      <c r="O1747" t="str">
        <f>VLOOKUP($D1747,metadata!$B$2:$S$450,12,FALSE)</f>
        <v>lepidoptera</v>
      </c>
      <c r="P1747" t="str">
        <f>VLOOKUP($D1747,metadata!$B$2:$S$450,13,FALSE)</f>
        <v xml:space="preserve"> Fuchu</v>
      </c>
      <c r="Q1747">
        <f>VLOOKUP($D1747,metadata!$B$2:$S$450,14,FALSE)</f>
        <v>35.668968999999997</v>
      </c>
      <c r="R1747">
        <f>VLOOKUP($D1747,metadata!$B$2:$S$450,15,FALSE)</f>
        <v>139.47766899999999</v>
      </c>
      <c r="S1747">
        <f>VLOOKUP($D1747,metadata!$B$2:$S$450,16,FALSE)</f>
        <v>0.05</v>
      </c>
      <c r="T1747">
        <f>VLOOKUP($D1747,metadata!$B$2:$S$450,17,FALSE)</f>
        <v>50</v>
      </c>
      <c r="U1747">
        <f>VLOOKUP($D1747,metadata!$B$2:$S$450,18,FALSE)</f>
        <v>0</v>
      </c>
      <c r="V1747">
        <f>VLOOKUP($D1747,metadata!$B$2:$Z$450,19,FALSE)</f>
        <v>25</v>
      </c>
      <c r="W1747" t="str">
        <f>VLOOKUP($D1747,metadata!$B$2:$Z$450,20,FALSE)</f>
        <v>global average</v>
      </c>
      <c r="X1747">
        <f>VLOOKUP($D1747,metadata!$B$2:$Z$450,21,FALSE)</f>
        <v>0</v>
      </c>
      <c r="Y1747">
        <f>VLOOKUP($D1747,metadata!$B$2:$Z$450,22,FALSE)</f>
        <v>19</v>
      </c>
      <c r="Z1747">
        <f>VLOOKUP($D1747,metadata!$B$2:$Z$450,23,FALSE)</f>
        <v>0</v>
      </c>
      <c r="AA1747">
        <f>VLOOKUP($D1747,metadata!$B$2:$Z$450,24,FALSE)</f>
        <v>0</v>
      </c>
      <c r="AB1747">
        <f>VLOOKUP($D1747,metadata!$B$2:$Z$450,25,FALSE)</f>
        <v>0</v>
      </c>
    </row>
    <row r="1748" spans="3:28" x14ac:dyDescent="0.3">
      <c r="C1748">
        <v>1747</v>
      </c>
      <c r="D1748" s="11" t="str">
        <f t="shared" si="27"/>
        <v>19- Fuchu</v>
      </c>
      <c r="E1748" t="str">
        <f>VLOOKUP($D1748,metadata!$B$2:$S$450,2,FALSE)</f>
        <v>Kato, Y</v>
      </c>
      <c r="F1748" t="str">
        <f>VLOOKUP($D1748,metadata!$B$2:$S$450,3,FALSE)</f>
        <v>Geographic variation in photoperiodic response for the induction of pupal diapause in the Aristolochia-feeding butterfly Atrophaneura alcinous</v>
      </c>
      <c r="G1748" t="str">
        <f>VLOOKUP($D1748,metadata!$B$2:$S$450,4,FALSE)</f>
        <v>10.1303/aez.2005.347</v>
      </c>
      <c r="H1748" t="str">
        <f>VLOOKUP($D1748,metadata!$B$2:$S$450,5,FALSE)</f>
        <v>y</v>
      </c>
      <c r="I1748" t="str">
        <f>VLOOKUP($D1748,metadata!$B$2:$S$450,6,FALSE)</f>
        <v>a</v>
      </c>
      <c r="J1748" t="str">
        <f>VLOOKUP($D1748,metadata!$B$2:$S$450,7,FALSE)</f>
        <v>i</v>
      </c>
      <c r="K1748">
        <f>VLOOKUP($D1748,metadata!$B$2:$S$450,8,FALSE)</f>
        <v>7</v>
      </c>
      <c r="L1748">
        <f>VLOOKUP($D1748,metadata!$B$2:$S$450,9,FALSE)</f>
        <v>5</v>
      </c>
      <c r="M1748">
        <f>VLOOKUP($D1748,metadata!$B$2:$S$450,10,FALSE)</f>
        <v>0</v>
      </c>
      <c r="N1748" t="str">
        <f>VLOOKUP($D1748,metadata!$B$2:$S$450,11,FALSE)</f>
        <v>Atrophaneura alcinous</v>
      </c>
      <c r="O1748" t="str">
        <f>VLOOKUP($D1748,metadata!$B$2:$S$450,12,FALSE)</f>
        <v>lepidoptera</v>
      </c>
      <c r="P1748" t="str">
        <f>VLOOKUP($D1748,metadata!$B$2:$S$450,13,FALSE)</f>
        <v xml:space="preserve"> Fuchu</v>
      </c>
      <c r="Q1748">
        <f>VLOOKUP($D1748,metadata!$B$2:$S$450,14,FALSE)</f>
        <v>35.668968999999997</v>
      </c>
      <c r="R1748">
        <f>VLOOKUP($D1748,metadata!$B$2:$S$450,15,FALSE)</f>
        <v>139.47766899999999</v>
      </c>
      <c r="S1748">
        <f>VLOOKUP($D1748,metadata!$B$2:$S$450,16,FALSE)</f>
        <v>0.05</v>
      </c>
      <c r="T1748">
        <f>VLOOKUP($D1748,metadata!$B$2:$S$450,17,FALSE)</f>
        <v>50</v>
      </c>
      <c r="U1748">
        <f>VLOOKUP($D1748,metadata!$B$2:$S$450,18,FALSE)</f>
        <v>0</v>
      </c>
      <c r="V1748">
        <f>VLOOKUP($D1748,metadata!$B$2:$Z$450,19,FALSE)</f>
        <v>25</v>
      </c>
      <c r="W1748" t="str">
        <f>VLOOKUP($D1748,metadata!$B$2:$Z$450,20,FALSE)</f>
        <v>global average</v>
      </c>
      <c r="X1748">
        <f>VLOOKUP($D1748,metadata!$B$2:$Z$450,21,FALSE)</f>
        <v>0</v>
      </c>
      <c r="Y1748">
        <f>VLOOKUP($D1748,metadata!$B$2:$Z$450,22,FALSE)</f>
        <v>19</v>
      </c>
      <c r="Z1748">
        <f>VLOOKUP($D1748,metadata!$B$2:$Z$450,23,FALSE)</f>
        <v>0</v>
      </c>
      <c r="AA1748">
        <f>VLOOKUP($D1748,metadata!$B$2:$Z$450,24,FALSE)</f>
        <v>0</v>
      </c>
      <c r="AB1748">
        <f>VLOOKUP($D1748,metadata!$B$2:$Z$450,25,FALSE)</f>
        <v>0</v>
      </c>
    </row>
    <row r="1749" spans="3:28" x14ac:dyDescent="0.3">
      <c r="C1749">
        <v>1748</v>
      </c>
      <c r="D1749" s="11" t="str">
        <f t="shared" si="27"/>
        <v>19- Fuchu</v>
      </c>
      <c r="E1749" t="str">
        <f>VLOOKUP($D1749,metadata!$B$2:$S$450,2,FALSE)</f>
        <v>Kato, Y</v>
      </c>
      <c r="F1749" t="str">
        <f>VLOOKUP($D1749,metadata!$B$2:$S$450,3,FALSE)</f>
        <v>Geographic variation in photoperiodic response for the induction of pupal diapause in the Aristolochia-feeding butterfly Atrophaneura alcinous</v>
      </c>
      <c r="G1749" t="str">
        <f>VLOOKUP($D1749,metadata!$B$2:$S$450,4,FALSE)</f>
        <v>10.1303/aez.2005.347</v>
      </c>
      <c r="H1749" t="str">
        <f>VLOOKUP($D1749,metadata!$B$2:$S$450,5,FALSE)</f>
        <v>y</v>
      </c>
      <c r="I1749" t="str">
        <f>VLOOKUP($D1749,metadata!$B$2:$S$450,6,FALSE)</f>
        <v>a</v>
      </c>
      <c r="J1749" t="str">
        <f>VLOOKUP($D1749,metadata!$B$2:$S$450,7,FALSE)</f>
        <v>i</v>
      </c>
      <c r="K1749">
        <f>VLOOKUP($D1749,metadata!$B$2:$S$450,8,FALSE)</f>
        <v>7</v>
      </c>
      <c r="L1749">
        <f>VLOOKUP($D1749,metadata!$B$2:$S$450,9,FALSE)</f>
        <v>5</v>
      </c>
      <c r="M1749">
        <f>VLOOKUP($D1749,metadata!$B$2:$S$450,10,FALSE)</f>
        <v>0</v>
      </c>
      <c r="N1749" t="str">
        <f>VLOOKUP($D1749,metadata!$B$2:$S$450,11,FALSE)</f>
        <v>Atrophaneura alcinous</v>
      </c>
      <c r="O1749" t="str">
        <f>VLOOKUP($D1749,metadata!$B$2:$S$450,12,FALSE)</f>
        <v>lepidoptera</v>
      </c>
      <c r="P1749" t="str">
        <f>VLOOKUP($D1749,metadata!$B$2:$S$450,13,FALSE)</f>
        <v xml:space="preserve"> Fuchu</v>
      </c>
      <c r="Q1749">
        <f>VLOOKUP($D1749,metadata!$B$2:$S$450,14,FALSE)</f>
        <v>35.668968999999997</v>
      </c>
      <c r="R1749">
        <f>VLOOKUP($D1749,metadata!$B$2:$S$450,15,FALSE)</f>
        <v>139.47766899999999</v>
      </c>
      <c r="S1749">
        <f>VLOOKUP($D1749,metadata!$B$2:$S$450,16,FALSE)</f>
        <v>0.05</v>
      </c>
      <c r="T1749">
        <f>VLOOKUP($D1749,metadata!$B$2:$S$450,17,FALSE)</f>
        <v>50</v>
      </c>
      <c r="U1749">
        <f>VLOOKUP($D1749,metadata!$B$2:$S$450,18,FALSE)</f>
        <v>0</v>
      </c>
      <c r="V1749">
        <f>VLOOKUP($D1749,metadata!$B$2:$Z$450,19,FALSE)</f>
        <v>25</v>
      </c>
      <c r="W1749" t="str">
        <f>VLOOKUP($D1749,metadata!$B$2:$Z$450,20,FALSE)</f>
        <v>global average</v>
      </c>
      <c r="X1749">
        <f>VLOOKUP($D1749,metadata!$B$2:$Z$450,21,FALSE)</f>
        <v>0</v>
      </c>
      <c r="Y1749">
        <f>VLOOKUP($D1749,metadata!$B$2:$Z$450,22,FALSE)</f>
        <v>19</v>
      </c>
      <c r="Z1749">
        <f>VLOOKUP($D1749,metadata!$B$2:$Z$450,23,FALSE)</f>
        <v>0</v>
      </c>
      <c r="AA1749">
        <f>VLOOKUP($D1749,metadata!$B$2:$Z$450,24,FALSE)</f>
        <v>0</v>
      </c>
      <c r="AB1749">
        <f>VLOOKUP($D1749,metadata!$B$2:$Z$450,25,FALSE)</f>
        <v>0</v>
      </c>
    </row>
    <row r="1750" spans="3:28" x14ac:dyDescent="0.3">
      <c r="C1750">
        <v>1749</v>
      </c>
      <c r="D1750" s="11" t="str">
        <f t="shared" si="27"/>
        <v>19- Fuchu</v>
      </c>
      <c r="E1750" t="str">
        <f>VLOOKUP($D1750,metadata!$B$2:$S$450,2,FALSE)</f>
        <v>Kato, Y</v>
      </c>
      <c r="F1750" t="str">
        <f>VLOOKUP($D1750,metadata!$B$2:$S$450,3,FALSE)</f>
        <v>Geographic variation in photoperiodic response for the induction of pupal diapause in the Aristolochia-feeding butterfly Atrophaneura alcinous</v>
      </c>
      <c r="G1750" t="str">
        <f>VLOOKUP($D1750,metadata!$B$2:$S$450,4,FALSE)</f>
        <v>10.1303/aez.2005.347</v>
      </c>
      <c r="H1750" t="str">
        <f>VLOOKUP($D1750,metadata!$B$2:$S$450,5,FALSE)</f>
        <v>y</v>
      </c>
      <c r="I1750" t="str">
        <f>VLOOKUP($D1750,metadata!$B$2:$S$450,6,FALSE)</f>
        <v>a</v>
      </c>
      <c r="J1750" t="str">
        <f>VLOOKUP($D1750,metadata!$B$2:$S$450,7,FALSE)</f>
        <v>i</v>
      </c>
      <c r="K1750">
        <f>VLOOKUP($D1750,metadata!$B$2:$S$450,8,FALSE)</f>
        <v>7</v>
      </c>
      <c r="L1750">
        <f>VLOOKUP($D1750,metadata!$B$2:$S$450,9,FALSE)</f>
        <v>5</v>
      </c>
      <c r="M1750">
        <f>VLOOKUP($D1750,metadata!$B$2:$S$450,10,FALSE)</f>
        <v>0</v>
      </c>
      <c r="N1750" t="str">
        <f>VLOOKUP($D1750,metadata!$B$2:$S$450,11,FALSE)</f>
        <v>Atrophaneura alcinous</v>
      </c>
      <c r="O1750" t="str">
        <f>VLOOKUP($D1750,metadata!$B$2:$S$450,12,FALSE)</f>
        <v>lepidoptera</v>
      </c>
      <c r="P1750" t="str">
        <f>VLOOKUP($D1750,metadata!$B$2:$S$450,13,FALSE)</f>
        <v xml:space="preserve"> Fuchu</v>
      </c>
      <c r="Q1750">
        <f>VLOOKUP($D1750,metadata!$B$2:$S$450,14,FALSE)</f>
        <v>35.668968999999997</v>
      </c>
      <c r="R1750">
        <f>VLOOKUP($D1750,metadata!$B$2:$S$450,15,FALSE)</f>
        <v>139.47766899999999</v>
      </c>
      <c r="S1750">
        <f>VLOOKUP($D1750,metadata!$B$2:$S$450,16,FALSE)</f>
        <v>0.05</v>
      </c>
      <c r="T1750">
        <f>VLOOKUP($D1750,metadata!$B$2:$S$450,17,FALSE)</f>
        <v>50</v>
      </c>
      <c r="U1750">
        <f>VLOOKUP($D1750,metadata!$B$2:$S$450,18,FALSE)</f>
        <v>0</v>
      </c>
      <c r="V1750">
        <f>VLOOKUP($D1750,metadata!$B$2:$Z$450,19,FALSE)</f>
        <v>25</v>
      </c>
      <c r="W1750" t="str">
        <f>VLOOKUP($D1750,metadata!$B$2:$Z$450,20,FALSE)</f>
        <v>global average</v>
      </c>
      <c r="X1750">
        <f>VLOOKUP($D1750,metadata!$B$2:$Z$450,21,FALSE)</f>
        <v>0</v>
      </c>
      <c r="Y1750">
        <f>VLOOKUP($D1750,metadata!$B$2:$Z$450,22,FALSE)</f>
        <v>19</v>
      </c>
      <c r="Z1750">
        <f>VLOOKUP($D1750,metadata!$B$2:$Z$450,23,FALSE)</f>
        <v>0</v>
      </c>
      <c r="AA1750">
        <f>VLOOKUP($D1750,metadata!$B$2:$Z$450,24,FALSE)</f>
        <v>0</v>
      </c>
      <c r="AB1750">
        <f>VLOOKUP($D1750,metadata!$B$2:$Z$450,25,FALSE)</f>
        <v>0</v>
      </c>
    </row>
    <row r="1751" spans="3:28" x14ac:dyDescent="0.3">
      <c r="C1751">
        <v>1750</v>
      </c>
      <c r="D1751" s="11" t="str">
        <f t="shared" si="27"/>
        <v>19- Fuchu</v>
      </c>
      <c r="E1751" t="str">
        <f>VLOOKUP($D1751,metadata!$B$2:$S$450,2,FALSE)</f>
        <v>Kato, Y</v>
      </c>
      <c r="F1751" t="str">
        <f>VLOOKUP($D1751,metadata!$B$2:$S$450,3,FALSE)</f>
        <v>Geographic variation in photoperiodic response for the induction of pupal diapause in the Aristolochia-feeding butterfly Atrophaneura alcinous</v>
      </c>
      <c r="G1751" t="str">
        <f>VLOOKUP($D1751,metadata!$B$2:$S$450,4,FALSE)</f>
        <v>10.1303/aez.2005.347</v>
      </c>
      <c r="H1751" t="str">
        <f>VLOOKUP($D1751,metadata!$B$2:$S$450,5,FALSE)</f>
        <v>y</v>
      </c>
      <c r="I1751" t="str">
        <f>VLOOKUP($D1751,metadata!$B$2:$S$450,6,FALSE)</f>
        <v>a</v>
      </c>
      <c r="J1751" t="str">
        <f>VLOOKUP($D1751,metadata!$B$2:$S$450,7,FALSE)</f>
        <v>i</v>
      </c>
      <c r="K1751">
        <f>VLOOKUP($D1751,metadata!$B$2:$S$450,8,FALSE)</f>
        <v>7</v>
      </c>
      <c r="L1751">
        <f>VLOOKUP($D1751,metadata!$B$2:$S$450,9,FALSE)</f>
        <v>5</v>
      </c>
      <c r="M1751">
        <f>VLOOKUP($D1751,metadata!$B$2:$S$450,10,FALSE)</f>
        <v>0</v>
      </c>
      <c r="N1751" t="str">
        <f>VLOOKUP($D1751,metadata!$B$2:$S$450,11,FALSE)</f>
        <v>Atrophaneura alcinous</v>
      </c>
      <c r="O1751" t="str">
        <f>VLOOKUP($D1751,metadata!$B$2:$S$450,12,FALSE)</f>
        <v>lepidoptera</v>
      </c>
      <c r="P1751" t="str">
        <f>VLOOKUP($D1751,metadata!$B$2:$S$450,13,FALSE)</f>
        <v xml:space="preserve"> Fuchu</v>
      </c>
      <c r="Q1751">
        <f>VLOOKUP($D1751,metadata!$B$2:$S$450,14,FALSE)</f>
        <v>35.668968999999997</v>
      </c>
      <c r="R1751">
        <f>VLOOKUP($D1751,metadata!$B$2:$S$450,15,FALSE)</f>
        <v>139.47766899999999</v>
      </c>
      <c r="S1751">
        <f>VLOOKUP($D1751,metadata!$B$2:$S$450,16,FALSE)</f>
        <v>0.05</v>
      </c>
      <c r="T1751">
        <f>VLOOKUP($D1751,metadata!$B$2:$S$450,17,FALSE)</f>
        <v>50</v>
      </c>
      <c r="U1751">
        <f>VLOOKUP($D1751,metadata!$B$2:$S$450,18,FALSE)</f>
        <v>0</v>
      </c>
      <c r="V1751">
        <f>VLOOKUP($D1751,metadata!$B$2:$Z$450,19,FALSE)</f>
        <v>25</v>
      </c>
      <c r="W1751" t="str">
        <f>VLOOKUP($D1751,metadata!$B$2:$Z$450,20,FALSE)</f>
        <v>global average</v>
      </c>
      <c r="X1751">
        <f>VLOOKUP($D1751,metadata!$B$2:$Z$450,21,FALSE)</f>
        <v>0</v>
      </c>
      <c r="Y1751">
        <f>VLOOKUP($D1751,metadata!$B$2:$Z$450,22,FALSE)</f>
        <v>19</v>
      </c>
      <c r="Z1751">
        <f>VLOOKUP($D1751,metadata!$B$2:$Z$450,23,FALSE)</f>
        <v>0</v>
      </c>
      <c r="AA1751">
        <f>VLOOKUP($D1751,metadata!$B$2:$Z$450,24,FALSE)</f>
        <v>0</v>
      </c>
      <c r="AB1751">
        <f>VLOOKUP($D1751,metadata!$B$2:$Z$450,25,FALSE)</f>
        <v>0</v>
      </c>
    </row>
    <row r="1752" spans="3:28" x14ac:dyDescent="0.3">
      <c r="C1752">
        <v>1751</v>
      </c>
      <c r="D1752" s="11" t="str">
        <f t="shared" si="27"/>
        <v>19- Fuchu</v>
      </c>
      <c r="E1752" t="str">
        <f>VLOOKUP($D1752,metadata!$B$2:$S$450,2,FALSE)</f>
        <v>Kato, Y</v>
      </c>
      <c r="F1752" t="str">
        <f>VLOOKUP($D1752,metadata!$B$2:$S$450,3,FALSE)</f>
        <v>Geographic variation in photoperiodic response for the induction of pupal diapause in the Aristolochia-feeding butterfly Atrophaneura alcinous</v>
      </c>
      <c r="G1752" t="str">
        <f>VLOOKUP($D1752,metadata!$B$2:$S$450,4,FALSE)</f>
        <v>10.1303/aez.2005.347</v>
      </c>
      <c r="H1752" t="str">
        <f>VLOOKUP($D1752,metadata!$B$2:$S$450,5,FALSE)</f>
        <v>y</v>
      </c>
      <c r="I1752" t="str">
        <f>VLOOKUP($D1752,metadata!$B$2:$S$450,6,FALSE)</f>
        <v>a</v>
      </c>
      <c r="J1752" t="str">
        <f>VLOOKUP($D1752,metadata!$B$2:$S$450,7,FALSE)</f>
        <v>i</v>
      </c>
      <c r="K1752">
        <f>VLOOKUP($D1752,metadata!$B$2:$S$450,8,FALSE)</f>
        <v>7</v>
      </c>
      <c r="L1752">
        <f>VLOOKUP($D1752,metadata!$B$2:$S$450,9,FALSE)</f>
        <v>5</v>
      </c>
      <c r="M1752">
        <f>VLOOKUP($D1752,metadata!$B$2:$S$450,10,FALSE)</f>
        <v>0</v>
      </c>
      <c r="N1752" t="str">
        <f>VLOOKUP($D1752,metadata!$B$2:$S$450,11,FALSE)</f>
        <v>Atrophaneura alcinous</v>
      </c>
      <c r="O1752" t="str">
        <f>VLOOKUP($D1752,metadata!$B$2:$S$450,12,FALSE)</f>
        <v>lepidoptera</v>
      </c>
      <c r="P1752" t="str">
        <f>VLOOKUP($D1752,metadata!$B$2:$S$450,13,FALSE)</f>
        <v xml:space="preserve"> Fuchu</v>
      </c>
      <c r="Q1752">
        <f>VLOOKUP($D1752,metadata!$B$2:$S$450,14,FALSE)</f>
        <v>35.668968999999997</v>
      </c>
      <c r="R1752">
        <f>VLOOKUP($D1752,metadata!$B$2:$S$450,15,FALSE)</f>
        <v>139.47766899999999</v>
      </c>
      <c r="S1752">
        <f>VLOOKUP($D1752,metadata!$B$2:$S$450,16,FALSE)</f>
        <v>0.05</v>
      </c>
      <c r="T1752">
        <f>VLOOKUP($D1752,metadata!$B$2:$S$450,17,FALSE)</f>
        <v>50</v>
      </c>
      <c r="U1752">
        <f>VLOOKUP($D1752,metadata!$B$2:$S$450,18,FALSE)</f>
        <v>0</v>
      </c>
      <c r="V1752">
        <f>VLOOKUP($D1752,metadata!$B$2:$Z$450,19,FALSE)</f>
        <v>25</v>
      </c>
      <c r="W1752" t="str">
        <f>VLOOKUP($D1752,metadata!$B$2:$Z$450,20,FALSE)</f>
        <v>global average</v>
      </c>
      <c r="X1752">
        <f>VLOOKUP($D1752,metadata!$B$2:$Z$450,21,FALSE)</f>
        <v>0</v>
      </c>
      <c r="Y1752">
        <f>VLOOKUP($D1752,metadata!$B$2:$Z$450,22,FALSE)</f>
        <v>19</v>
      </c>
      <c r="Z1752">
        <f>VLOOKUP($D1752,metadata!$B$2:$Z$450,23,FALSE)</f>
        <v>0</v>
      </c>
      <c r="AA1752">
        <f>VLOOKUP($D1752,metadata!$B$2:$Z$450,24,FALSE)</f>
        <v>0</v>
      </c>
      <c r="AB1752">
        <f>VLOOKUP($D1752,metadata!$B$2:$Z$450,25,FALSE)</f>
        <v>0</v>
      </c>
    </row>
    <row r="1753" spans="3:28" x14ac:dyDescent="0.3">
      <c r="C1753">
        <v>1752</v>
      </c>
      <c r="D1753" s="11" t="str">
        <f t="shared" si="27"/>
        <v>19- Fuchu</v>
      </c>
      <c r="E1753" t="str">
        <f>VLOOKUP($D1753,metadata!$B$2:$S$450,2,FALSE)</f>
        <v>Kato, Y</v>
      </c>
      <c r="F1753" t="str">
        <f>VLOOKUP($D1753,metadata!$B$2:$S$450,3,FALSE)</f>
        <v>Geographic variation in photoperiodic response for the induction of pupal diapause in the Aristolochia-feeding butterfly Atrophaneura alcinous</v>
      </c>
      <c r="G1753" t="str">
        <f>VLOOKUP($D1753,metadata!$B$2:$S$450,4,FALSE)</f>
        <v>10.1303/aez.2005.347</v>
      </c>
      <c r="H1753" t="str">
        <f>VLOOKUP($D1753,metadata!$B$2:$S$450,5,FALSE)</f>
        <v>y</v>
      </c>
      <c r="I1753" t="str">
        <f>VLOOKUP($D1753,metadata!$B$2:$S$450,6,FALSE)</f>
        <v>a</v>
      </c>
      <c r="J1753" t="str">
        <f>VLOOKUP($D1753,metadata!$B$2:$S$450,7,FALSE)</f>
        <v>i</v>
      </c>
      <c r="K1753">
        <f>VLOOKUP($D1753,metadata!$B$2:$S$450,8,FALSE)</f>
        <v>7</v>
      </c>
      <c r="L1753">
        <f>VLOOKUP($D1753,metadata!$B$2:$S$450,9,FALSE)</f>
        <v>5</v>
      </c>
      <c r="M1753">
        <f>VLOOKUP($D1753,metadata!$B$2:$S$450,10,FALSE)</f>
        <v>0</v>
      </c>
      <c r="N1753" t="str">
        <f>VLOOKUP($D1753,metadata!$B$2:$S$450,11,FALSE)</f>
        <v>Atrophaneura alcinous</v>
      </c>
      <c r="O1753" t="str">
        <f>VLOOKUP($D1753,metadata!$B$2:$S$450,12,FALSE)</f>
        <v>lepidoptera</v>
      </c>
      <c r="P1753" t="str">
        <f>VLOOKUP($D1753,metadata!$B$2:$S$450,13,FALSE)</f>
        <v xml:space="preserve"> Fuchu</v>
      </c>
      <c r="Q1753">
        <f>VLOOKUP($D1753,metadata!$B$2:$S$450,14,FALSE)</f>
        <v>35.668968999999997</v>
      </c>
      <c r="R1753">
        <f>VLOOKUP($D1753,metadata!$B$2:$S$450,15,FALSE)</f>
        <v>139.47766899999999</v>
      </c>
      <c r="S1753">
        <f>VLOOKUP($D1753,metadata!$B$2:$S$450,16,FALSE)</f>
        <v>0.05</v>
      </c>
      <c r="T1753">
        <f>VLOOKUP($D1753,metadata!$B$2:$S$450,17,FALSE)</f>
        <v>50</v>
      </c>
      <c r="U1753">
        <f>VLOOKUP($D1753,metadata!$B$2:$S$450,18,FALSE)</f>
        <v>0</v>
      </c>
      <c r="V1753">
        <f>VLOOKUP($D1753,metadata!$B$2:$Z$450,19,FALSE)</f>
        <v>25</v>
      </c>
      <c r="W1753" t="str">
        <f>VLOOKUP($D1753,metadata!$B$2:$Z$450,20,FALSE)</f>
        <v>global average</v>
      </c>
      <c r="X1753">
        <f>VLOOKUP($D1753,metadata!$B$2:$Z$450,21,FALSE)</f>
        <v>0</v>
      </c>
      <c r="Y1753">
        <f>VLOOKUP($D1753,metadata!$B$2:$Z$450,22,FALSE)</f>
        <v>19</v>
      </c>
      <c r="Z1753">
        <f>VLOOKUP($D1753,metadata!$B$2:$Z$450,23,FALSE)</f>
        <v>0</v>
      </c>
      <c r="AA1753">
        <f>VLOOKUP($D1753,metadata!$B$2:$Z$450,24,FALSE)</f>
        <v>0</v>
      </c>
      <c r="AB1753">
        <f>VLOOKUP($D1753,metadata!$B$2:$Z$450,25,FALSE)</f>
        <v>0</v>
      </c>
    </row>
    <row r="1754" spans="3:28" x14ac:dyDescent="0.3">
      <c r="C1754">
        <v>1753</v>
      </c>
      <c r="D1754" s="11" t="str">
        <f t="shared" si="27"/>
        <v>19- Fuchu</v>
      </c>
      <c r="E1754" t="str">
        <f>VLOOKUP($D1754,metadata!$B$2:$S$450,2,FALSE)</f>
        <v>Kato, Y</v>
      </c>
      <c r="F1754" t="str">
        <f>VLOOKUP($D1754,metadata!$B$2:$S$450,3,FALSE)</f>
        <v>Geographic variation in photoperiodic response for the induction of pupal diapause in the Aristolochia-feeding butterfly Atrophaneura alcinous</v>
      </c>
      <c r="G1754" t="str">
        <f>VLOOKUP($D1754,metadata!$B$2:$S$450,4,FALSE)</f>
        <v>10.1303/aez.2005.347</v>
      </c>
      <c r="H1754" t="str">
        <f>VLOOKUP($D1754,metadata!$B$2:$S$450,5,FALSE)</f>
        <v>y</v>
      </c>
      <c r="I1754" t="str">
        <f>VLOOKUP($D1754,metadata!$B$2:$S$450,6,FALSE)</f>
        <v>a</v>
      </c>
      <c r="J1754" t="str">
        <f>VLOOKUP($D1754,metadata!$B$2:$S$450,7,FALSE)</f>
        <v>i</v>
      </c>
      <c r="K1754">
        <f>VLOOKUP($D1754,metadata!$B$2:$S$450,8,FALSE)</f>
        <v>7</v>
      </c>
      <c r="L1754">
        <f>VLOOKUP($D1754,metadata!$B$2:$S$450,9,FALSE)</f>
        <v>5</v>
      </c>
      <c r="M1754">
        <f>VLOOKUP($D1754,metadata!$B$2:$S$450,10,FALSE)</f>
        <v>0</v>
      </c>
      <c r="N1754" t="str">
        <f>VLOOKUP($D1754,metadata!$B$2:$S$450,11,FALSE)</f>
        <v>Atrophaneura alcinous</v>
      </c>
      <c r="O1754" t="str">
        <f>VLOOKUP($D1754,metadata!$B$2:$S$450,12,FALSE)</f>
        <v>lepidoptera</v>
      </c>
      <c r="P1754" t="str">
        <f>VLOOKUP($D1754,metadata!$B$2:$S$450,13,FALSE)</f>
        <v xml:space="preserve"> Fuchu</v>
      </c>
      <c r="Q1754">
        <f>VLOOKUP($D1754,metadata!$B$2:$S$450,14,FALSE)</f>
        <v>35.668968999999997</v>
      </c>
      <c r="R1754">
        <f>VLOOKUP($D1754,metadata!$B$2:$S$450,15,FALSE)</f>
        <v>139.47766899999999</v>
      </c>
      <c r="S1754">
        <f>VLOOKUP($D1754,metadata!$B$2:$S$450,16,FALSE)</f>
        <v>0.05</v>
      </c>
      <c r="T1754">
        <f>VLOOKUP($D1754,metadata!$B$2:$S$450,17,FALSE)</f>
        <v>50</v>
      </c>
      <c r="U1754">
        <f>VLOOKUP($D1754,metadata!$B$2:$S$450,18,FALSE)</f>
        <v>0</v>
      </c>
      <c r="V1754">
        <f>VLOOKUP($D1754,metadata!$B$2:$Z$450,19,FALSE)</f>
        <v>25</v>
      </c>
      <c r="W1754" t="str">
        <f>VLOOKUP($D1754,metadata!$B$2:$Z$450,20,FALSE)</f>
        <v>global average</v>
      </c>
      <c r="X1754">
        <f>VLOOKUP($D1754,metadata!$B$2:$Z$450,21,FALSE)</f>
        <v>0</v>
      </c>
      <c r="Y1754">
        <f>VLOOKUP($D1754,metadata!$B$2:$Z$450,22,FALSE)</f>
        <v>19</v>
      </c>
      <c r="Z1754">
        <f>VLOOKUP($D1754,metadata!$B$2:$Z$450,23,FALSE)</f>
        <v>0</v>
      </c>
      <c r="AA1754">
        <f>VLOOKUP($D1754,metadata!$B$2:$Z$450,24,FALSE)</f>
        <v>0</v>
      </c>
      <c r="AB1754">
        <f>VLOOKUP($D1754,metadata!$B$2:$Z$450,25,FALSE)</f>
        <v>0</v>
      </c>
    </row>
    <row r="1755" spans="3:28" x14ac:dyDescent="0.3">
      <c r="C1755">
        <v>1754</v>
      </c>
      <c r="D1755" s="11" t="str">
        <f t="shared" si="27"/>
        <v>19- Fuchu</v>
      </c>
      <c r="E1755" t="str">
        <f>VLOOKUP($D1755,metadata!$B$2:$S$450,2,FALSE)</f>
        <v>Kato, Y</v>
      </c>
      <c r="F1755" t="str">
        <f>VLOOKUP($D1755,metadata!$B$2:$S$450,3,FALSE)</f>
        <v>Geographic variation in photoperiodic response for the induction of pupal diapause in the Aristolochia-feeding butterfly Atrophaneura alcinous</v>
      </c>
      <c r="G1755" t="str">
        <f>VLOOKUP($D1755,metadata!$B$2:$S$450,4,FALSE)</f>
        <v>10.1303/aez.2005.347</v>
      </c>
      <c r="H1755" t="str">
        <f>VLOOKUP($D1755,metadata!$B$2:$S$450,5,FALSE)</f>
        <v>y</v>
      </c>
      <c r="I1755" t="str">
        <f>VLOOKUP($D1755,metadata!$B$2:$S$450,6,FALSE)</f>
        <v>a</v>
      </c>
      <c r="J1755" t="str">
        <f>VLOOKUP($D1755,metadata!$B$2:$S$450,7,FALSE)</f>
        <v>i</v>
      </c>
      <c r="K1755">
        <f>VLOOKUP($D1755,metadata!$B$2:$S$450,8,FALSE)</f>
        <v>7</v>
      </c>
      <c r="L1755">
        <f>VLOOKUP($D1755,metadata!$B$2:$S$450,9,FALSE)</f>
        <v>5</v>
      </c>
      <c r="M1755">
        <f>VLOOKUP($D1755,metadata!$B$2:$S$450,10,FALSE)</f>
        <v>0</v>
      </c>
      <c r="N1755" t="str">
        <f>VLOOKUP($D1755,metadata!$B$2:$S$450,11,FALSE)</f>
        <v>Atrophaneura alcinous</v>
      </c>
      <c r="O1755" t="str">
        <f>VLOOKUP($D1755,metadata!$B$2:$S$450,12,FALSE)</f>
        <v>lepidoptera</v>
      </c>
      <c r="P1755" t="str">
        <f>VLOOKUP($D1755,metadata!$B$2:$S$450,13,FALSE)</f>
        <v xml:space="preserve"> Fuchu</v>
      </c>
      <c r="Q1755">
        <f>VLOOKUP($D1755,metadata!$B$2:$S$450,14,FALSE)</f>
        <v>35.668968999999997</v>
      </c>
      <c r="R1755">
        <f>VLOOKUP($D1755,metadata!$B$2:$S$450,15,FALSE)</f>
        <v>139.47766899999999</v>
      </c>
      <c r="S1755">
        <f>VLOOKUP($D1755,metadata!$B$2:$S$450,16,FALSE)</f>
        <v>0.05</v>
      </c>
      <c r="T1755">
        <f>VLOOKUP($D1755,metadata!$B$2:$S$450,17,FALSE)</f>
        <v>50</v>
      </c>
      <c r="U1755">
        <f>VLOOKUP($D1755,metadata!$B$2:$S$450,18,FALSE)</f>
        <v>0</v>
      </c>
      <c r="V1755">
        <f>VLOOKUP($D1755,metadata!$B$2:$Z$450,19,FALSE)</f>
        <v>25</v>
      </c>
      <c r="W1755" t="str">
        <f>VLOOKUP($D1755,metadata!$B$2:$Z$450,20,FALSE)</f>
        <v>global average</v>
      </c>
      <c r="X1755">
        <f>VLOOKUP($D1755,metadata!$B$2:$Z$450,21,FALSE)</f>
        <v>0</v>
      </c>
      <c r="Y1755">
        <f>VLOOKUP($D1755,metadata!$B$2:$Z$450,22,FALSE)</f>
        <v>19</v>
      </c>
      <c r="Z1755">
        <f>VLOOKUP($D1755,metadata!$B$2:$Z$450,23,FALSE)</f>
        <v>0</v>
      </c>
      <c r="AA1755">
        <f>VLOOKUP($D1755,metadata!$B$2:$Z$450,24,FALSE)</f>
        <v>0</v>
      </c>
      <c r="AB1755">
        <f>VLOOKUP($D1755,metadata!$B$2:$Z$450,25,FALSE)</f>
        <v>0</v>
      </c>
    </row>
    <row r="1756" spans="3:28" x14ac:dyDescent="0.3">
      <c r="C1756">
        <v>1755</v>
      </c>
      <c r="D1756" s="11" t="str">
        <f t="shared" si="27"/>
        <v>19- Fuchu</v>
      </c>
      <c r="E1756" t="str">
        <f>VLOOKUP($D1756,metadata!$B$2:$S$450,2,FALSE)</f>
        <v>Kato, Y</v>
      </c>
      <c r="F1756" t="str">
        <f>VLOOKUP($D1756,metadata!$B$2:$S$450,3,FALSE)</f>
        <v>Geographic variation in photoperiodic response for the induction of pupal diapause in the Aristolochia-feeding butterfly Atrophaneura alcinous</v>
      </c>
      <c r="G1756" t="str">
        <f>VLOOKUP($D1756,metadata!$B$2:$S$450,4,FALSE)</f>
        <v>10.1303/aez.2005.347</v>
      </c>
      <c r="H1756" t="str">
        <f>VLOOKUP($D1756,metadata!$B$2:$S$450,5,FALSE)</f>
        <v>y</v>
      </c>
      <c r="I1756" t="str">
        <f>VLOOKUP($D1756,metadata!$B$2:$S$450,6,FALSE)</f>
        <v>a</v>
      </c>
      <c r="J1756" t="str">
        <f>VLOOKUP($D1756,metadata!$B$2:$S$450,7,FALSE)</f>
        <v>i</v>
      </c>
      <c r="K1756">
        <f>VLOOKUP($D1756,metadata!$B$2:$S$450,8,FALSE)</f>
        <v>7</v>
      </c>
      <c r="L1756">
        <f>VLOOKUP($D1756,metadata!$B$2:$S$450,9,FALSE)</f>
        <v>5</v>
      </c>
      <c r="M1756">
        <f>VLOOKUP($D1756,metadata!$B$2:$S$450,10,FALSE)</f>
        <v>0</v>
      </c>
      <c r="N1756" t="str">
        <f>VLOOKUP($D1756,metadata!$B$2:$S$450,11,FALSE)</f>
        <v>Atrophaneura alcinous</v>
      </c>
      <c r="O1756" t="str">
        <f>VLOOKUP($D1756,metadata!$B$2:$S$450,12,FALSE)</f>
        <v>lepidoptera</v>
      </c>
      <c r="P1756" t="str">
        <f>VLOOKUP($D1756,metadata!$B$2:$S$450,13,FALSE)</f>
        <v xml:space="preserve"> Fuchu</v>
      </c>
      <c r="Q1756">
        <f>VLOOKUP($D1756,metadata!$B$2:$S$450,14,FALSE)</f>
        <v>35.668968999999997</v>
      </c>
      <c r="R1756">
        <f>VLOOKUP($D1756,metadata!$B$2:$S$450,15,FALSE)</f>
        <v>139.47766899999999</v>
      </c>
      <c r="S1756">
        <f>VLOOKUP($D1756,metadata!$B$2:$S$450,16,FALSE)</f>
        <v>0.05</v>
      </c>
      <c r="T1756">
        <f>VLOOKUP($D1756,metadata!$B$2:$S$450,17,FALSE)</f>
        <v>50</v>
      </c>
      <c r="U1756">
        <f>VLOOKUP($D1756,metadata!$B$2:$S$450,18,FALSE)</f>
        <v>0</v>
      </c>
      <c r="V1756">
        <f>VLOOKUP($D1756,metadata!$B$2:$Z$450,19,FALSE)</f>
        <v>25</v>
      </c>
      <c r="W1756" t="str">
        <f>VLOOKUP($D1756,metadata!$B$2:$Z$450,20,FALSE)</f>
        <v>global average</v>
      </c>
      <c r="X1756">
        <f>VLOOKUP($D1756,metadata!$B$2:$Z$450,21,FALSE)</f>
        <v>0</v>
      </c>
      <c r="Y1756">
        <f>VLOOKUP($D1756,metadata!$B$2:$Z$450,22,FALSE)</f>
        <v>19</v>
      </c>
      <c r="Z1756">
        <f>VLOOKUP($D1756,metadata!$B$2:$Z$450,23,FALSE)</f>
        <v>0</v>
      </c>
      <c r="AA1756">
        <f>VLOOKUP($D1756,metadata!$B$2:$Z$450,24,FALSE)</f>
        <v>0</v>
      </c>
      <c r="AB1756">
        <f>VLOOKUP($D1756,metadata!$B$2:$Z$450,25,FALSE)</f>
        <v>0</v>
      </c>
    </row>
    <row r="1757" spans="3:28" x14ac:dyDescent="0.3">
      <c r="C1757">
        <v>1756</v>
      </c>
      <c r="D1757" s="11" t="str">
        <f t="shared" si="27"/>
        <v>19- Fuchu</v>
      </c>
      <c r="E1757" t="str">
        <f>VLOOKUP($D1757,metadata!$B$2:$S$450,2,FALSE)</f>
        <v>Kato, Y</v>
      </c>
      <c r="F1757" t="str">
        <f>VLOOKUP($D1757,metadata!$B$2:$S$450,3,FALSE)</f>
        <v>Geographic variation in photoperiodic response for the induction of pupal diapause in the Aristolochia-feeding butterfly Atrophaneura alcinous</v>
      </c>
      <c r="G1757" t="str">
        <f>VLOOKUP($D1757,metadata!$B$2:$S$450,4,FALSE)</f>
        <v>10.1303/aez.2005.347</v>
      </c>
      <c r="H1757" t="str">
        <f>VLOOKUP($D1757,metadata!$B$2:$S$450,5,FALSE)</f>
        <v>y</v>
      </c>
      <c r="I1757" t="str">
        <f>VLOOKUP($D1757,metadata!$B$2:$S$450,6,FALSE)</f>
        <v>a</v>
      </c>
      <c r="J1757" t="str">
        <f>VLOOKUP($D1757,metadata!$B$2:$S$450,7,FALSE)</f>
        <v>i</v>
      </c>
      <c r="K1757">
        <f>VLOOKUP($D1757,metadata!$B$2:$S$450,8,FALSE)</f>
        <v>7</v>
      </c>
      <c r="L1757">
        <f>VLOOKUP($D1757,metadata!$B$2:$S$450,9,FALSE)</f>
        <v>5</v>
      </c>
      <c r="M1757">
        <f>VLOOKUP($D1757,metadata!$B$2:$S$450,10,FALSE)</f>
        <v>0</v>
      </c>
      <c r="N1757" t="str">
        <f>VLOOKUP($D1757,metadata!$B$2:$S$450,11,FALSE)</f>
        <v>Atrophaneura alcinous</v>
      </c>
      <c r="O1757" t="str">
        <f>VLOOKUP($D1757,metadata!$B$2:$S$450,12,FALSE)</f>
        <v>lepidoptera</v>
      </c>
      <c r="P1757" t="str">
        <f>VLOOKUP($D1757,metadata!$B$2:$S$450,13,FALSE)</f>
        <v xml:space="preserve"> Fuchu</v>
      </c>
      <c r="Q1757">
        <f>VLOOKUP($D1757,metadata!$B$2:$S$450,14,FALSE)</f>
        <v>35.668968999999997</v>
      </c>
      <c r="R1757">
        <f>VLOOKUP($D1757,metadata!$B$2:$S$450,15,FALSE)</f>
        <v>139.47766899999999</v>
      </c>
      <c r="S1757">
        <f>VLOOKUP($D1757,metadata!$B$2:$S$450,16,FALSE)</f>
        <v>0.05</v>
      </c>
      <c r="T1757">
        <f>VLOOKUP($D1757,metadata!$B$2:$S$450,17,FALSE)</f>
        <v>50</v>
      </c>
      <c r="U1757">
        <f>VLOOKUP($D1757,metadata!$B$2:$S$450,18,FALSE)</f>
        <v>0</v>
      </c>
      <c r="V1757">
        <f>VLOOKUP($D1757,metadata!$B$2:$Z$450,19,FALSE)</f>
        <v>25</v>
      </c>
      <c r="W1757" t="str">
        <f>VLOOKUP($D1757,metadata!$B$2:$Z$450,20,FALSE)</f>
        <v>global average</v>
      </c>
      <c r="X1757">
        <f>VLOOKUP($D1757,metadata!$B$2:$Z$450,21,FALSE)</f>
        <v>0</v>
      </c>
      <c r="Y1757">
        <f>VLOOKUP($D1757,metadata!$B$2:$Z$450,22,FALSE)</f>
        <v>19</v>
      </c>
      <c r="Z1757">
        <f>VLOOKUP($D1757,metadata!$B$2:$Z$450,23,FALSE)</f>
        <v>0</v>
      </c>
      <c r="AA1757">
        <f>VLOOKUP($D1757,metadata!$B$2:$Z$450,24,FALSE)</f>
        <v>0</v>
      </c>
      <c r="AB1757">
        <f>VLOOKUP($D1757,metadata!$B$2:$Z$450,25,FALSE)</f>
        <v>0</v>
      </c>
    </row>
    <row r="1758" spans="3:28" x14ac:dyDescent="0.3">
      <c r="C1758">
        <v>1757</v>
      </c>
      <c r="D1758" s="11" t="str">
        <f t="shared" si="27"/>
        <v>19- Fuchu</v>
      </c>
      <c r="E1758" t="str">
        <f>VLOOKUP($D1758,metadata!$B$2:$S$450,2,FALSE)</f>
        <v>Kato, Y</v>
      </c>
      <c r="F1758" t="str">
        <f>VLOOKUP($D1758,metadata!$B$2:$S$450,3,FALSE)</f>
        <v>Geographic variation in photoperiodic response for the induction of pupal diapause in the Aristolochia-feeding butterfly Atrophaneura alcinous</v>
      </c>
      <c r="G1758" t="str">
        <f>VLOOKUP($D1758,metadata!$B$2:$S$450,4,FALSE)</f>
        <v>10.1303/aez.2005.347</v>
      </c>
      <c r="H1758" t="str">
        <f>VLOOKUP($D1758,metadata!$B$2:$S$450,5,FALSE)</f>
        <v>y</v>
      </c>
      <c r="I1758" t="str">
        <f>VLOOKUP($D1758,metadata!$B$2:$S$450,6,FALSE)</f>
        <v>a</v>
      </c>
      <c r="J1758" t="str">
        <f>VLOOKUP($D1758,metadata!$B$2:$S$450,7,FALSE)</f>
        <v>i</v>
      </c>
      <c r="K1758">
        <f>VLOOKUP($D1758,metadata!$B$2:$S$450,8,FALSE)</f>
        <v>7</v>
      </c>
      <c r="L1758">
        <f>VLOOKUP($D1758,metadata!$B$2:$S$450,9,FALSE)</f>
        <v>5</v>
      </c>
      <c r="M1758">
        <f>VLOOKUP($D1758,metadata!$B$2:$S$450,10,FALSE)</f>
        <v>0</v>
      </c>
      <c r="N1758" t="str">
        <f>VLOOKUP($D1758,metadata!$B$2:$S$450,11,FALSE)</f>
        <v>Atrophaneura alcinous</v>
      </c>
      <c r="O1758" t="str">
        <f>VLOOKUP($D1758,metadata!$B$2:$S$450,12,FALSE)</f>
        <v>lepidoptera</v>
      </c>
      <c r="P1758" t="str">
        <f>VLOOKUP($D1758,metadata!$B$2:$S$450,13,FALSE)</f>
        <v xml:space="preserve"> Fuchu</v>
      </c>
      <c r="Q1758">
        <f>VLOOKUP($D1758,metadata!$B$2:$S$450,14,FALSE)</f>
        <v>35.668968999999997</v>
      </c>
      <c r="R1758">
        <f>VLOOKUP($D1758,metadata!$B$2:$S$450,15,FALSE)</f>
        <v>139.47766899999999</v>
      </c>
      <c r="S1758">
        <f>VLOOKUP($D1758,metadata!$B$2:$S$450,16,FALSE)</f>
        <v>0.05</v>
      </c>
      <c r="T1758">
        <f>VLOOKUP($D1758,metadata!$B$2:$S$450,17,FALSE)</f>
        <v>50</v>
      </c>
      <c r="U1758">
        <f>VLOOKUP($D1758,metadata!$B$2:$S$450,18,FALSE)</f>
        <v>0</v>
      </c>
      <c r="V1758">
        <f>VLOOKUP($D1758,metadata!$B$2:$Z$450,19,FALSE)</f>
        <v>25</v>
      </c>
      <c r="W1758" t="str">
        <f>VLOOKUP($D1758,metadata!$B$2:$Z$450,20,FALSE)</f>
        <v>global average</v>
      </c>
      <c r="X1758">
        <f>VLOOKUP($D1758,metadata!$B$2:$Z$450,21,FALSE)</f>
        <v>0</v>
      </c>
      <c r="Y1758">
        <f>VLOOKUP($D1758,metadata!$B$2:$Z$450,22,FALSE)</f>
        <v>19</v>
      </c>
      <c r="Z1758">
        <f>VLOOKUP($D1758,metadata!$B$2:$Z$450,23,FALSE)</f>
        <v>0</v>
      </c>
      <c r="AA1758">
        <f>VLOOKUP($D1758,metadata!$B$2:$Z$450,24,FALSE)</f>
        <v>0</v>
      </c>
      <c r="AB1758">
        <f>VLOOKUP($D1758,metadata!$B$2:$Z$450,25,FALSE)</f>
        <v>0</v>
      </c>
    </row>
    <row r="1759" spans="3:28" x14ac:dyDescent="0.3">
      <c r="C1759">
        <v>1758</v>
      </c>
      <c r="D1759" s="11" t="str">
        <f t="shared" si="27"/>
        <v>19- Fuchu</v>
      </c>
      <c r="E1759" t="str">
        <f>VLOOKUP($D1759,metadata!$B$2:$S$450,2,FALSE)</f>
        <v>Kato, Y</v>
      </c>
      <c r="F1759" t="str">
        <f>VLOOKUP($D1759,metadata!$B$2:$S$450,3,FALSE)</f>
        <v>Geographic variation in photoperiodic response for the induction of pupal diapause in the Aristolochia-feeding butterfly Atrophaneura alcinous</v>
      </c>
      <c r="G1759" t="str">
        <f>VLOOKUP($D1759,metadata!$B$2:$S$450,4,FALSE)</f>
        <v>10.1303/aez.2005.347</v>
      </c>
      <c r="H1759" t="str">
        <f>VLOOKUP($D1759,metadata!$B$2:$S$450,5,FALSE)</f>
        <v>y</v>
      </c>
      <c r="I1759" t="str">
        <f>VLOOKUP($D1759,metadata!$B$2:$S$450,6,FALSE)</f>
        <v>a</v>
      </c>
      <c r="J1759" t="str">
        <f>VLOOKUP($D1759,metadata!$B$2:$S$450,7,FALSE)</f>
        <v>i</v>
      </c>
      <c r="K1759">
        <f>VLOOKUP($D1759,metadata!$B$2:$S$450,8,FALSE)</f>
        <v>7</v>
      </c>
      <c r="L1759">
        <f>VLOOKUP($D1759,metadata!$B$2:$S$450,9,FALSE)</f>
        <v>5</v>
      </c>
      <c r="M1759">
        <f>VLOOKUP($D1759,metadata!$B$2:$S$450,10,FALSE)</f>
        <v>0</v>
      </c>
      <c r="N1759" t="str">
        <f>VLOOKUP($D1759,metadata!$B$2:$S$450,11,FALSE)</f>
        <v>Atrophaneura alcinous</v>
      </c>
      <c r="O1759" t="str">
        <f>VLOOKUP($D1759,metadata!$B$2:$S$450,12,FALSE)</f>
        <v>lepidoptera</v>
      </c>
      <c r="P1759" t="str">
        <f>VLOOKUP($D1759,metadata!$B$2:$S$450,13,FALSE)</f>
        <v xml:space="preserve"> Fuchu</v>
      </c>
      <c r="Q1759">
        <f>VLOOKUP($D1759,metadata!$B$2:$S$450,14,FALSE)</f>
        <v>35.668968999999997</v>
      </c>
      <c r="R1759">
        <f>VLOOKUP($D1759,metadata!$B$2:$S$450,15,FALSE)</f>
        <v>139.47766899999999</v>
      </c>
      <c r="S1759">
        <f>VLOOKUP($D1759,metadata!$B$2:$S$450,16,FALSE)</f>
        <v>0.05</v>
      </c>
      <c r="T1759">
        <f>VLOOKUP($D1759,metadata!$B$2:$S$450,17,FALSE)</f>
        <v>50</v>
      </c>
      <c r="U1759">
        <f>VLOOKUP($D1759,metadata!$B$2:$S$450,18,FALSE)</f>
        <v>0</v>
      </c>
      <c r="V1759">
        <f>VLOOKUP($D1759,metadata!$B$2:$Z$450,19,FALSE)</f>
        <v>25</v>
      </c>
      <c r="W1759" t="str">
        <f>VLOOKUP($D1759,metadata!$B$2:$Z$450,20,FALSE)</f>
        <v>global average</v>
      </c>
      <c r="X1759">
        <f>VLOOKUP($D1759,metadata!$B$2:$Z$450,21,FALSE)</f>
        <v>0</v>
      </c>
      <c r="Y1759">
        <f>VLOOKUP($D1759,metadata!$B$2:$Z$450,22,FALSE)</f>
        <v>19</v>
      </c>
      <c r="Z1759">
        <f>VLOOKUP($D1759,metadata!$B$2:$Z$450,23,FALSE)</f>
        <v>0</v>
      </c>
      <c r="AA1759">
        <f>VLOOKUP($D1759,metadata!$B$2:$Z$450,24,FALSE)</f>
        <v>0</v>
      </c>
      <c r="AB1759">
        <f>VLOOKUP($D1759,metadata!$B$2:$Z$450,25,FALSE)</f>
        <v>0</v>
      </c>
    </row>
    <row r="1760" spans="3:28" x14ac:dyDescent="0.3">
      <c r="C1760">
        <v>1759</v>
      </c>
      <c r="D1760" s="11" t="str">
        <f t="shared" si="27"/>
        <v>19- Fuchu</v>
      </c>
      <c r="E1760" t="str">
        <f>VLOOKUP($D1760,metadata!$B$2:$S$450,2,FALSE)</f>
        <v>Kato, Y</v>
      </c>
      <c r="F1760" t="str">
        <f>VLOOKUP($D1760,metadata!$B$2:$S$450,3,FALSE)</f>
        <v>Geographic variation in photoperiodic response for the induction of pupal diapause in the Aristolochia-feeding butterfly Atrophaneura alcinous</v>
      </c>
      <c r="G1760" t="str">
        <f>VLOOKUP($D1760,metadata!$B$2:$S$450,4,FALSE)</f>
        <v>10.1303/aez.2005.347</v>
      </c>
      <c r="H1760" t="str">
        <f>VLOOKUP($D1760,metadata!$B$2:$S$450,5,FALSE)</f>
        <v>y</v>
      </c>
      <c r="I1760" t="str">
        <f>VLOOKUP($D1760,metadata!$B$2:$S$450,6,FALSE)</f>
        <v>a</v>
      </c>
      <c r="J1760" t="str">
        <f>VLOOKUP($D1760,metadata!$B$2:$S$450,7,FALSE)</f>
        <v>i</v>
      </c>
      <c r="K1760">
        <f>VLOOKUP($D1760,metadata!$B$2:$S$450,8,FALSE)</f>
        <v>7</v>
      </c>
      <c r="L1760">
        <f>VLOOKUP($D1760,metadata!$B$2:$S$450,9,FALSE)</f>
        <v>5</v>
      </c>
      <c r="M1760">
        <f>VLOOKUP($D1760,metadata!$B$2:$S$450,10,FALSE)</f>
        <v>0</v>
      </c>
      <c r="N1760" t="str">
        <f>VLOOKUP($D1760,metadata!$B$2:$S$450,11,FALSE)</f>
        <v>Atrophaneura alcinous</v>
      </c>
      <c r="O1760" t="str">
        <f>VLOOKUP($D1760,metadata!$B$2:$S$450,12,FALSE)</f>
        <v>lepidoptera</v>
      </c>
      <c r="P1760" t="str">
        <f>VLOOKUP($D1760,metadata!$B$2:$S$450,13,FALSE)</f>
        <v xml:space="preserve"> Fuchu</v>
      </c>
      <c r="Q1760">
        <f>VLOOKUP($D1760,metadata!$B$2:$S$450,14,FALSE)</f>
        <v>35.668968999999997</v>
      </c>
      <c r="R1760">
        <f>VLOOKUP($D1760,metadata!$B$2:$S$450,15,FALSE)</f>
        <v>139.47766899999999</v>
      </c>
      <c r="S1760">
        <f>VLOOKUP($D1760,metadata!$B$2:$S$450,16,FALSE)</f>
        <v>0.05</v>
      </c>
      <c r="T1760">
        <f>VLOOKUP($D1760,metadata!$B$2:$S$450,17,FALSE)</f>
        <v>50</v>
      </c>
      <c r="U1760">
        <f>VLOOKUP($D1760,metadata!$B$2:$S$450,18,FALSE)</f>
        <v>0</v>
      </c>
      <c r="V1760">
        <f>VLOOKUP($D1760,metadata!$B$2:$Z$450,19,FALSE)</f>
        <v>25</v>
      </c>
      <c r="W1760" t="str">
        <f>VLOOKUP($D1760,metadata!$B$2:$Z$450,20,FALSE)</f>
        <v>global average</v>
      </c>
      <c r="X1760">
        <f>VLOOKUP($D1760,metadata!$B$2:$Z$450,21,FALSE)</f>
        <v>0</v>
      </c>
      <c r="Y1760">
        <f>VLOOKUP($D1760,metadata!$B$2:$Z$450,22,FALSE)</f>
        <v>19</v>
      </c>
      <c r="Z1760">
        <f>VLOOKUP($D1760,metadata!$B$2:$Z$450,23,FALSE)</f>
        <v>0</v>
      </c>
      <c r="AA1760">
        <f>VLOOKUP($D1760,metadata!$B$2:$Z$450,24,FALSE)</f>
        <v>0</v>
      </c>
      <c r="AB1760">
        <f>VLOOKUP($D1760,metadata!$B$2:$Z$450,25,FALSE)</f>
        <v>0</v>
      </c>
    </row>
    <row r="1761" spans="3:28" x14ac:dyDescent="0.3">
      <c r="C1761">
        <v>1760</v>
      </c>
      <c r="D1761" s="11" t="str">
        <f t="shared" si="27"/>
        <v>19- Fuchu</v>
      </c>
      <c r="E1761" t="str">
        <f>VLOOKUP($D1761,metadata!$B$2:$S$450,2,FALSE)</f>
        <v>Kato, Y</v>
      </c>
      <c r="F1761" t="str">
        <f>VLOOKUP($D1761,metadata!$B$2:$S$450,3,FALSE)</f>
        <v>Geographic variation in photoperiodic response for the induction of pupal diapause in the Aristolochia-feeding butterfly Atrophaneura alcinous</v>
      </c>
      <c r="G1761" t="str">
        <f>VLOOKUP($D1761,metadata!$B$2:$S$450,4,FALSE)</f>
        <v>10.1303/aez.2005.347</v>
      </c>
      <c r="H1761" t="str">
        <f>VLOOKUP($D1761,metadata!$B$2:$S$450,5,FALSE)</f>
        <v>y</v>
      </c>
      <c r="I1761" t="str">
        <f>VLOOKUP($D1761,metadata!$B$2:$S$450,6,FALSE)</f>
        <v>a</v>
      </c>
      <c r="J1761" t="str">
        <f>VLOOKUP($D1761,metadata!$B$2:$S$450,7,FALSE)</f>
        <v>i</v>
      </c>
      <c r="K1761">
        <f>VLOOKUP($D1761,metadata!$B$2:$S$450,8,FALSE)</f>
        <v>7</v>
      </c>
      <c r="L1761">
        <f>VLOOKUP($D1761,metadata!$B$2:$S$450,9,FALSE)</f>
        <v>5</v>
      </c>
      <c r="M1761">
        <f>VLOOKUP($D1761,metadata!$B$2:$S$450,10,FALSE)</f>
        <v>0</v>
      </c>
      <c r="N1761" t="str">
        <f>VLOOKUP($D1761,metadata!$B$2:$S$450,11,FALSE)</f>
        <v>Atrophaneura alcinous</v>
      </c>
      <c r="O1761" t="str">
        <f>VLOOKUP($D1761,metadata!$B$2:$S$450,12,FALSE)</f>
        <v>lepidoptera</v>
      </c>
      <c r="P1761" t="str">
        <f>VLOOKUP($D1761,metadata!$B$2:$S$450,13,FALSE)</f>
        <v xml:space="preserve"> Fuchu</v>
      </c>
      <c r="Q1761">
        <f>VLOOKUP($D1761,metadata!$B$2:$S$450,14,FALSE)</f>
        <v>35.668968999999997</v>
      </c>
      <c r="R1761">
        <f>VLOOKUP($D1761,metadata!$B$2:$S$450,15,FALSE)</f>
        <v>139.47766899999999</v>
      </c>
      <c r="S1761">
        <f>VLOOKUP($D1761,metadata!$B$2:$S$450,16,FALSE)</f>
        <v>0.05</v>
      </c>
      <c r="T1761">
        <f>VLOOKUP($D1761,metadata!$B$2:$S$450,17,FALSE)</f>
        <v>50</v>
      </c>
      <c r="U1761">
        <f>VLOOKUP($D1761,metadata!$B$2:$S$450,18,FALSE)</f>
        <v>0</v>
      </c>
      <c r="V1761">
        <f>VLOOKUP($D1761,metadata!$B$2:$Z$450,19,FALSE)</f>
        <v>25</v>
      </c>
      <c r="W1761" t="str">
        <f>VLOOKUP($D1761,metadata!$B$2:$Z$450,20,FALSE)</f>
        <v>global average</v>
      </c>
      <c r="X1761">
        <f>VLOOKUP($D1761,metadata!$B$2:$Z$450,21,FALSE)</f>
        <v>0</v>
      </c>
      <c r="Y1761">
        <f>VLOOKUP($D1761,metadata!$B$2:$Z$450,22,FALSE)</f>
        <v>19</v>
      </c>
      <c r="Z1761">
        <f>VLOOKUP($D1761,metadata!$B$2:$Z$450,23,FALSE)</f>
        <v>0</v>
      </c>
      <c r="AA1761">
        <f>VLOOKUP($D1761,metadata!$B$2:$Z$450,24,FALSE)</f>
        <v>0</v>
      </c>
      <c r="AB1761">
        <f>VLOOKUP($D1761,metadata!$B$2:$Z$450,25,FALSE)</f>
        <v>0</v>
      </c>
    </row>
    <row r="1762" spans="3:28" x14ac:dyDescent="0.3">
      <c r="C1762">
        <v>1761</v>
      </c>
      <c r="D1762" s="11" t="str">
        <f t="shared" si="27"/>
        <v>19- Fuchu</v>
      </c>
      <c r="E1762" t="str">
        <f>VLOOKUP($D1762,metadata!$B$2:$S$450,2,FALSE)</f>
        <v>Kato, Y</v>
      </c>
      <c r="F1762" t="str">
        <f>VLOOKUP($D1762,metadata!$B$2:$S$450,3,FALSE)</f>
        <v>Geographic variation in photoperiodic response for the induction of pupal diapause in the Aristolochia-feeding butterfly Atrophaneura alcinous</v>
      </c>
      <c r="G1762" t="str">
        <f>VLOOKUP($D1762,metadata!$B$2:$S$450,4,FALSE)</f>
        <v>10.1303/aez.2005.347</v>
      </c>
      <c r="H1762" t="str">
        <f>VLOOKUP($D1762,metadata!$B$2:$S$450,5,FALSE)</f>
        <v>y</v>
      </c>
      <c r="I1762" t="str">
        <f>VLOOKUP($D1762,metadata!$B$2:$S$450,6,FALSE)</f>
        <v>a</v>
      </c>
      <c r="J1762" t="str">
        <f>VLOOKUP($D1762,metadata!$B$2:$S$450,7,FALSE)</f>
        <v>i</v>
      </c>
      <c r="K1762">
        <f>VLOOKUP($D1762,metadata!$B$2:$S$450,8,FALSE)</f>
        <v>7</v>
      </c>
      <c r="L1762">
        <f>VLOOKUP($D1762,metadata!$B$2:$S$450,9,FALSE)</f>
        <v>5</v>
      </c>
      <c r="M1762">
        <f>VLOOKUP($D1762,metadata!$B$2:$S$450,10,FALSE)</f>
        <v>0</v>
      </c>
      <c r="N1762" t="str">
        <f>VLOOKUP($D1762,metadata!$B$2:$S$450,11,FALSE)</f>
        <v>Atrophaneura alcinous</v>
      </c>
      <c r="O1762" t="str">
        <f>VLOOKUP($D1762,metadata!$B$2:$S$450,12,FALSE)</f>
        <v>lepidoptera</v>
      </c>
      <c r="P1762" t="str">
        <f>VLOOKUP($D1762,metadata!$B$2:$S$450,13,FALSE)</f>
        <v xml:space="preserve"> Fuchu</v>
      </c>
      <c r="Q1762">
        <f>VLOOKUP($D1762,metadata!$B$2:$S$450,14,FALSE)</f>
        <v>35.668968999999997</v>
      </c>
      <c r="R1762">
        <f>VLOOKUP($D1762,metadata!$B$2:$S$450,15,FALSE)</f>
        <v>139.47766899999999</v>
      </c>
      <c r="S1762">
        <f>VLOOKUP($D1762,metadata!$B$2:$S$450,16,FALSE)</f>
        <v>0.05</v>
      </c>
      <c r="T1762">
        <f>VLOOKUP($D1762,metadata!$B$2:$S$450,17,FALSE)</f>
        <v>50</v>
      </c>
      <c r="U1762">
        <f>VLOOKUP($D1762,metadata!$B$2:$S$450,18,FALSE)</f>
        <v>0</v>
      </c>
      <c r="V1762">
        <f>VLOOKUP($D1762,metadata!$B$2:$Z$450,19,FALSE)</f>
        <v>25</v>
      </c>
      <c r="W1762" t="str">
        <f>VLOOKUP($D1762,metadata!$B$2:$Z$450,20,FALSE)</f>
        <v>global average</v>
      </c>
      <c r="X1762">
        <f>VLOOKUP($D1762,metadata!$B$2:$Z$450,21,FALSE)</f>
        <v>0</v>
      </c>
      <c r="Y1762">
        <f>VLOOKUP($D1762,metadata!$B$2:$Z$450,22,FALSE)</f>
        <v>19</v>
      </c>
      <c r="Z1762">
        <f>VLOOKUP($D1762,metadata!$B$2:$Z$450,23,FALSE)</f>
        <v>0</v>
      </c>
      <c r="AA1762">
        <f>VLOOKUP($D1762,metadata!$B$2:$Z$450,24,FALSE)</f>
        <v>0</v>
      </c>
      <c r="AB1762">
        <f>VLOOKUP($D1762,metadata!$B$2:$Z$450,25,FALSE)</f>
        <v>0</v>
      </c>
    </row>
    <row r="1763" spans="3:28" x14ac:dyDescent="0.3">
      <c r="C1763">
        <v>1762</v>
      </c>
      <c r="D1763" s="11" t="str">
        <f t="shared" si="27"/>
        <v>19- Fuchu</v>
      </c>
      <c r="E1763" t="str">
        <f>VLOOKUP($D1763,metadata!$B$2:$S$450,2,FALSE)</f>
        <v>Kato, Y</v>
      </c>
      <c r="F1763" t="str">
        <f>VLOOKUP($D1763,metadata!$B$2:$S$450,3,FALSE)</f>
        <v>Geographic variation in photoperiodic response for the induction of pupal diapause in the Aristolochia-feeding butterfly Atrophaneura alcinous</v>
      </c>
      <c r="G1763" t="str">
        <f>VLOOKUP($D1763,metadata!$B$2:$S$450,4,FALSE)</f>
        <v>10.1303/aez.2005.347</v>
      </c>
      <c r="H1763" t="str">
        <f>VLOOKUP($D1763,metadata!$B$2:$S$450,5,FALSE)</f>
        <v>y</v>
      </c>
      <c r="I1763" t="str">
        <f>VLOOKUP($D1763,metadata!$B$2:$S$450,6,FALSE)</f>
        <v>a</v>
      </c>
      <c r="J1763" t="str">
        <f>VLOOKUP($D1763,metadata!$B$2:$S$450,7,FALSE)</f>
        <v>i</v>
      </c>
      <c r="K1763">
        <f>VLOOKUP($D1763,metadata!$B$2:$S$450,8,FALSE)</f>
        <v>7</v>
      </c>
      <c r="L1763">
        <f>VLOOKUP($D1763,metadata!$B$2:$S$450,9,FALSE)</f>
        <v>5</v>
      </c>
      <c r="M1763">
        <f>VLOOKUP($D1763,metadata!$B$2:$S$450,10,FALSE)</f>
        <v>0</v>
      </c>
      <c r="N1763" t="str">
        <f>VLOOKUP($D1763,metadata!$B$2:$S$450,11,FALSE)</f>
        <v>Atrophaneura alcinous</v>
      </c>
      <c r="O1763" t="str">
        <f>VLOOKUP($D1763,metadata!$B$2:$S$450,12,FALSE)</f>
        <v>lepidoptera</v>
      </c>
      <c r="P1763" t="str">
        <f>VLOOKUP($D1763,metadata!$B$2:$S$450,13,FALSE)</f>
        <v xml:space="preserve"> Fuchu</v>
      </c>
      <c r="Q1763">
        <f>VLOOKUP($D1763,metadata!$B$2:$S$450,14,FALSE)</f>
        <v>35.668968999999997</v>
      </c>
      <c r="R1763">
        <f>VLOOKUP($D1763,metadata!$B$2:$S$450,15,FALSE)</f>
        <v>139.47766899999999</v>
      </c>
      <c r="S1763">
        <f>VLOOKUP($D1763,metadata!$B$2:$S$450,16,FALSE)</f>
        <v>0.05</v>
      </c>
      <c r="T1763">
        <f>VLOOKUP($D1763,metadata!$B$2:$S$450,17,FALSE)</f>
        <v>50</v>
      </c>
      <c r="U1763">
        <f>VLOOKUP($D1763,metadata!$B$2:$S$450,18,FALSE)</f>
        <v>0</v>
      </c>
      <c r="V1763">
        <f>VLOOKUP($D1763,metadata!$B$2:$Z$450,19,FALSE)</f>
        <v>25</v>
      </c>
      <c r="W1763" t="str">
        <f>VLOOKUP($D1763,metadata!$B$2:$Z$450,20,FALSE)</f>
        <v>global average</v>
      </c>
      <c r="X1763">
        <f>VLOOKUP($D1763,metadata!$B$2:$Z$450,21,FALSE)</f>
        <v>0</v>
      </c>
      <c r="Y1763">
        <f>VLOOKUP($D1763,metadata!$B$2:$Z$450,22,FALSE)</f>
        <v>19</v>
      </c>
      <c r="Z1763">
        <f>VLOOKUP($D1763,metadata!$B$2:$Z$450,23,FALSE)</f>
        <v>0</v>
      </c>
      <c r="AA1763">
        <f>VLOOKUP($D1763,metadata!$B$2:$Z$450,24,FALSE)</f>
        <v>0</v>
      </c>
      <c r="AB1763">
        <f>VLOOKUP($D1763,metadata!$B$2:$Z$450,25,FALSE)</f>
        <v>0</v>
      </c>
    </row>
    <row r="1764" spans="3:28" x14ac:dyDescent="0.3">
      <c r="C1764">
        <v>1763</v>
      </c>
      <c r="D1764" s="11" t="str">
        <f t="shared" si="27"/>
        <v>19- Fuchu</v>
      </c>
      <c r="E1764" t="str">
        <f>VLOOKUP($D1764,metadata!$B$2:$S$450,2,FALSE)</f>
        <v>Kato, Y</v>
      </c>
      <c r="F1764" t="str">
        <f>VLOOKUP($D1764,metadata!$B$2:$S$450,3,FALSE)</f>
        <v>Geographic variation in photoperiodic response for the induction of pupal diapause in the Aristolochia-feeding butterfly Atrophaneura alcinous</v>
      </c>
      <c r="G1764" t="str">
        <f>VLOOKUP($D1764,metadata!$B$2:$S$450,4,FALSE)</f>
        <v>10.1303/aez.2005.347</v>
      </c>
      <c r="H1764" t="str">
        <f>VLOOKUP($D1764,metadata!$B$2:$S$450,5,FALSE)</f>
        <v>y</v>
      </c>
      <c r="I1764" t="str">
        <f>VLOOKUP($D1764,metadata!$B$2:$S$450,6,FALSE)</f>
        <v>a</v>
      </c>
      <c r="J1764" t="str">
        <f>VLOOKUP($D1764,metadata!$B$2:$S$450,7,FALSE)</f>
        <v>i</v>
      </c>
      <c r="K1764">
        <f>VLOOKUP($D1764,metadata!$B$2:$S$450,8,FALSE)</f>
        <v>7</v>
      </c>
      <c r="L1764">
        <f>VLOOKUP($D1764,metadata!$B$2:$S$450,9,FALSE)</f>
        <v>5</v>
      </c>
      <c r="M1764">
        <f>VLOOKUP($D1764,metadata!$B$2:$S$450,10,FALSE)</f>
        <v>0</v>
      </c>
      <c r="N1764" t="str">
        <f>VLOOKUP($D1764,metadata!$B$2:$S$450,11,FALSE)</f>
        <v>Atrophaneura alcinous</v>
      </c>
      <c r="O1764" t="str">
        <f>VLOOKUP($D1764,metadata!$B$2:$S$450,12,FALSE)</f>
        <v>lepidoptera</v>
      </c>
      <c r="P1764" t="str">
        <f>VLOOKUP($D1764,metadata!$B$2:$S$450,13,FALSE)</f>
        <v xml:space="preserve"> Fuchu</v>
      </c>
      <c r="Q1764">
        <f>VLOOKUP($D1764,metadata!$B$2:$S$450,14,FALSE)</f>
        <v>35.668968999999997</v>
      </c>
      <c r="R1764">
        <f>VLOOKUP($D1764,metadata!$B$2:$S$450,15,FALSE)</f>
        <v>139.47766899999999</v>
      </c>
      <c r="S1764">
        <f>VLOOKUP($D1764,metadata!$B$2:$S$450,16,FALSE)</f>
        <v>0.05</v>
      </c>
      <c r="T1764">
        <f>VLOOKUP($D1764,metadata!$B$2:$S$450,17,FALSE)</f>
        <v>50</v>
      </c>
      <c r="U1764">
        <f>VLOOKUP($D1764,metadata!$B$2:$S$450,18,FALSE)</f>
        <v>0</v>
      </c>
      <c r="V1764">
        <f>VLOOKUP($D1764,metadata!$B$2:$Z$450,19,FALSE)</f>
        <v>25</v>
      </c>
      <c r="W1764" t="str">
        <f>VLOOKUP($D1764,metadata!$B$2:$Z$450,20,FALSE)</f>
        <v>global average</v>
      </c>
      <c r="X1764">
        <f>VLOOKUP($D1764,metadata!$B$2:$Z$450,21,FALSE)</f>
        <v>0</v>
      </c>
      <c r="Y1764">
        <f>VLOOKUP($D1764,metadata!$B$2:$Z$450,22,FALSE)</f>
        <v>19</v>
      </c>
      <c r="Z1764">
        <f>VLOOKUP($D1764,metadata!$B$2:$Z$450,23,FALSE)</f>
        <v>0</v>
      </c>
      <c r="AA1764">
        <f>VLOOKUP($D1764,metadata!$B$2:$Z$450,24,FALSE)</f>
        <v>0</v>
      </c>
      <c r="AB1764">
        <f>VLOOKUP($D1764,metadata!$B$2:$Z$450,25,FALSE)</f>
        <v>0</v>
      </c>
    </row>
    <row r="1765" spans="3:28" x14ac:dyDescent="0.3">
      <c r="C1765">
        <v>1764</v>
      </c>
      <c r="D1765" s="11" t="str">
        <f t="shared" si="27"/>
        <v>19- Fuchu</v>
      </c>
      <c r="E1765" t="str">
        <f>VLOOKUP($D1765,metadata!$B$2:$S$450,2,FALSE)</f>
        <v>Kato, Y</v>
      </c>
      <c r="F1765" t="str">
        <f>VLOOKUP($D1765,metadata!$B$2:$S$450,3,FALSE)</f>
        <v>Geographic variation in photoperiodic response for the induction of pupal diapause in the Aristolochia-feeding butterfly Atrophaneura alcinous</v>
      </c>
      <c r="G1765" t="str">
        <f>VLOOKUP($D1765,metadata!$B$2:$S$450,4,FALSE)</f>
        <v>10.1303/aez.2005.347</v>
      </c>
      <c r="H1765" t="str">
        <f>VLOOKUP($D1765,metadata!$B$2:$S$450,5,FALSE)</f>
        <v>y</v>
      </c>
      <c r="I1765" t="str">
        <f>VLOOKUP($D1765,metadata!$B$2:$S$450,6,FALSE)</f>
        <v>a</v>
      </c>
      <c r="J1765" t="str">
        <f>VLOOKUP($D1765,metadata!$B$2:$S$450,7,FALSE)</f>
        <v>i</v>
      </c>
      <c r="K1765">
        <f>VLOOKUP($D1765,metadata!$B$2:$S$450,8,FALSE)</f>
        <v>7</v>
      </c>
      <c r="L1765">
        <f>VLOOKUP($D1765,metadata!$B$2:$S$450,9,FALSE)</f>
        <v>5</v>
      </c>
      <c r="M1765">
        <f>VLOOKUP($D1765,metadata!$B$2:$S$450,10,FALSE)</f>
        <v>0</v>
      </c>
      <c r="N1765" t="str">
        <f>VLOOKUP($D1765,metadata!$B$2:$S$450,11,FALSE)</f>
        <v>Atrophaneura alcinous</v>
      </c>
      <c r="O1765" t="str">
        <f>VLOOKUP($D1765,metadata!$B$2:$S$450,12,FALSE)</f>
        <v>lepidoptera</v>
      </c>
      <c r="P1765" t="str">
        <f>VLOOKUP($D1765,metadata!$B$2:$S$450,13,FALSE)</f>
        <v xml:space="preserve"> Fuchu</v>
      </c>
      <c r="Q1765">
        <f>VLOOKUP($D1765,metadata!$B$2:$S$450,14,FALSE)</f>
        <v>35.668968999999997</v>
      </c>
      <c r="R1765">
        <f>VLOOKUP($D1765,metadata!$B$2:$S$450,15,FALSE)</f>
        <v>139.47766899999999</v>
      </c>
      <c r="S1765">
        <f>VLOOKUP($D1765,metadata!$B$2:$S$450,16,FALSE)</f>
        <v>0.05</v>
      </c>
      <c r="T1765">
        <f>VLOOKUP($D1765,metadata!$B$2:$S$450,17,FALSE)</f>
        <v>50</v>
      </c>
      <c r="U1765">
        <f>VLOOKUP($D1765,metadata!$B$2:$S$450,18,FALSE)</f>
        <v>0</v>
      </c>
      <c r="V1765">
        <f>VLOOKUP($D1765,metadata!$B$2:$Z$450,19,FALSE)</f>
        <v>25</v>
      </c>
      <c r="W1765" t="str">
        <f>VLOOKUP($D1765,metadata!$B$2:$Z$450,20,FALSE)</f>
        <v>global average</v>
      </c>
      <c r="X1765">
        <f>VLOOKUP($D1765,metadata!$B$2:$Z$450,21,FALSE)</f>
        <v>0</v>
      </c>
      <c r="Y1765">
        <f>VLOOKUP($D1765,metadata!$B$2:$Z$450,22,FALSE)</f>
        <v>19</v>
      </c>
      <c r="Z1765">
        <f>VLOOKUP($D1765,metadata!$B$2:$Z$450,23,FALSE)</f>
        <v>0</v>
      </c>
      <c r="AA1765">
        <f>VLOOKUP($D1765,metadata!$B$2:$Z$450,24,FALSE)</f>
        <v>0</v>
      </c>
      <c r="AB1765">
        <f>VLOOKUP($D1765,metadata!$B$2:$Z$450,25,FALSE)</f>
        <v>0</v>
      </c>
    </row>
    <row r="1766" spans="3:28" x14ac:dyDescent="0.3">
      <c r="C1766">
        <v>1765</v>
      </c>
      <c r="D1766" s="11" t="str">
        <f t="shared" si="27"/>
        <v>19- Fuchu</v>
      </c>
      <c r="E1766" t="str">
        <f>VLOOKUP($D1766,metadata!$B$2:$S$450,2,FALSE)</f>
        <v>Kato, Y</v>
      </c>
      <c r="F1766" t="str">
        <f>VLOOKUP($D1766,metadata!$B$2:$S$450,3,FALSE)</f>
        <v>Geographic variation in photoperiodic response for the induction of pupal diapause in the Aristolochia-feeding butterfly Atrophaneura alcinous</v>
      </c>
      <c r="G1766" t="str">
        <f>VLOOKUP($D1766,metadata!$B$2:$S$450,4,FALSE)</f>
        <v>10.1303/aez.2005.347</v>
      </c>
      <c r="H1766" t="str">
        <f>VLOOKUP($D1766,metadata!$B$2:$S$450,5,FALSE)</f>
        <v>y</v>
      </c>
      <c r="I1766" t="str">
        <f>VLOOKUP($D1766,metadata!$B$2:$S$450,6,FALSE)</f>
        <v>a</v>
      </c>
      <c r="J1766" t="str">
        <f>VLOOKUP($D1766,metadata!$B$2:$S$450,7,FALSE)</f>
        <v>i</v>
      </c>
      <c r="K1766">
        <f>VLOOKUP($D1766,metadata!$B$2:$S$450,8,FALSE)</f>
        <v>7</v>
      </c>
      <c r="L1766">
        <f>VLOOKUP($D1766,metadata!$B$2:$S$450,9,FALSE)</f>
        <v>5</v>
      </c>
      <c r="M1766">
        <f>VLOOKUP($D1766,metadata!$B$2:$S$450,10,FALSE)</f>
        <v>0</v>
      </c>
      <c r="N1766" t="str">
        <f>VLOOKUP($D1766,metadata!$B$2:$S$450,11,FALSE)</f>
        <v>Atrophaneura alcinous</v>
      </c>
      <c r="O1766" t="str">
        <f>VLOOKUP($D1766,metadata!$B$2:$S$450,12,FALSE)</f>
        <v>lepidoptera</v>
      </c>
      <c r="P1766" t="str">
        <f>VLOOKUP($D1766,metadata!$B$2:$S$450,13,FALSE)</f>
        <v xml:space="preserve"> Fuchu</v>
      </c>
      <c r="Q1766">
        <f>VLOOKUP($D1766,metadata!$B$2:$S$450,14,FALSE)</f>
        <v>35.668968999999997</v>
      </c>
      <c r="R1766">
        <f>VLOOKUP($D1766,metadata!$B$2:$S$450,15,FALSE)</f>
        <v>139.47766899999999</v>
      </c>
      <c r="S1766">
        <f>VLOOKUP($D1766,metadata!$B$2:$S$450,16,FALSE)</f>
        <v>0.05</v>
      </c>
      <c r="T1766">
        <f>VLOOKUP($D1766,metadata!$B$2:$S$450,17,FALSE)</f>
        <v>50</v>
      </c>
      <c r="U1766">
        <f>VLOOKUP($D1766,metadata!$B$2:$S$450,18,FALSE)</f>
        <v>0</v>
      </c>
      <c r="V1766">
        <f>VLOOKUP($D1766,metadata!$B$2:$Z$450,19,FALSE)</f>
        <v>25</v>
      </c>
      <c r="W1766" t="str">
        <f>VLOOKUP($D1766,metadata!$B$2:$Z$450,20,FALSE)</f>
        <v>global average</v>
      </c>
      <c r="X1766">
        <f>VLOOKUP($D1766,metadata!$B$2:$Z$450,21,FALSE)</f>
        <v>0</v>
      </c>
      <c r="Y1766">
        <f>VLOOKUP($D1766,metadata!$B$2:$Z$450,22,FALSE)</f>
        <v>19</v>
      </c>
      <c r="Z1766">
        <f>VLOOKUP($D1766,metadata!$B$2:$Z$450,23,FALSE)</f>
        <v>0</v>
      </c>
      <c r="AA1766">
        <f>VLOOKUP($D1766,metadata!$B$2:$Z$450,24,FALSE)</f>
        <v>0</v>
      </c>
      <c r="AB1766">
        <f>VLOOKUP($D1766,metadata!$B$2:$Z$450,25,FALSE)</f>
        <v>0</v>
      </c>
    </row>
    <row r="1767" spans="3:28" x14ac:dyDescent="0.3">
      <c r="C1767">
        <v>1766</v>
      </c>
      <c r="D1767" s="11" t="str">
        <f t="shared" si="27"/>
        <v>19- Fuchu</v>
      </c>
      <c r="E1767" t="str">
        <f>VLOOKUP($D1767,metadata!$B$2:$S$450,2,FALSE)</f>
        <v>Kato, Y</v>
      </c>
      <c r="F1767" t="str">
        <f>VLOOKUP($D1767,metadata!$B$2:$S$450,3,FALSE)</f>
        <v>Geographic variation in photoperiodic response for the induction of pupal diapause in the Aristolochia-feeding butterfly Atrophaneura alcinous</v>
      </c>
      <c r="G1767" t="str">
        <f>VLOOKUP($D1767,metadata!$B$2:$S$450,4,FALSE)</f>
        <v>10.1303/aez.2005.347</v>
      </c>
      <c r="H1767" t="str">
        <f>VLOOKUP($D1767,metadata!$B$2:$S$450,5,FALSE)</f>
        <v>y</v>
      </c>
      <c r="I1767" t="str">
        <f>VLOOKUP($D1767,metadata!$B$2:$S$450,6,FALSE)</f>
        <v>a</v>
      </c>
      <c r="J1767" t="str">
        <f>VLOOKUP($D1767,metadata!$B$2:$S$450,7,FALSE)</f>
        <v>i</v>
      </c>
      <c r="K1767">
        <f>VLOOKUP($D1767,metadata!$B$2:$S$450,8,FALSE)</f>
        <v>7</v>
      </c>
      <c r="L1767">
        <f>VLOOKUP($D1767,metadata!$B$2:$S$450,9,FALSE)</f>
        <v>5</v>
      </c>
      <c r="M1767">
        <f>VLOOKUP($D1767,metadata!$B$2:$S$450,10,FALSE)</f>
        <v>0</v>
      </c>
      <c r="N1767" t="str">
        <f>VLOOKUP($D1767,metadata!$B$2:$S$450,11,FALSE)</f>
        <v>Atrophaneura alcinous</v>
      </c>
      <c r="O1767" t="str">
        <f>VLOOKUP($D1767,metadata!$B$2:$S$450,12,FALSE)</f>
        <v>lepidoptera</v>
      </c>
      <c r="P1767" t="str">
        <f>VLOOKUP($D1767,metadata!$B$2:$S$450,13,FALSE)</f>
        <v xml:space="preserve"> Fuchu</v>
      </c>
      <c r="Q1767">
        <f>VLOOKUP($D1767,metadata!$B$2:$S$450,14,FALSE)</f>
        <v>35.668968999999997</v>
      </c>
      <c r="R1767">
        <f>VLOOKUP($D1767,metadata!$B$2:$S$450,15,FALSE)</f>
        <v>139.47766899999999</v>
      </c>
      <c r="S1767">
        <f>VLOOKUP($D1767,metadata!$B$2:$S$450,16,FALSE)</f>
        <v>0.05</v>
      </c>
      <c r="T1767">
        <f>VLOOKUP($D1767,metadata!$B$2:$S$450,17,FALSE)</f>
        <v>50</v>
      </c>
      <c r="U1767">
        <f>VLOOKUP($D1767,metadata!$B$2:$S$450,18,FALSE)</f>
        <v>0</v>
      </c>
      <c r="V1767">
        <f>VLOOKUP($D1767,metadata!$B$2:$Z$450,19,FALSE)</f>
        <v>25</v>
      </c>
      <c r="W1767" t="str">
        <f>VLOOKUP($D1767,metadata!$B$2:$Z$450,20,FALSE)</f>
        <v>global average</v>
      </c>
      <c r="X1767">
        <f>VLOOKUP($D1767,metadata!$B$2:$Z$450,21,FALSE)</f>
        <v>0</v>
      </c>
      <c r="Y1767">
        <f>VLOOKUP($D1767,metadata!$B$2:$Z$450,22,FALSE)</f>
        <v>19</v>
      </c>
      <c r="Z1767">
        <f>VLOOKUP($D1767,metadata!$B$2:$Z$450,23,FALSE)</f>
        <v>0</v>
      </c>
      <c r="AA1767">
        <f>VLOOKUP($D1767,metadata!$B$2:$Z$450,24,FALSE)</f>
        <v>0</v>
      </c>
      <c r="AB1767">
        <f>VLOOKUP($D1767,metadata!$B$2:$Z$450,25,FALSE)</f>
        <v>0</v>
      </c>
    </row>
    <row r="1768" spans="3:28" x14ac:dyDescent="0.3">
      <c r="C1768">
        <v>1767</v>
      </c>
      <c r="D1768" s="11" t="str">
        <f t="shared" si="27"/>
        <v>19- Fuchu</v>
      </c>
      <c r="E1768" t="str">
        <f>VLOOKUP($D1768,metadata!$B$2:$S$450,2,FALSE)</f>
        <v>Kato, Y</v>
      </c>
      <c r="F1768" t="str">
        <f>VLOOKUP($D1768,metadata!$B$2:$S$450,3,FALSE)</f>
        <v>Geographic variation in photoperiodic response for the induction of pupal diapause in the Aristolochia-feeding butterfly Atrophaneura alcinous</v>
      </c>
      <c r="G1768" t="str">
        <f>VLOOKUP($D1768,metadata!$B$2:$S$450,4,FALSE)</f>
        <v>10.1303/aez.2005.347</v>
      </c>
      <c r="H1768" t="str">
        <f>VLOOKUP($D1768,metadata!$B$2:$S$450,5,FALSE)</f>
        <v>y</v>
      </c>
      <c r="I1768" t="str">
        <f>VLOOKUP($D1768,metadata!$B$2:$S$450,6,FALSE)</f>
        <v>a</v>
      </c>
      <c r="J1768" t="str">
        <f>VLOOKUP($D1768,metadata!$B$2:$S$450,7,FALSE)</f>
        <v>i</v>
      </c>
      <c r="K1768">
        <f>VLOOKUP($D1768,metadata!$B$2:$S$450,8,FALSE)</f>
        <v>7</v>
      </c>
      <c r="L1768">
        <f>VLOOKUP($D1768,metadata!$B$2:$S$450,9,FALSE)</f>
        <v>5</v>
      </c>
      <c r="M1768">
        <f>VLOOKUP($D1768,metadata!$B$2:$S$450,10,FALSE)</f>
        <v>0</v>
      </c>
      <c r="N1768" t="str">
        <f>VLOOKUP($D1768,metadata!$B$2:$S$450,11,FALSE)</f>
        <v>Atrophaneura alcinous</v>
      </c>
      <c r="O1768" t="str">
        <f>VLOOKUP($D1768,metadata!$B$2:$S$450,12,FALSE)</f>
        <v>lepidoptera</v>
      </c>
      <c r="P1768" t="str">
        <f>VLOOKUP($D1768,metadata!$B$2:$S$450,13,FALSE)</f>
        <v xml:space="preserve"> Fuchu</v>
      </c>
      <c r="Q1768">
        <f>VLOOKUP($D1768,metadata!$B$2:$S$450,14,FALSE)</f>
        <v>35.668968999999997</v>
      </c>
      <c r="R1768">
        <f>VLOOKUP($D1768,metadata!$B$2:$S$450,15,FALSE)</f>
        <v>139.47766899999999</v>
      </c>
      <c r="S1768">
        <f>VLOOKUP($D1768,metadata!$B$2:$S$450,16,FALSE)</f>
        <v>0.05</v>
      </c>
      <c r="T1768">
        <f>VLOOKUP($D1768,metadata!$B$2:$S$450,17,FALSE)</f>
        <v>50</v>
      </c>
      <c r="U1768">
        <f>VLOOKUP($D1768,metadata!$B$2:$S$450,18,FALSE)</f>
        <v>0</v>
      </c>
      <c r="V1768">
        <f>VLOOKUP($D1768,metadata!$B$2:$Z$450,19,FALSE)</f>
        <v>25</v>
      </c>
      <c r="W1768" t="str">
        <f>VLOOKUP($D1768,metadata!$B$2:$Z$450,20,FALSE)</f>
        <v>global average</v>
      </c>
      <c r="X1768">
        <f>VLOOKUP($D1768,metadata!$B$2:$Z$450,21,FALSE)</f>
        <v>0</v>
      </c>
      <c r="Y1768">
        <f>VLOOKUP($D1768,metadata!$B$2:$Z$450,22,FALSE)</f>
        <v>19</v>
      </c>
      <c r="Z1768">
        <f>VLOOKUP($D1768,metadata!$B$2:$Z$450,23,FALSE)</f>
        <v>0</v>
      </c>
      <c r="AA1768">
        <f>VLOOKUP($D1768,metadata!$B$2:$Z$450,24,FALSE)</f>
        <v>0</v>
      </c>
      <c r="AB1768">
        <f>VLOOKUP($D1768,metadata!$B$2:$Z$450,25,FALSE)</f>
        <v>0</v>
      </c>
    </row>
    <row r="1769" spans="3:28" x14ac:dyDescent="0.3">
      <c r="C1769">
        <v>1768</v>
      </c>
      <c r="D1769" s="11" t="str">
        <f t="shared" si="27"/>
        <v>19- Fuchu</v>
      </c>
      <c r="E1769" t="str">
        <f>VLOOKUP($D1769,metadata!$B$2:$S$450,2,FALSE)</f>
        <v>Kato, Y</v>
      </c>
      <c r="F1769" t="str">
        <f>VLOOKUP($D1769,metadata!$B$2:$S$450,3,FALSE)</f>
        <v>Geographic variation in photoperiodic response for the induction of pupal diapause in the Aristolochia-feeding butterfly Atrophaneura alcinous</v>
      </c>
      <c r="G1769" t="str">
        <f>VLOOKUP($D1769,metadata!$B$2:$S$450,4,FALSE)</f>
        <v>10.1303/aez.2005.347</v>
      </c>
      <c r="H1769" t="str">
        <f>VLOOKUP($D1769,metadata!$B$2:$S$450,5,FALSE)</f>
        <v>y</v>
      </c>
      <c r="I1769" t="str">
        <f>VLOOKUP($D1769,metadata!$B$2:$S$450,6,FALSE)</f>
        <v>a</v>
      </c>
      <c r="J1769" t="str">
        <f>VLOOKUP($D1769,metadata!$B$2:$S$450,7,FALSE)</f>
        <v>i</v>
      </c>
      <c r="K1769">
        <f>VLOOKUP($D1769,metadata!$B$2:$S$450,8,FALSE)</f>
        <v>7</v>
      </c>
      <c r="L1769">
        <f>VLOOKUP($D1769,metadata!$B$2:$S$450,9,FALSE)</f>
        <v>5</v>
      </c>
      <c r="M1769">
        <f>VLOOKUP($D1769,metadata!$B$2:$S$450,10,FALSE)</f>
        <v>0</v>
      </c>
      <c r="N1769" t="str">
        <f>VLOOKUP($D1769,metadata!$B$2:$S$450,11,FALSE)</f>
        <v>Atrophaneura alcinous</v>
      </c>
      <c r="O1769" t="str">
        <f>VLOOKUP($D1769,metadata!$B$2:$S$450,12,FALSE)</f>
        <v>lepidoptera</v>
      </c>
      <c r="P1769" t="str">
        <f>VLOOKUP($D1769,metadata!$B$2:$S$450,13,FALSE)</f>
        <v xml:space="preserve"> Fuchu</v>
      </c>
      <c r="Q1769">
        <f>VLOOKUP($D1769,metadata!$B$2:$S$450,14,FALSE)</f>
        <v>35.668968999999997</v>
      </c>
      <c r="R1769">
        <f>VLOOKUP($D1769,metadata!$B$2:$S$450,15,FALSE)</f>
        <v>139.47766899999999</v>
      </c>
      <c r="S1769">
        <f>VLOOKUP($D1769,metadata!$B$2:$S$450,16,FALSE)</f>
        <v>0.05</v>
      </c>
      <c r="T1769">
        <f>VLOOKUP($D1769,metadata!$B$2:$S$450,17,FALSE)</f>
        <v>50</v>
      </c>
      <c r="U1769">
        <f>VLOOKUP($D1769,metadata!$B$2:$S$450,18,FALSE)</f>
        <v>0</v>
      </c>
      <c r="V1769">
        <f>VLOOKUP($D1769,metadata!$B$2:$Z$450,19,FALSE)</f>
        <v>25</v>
      </c>
      <c r="W1769" t="str">
        <f>VLOOKUP($D1769,metadata!$B$2:$Z$450,20,FALSE)</f>
        <v>global average</v>
      </c>
      <c r="X1769">
        <f>VLOOKUP($D1769,metadata!$B$2:$Z$450,21,FALSE)</f>
        <v>0</v>
      </c>
      <c r="Y1769">
        <f>VLOOKUP($D1769,metadata!$B$2:$Z$450,22,FALSE)</f>
        <v>19</v>
      </c>
      <c r="Z1769">
        <f>VLOOKUP($D1769,metadata!$B$2:$Z$450,23,FALSE)</f>
        <v>0</v>
      </c>
      <c r="AA1769">
        <f>VLOOKUP($D1769,metadata!$B$2:$Z$450,24,FALSE)</f>
        <v>0</v>
      </c>
      <c r="AB1769">
        <f>VLOOKUP($D1769,metadata!$B$2:$Z$450,25,FALSE)</f>
        <v>0</v>
      </c>
    </row>
    <row r="1770" spans="3:28" x14ac:dyDescent="0.3">
      <c r="C1770">
        <v>1769</v>
      </c>
      <c r="D1770" s="11" t="str">
        <f t="shared" si="27"/>
        <v>19- Fuchu</v>
      </c>
      <c r="E1770" t="str">
        <f>VLOOKUP($D1770,metadata!$B$2:$S$450,2,FALSE)</f>
        <v>Kato, Y</v>
      </c>
      <c r="F1770" t="str">
        <f>VLOOKUP($D1770,metadata!$B$2:$S$450,3,FALSE)</f>
        <v>Geographic variation in photoperiodic response for the induction of pupal diapause in the Aristolochia-feeding butterfly Atrophaneura alcinous</v>
      </c>
      <c r="G1770" t="str">
        <f>VLOOKUP($D1770,metadata!$B$2:$S$450,4,FALSE)</f>
        <v>10.1303/aez.2005.347</v>
      </c>
      <c r="H1770" t="str">
        <f>VLOOKUP($D1770,metadata!$B$2:$S$450,5,FALSE)</f>
        <v>y</v>
      </c>
      <c r="I1770" t="str">
        <f>VLOOKUP($D1770,metadata!$B$2:$S$450,6,FALSE)</f>
        <v>a</v>
      </c>
      <c r="J1770" t="str">
        <f>VLOOKUP($D1770,metadata!$B$2:$S$450,7,FALSE)</f>
        <v>i</v>
      </c>
      <c r="K1770">
        <f>VLOOKUP($D1770,metadata!$B$2:$S$450,8,FALSE)</f>
        <v>7</v>
      </c>
      <c r="L1770">
        <f>VLOOKUP($D1770,metadata!$B$2:$S$450,9,FALSE)</f>
        <v>5</v>
      </c>
      <c r="M1770">
        <f>VLOOKUP($D1770,metadata!$B$2:$S$450,10,FALSE)</f>
        <v>0</v>
      </c>
      <c r="N1770" t="str">
        <f>VLOOKUP($D1770,metadata!$B$2:$S$450,11,FALSE)</f>
        <v>Atrophaneura alcinous</v>
      </c>
      <c r="O1770" t="str">
        <f>VLOOKUP($D1770,metadata!$B$2:$S$450,12,FALSE)</f>
        <v>lepidoptera</v>
      </c>
      <c r="P1770" t="str">
        <f>VLOOKUP($D1770,metadata!$B$2:$S$450,13,FALSE)</f>
        <v xml:space="preserve"> Fuchu</v>
      </c>
      <c r="Q1770">
        <f>VLOOKUP($D1770,metadata!$B$2:$S$450,14,FALSE)</f>
        <v>35.668968999999997</v>
      </c>
      <c r="R1770">
        <f>VLOOKUP($D1770,metadata!$B$2:$S$450,15,FALSE)</f>
        <v>139.47766899999999</v>
      </c>
      <c r="S1770">
        <f>VLOOKUP($D1770,metadata!$B$2:$S$450,16,FALSE)</f>
        <v>0.05</v>
      </c>
      <c r="T1770">
        <f>VLOOKUP($D1770,metadata!$B$2:$S$450,17,FALSE)</f>
        <v>50</v>
      </c>
      <c r="U1770">
        <f>VLOOKUP($D1770,metadata!$B$2:$S$450,18,FALSE)</f>
        <v>0</v>
      </c>
      <c r="V1770">
        <f>VLOOKUP($D1770,metadata!$B$2:$Z$450,19,FALSE)</f>
        <v>25</v>
      </c>
      <c r="W1770" t="str">
        <f>VLOOKUP($D1770,metadata!$B$2:$Z$450,20,FALSE)</f>
        <v>global average</v>
      </c>
      <c r="X1770">
        <f>VLOOKUP($D1770,metadata!$B$2:$Z$450,21,FALSE)</f>
        <v>0</v>
      </c>
      <c r="Y1770">
        <f>VLOOKUP($D1770,metadata!$B$2:$Z$450,22,FALSE)</f>
        <v>19</v>
      </c>
      <c r="Z1770">
        <f>VLOOKUP($D1770,metadata!$B$2:$Z$450,23,FALSE)</f>
        <v>0</v>
      </c>
      <c r="AA1770">
        <f>VLOOKUP($D1770,metadata!$B$2:$Z$450,24,FALSE)</f>
        <v>0</v>
      </c>
      <c r="AB1770">
        <f>VLOOKUP($D1770,metadata!$B$2:$Z$450,25,FALSE)</f>
        <v>0</v>
      </c>
    </row>
    <row r="1771" spans="3:28" x14ac:dyDescent="0.3">
      <c r="C1771">
        <v>1770</v>
      </c>
      <c r="D1771" s="11" t="str">
        <f t="shared" si="27"/>
        <v>19- Fuchu</v>
      </c>
      <c r="E1771" t="str">
        <f>VLOOKUP($D1771,metadata!$B$2:$S$450,2,FALSE)</f>
        <v>Kato, Y</v>
      </c>
      <c r="F1771" t="str">
        <f>VLOOKUP($D1771,metadata!$B$2:$S$450,3,FALSE)</f>
        <v>Geographic variation in photoperiodic response for the induction of pupal diapause in the Aristolochia-feeding butterfly Atrophaneura alcinous</v>
      </c>
      <c r="G1771" t="str">
        <f>VLOOKUP($D1771,metadata!$B$2:$S$450,4,FALSE)</f>
        <v>10.1303/aez.2005.347</v>
      </c>
      <c r="H1771" t="str">
        <f>VLOOKUP($D1771,metadata!$B$2:$S$450,5,FALSE)</f>
        <v>y</v>
      </c>
      <c r="I1771" t="str">
        <f>VLOOKUP($D1771,metadata!$B$2:$S$450,6,FALSE)</f>
        <v>a</v>
      </c>
      <c r="J1771" t="str">
        <f>VLOOKUP($D1771,metadata!$B$2:$S$450,7,FALSE)</f>
        <v>i</v>
      </c>
      <c r="K1771">
        <f>VLOOKUP($D1771,metadata!$B$2:$S$450,8,FALSE)</f>
        <v>7</v>
      </c>
      <c r="L1771">
        <f>VLOOKUP($D1771,metadata!$B$2:$S$450,9,FALSE)</f>
        <v>5</v>
      </c>
      <c r="M1771">
        <f>VLOOKUP($D1771,metadata!$B$2:$S$450,10,FALSE)</f>
        <v>0</v>
      </c>
      <c r="N1771" t="str">
        <f>VLOOKUP($D1771,metadata!$B$2:$S$450,11,FALSE)</f>
        <v>Atrophaneura alcinous</v>
      </c>
      <c r="O1771" t="str">
        <f>VLOOKUP($D1771,metadata!$B$2:$S$450,12,FALSE)</f>
        <v>lepidoptera</v>
      </c>
      <c r="P1771" t="str">
        <f>VLOOKUP($D1771,metadata!$B$2:$S$450,13,FALSE)</f>
        <v xml:space="preserve"> Fuchu</v>
      </c>
      <c r="Q1771">
        <f>VLOOKUP($D1771,metadata!$B$2:$S$450,14,FALSE)</f>
        <v>35.668968999999997</v>
      </c>
      <c r="R1771">
        <f>VLOOKUP($D1771,metadata!$B$2:$S$450,15,FALSE)</f>
        <v>139.47766899999999</v>
      </c>
      <c r="S1771">
        <f>VLOOKUP($D1771,metadata!$B$2:$S$450,16,FALSE)</f>
        <v>0.05</v>
      </c>
      <c r="T1771">
        <f>VLOOKUP($D1771,metadata!$B$2:$S$450,17,FALSE)</f>
        <v>50</v>
      </c>
      <c r="U1771">
        <f>VLOOKUP($D1771,metadata!$B$2:$S$450,18,FALSE)</f>
        <v>0</v>
      </c>
      <c r="V1771">
        <f>VLOOKUP($D1771,metadata!$B$2:$Z$450,19,FALSE)</f>
        <v>25</v>
      </c>
      <c r="W1771" t="str">
        <f>VLOOKUP($D1771,metadata!$B$2:$Z$450,20,FALSE)</f>
        <v>global average</v>
      </c>
      <c r="X1771">
        <f>VLOOKUP($D1771,metadata!$B$2:$Z$450,21,FALSE)</f>
        <v>0</v>
      </c>
      <c r="Y1771">
        <f>VLOOKUP($D1771,metadata!$B$2:$Z$450,22,FALSE)</f>
        <v>19</v>
      </c>
      <c r="Z1771">
        <f>VLOOKUP($D1771,metadata!$B$2:$Z$450,23,FALSE)</f>
        <v>0</v>
      </c>
      <c r="AA1771">
        <f>VLOOKUP($D1771,metadata!$B$2:$Z$450,24,FALSE)</f>
        <v>0</v>
      </c>
      <c r="AB1771">
        <f>VLOOKUP($D1771,metadata!$B$2:$Z$450,25,FALSE)</f>
        <v>0</v>
      </c>
    </row>
    <row r="1772" spans="3:28" x14ac:dyDescent="0.3">
      <c r="C1772">
        <v>1771</v>
      </c>
      <c r="D1772" s="11" t="str">
        <f t="shared" si="27"/>
        <v>19- Fuchu</v>
      </c>
      <c r="E1772" t="str">
        <f>VLOOKUP($D1772,metadata!$B$2:$S$450,2,FALSE)</f>
        <v>Kato, Y</v>
      </c>
      <c r="F1772" t="str">
        <f>VLOOKUP($D1772,metadata!$B$2:$S$450,3,FALSE)</f>
        <v>Geographic variation in photoperiodic response for the induction of pupal diapause in the Aristolochia-feeding butterfly Atrophaneura alcinous</v>
      </c>
      <c r="G1772" t="str">
        <f>VLOOKUP($D1772,metadata!$B$2:$S$450,4,FALSE)</f>
        <v>10.1303/aez.2005.347</v>
      </c>
      <c r="H1772" t="str">
        <f>VLOOKUP($D1772,metadata!$B$2:$S$450,5,FALSE)</f>
        <v>y</v>
      </c>
      <c r="I1772" t="str">
        <f>VLOOKUP($D1772,metadata!$B$2:$S$450,6,FALSE)</f>
        <v>a</v>
      </c>
      <c r="J1772" t="str">
        <f>VLOOKUP($D1772,metadata!$B$2:$S$450,7,FALSE)</f>
        <v>i</v>
      </c>
      <c r="K1772">
        <f>VLOOKUP($D1772,metadata!$B$2:$S$450,8,FALSE)</f>
        <v>7</v>
      </c>
      <c r="L1772">
        <f>VLOOKUP($D1772,metadata!$B$2:$S$450,9,FALSE)</f>
        <v>5</v>
      </c>
      <c r="M1772">
        <f>VLOOKUP($D1772,metadata!$B$2:$S$450,10,FALSE)</f>
        <v>0</v>
      </c>
      <c r="N1772" t="str">
        <f>VLOOKUP($D1772,metadata!$B$2:$S$450,11,FALSE)</f>
        <v>Atrophaneura alcinous</v>
      </c>
      <c r="O1772" t="str">
        <f>VLOOKUP($D1772,metadata!$B$2:$S$450,12,FALSE)</f>
        <v>lepidoptera</v>
      </c>
      <c r="P1772" t="str">
        <f>VLOOKUP($D1772,metadata!$B$2:$S$450,13,FALSE)</f>
        <v xml:space="preserve"> Fuchu</v>
      </c>
      <c r="Q1772">
        <f>VLOOKUP($D1772,metadata!$B$2:$S$450,14,FALSE)</f>
        <v>35.668968999999997</v>
      </c>
      <c r="R1772">
        <f>VLOOKUP($D1772,metadata!$B$2:$S$450,15,FALSE)</f>
        <v>139.47766899999999</v>
      </c>
      <c r="S1772">
        <f>VLOOKUP($D1772,metadata!$B$2:$S$450,16,FALSE)</f>
        <v>0.05</v>
      </c>
      <c r="T1772">
        <f>VLOOKUP($D1772,metadata!$B$2:$S$450,17,FALSE)</f>
        <v>50</v>
      </c>
      <c r="U1772">
        <f>VLOOKUP($D1772,metadata!$B$2:$S$450,18,FALSE)</f>
        <v>0</v>
      </c>
      <c r="V1772">
        <f>VLOOKUP($D1772,metadata!$B$2:$Z$450,19,FALSE)</f>
        <v>25</v>
      </c>
      <c r="W1772" t="str">
        <f>VLOOKUP($D1772,metadata!$B$2:$Z$450,20,FALSE)</f>
        <v>global average</v>
      </c>
      <c r="X1772">
        <f>VLOOKUP($D1772,metadata!$B$2:$Z$450,21,FALSE)</f>
        <v>0</v>
      </c>
      <c r="Y1772">
        <f>VLOOKUP($D1772,metadata!$B$2:$Z$450,22,FALSE)</f>
        <v>19</v>
      </c>
      <c r="Z1772">
        <f>VLOOKUP($D1772,metadata!$B$2:$Z$450,23,FALSE)</f>
        <v>0</v>
      </c>
      <c r="AA1772">
        <f>VLOOKUP($D1772,metadata!$B$2:$Z$450,24,FALSE)</f>
        <v>0</v>
      </c>
      <c r="AB1772">
        <f>VLOOKUP($D1772,metadata!$B$2:$Z$450,25,FALSE)</f>
        <v>0</v>
      </c>
    </row>
    <row r="1773" spans="3:28" x14ac:dyDescent="0.3">
      <c r="C1773">
        <v>1772</v>
      </c>
      <c r="D1773" s="11" t="str">
        <f t="shared" si="27"/>
        <v>19- Fuchu</v>
      </c>
      <c r="E1773" t="str">
        <f>VLOOKUP($D1773,metadata!$B$2:$S$450,2,FALSE)</f>
        <v>Kato, Y</v>
      </c>
      <c r="F1773" t="str">
        <f>VLOOKUP($D1773,metadata!$B$2:$S$450,3,FALSE)</f>
        <v>Geographic variation in photoperiodic response for the induction of pupal diapause in the Aristolochia-feeding butterfly Atrophaneura alcinous</v>
      </c>
      <c r="G1773" t="str">
        <f>VLOOKUP($D1773,metadata!$B$2:$S$450,4,FALSE)</f>
        <v>10.1303/aez.2005.347</v>
      </c>
      <c r="H1773" t="str">
        <f>VLOOKUP($D1773,metadata!$B$2:$S$450,5,FALSE)</f>
        <v>y</v>
      </c>
      <c r="I1773" t="str">
        <f>VLOOKUP($D1773,metadata!$B$2:$S$450,6,FALSE)</f>
        <v>a</v>
      </c>
      <c r="J1773" t="str">
        <f>VLOOKUP($D1773,metadata!$B$2:$S$450,7,FALSE)</f>
        <v>i</v>
      </c>
      <c r="K1773">
        <f>VLOOKUP($D1773,metadata!$B$2:$S$450,8,FALSE)</f>
        <v>7</v>
      </c>
      <c r="L1773">
        <f>VLOOKUP($D1773,metadata!$B$2:$S$450,9,FALSE)</f>
        <v>5</v>
      </c>
      <c r="M1773">
        <f>VLOOKUP($D1773,metadata!$B$2:$S$450,10,FALSE)</f>
        <v>0</v>
      </c>
      <c r="N1773" t="str">
        <f>VLOOKUP($D1773,metadata!$B$2:$S$450,11,FALSE)</f>
        <v>Atrophaneura alcinous</v>
      </c>
      <c r="O1773" t="str">
        <f>VLOOKUP($D1773,metadata!$B$2:$S$450,12,FALSE)</f>
        <v>lepidoptera</v>
      </c>
      <c r="P1773" t="str">
        <f>VLOOKUP($D1773,metadata!$B$2:$S$450,13,FALSE)</f>
        <v xml:space="preserve"> Fuchu</v>
      </c>
      <c r="Q1773">
        <f>VLOOKUP($D1773,metadata!$B$2:$S$450,14,FALSE)</f>
        <v>35.668968999999997</v>
      </c>
      <c r="R1773">
        <f>VLOOKUP($D1773,metadata!$B$2:$S$450,15,FALSE)</f>
        <v>139.47766899999999</v>
      </c>
      <c r="S1773">
        <f>VLOOKUP($D1773,metadata!$B$2:$S$450,16,FALSE)</f>
        <v>0.05</v>
      </c>
      <c r="T1773">
        <f>VLOOKUP($D1773,metadata!$B$2:$S$450,17,FALSE)</f>
        <v>50</v>
      </c>
      <c r="U1773">
        <f>VLOOKUP($D1773,metadata!$B$2:$S$450,18,FALSE)</f>
        <v>0</v>
      </c>
      <c r="V1773">
        <f>VLOOKUP($D1773,metadata!$B$2:$Z$450,19,FALSE)</f>
        <v>25</v>
      </c>
      <c r="W1773" t="str">
        <f>VLOOKUP($D1773,metadata!$B$2:$Z$450,20,FALSE)</f>
        <v>global average</v>
      </c>
      <c r="X1773">
        <f>VLOOKUP($D1773,metadata!$B$2:$Z$450,21,FALSE)</f>
        <v>0</v>
      </c>
      <c r="Y1773">
        <f>VLOOKUP($D1773,metadata!$B$2:$Z$450,22,FALSE)</f>
        <v>19</v>
      </c>
      <c r="Z1773">
        <f>VLOOKUP($D1773,metadata!$B$2:$Z$450,23,FALSE)</f>
        <v>0</v>
      </c>
      <c r="AA1773">
        <f>VLOOKUP($D1773,metadata!$B$2:$Z$450,24,FALSE)</f>
        <v>0</v>
      </c>
      <c r="AB1773">
        <f>VLOOKUP($D1773,metadata!$B$2:$Z$450,25,FALSE)</f>
        <v>0</v>
      </c>
    </row>
    <row r="1774" spans="3:28" x14ac:dyDescent="0.3">
      <c r="C1774">
        <v>1773</v>
      </c>
      <c r="D1774" s="11" t="str">
        <f t="shared" si="27"/>
        <v>19- Fuchu</v>
      </c>
      <c r="E1774" t="str">
        <f>VLOOKUP($D1774,metadata!$B$2:$S$450,2,FALSE)</f>
        <v>Kato, Y</v>
      </c>
      <c r="F1774" t="str">
        <f>VLOOKUP($D1774,metadata!$B$2:$S$450,3,FALSE)</f>
        <v>Geographic variation in photoperiodic response for the induction of pupal diapause in the Aristolochia-feeding butterfly Atrophaneura alcinous</v>
      </c>
      <c r="G1774" t="str">
        <f>VLOOKUP($D1774,metadata!$B$2:$S$450,4,FALSE)</f>
        <v>10.1303/aez.2005.347</v>
      </c>
      <c r="H1774" t="str">
        <f>VLOOKUP($D1774,metadata!$B$2:$S$450,5,FALSE)</f>
        <v>y</v>
      </c>
      <c r="I1774" t="str">
        <f>VLOOKUP($D1774,metadata!$B$2:$S$450,6,FALSE)</f>
        <v>a</v>
      </c>
      <c r="J1774" t="str">
        <f>VLOOKUP($D1774,metadata!$B$2:$S$450,7,FALSE)</f>
        <v>i</v>
      </c>
      <c r="K1774">
        <f>VLOOKUP($D1774,metadata!$B$2:$S$450,8,FALSE)</f>
        <v>7</v>
      </c>
      <c r="L1774">
        <f>VLOOKUP($D1774,metadata!$B$2:$S$450,9,FALSE)</f>
        <v>5</v>
      </c>
      <c r="M1774">
        <f>VLOOKUP($D1774,metadata!$B$2:$S$450,10,FALSE)</f>
        <v>0</v>
      </c>
      <c r="N1774" t="str">
        <f>VLOOKUP($D1774,metadata!$B$2:$S$450,11,FALSE)</f>
        <v>Atrophaneura alcinous</v>
      </c>
      <c r="O1774" t="str">
        <f>VLOOKUP($D1774,metadata!$B$2:$S$450,12,FALSE)</f>
        <v>lepidoptera</v>
      </c>
      <c r="P1774" t="str">
        <f>VLOOKUP($D1774,metadata!$B$2:$S$450,13,FALSE)</f>
        <v xml:space="preserve"> Fuchu</v>
      </c>
      <c r="Q1774">
        <f>VLOOKUP($D1774,metadata!$B$2:$S$450,14,FALSE)</f>
        <v>35.668968999999997</v>
      </c>
      <c r="R1774">
        <f>VLOOKUP($D1774,metadata!$B$2:$S$450,15,FALSE)</f>
        <v>139.47766899999999</v>
      </c>
      <c r="S1774">
        <f>VLOOKUP($D1774,metadata!$B$2:$S$450,16,FALSE)</f>
        <v>0.05</v>
      </c>
      <c r="T1774">
        <f>VLOOKUP($D1774,metadata!$B$2:$S$450,17,FALSE)</f>
        <v>50</v>
      </c>
      <c r="U1774">
        <f>VLOOKUP($D1774,metadata!$B$2:$S$450,18,FALSE)</f>
        <v>0</v>
      </c>
      <c r="V1774">
        <f>VLOOKUP($D1774,metadata!$B$2:$Z$450,19,FALSE)</f>
        <v>25</v>
      </c>
      <c r="W1774" t="str">
        <f>VLOOKUP($D1774,metadata!$B$2:$Z$450,20,FALSE)</f>
        <v>global average</v>
      </c>
      <c r="X1774">
        <f>VLOOKUP($D1774,metadata!$B$2:$Z$450,21,FALSE)</f>
        <v>0</v>
      </c>
      <c r="Y1774">
        <f>VLOOKUP($D1774,metadata!$B$2:$Z$450,22,FALSE)</f>
        <v>19</v>
      </c>
      <c r="Z1774">
        <f>VLOOKUP($D1774,metadata!$B$2:$Z$450,23,FALSE)</f>
        <v>0</v>
      </c>
      <c r="AA1774">
        <f>VLOOKUP($D1774,metadata!$B$2:$Z$450,24,FALSE)</f>
        <v>0</v>
      </c>
      <c r="AB1774">
        <f>VLOOKUP($D1774,metadata!$B$2:$Z$450,25,FALSE)</f>
        <v>0</v>
      </c>
    </row>
    <row r="1775" spans="3:28" x14ac:dyDescent="0.3">
      <c r="C1775">
        <v>1774</v>
      </c>
      <c r="D1775" s="11" t="str">
        <f t="shared" si="27"/>
        <v>19- Fuchu</v>
      </c>
      <c r="E1775" t="str">
        <f>VLOOKUP($D1775,metadata!$B$2:$S$450,2,FALSE)</f>
        <v>Kato, Y</v>
      </c>
      <c r="F1775" t="str">
        <f>VLOOKUP($D1775,metadata!$B$2:$S$450,3,FALSE)</f>
        <v>Geographic variation in photoperiodic response for the induction of pupal diapause in the Aristolochia-feeding butterfly Atrophaneura alcinous</v>
      </c>
      <c r="G1775" t="str">
        <f>VLOOKUP($D1775,metadata!$B$2:$S$450,4,FALSE)</f>
        <v>10.1303/aez.2005.347</v>
      </c>
      <c r="H1775" t="str">
        <f>VLOOKUP($D1775,metadata!$B$2:$S$450,5,FALSE)</f>
        <v>y</v>
      </c>
      <c r="I1775" t="str">
        <f>VLOOKUP($D1775,metadata!$B$2:$S$450,6,FALSE)</f>
        <v>a</v>
      </c>
      <c r="J1775" t="str">
        <f>VLOOKUP($D1775,metadata!$B$2:$S$450,7,FALSE)</f>
        <v>i</v>
      </c>
      <c r="K1775">
        <f>VLOOKUP($D1775,metadata!$B$2:$S$450,8,FALSE)</f>
        <v>7</v>
      </c>
      <c r="L1775">
        <f>VLOOKUP($D1775,metadata!$B$2:$S$450,9,FALSE)</f>
        <v>5</v>
      </c>
      <c r="M1775">
        <f>VLOOKUP($D1775,metadata!$B$2:$S$450,10,FALSE)</f>
        <v>0</v>
      </c>
      <c r="N1775" t="str">
        <f>VLOOKUP($D1775,metadata!$B$2:$S$450,11,FALSE)</f>
        <v>Atrophaneura alcinous</v>
      </c>
      <c r="O1775" t="str">
        <f>VLOOKUP($D1775,metadata!$B$2:$S$450,12,FALSE)</f>
        <v>lepidoptera</v>
      </c>
      <c r="P1775" t="str">
        <f>VLOOKUP($D1775,metadata!$B$2:$S$450,13,FALSE)</f>
        <v xml:space="preserve"> Fuchu</v>
      </c>
      <c r="Q1775">
        <f>VLOOKUP($D1775,metadata!$B$2:$S$450,14,FALSE)</f>
        <v>35.668968999999997</v>
      </c>
      <c r="R1775">
        <f>VLOOKUP($D1775,metadata!$B$2:$S$450,15,FALSE)</f>
        <v>139.47766899999999</v>
      </c>
      <c r="S1775">
        <f>VLOOKUP($D1775,metadata!$B$2:$S$450,16,FALSE)</f>
        <v>0.05</v>
      </c>
      <c r="T1775">
        <f>VLOOKUP($D1775,metadata!$B$2:$S$450,17,FALSE)</f>
        <v>50</v>
      </c>
      <c r="U1775">
        <f>VLOOKUP($D1775,metadata!$B$2:$S$450,18,FALSE)</f>
        <v>0</v>
      </c>
      <c r="V1775">
        <f>VLOOKUP($D1775,metadata!$B$2:$Z$450,19,FALSE)</f>
        <v>25</v>
      </c>
      <c r="W1775" t="str">
        <f>VLOOKUP($D1775,metadata!$B$2:$Z$450,20,FALSE)</f>
        <v>global average</v>
      </c>
      <c r="X1775">
        <f>VLOOKUP($D1775,metadata!$B$2:$Z$450,21,FALSE)</f>
        <v>0</v>
      </c>
      <c r="Y1775">
        <f>VLOOKUP($D1775,metadata!$B$2:$Z$450,22,FALSE)</f>
        <v>19</v>
      </c>
      <c r="Z1775">
        <f>VLOOKUP($D1775,metadata!$B$2:$Z$450,23,FALSE)</f>
        <v>0</v>
      </c>
      <c r="AA1775">
        <f>VLOOKUP($D1775,metadata!$B$2:$Z$450,24,FALSE)</f>
        <v>0</v>
      </c>
      <c r="AB1775">
        <f>VLOOKUP($D1775,metadata!$B$2:$Z$450,25,FALSE)</f>
        <v>0</v>
      </c>
    </row>
    <row r="1776" spans="3:28" x14ac:dyDescent="0.3">
      <c r="C1776">
        <v>1775</v>
      </c>
      <c r="D1776" s="11" t="str">
        <f t="shared" si="27"/>
        <v>19- Fuchu</v>
      </c>
      <c r="E1776" t="str">
        <f>VLOOKUP($D1776,metadata!$B$2:$S$450,2,FALSE)</f>
        <v>Kato, Y</v>
      </c>
      <c r="F1776" t="str">
        <f>VLOOKUP($D1776,metadata!$B$2:$S$450,3,FALSE)</f>
        <v>Geographic variation in photoperiodic response for the induction of pupal diapause in the Aristolochia-feeding butterfly Atrophaneura alcinous</v>
      </c>
      <c r="G1776" t="str">
        <f>VLOOKUP($D1776,metadata!$B$2:$S$450,4,FALSE)</f>
        <v>10.1303/aez.2005.347</v>
      </c>
      <c r="H1776" t="str">
        <f>VLOOKUP($D1776,metadata!$B$2:$S$450,5,FALSE)</f>
        <v>y</v>
      </c>
      <c r="I1776" t="str">
        <f>VLOOKUP($D1776,metadata!$B$2:$S$450,6,FALSE)</f>
        <v>a</v>
      </c>
      <c r="J1776" t="str">
        <f>VLOOKUP($D1776,metadata!$B$2:$S$450,7,FALSE)</f>
        <v>i</v>
      </c>
      <c r="K1776">
        <f>VLOOKUP($D1776,metadata!$B$2:$S$450,8,FALSE)</f>
        <v>7</v>
      </c>
      <c r="L1776">
        <f>VLOOKUP($D1776,metadata!$B$2:$S$450,9,FALSE)</f>
        <v>5</v>
      </c>
      <c r="M1776">
        <f>VLOOKUP($D1776,metadata!$B$2:$S$450,10,FALSE)</f>
        <v>0</v>
      </c>
      <c r="N1776" t="str">
        <f>VLOOKUP($D1776,metadata!$B$2:$S$450,11,FALSE)</f>
        <v>Atrophaneura alcinous</v>
      </c>
      <c r="O1776" t="str">
        <f>VLOOKUP($D1776,metadata!$B$2:$S$450,12,FALSE)</f>
        <v>lepidoptera</v>
      </c>
      <c r="P1776" t="str">
        <f>VLOOKUP($D1776,metadata!$B$2:$S$450,13,FALSE)</f>
        <v xml:space="preserve"> Fuchu</v>
      </c>
      <c r="Q1776">
        <f>VLOOKUP($D1776,metadata!$B$2:$S$450,14,FALSE)</f>
        <v>35.668968999999997</v>
      </c>
      <c r="R1776">
        <f>VLOOKUP($D1776,metadata!$B$2:$S$450,15,FALSE)</f>
        <v>139.47766899999999</v>
      </c>
      <c r="S1776">
        <f>VLOOKUP($D1776,metadata!$B$2:$S$450,16,FALSE)</f>
        <v>0.05</v>
      </c>
      <c r="T1776">
        <f>VLOOKUP($D1776,metadata!$B$2:$S$450,17,FALSE)</f>
        <v>50</v>
      </c>
      <c r="U1776">
        <f>VLOOKUP($D1776,metadata!$B$2:$S$450,18,FALSE)</f>
        <v>0</v>
      </c>
      <c r="V1776">
        <f>VLOOKUP($D1776,metadata!$B$2:$Z$450,19,FALSE)</f>
        <v>25</v>
      </c>
      <c r="W1776" t="str">
        <f>VLOOKUP($D1776,metadata!$B$2:$Z$450,20,FALSE)</f>
        <v>global average</v>
      </c>
      <c r="X1776">
        <f>VLOOKUP($D1776,metadata!$B$2:$Z$450,21,FALSE)</f>
        <v>0</v>
      </c>
      <c r="Y1776">
        <f>VLOOKUP($D1776,metadata!$B$2:$Z$450,22,FALSE)</f>
        <v>19</v>
      </c>
      <c r="Z1776">
        <f>VLOOKUP($D1776,metadata!$B$2:$Z$450,23,FALSE)</f>
        <v>0</v>
      </c>
      <c r="AA1776">
        <f>VLOOKUP($D1776,metadata!$B$2:$Z$450,24,FALSE)</f>
        <v>0</v>
      </c>
      <c r="AB1776">
        <f>VLOOKUP($D1776,metadata!$B$2:$Z$450,25,FALSE)</f>
        <v>0</v>
      </c>
    </row>
    <row r="1777" spans="3:28" x14ac:dyDescent="0.3">
      <c r="C1777">
        <v>1776</v>
      </c>
      <c r="D1777" s="11" t="str">
        <f t="shared" si="27"/>
        <v>19- Fuchu</v>
      </c>
      <c r="E1777" t="str">
        <f>VLOOKUP($D1777,metadata!$B$2:$S$450,2,FALSE)</f>
        <v>Kato, Y</v>
      </c>
      <c r="F1777" t="str">
        <f>VLOOKUP($D1777,metadata!$B$2:$S$450,3,FALSE)</f>
        <v>Geographic variation in photoperiodic response for the induction of pupal diapause in the Aristolochia-feeding butterfly Atrophaneura alcinous</v>
      </c>
      <c r="G1777" t="str">
        <f>VLOOKUP($D1777,metadata!$B$2:$S$450,4,FALSE)</f>
        <v>10.1303/aez.2005.347</v>
      </c>
      <c r="H1777" t="str">
        <f>VLOOKUP($D1777,metadata!$B$2:$S$450,5,FALSE)</f>
        <v>y</v>
      </c>
      <c r="I1777" t="str">
        <f>VLOOKUP($D1777,metadata!$B$2:$S$450,6,FALSE)</f>
        <v>a</v>
      </c>
      <c r="J1777" t="str">
        <f>VLOOKUP($D1777,metadata!$B$2:$S$450,7,FALSE)</f>
        <v>i</v>
      </c>
      <c r="K1777">
        <f>VLOOKUP($D1777,metadata!$B$2:$S$450,8,FALSE)</f>
        <v>7</v>
      </c>
      <c r="L1777">
        <f>VLOOKUP($D1777,metadata!$B$2:$S$450,9,FALSE)</f>
        <v>5</v>
      </c>
      <c r="M1777">
        <f>VLOOKUP($D1777,metadata!$B$2:$S$450,10,FALSE)</f>
        <v>0</v>
      </c>
      <c r="N1777" t="str">
        <f>VLOOKUP($D1777,metadata!$B$2:$S$450,11,FALSE)</f>
        <v>Atrophaneura alcinous</v>
      </c>
      <c r="O1777" t="str">
        <f>VLOOKUP($D1777,metadata!$B$2:$S$450,12,FALSE)</f>
        <v>lepidoptera</v>
      </c>
      <c r="P1777" t="str">
        <f>VLOOKUP($D1777,metadata!$B$2:$S$450,13,FALSE)</f>
        <v xml:space="preserve"> Fuchu</v>
      </c>
      <c r="Q1777">
        <f>VLOOKUP($D1777,metadata!$B$2:$S$450,14,FALSE)</f>
        <v>35.668968999999997</v>
      </c>
      <c r="R1777">
        <f>VLOOKUP($D1777,metadata!$B$2:$S$450,15,FALSE)</f>
        <v>139.47766899999999</v>
      </c>
      <c r="S1777">
        <f>VLOOKUP($D1777,metadata!$B$2:$S$450,16,FALSE)</f>
        <v>0.05</v>
      </c>
      <c r="T1777">
        <f>VLOOKUP($D1777,metadata!$B$2:$S$450,17,FALSE)</f>
        <v>50</v>
      </c>
      <c r="U1777">
        <f>VLOOKUP($D1777,metadata!$B$2:$S$450,18,FALSE)</f>
        <v>0</v>
      </c>
      <c r="V1777">
        <f>VLOOKUP($D1777,metadata!$B$2:$Z$450,19,FALSE)</f>
        <v>25</v>
      </c>
      <c r="W1777" t="str">
        <f>VLOOKUP($D1777,metadata!$B$2:$Z$450,20,FALSE)</f>
        <v>global average</v>
      </c>
      <c r="X1777">
        <f>VLOOKUP($D1777,metadata!$B$2:$Z$450,21,FALSE)</f>
        <v>0</v>
      </c>
      <c r="Y1777">
        <f>VLOOKUP($D1777,metadata!$B$2:$Z$450,22,FALSE)</f>
        <v>19</v>
      </c>
      <c r="Z1777">
        <f>VLOOKUP($D1777,metadata!$B$2:$Z$450,23,FALSE)</f>
        <v>0</v>
      </c>
      <c r="AA1777">
        <f>VLOOKUP($D1777,metadata!$B$2:$Z$450,24,FALSE)</f>
        <v>0</v>
      </c>
      <c r="AB1777">
        <f>VLOOKUP($D1777,metadata!$B$2:$Z$450,25,FALSE)</f>
        <v>0</v>
      </c>
    </row>
    <row r="1778" spans="3:28" x14ac:dyDescent="0.3">
      <c r="C1778">
        <v>1777</v>
      </c>
      <c r="D1778" s="11" t="str">
        <f t="shared" si="27"/>
        <v>19- Fuchu</v>
      </c>
      <c r="E1778" t="str">
        <f>VLOOKUP($D1778,metadata!$B$2:$S$450,2,FALSE)</f>
        <v>Kato, Y</v>
      </c>
      <c r="F1778" t="str">
        <f>VLOOKUP($D1778,metadata!$B$2:$S$450,3,FALSE)</f>
        <v>Geographic variation in photoperiodic response for the induction of pupal diapause in the Aristolochia-feeding butterfly Atrophaneura alcinous</v>
      </c>
      <c r="G1778" t="str">
        <f>VLOOKUP($D1778,metadata!$B$2:$S$450,4,FALSE)</f>
        <v>10.1303/aez.2005.347</v>
      </c>
      <c r="H1778" t="str">
        <f>VLOOKUP($D1778,metadata!$B$2:$S$450,5,FALSE)</f>
        <v>y</v>
      </c>
      <c r="I1778" t="str">
        <f>VLOOKUP($D1778,metadata!$B$2:$S$450,6,FALSE)</f>
        <v>a</v>
      </c>
      <c r="J1778" t="str">
        <f>VLOOKUP($D1778,metadata!$B$2:$S$450,7,FALSE)</f>
        <v>i</v>
      </c>
      <c r="K1778">
        <f>VLOOKUP($D1778,metadata!$B$2:$S$450,8,FALSE)</f>
        <v>7</v>
      </c>
      <c r="L1778">
        <f>VLOOKUP($D1778,metadata!$B$2:$S$450,9,FALSE)</f>
        <v>5</v>
      </c>
      <c r="M1778">
        <f>VLOOKUP($D1778,metadata!$B$2:$S$450,10,FALSE)</f>
        <v>0</v>
      </c>
      <c r="N1778" t="str">
        <f>VLOOKUP($D1778,metadata!$B$2:$S$450,11,FALSE)</f>
        <v>Atrophaneura alcinous</v>
      </c>
      <c r="O1778" t="str">
        <f>VLOOKUP($D1778,metadata!$B$2:$S$450,12,FALSE)</f>
        <v>lepidoptera</v>
      </c>
      <c r="P1778" t="str">
        <f>VLOOKUP($D1778,metadata!$B$2:$S$450,13,FALSE)</f>
        <v xml:space="preserve"> Fuchu</v>
      </c>
      <c r="Q1778">
        <f>VLOOKUP($D1778,metadata!$B$2:$S$450,14,FALSE)</f>
        <v>35.668968999999997</v>
      </c>
      <c r="R1778">
        <f>VLOOKUP($D1778,metadata!$B$2:$S$450,15,FALSE)</f>
        <v>139.47766899999999</v>
      </c>
      <c r="S1778">
        <f>VLOOKUP($D1778,metadata!$B$2:$S$450,16,FALSE)</f>
        <v>0.05</v>
      </c>
      <c r="T1778">
        <f>VLOOKUP($D1778,metadata!$B$2:$S$450,17,FALSE)</f>
        <v>50</v>
      </c>
      <c r="U1778">
        <f>VLOOKUP($D1778,metadata!$B$2:$S$450,18,FALSE)</f>
        <v>0</v>
      </c>
      <c r="V1778">
        <f>VLOOKUP($D1778,metadata!$B$2:$Z$450,19,FALSE)</f>
        <v>25</v>
      </c>
      <c r="W1778" t="str">
        <f>VLOOKUP($D1778,metadata!$B$2:$Z$450,20,FALSE)</f>
        <v>global average</v>
      </c>
      <c r="X1778">
        <f>VLOOKUP($D1778,metadata!$B$2:$Z$450,21,FALSE)</f>
        <v>0</v>
      </c>
      <c r="Y1778">
        <f>VLOOKUP($D1778,metadata!$B$2:$Z$450,22,FALSE)</f>
        <v>19</v>
      </c>
      <c r="Z1778">
        <f>VLOOKUP($D1778,metadata!$B$2:$Z$450,23,FALSE)</f>
        <v>0</v>
      </c>
      <c r="AA1778">
        <f>VLOOKUP($D1778,metadata!$B$2:$Z$450,24,FALSE)</f>
        <v>0</v>
      </c>
      <c r="AB1778">
        <f>VLOOKUP($D1778,metadata!$B$2:$Z$450,25,FALSE)</f>
        <v>0</v>
      </c>
    </row>
    <row r="1779" spans="3:28" x14ac:dyDescent="0.3">
      <c r="C1779">
        <v>1778</v>
      </c>
      <c r="D1779" s="11" t="str">
        <f t="shared" si="27"/>
        <v>19- Fuchu</v>
      </c>
      <c r="E1779" t="str">
        <f>VLOOKUP($D1779,metadata!$B$2:$S$450,2,FALSE)</f>
        <v>Kato, Y</v>
      </c>
      <c r="F1779" t="str">
        <f>VLOOKUP($D1779,metadata!$B$2:$S$450,3,FALSE)</f>
        <v>Geographic variation in photoperiodic response for the induction of pupal diapause in the Aristolochia-feeding butterfly Atrophaneura alcinous</v>
      </c>
      <c r="G1779" t="str">
        <f>VLOOKUP($D1779,metadata!$B$2:$S$450,4,FALSE)</f>
        <v>10.1303/aez.2005.347</v>
      </c>
      <c r="H1779" t="str">
        <f>VLOOKUP($D1779,metadata!$B$2:$S$450,5,FALSE)</f>
        <v>y</v>
      </c>
      <c r="I1779" t="str">
        <f>VLOOKUP($D1779,metadata!$B$2:$S$450,6,FALSE)</f>
        <v>a</v>
      </c>
      <c r="J1779" t="str">
        <f>VLOOKUP($D1779,metadata!$B$2:$S$450,7,FALSE)</f>
        <v>i</v>
      </c>
      <c r="K1779">
        <f>VLOOKUP($D1779,metadata!$B$2:$S$450,8,FALSE)</f>
        <v>7</v>
      </c>
      <c r="L1779">
        <f>VLOOKUP($D1779,metadata!$B$2:$S$450,9,FALSE)</f>
        <v>5</v>
      </c>
      <c r="M1779">
        <f>VLOOKUP($D1779,metadata!$B$2:$S$450,10,FALSE)</f>
        <v>0</v>
      </c>
      <c r="N1779" t="str">
        <f>VLOOKUP($D1779,metadata!$B$2:$S$450,11,FALSE)</f>
        <v>Atrophaneura alcinous</v>
      </c>
      <c r="O1779" t="str">
        <f>VLOOKUP($D1779,metadata!$B$2:$S$450,12,FALSE)</f>
        <v>lepidoptera</v>
      </c>
      <c r="P1779" t="str">
        <f>VLOOKUP($D1779,metadata!$B$2:$S$450,13,FALSE)</f>
        <v xml:space="preserve"> Fuchu</v>
      </c>
      <c r="Q1779">
        <f>VLOOKUP($D1779,metadata!$B$2:$S$450,14,FALSE)</f>
        <v>35.668968999999997</v>
      </c>
      <c r="R1779">
        <f>VLOOKUP($D1779,metadata!$B$2:$S$450,15,FALSE)</f>
        <v>139.47766899999999</v>
      </c>
      <c r="S1779">
        <f>VLOOKUP($D1779,metadata!$B$2:$S$450,16,FALSE)</f>
        <v>0.05</v>
      </c>
      <c r="T1779">
        <f>VLOOKUP($D1779,metadata!$B$2:$S$450,17,FALSE)</f>
        <v>50</v>
      </c>
      <c r="U1779">
        <f>VLOOKUP($D1779,metadata!$B$2:$S$450,18,FALSE)</f>
        <v>0</v>
      </c>
      <c r="V1779">
        <f>VLOOKUP($D1779,metadata!$B$2:$Z$450,19,FALSE)</f>
        <v>25</v>
      </c>
      <c r="W1779" t="str">
        <f>VLOOKUP($D1779,metadata!$B$2:$Z$450,20,FALSE)</f>
        <v>global average</v>
      </c>
      <c r="X1779">
        <f>VLOOKUP($D1779,metadata!$B$2:$Z$450,21,FALSE)</f>
        <v>0</v>
      </c>
      <c r="Y1779">
        <f>VLOOKUP($D1779,metadata!$B$2:$Z$450,22,FALSE)</f>
        <v>19</v>
      </c>
      <c r="Z1779">
        <f>VLOOKUP($D1779,metadata!$B$2:$Z$450,23,FALSE)</f>
        <v>0</v>
      </c>
      <c r="AA1779">
        <f>VLOOKUP($D1779,metadata!$B$2:$Z$450,24,FALSE)</f>
        <v>0</v>
      </c>
      <c r="AB1779">
        <f>VLOOKUP($D1779,metadata!$B$2:$Z$450,25,FALSE)</f>
        <v>0</v>
      </c>
    </row>
    <row r="1780" spans="3:28" x14ac:dyDescent="0.3">
      <c r="C1780">
        <v>1779</v>
      </c>
      <c r="D1780" s="11" t="str">
        <f t="shared" si="27"/>
        <v>19- Fuchu</v>
      </c>
      <c r="E1780" t="str">
        <f>VLOOKUP($D1780,metadata!$B$2:$S$450,2,FALSE)</f>
        <v>Kato, Y</v>
      </c>
      <c r="F1780" t="str">
        <f>VLOOKUP($D1780,metadata!$B$2:$S$450,3,FALSE)</f>
        <v>Geographic variation in photoperiodic response for the induction of pupal diapause in the Aristolochia-feeding butterfly Atrophaneura alcinous</v>
      </c>
      <c r="G1780" t="str">
        <f>VLOOKUP($D1780,metadata!$B$2:$S$450,4,FALSE)</f>
        <v>10.1303/aez.2005.347</v>
      </c>
      <c r="H1780" t="str">
        <f>VLOOKUP($D1780,metadata!$B$2:$S$450,5,FALSE)</f>
        <v>y</v>
      </c>
      <c r="I1780" t="str">
        <f>VLOOKUP($D1780,metadata!$B$2:$S$450,6,FALSE)</f>
        <v>a</v>
      </c>
      <c r="J1780" t="str">
        <f>VLOOKUP($D1780,metadata!$B$2:$S$450,7,FALSE)</f>
        <v>i</v>
      </c>
      <c r="K1780">
        <f>VLOOKUP($D1780,metadata!$B$2:$S$450,8,FALSE)</f>
        <v>7</v>
      </c>
      <c r="L1780">
        <f>VLOOKUP($D1780,metadata!$B$2:$S$450,9,FALSE)</f>
        <v>5</v>
      </c>
      <c r="M1780">
        <f>VLOOKUP($D1780,metadata!$B$2:$S$450,10,FALSE)</f>
        <v>0</v>
      </c>
      <c r="N1780" t="str">
        <f>VLOOKUP($D1780,metadata!$B$2:$S$450,11,FALSE)</f>
        <v>Atrophaneura alcinous</v>
      </c>
      <c r="O1780" t="str">
        <f>VLOOKUP($D1780,metadata!$B$2:$S$450,12,FALSE)</f>
        <v>lepidoptera</v>
      </c>
      <c r="P1780" t="str">
        <f>VLOOKUP($D1780,metadata!$B$2:$S$450,13,FALSE)</f>
        <v xml:space="preserve"> Fuchu</v>
      </c>
      <c r="Q1780">
        <f>VLOOKUP($D1780,metadata!$B$2:$S$450,14,FALSE)</f>
        <v>35.668968999999997</v>
      </c>
      <c r="R1780">
        <f>VLOOKUP($D1780,metadata!$B$2:$S$450,15,FALSE)</f>
        <v>139.47766899999999</v>
      </c>
      <c r="S1780">
        <f>VLOOKUP($D1780,metadata!$B$2:$S$450,16,FALSE)</f>
        <v>0.05</v>
      </c>
      <c r="T1780">
        <f>VLOOKUP($D1780,metadata!$B$2:$S$450,17,FALSE)</f>
        <v>50</v>
      </c>
      <c r="U1780">
        <f>VLOOKUP($D1780,metadata!$B$2:$S$450,18,FALSE)</f>
        <v>0</v>
      </c>
      <c r="V1780">
        <f>VLOOKUP($D1780,metadata!$B$2:$Z$450,19,FALSE)</f>
        <v>25</v>
      </c>
      <c r="W1780" t="str">
        <f>VLOOKUP($D1780,metadata!$B$2:$Z$450,20,FALSE)</f>
        <v>global average</v>
      </c>
      <c r="X1780">
        <f>VLOOKUP($D1780,metadata!$B$2:$Z$450,21,FALSE)</f>
        <v>0</v>
      </c>
      <c r="Y1780">
        <f>VLOOKUP($D1780,metadata!$B$2:$Z$450,22,FALSE)</f>
        <v>19</v>
      </c>
      <c r="Z1780">
        <f>VLOOKUP($D1780,metadata!$B$2:$Z$450,23,FALSE)</f>
        <v>0</v>
      </c>
      <c r="AA1780">
        <f>VLOOKUP($D1780,metadata!$B$2:$Z$450,24,FALSE)</f>
        <v>0</v>
      </c>
      <c r="AB1780">
        <f>VLOOKUP($D1780,metadata!$B$2:$Z$450,25,FALSE)</f>
        <v>0</v>
      </c>
    </row>
    <row r="1781" spans="3:28" x14ac:dyDescent="0.3">
      <c r="C1781">
        <v>1780</v>
      </c>
      <c r="D1781" s="11" t="str">
        <f t="shared" si="27"/>
        <v>19- Fuchu</v>
      </c>
      <c r="E1781" t="str">
        <f>VLOOKUP($D1781,metadata!$B$2:$S$450,2,FALSE)</f>
        <v>Kato, Y</v>
      </c>
      <c r="F1781" t="str">
        <f>VLOOKUP($D1781,metadata!$B$2:$S$450,3,FALSE)</f>
        <v>Geographic variation in photoperiodic response for the induction of pupal diapause in the Aristolochia-feeding butterfly Atrophaneura alcinous</v>
      </c>
      <c r="G1781" t="str">
        <f>VLOOKUP($D1781,metadata!$B$2:$S$450,4,FALSE)</f>
        <v>10.1303/aez.2005.347</v>
      </c>
      <c r="H1781" t="str">
        <f>VLOOKUP($D1781,metadata!$B$2:$S$450,5,FALSE)</f>
        <v>y</v>
      </c>
      <c r="I1781" t="str">
        <f>VLOOKUP($D1781,metadata!$B$2:$S$450,6,FALSE)</f>
        <v>a</v>
      </c>
      <c r="J1781" t="str">
        <f>VLOOKUP($D1781,metadata!$B$2:$S$450,7,FALSE)</f>
        <v>i</v>
      </c>
      <c r="K1781">
        <f>VLOOKUP($D1781,metadata!$B$2:$S$450,8,FALSE)</f>
        <v>7</v>
      </c>
      <c r="L1781">
        <f>VLOOKUP($D1781,metadata!$B$2:$S$450,9,FALSE)</f>
        <v>5</v>
      </c>
      <c r="M1781">
        <f>VLOOKUP($D1781,metadata!$B$2:$S$450,10,FALSE)</f>
        <v>0</v>
      </c>
      <c r="N1781" t="str">
        <f>VLOOKUP($D1781,metadata!$B$2:$S$450,11,FALSE)</f>
        <v>Atrophaneura alcinous</v>
      </c>
      <c r="O1781" t="str">
        <f>VLOOKUP($D1781,metadata!$B$2:$S$450,12,FALSE)</f>
        <v>lepidoptera</v>
      </c>
      <c r="P1781" t="str">
        <f>VLOOKUP($D1781,metadata!$B$2:$S$450,13,FALSE)</f>
        <v xml:space="preserve"> Fuchu</v>
      </c>
      <c r="Q1781">
        <f>VLOOKUP($D1781,metadata!$B$2:$S$450,14,FALSE)</f>
        <v>35.668968999999997</v>
      </c>
      <c r="R1781">
        <f>VLOOKUP($D1781,metadata!$B$2:$S$450,15,FALSE)</f>
        <v>139.47766899999999</v>
      </c>
      <c r="S1781">
        <f>VLOOKUP($D1781,metadata!$B$2:$S$450,16,FALSE)</f>
        <v>0.05</v>
      </c>
      <c r="T1781">
        <f>VLOOKUP($D1781,metadata!$B$2:$S$450,17,FALSE)</f>
        <v>50</v>
      </c>
      <c r="U1781">
        <f>VLOOKUP($D1781,metadata!$B$2:$S$450,18,FALSE)</f>
        <v>0</v>
      </c>
      <c r="V1781">
        <f>VLOOKUP($D1781,metadata!$B$2:$Z$450,19,FALSE)</f>
        <v>25</v>
      </c>
      <c r="W1781" t="str">
        <f>VLOOKUP($D1781,metadata!$B$2:$Z$450,20,FALSE)</f>
        <v>global average</v>
      </c>
      <c r="X1781">
        <f>VLOOKUP($D1781,metadata!$B$2:$Z$450,21,FALSE)</f>
        <v>0</v>
      </c>
      <c r="Y1781">
        <f>VLOOKUP($D1781,metadata!$B$2:$Z$450,22,FALSE)</f>
        <v>19</v>
      </c>
      <c r="Z1781">
        <f>VLOOKUP($D1781,metadata!$B$2:$Z$450,23,FALSE)</f>
        <v>0</v>
      </c>
      <c r="AA1781">
        <f>VLOOKUP($D1781,metadata!$B$2:$Z$450,24,FALSE)</f>
        <v>0</v>
      </c>
      <c r="AB1781">
        <f>VLOOKUP($D1781,metadata!$B$2:$Z$450,25,FALSE)</f>
        <v>0</v>
      </c>
    </row>
    <row r="1782" spans="3:28" x14ac:dyDescent="0.3">
      <c r="C1782">
        <v>1781</v>
      </c>
      <c r="D1782" s="11" t="str">
        <f t="shared" si="27"/>
        <v>19- Fuchu</v>
      </c>
      <c r="E1782" t="str">
        <f>VLOOKUP($D1782,metadata!$B$2:$S$450,2,FALSE)</f>
        <v>Kato, Y</v>
      </c>
      <c r="F1782" t="str">
        <f>VLOOKUP($D1782,metadata!$B$2:$S$450,3,FALSE)</f>
        <v>Geographic variation in photoperiodic response for the induction of pupal diapause in the Aristolochia-feeding butterfly Atrophaneura alcinous</v>
      </c>
      <c r="G1782" t="str">
        <f>VLOOKUP($D1782,metadata!$B$2:$S$450,4,FALSE)</f>
        <v>10.1303/aez.2005.347</v>
      </c>
      <c r="H1782" t="str">
        <f>VLOOKUP($D1782,metadata!$B$2:$S$450,5,FALSE)</f>
        <v>y</v>
      </c>
      <c r="I1782" t="str">
        <f>VLOOKUP($D1782,metadata!$B$2:$S$450,6,FALSE)</f>
        <v>a</v>
      </c>
      <c r="J1782" t="str">
        <f>VLOOKUP($D1782,metadata!$B$2:$S$450,7,FALSE)</f>
        <v>i</v>
      </c>
      <c r="K1782">
        <f>VLOOKUP($D1782,metadata!$B$2:$S$450,8,FALSE)</f>
        <v>7</v>
      </c>
      <c r="L1782">
        <f>VLOOKUP($D1782,metadata!$B$2:$S$450,9,FALSE)</f>
        <v>5</v>
      </c>
      <c r="M1782">
        <f>VLOOKUP($D1782,metadata!$B$2:$S$450,10,FALSE)</f>
        <v>0</v>
      </c>
      <c r="N1782" t="str">
        <f>VLOOKUP($D1782,metadata!$B$2:$S$450,11,FALSE)</f>
        <v>Atrophaneura alcinous</v>
      </c>
      <c r="O1782" t="str">
        <f>VLOOKUP($D1782,metadata!$B$2:$S$450,12,FALSE)</f>
        <v>lepidoptera</v>
      </c>
      <c r="P1782" t="str">
        <f>VLOOKUP($D1782,metadata!$B$2:$S$450,13,FALSE)</f>
        <v xml:space="preserve"> Fuchu</v>
      </c>
      <c r="Q1782">
        <f>VLOOKUP($D1782,metadata!$B$2:$S$450,14,FALSE)</f>
        <v>35.668968999999997</v>
      </c>
      <c r="R1782">
        <f>VLOOKUP($D1782,metadata!$B$2:$S$450,15,FALSE)</f>
        <v>139.47766899999999</v>
      </c>
      <c r="S1782">
        <f>VLOOKUP($D1782,metadata!$B$2:$S$450,16,FALSE)</f>
        <v>0.05</v>
      </c>
      <c r="T1782">
        <f>VLOOKUP($D1782,metadata!$B$2:$S$450,17,FALSE)</f>
        <v>50</v>
      </c>
      <c r="U1782">
        <f>VLOOKUP($D1782,metadata!$B$2:$S$450,18,FALSE)</f>
        <v>0</v>
      </c>
      <c r="V1782">
        <f>VLOOKUP($D1782,metadata!$B$2:$Z$450,19,FALSE)</f>
        <v>25</v>
      </c>
      <c r="W1782" t="str">
        <f>VLOOKUP($D1782,metadata!$B$2:$Z$450,20,FALSE)</f>
        <v>global average</v>
      </c>
      <c r="X1782">
        <f>VLOOKUP($D1782,metadata!$B$2:$Z$450,21,FALSE)</f>
        <v>0</v>
      </c>
      <c r="Y1782">
        <f>VLOOKUP($D1782,metadata!$B$2:$Z$450,22,FALSE)</f>
        <v>19</v>
      </c>
      <c r="Z1782">
        <f>VLOOKUP($D1782,metadata!$B$2:$Z$450,23,FALSE)</f>
        <v>0</v>
      </c>
      <c r="AA1782">
        <f>VLOOKUP($D1782,metadata!$B$2:$Z$450,24,FALSE)</f>
        <v>0</v>
      </c>
      <c r="AB1782">
        <f>VLOOKUP($D1782,metadata!$B$2:$Z$450,25,FALSE)</f>
        <v>0</v>
      </c>
    </row>
    <row r="1783" spans="3:28" x14ac:dyDescent="0.3">
      <c r="C1783">
        <v>1782</v>
      </c>
      <c r="D1783" s="11" t="str">
        <f t="shared" si="27"/>
        <v>19- Fuchu</v>
      </c>
      <c r="E1783" t="str">
        <f>VLOOKUP($D1783,metadata!$B$2:$S$450,2,FALSE)</f>
        <v>Kato, Y</v>
      </c>
      <c r="F1783" t="str">
        <f>VLOOKUP($D1783,metadata!$B$2:$S$450,3,FALSE)</f>
        <v>Geographic variation in photoperiodic response for the induction of pupal diapause in the Aristolochia-feeding butterfly Atrophaneura alcinous</v>
      </c>
      <c r="G1783" t="str">
        <f>VLOOKUP($D1783,metadata!$B$2:$S$450,4,FALSE)</f>
        <v>10.1303/aez.2005.347</v>
      </c>
      <c r="H1783" t="str">
        <f>VLOOKUP($D1783,metadata!$B$2:$S$450,5,FALSE)</f>
        <v>y</v>
      </c>
      <c r="I1783" t="str">
        <f>VLOOKUP($D1783,metadata!$B$2:$S$450,6,FALSE)</f>
        <v>a</v>
      </c>
      <c r="J1783" t="str">
        <f>VLOOKUP($D1783,metadata!$B$2:$S$450,7,FALSE)</f>
        <v>i</v>
      </c>
      <c r="K1783">
        <f>VLOOKUP($D1783,metadata!$B$2:$S$450,8,FALSE)</f>
        <v>7</v>
      </c>
      <c r="L1783">
        <f>VLOOKUP($D1783,metadata!$B$2:$S$450,9,FALSE)</f>
        <v>5</v>
      </c>
      <c r="M1783">
        <f>VLOOKUP($D1783,metadata!$B$2:$S$450,10,FALSE)</f>
        <v>0</v>
      </c>
      <c r="N1783" t="str">
        <f>VLOOKUP($D1783,metadata!$B$2:$S$450,11,FALSE)</f>
        <v>Atrophaneura alcinous</v>
      </c>
      <c r="O1783" t="str">
        <f>VLOOKUP($D1783,metadata!$B$2:$S$450,12,FALSE)</f>
        <v>lepidoptera</v>
      </c>
      <c r="P1783" t="str">
        <f>VLOOKUP($D1783,metadata!$B$2:$S$450,13,FALSE)</f>
        <v xml:space="preserve"> Fuchu</v>
      </c>
      <c r="Q1783">
        <f>VLOOKUP($D1783,metadata!$B$2:$S$450,14,FALSE)</f>
        <v>35.668968999999997</v>
      </c>
      <c r="R1783">
        <f>VLOOKUP($D1783,metadata!$B$2:$S$450,15,FALSE)</f>
        <v>139.47766899999999</v>
      </c>
      <c r="S1783">
        <f>VLOOKUP($D1783,metadata!$B$2:$S$450,16,FALSE)</f>
        <v>0.05</v>
      </c>
      <c r="T1783">
        <f>VLOOKUP($D1783,metadata!$B$2:$S$450,17,FALSE)</f>
        <v>50</v>
      </c>
      <c r="U1783">
        <f>VLOOKUP($D1783,metadata!$B$2:$S$450,18,FALSE)</f>
        <v>0</v>
      </c>
      <c r="V1783">
        <f>VLOOKUP($D1783,metadata!$B$2:$Z$450,19,FALSE)</f>
        <v>25</v>
      </c>
      <c r="W1783" t="str">
        <f>VLOOKUP($D1783,metadata!$B$2:$Z$450,20,FALSE)</f>
        <v>global average</v>
      </c>
      <c r="X1783">
        <f>VLOOKUP($D1783,metadata!$B$2:$Z$450,21,FALSE)</f>
        <v>0</v>
      </c>
      <c r="Y1783">
        <f>VLOOKUP($D1783,metadata!$B$2:$Z$450,22,FALSE)</f>
        <v>19</v>
      </c>
      <c r="Z1783">
        <f>VLOOKUP($D1783,metadata!$B$2:$Z$450,23,FALSE)</f>
        <v>0</v>
      </c>
      <c r="AA1783">
        <f>VLOOKUP($D1783,metadata!$B$2:$Z$450,24,FALSE)</f>
        <v>0</v>
      </c>
      <c r="AB1783">
        <f>VLOOKUP($D1783,metadata!$B$2:$Z$450,25,FALSE)</f>
        <v>0</v>
      </c>
    </row>
    <row r="1784" spans="3:28" x14ac:dyDescent="0.3">
      <c r="C1784">
        <v>1783</v>
      </c>
      <c r="D1784" s="11" t="str">
        <f t="shared" si="27"/>
        <v>19- Fuchu</v>
      </c>
      <c r="E1784" t="str">
        <f>VLOOKUP($D1784,metadata!$B$2:$S$450,2,FALSE)</f>
        <v>Kato, Y</v>
      </c>
      <c r="F1784" t="str">
        <f>VLOOKUP($D1784,metadata!$B$2:$S$450,3,FALSE)</f>
        <v>Geographic variation in photoperiodic response for the induction of pupal diapause in the Aristolochia-feeding butterfly Atrophaneura alcinous</v>
      </c>
      <c r="G1784" t="str">
        <f>VLOOKUP($D1784,metadata!$B$2:$S$450,4,FALSE)</f>
        <v>10.1303/aez.2005.347</v>
      </c>
      <c r="H1784" t="str">
        <f>VLOOKUP($D1784,metadata!$B$2:$S$450,5,FALSE)</f>
        <v>y</v>
      </c>
      <c r="I1784" t="str">
        <f>VLOOKUP($D1784,metadata!$B$2:$S$450,6,FALSE)</f>
        <v>a</v>
      </c>
      <c r="J1784" t="str">
        <f>VLOOKUP($D1784,metadata!$B$2:$S$450,7,FALSE)</f>
        <v>i</v>
      </c>
      <c r="K1784">
        <f>VLOOKUP($D1784,metadata!$B$2:$S$450,8,FALSE)</f>
        <v>7</v>
      </c>
      <c r="L1784">
        <f>VLOOKUP($D1784,metadata!$B$2:$S$450,9,FALSE)</f>
        <v>5</v>
      </c>
      <c r="M1784">
        <f>VLOOKUP($D1784,metadata!$B$2:$S$450,10,FALSE)</f>
        <v>0</v>
      </c>
      <c r="N1784" t="str">
        <f>VLOOKUP($D1784,metadata!$B$2:$S$450,11,FALSE)</f>
        <v>Atrophaneura alcinous</v>
      </c>
      <c r="O1784" t="str">
        <f>VLOOKUP($D1784,metadata!$B$2:$S$450,12,FALSE)</f>
        <v>lepidoptera</v>
      </c>
      <c r="P1784" t="str">
        <f>VLOOKUP($D1784,metadata!$B$2:$S$450,13,FALSE)</f>
        <v xml:space="preserve"> Fuchu</v>
      </c>
      <c r="Q1784">
        <f>VLOOKUP($D1784,metadata!$B$2:$S$450,14,FALSE)</f>
        <v>35.668968999999997</v>
      </c>
      <c r="R1784">
        <f>VLOOKUP($D1784,metadata!$B$2:$S$450,15,FALSE)</f>
        <v>139.47766899999999</v>
      </c>
      <c r="S1784">
        <f>VLOOKUP($D1784,metadata!$B$2:$S$450,16,FALSE)</f>
        <v>0.05</v>
      </c>
      <c r="T1784">
        <f>VLOOKUP($D1784,metadata!$B$2:$S$450,17,FALSE)</f>
        <v>50</v>
      </c>
      <c r="U1784">
        <f>VLOOKUP($D1784,metadata!$B$2:$S$450,18,FALSE)</f>
        <v>0</v>
      </c>
      <c r="V1784">
        <f>VLOOKUP($D1784,metadata!$B$2:$Z$450,19,FALSE)</f>
        <v>25</v>
      </c>
      <c r="W1784" t="str">
        <f>VLOOKUP($D1784,metadata!$B$2:$Z$450,20,FALSE)</f>
        <v>global average</v>
      </c>
      <c r="X1784">
        <f>VLOOKUP($D1784,metadata!$B$2:$Z$450,21,FALSE)</f>
        <v>0</v>
      </c>
      <c r="Y1784">
        <f>VLOOKUP($D1784,metadata!$B$2:$Z$450,22,FALSE)</f>
        <v>19</v>
      </c>
      <c r="Z1784">
        <f>VLOOKUP($D1784,metadata!$B$2:$Z$450,23,FALSE)</f>
        <v>0</v>
      </c>
      <c r="AA1784">
        <f>VLOOKUP($D1784,metadata!$B$2:$Z$450,24,FALSE)</f>
        <v>0</v>
      </c>
      <c r="AB1784">
        <f>VLOOKUP($D1784,metadata!$B$2:$Z$450,25,FALSE)</f>
        <v>0</v>
      </c>
    </row>
    <row r="1785" spans="3:28" x14ac:dyDescent="0.3">
      <c r="C1785">
        <v>1784</v>
      </c>
      <c r="D1785" s="11" t="str">
        <f t="shared" si="27"/>
        <v>19- Fuchu</v>
      </c>
      <c r="E1785" t="str">
        <f>VLOOKUP($D1785,metadata!$B$2:$S$450,2,FALSE)</f>
        <v>Kato, Y</v>
      </c>
      <c r="F1785" t="str">
        <f>VLOOKUP($D1785,metadata!$B$2:$S$450,3,FALSE)</f>
        <v>Geographic variation in photoperiodic response for the induction of pupal diapause in the Aristolochia-feeding butterfly Atrophaneura alcinous</v>
      </c>
      <c r="G1785" t="str">
        <f>VLOOKUP($D1785,metadata!$B$2:$S$450,4,FALSE)</f>
        <v>10.1303/aez.2005.347</v>
      </c>
      <c r="H1785" t="str">
        <f>VLOOKUP($D1785,metadata!$B$2:$S$450,5,FALSE)</f>
        <v>y</v>
      </c>
      <c r="I1785" t="str">
        <f>VLOOKUP($D1785,metadata!$B$2:$S$450,6,FALSE)</f>
        <v>a</v>
      </c>
      <c r="J1785" t="str">
        <f>VLOOKUP($D1785,metadata!$B$2:$S$450,7,FALSE)</f>
        <v>i</v>
      </c>
      <c r="K1785">
        <f>VLOOKUP($D1785,metadata!$B$2:$S$450,8,FALSE)</f>
        <v>7</v>
      </c>
      <c r="L1785">
        <f>VLOOKUP($D1785,metadata!$B$2:$S$450,9,FALSE)</f>
        <v>5</v>
      </c>
      <c r="M1785">
        <f>VLOOKUP($D1785,metadata!$B$2:$S$450,10,FALSE)</f>
        <v>0</v>
      </c>
      <c r="N1785" t="str">
        <f>VLOOKUP($D1785,metadata!$B$2:$S$450,11,FALSE)</f>
        <v>Atrophaneura alcinous</v>
      </c>
      <c r="O1785" t="str">
        <f>VLOOKUP($D1785,metadata!$B$2:$S$450,12,FALSE)</f>
        <v>lepidoptera</v>
      </c>
      <c r="P1785" t="str">
        <f>VLOOKUP($D1785,metadata!$B$2:$S$450,13,FALSE)</f>
        <v xml:space="preserve"> Fuchu</v>
      </c>
      <c r="Q1785">
        <f>VLOOKUP($D1785,metadata!$B$2:$S$450,14,FALSE)</f>
        <v>35.668968999999997</v>
      </c>
      <c r="R1785">
        <f>VLOOKUP($D1785,metadata!$B$2:$S$450,15,FALSE)</f>
        <v>139.47766899999999</v>
      </c>
      <c r="S1785">
        <f>VLOOKUP($D1785,metadata!$B$2:$S$450,16,FALSE)</f>
        <v>0.05</v>
      </c>
      <c r="T1785">
        <f>VLOOKUP($D1785,metadata!$B$2:$S$450,17,FALSE)</f>
        <v>50</v>
      </c>
      <c r="U1785">
        <f>VLOOKUP($D1785,metadata!$B$2:$S$450,18,FALSE)</f>
        <v>0</v>
      </c>
      <c r="V1785">
        <f>VLOOKUP($D1785,metadata!$B$2:$Z$450,19,FALSE)</f>
        <v>25</v>
      </c>
      <c r="W1785" t="str">
        <f>VLOOKUP($D1785,metadata!$B$2:$Z$450,20,FALSE)</f>
        <v>global average</v>
      </c>
      <c r="X1785">
        <f>VLOOKUP($D1785,metadata!$B$2:$Z$450,21,FALSE)</f>
        <v>0</v>
      </c>
      <c r="Y1785">
        <f>VLOOKUP($D1785,metadata!$B$2:$Z$450,22,FALSE)</f>
        <v>19</v>
      </c>
      <c r="Z1785">
        <f>VLOOKUP($D1785,metadata!$B$2:$Z$450,23,FALSE)</f>
        <v>0</v>
      </c>
      <c r="AA1785">
        <f>VLOOKUP($D1785,metadata!$B$2:$Z$450,24,FALSE)</f>
        <v>0</v>
      </c>
      <c r="AB1785">
        <f>VLOOKUP($D1785,metadata!$B$2:$Z$450,25,FALSE)</f>
        <v>0</v>
      </c>
    </row>
    <row r="1786" spans="3:28" x14ac:dyDescent="0.3">
      <c r="C1786">
        <v>1785</v>
      </c>
      <c r="D1786" s="11" t="str">
        <f t="shared" si="27"/>
        <v>19- Fuchu</v>
      </c>
      <c r="E1786" t="str">
        <f>VLOOKUP($D1786,metadata!$B$2:$S$450,2,FALSE)</f>
        <v>Kato, Y</v>
      </c>
      <c r="F1786" t="str">
        <f>VLOOKUP($D1786,metadata!$B$2:$S$450,3,FALSE)</f>
        <v>Geographic variation in photoperiodic response for the induction of pupal diapause in the Aristolochia-feeding butterfly Atrophaneura alcinous</v>
      </c>
      <c r="G1786" t="str">
        <f>VLOOKUP($D1786,metadata!$B$2:$S$450,4,FALSE)</f>
        <v>10.1303/aez.2005.347</v>
      </c>
      <c r="H1786" t="str">
        <f>VLOOKUP($D1786,metadata!$B$2:$S$450,5,FALSE)</f>
        <v>y</v>
      </c>
      <c r="I1786" t="str">
        <f>VLOOKUP($D1786,metadata!$B$2:$S$450,6,FALSE)</f>
        <v>a</v>
      </c>
      <c r="J1786" t="str">
        <f>VLOOKUP($D1786,metadata!$B$2:$S$450,7,FALSE)</f>
        <v>i</v>
      </c>
      <c r="K1786">
        <f>VLOOKUP($D1786,metadata!$B$2:$S$450,8,FALSE)</f>
        <v>7</v>
      </c>
      <c r="L1786">
        <f>VLOOKUP($D1786,metadata!$B$2:$S$450,9,FALSE)</f>
        <v>5</v>
      </c>
      <c r="M1786">
        <f>VLOOKUP($D1786,metadata!$B$2:$S$450,10,FALSE)</f>
        <v>0</v>
      </c>
      <c r="N1786" t="str">
        <f>VLOOKUP($D1786,metadata!$B$2:$S$450,11,FALSE)</f>
        <v>Atrophaneura alcinous</v>
      </c>
      <c r="O1786" t="str">
        <f>VLOOKUP($D1786,metadata!$B$2:$S$450,12,FALSE)</f>
        <v>lepidoptera</v>
      </c>
      <c r="P1786" t="str">
        <f>VLOOKUP($D1786,metadata!$B$2:$S$450,13,FALSE)</f>
        <v xml:space="preserve"> Fuchu</v>
      </c>
      <c r="Q1786">
        <f>VLOOKUP($D1786,metadata!$B$2:$S$450,14,FALSE)</f>
        <v>35.668968999999997</v>
      </c>
      <c r="R1786">
        <f>VLOOKUP($D1786,metadata!$B$2:$S$450,15,FALSE)</f>
        <v>139.47766899999999</v>
      </c>
      <c r="S1786">
        <f>VLOOKUP($D1786,metadata!$B$2:$S$450,16,FALSE)</f>
        <v>0.05</v>
      </c>
      <c r="T1786">
        <f>VLOOKUP($D1786,metadata!$B$2:$S$450,17,FALSE)</f>
        <v>50</v>
      </c>
      <c r="U1786">
        <f>VLOOKUP($D1786,metadata!$B$2:$S$450,18,FALSE)</f>
        <v>0</v>
      </c>
      <c r="V1786">
        <f>VLOOKUP($D1786,metadata!$B$2:$Z$450,19,FALSE)</f>
        <v>25</v>
      </c>
      <c r="W1786" t="str">
        <f>VLOOKUP($D1786,metadata!$B$2:$Z$450,20,FALSE)</f>
        <v>global average</v>
      </c>
      <c r="X1786">
        <f>VLOOKUP($D1786,metadata!$B$2:$Z$450,21,FALSE)</f>
        <v>0</v>
      </c>
      <c r="Y1786">
        <f>VLOOKUP($D1786,metadata!$B$2:$Z$450,22,FALSE)</f>
        <v>19</v>
      </c>
      <c r="Z1786">
        <f>VLOOKUP($D1786,metadata!$B$2:$Z$450,23,FALSE)</f>
        <v>0</v>
      </c>
      <c r="AA1786">
        <f>VLOOKUP($D1786,metadata!$B$2:$Z$450,24,FALSE)</f>
        <v>0</v>
      </c>
      <c r="AB1786">
        <f>VLOOKUP($D1786,metadata!$B$2:$Z$450,25,FALSE)</f>
        <v>0</v>
      </c>
    </row>
    <row r="1787" spans="3:28" x14ac:dyDescent="0.3">
      <c r="C1787">
        <v>1786</v>
      </c>
      <c r="D1787" s="11" t="str">
        <f t="shared" si="27"/>
        <v>19- Fuchu</v>
      </c>
      <c r="E1787" t="str">
        <f>VLOOKUP($D1787,metadata!$B$2:$S$450,2,FALSE)</f>
        <v>Kato, Y</v>
      </c>
      <c r="F1787" t="str">
        <f>VLOOKUP($D1787,metadata!$B$2:$S$450,3,FALSE)</f>
        <v>Geographic variation in photoperiodic response for the induction of pupal diapause in the Aristolochia-feeding butterfly Atrophaneura alcinous</v>
      </c>
      <c r="G1787" t="str">
        <f>VLOOKUP($D1787,metadata!$B$2:$S$450,4,FALSE)</f>
        <v>10.1303/aez.2005.347</v>
      </c>
      <c r="H1787" t="str">
        <f>VLOOKUP($D1787,metadata!$B$2:$S$450,5,FALSE)</f>
        <v>y</v>
      </c>
      <c r="I1787" t="str">
        <f>VLOOKUP($D1787,metadata!$B$2:$S$450,6,FALSE)</f>
        <v>a</v>
      </c>
      <c r="J1787" t="str">
        <f>VLOOKUP($D1787,metadata!$B$2:$S$450,7,FALSE)</f>
        <v>i</v>
      </c>
      <c r="K1787">
        <f>VLOOKUP($D1787,metadata!$B$2:$S$450,8,FALSE)</f>
        <v>7</v>
      </c>
      <c r="L1787">
        <f>VLOOKUP($D1787,metadata!$B$2:$S$450,9,FALSE)</f>
        <v>5</v>
      </c>
      <c r="M1787">
        <f>VLOOKUP($D1787,metadata!$B$2:$S$450,10,FALSE)</f>
        <v>0</v>
      </c>
      <c r="N1787" t="str">
        <f>VLOOKUP($D1787,metadata!$B$2:$S$450,11,FALSE)</f>
        <v>Atrophaneura alcinous</v>
      </c>
      <c r="O1787" t="str">
        <f>VLOOKUP($D1787,metadata!$B$2:$S$450,12,FALSE)</f>
        <v>lepidoptera</v>
      </c>
      <c r="P1787" t="str">
        <f>VLOOKUP($D1787,metadata!$B$2:$S$450,13,FALSE)</f>
        <v xml:space="preserve"> Fuchu</v>
      </c>
      <c r="Q1787">
        <f>VLOOKUP($D1787,metadata!$B$2:$S$450,14,FALSE)</f>
        <v>35.668968999999997</v>
      </c>
      <c r="R1787">
        <f>VLOOKUP($D1787,metadata!$B$2:$S$450,15,FALSE)</f>
        <v>139.47766899999999</v>
      </c>
      <c r="S1787">
        <f>VLOOKUP($D1787,metadata!$B$2:$S$450,16,FALSE)</f>
        <v>0.05</v>
      </c>
      <c r="T1787">
        <f>VLOOKUP($D1787,metadata!$B$2:$S$450,17,FALSE)</f>
        <v>50</v>
      </c>
      <c r="U1787">
        <f>VLOOKUP($D1787,metadata!$B$2:$S$450,18,FALSE)</f>
        <v>0</v>
      </c>
      <c r="V1787">
        <f>VLOOKUP($D1787,metadata!$B$2:$Z$450,19,FALSE)</f>
        <v>25</v>
      </c>
      <c r="W1787" t="str">
        <f>VLOOKUP($D1787,metadata!$B$2:$Z$450,20,FALSE)</f>
        <v>global average</v>
      </c>
      <c r="X1787">
        <f>VLOOKUP($D1787,metadata!$B$2:$Z$450,21,FALSE)</f>
        <v>0</v>
      </c>
      <c r="Y1787">
        <f>VLOOKUP($D1787,metadata!$B$2:$Z$450,22,FALSE)</f>
        <v>19</v>
      </c>
      <c r="Z1787">
        <f>VLOOKUP($D1787,metadata!$B$2:$Z$450,23,FALSE)</f>
        <v>0</v>
      </c>
      <c r="AA1787">
        <f>VLOOKUP($D1787,metadata!$B$2:$Z$450,24,FALSE)</f>
        <v>0</v>
      </c>
      <c r="AB1787">
        <f>VLOOKUP($D1787,metadata!$B$2:$Z$450,25,FALSE)</f>
        <v>0</v>
      </c>
    </row>
    <row r="1788" spans="3:28" x14ac:dyDescent="0.3">
      <c r="C1788">
        <v>1787</v>
      </c>
      <c r="D1788" s="11" t="str">
        <f t="shared" si="27"/>
        <v>19- Fuchu</v>
      </c>
      <c r="E1788" t="str">
        <f>VLOOKUP($D1788,metadata!$B$2:$S$450,2,FALSE)</f>
        <v>Kato, Y</v>
      </c>
      <c r="F1788" t="str">
        <f>VLOOKUP($D1788,metadata!$B$2:$S$450,3,FALSE)</f>
        <v>Geographic variation in photoperiodic response for the induction of pupal diapause in the Aristolochia-feeding butterfly Atrophaneura alcinous</v>
      </c>
      <c r="G1788" t="str">
        <f>VLOOKUP($D1788,metadata!$B$2:$S$450,4,FALSE)</f>
        <v>10.1303/aez.2005.347</v>
      </c>
      <c r="H1788" t="str">
        <f>VLOOKUP($D1788,metadata!$B$2:$S$450,5,FALSE)</f>
        <v>y</v>
      </c>
      <c r="I1788" t="str">
        <f>VLOOKUP($D1788,metadata!$B$2:$S$450,6,FALSE)</f>
        <v>a</v>
      </c>
      <c r="J1788" t="str">
        <f>VLOOKUP($D1788,metadata!$B$2:$S$450,7,FALSE)</f>
        <v>i</v>
      </c>
      <c r="K1788">
        <f>VLOOKUP($D1788,metadata!$B$2:$S$450,8,FALSE)</f>
        <v>7</v>
      </c>
      <c r="L1788">
        <f>VLOOKUP($D1788,metadata!$B$2:$S$450,9,FALSE)</f>
        <v>5</v>
      </c>
      <c r="M1788">
        <f>VLOOKUP($D1788,metadata!$B$2:$S$450,10,FALSE)</f>
        <v>0</v>
      </c>
      <c r="N1788" t="str">
        <f>VLOOKUP($D1788,metadata!$B$2:$S$450,11,FALSE)</f>
        <v>Atrophaneura alcinous</v>
      </c>
      <c r="O1788" t="str">
        <f>VLOOKUP($D1788,metadata!$B$2:$S$450,12,FALSE)</f>
        <v>lepidoptera</v>
      </c>
      <c r="P1788" t="str">
        <f>VLOOKUP($D1788,metadata!$B$2:$S$450,13,FALSE)</f>
        <v xml:space="preserve"> Fuchu</v>
      </c>
      <c r="Q1788">
        <f>VLOOKUP($D1788,metadata!$B$2:$S$450,14,FALSE)</f>
        <v>35.668968999999997</v>
      </c>
      <c r="R1788">
        <f>VLOOKUP($D1788,metadata!$B$2:$S$450,15,FALSE)</f>
        <v>139.47766899999999</v>
      </c>
      <c r="S1788">
        <f>VLOOKUP($D1788,metadata!$B$2:$S$450,16,FALSE)</f>
        <v>0.05</v>
      </c>
      <c r="T1788">
        <f>VLOOKUP($D1788,metadata!$B$2:$S$450,17,FALSE)</f>
        <v>50</v>
      </c>
      <c r="U1788">
        <f>VLOOKUP($D1788,metadata!$B$2:$S$450,18,FALSE)</f>
        <v>0</v>
      </c>
      <c r="V1788">
        <f>VLOOKUP($D1788,metadata!$B$2:$Z$450,19,FALSE)</f>
        <v>25</v>
      </c>
      <c r="W1788" t="str">
        <f>VLOOKUP($D1788,metadata!$B$2:$Z$450,20,FALSE)</f>
        <v>global average</v>
      </c>
      <c r="X1788">
        <f>VLOOKUP($D1788,metadata!$B$2:$Z$450,21,FALSE)</f>
        <v>0</v>
      </c>
      <c r="Y1788">
        <f>VLOOKUP($D1788,metadata!$B$2:$Z$450,22,FALSE)</f>
        <v>19</v>
      </c>
      <c r="Z1788">
        <f>VLOOKUP($D1788,metadata!$B$2:$Z$450,23,FALSE)</f>
        <v>0</v>
      </c>
      <c r="AA1788">
        <f>VLOOKUP($D1788,metadata!$B$2:$Z$450,24,FALSE)</f>
        <v>0</v>
      </c>
      <c r="AB1788">
        <f>VLOOKUP($D1788,metadata!$B$2:$Z$450,25,FALSE)</f>
        <v>0</v>
      </c>
    </row>
    <row r="1789" spans="3:28" x14ac:dyDescent="0.3">
      <c r="C1789">
        <v>1788</v>
      </c>
      <c r="D1789" s="11" t="str">
        <f t="shared" si="27"/>
        <v>19- Fuchu</v>
      </c>
      <c r="E1789" t="str">
        <f>VLOOKUP($D1789,metadata!$B$2:$S$450,2,FALSE)</f>
        <v>Kato, Y</v>
      </c>
      <c r="F1789" t="str">
        <f>VLOOKUP($D1789,metadata!$B$2:$S$450,3,FALSE)</f>
        <v>Geographic variation in photoperiodic response for the induction of pupal diapause in the Aristolochia-feeding butterfly Atrophaneura alcinous</v>
      </c>
      <c r="G1789" t="str">
        <f>VLOOKUP($D1789,metadata!$B$2:$S$450,4,FALSE)</f>
        <v>10.1303/aez.2005.347</v>
      </c>
      <c r="H1789" t="str">
        <f>VLOOKUP($D1789,metadata!$B$2:$S$450,5,FALSE)</f>
        <v>y</v>
      </c>
      <c r="I1789" t="str">
        <f>VLOOKUP($D1789,metadata!$B$2:$S$450,6,FALSE)</f>
        <v>a</v>
      </c>
      <c r="J1789" t="str">
        <f>VLOOKUP($D1789,metadata!$B$2:$S$450,7,FALSE)</f>
        <v>i</v>
      </c>
      <c r="K1789">
        <f>VLOOKUP($D1789,metadata!$B$2:$S$450,8,FALSE)</f>
        <v>7</v>
      </c>
      <c r="L1789">
        <f>VLOOKUP($D1789,metadata!$B$2:$S$450,9,FALSE)</f>
        <v>5</v>
      </c>
      <c r="M1789">
        <f>VLOOKUP($D1789,metadata!$B$2:$S$450,10,FALSE)</f>
        <v>0</v>
      </c>
      <c r="N1789" t="str">
        <f>VLOOKUP($D1789,metadata!$B$2:$S$450,11,FALSE)</f>
        <v>Atrophaneura alcinous</v>
      </c>
      <c r="O1789" t="str">
        <f>VLOOKUP($D1789,metadata!$B$2:$S$450,12,FALSE)</f>
        <v>lepidoptera</v>
      </c>
      <c r="P1789" t="str">
        <f>VLOOKUP($D1789,metadata!$B$2:$S$450,13,FALSE)</f>
        <v xml:space="preserve"> Fuchu</v>
      </c>
      <c r="Q1789">
        <f>VLOOKUP($D1789,metadata!$B$2:$S$450,14,FALSE)</f>
        <v>35.668968999999997</v>
      </c>
      <c r="R1789">
        <f>VLOOKUP($D1789,metadata!$B$2:$S$450,15,FALSE)</f>
        <v>139.47766899999999</v>
      </c>
      <c r="S1789">
        <f>VLOOKUP($D1789,metadata!$B$2:$S$450,16,FALSE)</f>
        <v>0.05</v>
      </c>
      <c r="T1789">
        <f>VLOOKUP($D1789,metadata!$B$2:$S$450,17,FALSE)</f>
        <v>50</v>
      </c>
      <c r="U1789">
        <f>VLOOKUP($D1789,metadata!$B$2:$S$450,18,FALSE)</f>
        <v>0</v>
      </c>
      <c r="V1789">
        <f>VLOOKUP($D1789,metadata!$B$2:$Z$450,19,FALSE)</f>
        <v>25</v>
      </c>
      <c r="W1789" t="str">
        <f>VLOOKUP($D1789,metadata!$B$2:$Z$450,20,FALSE)</f>
        <v>global average</v>
      </c>
      <c r="X1789">
        <f>VLOOKUP($D1789,metadata!$B$2:$Z$450,21,FALSE)</f>
        <v>0</v>
      </c>
      <c r="Y1789">
        <f>VLOOKUP($D1789,metadata!$B$2:$Z$450,22,FALSE)</f>
        <v>19</v>
      </c>
      <c r="Z1789">
        <f>VLOOKUP($D1789,metadata!$B$2:$Z$450,23,FALSE)</f>
        <v>0</v>
      </c>
      <c r="AA1789">
        <f>VLOOKUP($D1789,metadata!$B$2:$Z$450,24,FALSE)</f>
        <v>0</v>
      </c>
      <c r="AB1789">
        <f>VLOOKUP($D1789,metadata!$B$2:$Z$450,25,FALSE)</f>
        <v>0</v>
      </c>
    </row>
    <row r="1790" spans="3:28" x14ac:dyDescent="0.3">
      <c r="C1790">
        <v>1789</v>
      </c>
      <c r="D1790" s="11" t="str">
        <f t="shared" si="27"/>
        <v>19- Fuchu</v>
      </c>
      <c r="E1790" t="str">
        <f>VLOOKUP($D1790,metadata!$B$2:$S$450,2,FALSE)</f>
        <v>Kato, Y</v>
      </c>
      <c r="F1790" t="str">
        <f>VLOOKUP($D1790,metadata!$B$2:$S$450,3,FALSE)</f>
        <v>Geographic variation in photoperiodic response for the induction of pupal diapause in the Aristolochia-feeding butterfly Atrophaneura alcinous</v>
      </c>
      <c r="G1790" t="str">
        <f>VLOOKUP($D1790,metadata!$B$2:$S$450,4,FALSE)</f>
        <v>10.1303/aez.2005.347</v>
      </c>
      <c r="H1790" t="str">
        <f>VLOOKUP($D1790,metadata!$B$2:$S$450,5,FALSE)</f>
        <v>y</v>
      </c>
      <c r="I1790" t="str">
        <f>VLOOKUP($D1790,metadata!$B$2:$S$450,6,FALSE)</f>
        <v>a</v>
      </c>
      <c r="J1790" t="str">
        <f>VLOOKUP($D1790,metadata!$B$2:$S$450,7,FALSE)</f>
        <v>i</v>
      </c>
      <c r="K1790">
        <f>VLOOKUP($D1790,metadata!$B$2:$S$450,8,FALSE)</f>
        <v>7</v>
      </c>
      <c r="L1790">
        <f>VLOOKUP($D1790,metadata!$B$2:$S$450,9,FALSE)</f>
        <v>5</v>
      </c>
      <c r="M1790">
        <f>VLOOKUP($D1790,metadata!$B$2:$S$450,10,FALSE)</f>
        <v>0</v>
      </c>
      <c r="N1790" t="str">
        <f>VLOOKUP($D1790,metadata!$B$2:$S$450,11,FALSE)</f>
        <v>Atrophaneura alcinous</v>
      </c>
      <c r="O1790" t="str">
        <f>VLOOKUP($D1790,metadata!$B$2:$S$450,12,FALSE)</f>
        <v>lepidoptera</v>
      </c>
      <c r="P1790" t="str">
        <f>VLOOKUP($D1790,metadata!$B$2:$S$450,13,FALSE)</f>
        <v xml:space="preserve"> Fuchu</v>
      </c>
      <c r="Q1790">
        <f>VLOOKUP($D1790,metadata!$B$2:$S$450,14,FALSE)</f>
        <v>35.668968999999997</v>
      </c>
      <c r="R1790">
        <f>VLOOKUP($D1790,metadata!$B$2:$S$450,15,FALSE)</f>
        <v>139.47766899999999</v>
      </c>
      <c r="S1790">
        <f>VLOOKUP($D1790,metadata!$B$2:$S$450,16,FALSE)</f>
        <v>0.05</v>
      </c>
      <c r="T1790">
        <f>VLOOKUP($D1790,metadata!$B$2:$S$450,17,FALSE)</f>
        <v>50</v>
      </c>
      <c r="U1790">
        <f>VLOOKUP($D1790,metadata!$B$2:$S$450,18,FALSE)</f>
        <v>0</v>
      </c>
      <c r="V1790">
        <f>VLOOKUP($D1790,metadata!$B$2:$Z$450,19,FALSE)</f>
        <v>25</v>
      </c>
      <c r="W1790" t="str">
        <f>VLOOKUP($D1790,metadata!$B$2:$Z$450,20,FALSE)</f>
        <v>global average</v>
      </c>
      <c r="X1790">
        <f>VLOOKUP($D1790,metadata!$B$2:$Z$450,21,FALSE)</f>
        <v>0</v>
      </c>
      <c r="Y1790">
        <f>VLOOKUP($D1790,metadata!$B$2:$Z$450,22,FALSE)</f>
        <v>19</v>
      </c>
      <c r="Z1790">
        <f>VLOOKUP($D1790,metadata!$B$2:$Z$450,23,FALSE)</f>
        <v>0</v>
      </c>
      <c r="AA1790">
        <f>VLOOKUP($D1790,metadata!$B$2:$Z$450,24,FALSE)</f>
        <v>0</v>
      </c>
      <c r="AB1790">
        <f>VLOOKUP($D1790,metadata!$B$2:$Z$450,25,FALSE)</f>
        <v>0</v>
      </c>
    </row>
    <row r="1791" spans="3:28" x14ac:dyDescent="0.3">
      <c r="C1791">
        <v>1790</v>
      </c>
      <c r="D1791" s="11" t="str">
        <f t="shared" si="27"/>
        <v>19- Fuchu</v>
      </c>
      <c r="E1791" t="str">
        <f>VLOOKUP($D1791,metadata!$B$2:$S$450,2,FALSE)</f>
        <v>Kato, Y</v>
      </c>
      <c r="F1791" t="str">
        <f>VLOOKUP($D1791,metadata!$B$2:$S$450,3,FALSE)</f>
        <v>Geographic variation in photoperiodic response for the induction of pupal diapause in the Aristolochia-feeding butterfly Atrophaneura alcinous</v>
      </c>
      <c r="G1791" t="str">
        <f>VLOOKUP($D1791,metadata!$B$2:$S$450,4,FALSE)</f>
        <v>10.1303/aez.2005.347</v>
      </c>
      <c r="H1791" t="str">
        <f>VLOOKUP($D1791,metadata!$B$2:$S$450,5,FALSE)</f>
        <v>y</v>
      </c>
      <c r="I1791" t="str">
        <f>VLOOKUP($D1791,metadata!$B$2:$S$450,6,FALSE)</f>
        <v>a</v>
      </c>
      <c r="J1791" t="str">
        <f>VLOOKUP($D1791,metadata!$B$2:$S$450,7,FALSE)</f>
        <v>i</v>
      </c>
      <c r="K1791">
        <f>VLOOKUP($D1791,metadata!$B$2:$S$450,8,FALSE)</f>
        <v>7</v>
      </c>
      <c r="L1791">
        <f>VLOOKUP($D1791,metadata!$B$2:$S$450,9,FALSE)</f>
        <v>5</v>
      </c>
      <c r="M1791">
        <f>VLOOKUP($D1791,metadata!$B$2:$S$450,10,FALSE)</f>
        <v>0</v>
      </c>
      <c r="N1791" t="str">
        <f>VLOOKUP($D1791,metadata!$B$2:$S$450,11,FALSE)</f>
        <v>Atrophaneura alcinous</v>
      </c>
      <c r="O1791" t="str">
        <f>VLOOKUP($D1791,metadata!$B$2:$S$450,12,FALSE)</f>
        <v>lepidoptera</v>
      </c>
      <c r="P1791" t="str">
        <f>VLOOKUP($D1791,metadata!$B$2:$S$450,13,FALSE)</f>
        <v xml:space="preserve"> Fuchu</v>
      </c>
      <c r="Q1791">
        <f>VLOOKUP($D1791,metadata!$B$2:$S$450,14,FALSE)</f>
        <v>35.668968999999997</v>
      </c>
      <c r="R1791">
        <f>VLOOKUP($D1791,metadata!$B$2:$S$450,15,FALSE)</f>
        <v>139.47766899999999</v>
      </c>
      <c r="S1791">
        <f>VLOOKUP($D1791,metadata!$B$2:$S$450,16,FALSE)</f>
        <v>0.05</v>
      </c>
      <c r="T1791">
        <f>VLOOKUP($D1791,metadata!$B$2:$S$450,17,FALSE)</f>
        <v>50</v>
      </c>
      <c r="U1791">
        <f>VLOOKUP($D1791,metadata!$B$2:$S$450,18,FALSE)</f>
        <v>0</v>
      </c>
      <c r="V1791">
        <f>VLOOKUP($D1791,metadata!$B$2:$Z$450,19,FALSE)</f>
        <v>25</v>
      </c>
      <c r="W1791" t="str">
        <f>VLOOKUP($D1791,metadata!$B$2:$Z$450,20,FALSE)</f>
        <v>global average</v>
      </c>
      <c r="X1791">
        <f>VLOOKUP($D1791,metadata!$B$2:$Z$450,21,FALSE)</f>
        <v>0</v>
      </c>
      <c r="Y1791">
        <f>VLOOKUP($D1791,metadata!$B$2:$Z$450,22,FALSE)</f>
        <v>19</v>
      </c>
      <c r="Z1791">
        <f>VLOOKUP($D1791,metadata!$B$2:$Z$450,23,FALSE)</f>
        <v>0</v>
      </c>
      <c r="AA1791">
        <f>VLOOKUP($D1791,metadata!$B$2:$Z$450,24,FALSE)</f>
        <v>0</v>
      </c>
      <c r="AB1791">
        <f>VLOOKUP($D1791,metadata!$B$2:$Z$450,25,FALSE)</f>
        <v>0</v>
      </c>
    </row>
    <row r="1792" spans="3:28" x14ac:dyDescent="0.3">
      <c r="C1792">
        <v>1791</v>
      </c>
      <c r="D1792" s="11" t="str">
        <f t="shared" si="27"/>
        <v>19- Fuchu</v>
      </c>
      <c r="E1792" t="str">
        <f>VLOOKUP($D1792,metadata!$B$2:$S$450,2,FALSE)</f>
        <v>Kato, Y</v>
      </c>
      <c r="F1792" t="str">
        <f>VLOOKUP($D1792,metadata!$B$2:$S$450,3,FALSE)</f>
        <v>Geographic variation in photoperiodic response for the induction of pupal diapause in the Aristolochia-feeding butterfly Atrophaneura alcinous</v>
      </c>
      <c r="G1792" t="str">
        <f>VLOOKUP($D1792,metadata!$B$2:$S$450,4,FALSE)</f>
        <v>10.1303/aez.2005.347</v>
      </c>
      <c r="H1792" t="str">
        <f>VLOOKUP($D1792,metadata!$B$2:$S$450,5,FALSE)</f>
        <v>y</v>
      </c>
      <c r="I1792" t="str">
        <f>VLOOKUP($D1792,metadata!$B$2:$S$450,6,FALSE)</f>
        <v>a</v>
      </c>
      <c r="J1792" t="str">
        <f>VLOOKUP($D1792,metadata!$B$2:$S$450,7,FALSE)</f>
        <v>i</v>
      </c>
      <c r="K1792">
        <f>VLOOKUP($D1792,metadata!$B$2:$S$450,8,FALSE)</f>
        <v>7</v>
      </c>
      <c r="L1792">
        <f>VLOOKUP($D1792,metadata!$B$2:$S$450,9,FALSE)</f>
        <v>5</v>
      </c>
      <c r="M1792">
        <f>VLOOKUP($D1792,metadata!$B$2:$S$450,10,FALSE)</f>
        <v>0</v>
      </c>
      <c r="N1792" t="str">
        <f>VLOOKUP($D1792,metadata!$B$2:$S$450,11,FALSE)</f>
        <v>Atrophaneura alcinous</v>
      </c>
      <c r="O1792" t="str">
        <f>VLOOKUP($D1792,metadata!$B$2:$S$450,12,FALSE)</f>
        <v>lepidoptera</v>
      </c>
      <c r="P1792" t="str">
        <f>VLOOKUP($D1792,metadata!$B$2:$S$450,13,FALSE)</f>
        <v xml:space="preserve"> Fuchu</v>
      </c>
      <c r="Q1792">
        <f>VLOOKUP($D1792,metadata!$B$2:$S$450,14,FALSE)</f>
        <v>35.668968999999997</v>
      </c>
      <c r="R1792">
        <f>VLOOKUP($D1792,metadata!$B$2:$S$450,15,FALSE)</f>
        <v>139.47766899999999</v>
      </c>
      <c r="S1792">
        <f>VLOOKUP($D1792,metadata!$B$2:$S$450,16,FALSE)</f>
        <v>0.05</v>
      </c>
      <c r="T1792">
        <f>VLOOKUP($D1792,metadata!$B$2:$S$450,17,FALSE)</f>
        <v>50</v>
      </c>
      <c r="U1792">
        <f>VLOOKUP($D1792,metadata!$B$2:$S$450,18,FALSE)</f>
        <v>0</v>
      </c>
      <c r="V1792">
        <f>VLOOKUP($D1792,metadata!$B$2:$Z$450,19,FALSE)</f>
        <v>25</v>
      </c>
      <c r="W1792" t="str">
        <f>VLOOKUP($D1792,metadata!$B$2:$Z$450,20,FALSE)</f>
        <v>global average</v>
      </c>
      <c r="X1792">
        <f>VLOOKUP($D1792,metadata!$B$2:$Z$450,21,FALSE)</f>
        <v>0</v>
      </c>
      <c r="Y1792">
        <f>VLOOKUP($D1792,metadata!$B$2:$Z$450,22,FALSE)</f>
        <v>19</v>
      </c>
      <c r="Z1792">
        <f>VLOOKUP($D1792,metadata!$B$2:$Z$450,23,FALSE)</f>
        <v>0</v>
      </c>
      <c r="AA1792">
        <f>VLOOKUP($D1792,metadata!$B$2:$Z$450,24,FALSE)</f>
        <v>0</v>
      </c>
      <c r="AB1792">
        <f>VLOOKUP($D1792,metadata!$B$2:$Z$450,25,FALSE)</f>
        <v>0</v>
      </c>
    </row>
    <row r="1793" spans="3:28" x14ac:dyDescent="0.3">
      <c r="C1793">
        <v>1792</v>
      </c>
      <c r="D1793" s="11" t="str">
        <f t="shared" si="27"/>
        <v>19- Fuchu</v>
      </c>
      <c r="E1793" t="str">
        <f>VLOOKUP($D1793,metadata!$B$2:$S$450,2,FALSE)</f>
        <v>Kato, Y</v>
      </c>
      <c r="F1793" t="str">
        <f>VLOOKUP($D1793,metadata!$B$2:$S$450,3,FALSE)</f>
        <v>Geographic variation in photoperiodic response for the induction of pupal diapause in the Aristolochia-feeding butterfly Atrophaneura alcinous</v>
      </c>
      <c r="G1793" t="str">
        <f>VLOOKUP($D1793,metadata!$B$2:$S$450,4,FALSE)</f>
        <v>10.1303/aez.2005.347</v>
      </c>
      <c r="H1793" t="str">
        <f>VLOOKUP($D1793,metadata!$B$2:$S$450,5,FALSE)</f>
        <v>y</v>
      </c>
      <c r="I1793" t="str">
        <f>VLOOKUP($D1793,metadata!$B$2:$S$450,6,FALSE)</f>
        <v>a</v>
      </c>
      <c r="J1793" t="str">
        <f>VLOOKUP($D1793,metadata!$B$2:$S$450,7,FALSE)</f>
        <v>i</v>
      </c>
      <c r="K1793">
        <f>VLOOKUP($D1793,metadata!$B$2:$S$450,8,FALSE)</f>
        <v>7</v>
      </c>
      <c r="L1793">
        <f>VLOOKUP($D1793,metadata!$B$2:$S$450,9,FALSE)</f>
        <v>5</v>
      </c>
      <c r="M1793">
        <f>VLOOKUP($D1793,metadata!$B$2:$S$450,10,FALSE)</f>
        <v>0</v>
      </c>
      <c r="N1793" t="str">
        <f>VLOOKUP($D1793,metadata!$B$2:$S$450,11,FALSE)</f>
        <v>Atrophaneura alcinous</v>
      </c>
      <c r="O1793" t="str">
        <f>VLOOKUP($D1793,metadata!$B$2:$S$450,12,FALSE)</f>
        <v>lepidoptera</v>
      </c>
      <c r="P1793" t="str">
        <f>VLOOKUP($D1793,metadata!$B$2:$S$450,13,FALSE)</f>
        <v xml:space="preserve"> Fuchu</v>
      </c>
      <c r="Q1793">
        <f>VLOOKUP($D1793,metadata!$B$2:$S$450,14,FALSE)</f>
        <v>35.668968999999997</v>
      </c>
      <c r="R1793">
        <f>VLOOKUP($D1793,metadata!$B$2:$S$450,15,FALSE)</f>
        <v>139.47766899999999</v>
      </c>
      <c r="S1793">
        <f>VLOOKUP($D1793,metadata!$B$2:$S$450,16,FALSE)</f>
        <v>0.05</v>
      </c>
      <c r="T1793">
        <f>VLOOKUP($D1793,metadata!$B$2:$S$450,17,FALSE)</f>
        <v>50</v>
      </c>
      <c r="U1793">
        <f>VLOOKUP($D1793,metadata!$B$2:$S$450,18,FALSE)</f>
        <v>0</v>
      </c>
      <c r="V1793">
        <f>VLOOKUP($D1793,metadata!$B$2:$Z$450,19,FALSE)</f>
        <v>25</v>
      </c>
      <c r="W1793" t="str">
        <f>VLOOKUP($D1793,metadata!$B$2:$Z$450,20,FALSE)</f>
        <v>global average</v>
      </c>
      <c r="X1793">
        <f>VLOOKUP($D1793,metadata!$B$2:$Z$450,21,FALSE)</f>
        <v>0</v>
      </c>
      <c r="Y1793">
        <f>VLOOKUP($D1793,metadata!$B$2:$Z$450,22,FALSE)</f>
        <v>19</v>
      </c>
      <c r="Z1793">
        <f>VLOOKUP($D1793,metadata!$B$2:$Z$450,23,FALSE)</f>
        <v>0</v>
      </c>
      <c r="AA1793">
        <f>VLOOKUP($D1793,metadata!$B$2:$Z$450,24,FALSE)</f>
        <v>0</v>
      </c>
      <c r="AB1793">
        <f>VLOOKUP($D1793,metadata!$B$2:$Z$450,25,FALSE)</f>
        <v>0</v>
      </c>
    </row>
    <row r="1794" spans="3:28" x14ac:dyDescent="0.3">
      <c r="C1794">
        <v>1793</v>
      </c>
      <c r="D1794" s="11" t="str">
        <f t="shared" si="27"/>
        <v>19- Fuchu</v>
      </c>
      <c r="E1794" t="str">
        <f>VLOOKUP($D1794,metadata!$B$2:$S$450,2,FALSE)</f>
        <v>Kato, Y</v>
      </c>
      <c r="F1794" t="str">
        <f>VLOOKUP($D1794,metadata!$B$2:$S$450,3,FALSE)</f>
        <v>Geographic variation in photoperiodic response for the induction of pupal diapause in the Aristolochia-feeding butterfly Atrophaneura alcinous</v>
      </c>
      <c r="G1794" t="str">
        <f>VLOOKUP($D1794,metadata!$B$2:$S$450,4,FALSE)</f>
        <v>10.1303/aez.2005.347</v>
      </c>
      <c r="H1794" t="str">
        <f>VLOOKUP($D1794,metadata!$B$2:$S$450,5,FALSE)</f>
        <v>y</v>
      </c>
      <c r="I1794" t="str">
        <f>VLOOKUP($D1794,metadata!$B$2:$S$450,6,FALSE)</f>
        <v>a</v>
      </c>
      <c r="J1794" t="str">
        <f>VLOOKUP($D1794,metadata!$B$2:$S$450,7,FALSE)</f>
        <v>i</v>
      </c>
      <c r="K1794">
        <f>VLOOKUP($D1794,metadata!$B$2:$S$450,8,FALSE)</f>
        <v>7</v>
      </c>
      <c r="L1794">
        <f>VLOOKUP($D1794,metadata!$B$2:$S$450,9,FALSE)</f>
        <v>5</v>
      </c>
      <c r="M1794">
        <f>VLOOKUP($D1794,metadata!$B$2:$S$450,10,FALSE)</f>
        <v>0</v>
      </c>
      <c r="N1794" t="str">
        <f>VLOOKUP($D1794,metadata!$B$2:$S$450,11,FALSE)</f>
        <v>Atrophaneura alcinous</v>
      </c>
      <c r="O1794" t="str">
        <f>VLOOKUP($D1794,metadata!$B$2:$S$450,12,FALSE)</f>
        <v>lepidoptera</v>
      </c>
      <c r="P1794" t="str">
        <f>VLOOKUP($D1794,metadata!$B$2:$S$450,13,FALSE)</f>
        <v xml:space="preserve"> Fuchu</v>
      </c>
      <c r="Q1794">
        <f>VLOOKUP($D1794,metadata!$B$2:$S$450,14,FALSE)</f>
        <v>35.668968999999997</v>
      </c>
      <c r="R1794">
        <f>VLOOKUP($D1794,metadata!$B$2:$S$450,15,FALSE)</f>
        <v>139.47766899999999</v>
      </c>
      <c r="S1794">
        <f>VLOOKUP($D1794,metadata!$B$2:$S$450,16,FALSE)</f>
        <v>0.05</v>
      </c>
      <c r="T1794">
        <f>VLOOKUP($D1794,metadata!$B$2:$S$450,17,FALSE)</f>
        <v>50</v>
      </c>
      <c r="U1794">
        <f>VLOOKUP($D1794,metadata!$B$2:$S$450,18,FALSE)</f>
        <v>0</v>
      </c>
      <c r="V1794">
        <f>VLOOKUP($D1794,metadata!$B$2:$Z$450,19,FALSE)</f>
        <v>25</v>
      </c>
      <c r="W1794" t="str">
        <f>VLOOKUP($D1794,metadata!$B$2:$Z$450,20,FALSE)</f>
        <v>global average</v>
      </c>
      <c r="X1794">
        <f>VLOOKUP($D1794,metadata!$B$2:$Z$450,21,FALSE)</f>
        <v>0</v>
      </c>
      <c r="Y1794">
        <f>VLOOKUP($D1794,metadata!$B$2:$Z$450,22,FALSE)</f>
        <v>19</v>
      </c>
      <c r="Z1794">
        <f>VLOOKUP($D1794,metadata!$B$2:$Z$450,23,FALSE)</f>
        <v>0</v>
      </c>
      <c r="AA1794">
        <f>VLOOKUP($D1794,metadata!$B$2:$Z$450,24,FALSE)</f>
        <v>0</v>
      </c>
      <c r="AB1794">
        <f>VLOOKUP($D1794,metadata!$B$2:$Z$450,25,FALSE)</f>
        <v>0</v>
      </c>
    </row>
    <row r="1795" spans="3:28" x14ac:dyDescent="0.3">
      <c r="C1795">
        <v>1794</v>
      </c>
      <c r="D1795" s="11" t="str">
        <f t="shared" ref="D1795:D1858" si="28">VLOOKUP(C1795,$A$1:$B$451,2)</f>
        <v>19- Fuchu</v>
      </c>
      <c r="E1795" t="str">
        <f>VLOOKUP($D1795,metadata!$B$2:$S$450,2,FALSE)</f>
        <v>Kato, Y</v>
      </c>
      <c r="F1795" t="str">
        <f>VLOOKUP($D1795,metadata!$B$2:$S$450,3,FALSE)</f>
        <v>Geographic variation in photoperiodic response for the induction of pupal diapause in the Aristolochia-feeding butterfly Atrophaneura alcinous</v>
      </c>
      <c r="G1795" t="str">
        <f>VLOOKUP($D1795,metadata!$B$2:$S$450,4,FALSE)</f>
        <v>10.1303/aez.2005.347</v>
      </c>
      <c r="H1795" t="str">
        <f>VLOOKUP($D1795,metadata!$B$2:$S$450,5,FALSE)</f>
        <v>y</v>
      </c>
      <c r="I1795" t="str">
        <f>VLOOKUP($D1795,metadata!$B$2:$S$450,6,FALSE)</f>
        <v>a</v>
      </c>
      <c r="J1795" t="str">
        <f>VLOOKUP($D1795,metadata!$B$2:$S$450,7,FALSE)</f>
        <v>i</v>
      </c>
      <c r="K1795">
        <f>VLOOKUP($D1795,metadata!$B$2:$S$450,8,FALSE)</f>
        <v>7</v>
      </c>
      <c r="L1795">
        <f>VLOOKUP($D1795,metadata!$B$2:$S$450,9,FALSE)</f>
        <v>5</v>
      </c>
      <c r="M1795">
        <f>VLOOKUP($D1795,metadata!$B$2:$S$450,10,FALSE)</f>
        <v>0</v>
      </c>
      <c r="N1795" t="str">
        <f>VLOOKUP($D1795,metadata!$B$2:$S$450,11,FALSE)</f>
        <v>Atrophaneura alcinous</v>
      </c>
      <c r="O1795" t="str">
        <f>VLOOKUP($D1795,metadata!$B$2:$S$450,12,FALSE)</f>
        <v>lepidoptera</v>
      </c>
      <c r="P1795" t="str">
        <f>VLOOKUP($D1795,metadata!$B$2:$S$450,13,FALSE)</f>
        <v xml:space="preserve"> Fuchu</v>
      </c>
      <c r="Q1795">
        <f>VLOOKUP($D1795,metadata!$B$2:$S$450,14,FALSE)</f>
        <v>35.668968999999997</v>
      </c>
      <c r="R1795">
        <f>VLOOKUP($D1795,metadata!$B$2:$S$450,15,FALSE)</f>
        <v>139.47766899999999</v>
      </c>
      <c r="S1795">
        <f>VLOOKUP($D1795,metadata!$B$2:$S$450,16,FALSE)</f>
        <v>0.05</v>
      </c>
      <c r="T1795">
        <f>VLOOKUP($D1795,metadata!$B$2:$S$450,17,FALSE)</f>
        <v>50</v>
      </c>
      <c r="U1795">
        <f>VLOOKUP($D1795,metadata!$B$2:$S$450,18,FALSE)</f>
        <v>0</v>
      </c>
      <c r="V1795">
        <f>VLOOKUP($D1795,metadata!$B$2:$Z$450,19,FALSE)</f>
        <v>25</v>
      </c>
      <c r="W1795" t="str">
        <f>VLOOKUP($D1795,metadata!$B$2:$Z$450,20,FALSE)</f>
        <v>global average</v>
      </c>
      <c r="X1795">
        <f>VLOOKUP($D1795,metadata!$B$2:$Z$450,21,FALSE)</f>
        <v>0</v>
      </c>
      <c r="Y1795">
        <f>VLOOKUP($D1795,metadata!$B$2:$Z$450,22,FALSE)</f>
        <v>19</v>
      </c>
      <c r="Z1795">
        <f>VLOOKUP($D1795,metadata!$B$2:$Z$450,23,FALSE)</f>
        <v>0</v>
      </c>
      <c r="AA1795">
        <f>VLOOKUP($D1795,metadata!$B$2:$Z$450,24,FALSE)</f>
        <v>0</v>
      </c>
      <c r="AB1795">
        <f>VLOOKUP($D1795,metadata!$B$2:$Z$450,25,FALSE)</f>
        <v>0</v>
      </c>
    </row>
    <row r="1796" spans="3:28" x14ac:dyDescent="0.3">
      <c r="C1796">
        <v>1795</v>
      </c>
      <c r="D1796" s="11" t="str">
        <f t="shared" si="28"/>
        <v>19- Fuchu</v>
      </c>
      <c r="E1796" t="str">
        <f>VLOOKUP($D1796,metadata!$B$2:$S$450,2,FALSE)</f>
        <v>Kato, Y</v>
      </c>
      <c r="F1796" t="str">
        <f>VLOOKUP($D1796,metadata!$B$2:$S$450,3,FALSE)</f>
        <v>Geographic variation in photoperiodic response for the induction of pupal diapause in the Aristolochia-feeding butterfly Atrophaneura alcinous</v>
      </c>
      <c r="G1796" t="str">
        <f>VLOOKUP($D1796,metadata!$B$2:$S$450,4,FALSE)</f>
        <v>10.1303/aez.2005.347</v>
      </c>
      <c r="H1796" t="str">
        <f>VLOOKUP($D1796,metadata!$B$2:$S$450,5,FALSE)</f>
        <v>y</v>
      </c>
      <c r="I1796" t="str">
        <f>VLOOKUP($D1796,metadata!$B$2:$S$450,6,FALSE)</f>
        <v>a</v>
      </c>
      <c r="J1796" t="str">
        <f>VLOOKUP($D1796,metadata!$B$2:$S$450,7,FALSE)</f>
        <v>i</v>
      </c>
      <c r="K1796">
        <f>VLOOKUP($D1796,metadata!$B$2:$S$450,8,FALSE)</f>
        <v>7</v>
      </c>
      <c r="L1796">
        <f>VLOOKUP($D1796,metadata!$B$2:$S$450,9,FALSE)</f>
        <v>5</v>
      </c>
      <c r="M1796">
        <f>VLOOKUP($D1796,metadata!$B$2:$S$450,10,FALSE)</f>
        <v>0</v>
      </c>
      <c r="N1796" t="str">
        <f>VLOOKUP($D1796,metadata!$B$2:$S$450,11,FALSE)</f>
        <v>Atrophaneura alcinous</v>
      </c>
      <c r="O1796" t="str">
        <f>VLOOKUP($D1796,metadata!$B$2:$S$450,12,FALSE)</f>
        <v>lepidoptera</v>
      </c>
      <c r="P1796" t="str">
        <f>VLOOKUP($D1796,metadata!$B$2:$S$450,13,FALSE)</f>
        <v xml:space="preserve"> Fuchu</v>
      </c>
      <c r="Q1796">
        <f>VLOOKUP($D1796,metadata!$B$2:$S$450,14,FALSE)</f>
        <v>35.668968999999997</v>
      </c>
      <c r="R1796">
        <f>VLOOKUP($D1796,metadata!$B$2:$S$450,15,FALSE)</f>
        <v>139.47766899999999</v>
      </c>
      <c r="S1796">
        <f>VLOOKUP($D1796,metadata!$B$2:$S$450,16,FALSE)</f>
        <v>0.05</v>
      </c>
      <c r="T1796">
        <f>VLOOKUP($D1796,metadata!$B$2:$S$450,17,FALSE)</f>
        <v>50</v>
      </c>
      <c r="U1796">
        <f>VLOOKUP($D1796,metadata!$B$2:$S$450,18,FALSE)</f>
        <v>0</v>
      </c>
      <c r="V1796">
        <f>VLOOKUP($D1796,metadata!$B$2:$Z$450,19,FALSE)</f>
        <v>25</v>
      </c>
      <c r="W1796" t="str">
        <f>VLOOKUP($D1796,metadata!$B$2:$Z$450,20,FALSE)</f>
        <v>global average</v>
      </c>
      <c r="X1796">
        <f>VLOOKUP($D1796,metadata!$B$2:$Z$450,21,FALSE)</f>
        <v>0</v>
      </c>
      <c r="Y1796">
        <f>VLOOKUP($D1796,metadata!$B$2:$Z$450,22,FALSE)</f>
        <v>19</v>
      </c>
      <c r="Z1796">
        <f>VLOOKUP($D1796,metadata!$B$2:$Z$450,23,FALSE)</f>
        <v>0</v>
      </c>
      <c r="AA1796">
        <f>VLOOKUP($D1796,metadata!$B$2:$Z$450,24,FALSE)</f>
        <v>0</v>
      </c>
      <c r="AB1796">
        <f>VLOOKUP($D1796,metadata!$B$2:$Z$450,25,FALSE)</f>
        <v>0</v>
      </c>
    </row>
    <row r="1797" spans="3:28" x14ac:dyDescent="0.3">
      <c r="C1797">
        <v>1796</v>
      </c>
      <c r="D1797" s="11" t="str">
        <f t="shared" si="28"/>
        <v>19- Fuchu</v>
      </c>
      <c r="E1797" t="str">
        <f>VLOOKUP($D1797,metadata!$B$2:$S$450,2,FALSE)</f>
        <v>Kato, Y</v>
      </c>
      <c r="F1797" t="str">
        <f>VLOOKUP($D1797,metadata!$B$2:$S$450,3,FALSE)</f>
        <v>Geographic variation in photoperiodic response for the induction of pupal diapause in the Aristolochia-feeding butterfly Atrophaneura alcinous</v>
      </c>
      <c r="G1797" t="str">
        <f>VLOOKUP($D1797,metadata!$B$2:$S$450,4,FALSE)</f>
        <v>10.1303/aez.2005.347</v>
      </c>
      <c r="H1797" t="str">
        <f>VLOOKUP($D1797,metadata!$B$2:$S$450,5,FALSE)</f>
        <v>y</v>
      </c>
      <c r="I1797" t="str">
        <f>VLOOKUP($D1797,metadata!$B$2:$S$450,6,FALSE)</f>
        <v>a</v>
      </c>
      <c r="J1797" t="str">
        <f>VLOOKUP($D1797,metadata!$B$2:$S$450,7,FALSE)</f>
        <v>i</v>
      </c>
      <c r="K1797">
        <f>VLOOKUP($D1797,metadata!$B$2:$S$450,8,FALSE)</f>
        <v>7</v>
      </c>
      <c r="L1797">
        <f>VLOOKUP($D1797,metadata!$B$2:$S$450,9,FALSE)</f>
        <v>5</v>
      </c>
      <c r="M1797">
        <f>VLOOKUP($D1797,metadata!$B$2:$S$450,10,FALSE)</f>
        <v>0</v>
      </c>
      <c r="N1797" t="str">
        <f>VLOOKUP($D1797,metadata!$B$2:$S$450,11,FALSE)</f>
        <v>Atrophaneura alcinous</v>
      </c>
      <c r="O1797" t="str">
        <f>VLOOKUP($D1797,metadata!$B$2:$S$450,12,FALSE)</f>
        <v>lepidoptera</v>
      </c>
      <c r="P1797" t="str">
        <f>VLOOKUP($D1797,metadata!$B$2:$S$450,13,FALSE)</f>
        <v xml:space="preserve"> Fuchu</v>
      </c>
      <c r="Q1797">
        <f>VLOOKUP($D1797,metadata!$B$2:$S$450,14,FALSE)</f>
        <v>35.668968999999997</v>
      </c>
      <c r="R1797">
        <f>VLOOKUP($D1797,metadata!$B$2:$S$450,15,FALSE)</f>
        <v>139.47766899999999</v>
      </c>
      <c r="S1797">
        <f>VLOOKUP($D1797,metadata!$B$2:$S$450,16,FALSE)</f>
        <v>0.05</v>
      </c>
      <c r="T1797">
        <f>VLOOKUP($D1797,metadata!$B$2:$S$450,17,FALSE)</f>
        <v>50</v>
      </c>
      <c r="U1797">
        <f>VLOOKUP($D1797,metadata!$B$2:$S$450,18,FALSE)</f>
        <v>0</v>
      </c>
      <c r="V1797">
        <f>VLOOKUP($D1797,metadata!$B$2:$Z$450,19,FALSE)</f>
        <v>25</v>
      </c>
      <c r="W1797" t="str">
        <f>VLOOKUP($D1797,metadata!$B$2:$Z$450,20,FALSE)</f>
        <v>global average</v>
      </c>
      <c r="X1797">
        <f>VLOOKUP($D1797,metadata!$B$2:$Z$450,21,FALSE)</f>
        <v>0</v>
      </c>
      <c r="Y1797">
        <f>VLOOKUP($D1797,metadata!$B$2:$Z$450,22,FALSE)</f>
        <v>19</v>
      </c>
      <c r="Z1797">
        <f>VLOOKUP($D1797,metadata!$B$2:$Z$450,23,FALSE)</f>
        <v>0</v>
      </c>
      <c r="AA1797">
        <f>VLOOKUP($D1797,metadata!$B$2:$Z$450,24,FALSE)</f>
        <v>0</v>
      </c>
      <c r="AB1797">
        <f>VLOOKUP($D1797,metadata!$B$2:$Z$450,25,FALSE)</f>
        <v>0</v>
      </c>
    </row>
    <row r="1798" spans="3:28" x14ac:dyDescent="0.3">
      <c r="C1798">
        <v>1797</v>
      </c>
      <c r="D1798" s="11" t="str">
        <f t="shared" si="28"/>
        <v>19- Fuchu</v>
      </c>
      <c r="E1798" t="str">
        <f>VLOOKUP($D1798,metadata!$B$2:$S$450,2,FALSE)</f>
        <v>Kato, Y</v>
      </c>
      <c r="F1798" t="str">
        <f>VLOOKUP($D1798,metadata!$B$2:$S$450,3,FALSE)</f>
        <v>Geographic variation in photoperiodic response for the induction of pupal diapause in the Aristolochia-feeding butterfly Atrophaneura alcinous</v>
      </c>
      <c r="G1798" t="str">
        <f>VLOOKUP($D1798,metadata!$B$2:$S$450,4,FALSE)</f>
        <v>10.1303/aez.2005.347</v>
      </c>
      <c r="H1798" t="str">
        <f>VLOOKUP($D1798,metadata!$B$2:$S$450,5,FALSE)</f>
        <v>y</v>
      </c>
      <c r="I1798" t="str">
        <f>VLOOKUP($D1798,metadata!$B$2:$S$450,6,FALSE)</f>
        <v>a</v>
      </c>
      <c r="J1798" t="str">
        <f>VLOOKUP($D1798,metadata!$B$2:$S$450,7,FALSE)</f>
        <v>i</v>
      </c>
      <c r="K1798">
        <f>VLOOKUP($D1798,metadata!$B$2:$S$450,8,FALSE)</f>
        <v>7</v>
      </c>
      <c r="L1798">
        <f>VLOOKUP($D1798,metadata!$B$2:$S$450,9,FALSE)</f>
        <v>5</v>
      </c>
      <c r="M1798">
        <f>VLOOKUP($D1798,metadata!$B$2:$S$450,10,FALSE)</f>
        <v>0</v>
      </c>
      <c r="N1798" t="str">
        <f>VLOOKUP($D1798,metadata!$B$2:$S$450,11,FALSE)</f>
        <v>Atrophaneura alcinous</v>
      </c>
      <c r="O1798" t="str">
        <f>VLOOKUP($D1798,metadata!$B$2:$S$450,12,FALSE)</f>
        <v>lepidoptera</v>
      </c>
      <c r="P1798" t="str">
        <f>VLOOKUP($D1798,metadata!$B$2:$S$450,13,FALSE)</f>
        <v xml:space="preserve"> Fuchu</v>
      </c>
      <c r="Q1798">
        <f>VLOOKUP($D1798,metadata!$B$2:$S$450,14,FALSE)</f>
        <v>35.668968999999997</v>
      </c>
      <c r="R1798">
        <f>VLOOKUP($D1798,metadata!$B$2:$S$450,15,FALSE)</f>
        <v>139.47766899999999</v>
      </c>
      <c r="S1798">
        <f>VLOOKUP($D1798,metadata!$B$2:$S$450,16,FALSE)</f>
        <v>0.05</v>
      </c>
      <c r="T1798">
        <f>VLOOKUP($D1798,metadata!$B$2:$S$450,17,FALSE)</f>
        <v>50</v>
      </c>
      <c r="U1798">
        <f>VLOOKUP($D1798,metadata!$B$2:$S$450,18,FALSE)</f>
        <v>0</v>
      </c>
      <c r="V1798">
        <f>VLOOKUP($D1798,metadata!$B$2:$Z$450,19,FALSE)</f>
        <v>25</v>
      </c>
      <c r="W1798" t="str">
        <f>VLOOKUP($D1798,metadata!$B$2:$Z$450,20,FALSE)</f>
        <v>global average</v>
      </c>
      <c r="X1798">
        <f>VLOOKUP($D1798,metadata!$B$2:$Z$450,21,FALSE)</f>
        <v>0</v>
      </c>
      <c r="Y1798">
        <f>VLOOKUP($D1798,metadata!$B$2:$Z$450,22,FALSE)</f>
        <v>19</v>
      </c>
      <c r="Z1798">
        <f>VLOOKUP($D1798,metadata!$B$2:$Z$450,23,FALSE)</f>
        <v>0</v>
      </c>
      <c r="AA1798">
        <f>VLOOKUP($D1798,metadata!$B$2:$Z$450,24,FALSE)</f>
        <v>0</v>
      </c>
      <c r="AB1798">
        <f>VLOOKUP($D1798,metadata!$B$2:$Z$450,25,FALSE)</f>
        <v>0</v>
      </c>
    </row>
    <row r="1799" spans="3:28" x14ac:dyDescent="0.3">
      <c r="C1799">
        <v>1798</v>
      </c>
      <c r="D1799" s="11" t="str">
        <f t="shared" si="28"/>
        <v>19- Fuchu</v>
      </c>
      <c r="E1799" t="str">
        <f>VLOOKUP($D1799,metadata!$B$2:$S$450,2,FALSE)</f>
        <v>Kato, Y</v>
      </c>
      <c r="F1799" t="str">
        <f>VLOOKUP($D1799,metadata!$B$2:$S$450,3,FALSE)</f>
        <v>Geographic variation in photoperiodic response for the induction of pupal diapause in the Aristolochia-feeding butterfly Atrophaneura alcinous</v>
      </c>
      <c r="G1799" t="str">
        <f>VLOOKUP($D1799,metadata!$B$2:$S$450,4,FALSE)</f>
        <v>10.1303/aez.2005.347</v>
      </c>
      <c r="H1799" t="str">
        <f>VLOOKUP($D1799,metadata!$B$2:$S$450,5,FALSE)</f>
        <v>y</v>
      </c>
      <c r="I1799" t="str">
        <f>VLOOKUP($D1799,metadata!$B$2:$S$450,6,FALSE)</f>
        <v>a</v>
      </c>
      <c r="J1799" t="str">
        <f>VLOOKUP($D1799,metadata!$B$2:$S$450,7,FALSE)</f>
        <v>i</v>
      </c>
      <c r="K1799">
        <f>VLOOKUP($D1799,metadata!$B$2:$S$450,8,FALSE)</f>
        <v>7</v>
      </c>
      <c r="L1799">
        <f>VLOOKUP($D1799,metadata!$B$2:$S$450,9,FALSE)</f>
        <v>5</v>
      </c>
      <c r="M1799">
        <f>VLOOKUP($D1799,metadata!$B$2:$S$450,10,FALSE)</f>
        <v>0</v>
      </c>
      <c r="N1799" t="str">
        <f>VLOOKUP($D1799,metadata!$B$2:$S$450,11,FALSE)</f>
        <v>Atrophaneura alcinous</v>
      </c>
      <c r="O1799" t="str">
        <f>VLOOKUP($D1799,metadata!$B$2:$S$450,12,FALSE)</f>
        <v>lepidoptera</v>
      </c>
      <c r="P1799" t="str">
        <f>VLOOKUP($D1799,metadata!$B$2:$S$450,13,FALSE)</f>
        <v xml:space="preserve"> Fuchu</v>
      </c>
      <c r="Q1799">
        <f>VLOOKUP($D1799,metadata!$B$2:$S$450,14,FALSE)</f>
        <v>35.668968999999997</v>
      </c>
      <c r="R1799">
        <f>VLOOKUP($D1799,metadata!$B$2:$S$450,15,FALSE)</f>
        <v>139.47766899999999</v>
      </c>
      <c r="S1799">
        <f>VLOOKUP($D1799,metadata!$B$2:$S$450,16,FALSE)</f>
        <v>0.05</v>
      </c>
      <c r="T1799">
        <f>VLOOKUP($D1799,metadata!$B$2:$S$450,17,FALSE)</f>
        <v>50</v>
      </c>
      <c r="U1799">
        <f>VLOOKUP($D1799,metadata!$B$2:$S$450,18,FALSE)</f>
        <v>0</v>
      </c>
      <c r="V1799">
        <f>VLOOKUP($D1799,metadata!$B$2:$Z$450,19,FALSE)</f>
        <v>25</v>
      </c>
      <c r="W1799" t="str">
        <f>VLOOKUP($D1799,metadata!$B$2:$Z$450,20,FALSE)</f>
        <v>global average</v>
      </c>
      <c r="X1799">
        <f>VLOOKUP($D1799,metadata!$B$2:$Z$450,21,FALSE)</f>
        <v>0</v>
      </c>
      <c r="Y1799">
        <f>VLOOKUP($D1799,metadata!$B$2:$Z$450,22,FALSE)</f>
        <v>19</v>
      </c>
      <c r="Z1799">
        <f>VLOOKUP($D1799,metadata!$B$2:$Z$450,23,FALSE)</f>
        <v>0</v>
      </c>
      <c r="AA1799">
        <f>VLOOKUP($D1799,metadata!$B$2:$Z$450,24,FALSE)</f>
        <v>0</v>
      </c>
      <c r="AB1799">
        <f>VLOOKUP($D1799,metadata!$B$2:$Z$450,25,FALSE)</f>
        <v>0</v>
      </c>
    </row>
    <row r="1800" spans="3:28" x14ac:dyDescent="0.3">
      <c r="C1800">
        <v>1799</v>
      </c>
      <c r="D1800" s="11" t="str">
        <f t="shared" si="28"/>
        <v>19- Fuchu</v>
      </c>
      <c r="E1800" t="str">
        <f>VLOOKUP($D1800,metadata!$B$2:$S$450,2,FALSE)</f>
        <v>Kato, Y</v>
      </c>
      <c r="F1800" t="str">
        <f>VLOOKUP($D1800,metadata!$B$2:$S$450,3,FALSE)</f>
        <v>Geographic variation in photoperiodic response for the induction of pupal diapause in the Aristolochia-feeding butterfly Atrophaneura alcinous</v>
      </c>
      <c r="G1800" t="str">
        <f>VLOOKUP($D1800,metadata!$B$2:$S$450,4,FALSE)</f>
        <v>10.1303/aez.2005.347</v>
      </c>
      <c r="H1800" t="str">
        <f>VLOOKUP($D1800,metadata!$B$2:$S$450,5,FALSE)</f>
        <v>y</v>
      </c>
      <c r="I1800" t="str">
        <f>VLOOKUP($D1800,metadata!$B$2:$S$450,6,FALSE)</f>
        <v>a</v>
      </c>
      <c r="J1800" t="str">
        <f>VLOOKUP($D1800,metadata!$B$2:$S$450,7,FALSE)</f>
        <v>i</v>
      </c>
      <c r="K1800">
        <f>VLOOKUP($D1800,metadata!$B$2:$S$450,8,FALSE)</f>
        <v>7</v>
      </c>
      <c r="L1800">
        <f>VLOOKUP($D1800,metadata!$B$2:$S$450,9,FALSE)</f>
        <v>5</v>
      </c>
      <c r="M1800">
        <f>VLOOKUP($D1800,metadata!$B$2:$S$450,10,FALSE)</f>
        <v>0</v>
      </c>
      <c r="N1800" t="str">
        <f>VLOOKUP($D1800,metadata!$B$2:$S$450,11,FALSE)</f>
        <v>Atrophaneura alcinous</v>
      </c>
      <c r="O1800" t="str">
        <f>VLOOKUP($D1800,metadata!$B$2:$S$450,12,FALSE)</f>
        <v>lepidoptera</v>
      </c>
      <c r="P1800" t="str">
        <f>VLOOKUP($D1800,metadata!$B$2:$S$450,13,FALSE)</f>
        <v xml:space="preserve"> Fuchu</v>
      </c>
      <c r="Q1800">
        <f>VLOOKUP($D1800,metadata!$B$2:$S$450,14,FALSE)</f>
        <v>35.668968999999997</v>
      </c>
      <c r="R1800">
        <f>VLOOKUP($D1800,metadata!$B$2:$S$450,15,FALSE)</f>
        <v>139.47766899999999</v>
      </c>
      <c r="S1800">
        <f>VLOOKUP($D1800,metadata!$B$2:$S$450,16,FALSE)</f>
        <v>0.05</v>
      </c>
      <c r="T1800">
        <f>VLOOKUP($D1800,metadata!$B$2:$S$450,17,FALSE)</f>
        <v>50</v>
      </c>
      <c r="U1800">
        <f>VLOOKUP($D1800,metadata!$B$2:$S$450,18,FALSE)</f>
        <v>0</v>
      </c>
      <c r="V1800">
        <f>VLOOKUP($D1800,metadata!$B$2:$Z$450,19,FALSE)</f>
        <v>25</v>
      </c>
      <c r="W1800" t="str">
        <f>VLOOKUP($D1800,metadata!$B$2:$Z$450,20,FALSE)</f>
        <v>global average</v>
      </c>
      <c r="X1800">
        <f>VLOOKUP($D1800,metadata!$B$2:$Z$450,21,FALSE)</f>
        <v>0</v>
      </c>
      <c r="Y1800">
        <f>VLOOKUP($D1800,metadata!$B$2:$Z$450,22,FALSE)</f>
        <v>19</v>
      </c>
      <c r="Z1800">
        <f>VLOOKUP($D1800,metadata!$B$2:$Z$450,23,FALSE)</f>
        <v>0</v>
      </c>
      <c r="AA1800">
        <f>VLOOKUP($D1800,metadata!$B$2:$Z$450,24,FALSE)</f>
        <v>0</v>
      </c>
      <c r="AB1800">
        <f>VLOOKUP($D1800,metadata!$B$2:$Z$450,25,FALSE)</f>
        <v>0</v>
      </c>
    </row>
    <row r="1801" spans="3:28" x14ac:dyDescent="0.3">
      <c r="C1801">
        <v>1800</v>
      </c>
      <c r="D1801" s="11" t="str">
        <f t="shared" si="28"/>
        <v>19- Fuchu</v>
      </c>
      <c r="E1801" t="str">
        <f>VLOOKUP($D1801,metadata!$B$2:$S$450,2,FALSE)</f>
        <v>Kato, Y</v>
      </c>
      <c r="F1801" t="str">
        <f>VLOOKUP($D1801,metadata!$B$2:$S$450,3,FALSE)</f>
        <v>Geographic variation in photoperiodic response for the induction of pupal diapause in the Aristolochia-feeding butterfly Atrophaneura alcinous</v>
      </c>
      <c r="G1801" t="str">
        <f>VLOOKUP($D1801,metadata!$B$2:$S$450,4,FALSE)</f>
        <v>10.1303/aez.2005.347</v>
      </c>
      <c r="H1801" t="str">
        <f>VLOOKUP($D1801,metadata!$B$2:$S$450,5,FALSE)</f>
        <v>y</v>
      </c>
      <c r="I1801" t="str">
        <f>VLOOKUP($D1801,metadata!$B$2:$S$450,6,FALSE)</f>
        <v>a</v>
      </c>
      <c r="J1801" t="str">
        <f>VLOOKUP($D1801,metadata!$B$2:$S$450,7,FALSE)</f>
        <v>i</v>
      </c>
      <c r="K1801">
        <f>VLOOKUP($D1801,metadata!$B$2:$S$450,8,FALSE)</f>
        <v>7</v>
      </c>
      <c r="L1801">
        <f>VLOOKUP($D1801,metadata!$B$2:$S$450,9,FALSE)</f>
        <v>5</v>
      </c>
      <c r="M1801">
        <f>VLOOKUP($D1801,metadata!$B$2:$S$450,10,FALSE)</f>
        <v>0</v>
      </c>
      <c r="N1801" t="str">
        <f>VLOOKUP($D1801,metadata!$B$2:$S$450,11,FALSE)</f>
        <v>Atrophaneura alcinous</v>
      </c>
      <c r="O1801" t="str">
        <f>VLOOKUP($D1801,metadata!$B$2:$S$450,12,FALSE)</f>
        <v>lepidoptera</v>
      </c>
      <c r="P1801" t="str">
        <f>VLOOKUP($D1801,metadata!$B$2:$S$450,13,FALSE)</f>
        <v xml:space="preserve"> Fuchu</v>
      </c>
      <c r="Q1801">
        <f>VLOOKUP($D1801,metadata!$B$2:$S$450,14,FALSE)</f>
        <v>35.668968999999997</v>
      </c>
      <c r="R1801">
        <f>VLOOKUP($D1801,metadata!$B$2:$S$450,15,FALSE)</f>
        <v>139.47766899999999</v>
      </c>
      <c r="S1801">
        <f>VLOOKUP($D1801,metadata!$B$2:$S$450,16,FALSE)</f>
        <v>0.05</v>
      </c>
      <c r="T1801">
        <f>VLOOKUP($D1801,metadata!$B$2:$S$450,17,FALSE)</f>
        <v>50</v>
      </c>
      <c r="U1801">
        <f>VLOOKUP($D1801,metadata!$B$2:$S$450,18,FALSE)</f>
        <v>0</v>
      </c>
      <c r="V1801">
        <f>VLOOKUP($D1801,metadata!$B$2:$Z$450,19,FALSE)</f>
        <v>25</v>
      </c>
      <c r="W1801" t="str">
        <f>VLOOKUP($D1801,metadata!$B$2:$Z$450,20,FALSE)</f>
        <v>global average</v>
      </c>
      <c r="X1801">
        <f>VLOOKUP($D1801,metadata!$B$2:$Z$450,21,FALSE)</f>
        <v>0</v>
      </c>
      <c r="Y1801">
        <f>VLOOKUP($D1801,metadata!$B$2:$Z$450,22,FALSE)</f>
        <v>19</v>
      </c>
      <c r="Z1801">
        <f>VLOOKUP($D1801,metadata!$B$2:$Z$450,23,FALSE)</f>
        <v>0</v>
      </c>
      <c r="AA1801">
        <f>VLOOKUP($D1801,metadata!$B$2:$Z$450,24,FALSE)</f>
        <v>0</v>
      </c>
      <c r="AB1801">
        <f>VLOOKUP($D1801,metadata!$B$2:$Z$450,25,FALSE)</f>
        <v>0</v>
      </c>
    </row>
    <row r="1802" spans="3:28" x14ac:dyDescent="0.3">
      <c r="C1802">
        <v>1801</v>
      </c>
      <c r="D1802" s="11" t="str">
        <f t="shared" si="28"/>
        <v>19- Fuchu</v>
      </c>
      <c r="E1802" t="str">
        <f>VLOOKUP($D1802,metadata!$B$2:$S$450,2,FALSE)</f>
        <v>Kato, Y</v>
      </c>
      <c r="F1802" t="str">
        <f>VLOOKUP($D1802,metadata!$B$2:$S$450,3,FALSE)</f>
        <v>Geographic variation in photoperiodic response for the induction of pupal diapause in the Aristolochia-feeding butterfly Atrophaneura alcinous</v>
      </c>
      <c r="G1802" t="str">
        <f>VLOOKUP($D1802,metadata!$B$2:$S$450,4,FALSE)</f>
        <v>10.1303/aez.2005.347</v>
      </c>
      <c r="H1802" t="str">
        <f>VLOOKUP($D1802,metadata!$B$2:$S$450,5,FALSE)</f>
        <v>y</v>
      </c>
      <c r="I1802" t="str">
        <f>VLOOKUP($D1802,metadata!$B$2:$S$450,6,FALSE)</f>
        <v>a</v>
      </c>
      <c r="J1802" t="str">
        <f>VLOOKUP($D1802,metadata!$B$2:$S$450,7,FALSE)</f>
        <v>i</v>
      </c>
      <c r="K1802">
        <f>VLOOKUP($D1802,metadata!$B$2:$S$450,8,FALSE)</f>
        <v>7</v>
      </c>
      <c r="L1802">
        <f>VLOOKUP($D1802,metadata!$B$2:$S$450,9,FALSE)</f>
        <v>5</v>
      </c>
      <c r="M1802">
        <f>VLOOKUP($D1802,metadata!$B$2:$S$450,10,FALSE)</f>
        <v>0</v>
      </c>
      <c r="N1802" t="str">
        <f>VLOOKUP($D1802,metadata!$B$2:$S$450,11,FALSE)</f>
        <v>Atrophaneura alcinous</v>
      </c>
      <c r="O1802" t="str">
        <f>VLOOKUP($D1802,metadata!$B$2:$S$450,12,FALSE)</f>
        <v>lepidoptera</v>
      </c>
      <c r="P1802" t="str">
        <f>VLOOKUP($D1802,metadata!$B$2:$S$450,13,FALSE)</f>
        <v xml:space="preserve"> Fuchu</v>
      </c>
      <c r="Q1802">
        <f>VLOOKUP($D1802,metadata!$B$2:$S$450,14,FALSE)</f>
        <v>35.668968999999997</v>
      </c>
      <c r="R1802">
        <f>VLOOKUP($D1802,metadata!$B$2:$S$450,15,FALSE)</f>
        <v>139.47766899999999</v>
      </c>
      <c r="S1802">
        <f>VLOOKUP($D1802,metadata!$B$2:$S$450,16,FALSE)</f>
        <v>0.05</v>
      </c>
      <c r="T1802">
        <f>VLOOKUP($D1802,metadata!$B$2:$S$450,17,FALSE)</f>
        <v>50</v>
      </c>
      <c r="U1802">
        <f>VLOOKUP($D1802,metadata!$B$2:$S$450,18,FALSE)</f>
        <v>0</v>
      </c>
      <c r="V1802">
        <f>VLOOKUP($D1802,metadata!$B$2:$Z$450,19,FALSE)</f>
        <v>25</v>
      </c>
      <c r="W1802" t="str">
        <f>VLOOKUP($D1802,metadata!$B$2:$Z$450,20,FALSE)</f>
        <v>global average</v>
      </c>
      <c r="X1802">
        <f>VLOOKUP($D1802,metadata!$B$2:$Z$450,21,FALSE)</f>
        <v>0</v>
      </c>
      <c r="Y1802">
        <f>VLOOKUP($D1802,metadata!$B$2:$Z$450,22,FALSE)</f>
        <v>19</v>
      </c>
      <c r="Z1802">
        <f>VLOOKUP($D1802,metadata!$B$2:$Z$450,23,FALSE)</f>
        <v>0</v>
      </c>
      <c r="AA1802">
        <f>VLOOKUP($D1802,metadata!$B$2:$Z$450,24,FALSE)</f>
        <v>0</v>
      </c>
      <c r="AB1802">
        <f>VLOOKUP($D1802,metadata!$B$2:$Z$450,25,FALSE)</f>
        <v>0</v>
      </c>
    </row>
    <row r="1803" spans="3:28" x14ac:dyDescent="0.3">
      <c r="C1803">
        <v>1802</v>
      </c>
      <c r="D1803" s="11" t="str">
        <f t="shared" si="28"/>
        <v>19- Fuchu</v>
      </c>
      <c r="E1803" t="str">
        <f>VLOOKUP($D1803,metadata!$B$2:$S$450,2,FALSE)</f>
        <v>Kato, Y</v>
      </c>
      <c r="F1803" t="str">
        <f>VLOOKUP($D1803,metadata!$B$2:$S$450,3,FALSE)</f>
        <v>Geographic variation in photoperiodic response for the induction of pupal diapause in the Aristolochia-feeding butterfly Atrophaneura alcinous</v>
      </c>
      <c r="G1803" t="str">
        <f>VLOOKUP($D1803,metadata!$B$2:$S$450,4,FALSE)</f>
        <v>10.1303/aez.2005.347</v>
      </c>
      <c r="H1803" t="str">
        <f>VLOOKUP($D1803,metadata!$B$2:$S$450,5,FALSE)</f>
        <v>y</v>
      </c>
      <c r="I1803" t="str">
        <f>VLOOKUP($D1803,metadata!$B$2:$S$450,6,FALSE)</f>
        <v>a</v>
      </c>
      <c r="J1803" t="str">
        <f>VLOOKUP($D1803,metadata!$B$2:$S$450,7,FALSE)</f>
        <v>i</v>
      </c>
      <c r="K1803">
        <f>VLOOKUP($D1803,metadata!$B$2:$S$450,8,FALSE)</f>
        <v>7</v>
      </c>
      <c r="L1803">
        <f>VLOOKUP($D1803,metadata!$B$2:$S$450,9,FALSE)</f>
        <v>5</v>
      </c>
      <c r="M1803">
        <f>VLOOKUP($D1803,metadata!$B$2:$S$450,10,FALSE)</f>
        <v>0</v>
      </c>
      <c r="N1803" t="str">
        <f>VLOOKUP($D1803,metadata!$B$2:$S$450,11,FALSE)</f>
        <v>Atrophaneura alcinous</v>
      </c>
      <c r="O1803" t="str">
        <f>VLOOKUP($D1803,metadata!$B$2:$S$450,12,FALSE)</f>
        <v>lepidoptera</v>
      </c>
      <c r="P1803" t="str">
        <f>VLOOKUP($D1803,metadata!$B$2:$S$450,13,FALSE)</f>
        <v xml:space="preserve"> Fuchu</v>
      </c>
      <c r="Q1803">
        <f>VLOOKUP($D1803,metadata!$B$2:$S$450,14,FALSE)</f>
        <v>35.668968999999997</v>
      </c>
      <c r="R1803">
        <f>VLOOKUP($D1803,metadata!$B$2:$S$450,15,FALSE)</f>
        <v>139.47766899999999</v>
      </c>
      <c r="S1803">
        <f>VLOOKUP($D1803,metadata!$B$2:$S$450,16,FALSE)</f>
        <v>0.05</v>
      </c>
      <c r="T1803">
        <f>VLOOKUP($D1803,metadata!$B$2:$S$450,17,FALSE)</f>
        <v>50</v>
      </c>
      <c r="U1803">
        <f>VLOOKUP($D1803,metadata!$B$2:$S$450,18,FALSE)</f>
        <v>0</v>
      </c>
      <c r="V1803">
        <f>VLOOKUP($D1803,metadata!$B$2:$Z$450,19,FALSE)</f>
        <v>25</v>
      </c>
      <c r="W1803" t="str">
        <f>VLOOKUP($D1803,metadata!$B$2:$Z$450,20,FALSE)</f>
        <v>global average</v>
      </c>
      <c r="X1803">
        <f>VLOOKUP($D1803,metadata!$B$2:$Z$450,21,FALSE)</f>
        <v>0</v>
      </c>
      <c r="Y1803">
        <f>VLOOKUP($D1803,metadata!$B$2:$Z$450,22,FALSE)</f>
        <v>19</v>
      </c>
      <c r="Z1803">
        <f>VLOOKUP($D1803,metadata!$B$2:$Z$450,23,FALSE)</f>
        <v>0</v>
      </c>
      <c r="AA1803">
        <f>VLOOKUP($D1803,metadata!$B$2:$Z$450,24,FALSE)</f>
        <v>0</v>
      </c>
      <c r="AB1803">
        <f>VLOOKUP($D1803,metadata!$B$2:$Z$450,25,FALSE)</f>
        <v>0</v>
      </c>
    </row>
    <row r="1804" spans="3:28" x14ac:dyDescent="0.3">
      <c r="C1804">
        <v>1803</v>
      </c>
      <c r="D1804" s="11" t="str">
        <f t="shared" si="28"/>
        <v>19- Fuchu</v>
      </c>
      <c r="E1804" t="str">
        <f>VLOOKUP($D1804,metadata!$B$2:$S$450,2,FALSE)</f>
        <v>Kato, Y</v>
      </c>
      <c r="F1804" t="str">
        <f>VLOOKUP($D1804,metadata!$B$2:$S$450,3,FALSE)</f>
        <v>Geographic variation in photoperiodic response for the induction of pupal diapause in the Aristolochia-feeding butterfly Atrophaneura alcinous</v>
      </c>
      <c r="G1804" t="str">
        <f>VLOOKUP($D1804,metadata!$B$2:$S$450,4,FALSE)</f>
        <v>10.1303/aez.2005.347</v>
      </c>
      <c r="H1804" t="str">
        <f>VLOOKUP($D1804,metadata!$B$2:$S$450,5,FALSE)</f>
        <v>y</v>
      </c>
      <c r="I1804" t="str">
        <f>VLOOKUP($D1804,metadata!$B$2:$S$450,6,FALSE)</f>
        <v>a</v>
      </c>
      <c r="J1804" t="str">
        <f>VLOOKUP($D1804,metadata!$B$2:$S$450,7,FALSE)</f>
        <v>i</v>
      </c>
      <c r="K1804">
        <f>VLOOKUP($D1804,metadata!$B$2:$S$450,8,FALSE)</f>
        <v>7</v>
      </c>
      <c r="L1804">
        <f>VLOOKUP($D1804,metadata!$B$2:$S$450,9,FALSE)</f>
        <v>5</v>
      </c>
      <c r="M1804">
        <f>VLOOKUP($D1804,metadata!$B$2:$S$450,10,FALSE)</f>
        <v>0</v>
      </c>
      <c r="N1804" t="str">
        <f>VLOOKUP($D1804,metadata!$B$2:$S$450,11,FALSE)</f>
        <v>Atrophaneura alcinous</v>
      </c>
      <c r="O1804" t="str">
        <f>VLOOKUP($D1804,metadata!$B$2:$S$450,12,FALSE)</f>
        <v>lepidoptera</v>
      </c>
      <c r="P1804" t="str">
        <f>VLOOKUP($D1804,metadata!$B$2:$S$450,13,FALSE)</f>
        <v xml:space="preserve"> Fuchu</v>
      </c>
      <c r="Q1804">
        <f>VLOOKUP($D1804,metadata!$B$2:$S$450,14,FALSE)</f>
        <v>35.668968999999997</v>
      </c>
      <c r="R1804">
        <f>VLOOKUP($D1804,metadata!$B$2:$S$450,15,FALSE)</f>
        <v>139.47766899999999</v>
      </c>
      <c r="S1804">
        <f>VLOOKUP($D1804,metadata!$B$2:$S$450,16,FALSE)</f>
        <v>0.05</v>
      </c>
      <c r="T1804">
        <f>VLOOKUP($D1804,metadata!$B$2:$S$450,17,FALSE)</f>
        <v>50</v>
      </c>
      <c r="U1804">
        <f>VLOOKUP($D1804,metadata!$B$2:$S$450,18,FALSE)</f>
        <v>0</v>
      </c>
      <c r="V1804">
        <f>VLOOKUP($D1804,metadata!$B$2:$Z$450,19,FALSE)</f>
        <v>25</v>
      </c>
      <c r="W1804" t="str">
        <f>VLOOKUP($D1804,metadata!$B$2:$Z$450,20,FALSE)</f>
        <v>global average</v>
      </c>
      <c r="X1804">
        <f>VLOOKUP($D1804,metadata!$B$2:$Z$450,21,FALSE)</f>
        <v>0</v>
      </c>
      <c r="Y1804">
        <f>VLOOKUP($D1804,metadata!$B$2:$Z$450,22,FALSE)</f>
        <v>19</v>
      </c>
      <c r="Z1804">
        <f>VLOOKUP($D1804,metadata!$B$2:$Z$450,23,FALSE)</f>
        <v>0</v>
      </c>
      <c r="AA1804">
        <f>VLOOKUP($D1804,metadata!$B$2:$Z$450,24,FALSE)</f>
        <v>0</v>
      </c>
      <c r="AB1804">
        <f>VLOOKUP($D1804,metadata!$B$2:$Z$450,25,FALSE)</f>
        <v>0</v>
      </c>
    </row>
    <row r="1805" spans="3:28" x14ac:dyDescent="0.3">
      <c r="C1805">
        <v>1804</v>
      </c>
      <c r="D1805" s="11" t="str">
        <f t="shared" si="28"/>
        <v>19- Fuchu</v>
      </c>
      <c r="E1805" t="str">
        <f>VLOOKUP($D1805,metadata!$B$2:$S$450,2,FALSE)</f>
        <v>Kato, Y</v>
      </c>
      <c r="F1805" t="str">
        <f>VLOOKUP($D1805,metadata!$B$2:$S$450,3,FALSE)</f>
        <v>Geographic variation in photoperiodic response for the induction of pupal diapause in the Aristolochia-feeding butterfly Atrophaneura alcinous</v>
      </c>
      <c r="G1805" t="str">
        <f>VLOOKUP($D1805,metadata!$B$2:$S$450,4,FALSE)</f>
        <v>10.1303/aez.2005.347</v>
      </c>
      <c r="H1805" t="str">
        <f>VLOOKUP($D1805,metadata!$B$2:$S$450,5,FALSE)</f>
        <v>y</v>
      </c>
      <c r="I1805" t="str">
        <f>VLOOKUP($D1805,metadata!$B$2:$S$450,6,FALSE)</f>
        <v>a</v>
      </c>
      <c r="J1805" t="str">
        <f>VLOOKUP($D1805,metadata!$B$2:$S$450,7,FALSE)</f>
        <v>i</v>
      </c>
      <c r="K1805">
        <f>VLOOKUP($D1805,metadata!$B$2:$S$450,8,FALSE)</f>
        <v>7</v>
      </c>
      <c r="L1805">
        <f>VLOOKUP($D1805,metadata!$B$2:$S$450,9,FALSE)</f>
        <v>5</v>
      </c>
      <c r="M1805">
        <f>VLOOKUP($D1805,metadata!$B$2:$S$450,10,FALSE)</f>
        <v>0</v>
      </c>
      <c r="N1805" t="str">
        <f>VLOOKUP($D1805,metadata!$B$2:$S$450,11,FALSE)</f>
        <v>Atrophaneura alcinous</v>
      </c>
      <c r="O1805" t="str">
        <f>VLOOKUP($D1805,metadata!$B$2:$S$450,12,FALSE)</f>
        <v>lepidoptera</v>
      </c>
      <c r="P1805" t="str">
        <f>VLOOKUP($D1805,metadata!$B$2:$S$450,13,FALSE)</f>
        <v xml:space="preserve"> Fuchu</v>
      </c>
      <c r="Q1805">
        <f>VLOOKUP($D1805,metadata!$B$2:$S$450,14,FALSE)</f>
        <v>35.668968999999997</v>
      </c>
      <c r="R1805">
        <f>VLOOKUP($D1805,metadata!$B$2:$S$450,15,FALSE)</f>
        <v>139.47766899999999</v>
      </c>
      <c r="S1805">
        <f>VLOOKUP($D1805,metadata!$B$2:$S$450,16,FALSE)</f>
        <v>0.05</v>
      </c>
      <c r="T1805">
        <f>VLOOKUP($D1805,metadata!$B$2:$S$450,17,FALSE)</f>
        <v>50</v>
      </c>
      <c r="U1805">
        <f>VLOOKUP($D1805,metadata!$B$2:$S$450,18,FALSE)</f>
        <v>0</v>
      </c>
      <c r="V1805">
        <f>VLOOKUP($D1805,metadata!$B$2:$Z$450,19,FALSE)</f>
        <v>25</v>
      </c>
      <c r="W1805" t="str">
        <f>VLOOKUP($D1805,metadata!$B$2:$Z$450,20,FALSE)</f>
        <v>global average</v>
      </c>
      <c r="X1805">
        <f>VLOOKUP($D1805,metadata!$B$2:$Z$450,21,FALSE)</f>
        <v>0</v>
      </c>
      <c r="Y1805">
        <f>VLOOKUP($D1805,metadata!$B$2:$Z$450,22,FALSE)</f>
        <v>19</v>
      </c>
      <c r="Z1805">
        <f>VLOOKUP($D1805,metadata!$B$2:$Z$450,23,FALSE)</f>
        <v>0</v>
      </c>
      <c r="AA1805">
        <f>VLOOKUP($D1805,metadata!$B$2:$Z$450,24,FALSE)</f>
        <v>0</v>
      </c>
      <c r="AB1805">
        <f>VLOOKUP($D1805,metadata!$B$2:$Z$450,25,FALSE)</f>
        <v>0</v>
      </c>
    </row>
    <row r="1806" spans="3:28" x14ac:dyDescent="0.3">
      <c r="C1806">
        <v>1805</v>
      </c>
      <c r="D1806" s="11" t="str">
        <f t="shared" si="28"/>
        <v>19- Fuchu</v>
      </c>
      <c r="E1806" t="str">
        <f>VLOOKUP($D1806,metadata!$B$2:$S$450,2,FALSE)</f>
        <v>Kato, Y</v>
      </c>
      <c r="F1806" t="str">
        <f>VLOOKUP($D1806,metadata!$B$2:$S$450,3,FALSE)</f>
        <v>Geographic variation in photoperiodic response for the induction of pupal diapause in the Aristolochia-feeding butterfly Atrophaneura alcinous</v>
      </c>
      <c r="G1806" t="str">
        <f>VLOOKUP($D1806,metadata!$B$2:$S$450,4,FALSE)</f>
        <v>10.1303/aez.2005.347</v>
      </c>
      <c r="H1806" t="str">
        <f>VLOOKUP($D1806,metadata!$B$2:$S$450,5,FALSE)</f>
        <v>y</v>
      </c>
      <c r="I1806" t="str">
        <f>VLOOKUP($D1806,metadata!$B$2:$S$450,6,FALSE)</f>
        <v>a</v>
      </c>
      <c r="J1806" t="str">
        <f>VLOOKUP($D1806,metadata!$B$2:$S$450,7,FALSE)</f>
        <v>i</v>
      </c>
      <c r="K1806">
        <f>VLOOKUP($D1806,metadata!$B$2:$S$450,8,FALSE)</f>
        <v>7</v>
      </c>
      <c r="L1806">
        <f>VLOOKUP($D1806,metadata!$B$2:$S$450,9,FALSE)</f>
        <v>5</v>
      </c>
      <c r="M1806">
        <f>VLOOKUP($D1806,metadata!$B$2:$S$450,10,FALSE)</f>
        <v>0</v>
      </c>
      <c r="N1806" t="str">
        <f>VLOOKUP($D1806,metadata!$B$2:$S$450,11,FALSE)</f>
        <v>Atrophaneura alcinous</v>
      </c>
      <c r="O1806" t="str">
        <f>VLOOKUP($D1806,metadata!$B$2:$S$450,12,FALSE)</f>
        <v>lepidoptera</v>
      </c>
      <c r="P1806" t="str">
        <f>VLOOKUP($D1806,metadata!$B$2:$S$450,13,FALSE)</f>
        <v xml:space="preserve"> Fuchu</v>
      </c>
      <c r="Q1806">
        <f>VLOOKUP($D1806,metadata!$B$2:$S$450,14,FALSE)</f>
        <v>35.668968999999997</v>
      </c>
      <c r="R1806">
        <f>VLOOKUP($D1806,metadata!$B$2:$S$450,15,FALSE)</f>
        <v>139.47766899999999</v>
      </c>
      <c r="S1806">
        <f>VLOOKUP($D1806,metadata!$B$2:$S$450,16,FALSE)</f>
        <v>0.05</v>
      </c>
      <c r="T1806">
        <f>VLOOKUP($D1806,metadata!$B$2:$S$450,17,FALSE)</f>
        <v>50</v>
      </c>
      <c r="U1806">
        <f>VLOOKUP($D1806,metadata!$B$2:$S$450,18,FALSE)</f>
        <v>0</v>
      </c>
      <c r="V1806">
        <f>VLOOKUP($D1806,metadata!$B$2:$Z$450,19,FALSE)</f>
        <v>25</v>
      </c>
      <c r="W1806" t="str">
        <f>VLOOKUP($D1806,metadata!$B$2:$Z$450,20,FALSE)</f>
        <v>global average</v>
      </c>
      <c r="X1806">
        <f>VLOOKUP($D1806,metadata!$B$2:$Z$450,21,FALSE)</f>
        <v>0</v>
      </c>
      <c r="Y1806">
        <f>VLOOKUP($D1806,metadata!$B$2:$Z$450,22,FALSE)</f>
        <v>19</v>
      </c>
      <c r="Z1806">
        <f>VLOOKUP($D1806,metadata!$B$2:$Z$450,23,FALSE)</f>
        <v>0</v>
      </c>
      <c r="AA1806">
        <f>VLOOKUP($D1806,metadata!$B$2:$Z$450,24,FALSE)</f>
        <v>0</v>
      </c>
      <c r="AB1806">
        <f>VLOOKUP($D1806,metadata!$B$2:$Z$450,25,FALSE)</f>
        <v>0</v>
      </c>
    </row>
    <row r="1807" spans="3:28" x14ac:dyDescent="0.3">
      <c r="C1807">
        <v>1806</v>
      </c>
      <c r="D1807" s="11" t="str">
        <f t="shared" si="28"/>
        <v>19- Fuchu</v>
      </c>
      <c r="E1807" t="str">
        <f>VLOOKUP($D1807,metadata!$B$2:$S$450,2,FALSE)</f>
        <v>Kato, Y</v>
      </c>
      <c r="F1807" t="str">
        <f>VLOOKUP($D1807,metadata!$B$2:$S$450,3,FALSE)</f>
        <v>Geographic variation in photoperiodic response for the induction of pupal diapause in the Aristolochia-feeding butterfly Atrophaneura alcinous</v>
      </c>
      <c r="G1807" t="str">
        <f>VLOOKUP($D1807,metadata!$B$2:$S$450,4,FALSE)</f>
        <v>10.1303/aez.2005.347</v>
      </c>
      <c r="H1807" t="str">
        <f>VLOOKUP($D1807,metadata!$B$2:$S$450,5,FALSE)</f>
        <v>y</v>
      </c>
      <c r="I1807" t="str">
        <f>VLOOKUP($D1807,metadata!$B$2:$S$450,6,FALSE)</f>
        <v>a</v>
      </c>
      <c r="J1807" t="str">
        <f>VLOOKUP($D1807,metadata!$B$2:$S$450,7,FALSE)</f>
        <v>i</v>
      </c>
      <c r="K1807">
        <f>VLOOKUP($D1807,metadata!$B$2:$S$450,8,FALSE)</f>
        <v>7</v>
      </c>
      <c r="L1807">
        <f>VLOOKUP($D1807,metadata!$B$2:$S$450,9,FALSE)</f>
        <v>5</v>
      </c>
      <c r="M1807">
        <f>VLOOKUP($D1807,metadata!$B$2:$S$450,10,FALSE)</f>
        <v>0</v>
      </c>
      <c r="N1807" t="str">
        <f>VLOOKUP($D1807,metadata!$B$2:$S$450,11,FALSE)</f>
        <v>Atrophaneura alcinous</v>
      </c>
      <c r="O1807" t="str">
        <f>VLOOKUP($D1807,metadata!$B$2:$S$450,12,FALSE)</f>
        <v>lepidoptera</v>
      </c>
      <c r="P1807" t="str">
        <f>VLOOKUP($D1807,metadata!$B$2:$S$450,13,FALSE)</f>
        <v xml:space="preserve"> Fuchu</v>
      </c>
      <c r="Q1807">
        <f>VLOOKUP($D1807,metadata!$B$2:$S$450,14,FALSE)</f>
        <v>35.668968999999997</v>
      </c>
      <c r="R1807">
        <f>VLOOKUP($D1807,metadata!$B$2:$S$450,15,FALSE)</f>
        <v>139.47766899999999</v>
      </c>
      <c r="S1807">
        <f>VLOOKUP($D1807,metadata!$B$2:$S$450,16,FALSE)</f>
        <v>0.05</v>
      </c>
      <c r="T1807">
        <f>VLOOKUP($D1807,metadata!$B$2:$S$450,17,FALSE)</f>
        <v>50</v>
      </c>
      <c r="U1807">
        <f>VLOOKUP($D1807,metadata!$B$2:$S$450,18,FALSE)</f>
        <v>0</v>
      </c>
      <c r="V1807">
        <f>VLOOKUP($D1807,metadata!$B$2:$Z$450,19,FALSE)</f>
        <v>25</v>
      </c>
      <c r="W1807" t="str">
        <f>VLOOKUP($D1807,metadata!$B$2:$Z$450,20,FALSE)</f>
        <v>global average</v>
      </c>
      <c r="X1807">
        <f>VLOOKUP($D1807,metadata!$B$2:$Z$450,21,FALSE)</f>
        <v>0</v>
      </c>
      <c r="Y1807">
        <f>VLOOKUP($D1807,metadata!$B$2:$Z$450,22,FALSE)</f>
        <v>19</v>
      </c>
      <c r="Z1807">
        <f>VLOOKUP($D1807,metadata!$B$2:$Z$450,23,FALSE)</f>
        <v>0</v>
      </c>
      <c r="AA1807">
        <f>VLOOKUP($D1807,metadata!$B$2:$Z$450,24,FALSE)</f>
        <v>0</v>
      </c>
      <c r="AB1807">
        <f>VLOOKUP($D1807,metadata!$B$2:$Z$450,25,FALSE)</f>
        <v>0</v>
      </c>
    </row>
    <row r="1808" spans="3:28" x14ac:dyDescent="0.3">
      <c r="C1808">
        <v>1807</v>
      </c>
      <c r="D1808" s="11" t="str">
        <f t="shared" si="28"/>
        <v>19- Fuchu</v>
      </c>
      <c r="E1808" t="str">
        <f>VLOOKUP($D1808,metadata!$B$2:$S$450,2,FALSE)</f>
        <v>Kato, Y</v>
      </c>
      <c r="F1808" t="str">
        <f>VLOOKUP($D1808,metadata!$B$2:$S$450,3,FALSE)</f>
        <v>Geographic variation in photoperiodic response for the induction of pupal diapause in the Aristolochia-feeding butterfly Atrophaneura alcinous</v>
      </c>
      <c r="G1808" t="str">
        <f>VLOOKUP($D1808,metadata!$B$2:$S$450,4,FALSE)</f>
        <v>10.1303/aez.2005.347</v>
      </c>
      <c r="H1808" t="str">
        <f>VLOOKUP($D1808,metadata!$B$2:$S$450,5,FALSE)</f>
        <v>y</v>
      </c>
      <c r="I1808" t="str">
        <f>VLOOKUP($D1808,metadata!$B$2:$S$450,6,FALSE)</f>
        <v>a</v>
      </c>
      <c r="J1808" t="str">
        <f>VLOOKUP($D1808,metadata!$B$2:$S$450,7,FALSE)</f>
        <v>i</v>
      </c>
      <c r="K1808">
        <f>VLOOKUP($D1808,metadata!$B$2:$S$450,8,FALSE)</f>
        <v>7</v>
      </c>
      <c r="L1808">
        <f>VLOOKUP($D1808,metadata!$B$2:$S$450,9,FALSE)</f>
        <v>5</v>
      </c>
      <c r="M1808">
        <f>VLOOKUP($D1808,metadata!$B$2:$S$450,10,FALSE)</f>
        <v>0</v>
      </c>
      <c r="N1808" t="str">
        <f>VLOOKUP($D1808,metadata!$B$2:$S$450,11,FALSE)</f>
        <v>Atrophaneura alcinous</v>
      </c>
      <c r="O1808" t="str">
        <f>VLOOKUP($D1808,metadata!$B$2:$S$450,12,FALSE)</f>
        <v>lepidoptera</v>
      </c>
      <c r="P1808" t="str">
        <f>VLOOKUP($D1808,metadata!$B$2:$S$450,13,FALSE)</f>
        <v xml:space="preserve"> Fuchu</v>
      </c>
      <c r="Q1808">
        <f>VLOOKUP($D1808,metadata!$B$2:$S$450,14,FALSE)</f>
        <v>35.668968999999997</v>
      </c>
      <c r="R1808">
        <f>VLOOKUP($D1808,metadata!$B$2:$S$450,15,FALSE)</f>
        <v>139.47766899999999</v>
      </c>
      <c r="S1808">
        <f>VLOOKUP($D1808,metadata!$B$2:$S$450,16,FALSE)</f>
        <v>0.05</v>
      </c>
      <c r="T1808">
        <f>VLOOKUP($D1808,metadata!$B$2:$S$450,17,FALSE)</f>
        <v>50</v>
      </c>
      <c r="U1808">
        <f>VLOOKUP($D1808,metadata!$B$2:$S$450,18,FALSE)</f>
        <v>0</v>
      </c>
      <c r="V1808">
        <f>VLOOKUP($D1808,metadata!$B$2:$Z$450,19,FALSE)</f>
        <v>25</v>
      </c>
      <c r="W1808" t="str">
        <f>VLOOKUP($D1808,metadata!$B$2:$Z$450,20,FALSE)</f>
        <v>global average</v>
      </c>
      <c r="X1808">
        <f>VLOOKUP($D1808,metadata!$B$2:$Z$450,21,FALSE)</f>
        <v>0</v>
      </c>
      <c r="Y1808">
        <f>VLOOKUP($D1808,metadata!$B$2:$Z$450,22,FALSE)</f>
        <v>19</v>
      </c>
      <c r="Z1808">
        <f>VLOOKUP($D1808,metadata!$B$2:$Z$450,23,FALSE)</f>
        <v>0</v>
      </c>
      <c r="AA1808">
        <f>VLOOKUP($D1808,metadata!$B$2:$Z$450,24,FALSE)</f>
        <v>0</v>
      </c>
      <c r="AB1808">
        <f>VLOOKUP($D1808,metadata!$B$2:$Z$450,25,FALSE)</f>
        <v>0</v>
      </c>
    </row>
    <row r="1809" spans="3:28" x14ac:dyDescent="0.3">
      <c r="C1809">
        <v>1808</v>
      </c>
      <c r="D1809" s="11" t="str">
        <f t="shared" si="28"/>
        <v>19- Fuchu</v>
      </c>
      <c r="E1809" t="str">
        <f>VLOOKUP($D1809,metadata!$B$2:$S$450,2,FALSE)</f>
        <v>Kato, Y</v>
      </c>
      <c r="F1809" t="str">
        <f>VLOOKUP($D1809,metadata!$B$2:$S$450,3,FALSE)</f>
        <v>Geographic variation in photoperiodic response for the induction of pupal diapause in the Aristolochia-feeding butterfly Atrophaneura alcinous</v>
      </c>
      <c r="G1809" t="str">
        <f>VLOOKUP($D1809,metadata!$B$2:$S$450,4,FALSE)</f>
        <v>10.1303/aez.2005.347</v>
      </c>
      <c r="H1809" t="str">
        <f>VLOOKUP($D1809,metadata!$B$2:$S$450,5,FALSE)</f>
        <v>y</v>
      </c>
      <c r="I1809" t="str">
        <f>VLOOKUP($D1809,metadata!$B$2:$S$450,6,FALSE)</f>
        <v>a</v>
      </c>
      <c r="J1809" t="str">
        <f>VLOOKUP($D1809,metadata!$B$2:$S$450,7,FALSE)</f>
        <v>i</v>
      </c>
      <c r="K1809">
        <f>VLOOKUP($D1809,metadata!$B$2:$S$450,8,FALSE)</f>
        <v>7</v>
      </c>
      <c r="L1809">
        <f>VLOOKUP($D1809,metadata!$B$2:$S$450,9,FALSE)</f>
        <v>5</v>
      </c>
      <c r="M1809">
        <f>VLOOKUP($D1809,metadata!$B$2:$S$450,10,FALSE)</f>
        <v>0</v>
      </c>
      <c r="N1809" t="str">
        <f>VLOOKUP($D1809,metadata!$B$2:$S$450,11,FALSE)</f>
        <v>Atrophaneura alcinous</v>
      </c>
      <c r="O1809" t="str">
        <f>VLOOKUP($D1809,metadata!$B$2:$S$450,12,FALSE)</f>
        <v>lepidoptera</v>
      </c>
      <c r="P1809" t="str">
        <f>VLOOKUP($D1809,metadata!$B$2:$S$450,13,FALSE)</f>
        <v xml:space="preserve"> Fuchu</v>
      </c>
      <c r="Q1809">
        <f>VLOOKUP($D1809,metadata!$B$2:$S$450,14,FALSE)</f>
        <v>35.668968999999997</v>
      </c>
      <c r="R1809">
        <f>VLOOKUP($D1809,metadata!$B$2:$S$450,15,FALSE)</f>
        <v>139.47766899999999</v>
      </c>
      <c r="S1809">
        <f>VLOOKUP($D1809,metadata!$B$2:$S$450,16,FALSE)</f>
        <v>0.05</v>
      </c>
      <c r="T1809">
        <f>VLOOKUP($D1809,metadata!$B$2:$S$450,17,FALSE)</f>
        <v>50</v>
      </c>
      <c r="U1809">
        <f>VLOOKUP($D1809,metadata!$B$2:$S$450,18,FALSE)</f>
        <v>0</v>
      </c>
      <c r="V1809">
        <f>VLOOKUP($D1809,metadata!$B$2:$Z$450,19,FALSE)</f>
        <v>25</v>
      </c>
      <c r="W1809" t="str">
        <f>VLOOKUP($D1809,metadata!$B$2:$Z$450,20,FALSE)</f>
        <v>global average</v>
      </c>
      <c r="X1809">
        <f>VLOOKUP($D1809,metadata!$B$2:$Z$450,21,FALSE)</f>
        <v>0</v>
      </c>
      <c r="Y1809">
        <f>VLOOKUP($D1809,metadata!$B$2:$Z$450,22,FALSE)</f>
        <v>19</v>
      </c>
      <c r="Z1809">
        <f>VLOOKUP($D1809,metadata!$B$2:$Z$450,23,FALSE)</f>
        <v>0</v>
      </c>
      <c r="AA1809">
        <f>VLOOKUP($D1809,metadata!$B$2:$Z$450,24,FALSE)</f>
        <v>0</v>
      </c>
      <c r="AB1809">
        <f>VLOOKUP($D1809,metadata!$B$2:$Z$450,25,FALSE)</f>
        <v>0</v>
      </c>
    </row>
    <row r="1810" spans="3:28" x14ac:dyDescent="0.3">
      <c r="C1810">
        <v>1809</v>
      </c>
      <c r="D1810" s="11" t="str">
        <f t="shared" si="28"/>
        <v>19- Fuchu</v>
      </c>
      <c r="E1810" t="str">
        <f>VLOOKUP($D1810,metadata!$B$2:$S$450,2,FALSE)</f>
        <v>Kato, Y</v>
      </c>
      <c r="F1810" t="str">
        <f>VLOOKUP($D1810,metadata!$B$2:$S$450,3,FALSE)</f>
        <v>Geographic variation in photoperiodic response for the induction of pupal diapause in the Aristolochia-feeding butterfly Atrophaneura alcinous</v>
      </c>
      <c r="G1810" t="str">
        <f>VLOOKUP($D1810,metadata!$B$2:$S$450,4,FALSE)</f>
        <v>10.1303/aez.2005.347</v>
      </c>
      <c r="H1810" t="str">
        <f>VLOOKUP($D1810,metadata!$B$2:$S$450,5,FALSE)</f>
        <v>y</v>
      </c>
      <c r="I1810" t="str">
        <f>VLOOKUP($D1810,metadata!$B$2:$S$450,6,FALSE)</f>
        <v>a</v>
      </c>
      <c r="J1810" t="str">
        <f>VLOOKUP($D1810,metadata!$B$2:$S$450,7,FALSE)</f>
        <v>i</v>
      </c>
      <c r="K1810">
        <f>VLOOKUP($D1810,metadata!$B$2:$S$450,8,FALSE)</f>
        <v>7</v>
      </c>
      <c r="L1810">
        <f>VLOOKUP($D1810,metadata!$B$2:$S$450,9,FALSE)</f>
        <v>5</v>
      </c>
      <c r="M1810">
        <f>VLOOKUP($D1810,metadata!$B$2:$S$450,10,FALSE)</f>
        <v>0</v>
      </c>
      <c r="N1810" t="str">
        <f>VLOOKUP($D1810,metadata!$B$2:$S$450,11,FALSE)</f>
        <v>Atrophaneura alcinous</v>
      </c>
      <c r="O1810" t="str">
        <f>VLOOKUP($D1810,metadata!$B$2:$S$450,12,FALSE)</f>
        <v>lepidoptera</v>
      </c>
      <c r="P1810" t="str">
        <f>VLOOKUP($D1810,metadata!$B$2:$S$450,13,FALSE)</f>
        <v xml:space="preserve"> Fuchu</v>
      </c>
      <c r="Q1810">
        <f>VLOOKUP($D1810,metadata!$B$2:$S$450,14,FALSE)</f>
        <v>35.668968999999997</v>
      </c>
      <c r="R1810">
        <f>VLOOKUP($D1810,metadata!$B$2:$S$450,15,FALSE)</f>
        <v>139.47766899999999</v>
      </c>
      <c r="S1810">
        <f>VLOOKUP($D1810,metadata!$B$2:$S$450,16,FALSE)</f>
        <v>0.05</v>
      </c>
      <c r="T1810">
        <f>VLOOKUP($D1810,metadata!$B$2:$S$450,17,FALSE)</f>
        <v>50</v>
      </c>
      <c r="U1810">
        <f>VLOOKUP($D1810,metadata!$B$2:$S$450,18,FALSE)</f>
        <v>0</v>
      </c>
      <c r="V1810">
        <f>VLOOKUP($D1810,metadata!$B$2:$Z$450,19,FALSE)</f>
        <v>25</v>
      </c>
      <c r="W1810" t="str">
        <f>VLOOKUP($D1810,metadata!$B$2:$Z$450,20,FALSE)</f>
        <v>global average</v>
      </c>
      <c r="X1810">
        <f>VLOOKUP($D1810,metadata!$B$2:$Z$450,21,FALSE)</f>
        <v>0</v>
      </c>
      <c r="Y1810">
        <f>VLOOKUP($D1810,metadata!$B$2:$Z$450,22,FALSE)</f>
        <v>19</v>
      </c>
      <c r="Z1810">
        <f>VLOOKUP($D1810,metadata!$B$2:$Z$450,23,FALSE)</f>
        <v>0</v>
      </c>
      <c r="AA1810">
        <f>VLOOKUP($D1810,metadata!$B$2:$Z$450,24,FALSE)</f>
        <v>0</v>
      </c>
      <c r="AB1810">
        <f>VLOOKUP($D1810,metadata!$B$2:$Z$450,25,FALSE)</f>
        <v>0</v>
      </c>
    </row>
    <row r="1811" spans="3:28" x14ac:dyDescent="0.3">
      <c r="C1811">
        <v>1810</v>
      </c>
      <c r="D1811" s="11" t="str">
        <f t="shared" si="28"/>
        <v>19- Fuchu</v>
      </c>
      <c r="E1811" t="str">
        <f>VLOOKUP($D1811,metadata!$B$2:$S$450,2,FALSE)</f>
        <v>Kato, Y</v>
      </c>
      <c r="F1811" t="str">
        <f>VLOOKUP($D1811,metadata!$B$2:$S$450,3,FALSE)</f>
        <v>Geographic variation in photoperiodic response for the induction of pupal diapause in the Aristolochia-feeding butterfly Atrophaneura alcinous</v>
      </c>
      <c r="G1811" t="str">
        <f>VLOOKUP($D1811,metadata!$B$2:$S$450,4,FALSE)</f>
        <v>10.1303/aez.2005.347</v>
      </c>
      <c r="H1811" t="str">
        <f>VLOOKUP($D1811,metadata!$B$2:$S$450,5,FALSE)</f>
        <v>y</v>
      </c>
      <c r="I1811" t="str">
        <f>VLOOKUP($D1811,metadata!$B$2:$S$450,6,FALSE)</f>
        <v>a</v>
      </c>
      <c r="J1811" t="str">
        <f>VLOOKUP($D1811,metadata!$B$2:$S$450,7,FALSE)</f>
        <v>i</v>
      </c>
      <c r="K1811">
        <f>VLOOKUP($D1811,metadata!$B$2:$S$450,8,FALSE)</f>
        <v>7</v>
      </c>
      <c r="L1811">
        <f>VLOOKUP($D1811,metadata!$B$2:$S$450,9,FALSE)</f>
        <v>5</v>
      </c>
      <c r="M1811">
        <f>VLOOKUP($D1811,metadata!$B$2:$S$450,10,FALSE)</f>
        <v>0</v>
      </c>
      <c r="N1811" t="str">
        <f>VLOOKUP($D1811,metadata!$B$2:$S$450,11,FALSE)</f>
        <v>Atrophaneura alcinous</v>
      </c>
      <c r="O1811" t="str">
        <f>VLOOKUP($D1811,metadata!$B$2:$S$450,12,FALSE)</f>
        <v>lepidoptera</v>
      </c>
      <c r="P1811" t="str">
        <f>VLOOKUP($D1811,metadata!$B$2:$S$450,13,FALSE)</f>
        <v xml:space="preserve"> Fuchu</v>
      </c>
      <c r="Q1811">
        <f>VLOOKUP($D1811,metadata!$B$2:$S$450,14,FALSE)</f>
        <v>35.668968999999997</v>
      </c>
      <c r="R1811">
        <f>VLOOKUP($D1811,metadata!$B$2:$S$450,15,FALSE)</f>
        <v>139.47766899999999</v>
      </c>
      <c r="S1811">
        <f>VLOOKUP($D1811,metadata!$B$2:$S$450,16,FALSE)</f>
        <v>0.05</v>
      </c>
      <c r="T1811">
        <f>VLOOKUP($D1811,metadata!$B$2:$S$450,17,FALSE)</f>
        <v>50</v>
      </c>
      <c r="U1811">
        <f>VLOOKUP($D1811,metadata!$B$2:$S$450,18,FALSE)</f>
        <v>0</v>
      </c>
      <c r="V1811">
        <f>VLOOKUP($D1811,metadata!$B$2:$Z$450,19,FALSE)</f>
        <v>25</v>
      </c>
      <c r="W1811" t="str">
        <f>VLOOKUP($D1811,metadata!$B$2:$Z$450,20,FALSE)</f>
        <v>global average</v>
      </c>
      <c r="X1811">
        <f>VLOOKUP($D1811,metadata!$B$2:$Z$450,21,FALSE)</f>
        <v>0</v>
      </c>
      <c r="Y1811">
        <f>VLOOKUP($D1811,metadata!$B$2:$Z$450,22,FALSE)</f>
        <v>19</v>
      </c>
      <c r="Z1811">
        <f>VLOOKUP($D1811,metadata!$B$2:$Z$450,23,FALSE)</f>
        <v>0</v>
      </c>
      <c r="AA1811">
        <f>VLOOKUP($D1811,metadata!$B$2:$Z$450,24,FALSE)</f>
        <v>0</v>
      </c>
      <c r="AB1811">
        <f>VLOOKUP($D1811,metadata!$B$2:$Z$450,25,FALSE)</f>
        <v>0</v>
      </c>
    </row>
    <row r="1812" spans="3:28" x14ac:dyDescent="0.3">
      <c r="C1812">
        <v>1811</v>
      </c>
      <c r="D1812" s="11" t="str">
        <f t="shared" si="28"/>
        <v>19- Fuchu</v>
      </c>
      <c r="E1812" t="str">
        <f>VLOOKUP($D1812,metadata!$B$2:$S$450,2,FALSE)</f>
        <v>Kato, Y</v>
      </c>
      <c r="F1812" t="str">
        <f>VLOOKUP($D1812,metadata!$B$2:$S$450,3,FALSE)</f>
        <v>Geographic variation in photoperiodic response for the induction of pupal diapause in the Aristolochia-feeding butterfly Atrophaneura alcinous</v>
      </c>
      <c r="G1812" t="str">
        <f>VLOOKUP($D1812,metadata!$B$2:$S$450,4,FALSE)</f>
        <v>10.1303/aez.2005.347</v>
      </c>
      <c r="H1812" t="str">
        <f>VLOOKUP($D1812,metadata!$B$2:$S$450,5,FALSE)</f>
        <v>y</v>
      </c>
      <c r="I1812" t="str">
        <f>VLOOKUP($D1812,metadata!$B$2:$S$450,6,FALSE)</f>
        <v>a</v>
      </c>
      <c r="J1812" t="str">
        <f>VLOOKUP($D1812,metadata!$B$2:$S$450,7,FALSE)</f>
        <v>i</v>
      </c>
      <c r="K1812">
        <f>VLOOKUP($D1812,metadata!$B$2:$S$450,8,FALSE)</f>
        <v>7</v>
      </c>
      <c r="L1812">
        <f>VLOOKUP($D1812,metadata!$B$2:$S$450,9,FALSE)</f>
        <v>5</v>
      </c>
      <c r="M1812">
        <f>VLOOKUP($D1812,metadata!$B$2:$S$450,10,FALSE)</f>
        <v>0</v>
      </c>
      <c r="N1812" t="str">
        <f>VLOOKUP($D1812,metadata!$B$2:$S$450,11,FALSE)</f>
        <v>Atrophaneura alcinous</v>
      </c>
      <c r="O1812" t="str">
        <f>VLOOKUP($D1812,metadata!$B$2:$S$450,12,FALSE)</f>
        <v>lepidoptera</v>
      </c>
      <c r="P1812" t="str">
        <f>VLOOKUP($D1812,metadata!$B$2:$S$450,13,FALSE)</f>
        <v xml:space="preserve"> Fuchu</v>
      </c>
      <c r="Q1812">
        <f>VLOOKUP($D1812,metadata!$B$2:$S$450,14,FALSE)</f>
        <v>35.668968999999997</v>
      </c>
      <c r="R1812">
        <f>VLOOKUP($D1812,metadata!$B$2:$S$450,15,FALSE)</f>
        <v>139.47766899999999</v>
      </c>
      <c r="S1812">
        <f>VLOOKUP($D1812,metadata!$B$2:$S$450,16,FALSE)</f>
        <v>0.05</v>
      </c>
      <c r="T1812">
        <f>VLOOKUP($D1812,metadata!$B$2:$S$450,17,FALSE)</f>
        <v>50</v>
      </c>
      <c r="U1812">
        <f>VLOOKUP($D1812,metadata!$B$2:$S$450,18,FALSE)</f>
        <v>0</v>
      </c>
      <c r="V1812">
        <f>VLOOKUP($D1812,metadata!$B$2:$Z$450,19,FALSE)</f>
        <v>25</v>
      </c>
      <c r="W1812" t="str">
        <f>VLOOKUP($D1812,metadata!$B$2:$Z$450,20,FALSE)</f>
        <v>global average</v>
      </c>
      <c r="X1812">
        <f>VLOOKUP($D1812,metadata!$B$2:$Z$450,21,FALSE)</f>
        <v>0</v>
      </c>
      <c r="Y1812">
        <f>VLOOKUP($D1812,metadata!$B$2:$Z$450,22,FALSE)</f>
        <v>19</v>
      </c>
      <c r="Z1812">
        <f>VLOOKUP($D1812,metadata!$B$2:$Z$450,23,FALSE)</f>
        <v>0</v>
      </c>
      <c r="AA1812">
        <f>VLOOKUP($D1812,metadata!$B$2:$Z$450,24,FALSE)</f>
        <v>0</v>
      </c>
      <c r="AB1812">
        <f>VLOOKUP($D1812,metadata!$B$2:$Z$450,25,FALSE)</f>
        <v>0</v>
      </c>
    </row>
    <row r="1813" spans="3:28" x14ac:dyDescent="0.3">
      <c r="C1813">
        <v>1812</v>
      </c>
      <c r="D1813" s="11" t="str">
        <f t="shared" si="28"/>
        <v>19- Fuchu</v>
      </c>
      <c r="E1813" t="str">
        <f>VLOOKUP($D1813,metadata!$B$2:$S$450,2,FALSE)</f>
        <v>Kato, Y</v>
      </c>
      <c r="F1813" t="str">
        <f>VLOOKUP($D1813,metadata!$B$2:$S$450,3,FALSE)</f>
        <v>Geographic variation in photoperiodic response for the induction of pupal diapause in the Aristolochia-feeding butterfly Atrophaneura alcinous</v>
      </c>
      <c r="G1813" t="str">
        <f>VLOOKUP($D1813,metadata!$B$2:$S$450,4,FALSE)</f>
        <v>10.1303/aez.2005.347</v>
      </c>
      <c r="H1813" t="str">
        <f>VLOOKUP($D1813,metadata!$B$2:$S$450,5,FALSE)</f>
        <v>y</v>
      </c>
      <c r="I1813" t="str">
        <f>VLOOKUP($D1813,metadata!$B$2:$S$450,6,FALSE)</f>
        <v>a</v>
      </c>
      <c r="J1813" t="str">
        <f>VLOOKUP($D1813,metadata!$B$2:$S$450,7,FALSE)</f>
        <v>i</v>
      </c>
      <c r="K1813">
        <f>VLOOKUP($D1813,metadata!$B$2:$S$450,8,FALSE)</f>
        <v>7</v>
      </c>
      <c r="L1813">
        <f>VLOOKUP($D1813,metadata!$B$2:$S$450,9,FALSE)</f>
        <v>5</v>
      </c>
      <c r="M1813">
        <f>VLOOKUP($D1813,metadata!$B$2:$S$450,10,FALSE)</f>
        <v>0</v>
      </c>
      <c r="N1813" t="str">
        <f>VLOOKUP($D1813,metadata!$B$2:$S$450,11,FALSE)</f>
        <v>Atrophaneura alcinous</v>
      </c>
      <c r="O1813" t="str">
        <f>VLOOKUP($D1813,metadata!$B$2:$S$450,12,FALSE)</f>
        <v>lepidoptera</v>
      </c>
      <c r="P1813" t="str">
        <f>VLOOKUP($D1813,metadata!$B$2:$S$450,13,FALSE)</f>
        <v xml:space="preserve"> Fuchu</v>
      </c>
      <c r="Q1813">
        <f>VLOOKUP($D1813,metadata!$B$2:$S$450,14,FALSE)</f>
        <v>35.668968999999997</v>
      </c>
      <c r="R1813">
        <f>VLOOKUP($D1813,metadata!$B$2:$S$450,15,FALSE)</f>
        <v>139.47766899999999</v>
      </c>
      <c r="S1813">
        <f>VLOOKUP($D1813,metadata!$B$2:$S$450,16,FALSE)</f>
        <v>0.05</v>
      </c>
      <c r="T1813">
        <f>VLOOKUP($D1813,metadata!$B$2:$S$450,17,FALSE)</f>
        <v>50</v>
      </c>
      <c r="U1813">
        <f>VLOOKUP($D1813,metadata!$B$2:$S$450,18,FALSE)</f>
        <v>0</v>
      </c>
      <c r="V1813">
        <f>VLOOKUP($D1813,metadata!$B$2:$Z$450,19,FALSE)</f>
        <v>25</v>
      </c>
      <c r="W1813" t="str">
        <f>VLOOKUP($D1813,metadata!$B$2:$Z$450,20,FALSE)</f>
        <v>global average</v>
      </c>
      <c r="X1813">
        <f>VLOOKUP($D1813,metadata!$B$2:$Z$450,21,FALSE)</f>
        <v>0</v>
      </c>
      <c r="Y1813">
        <f>VLOOKUP($D1813,metadata!$B$2:$Z$450,22,FALSE)</f>
        <v>19</v>
      </c>
      <c r="Z1813">
        <f>VLOOKUP($D1813,metadata!$B$2:$Z$450,23,FALSE)</f>
        <v>0</v>
      </c>
      <c r="AA1813">
        <f>VLOOKUP($D1813,metadata!$B$2:$Z$450,24,FALSE)</f>
        <v>0</v>
      </c>
      <c r="AB1813">
        <f>VLOOKUP($D1813,metadata!$B$2:$Z$450,25,FALSE)</f>
        <v>0</v>
      </c>
    </row>
    <row r="1814" spans="3:28" x14ac:dyDescent="0.3">
      <c r="C1814">
        <v>1813</v>
      </c>
      <c r="D1814" s="11" t="str">
        <f t="shared" si="28"/>
        <v>19- Fuchu</v>
      </c>
      <c r="E1814" t="str">
        <f>VLOOKUP($D1814,metadata!$B$2:$S$450,2,FALSE)</f>
        <v>Kato, Y</v>
      </c>
      <c r="F1814" t="str">
        <f>VLOOKUP($D1814,metadata!$B$2:$S$450,3,FALSE)</f>
        <v>Geographic variation in photoperiodic response for the induction of pupal diapause in the Aristolochia-feeding butterfly Atrophaneura alcinous</v>
      </c>
      <c r="G1814" t="str">
        <f>VLOOKUP($D1814,metadata!$B$2:$S$450,4,FALSE)</f>
        <v>10.1303/aez.2005.347</v>
      </c>
      <c r="H1814" t="str">
        <f>VLOOKUP($D1814,metadata!$B$2:$S$450,5,FALSE)</f>
        <v>y</v>
      </c>
      <c r="I1814" t="str">
        <f>VLOOKUP($D1814,metadata!$B$2:$S$450,6,FALSE)</f>
        <v>a</v>
      </c>
      <c r="J1814" t="str">
        <f>VLOOKUP($D1814,metadata!$B$2:$S$450,7,FALSE)</f>
        <v>i</v>
      </c>
      <c r="K1814">
        <f>VLOOKUP($D1814,metadata!$B$2:$S$450,8,FALSE)</f>
        <v>7</v>
      </c>
      <c r="L1814">
        <f>VLOOKUP($D1814,metadata!$B$2:$S$450,9,FALSE)</f>
        <v>5</v>
      </c>
      <c r="M1814">
        <f>VLOOKUP($D1814,metadata!$B$2:$S$450,10,FALSE)</f>
        <v>0</v>
      </c>
      <c r="N1814" t="str">
        <f>VLOOKUP($D1814,metadata!$B$2:$S$450,11,FALSE)</f>
        <v>Atrophaneura alcinous</v>
      </c>
      <c r="O1814" t="str">
        <f>VLOOKUP($D1814,metadata!$B$2:$S$450,12,FALSE)</f>
        <v>lepidoptera</v>
      </c>
      <c r="P1814" t="str">
        <f>VLOOKUP($D1814,metadata!$B$2:$S$450,13,FALSE)</f>
        <v xml:space="preserve"> Fuchu</v>
      </c>
      <c r="Q1814">
        <f>VLOOKUP($D1814,metadata!$B$2:$S$450,14,FALSE)</f>
        <v>35.668968999999997</v>
      </c>
      <c r="R1814">
        <f>VLOOKUP($D1814,metadata!$B$2:$S$450,15,FALSE)</f>
        <v>139.47766899999999</v>
      </c>
      <c r="S1814">
        <f>VLOOKUP($D1814,metadata!$B$2:$S$450,16,FALSE)</f>
        <v>0.05</v>
      </c>
      <c r="T1814">
        <f>VLOOKUP($D1814,metadata!$B$2:$S$450,17,FALSE)</f>
        <v>50</v>
      </c>
      <c r="U1814">
        <f>VLOOKUP($D1814,metadata!$B$2:$S$450,18,FALSE)</f>
        <v>0</v>
      </c>
      <c r="V1814">
        <f>VLOOKUP($D1814,metadata!$B$2:$Z$450,19,FALSE)</f>
        <v>25</v>
      </c>
      <c r="W1814" t="str">
        <f>VLOOKUP($D1814,metadata!$B$2:$Z$450,20,FALSE)</f>
        <v>global average</v>
      </c>
      <c r="X1814">
        <f>VLOOKUP($D1814,metadata!$B$2:$Z$450,21,FALSE)</f>
        <v>0</v>
      </c>
      <c r="Y1814">
        <f>VLOOKUP($D1814,metadata!$B$2:$Z$450,22,FALSE)</f>
        <v>19</v>
      </c>
      <c r="Z1814">
        <f>VLOOKUP($D1814,metadata!$B$2:$Z$450,23,FALSE)</f>
        <v>0</v>
      </c>
      <c r="AA1814">
        <f>VLOOKUP($D1814,metadata!$B$2:$Z$450,24,FALSE)</f>
        <v>0</v>
      </c>
      <c r="AB1814">
        <f>VLOOKUP($D1814,metadata!$B$2:$Z$450,25,FALSE)</f>
        <v>0</v>
      </c>
    </row>
    <row r="1815" spans="3:28" x14ac:dyDescent="0.3">
      <c r="C1815">
        <v>1814</v>
      </c>
      <c r="D1815" s="11" t="str">
        <f t="shared" si="28"/>
        <v>19- Fuchu</v>
      </c>
      <c r="E1815" t="str">
        <f>VLOOKUP($D1815,metadata!$B$2:$S$450,2,FALSE)</f>
        <v>Kato, Y</v>
      </c>
      <c r="F1815" t="str">
        <f>VLOOKUP($D1815,metadata!$B$2:$S$450,3,FALSE)</f>
        <v>Geographic variation in photoperiodic response for the induction of pupal diapause in the Aristolochia-feeding butterfly Atrophaneura alcinous</v>
      </c>
      <c r="G1815" t="str">
        <f>VLOOKUP($D1815,metadata!$B$2:$S$450,4,FALSE)</f>
        <v>10.1303/aez.2005.347</v>
      </c>
      <c r="H1815" t="str">
        <f>VLOOKUP($D1815,metadata!$B$2:$S$450,5,FALSE)</f>
        <v>y</v>
      </c>
      <c r="I1815" t="str">
        <f>VLOOKUP($D1815,metadata!$B$2:$S$450,6,FALSE)</f>
        <v>a</v>
      </c>
      <c r="J1815" t="str">
        <f>VLOOKUP($D1815,metadata!$B$2:$S$450,7,FALSE)</f>
        <v>i</v>
      </c>
      <c r="K1815">
        <f>VLOOKUP($D1815,metadata!$B$2:$S$450,8,FALSE)</f>
        <v>7</v>
      </c>
      <c r="L1815">
        <f>VLOOKUP($D1815,metadata!$B$2:$S$450,9,FALSE)</f>
        <v>5</v>
      </c>
      <c r="M1815">
        <f>VLOOKUP($D1815,metadata!$B$2:$S$450,10,FALSE)</f>
        <v>0</v>
      </c>
      <c r="N1815" t="str">
        <f>VLOOKUP($D1815,metadata!$B$2:$S$450,11,FALSE)</f>
        <v>Atrophaneura alcinous</v>
      </c>
      <c r="O1815" t="str">
        <f>VLOOKUP($D1815,metadata!$B$2:$S$450,12,FALSE)</f>
        <v>lepidoptera</v>
      </c>
      <c r="P1815" t="str">
        <f>VLOOKUP($D1815,metadata!$B$2:$S$450,13,FALSE)</f>
        <v xml:space="preserve"> Fuchu</v>
      </c>
      <c r="Q1815">
        <f>VLOOKUP($D1815,metadata!$B$2:$S$450,14,FALSE)</f>
        <v>35.668968999999997</v>
      </c>
      <c r="R1815">
        <f>VLOOKUP($D1815,metadata!$B$2:$S$450,15,FALSE)</f>
        <v>139.47766899999999</v>
      </c>
      <c r="S1815">
        <f>VLOOKUP($D1815,metadata!$B$2:$S$450,16,FALSE)</f>
        <v>0.05</v>
      </c>
      <c r="T1815">
        <f>VLOOKUP($D1815,metadata!$B$2:$S$450,17,FALSE)</f>
        <v>50</v>
      </c>
      <c r="U1815">
        <f>VLOOKUP($D1815,metadata!$B$2:$S$450,18,FALSE)</f>
        <v>0</v>
      </c>
      <c r="V1815">
        <f>VLOOKUP($D1815,metadata!$B$2:$Z$450,19,FALSE)</f>
        <v>25</v>
      </c>
      <c r="W1815" t="str">
        <f>VLOOKUP($D1815,metadata!$B$2:$Z$450,20,FALSE)</f>
        <v>global average</v>
      </c>
      <c r="X1815">
        <f>VLOOKUP($D1815,metadata!$B$2:$Z$450,21,FALSE)</f>
        <v>0</v>
      </c>
      <c r="Y1815">
        <f>VLOOKUP($D1815,metadata!$B$2:$Z$450,22,FALSE)</f>
        <v>19</v>
      </c>
      <c r="Z1815">
        <f>VLOOKUP($D1815,metadata!$B$2:$Z$450,23,FALSE)</f>
        <v>0</v>
      </c>
      <c r="AA1815">
        <f>VLOOKUP($D1815,metadata!$B$2:$Z$450,24,FALSE)</f>
        <v>0</v>
      </c>
      <c r="AB1815">
        <f>VLOOKUP($D1815,metadata!$B$2:$Z$450,25,FALSE)</f>
        <v>0</v>
      </c>
    </row>
    <row r="1816" spans="3:28" x14ac:dyDescent="0.3">
      <c r="C1816">
        <v>1815</v>
      </c>
      <c r="D1816" s="11" t="str">
        <f t="shared" si="28"/>
        <v>19- Fuchu</v>
      </c>
      <c r="E1816" t="str">
        <f>VLOOKUP($D1816,metadata!$B$2:$S$450,2,FALSE)</f>
        <v>Kato, Y</v>
      </c>
      <c r="F1816" t="str">
        <f>VLOOKUP($D1816,metadata!$B$2:$S$450,3,FALSE)</f>
        <v>Geographic variation in photoperiodic response for the induction of pupal diapause in the Aristolochia-feeding butterfly Atrophaneura alcinous</v>
      </c>
      <c r="G1816" t="str">
        <f>VLOOKUP($D1816,metadata!$B$2:$S$450,4,FALSE)</f>
        <v>10.1303/aez.2005.347</v>
      </c>
      <c r="H1816" t="str">
        <f>VLOOKUP($D1816,metadata!$B$2:$S$450,5,FALSE)</f>
        <v>y</v>
      </c>
      <c r="I1816" t="str">
        <f>VLOOKUP($D1816,metadata!$B$2:$S$450,6,FALSE)</f>
        <v>a</v>
      </c>
      <c r="J1816" t="str">
        <f>VLOOKUP($D1816,metadata!$B$2:$S$450,7,FALSE)</f>
        <v>i</v>
      </c>
      <c r="K1816">
        <f>VLOOKUP($D1816,metadata!$B$2:$S$450,8,FALSE)</f>
        <v>7</v>
      </c>
      <c r="L1816">
        <f>VLOOKUP($D1816,metadata!$B$2:$S$450,9,FALSE)</f>
        <v>5</v>
      </c>
      <c r="M1816">
        <f>VLOOKUP($D1816,metadata!$B$2:$S$450,10,FALSE)</f>
        <v>0</v>
      </c>
      <c r="N1816" t="str">
        <f>VLOOKUP($D1816,metadata!$B$2:$S$450,11,FALSE)</f>
        <v>Atrophaneura alcinous</v>
      </c>
      <c r="O1816" t="str">
        <f>VLOOKUP($D1816,metadata!$B$2:$S$450,12,FALSE)</f>
        <v>lepidoptera</v>
      </c>
      <c r="P1816" t="str">
        <f>VLOOKUP($D1816,metadata!$B$2:$S$450,13,FALSE)</f>
        <v xml:space="preserve"> Fuchu</v>
      </c>
      <c r="Q1816">
        <f>VLOOKUP($D1816,metadata!$B$2:$S$450,14,FALSE)</f>
        <v>35.668968999999997</v>
      </c>
      <c r="R1816">
        <f>VLOOKUP($D1816,metadata!$B$2:$S$450,15,FALSE)</f>
        <v>139.47766899999999</v>
      </c>
      <c r="S1816">
        <f>VLOOKUP($D1816,metadata!$B$2:$S$450,16,FALSE)</f>
        <v>0.05</v>
      </c>
      <c r="T1816">
        <f>VLOOKUP($D1816,metadata!$B$2:$S$450,17,FALSE)</f>
        <v>50</v>
      </c>
      <c r="U1816">
        <f>VLOOKUP($D1816,metadata!$B$2:$S$450,18,FALSE)</f>
        <v>0</v>
      </c>
      <c r="V1816">
        <f>VLOOKUP($D1816,metadata!$B$2:$Z$450,19,FALSE)</f>
        <v>25</v>
      </c>
      <c r="W1816" t="str">
        <f>VLOOKUP($D1816,metadata!$B$2:$Z$450,20,FALSE)</f>
        <v>global average</v>
      </c>
      <c r="X1816">
        <f>VLOOKUP($D1816,metadata!$B$2:$Z$450,21,FALSE)</f>
        <v>0</v>
      </c>
      <c r="Y1816">
        <f>VLOOKUP($D1816,metadata!$B$2:$Z$450,22,FALSE)</f>
        <v>19</v>
      </c>
      <c r="Z1816">
        <f>VLOOKUP($D1816,metadata!$B$2:$Z$450,23,FALSE)</f>
        <v>0</v>
      </c>
      <c r="AA1816">
        <f>VLOOKUP($D1816,metadata!$B$2:$Z$450,24,FALSE)</f>
        <v>0</v>
      </c>
      <c r="AB1816">
        <f>VLOOKUP($D1816,metadata!$B$2:$Z$450,25,FALSE)</f>
        <v>0</v>
      </c>
    </row>
    <row r="1817" spans="3:28" x14ac:dyDescent="0.3">
      <c r="C1817">
        <v>1816</v>
      </c>
      <c r="D1817" s="11" t="str">
        <f t="shared" si="28"/>
        <v>19- Fuchu</v>
      </c>
      <c r="E1817" t="str">
        <f>VLOOKUP($D1817,metadata!$B$2:$S$450,2,FALSE)</f>
        <v>Kato, Y</v>
      </c>
      <c r="F1817" t="str">
        <f>VLOOKUP($D1817,metadata!$B$2:$S$450,3,FALSE)</f>
        <v>Geographic variation in photoperiodic response for the induction of pupal diapause in the Aristolochia-feeding butterfly Atrophaneura alcinous</v>
      </c>
      <c r="G1817" t="str">
        <f>VLOOKUP($D1817,metadata!$B$2:$S$450,4,FALSE)</f>
        <v>10.1303/aez.2005.347</v>
      </c>
      <c r="H1817" t="str">
        <f>VLOOKUP($D1817,metadata!$B$2:$S$450,5,FALSE)</f>
        <v>y</v>
      </c>
      <c r="I1817" t="str">
        <f>VLOOKUP($D1817,metadata!$B$2:$S$450,6,FALSE)</f>
        <v>a</v>
      </c>
      <c r="J1817" t="str">
        <f>VLOOKUP($D1817,metadata!$B$2:$S$450,7,FALSE)</f>
        <v>i</v>
      </c>
      <c r="K1817">
        <f>VLOOKUP($D1817,metadata!$B$2:$S$450,8,FALSE)</f>
        <v>7</v>
      </c>
      <c r="L1817">
        <f>VLOOKUP($D1817,metadata!$B$2:$S$450,9,FALSE)</f>
        <v>5</v>
      </c>
      <c r="M1817">
        <f>VLOOKUP($D1817,metadata!$B$2:$S$450,10,FALSE)</f>
        <v>0</v>
      </c>
      <c r="N1817" t="str">
        <f>VLOOKUP($D1817,metadata!$B$2:$S$450,11,FALSE)</f>
        <v>Atrophaneura alcinous</v>
      </c>
      <c r="O1817" t="str">
        <f>VLOOKUP($D1817,metadata!$B$2:$S$450,12,FALSE)</f>
        <v>lepidoptera</v>
      </c>
      <c r="P1817" t="str">
        <f>VLOOKUP($D1817,metadata!$B$2:$S$450,13,FALSE)</f>
        <v xml:space="preserve"> Fuchu</v>
      </c>
      <c r="Q1817">
        <f>VLOOKUP($D1817,metadata!$B$2:$S$450,14,FALSE)</f>
        <v>35.668968999999997</v>
      </c>
      <c r="R1817">
        <f>VLOOKUP($D1817,metadata!$B$2:$S$450,15,FALSE)</f>
        <v>139.47766899999999</v>
      </c>
      <c r="S1817">
        <f>VLOOKUP($D1817,metadata!$B$2:$S$450,16,FALSE)</f>
        <v>0.05</v>
      </c>
      <c r="T1817">
        <f>VLOOKUP($D1817,metadata!$B$2:$S$450,17,FALSE)</f>
        <v>50</v>
      </c>
      <c r="U1817">
        <f>VLOOKUP($D1817,metadata!$B$2:$S$450,18,FALSE)</f>
        <v>0</v>
      </c>
      <c r="V1817">
        <f>VLOOKUP($D1817,metadata!$B$2:$Z$450,19,FALSE)</f>
        <v>25</v>
      </c>
      <c r="W1817" t="str">
        <f>VLOOKUP($D1817,metadata!$B$2:$Z$450,20,FALSE)</f>
        <v>global average</v>
      </c>
      <c r="X1817">
        <f>VLOOKUP($D1817,metadata!$B$2:$Z$450,21,FALSE)</f>
        <v>0</v>
      </c>
      <c r="Y1817">
        <f>VLOOKUP($D1817,metadata!$B$2:$Z$450,22,FALSE)</f>
        <v>19</v>
      </c>
      <c r="Z1817">
        <f>VLOOKUP($D1817,metadata!$B$2:$Z$450,23,FALSE)</f>
        <v>0</v>
      </c>
      <c r="AA1817">
        <f>VLOOKUP($D1817,metadata!$B$2:$Z$450,24,FALSE)</f>
        <v>0</v>
      </c>
      <c r="AB1817">
        <f>VLOOKUP($D1817,metadata!$B$2:$Z$450,25,FALSE)</f>
        <v>0</v>
      </c>
    </row>
    <row r="1818" spans="3:28" x14ac:dyDescent="0.3">
      <c r="C1818">
        <v>1817</v>
      </c>
      <c r="D1818" s="11" t="str">
        <f t="shared" si="28"/>
        <v>19- Fuchu</v>
      </c>
      <c r="E1818" t="str">
        <f>VLOOKUP($D1818,metadata!$B$2:$S$450,2,FALSE)</f>
        <v>Kato, Y</v>
      </c>
      <c r="F1818" t="str">
        <f>VLOOKUP($D1818,metadata!$B$2:$S$450,3,FALSE)</f>
        <v>Geographic variation in photoperiodic response for the induction of pupal diapause in the Aristolochia-feeding butterfly Atrophaneura alcinous</v>
      </c>
      <c r="G1818" t="str">
        <f>VLOOKUP($D1818,metadata!$B$2:$S$450,4,FALSE)</f>
        <v>10.1303/aez.2005.347</v>
      </c>
      <c r="H1818" t="str">
        <f>VLOOKUP($D1818,metadata!$B$2:$S$450,5,FALSE)</f>
        <v>y</v>
      </c>
      <c r="I1818" t="str">
        <f>VLOOKUP($D1818,metadata!$B$2:$S$450,6,FALSE)</f>
        <v>a</v>
      </c>
      <c r="J1818" t="str">
        <f>VLOOKUP($D1818,metadata!$B$2:$S$450,7,FALSE)</f>
        <v>i</v>
      </c>
      <c r="K1818">
        <f>VLOOKUP($D1818,metadata!$B$2:$S$450,8,FALSE)</f>
        <v>7</v>
      </c>
      <c r="L1818">
        <f>VLOOKUP($D1818,metadata!$B$2:$S$450,9,FALSE)</f>
        <v>5</v>
      </c>
      <c r="M1818">
        <f>VLOOKUP($D1818,metadata!$B$2:$S$450,10,FALSE)</f>
        <v>0</v>
      </c>
      <c r="N1818" t="str">
        <f>VLOOKUP($D1818,metadata!$B$2:$S$450,11,FALSE)</f>
        <v>Atrophaneura alcinous</v>
      </c>
      <c r="O1818" t="str">
        <f>VLOOKUP($D1818,metadata!$B$2:$S$450,12,FALSE)</f>
        <v>lepidoptera</v>
      </c>
      <c r="P1818" t="str">
        <f>VLOOKUP($D1818,metadata!$B$2:$S$450,13,FALSE)</f>
        <v xml:space="preserve"> Fuchu</v>
      </c>
      <c r="Q1818">
        <f>VLOOKUP($D1818,metadata!$B$2:$S$450,14,FALSE)</f>
        <v>35.668968999999997</v>
      </c>
      <c r="R1818">
        <f>VLOOKUP($D1818,metadata!$B$2:$S$450,15,FALSE)</f>
        <v>139.47766899999999</v>
      </c>
      <c r="S1818">
        <f>VLOOKUP($D1818,metadata!$B$2:$S$450,16,FALSE)</f>
        <v>0.05</v>
      </c>
      <c r="T1818">
        <f>VLOOKUP($D1818,metadata!$B$2:$S$450,17,FALSE)</f>
        <v>50</v>
      </c>
      <c r="U1818">
        <f>VLOOKUP($D1818,metadata!$B$2:$S$450,18,FALSE)</f>
        <v>0</v>
      </c>
      <c r="V1818">
        <f>VLOOKUP($D1818,metadata!$B$2:$Z$450,19,FALSE)</f>
        <v>25</v>
      </c>
      <c r="W1818" t="str">
        <f>VLOOKUP($D1818,metadata!$B$2:$Z$450,20,FALSE)</f>
        <v>global average</v>
      </c>
      <c r="X1818">
        <f>VLOOKUP($D1818,metadata!$B$2:$Z$450,21,FALSE)</f>
        <v>0</v>
      </c>
      <c r="Y1818">
        <f>VLOOKUP($D1818,metadata!$B$2:$Z$450,22,FALSE)</f>
        <v>19</v>
      </c>
      <c r="Z1818">
        <f>VLOOKUP($D1818,metadata!$B$2:$Z$450,23,FALSE)</f>
        <v>0</v>
      </c>
      <c r="AA1818">
        <f>VLOOKUP($D1818,metadata!$B$2:$Z$450,24,FALSE)</f>
        <v>0</v>
      </c>
      <c r="AB1818">
        <f>VLOOKUP($D1818,metadata!$B$2:$Z$450,25,FALSE)</f>
        <v>0</v>
      </c>
    </row>
    <row r="1819" spans="3:28" x14ac:dyDescent="0.3">
      <c r="C1819">
        <v>1818</v>
      </c>
      <c r="D1819" s="11" t="str">
        <f t="shared" si="28"/>
        <v>19- Fuchu</v>
      </c>
      <c r="E1819" t="str">
        <f>VLOOKUP($D1819,metadata!$B$2:$S$450,2,FALSE)</f>
        <v>Kato, Y</v>
      </c>
      <c r="F1819" t="str">
        <f>VLOOKUP($D1819,metadata!$B$2:$S$450,3,FALSE)</f>
        <v>Geographic variation in photoperiodic response for the induction of pupal diapause in the Aristolochia-feeding butterfly Atrophaneura alcinous</v>
      </c>
      <c r="G1819" t="str">
        <f>VLOOKUP($D1819,metadata!$B$2:$S$450,4,FALSE)</f>
        <v>10.1303/aez.2005.347</v>
      </c>
      <c r="H1819" t="str">
        <f>VLOOKUP($D1819,metadata!$B$2:$S$450,5,FALSE)</f>
        <v>y</v>
      </c>
      <c r="I1819" t="str">
        <f>VLOOKUP($D1819,metadata!$B$2:$S$450,6,FALSE)</f>
        <v>a</v>
      </c>
      <c r="J1819" t="str">
        <f>VLOOKUP($D1819,metadata!$B$2:$S$450,7,FALSE)</f>
        <v>i</v>
      </c>
      <c r="K1819">
        <f>VLOOKUP($D1819,metadata!$B$2:$S$450,8,FALSE)</f>
        <v>7</v>
      </c>
      <c r="L1819">
        <f>VLOOKUP($D1819,metadata!$B$2:$S$450,9,FALSE)</f>
        <v>5</v>
      </c>
      <c r="M1819">
        <f>VLOOKUP($D1819,metadata!$B$2:$S$450,10,FALSE)</f>
        <v>0</v>
      </c>
      <c r="N1819" t="str">
        <f>VLOOKUP($D1819,metadata!$B$2:$S$450,11,FALSE)</f>
        <v>Atrophaneura alcinous</v>
      </c>
      <c r="O1819" t="str">
        <f>VLOOKUP($D1819,metadata!$B$2:$S$450,12,FALSE)</f>
        <v>lepidoptera</v>
      </c>
      <c r="P1819" t="str">
        <f>VLOOKUP($D1819,metadata!$B$2:$S$450,13,FALSE)</f>
        <v xml:space="preserve"> Fuchu</v>
      </c>
      <c r="Q1819">
        <f>VLOOKUP($D1819,metadata!$B$2:$S$450,14,FALSE)</f>
        <v>35.668968999999997</v>
      </c>
      <c r="R1819">
        <f>VLOOKUP($D1819,metadata!$B$2:$S$450,15,FALSE)</f>
        <v>139.47766899999999</v>
      </c>
      <c r="S1819">
        <f>VLOOKUP($D1819,metadata!$B$2:$S$450,16,FALSE)</f>
        <v>0.05</v>
      </c>
      <c r="T1819">
        <f>VLOOKUP($D1819,metadata!$B$2:$S$450,17,FALSE)</f>
        <v>50</v>
      </c>
      <c r="U1819">
        <f>VLOOKUP($D1819,metadata!$B$2:$S$450,18,FALSE)</f>
        <v>0</v>
      </c>
      <c r="V1819">
        <f>VLOOKUP($D1819,metadata!$B$2:$Z$450,19,FALSE)</f>
        <v>25</v>
      </c>
      <c r="W1819" t="str">
        <f>VLOOKUP($D1819,metadata!$B$2:$Z$450,20,FALSE)</f>
        <v>global average</v>
      </c>
      <c r="X1819">
        <f>VLOOKUP($D1819,metadata!$B$2:$Z$450,21,FALSE)</f>
        <v>0</v>
      </c>
      <c r="Y1819">
        <f>VLOOKUP($D1819,metadata!$B$2:$Z$450,22,FALSE)</f>
        <v>19</v>
      </c>
      <c r="Z1819">
        <f>VLOOKUP($D1819,metadata!$B$2:$Z$450,23,FALSE)</f>
        <v>0</v>
      </c>
      <c r="AA1819">
        <f>VLOOKUP($D1819,metadata!$B$2:$Z$450,24,FALSE)</f>
        <v>0</v>
      </c>
      <c r="AB1819">
        <f>VLOOKUP($D1819,metadata!$B$2:$Z$450,25,FALSE)</f>
        <v>0</v>
      </c>
    </row>
    <row r="1820" spans="3:28" x14ac:dyDescent="0.3">
      <c r="C1820">
        <v>1819</v>
      </c>
      <c r="D1820" s="11" t="str">
        <f t="shared" si="28"/>
        <v>19- Fuchu</v>
      </c>
      <c r="E1820" t="str">
        <f>VLOOKUP($D1820,metadata!$B$2:$S$450,2,FALSE)</f>
        <v>Kato, Y</v>
      </c>
      <c r="F1820" t="str">
        <f>VLOOKUP($D1820,metadata!$B$2:$S$450,3,FALSE)</f>
        <v>Geographic variation in photoperiodic response for the induction of pupal diapause in the Aristolochia-feeding butterfly Atrophaneura alcinous</v>
      </c>
      <c r="G1820" t="str">
        <f>VLOOKUP($D1820,metadata!$B$2:$S$450,4,FALSE)</f>
        <v>10.1303/aez.2005.347</v>
      </c>
      <c r="H1820" t="str">
        <f>VLOOKUP($D1820,metadata!$B$2:$S$450,5,FALSE)</f>
        <v>y</v>
      </c>
      <c r="I1820" t="str">
        <f>VLOOKUP($D1820,metadata!$B$2:$S$450,6,FALSE)</f>
        <v>a</v>
      </c>
      <c r="J1820" t="str">
        <f>VLOOKUP($D1820,metadata!$B$2:$S$450,7,FALSE)</f>
        <v>i</v>
      </c>
      <c r="K1820">
        <f>VLOOKUP($D1820,metadata!$B$2:$S$450,8,FALSE)</f>
        <v>7</v>
      </c>
      <c r="L1820">
        <f>VLOOKUP($D1820,metadata!$B$2:$S$450,9,FALSE)</f>
        <v>5</v>
      </c>
      <c r="M1820">
        <f>VLOOKUP($D1820,metadata!$B$2:$S$450,10,FALSE)</f>
        <v>0</v>
      </c>
      <c r="N1820" t="str">
        <f>VLOOKUP($D1820,metadata!$B$2:$S$450,11,FALSE)</f>
        <v>Atrophaneura alcinous</v>
      </c>
      <c r="O1820" t="str">
        <f>VLOOKUP($D1820,metadata!$B$2:$S$450,12,FALSE)</f>
        <v>lepidoptera</v>
      </c>
      <c r="P1820" t="str">
        <f>VLOOKUP($D1820,metadata!$B$2:$S$450,13,FALSE)</f>
        <v xml:space="preserve"> Fuchu</v>
      </c>
      <c r="Q1820">
        <f>VLOOKUP($D1820,metadata!$B$2:$S$450,14,FALSE)</f>
        <v>35.668968999999997</v>
      </c>
      <c r="R1820">
        <f>VLOOKUP($D1820,metadata!$B$2:$S$450,15,FALSE)</f>
        <v>139.47766899999999</v>
      </c>
      <c r="S1820">
        <f>VLOOKUP($D1820,metadata!$B$2:$S$450,16,FALSE)</f>
        <v>0.05</v>
      </c>
      <c r="T1820">
        <f>VLOOKUP($D1820,metadata!$B$2:$S$450,17,FALSE)</f>
        <v>50</v>
      </c>
      <c r="U1820">
        <f>VLOOKUP($D1820,metadata!$B$2:$S$450,18,FALSE)</f>
        <v>0</v>
      </c>
      <c r="V1820">
        <f>VLOOKUP($D1820,metadata!$B$2:$Z$450,19,FALSE)</f>
        <v>25</v>
      </c>
      <c r="W1820" t="str">
        <f>VLOOKUP($D1820,metadata!$B$2:$Z$450,20,FALSE)</f>
        <v>global average</v>
      </c>
      <c r="X1820">
        <f>VLOOKUP($D1820,metadata!$B$2:$Z$450,21,FALSE)</f>
        <v>0</v>
      </c>
      <c r="Y1820">
        <f>VLOOKUP($D1820,metadata!$B$2:$Z$450,22,FALSE)</f>
        <v>19</v>
      </c>
      <c r="Z1820">
        <f>VLOOKUP($D1820,metadata!$B$2:$Z$450,23,FALSE)</f>
        <v>0</v>
      </c>
      <c r="AA1820">
        <f>VLOOKUP($D1820,metadata!$B$2:$Z$450,24,FALSE)</f>
        <v>0</v>
      </c>
      <c r="AB1820">
        <f>VLOOKUP($D1820,metadata!$B$2:$Z$450,25,FALSE)</f>
        <v>0</v>
      </c>
    </row>
    <row r="1821" spans="3:28" x14ac:dyDescent="0.3">
      <c r="C1821">
        <v>1820</v>
      </c>
      <c r="D1821" s="11" t="str">
        <f t="shared" si="28"/>
        <v>19- Fuchu</v>
      </c>
      <c r="E1821" t="str">
        <f>VLOOKUP($D1821,metadata!$B$2:$S$450,2,FALSE)</f>
        <v>Kato, Y</v>
      </c>
      <c r="F1821" t="str">
        <f>VLOOKUP($D1821,metadata!$B$2:$S$450,3,FALSE)</f>
        <v>Geographic variation in photoperiodic response for the induction of pupal diapause in the Aristolochia-feeding butterfly Atrophaneura alcinous</v>
      </c>
      <c r="G1821" t="str">
        <f>VLOOKUP($D1821,metadata!$B$2:$S$450,4,FALSE)</f>
        <v>10.1303/aez.2005.347</v>
      </c>
      <c r="H1821" t="str">
        <f>VLOOKUP($D1821,metadata!$B$2:$S$450,5,FALSE)</f>
        <v>y</v>
      </c>
      <c r="I1821" t="str">
        <f>VLOOKUP($D1821,metadata!$B$2:$S$450,6,FALSE)</f>
        <v>a</v>
      </c>
      <c r="J1821" t="str">
        <f>VLOOKUP($D1821,metadata!$B$2:$S$450,7,FALSE)</f>
        <v>i</v>
      </c>
      <c r="K1821">
        <f>VLOOKUP($D1821,metadata!$B$2:$S$450,8,FALSE)</f>
        <v>7</v>
      </c>
      <c r="L1821">
        <f>VLOOKUP($D1821,metadata!$B$2:$S$450,9,FALSE)</f>
        <v>5</v>
      </c>
      <c r="M1821">
        <f>VLOOKUP($D1821,metadata!$B$2:$S$450,10,FALSE)</f>
        <v>0</v>
      </c>
      <c r="N1821" t="str">
        <f>VLOOKUP($D1821,metadata!$B$2:$S$450,11,FALSE)</f>
        <v>Atrophaneura alcinous</v>
      </c>
      <c r="O1821" t="str">
        <f>VLOOKUP($D1821,metadata!$B$2:$S$450,12,FALSE)</f>
        <v>lepidoptera</v>
      </c>
      <c r="P1821" t="str">
        <f>VLOOKUP($D1821,metadata!$B$2:$S$450,13,FALSE)</f>
        <v xml:space="preserve"> Fuchu</v>
      </c>
      <c r="Q1821">
        <f>VLOOKUP($D1821,metadata!$B$2:$S$450,14,FALSE)</f>
        <v>35.668968999999997</v>
      </c>
      <c r="R1821">
        <f>VLOOKUP($D1821,metadata!$B$2:$S$450,15,FALSE)</f>
        <v>139.47766899999999</v>
      </c>
      <c r="S1821">
        <f>VLOOKUP($D1821,metadata!$B$2:$S$450,16,FALSE)</f>
        <v>0.05</v>
      </c>
      <c r="T1821">
        <f>VLOOKUP($D1821,metadata!$B$2:$S$450,17,FALSE)</f>
        <v>50</v>
      </c>
      <c r="U1821">
        <f>VLOOKUP($D1821,metadata!$B$2:$S$450,18,FALSE)</f>
        <v>0</v>
      </c>
      <c r="V1821">
        <f>VLOOKUP($D1821,metadata!$B$2:$Z$450,19,FALSE)</f>
        <v>25</v>
      </c>
      <c r="W1821" t="str">
        <f>VLOOKUP($D1821,metadata!$B$2:$Z$450,20,FALSE)</f>
        <v>global average</v>
      </c>
      <c r="X1821">
        <f>VLOOKUP($D1821,metadata!$B$2:$Z$450,21,FALSE)</f>
        <v>0</v>
      </c>
      <c r="Y1821">
        <f>VLOOKUP($D1821,metadata!$B$2:$Z$450,22,FALSE)</f>
        <v>19</v>
      </c>
      <c r="Z1821">
        <f>VLOOKUP($D1821,metadata!$B$2:$Z$450,23,FALSE)</f>
        <v>0</v>
      </c>
      <c r="AA1821">
        <f>VLOOKUP($D1821,metadata!$B$2:$Z$450,24,FALSE)</f>
        <v>0</v>
      </c>
      <c r="AB1821">
        <f>VLOOKUP($D1821,metadata!$B$2:$Z$450,25,FALSE)</f>
        <v>0</v>
      </c>
    </row>
    <row r="1822" spans="3:28" x14ac:dyDescent="0.3">
      <c r="C1822">
        <v>1821</v>
      </c>
      <c r="D1822" s="11" t="str">
        <f t="shared" si="28"/>
        <v>19- Fuchu</v>
      </c>
      <c r="E1822" t="str">
        <f>VLOOKUP($D1822,metadata!$B$2:$S$450,2,FALSE)</f>
        <v>Kato, Y</v>
      </c>
      <c r="F1822" t="str">
        <f>VLOOKUP($D1822,metadata!$B$2:$S$450,3,FALSE)</f>
        <v>Geographic variation in photoperiodic response for the induction of pupal diapause in the Aristolochia-feeding butterfly Atrophaneura alcinous</v>
      </c>
      <c r="G1822" t="str">
        <f>VLOOKUP($D1822,metadata!$B$2:$S$450,4,FALSE)</f>
        <v>10.1303/aez.2005.347</v>
      </c>
      <c r="H1822" t="str">
        <f>VLOOKUP($D1822,metadata!$B$2:$S$450,5,FALSE)</f>
        <v>y</v>
      </c>
      <c r="I1822" t="str">
        <f>VLOOKUP($D1822,metadata!$B$2:$S$450,6,FALSE)</f>
        <v>a</v>
      </c>
      <c r="J1822" t="str">
        <f>VLOOKUP($D1822,metadata!$B$2:$S$450,7,FALSE)</f>
        <v>i</v>
      </c>
      <c r="K1822">
        <f>VLOOKUP($D1822,metadata!$B$2:$S$450,8,FALSE)</f>
        <v>7</v>
      </c>
      <c r="L1822">
        <f>VLOOKUP($D1822,metadata!$B$2:$S$450,9,FALSE)</f>
        <v>5</v>
      </c>
      <c r="M1822">
        <f>VLOOKUP($D1822,metadata!$B$2:$S$450,10,FALSE)</f>
        <v>0</v>
      </c>
      <c r="N1822" t="str">
        <f>VLOOKUP($D1822,metadata!$B$2:$S$450,11,FALSE)</f>
        <v>Atrophaneura alcinous</v>
      </c>
      <c r="O1822" t="str">
        <f>VLOOKUP($D1822,metadata!$B$2:$S$450,12,FALSE)</f>
        <v>lepidoptera</v>
      </c>
      <c r="P1822" t="str">
        <f>VLOOKUP($D1822,metadata!$B$2:$S$450,13,FALSE)</f>
        <v xml:space="preserve"> Fuchu</v>
      </c>
      <c r="Q1822">
        <f>VLOOKUP($D1822,metadata!$B$2:$S$450,14,FALSE)</f>
        <v>35.668968999999997</v>
      </c>
      <c r="R1822">
        <f>VLOOKUP($D1822,metadata!$B$2:$S$450,15,FALSE)</f>
        <v>139.47766899999999</v>
      </c>
      <c r="S1822">
        <f>VLOOKUP($D1822,metadata!$B$2:$S$450,16,FALSE)</f>
        <v>0.05</v>
      </c>
      <c r="T1822">
        <f>VLOOKUP($D1822,metadata!$B$2:$S$450,17,FALSE)</f>
        <v>50</v>
      </c>
      <c r="U1822">
        <f>VLOOKUP($D1822,metadata!$B$2:$S$450,18,FALSE)</f>
        <v>0</v>
      </c>
      <c r="V1822">
        <f>VLOOKUP($D1822,metadata!$B$2:$Z$450,19,FALSE)</f>
        <v>25</v>
      </c>
      <c r="W1822" t="str">
        <f>VLOOKUP($D1822,metadata!$B$2:$Z$450,20,FALSE)</f>
        <v>global average</v>
      </c>
      <c r="X1822">
        <f>VLOOKUP($D1822,metadata!$B$2:$Z$450,21,FALSE)</f>
        <v>0</v>
      </c>
      <c r="Y1822">
        <f>VLOOKUP($D1822,metadata!$B$2:$Z$450,22,FALSE)</f>
        <v>19</v>
      </c>
      <c r="Z1822">
        <f>VLOOKUP($D1822,metadata!$B$2:$Z$450,23,FALSE)</f>
        <v>0</v>
      </c>
      <c r="AA1822">
        <f>VLOOKUP($D1822,metadata!$B$2:$Z$450,24,FALSE)</f>
        <v>0</v>
      </c>
      <c r="AB1822">
        <f>VLOOKUP($D1822,metadata!$B$2:$Z$450,25,FALSE)</f>
        <v>0</v>
      </c>
    </row>
    <row r="1823" spans="3:28" x14ac:dyDescent="0.3">
      <c r="C1823">
        <v>1822</v>
      </c>
      <c r="D1823" s="11" t="str">
        <f t="shared" si="28"/>
        <v>19- Fuchu</v>
      </c>
      <c r="E1823" t="str">
        <f>VLOOKUP($D1823,metadata!$B$2:$S$450,2,FALSE)</f>
        <v>Kato, Y</v>
      </c>
      <c r="F1823" t="str">
        <f>VLOOKUP($D1823,metadata!$B$2:$S$450,3,FALSE)</f>
        <v>Geographic variation in photoperiodic response for the induction of pupal diapause in the Aristolochia-feeding butterfly Atrophaneura alcinous</v>
      </c>
      <c r="G1823" t="str">
        <f>VLOOKUP($D1823,metadata!$B$2:$S$450,4,FALSE)</f>
        <v>10.1303/aez.2005.347</v>
      </c>
      <c r="H1823" t="str">
        <f>VLOOKUP($D1823,metadata!$B$2:$S$450,5,FALSE)</f>
        <v>y</v>
      </c>
      <c r="I1823" t="str">
        <f>VLOOKUP($D1823,metadata!$B$2:$S$450,6,FALSE)</f>
        <v>a</v>
      </c>
      <c r="J1823" t="str">
        <f>VLOOKUP($D1823,metadata!$B$2:$S$450,7,FALSE)</f>
        <v>i</v>
      </c>
      <c r="K1823">
        <f>VLOOKUP($D1823,metadata!$B$2:$S$450,8,FALSE)</f>
        <v>7</v>
      </c>
      <c r="L1823">
        <f>VLOOKUP($D1823,metadata!$B$2:$S$450,9,FALSE)</f>
        <v>5</v>
      </c>
      <c r="M1823">
        <f>VLOOKUP($D1823,metadata!$B$2:$S$450,10,FALSE)</f>
        <v>0</v>
      </c>
      <c r="N1823" t="str">
        <f>VLOOKUP($D1823,metadata!$B$2:$S$450,11,FALSE)</f>
        <v>Atrophaneura alcinous</v>
      </c>
      <c r="O1823" t="str">
        <f>VLOOKUP($D1823,metadata!$B$2:$S$450,12,FALSE)</f>
        <v>lepidoptera</v>
      </c>
      <c r="P1823" t="str">
        <f>VLOOKUP($D1823,metadata!$B$2:$S$450,13,FALSE)</f>
        <v xml:space="preserve"> Fuchu</v>
      </c>
      <c r="Q1823">
        <f>VLOOKUP($D1823,metadata!$B$2:$S$450,14,FALSE)</f>
        <v>35.668968999999997</v>
      </c>
      <c r="R1823">
        <f>VLOOKUP($D1823,metadata!$B$2:$S$450,15,FALSE)</f>
        <v>139.47766899999999</v>
      </c>
      <c r="S1823">
        <f>VLOOKUP($D1823,metadata!$B$2:$S$450,16,FALSE)</f>
        <v>0.05</v>
      </c>
      <c r="T1823">
        <f>VLOOKUP($D1823,metadata!$B$2:$S$450,17,FALSE)</f>
        <v>50</v>
      </c>
      <c r="U1823">
        <f>VLOOKUP($D1823,metadata!$B$2:$S$450,18,FALSE)</f>
        <v>0</v>
      </c>
      <c r="V1823">
        <f>VLOOKUP($D1823,metadata!$B$2:$Z$450,19,FALSE)</f>
        <v>25</v>
      </c>
      <c r="W1823" t="str">
        <f>VLOOKUP($D1823,metadata!$B$2:$Z$450,20,FALSE)</f>
        <v>global average</v>
      </c>
      <c r="X1823">
        <f>VLOOKUP($D1823,metadata!$B$2:$Z$450,21,FALSE)</f>
        <v>0</v>
      </c>
      <c r="Y1823">
        <f>VLOOKUP($D1823,metadata!$B$2:$Z$450,22,FALSE)</f>
        <v>19</v>
      </c>
      <c r="Z1823">
        <f>VLOOKUP($D1823,metadata!$B$2:$Z$450,23,FALSE)</f>
        <v>0</v>
      </c>
      <c r="AA1823">
        <f>VLOOKUP($D1823,metadata!$B$2:$Z$450,24,FALSE)</f>
        <v>0</v>
      </c>
      <c r="AB1823">
        <f>VLOOKUP($D1823,metadata!$B$2:$Z$450,25,FALSE)</f>
        <v>0</v>
      </c>
    </row>
    <row r="1824" spans="3:28" x14ac:dyDescent="0.3">
      <c r="C1824">
        <v>1823</v>
      </c>
      <c r="D1824" s="11" t="str">
        <f t="shared" si="28"/>
        <v>19- Fuchu</v>
      </c>
      <c r="E1824" t="str">
        <f>VLOOKUP($D1824,metadata!$B$2:$S$450,2,FALSE)</f>
        <v>Kato, Y</v>
      </c>
      <c r="F1824" t="str">
        <f>VLOOKUP($D1824,metadata!$B$2:$S$450,3,FALSE)</f>
        <v>Geographic variation in photoperiodic response for the induction of pupal diapause in the Aristolochia-feeding butterfly Atrophaneura alcinous</v>
      </c>
      <c r="G1824" t="str">
        <f>VLOOKUP($D1824,metadata!$B$2:$S$450,4,FALSE)</f>
        <v>10.1303/aez.2005.347</v>
      </c>
      <c r="H1824" t="str">
        <f>VLOOKUP($D1824,metadata!$B$2:$S$450,5,FALSE)</f>
        <v>y</v>
      </c>
      <c r="I1824" t="str">
        <f>VLOOKUP($D1824,metadata!$B$2:$S$450,6,FALSE)</f>
        <v>a</v>
      </c>
      <c r="J1824" t="str">
        <f>VLOOKUP($D1824,metadata!$B$2:$S$450,7,FALSE)</f>
        <v>i</v>
      </c>
      <c r="K1824">
        <f>VLOOKUP($D1824,metadata!$B$2:$S$450,8,FALSE)</f>
        <v>7</v>
      </c>
      <c r="L1824">
        <f>VLOOKUP($D1824,metadata!$B$2:$S$450,9,FALSE)</f>
        <v>5</v>
      </c>
      <c r="M1824">
        <f>VLOOKUP($D1824,metadata!$B$2:$S$450,10,FALSE)</f>
        <v>0</v>
      </c>
      <c r="N1824" t="str">
        <f>VLOOKUP($D1824,metadata!$B$2:$S$450,11,FALSE)</f>
        <v>Atrophaneura alcinous</v>
      </c>
      <c r="O1824" t="str">
        <f>VLOOKUP($D1824,metadata!$B$2:$S$450,12,FALSE)</f>
        <v>lepidoptera</v>
      </c>
      <c r="P1824" t="str">
        <f>VLOOKUP($D1824,metadata!$B$2:$S$450,13,FALSE)</f>
        <v xml:space="preserve"> Fuchu</v>
      </c>
      <c r="Q1824">
        <f>VLOOKUP($D1824,metadata!$B$2:$S$450,14,FALSE)</f>
        <v>35.668968999999997</v>
      </c>
      <c r="R1824">
        <f>VLOOKUP($D1824,metadata!$B$2:$S$450,15,FALSE)</f>
        <v>139.47766899999999</v>
      </c>
      <c r="S1824">
        <f>VLOOKUP($D1824,metadata!$B$2:$S$450,16,FALSE)</f>
        <v>0.05</v>
      </c>
      <c r="T1824">
        <f>VLOOKUP($D1824,metadata!$B$2:$S$450,17,FALSE)</f>
        <v>50</v>
      </c>
      <c r="U1824">
        <f>VLOOKUP($D1824,metadata!$B$2:$S$450,18,FALSE)</f>
        <v>0</v>
      </c>
      <c r="V1824">
        <f>VLOOKUP($D1824,metadata!$B$2:$Z$450,19,FALSE)</f>
        <v>25</v>
      </c>
      <c r="W1824" t="str">
        <f>VLOOKUP($D1824,metadata!$B$2:$Z$450,20,FALSE)</f>
        <v>global average</v>
      </c>
      <c r="X1824">
        <f>VLOOKUP($D1824,metadata!$B$2:$Z$450,21,FALSE)</f>
        <v>0</v>
      </c>
      <c r="Y1824">
        <f>VLOOKUP($D1824,metadata!$B$2:$Z$450,22,FALSE)</f>
        <v>19</v>
      </c>
      <c r="Z1824">
        <f>VLOOKUP($D1824,metadata!$B$2:$Z$450,23,FALSE)</f>
        <v>0</v>
      </c>
      <c r="AA1824">
        <f>VLOOKUP($D1824,metadata!$B$2:$Z$450,24,FALSE)</f>
        <v>0</v>
      </c>
      <c r="AB1824">
        <f>VLOOKUP($D1824,metadata!$B$2:$Z$450,25,FALSE)</f>
        <v>0</v>
      </c>
    </row>
    <row r="1825" spans="3:28" x14ac:dyDescent="0.3">
      <c r="C1825">
        <v>1824</v>
      </c>
      <c r="D1825" s="11" t="str">
        <f t="shared" si="28"/>
        <v>19- Fuchu</v>
      </c>
      <c r="E1825" t="str">
        <f>VLOOKUP($D1825,metadata!$B$2:$S$450,2,FALSE)</f>
        <v>Kato, Y</v>
      </c>
      <c r="F1825" t="str">
        <f>VLOOKUP($D1825,metadata!$B$2:$S$450,3,FALSE)</f>
        <v>Geographic variation in photoperiodic response for the induction of pupal diapause in the Aristolochia-feeding butterfly Atrophaneura alcinous</v>
      </c>
      <c r="G1825" t="str">
        <f>VLOOKUP($D1825,metadata!$B$2:$S$450,4,FALSE)</f>
        <v>10.1303/aez.2005.347</v>
      </c>
      <c r="H1825" t="str">
        <f>VLOOKUP($D1825,metadata!$B$2:$S$450,5,FALSE)</f>
        <v>y</v>
      </c>
      <c r="I1825" t="str">
        <f>VLOOKUP($D1825,metadata!$B$2:$S$450,6,FALSE)</f>
        <v>a</v>
      </c>
      <c r="J1825" t="str">
        <f>VLOOKUP($D1825,metadata!$B$2:$S$450,7,FALSE)</f>
        <v>i</v>
      </c>
      <c r="K1825">
        <f>VLOOKUP($D1825,metadata!$B$2:$S$450,8,FALSE)</f>
        <v>7</v>
      </c>
      <c r="L1825">
        <f>VLOOKUP($D1825,metadata!$B$2:$S$450,9,FALSE)</f>
        <v>5</v>
      </c>
      <c r="M1825">
        <f>VLOOKUP($D1825,metadata!$B$2:$S$450,10,FALSE)</f>
        <v>0</v>
      </c>
      <c r="N1825" t="str">
        <f>VLOOKUP($D1825,metadata!$B$2:$S$450,11,FALSE)</f>
        <v>Atrophaneura alcinous</v>
      </c>
      <c r="O1825" t="str">
        <f>VLOOKUP($D1825,metadata!$B$2:$S$450,12,FALSE)</f>
        <v>lepidoptera</v>
      </c>
      <c r="P1825" t="str">
        <f>VLOOKUP($D1825,metadata!$B$2:$S$450,13,FALSE)</f>
        <v xml:space="preserve"> Fuchu</v>
      </c>
      <c r="Q1825">
        <f>VLOOKUP($D1825,metadata!$B$2:$S$450,14,FALSE)</f>
        <v>35.668968999999997</v>
      </c>
      <c r="R1825">
        <f>VLOOKUP($D1825,metadata!$B$2:$S$450,15,FALSE)</f>
        <v>139.47766899999999</v>
      </c>
      <c r="S1825">
        <f>VLOOKUP($D1825,metadata!$B$2:$S$450,16,FALSE)</f>
        <v>0.05</v>
      </c>
      <c r="T1825">
        <f>VLOOKUP($D1825,metadata!$B$2:$S$450,17,FALSE)</f>
        <v>50</v>
      </c>
      <c r="U1825">
        <f>VLOOKUP($D1825,metadata!$B$2:$S$450,18,FALSE)</f>
        <v>0</v>
      </c>
      <c r="V1825">
        <f>VLOOKUP($D1825,metadata!$B$2:$Z$450,19,FALSE)</f>
        <v>25</v>
      </c>
      <c r="W1825" t="str">
        <f>VLOOKUP($D1825,metadata!$B$2:$Z$450,20,FALSE)</f>
        <v>global average</v>
      </c>
      <c r="X1825">
        <f>VLOOKUP($D1825,metadata!$B$2:$Z$450,21,FALSE)</f>
        <v>0</v>
      </c>
      <c r="Y1825">
        <f>VLOOKUP($D1825,metadata!$B$2:$Z$450,22,FALSE)</f>
        <v>19</v>
      </c>
      <c r="Z1825">
        <f>VLOOKUP($D1825,metadata!$B$2:$Z$450,23,FALSE)</f>
        <v>0</v>
      </c>
      <c r="AA1825">
        <f>VLOOKUP($D1825,metadata!$B$2:$Z$450,24,FALSE)</f>
        <v>0</v>
      </c>
      <c r="AB1825">
        <f>VLOOKUP($D1825,metadata!$B$2:$Z$450,25,FALSE)</f>
        <v>0</v>
      </c>
    </row>
    <row r="1826" spans="3:28" x14ac:dyDescent="0.3">
      <c r="C1826">
        <v>1825</v>
      </c>
      <c r="D1826" s="11" t="str">
        <f t="shared" si="28"/>
        <v>19- Fuchu</v>
      </c>
      <c r="E1826" t="str">
        <f>VLOOKUP($D1826,metadata!$B$2:$S$450,2,FALSE)</f>
        <v>Kato, Y</v>
      </c>
      <c r="F1826" t="str">
        <f>VLOOKUP($D1826,metadata!$B$2:$S$450,3,FALSE)</f>
        <v>Geographic variation in photoperiodic response for the induction of pupal diapause in the Aristolochia-feeding butterfly Atrophaneura alcinous</v>
      </c>
      <c r="G1826" t="str">
        <f>VLOOKUP($D1826,metadata!$B$2:$S$450,4,FALSE)</f>
        <v>10.1303/aez.2005.347</v>
      </c>
      <c r="H1826" t="str">
        <f>VLOOKUP($D1826,metadata!$B$2:$S$450,5,FALSE)</f>
        <v>y</v>
      </c>
      <c r="I1826" t="str">
        <f>VLOOKUP($D1826,metadata!$B$2:$S$450,6,FALSE)</f>
        <v>a</v>
      </c>
      <c r="J1826" t="str">
        <f>VLOOKUP($D1826,metadata!$B$2:$S$450,7,FALSE)</f>
        <v>i</v>
      </c>
      <c r="K1826">
        <f>VLOOKUP($D1826,metadata!$B$2:$S$450,8,FALSE)</f>
        <v>7</v>
      </c>
      <c r="L1826">
        <f>VLOOKUP($D1826,metadata!$B$2:$S$450,9,FALSE)</f>
        <v>5</v>
      </c>
      <c r="M1826">
        <f>VLOOKUP($D1826,metadata!$B$2:$S$450,10,FALSE)</f>
        <v>0</v>
      </c>
      <c r="N1826" t="str">
        <f>VLOOKUP($D1826,metadata!$B$2:$S$450,11,FALSE)</f>
        <v>Atrophaneura alcinous</v>
      </c>
      <c r="O1826" t="str">
        <f>VLOOKUP($D1826,metadata!$B$2:$S$450,12,FALSE)</f>
        <v>lepidoptera</v>
      </c>
      <c r="P1826" t="str">
        <f>VLOOKUP($D1826,metadata!$B$2:$S$450,13,FALSE)</f>
        <v xml:space="preserve"> Fuchu</v>
      </c>
      <c r="Q1826">
        <f>VLOOKUP($D1826,metadata!$B$2:$S$450,14,FALSE)</f>
        <v>35.668968999999997</v>
      </c>
      <c r="R1826">
        <f>VLOOKUP($D1826,metadata!$B$2:$S$450,15,FALSE)</f>
        <v>139.47766899999999</v>
      </c>
      <c r="S1826">
        <f>VLOOKUP($D1826,metadata!$B$2:$S$450,16,FALSE)</f>
        <v>0.05</v>
      </c>
      <c r="T1826">
        <f>VLOOKUP($D1826,metadata!$B$2:$S$450,17,FALSE)</f>
        <v>50</v>
      </c>
      <c r="U1826">
        <f>VLOOKUP($D1826,metadata!$B$2:$S$450,18,FALSE)</f>
        <v>0</v>
      </c>
      <c r="V1826">
        <f>VLOOKUP($D1826,metadata!$B$2:$Z$450,19,FALSE)</f>
        <v>25</v>
      </c>
      <c r="W1826" t="str">
        <f>VLOOKUP($D1826,metadata!$B$2:$Z$450,20,FALSE)</f>
        <v>global average</v>
      </c>
      <c r="X1826">
        <f>VLOOKUP($D1826,metadata!$B$2:$Z$450,21,FALSE)</f>
        <v>0</v>
      </c>
      <c r="Y1826">
        <f>VLOOKUP($D1826,metadata!$B$2:$Z$450,22,FALSE)</f>
        <v>19</v>
      </c>
      <c r="Z1826">
        <f>VLOOKUP($D1826,metadata!$B$2:$Z$450,23,FALSE)</f>
        <v>0</v>
      </c>
      <c r="AA1826">
        <f>VLOOKUP($D1826,metadata!$B$2:$Z$450,24,FALSE)</f>
        <v>0</v>
      </c>
      <c r="AB1826">
        <f>VLOOKUP($D1826,metadata!$B$2:$Z$450,25,FALSE)</f>
        <v>0</v>
      </c>
    </row>
    <row r="1827" spans="3:28" x14ac:dyDescent="0.3">
      <c r="C1827">
        <v>1826</v>
      </c>
      <c r="D1827" s="11" t="str">
        <f t="shared" si="28"/>
        <v>19- Fuchu</v>
      </c>
      <c r="E1827" t="str">
        <f>VLOOKUP($D1827,metadata!$B$2:$S$450,2,FALSE)</f>
        <v>Kato, Y</v>
      </c>
      <c r="F1827" t="str">
        <f>VLOOKUP($D1827,metadata!$B$2:$S$450,3,FALSE)</f>
        <v>Geographic variation in photoperiodic response for the induction of pupal diapause in the Aristolochia-feeding butterfly Atrophaneura alcinous</v>
      </c>
      <c r="G1827" t="str">
        <f>VLOOKUP($D1827,metadata!$B$2:$S$450,4,FALSE)</f>
        <v>10.1303/aez.2005.347</v>
      </c>
      <c r="H1827" t="str">
        <f>VLOOKUP($D1827,metadata!$B$2:$S$450,5,FALSE)</f>
        <v>y</v>
      </c>
      <c r="I1827" t="str">
        <f>VLOOKUP($D1827,metadata!$B$2:$S$450,6,FALSE)</f>
        <v>a</v>
      </c>
      <c r="J1827" t="str">
        <f>VLOOKUP($D1827,metadata!$B$2:$S$450,7,FALSE)</f>
        <v>i</v>
      </c>
      <c r="K1827">
        <f>VLOOKUP($D1827,metadata!$B$2:$S$450,8,FALSE)</f>
        <v>7</v>
      </c>
      <c r="L1827">
        <f>VLOOKUP($D1827,metadata!$B$2:$S$450,9,FALSE)</f>
        <v>5</v>
      </c>
      <c r="M1827">
        <f>VLOOKUP($D1827,metadata!$B$2:$S$450,10,FALSE)</f>
        <v>0</v>
      </c>
      <c r="N1827" t="str">
        <f>VLOOKUP($D1827,metadata!$B$2:$S$450,11,FALSE)</f>
        <v>Atrophaneura alcinous</v>
      </c>
      <c r="O1827" t="str">
        <f>VLOOKUP($D1827,metadata!$B$2:$S$450,12,FALSE)</f>
        <v>lepidoptera</v>
      </c>
      <c r="P1827" t="str">
        <f>VLOOKUP($D1827,metadata!$B$2:$S$450,13,FALSE)</f>
        <v xml:space="preserve"> Fuchu</v>
      </c>
      <c r="Q1827">
        <f>VLOOKUP($D1827,metadata!$B$2:$S$450,14,FALSE)</f>
        <v>35.668968999999997</v>
      </c>
      <c r="R1827">
        <f>VLOOKUP($D1827,metadata!$B$2:$S$450,15,FALSE)</f>
        <v>139.47766899999999</v>
      </c>
      <c r="S1827">
        <f>VLOOKUP($D1827,metadata!$B$2:$S$450,16,FALSE)</f>
        <v>0.05</v>
      </c>
      <c r="T1827">
        <f>VLOOKUP($D1827,metadata!$B$2:$S$450,17,FALSE)</f>
        <v>50</v>
      </c>
      <c r="U1827">
        <f>VLOOKUP($D1827,metadata!$B$2:$S$450,18,FALSE)</f>
        <v>0</v>
      </c>
      <c r="V1827">
        <f>VLOOKUP($D1827,metadata!$B$2:$Z$450,19,FALSE)</f>
        <v>25</v>
      </c>
      <c r="W1827" t="str">
        <f>VLOOKUP($D1827,metadata!$B$2:$Z$450,20,FALSE)</f>
        <v>global average</v>
      </c>
      <c r="X1827">
        <f>VLOOKUP($D1827,metadata!$B$2:$Z$450,21,FALSE)</f>
        <v>0</v>
      </c>
      <c r="Y1827">
        <f>VLOOKUP($D1827,metadata!$B$2:$Z$450,22,FALSE)</f>
        <v>19</v>
      </c>
      <c r="Z1827">
        <f>VLOOKUP($D1827,metadata!$B$2:$Z$450,23,FALSE)</f>
        <v>0</v>
      </c>
      <c r="AA1827">
        <f>VLOOKUP($D1827,metadata!$B$2:$Z$450,24,FALSE)</f>
        <v>0</v>
      </c>
      <c r="AB1827">
        <f>VLOOKUP($D1827,metadata!$B$2:$Z$450,25,FALSE)</f>
        <v>0</v>
      </c>
    </row>
    <row r="1828" spans="3:28" x14ac:dyDescent="0.3">
      <c r="C1828">
        <v>1827</v>
      </c>
      <c r="D1828" s="11" t="str">
        <f t="shared" si="28"/>
        <v>19- Fuchu</v>
      </c>
      <c r="E1828" t="str">
        <f>VLOOKUP($D1828,metadata!$B$2:$S$450,2,FALSE)</f>
        <v>Kato, Y</v>
      </c>
      <c r="F1828" t="str">
        <f>VLOOKUP($D1828,metadata!$B$2:$S$450,3,FALSE)</f>
        <v>Geographic variation in photoperiodic response for the induction of pupal diapause in the Aristolochia-feeding butterfly Atrophaneura alcinous</v>
      </c>
      <c r="G1828" t="str">
        <f>VLOOKUP($D1828,metadata!$B$2:$S$450,4,FALSE)</f>
        <v>10.1303/aez.2005.347</v>
      </c>
      <c r="H1828" t="str">
        <f>VLOOKUP($D1828,metadata!$B$2:$S$450,5,FALSE)</f>
        <v>y</v>
      </c>
      <c r="I1828" t="str">
        <f>VLOOKUP($D1828,metadata!$B$2:$S$450,6,FALSE)</f>
        <v>a</v>
      </c>
      <c r="J1828" t="str">
        <f>VLOOKUP($D1828,metadata!$B$2:$S$450,7,FALSE)</f>
        <v>i</v>
      </c>
      <c r="K1828">
        <f>VLOOKUP($D1828,metadata!$B$2:$S$450,8,FALSE)</f>
        <v>7</v>
      </c>
      <c r="L1828">
        <f>VLOOKUP($D1828,metadata!$B$2:$S$450,9,FALSE)</f>
        <v>5</v>
      </c>
      <c r="M1828">
        <f>VLOOKUP($D1828,metadata!$B$2:$S$450,10,FALSE)</f>
        <v>0</v>
      </c>
      <c r="N1828" t="str">
        <f>VLOOKUP($D1828,metadata!$B$2:$S$450,11,FALSE)</f>
        <v>Atrophaneura alcinous</v>
      </c>
      <c r="O1828" t="str">
        <f>VLOOKUP($D1828,metadata!$B$2:$S$450,12,FALSE)</f>
        <v>lepidoptera</v>
      </c>
      <c r="P1828" t="str">
        <f>VLOOKUP($D1828,metadata!$B$2:$S$450,13,FALSE)</f>
        <v xml:space="preserve"> Fuchu</v>
      </c>
      <c r="Q1828">
        <f>VLOOKUP($D1828,metadata!$B$2:$S$450,14,FALSE)</f>
        <v>35.668968999999997</v>
      </c>
      <c r="R1828">
        <f>VLOOKUP($D1828,metadata!$B$2:$S$450,15,FALSE)</f>
        <v>139.47766899999999</v>
      </c>
      <c r="S1828">
        <f>VLOOKUP($D1828,metadata!$B$2:$S$450,16,FALSE)</f>
        <v>0.05</v>
      </c>
      <c r="T1828">
        <f>VLOOKUP($D1828,metadata!$B$2:$S$450,17,FALSE)</f>
        <v>50</v>
      </c>
      <c r="U1828">
        <f>VLOOKUP($D1828,metadata!$B$2:$S$450,18,FALSE)</f>
        <v>0</v>
      </c>
      <c r="V1828">
        <f>VLOOKUP($D1828,metadata!$B$2:$Z$450,19,FALSE)</f>
        <v>25</v>
      </c>
      <c r="W1828" t="str">
        <f>VLOOKUP($D1828,metadata!$B$2:$Z$450,20,FALSE)</f>
        <v>global average</v>
      </c>
      <c r="X1828">
        <f>VLOOKUP($D1828,metadata!$B$2:$Z$450,21,FALSE)</f>
        <v>0</v>
      </c>
      <c r="Y1828">
        <f>VLOOKUP($D1828,metadata!$B$2:$Z$450,22,FALSE)</f>
        <v>19</v>
      </c>
      <c r="Z1828">
        <f>VLOOKUP($D1828,metadata!$B$2:$Z$450,23,FALSE)</f>
        <v>0</v>
      </c>
      <c r="AA1828">
        <f>VLOOKUP($D1828,metadata!$B$2:$Z$450,24,FALSE)</f>
        <v>0</v>
      </c>
      <c r="AB1828">
        <f>VLOOKUP($D1828,metadata!$B$2:$Z$450,25,FALSE)</f>
        <v>0</v>
      </c>
    </row>
    <row r="1829" spans="3:28" x14ac:dyDescent="0.3">
      <c r="C1829">
        <v>1828</v>
      </c>
      <c r="D1829" s="11" t="str">
        <f t="shared" si="28"/>
        <v>19- Fuchu</v>
      </c>
      <c r="E1829" t="str">
        <f>VLOOKUP($D1829,metadata!$B$2:$S$450,2,FALSE)</f>
        <v>Kato, Y</v>
      </c>
      <c r="F1829" t="str">
        <f>VLOOKUP($D1829,metadata!$B$2:$S$450,3,FALSE)</f>
        <v>Geographic variation in photoperiodic response for the induction of pupal diapause in the Aristolochia-feeding butterfly Atrophaneura alcinous</v>
      </c>
      <c r="G1829" t="str">
        <f>VLOOKUP($D1829,metadata!$B$2:$S$450,4,FALSE)</f>
        <v>10.1303/aez.2005.347</v>
      </c>
      <c r="H1829" t="str">
        <f>VLOOKUP($D1829,metadata!$B$2:$S$450,5,FALSE)</f>
        <v>y</v>
      </c>
      <c r="I1829" t="str">
        <f>VLOOKUP($D1829,metadata!$B$2:$S$450,6,FALSE)</f>
        <v>a</v>
      </c>
      <c r="J1829" t="str">
        <f>VLOOKUP($D1829,metadata!$B$2:$S$450,7,FALSE)</f>
        <v>i</v>
      </c>
      <c r="K1829">
        <f>VLOOKUP($D1829,metadata!$B$2:$S$450,8,FALSE)</f>
        <v>7</v>
      </c>
      <c r="L1829">
        <f>VLOOKUP($D1829,metadata!$B$2:$S$450,9,FALSE)</f>
        <v>5</v>
      </c>
      <c r="M1829">
        <f>VLOOKUP($D1829,metadata!$B$2:$S$450,10,FALSE)</f>
        <v>0</v>
      </c>
      <c r="N1829" t="str">
        <f>VLOOKUP($D1829,metadata!$B$2:$S$450,11,FALSE)</f>
        <v>Atrophaneura alcinous</v>
      </c>
      <c r="O1829" t="str">
        <f>VLOOKUP($D1829,metadata!$B$2:$S$450,12,FALSE)</f>
        <v>lepidoptera</v>
      </c>
      <c r="P1829" t="str">
        <f>VLOOKUP($D1829,metadata!$B$2:$S$450,13,FALSE)</f>
        <v xml:space="preserve"> Fuchu</v>
      </c>
      <c r="Q1829">
        <f>VLOOKUP($D1829,metadata!$B$2:$S$450,14,FALSE)</f>
        <v>35.668968999999997</v>
      </c>
      <c r="R1829">
        <f>VLOOKUP($D1829,metadata!$B$2:$S$450,15,FALSE)</f>
        <v>139.47766899999999</v>
      </c>
      <c r="S1829">
        <f>VLOOKUP($D1829,metadata!$B$2:$S$450,16,FALSE)</f>
        <v>0.05</v>
      </c>
      <c r="T1829">
        <f>VLOOKUP($D1829,metadata!$B$2:$S$450,17,FALSE)</f>
        <v>50</v>
      </c>
      <c r="U1829">
        <f>VLOOKUP($D1829,metadata!$B$2:$S$450,18,FALSE)</f>
        <v>0</v>
      </c>
      <c r="V1829">
        <f>VLOOKUP($D1829,metadata!$B$2:$Z$450,19,FALSE)</f>
        <v>25</v>
      </c>
      <c r="W1829" t="str">
        <f>VLOOKUP($D1829,metadata!$B$2:$Z$450,20,FALSE)</f>
        <v>global average</v>
      </c>
      <c r="X1829">
        <f>VLOOKUP($D1829,metadata!$B$2:$Z$450,21,FALSE)</f>
        <v>0</v>
      </c>
      <c r="Y1829">
        <f>VLOOKUP($D1829,metadata!$B$2:$Z$450,22,FALSE)</f>
        <v>19</v>
      </c>
      <c r="Z1829">
        <f>VLOOKUP($D1829,metadata!$B$2:$Z$450,23,FALSE)</f>
        <v>0</v>
      </c>
      <c r="AA1829">
        <f>VLOOKUP($D1829,metadata!$B$2:$Z$450,24,FALSE)</f>
        <v>0</v>
      </c>
      <c r="AB1829">
        <f>VLOOKUP($D1829,metadata!$B$2:$Z$450,25,FALSE)</f>
        <v>0</v>
      </c>
    </row>
    <row r="1830" spans="3:28" x14ac:dyDescent="0.3">
      <c r="C1830">
        <v>1829</v>
      </c>
      <c r="D1830" s="11" t="str">
        <f t="shared" si="28"/>
        <v>19- Fuchu</v>
      </c>
      <c r="E1830" t="str">
        <f>VLOOKUP($D1830,metadata!$B$2:$S$450,2,FALSE)</f>
        <v>Kato, Y</v>
      </c>
      <c r="F1830" t="str">
        <f>VLOOKUP($D1830,metadata!$B$2:$S$450,3,FALSE)</f>
        <v>Geographic variation in photoperiodic response for the induction of pupal diapause in the Aristolochia-feeding butterfly Atrophaneura alcinous</v>
      </c>
      <c r="G1830" t="str">
        <f>VLOOKUP($D1830,metadata!$B$2:$S$450,4,FALSE)</f>
        <v>10.1303/aez.2005.347</v>
      </c>
      <c r="H1830" t="str">
        <f>VLOOKUP($D1830,metadata!$B$2:$S$450,5,FALSE)</f>
        <v>y</v>
      </c>
      <c r="I1830" t="str">
        <f>VLOOKUP($D1830,metadata!$B$2:$S$450,6,FALSE)</f>
        <v>a</v>
      </c>
      <c r="J1830" t="str">
        <f>VLOOKUP($D1830,metadata!$B$2:$S$450,7,FALSE)</f>
        <v>i</v>
      </c>
      <c r="K1830">
        <f>VLOOKUP($D1830,metadata!$B$2:$S$450,8,FALSE)</f>
        <v>7</v>
      </c>
      <c r="L1830">
        <f>VLOOKUP($D1830,metadata!$B$2:$S$450,9,FALSE)</f>
        <v>5</v>
      </c>
      <c r="M1830">
        <f>VLOOKUP($D1830,metadata!$B$2:$S$450,10,FALSE)</f>
        <v>0</v>
      </c>
      <c r="N1830" t="str">
        <f>VLOOKUP($D1830,metadata!$B$2:$S$450,11,FALSE)</f>
        <v>Atrophaneura alcinous</v>
      </c>
      <c r="O1830" t="str">
        <f>VLOOKUP($D1830,metadata!$B$2:$S$450,12,FALSE)</f>
        <v>lepidoptera</v>
      </c>
      <c r="P1830" t="str">
        <f>VLOOKUP($D1830,metadata!$B$2:$S$450,13,FALSE)</f>
        <v xml:space="preserve"> Fuchu</v>
      </c>
      <c r="Q1830">
        <f>VLOOKUP($D1830,metadata!$B$2:$S$450,14,FALSE)</f>
        <v>35.668968999999997</v>
      </c>
      <c r="R1830">
        <f>VLOOKUP($D1830,metadata!$B$2:$S$450,15,FALSE)</f>
        <v>139.47766899999999</v>
      </c>
      <c r="S1830">
        <f>VLOOKUP($D1830,metadata!$B$2:$S$450,16,FALSE)</f>
        <v>0.05</v>
      </c>
      <c r="T1830">
        <f>VLOOKUP($D1830,metadata!$B$2:$S$450,17,FALSE)</f>
        <v>50</v>
      </c>
      <c r="U1830">
        <f>VLOOKUP($D1830,metadata!$B$2:$S$450,18,FALSE)</f>
        <v>0</v>
      </c>
      <c r="V1830">
        <f>VLOOKUP($D1830,metadata!$B$2:$Z$450,19,FALSE)</f>
        <v>25</v>
      </c>
      <c r="W1830" t="str">
        <f>VLOOKUP($D1830,metadata!$B$2:$Z$450,20,FALSE)</f>
        <v>global average</v>
      </c>
      <c r="X1830">
        <f>VLOOKUP($D1830,metadata!$B$2:$Z$450,21,FALSE)</f>
        <v>0</v>
      </c>
      <c r="Y1830">
        <f>VLOOKUP($D1830,metadata!$B$2:$Z$450,22,FALSE)</f>
        <v>19</v>
      </c>
      <c r="Z1830">
        <f>VLOOKUP($D1830,metadata!$B$2:$Z$450,23,FALSE)</f>
        <v>0</v>
      </c>
      <c r="AA1830">
        <f>VLOOKUP($D1830,metadata!$B$2:$Z$450,24,FALSE)</f>
        <v>0</v>
      </c>
      <c r="AB1830">
        <f>VLOOKUP($D1830,metadata!$B$2:$Z$450,25,FALSE)</f>
        <v>0</v>
      </c>
    </row>
    <row r="1831" spans="3:28" x14ac:dyDescent="0.3">
      <c r="C1831">
        <v>1830</v>
      </c>
      <c r="D1831" s="11" t="str">
        <f t="shared" si="28"/>
        <v>19- Fuchu</v>
      </c>
      <c r="E1831" t="str">
        <f>VLOOKUP($D1831,metadata!$B$2:$S$450,2,FALSE)</f>
        <v>Kato, Y</v>
      </c>
      <c r="F1831" t="str">
        <f>VLOOKUP($D1831,metadata!$B$2:$S$450,3,FALSE)</f>
        <v>Geographic variation in photoperiodic response for the induction of pupal diapause in the Aristolochia-feeding butterfly Atrophaneura alcinous</v>
      </c>
      <c r="G1831" t="str">
        <f>VLOOKUP($D1831,metadata!$B$2:$S$450,4,FALSE)</f>
        <v>10.1303/aez.2005.347</v>
      </c>
      <c r="H1831" t="str">
        <f>VLOOKUP($D1831,metadata!$B$2:$S$450,5,FALSE)</f>
        <v>y</v>
      </c>
      <c r="I1831" t="str">
        <f>VLOOKUP($D1831,metadata!$B$2:$S$450,6,FALSE)</f>
        <v>a</v>
      </c>
      <c r="J1831" t="str">
        <f>VLOOKUP($D1831,metadata!$B$2:$S$450,7,FALSE)</f>
        <v>i</v>
      </c>
      <c r="K1831">
        <f>VLOOKUP($D1831,metadata!$B$2:$S$450,8,FALSE)</f>
        <v>7</v>
      </c>
      <c r="L1831">
        <f>VLOOKUP($D1831,metadata!$B$2:$S$450,9,FALSE)</f>
        <v>5</v>
      </c>
      <c r="M1831">
        <f>VLOOKUP($D1831,metadata!$B$2:$S$450,10,FALSE)</f>
        <v>0</v>
      </c>
      <c r="N1831" t="str">
        <f>VLOOKUP($D1831,metadata!$B$2:$S$450,11,FALSE)</f>
        <v>Atrophaneura alcinous</v>
      </c>
      <c r="O1831" t="str">
        <f>VLOOKUP($D1831,metadata!$B$2:$S$450,12,FALSE)</f>
        <v>lepidoptera</v>
      </c>
      <c r="P1831" t="str">
        <f>VLOOKUP($D1831,metadata!$B$2:$S$450,13,FALSE)</f>
        <v xml:space="preserve"> Fuchu</v>
      </c>
      <c r="Q1831">
        <f>VLOOKUP($D1831,metadata!$B$2:$S$450,14,FALSE)</f>
        <v>35.668968999999997</v>
      </c>
      <c r="R1831">
        <f>VLOOKUP($D1831,metadata!$B$2:$S$450,15,FALSE)</f>
        <v>139.47766899999999</v>
      </c>
      <c r="S1831">
        <f>VLOOKUP($D1831,metadata!$B$2:$S$450,16,FALSE)</f>
        <v>0.05</v>
      </c>
      <c r="T1831">
        <f>VLOOKUP($D1831,metadata!$B$2:$S$450,17,FALSE)</f>
        <v>50</v>
      </c>
      <c r="U1831">
        <f>VLOOKUP($D1831,metadata!$B$2:$S$450,18,FALSE)</f>
        <v>0</v>
      </c>
      <c r="V1831">
        <f>VLOOKUP($D1831,metadata!$B$2:$Z$450,19,FALSE)</f>
        <v>25</v>
      </c>
      <c r="W1831" t="str">
        <f>VLOOKUP($D1831,metadata!$B$2:$Z$450,20,FALSE)</f>
        <v>global average</v>
      </c>
      <c r="X1831">
        <f>VLOOKUP($D1831,metadata!$B$2:$Z$450,21,FALSE)</f>
        <v>0</v>
      </c>
      <c r="Y1831">
        <f>VLOOKUP($D1831,metadata!$B$2:$Z$450,22,FALSE)</f>
        <v>19</v>
      </c>
      <c r="Z1831">
        <f>VLOOKUP($D1831,metadata!$B$2:$Z$450,23,FALSE)</f>
        <v>0</v>
      </c>
      <c r="AA1831">
        <f>VLOOKUP($D1831,metadata!$B$2:$Z$450,24,FALSE)</f>
        <v>0</v>
      </c>
      <c r="AB1831">
        <f>VLOOKUP($D1831,metadata!$B$2:$Z$450,25,FALSE)</f>
        <v>0</v>
      </c>
    </row>
    <row r="1832" spans="3:28" x14ac:dyDescent="0.3">
      <c r="C1832">
        <v>1831</v>
      </c>
      <c r="D1832" s="11" t="str">
        <f t="shared" si="28"/>
        <v>19- Fuchu</v>
      </c>
      <c r="E1832" t="str">
        <f>VLOOKUP($D1832,metadata!$B$2:$S$450,2,FALSE)</f>
        <v>Kato, Y</v>
      </c>
      <c r="F1832" t="str">
        <f>VLOOKUP($D1832,metadata!$B$2:$S$450,3,FALSE)</f>
        <v>Geographic variation in photoperiodic response for the induction of pupal diapause in the Aristolochia-feeding butterfly Atrophaneura alcinous</v>
      </c>
      <c r="G1832" t="str">
        <f>VLOOKUP($D1832,metadata!$B$2:$S$450,4,FALSE)</f>
        <v>10.1303/aez.2005.347</v>
      </c>
      <c r="H1832" t="str">
        <f>VLOOKUP($D1832,metadata!$B$2:$S$450,5,FALSE)</f>
        <v>y</v>
      </c>
      <c r="I1832" t="str">
        <f>VLOOKUP($D1832,metadata!$B$2:$S$450,6,FALSE)</f>
        <v>a</v>
      </c>
      <c r="J1832" t="str">
        <f>VLOOKUP($D1832,metadata!$B$2:$S$450,7,FALSE)</f>
        <v>i</v>
      </c>
      <c r="K1832">
        <f>VLOOKUP($D1832,metadata!$B$2:$S$450,8,FALSE)</f>
        <v>7</v>
      </c>
      <c r="L1832">
        <f>VLOOKUP($D1832,metadata!$B$2:$S$450,9,FALSE)</f>
        <v>5</v>
      </c>
      <c r="M1832">
        <f>VLOOKUP($D1832,metadata!$B$2:$S$450,10,FALSE)</f>
        <v>0</v>
      </c>
      <c r="N1832" t="str">
        <f>VLOOKUP($D1832,metadata!$B$2:$S$450,11,FALSE)</f>
        <v>Atrophaneura alcinous</v>
      </c>
      <c r="O1832" t="str">
        <f>VLOOKUP($D1832,metadata!$B$2:$S$450,12,FALSE)</f>
        <v>lepidoptera</v>
      </c>
      <c r="P1832" t="str">
        <f>VLOOKUP($D1832,metadata!$B$2:$S$450,13,FALSE)</f>
        <v xml:space="preserve"> Fuchu</v>
      </c>
      <c r="Q1832">
        <f>VLOOKUP($D1832,metadata!$B$2:$S$450,14,FALSE)</f>
        <v>35.668968999999997</v>
      </c>
      <c r="R1832">
        <f>VLOOKUP($D1832,metadata!$B$2:$S$450,15,FALSE)</f>
        <v>139.47766899999999</v>
      </c>
      <c r="S1832">
        <f>VLOOKUP($D1832,metadata!$B$2:$S$450,16,FALSE)</f>
        <v>0.05</v>
      </c>
      <c r="T1832">
        <f>VLOOKUP($D1832,metadata!$B$2:$S$450,17,FALSE)</f>
        <v>50</v>
      </c>
      <c r="U1832">
        <f>VLOOKUP($D1832,metadata!$B$2:$S$450,18,FALSE)</f>
        <v>0</v>
      </c>
      <c r="V1832">
        <f>VLOOKUP($D1832,metadata!$B$2:$Z$450,19,FALSE)</f>
        <v>25</v>
      </c>
      <c r="W1832" t="str">
        <f>VLOOKUP($D1832,metadata!$B$2:$Z$450,20,FALSE)</f>
        <v>global average</v>
      </c>
      <c r="X1832">
        <f>VLOOKUP($D1832,metadata!$B$2:$Z$450,21,FALSE)</f>
        <v>0</v>
      </c>
      <c r="Y1832">
        <f>VLOOKUP($D1832,metadata!$B$2:$Z$450,22,FALSE)</f>
        <v>19</v>
      </c>
      <c r="Z1832">
        <f>VLOOKUP($D1832,metadata!$B$2:$Z$450,23,FALSE)</f>
        <v>0</v>
      </c>
      <c r="AA1832">
        <f>VLOOKUP($D1832,metadata!$B$2:$Z$450,24,FALSE)</f>
        <v>0</v>
      </c>
      <c r="AB1832">
        <f>VLOOKUP($D1832,metadata!$B$2:$Z$450,25,FALSE)</f>
        <v>0</v>
      </c>
    </row>
    <row r="1833" spans="3:28" x14ac:dyDescent="0.3">
      <c r="C1833">
        <v>1832</v>
      </c>
      <c r="D1833" s="11" t="str">
        <f t="shared" si="28"/>
        <v>19- Fuchu</v>
      </c>
      <c r="E1833" t="str">
        <f>VLOOKUP($D1833,metadata!$B$2:$S$450,2,FALSE)</f>
        <v>Kato, Y</v>
      </c>
      <c r="F1833" t="str">
        <f>VLOOKUP($D1833,metadata!$B$2:$S$450,3,FALSE)</f>
        <v>Geographic variation in photoperiodic response for the induction of pupal diapause in the Aristolochia-feeding butterfly Atrophaneura alcinous</v>
      </c>
      <c r="G1833" t="str">
        <f>VLOOKUP($D1833,metadata!$B$2:$S$450,4,FALSE)</f>
        <v>10.1303/aez.2005.347</v>
      </c>
      <c r="H1833" t="str">
        <f>VLOOKUP($D1833,metadata!$B$2:$S$450,5,FALSE)</f>
        <v>y</v>
      </c>
      <c r="I1833" t="str">
        <f>VLOOKUP($D1833,metadata!$B$2:$S$450,6,FALSE)</f>
        <v>a</v>
      </c>
      <c r="J1833" t="str">
        <f>VLOOKUP($D1833,metadata!$B$2:$S$450,7,FALSE)</f>
        <v>i</v>
      </c>
      <c r="K1833">
        <f>VLOOKUP($D1833,metadata!$B$2:$S$450,8,FALSE)</f>
        <v>7</v>
      </c>
      <c r="L1833">
        <f>VLOOKUP($D1833,metadata!$B$2:$S$450,9,FALSE)</f>
        <v>5</v>
      </c>
      <c r="M1833">
        <f>VLOOKUP($D1833,metadata!$B$2:$S$450,10,FALSE)</f>
        <v>0</v>
      </c>
      <c r="N1833" t="str">
        <f>VLOOKUP($D1833,metadata!$B$2:$S$450,11,FALSE)</f>
        <v>Atrophaneura alcinous</v>
      </c>
      <c r="O1833" t="str">
        <f>VLOOKUP($D1833,metadata!$B$2:$S$450,12,FALSE)</f>
        <v>lepidoptera</v>
      </c>
      <c r="P1833" t="str">
        <f>VLOOKUP($D1833,metadata!$B$2:$S$450,13,FALSE)</f>
        <v xml:space="preserve"> Fuchu</v>
      </c>
      <c r="Q1833">
        <f>VLOOKUP($D1833,metadata!$B$2:$S$450,14,FALSE)</f>
        <v>35.668968999999997</v>
      </c>
      <c r="R1833">
        <f>VLOOKUP($D1833,metadata!$B$2:$S$450,15,FALSE)</f>
        <v>139.47766899999999</v>
      </c>
      <c r="S1833">
        <f>VLOOKUP($D1833,metadata!$B$2:$S$450,16,FALSE)</f>
        <v>0.05</v>
      </c>
      <c r="T1833">
        <f>VLOOKUP($D1833,metadata!$B$2:$S$450,17,FALSE)</f>
        <v>50</v>
      </c>
      <c r="U1833">
        <f>VLOOKUP($D1833,metadata!$B$2:$S$450,18,FALSE)</f>
        <v>0</v>
      </c>
      <c r="V1833">
        <f>VLOOKUP($D1833,metadata!$B$2:$Z$450,19,FALSE)</f>
        <v>25</v>
      </c>
      <c r="W1833" t="str">
        <f>VLOOKUP($D1833,metadata!$B$2:$Z$450,20,FALSE)</f>
        <v>global average</v>
      </c>
      <c r="X1833">
        <f>VLOOKUP($D1833,metadata!$B$2:$Z$450,21,FALSE)</f>
        <v>0</v>
      </c>
      <c r="Y1833">
        <f>VLOOKUP($D1833,metadata!$B$2:$Z$450,22,FALSE)</f>
        <v>19</v>
      </c>
      <c r="Z1833">
        <f>VLOOKUP($D1833,metadata!$B$2:$Z$450,23,FALSE)</f>
        <v>0</v>
      </c>
      <c r="AA1833">
        <f>VLOOKUP($D1833,metadata!$B$2:$Z$450,24,FALSE)</f>
        <v>0</v>
      </c>
      <c r="AB1833">
        <f>VLOOKUP($D1833,metadata!$B$2:$Z$450,25,FALSE)</f>
        <v>0</v>
      </c>
    </row>
    <row r="1834" spans="3:28" x14ac:dyDescent="0.3">
      <c r="C1834">
        <v>1833</v>
      </c>
      <c r="D1834" s="11" t="str">
        <f t="shared" si="28"/>
        <v>19- Fuchu</v>
      </c>
      <c r="E1834" t="str">
        <f>VLOOKUP($D1834,metadata!$B$2:$S$450,2,FALSE)</f>
        <v>Kato, Y</v>
      </c>
      <c r="F1834" t="str">
        <f>VLOOKUP($D1834,metadata!$B$2:$S$450,3,FALSE)</f>
        <v>Geographic variation in photoperiodic response for the induction of pupal diapause in the Aristolochia-feeding butterfly Atrophaneura alcinous</v>
      </c>
      <c r="G1834" t="str">
        <f>VLOOKUP($D1834,metadata!$B$2:$S$450,4,FALSE)</f>
        <v>10.1303/aez.2005.347</v>
      </c>
      <c r="H1834" t="str">
        <f>VLOOKUP($D1834,metadata!$B$2:$S$450,5,FALSE)</f>
        <v>y</v>
      </c>
      <c r="I1834" t="str">
        <f>VLOOKUP($D1834,metadata!$B$2:$S$450,6,FALSE)</f>
        <v>a</v>
      </c>
      <c r="J1834" t="str">
        <f>VLOOKUP($D1834,metadata!$B$2:$S$450,7,FALSE)</f>
        <v>i</v>
      </c>
      <c r="K1834">
        <f>VLOOKUP($D1834,metadata!$B$2:$S$450,8,FALSE)</f>
        <v>7</v>
      </c>
      <c r="L1834">
        <f>VLOOKUP($D1834,metadata!$B$2:$S$450,9,FALSE)</f>
        <v>5</v>
      </c>
      <c r="M1834">
        <f>VLOOKUP($D1834,metadata!$B$2:$S$450,10,FALSE)</f>
        <v>0</v>
      </c>
      <c r="N1834" t="str">
        <f>VLOOKUP($D1834,metadata!$B$2:$S$450,11,FALSE)</f>
        <v>Atrophaneura alcinous</v>
      </c>
      <c r="O1834" t="str">
        <f>VLOOKUP($D1834,metadata!$B$2:$S$450,12,FALSE)</f>
        <v>lepidoptera</v>
      </c>
      <c r="P1834" t="str">
        <f>VLOOKUP($D1834,metadata!$B$2:$S$450,13,FALSE)</f>
        <v xml:space="preserve"> Fuchu</v>
      </c>
      <c r="Q1834">
        <f>VLOOKUP($D1834,metadata!$B$2:$S$450,14,FALSE)</f>
        <v>35.668968999999997</v>
      </c>
      <c r="R1834">
        <f>VLOOKUP($D1834,metadata!$B$2:$S$450,15,FALSE)</f>
        <v>139.47766899999999</v>
      </c>
      <c r="S1834">
        <f>VLOOKUP($D1834,metadata!$B$2:$S$450,16,FALSE)</f>
        <v>0.05</v>
      </c>
      <c r="T1834">
        <f>VLOOKUP($D1834,metadata!$B$2:$S$450,17,FALSE)</f>
        <v>50</v>
      </c>
      <c r="U1834">
        <f>VLOOKUP($D1834,metadata!$B$2:$S$450,18,FALSE)</f>
        <v>0</v>
      </c>
      <c r="V1834">
        <f>VLOOKUP($D1834,metadata!$B$2:$Z$450,19,FALSE)</f>
        <v>25</v>
      </c>
      <c r="W1834" t="str">
        <f>VLOOKUP($D1834,metadata!$B$2:$Z$450,20,FALSE)</f>
        <v>global average</v>
      </c>
      <c r="X1834">
        <f>VLOOKUP($D1834,metadata!$B$2:$Z$450,21,FALSE)</f>
        <v>0</v>
      </c>
      <c r="Y1834">
        <f>VLOOKUP($D1834,metadata!$B$2:$Z$450,22,FALSE)</f>
        <v>19</v>
      </c>
      <c r="Z1834">
        <f>VLOOKUP($D1834,metadata!$B$2:$Z$450,23,FALSE)</f>
        <v>0</v>
      </c>
      <c r="AA1834">
        <f>VLOOKUP($D1834,metadata!$B$2:$Z$450,24,FALSE)</f>
        <v>0</v>
      </c>
      <c r="AB1834">
        <f>VLOOKUP($D1834,metadata!$B$2:$Z$450,25,FALSE)</f>
        <v>0</v>
      </c>
    </row>
    <row r="1835" spans="3:28" x14ac:dyDescent="0.3">
      <c r="C1835">
        <v>1834</v>
      </c>
      <c r="D1835" s="11" t="str">
        <f t="shared" si="28"/>
        <v>19- Fuchu</v>
      </c>
      <c r="E1835" t="str">
        <f>VLOOKUP($D1835,metadata!$B$2:$S$450,2,FALSE)</f>
        <v>Kato, Y</v>
      </c>
      <c r="F1835" t="str">
        <f>VLOOKUP($D1835,metadata!$B$2:$S$450,3,FALSE)</f>
        <v>Geographic variation in photoperiodic response for the induction of pupal diapause in the Aristolochia-feeding butterfly Atrophaneura alcinous</v>
      </c>
      <c r="G1835" t="str">
        <f>VLOOKUP($D1835,metadata!$B$2:$S$450,4,FALSE)</f>
        <v>10.1303/aez.2005.347</v>
      </c>
      <c r="H1835" t="str">
        <f>VLOOKUP($D1835,metadata!$B$2:$S$450,5,FALSE)</f>
        <v>y</v>
      </c>
      <c r="I1835" t="str">
        <f>VLOOKUP($D1835,metadata!$B$2:$S$450,6,FALSE)</f>
        <v>a</v>
      </c>
      <c r="J1835" t="str">
        <f>VLOOKUP($D1835,metadata!$B$2:$S$450,7,FALSE)</f>
        <v>i</v>
      </c>
      <c r="K1835">
        <f>VLOOKUP($D1835,metadata!$B$2:$S$450,8,FALSE)</f>
        <v>7</v>
      </c>
      <c r="L1835">
        <f>VLOOKUP($D1835,metadata!$B$2:$S$450,9,FALSE)</f>
        <v>5</v>
      </c>
      <c r="M1835">
        <f>VLOOKUP($D1835,metadata!$B$2:$S$450,10,FALSE)</f>
        <v>0</v>
      </c>
      <c r="N1835" t="str">
        <f>VLOOKUP($D1835,metadata!$B$2:$S$450,11,FALSE)</f>
        <v>Atrophaneura alcinous</v>
      </c>
      <c r="O1835" t="str">
        <f>VLOOKUP($D1835,metadata!$B$2:$S$450,12,FALSE)</f>
        <v>lepidoptera</v>
      </c>
      <c r="P1835" t="str">
        <f>VLOOKUP($D1835,metadata!$B$2:$S$450,13,FALSE)</f>
        <v xml:space="preserve"> Fuchu</v>
      </c>
      <c r="Q1835">
        <f>VLOOKUP($D1835,metadata!$B$2:$S$450,14,FALSE)</f>
        <v>35.668968999999997</v>
      </c>
      <c r="R1835">
        <f>VLOOKUP($D1835,metadata!$B$2:$S$450,15,FALSE)</f>
        <v>139.47766899999999</v>
      </c>
      <c r="S1835">
        <f>VLOOKUP($D1835,metadata!$B$2:$S$450,16,FALSE)</f>
        <v>0.05</v>
      </c>
      <c r="T1835">
        <f>VLOOKUP($D1835,metadata!$B$2:$S$450,17,FALSE)</f>
        <v>50</v>
      </c>
      <c r="U1835">
        <f>VLOOKUP($D1835,metadata!$B$2:$S$450,18,FALSE)</f>
        <v>0</v>
      </c>
      <c r="V1835">
        <f>VLOOKUP($D1835,metadata!$B$2:$Z$450,19,FALSE)</f>
        <v>25</v>
      </c>
      <c r="W1835" t="str">
        <f>VLOOKUP($D1835,metadata!$B$2:$Z$450,20,FALSE)</f>
        <v>global average</v>
      </c>
      <c r="X1835">
        <f>VLOOKUP($D1835,metadata!$B$2:$Z$450,21,FALSE)</f>
        <v>0</v>
      </c>
      <c r="Y1835">
        <f>VLOOKUP($D1835,metadata!$B$2:$Z$450,22,FALSE)</f>
        <v>19</v>
      </c>
      <c r="Z1835">
        <f>VLOOKUP($D1835,metadata!$B$2:$Z$450,23,FALSE)</f>
        <v>0</v>
      </c>
      <c r="AA1835">
        <f>VLOOKUP($D1835,metadata!$B$2:$Z$450,24,FALSE)</f>
        <v>0</v>
      </c>
      <c r="AB1835">
        <f>VLOOKUP($D1835,metadata!$B$2:$Z$450,25,FALSE)</f>
        <v>0</v>
      </c>
    </row>
    <row r="1836" spans="3:28" x14ac:dyDescent="0.3">
      <c r="C1836">
        <v>1835</v>
      </c>
      <c r="D1836" s="11" t="str">
        <f t="shared" si="28"/>
        <v>19- Fuchu</v>
      </c>
      <c r="E1836" t="str">
        <f>VLOOKUP($D1836,metadata!$B$2:$S$450,2,FALSE)</f>
        <v>Kato, Y</v>
      </c>
      <c r="F1836" t="str">
        <f>VLOOKUP($D1836,metadata!$B$2:$S$450,3,FALSE)</f>
        <v>Geographic variation in photoperiodic response for the induction of pupal diapause in the Aristolochia-feeding butterfly Atrophaneura alcinous</v>
      </c>
      <c r="G1836" t="str">
        <f>VLOOKUP($D1836,metadata!$B$2:$S$450,4,FALSE)</f>
        <v>10.1303/aez.2005.347</v>
      </c>
      <c r="H1836" t="str">
        <f>VLOOKUP($D1836,metadata!$B$2:$S$450,5,FALSE)</f>
        <v>y</v>
      </c>
      <c r="I1836" t="str">
        <f>VLOOKUP($D1836,metadata!$B$2:$S$450,6,FALSE)</f>
        <v>a</v>
      </c>
      <c r="J1836" t="str">
        <f>VLOOKUP($D1836,metadata!$B$2:$S$450,7,FALSE)</f>
        <v>i</v>
      </c>
      <c r="K1836">
        <f>VLOOKUP($D1836,metadata!$B$2:$S$450,8,FALSE)</f>
        <v>7</v>
      </c>
      <c r="L1836">
        <f>VLOOKUP($D1836,metadata!$B$2:$S$450,9,FALSE)</f>
        <v>5</v>
      </c>
      <c r="M1836">
        <f>VLOOKUP($D1836,metadata!$B$2:$S$450,10,FALSE)</f>
        <v>0</v>
      </c>
      <c r="N1836" t="str">
        <f>VLOOKUP($D1836,metadata!$B$2:$S$450,11,FALSE)</f>
        <v>Atrophaneura alcinous</v>
      </c>
      <c r="O1836" t="str">
        <f>VLOOKUP($D1836,metadata!$B$2:$S$450,12,FALSE)</f>
        <v>lepidoptera</v>
      </c>
      <c r="P1836" t="str">
        <f>VLOOKUP($D1836,metadata!$B$2:$S$450,13,FALSE)</f>
        <v xml:space="preserve"> Fuchu</v>
      </c>
      <c r="Q1836">
        <f>VLOOKUP($D1836,metadata!$B$2:$S$450,14,FALSE)</f>
        <v>35.668968999999997</v>
      </c>
      <c r="R1836">
        <f>VLOOKUP($D1836,metadata!$B$2:$S$450,15,FALSE)</f>
        <v>139.47766899999999</v>
      </c>
      <c r="S1836">
        <f>VLOOKUP($D1836,metadata!$B$2:$S$450,16,FALSE)</f>
        <v>0.05</v>
      </c>
      <c r="T1836">
        <f>VLOOKUP($D1836,metadata!$B$2:$S$450,17,FALSE)</f>
        <v>50</v>
      </c>
      <c r="U1836">
        <f>VLOOKUP($D1836,metadata!$B$2:$S$450,18,FALSE)</f>
        <v>0</v>
      </c>
      <c r="V1836">
        <f>VLOOKUP($D1836,metadata!$B$2:$Z$450,19,FALSE)</f>
        <v>25</v>
      </c>
      <c r="W1836" t="str">
        <f>VLOOKUP($D1836,metadata!$B$2:$Z$450,20,FALSE)</f>
        <v>global average</v>
      </c>
      <c r="X1836">
        <f>VLOOKUP($D1836,metadata!$B$2:$Z$450,21,FALSE)</f>
        <v>0</v>
      </c>
      <c r="Y1836">
        <f>VLOOKUP($D1836,metadata!$B$2:$Z$450,22,FALSE)</f>
        <v>19</v>
      </c>
      <c r="Z1836">
        <f>VLOOKUP($D1836,metadata!$B$2:$Z$450,23,FALSE)</f>
        <v>0</v>
      </c>
      <c r="AA1836">
        <f>VLOOKUP($D1836,metadata!$B$2:$Z$450,24,FALSE)</f>
        <v>0</v>
      </c>
      <c r="AB1836">
        <f>VLOOKUP($D1836,metadata!$B$2:$Z$450,25,FALSE)</f>
        <v>0</v>
      </c>
    </row>
    <row r="1837" spans="3:28" x14ac:dyDescent="0.3">
      <c r="C1837">
        <v>1836</v>
      </c>
      <c r="D1837" s="11" t="str">
        <f t="shared" si="28"/>
        <v>19- Fuchu</v>
      </c>
      <c r="E1837" t="str">
        <f>VLOOKUP($D1837,metadata!$B$2:$S$450,2,FALSE)</f>
        <v>Kato, Y</v>
      </c>
      <c r="F1837" t="str">
        <f>VLOOKUP($D1837,metadata!$B$2:$S$450,3,FALSE)</f>
        <v>Geographic variation in photoperiodic response for the induction of pupal diapause in the Aristolochia-feeding butterfly Atrophaneura alcinous</v>
      </c>
      <c r="G1837" t="str">
        <f>VLOOKUP($D1837,metadata!$B$2:$S$450,4,FALSE)</f>
        <v>10.1303/aez.2005.347</v>
      </c>
      <c r="H1837" t="str">
        <f>VLOOKUP($D1837,metadata!$B$2:$S$450,5,FALSE)</f>
        <v>y</v>
      </c>
      <c r="I1837" t="str">
        <f>VLOOKUP($D1837,metadata!$B$2:$S$450,6,FALSE)</f>
        <v>a</v>
      </c>
      <c r="J1837" t="str">
        <f>VLOOKUP($D1837,metadata!$B$2:$S$450,7,FALSE)</f>
        <v>i</v>
      </c>
      <c r="K1837">
        <f>VLOOKUP($D1837,metadata!$B$2:$S$450,8,FALSE)</f>
        <v>7</v>
      </c>
      <c r="L1837">
        <f>VLOOKUP($D1837,metadata!$B$2:$S$450,9,FALSE)</f>
        <v>5</v>
      </c>
      <c r="M1837">
        <f>VLOOKUP($D1837,metadata!$B$2:$S$450,10,FALSE)</f>
        <v>0</v>
      </c>
      <c r="N1837" t="str">
        <f>VLOOKUP($D1837,metadata!$B$2:$S$450,11,FALSE)</f>
        <v>Atrophaneura alcinous</v>
      </c>
      <c r="O1837" t="str">
        <f>VLOOKUP($D1837,metadata!$B$2:$S$450,12,FALSE)</f>
        <v>lepidoptera</v>
      </c>
      <c r="P1837" t="str">
        <f>VLOOKUP($D1837,metadata!$B$2:$S$450,13,FALSE)</f>
        <v xml:space="preserve"> Fuchu</v>
      </c>
      <c r="Q1837">
        <f>VLOOKUP($D1837,metadata!$B$2:$S$450,14,FALSE)</f>
        <v>35.668968999999997</v>
      </c>
      <c r="R1837">
        <f>VLOOKUP($D1837,metadata!$B$2:$S$450,15,FALSE)</f>
        <v>139.47766899999999</v>
      </c>
      <c r="S1837">
        <f>VLOOKUP($D1837,metadata!$B$2:$S$450,16,FALSE)</f>
        <v>0.05</v>
      </c>
      <c r="T1837">
        <f>VLOOKUP($D1837,metadata!$B$2:$S$450,17,FALSE)</f>
        <v>50</v>
      </c>
      <c r="U1837">
        <f>VLOOKUP($D1837,metadata!$B$2:$S$450,18,FALSE)</f>
        <v>0</v>
      </c>
      <c r="V1837">
        <f>VLOOKUP($D1837,metadata!$B$2:$Z$450,19,FALSE)</f>
        <v>25</v>
      </c>
      <c r="W1837" t="str">
        <f>VLOOKUP($D1837,metadata!$B$2:$Z$450,20,FALSE)</f>
        <v>global average</v>
      </c>
      <c r="X1837">
        <f>VLOOKUP($D1837,metadata!$B$2:$Z$450,21,FALSE)</f>
        <v>0</v>
      </c>
      <c r="Y1837">
        <f>VLOOKUP($D1837,metadata!$B$2:$Z$450,22,FALSE)</f>
        <v>19</v>
      </c>
      <c r="Z1837">
        <f>VLOOKUP($D1837,metadata!$B$2:$Z$450,23,FALSE)</f>
        <v>0</v>
      </c>
      <c r="AA1837">
        <f>VLOOKUP($D1837,metadata!$B$2:$Z$450,24,FALSE)</f>
        <v>0</v>
      </c>
      <c r="AB1837">
        <f>VLOOKUP($D1837,metadata!$B$2:$Z$450,25,FALSE)</f>
        <v>0</v>
      </c>
    </row>
    <row r="1838" spans="3:28" x14ac:dyDescent="0.3">
      <c r="C1838">
        <v>1837</v>
      </c>
      <c r="D1838" s="11" t="str">
        <f t="shared" si="28"/>
        <v>19- Fuchu</v>
      </c>
      <c r="E1838" t="str">
        <f>VLOOKUP($D1838,metadata!$B$2:$S$450,2,FALSE)</f>
        <v>Kato, Y</v>
      </c>
      <c r="F1838" t="str">
        <f>VLOOKUP($D1838,metadata!$B$2:$S$450,3,FALSE)</f>
        <v>Geographic variation in photoperiodic response for the induction of pupal diapause in the Aristolochia-feeding butterfly Atrophaneura alcinous</v>
      </c>
      <c r="G1838" t="str">
        <f>VLOOKUP($D1838,metadata!$B$2:$S$450,4,FALSE)</f>
        <v>10.1303/aez.2005.347</v>
      </c>
      <c r="H1838" t="str">
        <f>VLOOKUP($D1838,metadata!$B$2:$S$450,5,FALSE)</f>
        <v>y</v>
      </c>
      <c r="I1838" t="str">
        <f>VLOOKUP($D1838,metadata!$B$2:$S$450,6,FALSE)</f>
        <v>a</v>
      </c>
      <c r="J1838" t="str">
        <f>VLOOKUP($D1838,metadata!$B$2:$S$450,7,FALSE)</f>
        <v>i</v>
      </c>
      <c r="K1838">
        <f>VLOOKUP($D1838,metadata!$B$2:$S$450,8,FALSE)</f>
        <v>7</v>
      </c>
      <c r="L1838">
        <f>VLOOKUP($D1838,metadata!$B$2:$S$450,9,FALSE)</f>
        <v>5</v>
      </c>
      <c r="M1838">
        <f>VLOOKUP($D1838,metadata!$B$2:$S$450,10,FALSE)</f>
        <v>0</v>
      </c>
      <c r="N1838" t="str">
        <f>VLOOKUP($D1838,metadata!$B$2:$S$450,11,FALSE)</f>
        <v>Atrophaneura alcinous</v>
      </c>
      <c r="O1838" t="str">
        <f>VLOOKUP($D1838,metadata!$B$2:$S$450,12,FALSE)</f>
        <v>lepidoptera</v>
      </c>
      <c r="P1838" t="str">
        <f>VLOOKUP($D1838,metadata!$B$2:$S$450,13,FALSE)</f>
        <v xml:space="preserve"> Fuchu</v>
      </c>
      <c r="Q1838">
        <f>VLOOKUP($D1838,metadata!$B$2:$S$450,14,FALSE)</f>
        <v>35.668968999999997</v>
      </c>
      <c r="R1838">
        <f>VLOOKUP($D1838,metadata!$B$2:$S$450,15,FALSE)</f>
        <v>139.47766899999999</v>
      </c>
      <c r="S1838">
        <f>VLOOKUP($D1838,metadata!$B$2:$S$450,16,FALSE)</f>
        <v>0.05</v>
      </c>
      <c r="T1838">
        <f>VLOOKUP($D1838,metadata!$B$2:$S$450,17,FALSE)</f>
        <v>50</v>
      </c>
      <c r="U1838">
        <f>VLOOKUP($D1838,metadata!$B$2:$S$450,18,FALSE)</f>
        <v>0</v>
      </c>
      <c r="V1838">
        <f>VLOOKUP($D1838,metadata!$B$2:$Z$450,19,FALSE)</f>
        <v>25</v>
      </c>
      <c r="W1838" t="str">
        <f>VLOOKUP($D1838,metadata!$B$2:$Z$450,20,FALSE)</f>
        <v>global average</v>
      </c>
      <c r="X1838">
        <f>VLOOKUP($D1838,metadata!$B$2:$Z$450,21,FALSE)</f>
        <v>0</v>
      </c>
      <c r="Y1838">
        <f>VLOOKUP($D1838,metadata!$B$2:$Z$450,22,FALSE)</f>
        <v>19</v>
      </c>
      <c r="Z1838">
        <f>VLOOKUP($D1838,metadata!$B$2:$Z$450,23,FALSE)</f>
        <v>0</v>
      </c>
      <c r="AA1838">
        <f>VLOOKUP($D1838,metadata!$B$2:$Z$450,24,FALSE)</f>
        <v>0</v>
      </c>
      <c r="AB1838">
        <f>VLOOKUP($D1838,metadata!$B$2:$Z$450,25,FALSE)</f>
        <v>0</v>
      </c>
    </row>
    <row r="1839" spans="3:28" x14ac:dyDescent="0.3">
      <c r="C1839">
        <v>1838</v>
      </c>
      <c r="D1839" s="11" t="str">
        <f t="shared" si="28"/>
        <v>19- Fuchu</v>
      </c>
      <c r="E1839" t="str">
        <f>VLOOKUP($D1839,metadata!$B$2:$S$450,2,FALSE)</f>
        <v>Kato, Y</v>
      </c>
      <c r="F1839" t="str">
        <f>VLOOKUP($D1839,metadata!$B$2:$S$450,3,FALSE)</f>
        <v>Geographic variation in photoperiodic response for the induction of pupal diapause in the Aristolochia-feeding butterfly Atrophaneura alcinous</v>
      </c>
      <c r="G1839" t="str">
        <f>VLOOKUP($D1839,metadata!$B$2:$S$450,4,FALSE)</f>
        <v>10.1303/aez.2005.347</v>
      </c>
      <c r="H1839" t="str">
        <f>VLOOKUP($D1839,metadata!$B$2:$S$450,5,FALSE)</f>
        <v>y</v>
      </c>
      <c r="I1839" t="str">
        <f>VLOOKUP($D1839,metadata!$B$2:$S$450,6,FALSE)</f>
        <v>a</v>
      </c>
      <c r="J1839" t="str">
        <f>VLOOKUP($D1839,metadata!$B$2:$S$450,7,FALSE)</f>
        <v>i</v>
      </c>
      <c r="K1839">
        <f>VLOOKUP($D1839,metadata!$B$2:$S$450,8,FALSE)</f>
        <v>7</v>
      </c>
      <c r="L1839">
        <f>VLOOKUP($D1839,metadata!$B$2:$S$450,9,FALSE)</f>
        <v>5</v>
      </c>
      <c r="M1839">
        <f>VLOOKUP($D1839,metadata!$B$2:$S$450,10,FALSE)</f>
        <v>0</v>
      </c>
      <c r="N1839" t="str">
        <f>VLOOKUP($D1839,metadata!$B$2:$S$450,11,FALSE)</f>
        <v>Atrophaneura alcinous</v>
      </c>
      <c r="O1839" t="str">
        <f>VLOOKUP($D1839,metadata!$B$2:$S$450,12,FALSE)</f>
        <v>lepidoptera</v>
      </c>
      <c r="P1839" t="str">
        <f>VLOOKUP($D1839,metadata!$B$2:$S$450,13,FALSE)</f>
        <v xml:space="preserve"> Fuchu</v>
      </c>
      <c r="Q1839">
        <f>VLOOKUP($D1839,metadata!$B$2:$S$450,14,FALSE)</f>
        <v>35.668968999999997</v>
      </c>
      <c r="R1839">
        <f>VLOOKUP($D1839,metadata!$B$2:$S$450,15,FALSE)</f>
        <v>139.47766899999999</v>
      </c>
      <c r="S1839">
        <f>VLOOKUP($D1839,metadata!$B$2:$S$450,16,FALSE)</f>
        <v>0.05</v>
      </c>
      <c r="T1839">
        <f>VLOOKUP($D1839,metadata!$B$2:$S$450,17,FALSE)</f>
        <v>50</v>
      </c>
      <c r="U1839">
        <f>VLOOKUP($D1839,metadata!$B$2:$S$450,18,FALSE)</f>
        <v>0</v>
      </c>
      <c r="V1839">
        <f>VLOOKUP($D1839,metadata!$B$2:$Z$450,19,FALSE)</f>
        <v>25</v>
      </c>
      <c r="W1839" t="str">
        <f>VLOOKUP($D1839,metadata!$B$2:$Z$450,20,FALSE)</f>
        <v>global average</v>
      </c>
      <c r="X1839">
        <f>VLOOKUP($D1839,metadata!$B$2:$Z$450,21,FALSE)</f>
        <v>0</v>
      </c>
      <c r="Y1839">
        <f>VLOOKUP($D1839,metadata!$B$2:$Z$450,22,FALSE)</f>
        <v>19</v>
      </c>
      <c r="Z1839">
        <f>VLOOKUP($D1839,metadata!$B$2:$Z$450,23,FALSE)</f>
        <v>0</v>
      </c>
      <c r="AA1839">
        <f>VLOOKUP($D1839,metadata!$B$2:$Z$450,24,FALSE)</f>
        <v>0</v>
      </c>
      <c r="AB1839">
        <f>VLOOKUP($D1839,metadata!$B$2:$Z$450,25,FALSE)</f>
        <v>0</v>
      </c>
    </row>
    <row r="1840" spans="3:28" x14ac:dyDescent="0.3">
      <c r="C1840">
        <v>1839</v>
      </c>
      <c r="D1840" s="11" t="str">
        <f t="shared" si="28"/>
        <v>19- Fuchu</v>
      </c>
      <c r="E1840" t="str">
        <f>VLOOKUP($D1840,metadata!$B$2:$S$450,2,FALSE)</f>
        <v>Kato, Y</v>
      </c>
      <c r="F1840" t="str">
        <f>VLOOKUP($D1840,metadata!$B$2:$S$450,3,FALSE)</f>
        <v>Geographic variation in photoperiodic response for the induction of pupal diapause in the Aristolochia-feeding butterfly Atrophaneura alcinous</v>
      </c>
      <c r="G1840" t="str">
        <f>VLOOKUP($D1840,metadata!$B$2:$S$450,4,FALSE)</f>
        <v>10.1303/aez.2005.347</v>
      </c>
      <c r="H1840" t="str">
        <f>VLOOKUP($D1840,metadata!$B$2:$S$450,5,FALSE)</f>
        <v>y</v>
      </c>
      <c r="I1840" t="str">
        <f>VLOOKUP($D1840,metadata!$B$2:$S$450,6,FALSE)</f>
        <v>a</v>
      </c>
      <c r="J1840" t="str">
        <f>VLOOKUP($D1840,metadata!$B$2:$S$450,7,FALSE)</f>
        <v>i</v>
      </c>
      <c r="K1840">
        <f>VLOOKUP($D1840,metadata!$B$2:$S$450,8,FALSE)</f>
        <v>7</v>
      </c>
      <c r="L1840">
        <f>VLOOKUP($D1840,metadata!$B$2:$S$450,9,FALSE)</f>
        <v>5</v>
      </c>
      <c r="M1840">
        <f>VLOOKUP($D1840,metadata!$B$2:$S$450,10,FALSE)</f>
        <v>0</v>
      </c>
      <c r="N1840" t="str">
        <f>VLOOKUP($D1840,metadata!$B$2:$S$450,11,FALSE)</f>
        <v>Atrophaneura alcinous</v>
      </c>
      <c r="O1840" t="str">
        <f>VLOOKUP($D1840,metadata!$B$2:$S$450,12,FALSE)</f>
        <v>lepidoptera</v>
      </c>
      <c r="P1840" t="str">
        <f>VLOOKUP($D1840,metadata!$B$2:$S$450,13,FALSE)</f>
        <v xml:space="preserve"> Fuchu</v>
      </c>
      <c r="Q1840">
        <f>VLOOKUP($D1840,metadata!$B$2:$S$450,14,FALSE)</f>
        <v>35.668968999999997</v>
      </c>
      <c r="R1840">
        <f>VLOOKUP($D1840,metadata!$B$2:$S$450,15,FALSE)</f>
        <v>139.47766899999999</v>
      </c>
      <c r="S1840">
        <f>VLOOKUP($D1840,metadata!$B$2:$S$450,16,FALSE)</f>
        <v>0.05</v>
      </c>
      <c r="T1840">
        <f>VLOOKUP($D1840,metadata!$B$2:$S$450,17,FALSE)</f>
        <v>50</v>
      </c>
      <c r="U1840">
        <f>VLOOKUP($D1840,metadata!$B$2:$S$450,18,FALSE)</f>
        <v>0</v>
      </c>
      <c r="V1840">
        <f>VLOOKUP($D1840,metadata!$B$2:$Z$450,19,FALSE)</f>
        <v>25</v>
      </c>
      <c r="W1840" t="str">
        <f>VLOOKUP($D1840,metadata!$B$2:$Z$450,20,FALSE)</f>
        <v>global average</v>
      </c>
      <c r="X1840">
        <f>VLOOKUP($D1840,metadata!$B$2:$Z$450,21,FALSE)</f>
        <v>0</v>
      </c>
      <c r="Y1840">
        <f>VLOOKUP($D1840,metadata!$B$2:$Z$450,22,FALSE)</f>
        <v>19</v>
      </c>
      <c r="Z1840">
        <f>VLOOKUP($D1840,metadata!$B$2:$Z$450,23,FALSE)</f>
        <v>0</v>
      </c>
      <c r="AA1840">
        <f>VLOOKUP($D1840,metadata!$B$2:$Z$450,24,FALSE)</f>
        <v>0</v>
      </c>
      <c r="AB1840">
        <f>VLOOKUP($D1840,metadata!$B$2:$Z$450,25,FALSE)</f>
        <v>0</v>
      </c>
    </row>
    <row r="1841" spans="3:28" x14ac:dyDescent="0.3">
      <c r="C1841">
        <v>1840</v>
      </c>
      <c r="D1841" s="11" t="str">
        <f t="shared" si="28"/>
        <v>19- Fuchu</v>
      </c>
      <c r="E1841" t="str">
        <f>VLOOKUP($D1841,metadata!$B$2:$S$450,2,FALSE)</f>
        <v>Kato, Y</v>
      </c>
      <c r="F1841" t="str">
        <f>VLOOKUP($D1841,metadata!$B$2:$S$450,3,FALSE)</f>
        <v>Geographic variation in photoperiodic response for the induction of pupal diapause in the Aristolochia-feeding butterfly Atrophaneura alcinous</v>
      </c>
      <c r="G1841" t="str">
        <f>VLOOKUP($D1841,metadata!$B$2:$S$450,4,FALSE)</f>
        <v>10.1303/aez.2005.347</v>
      </c>
      <c r="H1841" t="str">
        <f>VLOOKUP($D1841,metadata!$B$2:$S$450,5,FALSE)</f>
        <v>y</v>
      </c>
      <c r="I1841" t="str">
        <f>VLOOKUP($D1841,metadata!$B$2:$S$450,6,FALSE)</f>
        <v>a</v>
      </c>
      <c r="J1841" t="str">
        <f>VLOOKUP($D1841,metadata!$B$2:$S$450,7,FALSE)</f>
        <v>i</v>
      </c>
      <c r="K1841">
        <f>VLOOKUP($D1841,metadata!$B$2:$S$450,8,FALSE)</f>
        <v>7</v>
      </c>
      <c r="L1841">
        <f>VLOOKUP($D1841,metadata!$B$2:$S$450,9,FALSE)</f>
        <v>5</v>
      </c>
      <c r="M1841">
        <f>VLOOKUP($D1841,metadata!$B$2:$S$450,10,FALSE)</f>
        <v>0</v>
      </c>
      <c r="N1841" t="str">
        <f>VLOOKUP($D1841,metadata!$B$2:$S$450,11,FALSE)</f>
        <v>Atrophaneura alcinous</v>
      </c>
      <c r="O1841" t="str">
        <f>VLOOKUP($D1841,metadata!$B$2:$S$450,12,FALSE)</f>
        <v>lepidoptera</v>
      </c>
      <c r="P1841" t="str">
        <f>VLOOKUP($D1841,metadata!$B$2:$S$450,13,FALSE)</f>
        <v xml:space="preserve"> Fuchu</v>
      </c>
      <c r="Q1841">
        <f>VLOOKUP($D1841,metadata!$B$2:$S$450,14,FALSE)</f>
        <v>35.668968999999997</v>
      </c>
      <c r="R1841">
        <f>VLOOKUP($D1841,metadata!$B$2:$S$450,15,FALSE)</f>
        <v>139.47766899999999</v>
      </c>
      <c r="S1841">
        <f>VLOOKUP($D1841,metadata!$B$2:$S$450,16,FALSE)</f>
        <v>0.05</v>
      </c>
      <c r="T1841">
        <f>VLOOKUP($D1841,metadata!$B$2:$S$450,17,FALSE)</f>
        <v>50</v>
      </c>
      <c r="U1841">
        <f>VLOOKUP($D1841,metadata!$B$2:$S$450,18,FALSE)</f>
        <v>0</v>
      </c>
      <c r="V1841">
        <f>VLOOKUP($D1841,metadata!$B$2:$Z$450,19,FALSE)</f>
        <v>25</v>
      </c>
      <c r="W1841" t="str">
        <f>VLOOKUP($D1841,metadata!$B$2:$Z$450,20,FALSE)</f>
        <v>global average</v>
      </c>
      <c r="X1841">
        <f>VLOOKUP($D1841,metadata!$B$2:$Z$450,21,FALSE)</f>
        <v>0</v>
      </c>
      <c r="Y1841">
        <f>VLOOKUP($D1841,metadata!$B$2:$Z$450,22,FALSE)</f>
        <v>19</v>
      </c>
      <c r="Z1841">
        <f>VLOOKUP($D1841,metadata!$B$2:$Z$450,23,FALSE)</f>
        <v>0</v>
      </c>
      <c r="AA1841">
        <f>VLOOKUP($D1841,metadata!$B$2:$Z$450,24,FALSE)</f>
        <v>0</v>
      </c>
      <c r="AB1841">
        <f>VLOOKUP($D1841,metadata!$B$2:$Z$450,25,FALSE)</f>
        <v>0</v>
      </c>
    </row>
    <row r="1842" spans="3:28" x14ac:dyDescent="0.3">
      <c r="C1842">
        <v>1841</v>
      </c>
      <c r="D1842" s="11" t="str">
        <f t="shared" si="28"/>
        <v>19- Fuchu</v>
      </c>
      <c r="E1842" t="str">
        <f>VLOOKUP($D1842,metadata!$B$2:$S$450,2,FALSE)</f>
        <v>Kato, Y</v>
      </c>
      <c r="F1842" t="str">
        <f>VLOOKUP($D1842,metadata!$B$2:$S$450,3,FALSE)</f>
        <v>Geographic variation in photoperiodic response for the induction of pupal diapause in the Aristolochia-feeding butterfly Atrophaneura alcinous</v>
      </c>
      <c r="G1842" t="str">
        <f>VLOOKUP($D1842,metadata!$B$2:$S$450,4,FALSE)</f>
        <v>10.1303/aez.2005.347</v>
      </c>
      <c r="H1842" t="str">
        <f>VLOOKUP($D1842,metadata!$B$2:$S$450,5,FALSE)</f>
        <v>y</v>
      </c>
      <c r="I1842" t="str">
        <f>VLOOKUP($D1842,metadata!$B$2:$S$450,6,FALSE)</f>
        <v>a</v>
      </c>
      <c r="J1842" t="str">
        <f>VLOOKUP($D1842,metadata!$B$2:$S$450,7,FALSE)</f>
        <v>i</v>
      </c>
      <c r="K1842">
        <f>VLOOKUP($D1842,metadata!$B$2:$S$450,8,FALSE)</f>
        <v>7</v>
      </c>
      <c r="L1842">
        <f>VLOOKUP($D1842,metadata!$B$2:$S$450,9,FALSE)</f>
        <v>5</v>
      </c>
      <c r="M1842">
        <f>VLOOKUP($D1842,metadata!$B$2:$S$450,10,FALSE)</f>
        <v>0</v>
      </c>
      <c r="N1842" t="str">
        <f>VLOOKUP($D1842,metadata!$B$2:$S$450,11,FALSE)</f>
        <v>Atrophaneura alcinous</v>
      </c>
      <c r="O1842" t="str">
        <f>VLOOKUP($D1842,metadata!$B$2:$S$450,12,FALSE)</f>
        <v>lepidoptera</v>
      </c>
      <c r="P1842" t="str">
        <f>VLOOKUP($D1842,metadata!$B$2:$S$450,13,FALSE)</f>
        <v xml:space="preserve"> Fuchu</v>
      </c>
      <c r="Q1842">
        <f>VLOOKUP($D1842,metadata!$B$2:$S$450,14,FALSE)</f>
        <v>35.668968999999997</v>
      </c>
      <c r="R1842">
        <f>VLOOKUP($D1842,metadata!$B$2:$S$450,15,FALSE)</f>
        <v>139.47766899999999</v>
      </c>
      <c r="S1842">
        <f>VLOOKUP($D1842,metadata!$B$2:$S$450,16,FALSE)</f>
        <v>0.05</v>
      </c>
      <c r="T1842">
        <f>VLOOKUP($D1842,metadata!$B$2:$S$450,17,FALSE)</f>
        <v>50</v>
      </c>
      <c r="U1842">
        <f>VLOOKUP($D1842,metadata!$B$2:$S$450,18,FALSE)</f>
        <v>0</v>
      </c>
      <c r="V1842">
        <f>VLOOKUP($D1842,metadata!$B$2:$Z$450,19,FALSE)</f>
        <v>25</v>
      </c>
      <c r="W1842" t="str">
        <f>VLOOKUP($D1842,metadata!$B$2:$Z$450,20,FALSE)</f>
        <v>global average</v>
      </c>
      <c r="X1842">
        <f>VLOOKUP($D1842,metadata!$B$2:$Z$450,21,FALSE)</f>
        <v>0</v>
      </c>
      <c r="Y1842">
        <f>VLOOKUP($D1842,metadata!$B$2:$Z$450,22,FALSE)</f>
        <v>19</v>
      </c>
      <c r="Z1842">
        <f>VLOOKUP($D1842,metadata!$B$2:$Z$450,23,FALSE)</f>
        <v>0</v>
      </c>
      <c r="AA1842">
        <f>VLOOKUP($D1842,metadata!$B$2:$Z$450,24,FALSE)</f>
        <v>0</v>
      </c>
      <c r="AB1842">
        <f>VLOOKUP($D1842,metadata!$B$2:$Z$450,25,FALSE)</f>
        <v>0</v>
      </c>
    </row>
    <row r="1843" spans="3:28" x14ac:dyDescent="0.3">
      <c r="C1843">
        <v>1842</v>
      </c>
      <c r="D1843" s="11" t="str">
        <f t="shared" si="28"/>
        <v>19- Fuchu</v>
      </c>
      <c r="E1843" t="str">
        <f>VLOOKUP($D1843,metadata!$B$2:$S$450,2,FALSE)</f>
        <v>Kato, Y</v>
      </c>
      <c r="F1843" t="str">
        <f>VLOOKUP($D1843,metadata!$B$2:$S$450,3,FALSE)</f>
        <v>Geographic variation in photoperiodic response for the induction of pupal diapause in the Aristolochia-feeding butterfly Atrophaneura alcinous</v>
      </c>
      <c r="G1843" t="str">
        <f>VLOOKUP($D1843,metadata!$B$2:$S$450,4,FALSE)</f>
        <v>10.1303/aez.2005.347</v>
      </c>
      <c r="H1843" t="str">
        <f>VLOOKUP($D1843,metadata!$B$2:$S$450,5,FALSE)</f>
        <v>y</v>
      </c>
      <c r="I1843" t="str">
        <f>VLOOKUP($D1843,metadata!$B$2:$S$450,6,FALSE)</f>
        <v>a</v>
      </c>
      <c r="J1843" t="str">
        <f>VLOOKUP($D1843,metadata!$B$2:$S$450,7,FALSE)</f>
        <v>i</v>
      </c>
      <c r="K1843">
        <f>VLOOKUP($D1843,metadata!$B$2:$S$450,8,FALSE)</f>
        <v>7</v>
      </c>
      <c r="L1843">
        <f>VLOOKUP($D1843,metadata!$B$2:$S$450,9,FALSE)</f>
        <v>5</v>
      </c>
      <c r="M1843">
        <f>VLOOKUP($D1843,metadata!$B$2:$S$450,10,FALSE)</f>
        <v>0</v>
      </c>
      <c r="N1843" t="str">
        <f>VLOOKUP($D1843,metadata!$B$2:$S$450,11,FALSE)</f>
        <v>Atrophaneura alcinous</v>
      </c>
      <c r="O1843" t="str">
        <f>VLOOKUP($D1843,metadata!$B$2:$S$450,12,FALSE)</f>
        <v>lepidoptera</v>
      </c>
      <c r="P1843" t="str">
        <f>VLOOKUP($D1843,metadata!$B$2:$S$450,13,FALSE)</f>
        <v xml:space="preserve"> Fuchu</v>
      </c>
      <c r="Q1843">
        <f>VLOOKUP($D1843,metadata!$B$2:$S$450,14,FALSE)</f>
        <v>35.668968999999997</v>
      </c>
      <c r="R1843">
        <f>VLOOKUP($D1843,metadata!$B$2:$S$450,15,FALSE)</f>
        <v>139.47766899999999</v>
      </c>
      <c r="S1843">
        <f>VLOOKUP($D1843,metadata!$B$2:$S$450,16,FALSE)</f>
        <v>0.05</v>
      </c>
      <c r="T1843">
        <f>VLOOKUP($D1843,metadata!$B$2:$S$450,17,FALSE)</f>
        <v>50</v>
      </c>
      <c r="U1843">
        <f>VLOOKUP($D1843,metadata!$B$2:$S$450,18,FALSE)</f>
        <v>0</v>
      </c>
      <c r="V1843">
        <f>VLOOKUP($D1843,metadata!$B$2:$Z$450,19,FALSE)</f>
        <v>25</v>
      </c>
      <c r="W1843" t="str">
        <f>VLOOKUP($D1843,metadata!$B$2:$Z$450,20,FALSE)</f>
        <v>global average</v>
      </c>
      <c r="X1843">
        <f>VLOOKUP($D1843,metadata!$B$2:$Z$450,21,FALSE)</f>
        <v>0</v>
      </c>
      <c r="Y1843">
        <f>VLOOKUP($D1843,metadata!$B$2:$Z$450,22,FALSE)</f>
        <v>19</v>
      </c>
      <c r="Z1843">
        <f>VLOOKUP($D1843,metadata!$B$2:$Z$450,23,FALSE)</f>
        <v>0</v>
      </c>
      <c r="AA1843">
        <f>VLOOKUP($D1843,metadata!$B$2:$Z$450,24,FALSE)</f>
        <v>0</v>
      </c>
      <c r="AB1843">
        <f>VLOOKUP($D1843,metadata!$B$2:$Z$450,25,FALSE)</f>
        <v>0</v>
      </c>
    </row>
    <row r="1844" spans="3:28" x14ac:dyDescent="0.3">
      <c r="C1844">
        <v>1843</v>
      </c>
      <c r="D1844" s="11" t="str">
        <f t="shared" si="28"/>
        <v>19- Fuchu</v>
      </c>
      <c r="E1844" t="str">
        <f>VLOOKUP($D1844,metadata!$B$2:$S$450,2,FALSE)</f>
        <v>Kato, Y</v>
      </c>
      <c r="F1844" t="str">
        <f>VLOOKUP($D1844,metadata!$B$2:$S$450,3,FALSE)</f>
        <v>Geographic variation in photoperiodic response for the induction of pupal diapause in the Aristolochia-feeding butterfly Atrophaneura alcinous</v>
      </c>
      <c r="G1844" t="str">
        <f>VLOOKUP($D1844,metadata!$B$2:$S$450,4,FALSE)</f>
        <v>10.1303/aez.2005.347</v>
      </c>
      <c r="H1844" t="str">
        <f>VLOOKUP($D1844,metadata!$B$2:$S$450,5,FALSE)</f>
        <v>y</v>
      </c>
      <c r="I1844" t="str">
        <f>VLOOKUP($D1844,metadata!$B$2:$S$450,6,FALSE)</f>
        <v>a</v>
      </c>
      <c r="J1844" t="str">
        <f>VLOOKUP($D1844,metadata!$B$2:$S$450,7,FALSE)</f>
        <v>i</v>
      </c>
      <c r="K1844">
        <f>VLOOKUP($D1844,metadata!$B$2:$S$450,8,FALSE)</f>
        <v>7</v>
      </c>
      <c r="L1844">
        <f>VLOOKUP($D1844,metadata!$B$2:$S$450,9,FALSE)</f>
        <v>5</v>
      </c>
      <c r="M1844">
        <f>VLOOKUP($D1844,metadata!$B$2:$S$450,10,FALSE)</f>
        <v>0</v>
      </c>
      <c r="N1844" t="str">
        <f>VLOOKUP($D1844,metadata!$B$2:$S$450,11,FALSE)</f>
        <v>Atrophaneura alcinous</v>
      </c>
      <c r="O1844" t="str">
        <f>VLOOKUP($D1844,metadata!$B$2:$S$450,12,FALSE)</f>
        <v>lepidoptera</v>
      </c>
      <c r="P1844" t="str">
        <f>VLOOKUP($D1844,metadata!$B$2:$S$450,13,FALSE)</f>
        <v xml:space="preserve"> Fuchu</v>
      </c>
      <c r="Q1844">
        <f>VLOOKUP($D1844,metadata!$B$2:$S$450,14,FALSE)</f>
        <v>35.668968999999997</v>
      </c>
      <c r="R1844">
        <f>VLOOKUP($D1844,metadata!$B$2:$S$450,15,FALSE)</f>
        <v>139.47766899999999</v>
      </c>
      <c r="S1844">
        <f>VLOOKUP($D1844,metadata!$B$2:$S$450,16,FALSE)</f>
        <v>0.05</v>
      </c>
      <c r="T1844">
        <f>VLOOKUP($D1844,metadata!$B$2:$S$450,17,FALSE)</f>
        <v>50</v>
      </c>
      <c r="U1844">
        <f>VLOOKUP($D1844,metadata!$B$2:$S$450,18,FALSE)</f>
        <v>0</v>
      </c>
      <c r="V1844">
        <f>VLOOKUP($D1844,metadata!$B$2:$Z$450,19,FALSE)</f>
        <v>25</v>
      </c>
      <c r="W1844" t="str">
        <f>VLOOKUP($D1844,metadata!$B$2:$Z$450,20,FALSE)</f>
        <v>global average</v>
      </c>
      <c r="X1844">
        <f>VLOOKUP($D1844,metadata!$B$2:$Z$450,21,FALSE)</f>
        <v>0</v>
      </c>
      <c r="Y1844">
        <f>VLOOKUP($D1844,metadata!$B$2:$Z$450,22,FALSE)</f>
        <v>19</v>
      </c>
      <c r="Z1844">
        <f>VLOOKUP($D1844,metadata!$B$2:$Z$450,23,FALSE)</f>
        <v>0</v>
      </c>
      <c r="AA1844">
        <f>VLOOKUP($D1844,metadata!$B$2:$Z$450,24,FALSE)</f>
        <v>0</v>
      </c>
      <c r="AB1844">
        <f>VLOOKUP($D1844,metadata!$B$2:$Z$450,25,FALSE)</f>
        <v>0</v>
      </c>
    </row>
    <row r="1845" spans="3:28" x14ac:dyDescent="0.3">
      <c r="C1845">
        <v>1844</v>
      </c>
      <c r="D1845" s="11" t="str">
        <f t="shared" si="28"/>
        <v>19- Fuchu</v>
      </c>
      <c r="E1845" t="str">
        <f>VLOOKUP($D1845,metadata!$B$2:$S$450,2,FALSE)</f>
        <v>Kato, Y</v>
      </c>
      <c r="F1845" t="str">
        <f>VLOOKUP($D1845,metadata!$B$2:$S$450,3,FALSE)</f>
        <v>Geographic variation in photoperiodic response for the induction of pupal diapause in the Aristolochia-feeding butterfly Atrophaneura alcinous</v>
      </c>
      <c r="G1845" t="str">
        <f>VLOOKUP($D1845,metadata!$B$2:$S$450,4,FALSE)</f>
        <v>10.1303/aez.2005.347</v>
      </c>
      <c r="H1845" t="str">
        <f>VLOOKUP($D1845,metadata!$B$2:$S$450,5,FALSE)</f>
        <v>y</v>
      </c>
      <c r="I1845" t="str">
        <f>VLOOKUP($D1845,metadata!$B$2:$S$450,6,FALSE)</f>
        <v>a</v>
      </c>
      <c r="J1845" t="str">
        <f>VLOOKUP($D1845,metadata!$B$2:$S$450,7,FALSE)</f>
        <v>i</v>
      </c>
      <c r="K1845">
        <f>VLOOKUP($D1845,metadata!$B$2:$S$450,8,FALSE)</f>
        <v>7</v>
      </c>
      <c r="L1845">
        <f>VLOOKUP($D1845,metadata!$B$2:$S$450,9,FALSE)</f>
        <v>5</v>
      </c>
      <c r="M1845">
        <f>VLOOKUP($D1845,metadata!$B$2:$S$450,10,FALSE)</f>
        <v>0</v>
      </c>
      <c r="N1845" t="str">
        <f>VLOOKUP($D1845,metadata!$B$2:$S$450,11,FALSE)</f>
        <v>Atrophaneura alcinous</v>
      </c>
      <c r="O1845" t="str">
        <f>VLOOKUP($D1845,metadata!$B$2:$S$450,12,FALSE)</f>
        <v>lepidoptera</v>
      </c>
      <c r="P1845" t="str">
        <f>VLOOKUP($D1845,metadata!$B$2:$S$450,13,FALSE)</f>
        <v xml:space="preserve"> Fuchu</v>
      </c>
      <c r="Q1845">
        <f>VLOOKUP($D1845,metadata!$B$2:$S$450,14,FALSE)</f>
        <v>35.668968999999997</v>
      </c>
      <c r="R1845">
        <f>VLOOKUP($D1845,metadata!$B$2:$S$450,15,FALSE)</f>
        <v>139.47766899999999</v>
      </c>
      <c r="S1845">
        <f>VLOOKUP($D1845,metadata!$B$2:$S$450,16,FALSE)</f>
        <v>0.05</v>
      </c>
      <c r="T1845">
        <f>VLOOKUP($D1845,metadata!$B$2:$S$450,17,FALSE)</f>
        <v>50</v>
      </c>
      <c r="U1845">
        <f>VLOOKUP($D1845,metadata!$B$2:$S$450,18,FALSE)</f>
        <v>0</v>
      </c>
      <c r="V1845">
        <f>VLOOKUP($D1845,metadata!$B$2:$Z$450,19,FALSE)</f>
        <v>25</v>
      </c>
      <c r="W1845" t="str">
        <f>VLOOKUP($D1845,metadata!$B$2:$Z$450,20,FALSE)</f>
        <v>global average</v>
      </c>
      <c r="X1845">
        <f>VLOOKUP($D1845,metadata!$B$2:$Z$450,21,FALSE)</f>
        <v>0</v>
      </c>
      <c r="Y1845">
        <f>VLOOKUP($D1845,metadata!$B$2:$Z$450,22,FALSE)</f>
        <v>19</v>
      </c>
      <c r="Z1845">
        <f>VLOOKUP($D1845,metadata!$B$2:$Z$450,23,FALSE)</f>
        <v>0</v>
      </c>
      <c r="AA1845">
        <f>VLOOKUP($D1845,metadata!$B$2:$Z$450,24,FALSE)</f>
        <v>0</v>
      </c>
      <c r="AB1845">
        <f>VLOOKUP($D1845,metadata!$B$2:$Z$450,25,FALSE)</f>
        <v>0</v>
      </c>
    </row>
    <row r="1846" spans="3:28" x14ac:dyDescent="0.3">
      <c r="C1846">
        <v>1845</v>
      </c>
      <c r="D1846" s="11" t="str">
        <f t="shared" si="28"/>
        <v>19- Fuchu</v>
      </c>
      <c r="E1846" t="str">
        <f>VLOOKUP($D1846,metadata!$B$2:$S$450,2,FALSE)</f>
        <v>Kato, Y</v>
      </c>
      <c r="F1846" t="str">
        <f>VLOOKUP($D1846,metadata!$B$2:$S$450,3,FALSE)</f>
        <v>Geographic variation in photoperiodic response for the induction of pupal diapause in the Aristolochia-feeding butterfly Atrophaneura alcinous</v>
      </c>
      <c r="G1846" t="str">
        <f>VLOOKUP($D1846,metadata!$B$2:$S$450,4,FALSE)</f>
        <v>10.1303/aez.2005.347</v>
      </c>
      <c r="H1846" t="str">
        <f>VLOOKUP($D1846,metadata!$B$2:$S$450,5,FALSE)</f>
        <v>y</v>
      </c>
      <c r="I1846" t="str">
        <f>VLOOKUP($D1846,metadata!$B$2:$S$450,6,FALSE)</f>
        <v>a</v>
      </c>
      <c r="J1846" t="str">
        <f>VLOOKUP($D1846,metadata!$B$2:$S$450,7,FALSE)</f>
        <v>i</v>
      </c>
      <c r="K1846">
        <f>VLOOKUP($D1846,metadata!$B$2:$S$450,8,FALSE)</f>
        <v>7</v>
      </c>
      <c r="L1846">
        <f>VLOOKUP($D1846,metadata!$B$2:$S$450,9,FALSE)</f>
        <v>5</v>
      </c>
      <c r="M1846">
        <f>VLOOKUP($D1846,metadata!$B$2:$S$450,10,FALSE)</f>
        <v>0</v>
      </c>
      <c r="N1846" t="str">
        <f>VLOOKUP($D1846,metadata!$B$2:$S$450,11,FALSE)</f>
        <v>Atrophaneura alcinous</v>
      </c>
      <c r="O1846" t="str">
        <f>VLOOKUP($D1846,metadata!$B$2:$S$450,12,FALSE)</f>
        <v>lepidoptera</v>
      </c>
      <c r="P1846" t="str">
        <f>VLOOKUP($D1846,metadata!$B$2:$S$450,13,FALSE)</f>
        <v xml:space="preserve"> Fuchu</v>
      </c>
      <c r="Q1846">
        <f>VLOOKUP($D1846,metadata!$B$2:$S$450,14,FALSE)</f>
        <v>35.668968999999997</v>
      </c>
      <c r="R1846">
        <f>VLOOKUP($D1846,metadata!$B$2:$S$450,15,FALSE)</f>
        <v>139.47766899999999</v>
      </c>
      <c r="S1846">
        <f>VLOOKUP($D1846,metadata!$B$2:$S$450,16,FALSE)</f>
        <v>0.05</v>
      </c>
      <c r="T1846">
        <f>VLOOKUP($D1846,metadata!$B$2:$S$450,17,FALSE)</f>
        <v>50</v>
      </c>
      <c r="U1846">
        <f>VLOOKUP($D1846,metadata!$B$2:$S$450,18,FALSE)</f>
        <v>0</v>
      </c>
      <c r="V1846">
        <f>VLOOKUP($D1846,metadata!$B$2:$Z$450,19,FALSE)</f>
        <v>25</v>
      </c>
      <c r="W1846" t="str">
        <f>VLOOKUP($D1846,metadata!$B$2:$Z$450,20,FALSE)</f>
        <v>global average</v>
      </c>
      <c r="X1846">
        <f>VLOOKUP($D1846,metadata!$B$2:$Z$450,21,FALSE)</f>
        <v>0</v>
      </c>
      <c r="Y1846">
        <f>VLOOKUP($D1846,metadata!$B$2:$Z$450,22,FALSE)</f>
        <v>19</v>
      </c>
      <c r="Z1846">
        <f>VLOOKUP($D1846,metadata!$B$2:$Z$450,23,FALSE)</f>
        <v>0</v>
      </c>
      <c r="AA1846">
        <f>VLOOKUP($D1846,metadata!$B$2:$Z$450,24,FALSE)</f>
        <v>0</v>
      </c>
      <c r="AB1846">
        <f>VLOOKUP($D1846,metadata!$B$2:$Z$450,25,FALSE)</f>
        <v>0</v>
      </c>
    </row>
    <row r="1847" spans="3:28" x14ac:dyDescent="0.3">
      <c r="C1847">
        <v>1846</v>
      </c>
      <c r="D1847" s="11" t="str">
        <f t="shared" si="28"/>
        <v>19- Fuchu</v>
      </c>
      <c r="E1847" t="str">
        <f>VLOOKUP($D1847,metadata!$B$2:$S$450,2,FALSE)</f>
        <v>Kato, Y</v>
      </c>
      <c r="F1847" t="str">
        <f>VLOOKUP($D1847,metadata!$B$2:$S$450,3,FALSE)</f>
        <v>Geographic variation in photoperiodic response for the induction of pupal diapause in the Aristolochia-feeding butterfly Atrophaneura alcinous</v>
      </c>
      <c r="G1847" t="str">
        <f>VLOOKUP($D1847,metadata!$B$2:$S$450,4,FALSE)</f>
        <v>10.1303/aez.2005.347</v>
      </c>
      <c r="H1847" t="str">
        <f>VLOOKUP($D1847,metadata!$B$2:$S$450,5,FALSE)</f>
        <v>y</v>
      </c>
      <c r="I1847" t="str">
        <f>VLOOKUP($D1847,metadata!$B$2:$S$450,6,FALSE)</f>
        <v>a</v>
      </c>
      <c r="J1847" t="str">
        <f>VLOOKUP($D1847,metadata!$B$2:$S$450,7,FALSE)</f>
        <v>i</v>
      </c>
      <c r="K1847">
        <f>VLOOKUP($D1847,metadata!$B$2:$S$450,8,FALSE)</f>
        <v>7</v>
      </c>
      <c r="L1847">
        <f>VLOOKUP($D1847,metadata!$B$2:$S$450,9,FALSE)</f>
        <v>5</v>
      </c>
      <c r="M1847">
        <f>VLOOKUP($D1847,metadata!$B$2:$S$450,10,FALSE)</f>
        <v>0</v>
      </c>
      <c r="N1847" t="str">
        <f>VLOOKUP($D1847,metadata!$B$2:$S$450,11,FALSE)</f>
        <v>Atrophaneura alcinous</v>
      </c>
      <c r="O1847" t="str">
        <f>VLOOKUP($D1847,metadata!$B$2:$S$450,12,FALSE)</f>
        <v>lepidoptera</v>
      </c>
      <c r="P1847" t="str">
        <f>VLOOKUP($D1847,metadata!$B$2:$S$450,13,FALSE)</f>
        <v xml:space="preserve"> Fuchu</v>
      </c>
      <c r="Q1847">
        <f>VLOOKUP($D1847,metadata!$B$2:$S$450,14,FALSE)</f>
        <v>35.668968999999997</v>
      </c>
      <c r="R1847">
        <f>VLOOKUP($D1847,metadata!$B$2:$S$450,15,FALSE)</f>
        <v>139.47766899999999</v>
      </c>
      <c r="S1847">
        <f>VLOOKUP($D1847,metadata!$B$2:$S$450,16,FALSE)</f>
        <v>0.05</v>
      </c>
      <c r="T1847">
        <f>VLOOKUP($D1847,metadata!$B$2:$S$450,17,FALSE)</f>
        <v>50</v>
      </c>
      <c r="U1847">
        <f>VLOOKUP($D1847,metadata!$B$2:$S$450,18,FALSE)</f>
        <v>0</v>
      </c>
      <c r="V1847">
        <f>VLOOKUP($D1847,metadata!$B$2:$Z$450,19,FALSE)</f>
        <v>25</v>
      </c>
      <c r="W1847" t="str">
        <f>VLOOKUP($D1847,metadata!$B$2:$Z$450,20,FALSE)</f>
        <v>global average</v>
      </c>
      <c r="X1847">
        <f>VLOOKUP($D1847,metadata!$B$2:$Z$450,21,FALSE)</f>
        <v>0</v>
      </c>
      <c r="Y1847">
        <f>VLOOKUP($D1847,metadata!$B$2:$Z$450,22,FALSE)</f>
        <v>19</v>
      </c>
      <c r="Z1847">
        <f>VLOOKUP($D1847,metadata!$B$2:$Z$450,23,FALSE)</f>
        <v>0</v>
      </c>
      <c r="AA1847">
        <f>VLOOKUP($D1847,metadata!$B$2:$Z$450,24,FALSE)</f>
        <v>0</v>
      </c>
      <c r="AB1847">
        <f>VLOOKUP($D1847,metadata!$B$2:$Z$450,25,FALSE)</f>
        <v>0</v>
      </c>
    </row>
    <row r="1848" spans="3:28" x14ac:dyDescent="0.3">
      <c r="C1848">
        <v>1847</v>
      </c>
      <c r="D1848" s="11" t="str">
        <f t="shared" si="28"/>
        <v>19- Fuchu</v>
      </c>
      <c r="E1848" t="str">
        <f>VLOOKUP($D1848,metadata!$B$2:$S$450,2,FALSE)</f>
        <v>Kato, Y</v>
      </c>
      <c r="F1848" t="str">
        <f>VLOOKUP($D1848,metadata!$B$2:$S$450,3,FALSE)</f>
        <v>Geographic variation in photoperiodic response for the induction of pupal diapause in the Aristolochia-feeding butterfly Atrophaneura alcinous</v>
      </c>
      <c r="G1848" t="str">
        <f>VLOOKUP($D1848,metadata!$B$2:$S$450,4,FALSE)</f>
        <v>10.1303/aez.2005.347</v>
      </c>
      <c r="H1848" t="str">
        <f>VLOOKUP($D1848,metadata!$B$2:$S$450,5,FALSE)</f>
        <v>y</v>
      </c>
      <c r="I1848" t="str">
        <f>VLOOKUP($D1848,metadata!$B$2:$S$450,6,FALSE)</f>
        <v>a</v>
      </c>
      <c r="J1848" t="str">
        <f>VLOOKUP($D1848,metadata!$B$2:$S$450,7,FALSE)</f>
        <v>i</v>
      </c>
      <c r="K1848">
        <f>VLOOKUP($D1848,metadata!$B$2:$S$450,8,FALSE)</f>
        <v>7</v>
      </c>
      <c r="L1848">
        <f>VLOOKUP($D1848,metadata!$B$2:$S$450,9,FALSE)</f>
        <v>5</v>
      </c>
      <c r="M1848">
        <f>VLOOKUP($D1848,metadata!$B$2:$S$450,10,FALSE)</f>
        <v>0</v>
      </c>
      <c r="N1848" t="str">
        <f>VLOOKUP($D1848,metadata!$B$2:$S$450,11,FALSE)</f>
        <v>Atrophaneura alcinous</v>
      </c>
      <c r="O1848" t="str">
        <f>VLOOKUP($D1848,metadata!$B$2:$S$450,12,FALSE)</f>
        <v>lepidoptera</v>
      </c>
      <c r="P1848" t="str">
        <f>VLOOKUP($D1848,metadata!$B$2:$S$450,13,FALSE)</f>
        <v xml:space="preserve"> Fuchu</v>
      </c>
      <c r="Q1848">
        <f>VLOOKUP($D1848,metadata!$B$2:$S$450,14,FALSE)</f>
        <v>35.668968999999997</v>
      </c>
      <c r="R1848">
        <f>VLOOKUP($D1848,metadata!$B$2:$S$450,15,FALSE)</f>
        <v>139.47766899999999</v>
      </c>
      <c r="S1848">
        <f>VLOOKUP($D1848,metadata!$B$2:$S$450,16,FALSE)</f>
        <v>0.05</v>
      </c>
      <c r="T1848">
        <f>VLOOKUP($D1848,metadata!$B$2:$S$450,17,FALSE)</f>
        <v>50</v>
      </c>
      <c r="U1848">
        <f>VLOOKUP($D1848,metadata!$B$2:$S$450,18,FALSE)</f>
        <v>0</v>
      </c>
      <c r="V1848">
        <f>VLOOKUP($D1848,metadata!$B$2:$Z$450,19,FALSE)</f>
        <v>25</v>
      </c>
      <c r="W1848" t="str">
        <f>VLOOKUP($D1848,metadata!$B$2:$Z$450,20,FALSE)</f>
        <v>global average</v>
      </c>
      <c r="X1848">
        <f>VLOOKUP($D1848,metadata!$B$2:$Z$450,21,FALSE)</f>
        <v>0</v>
      </c>
      <c r="Y1848">
        <f>VLOOKUP($D1848,metadata!$B$2:$Z$450,22,FALSE)</f>
        <v>19</v>
      </c>
      <c r="Z1848">
        <f>VLOOKUP($D1848,metadata!$B$2:$Z$450,23,FALSE)</f>
        <v>0</v>
      </c>
      <c r="AA1848">
        <f>VLOOKUP($D1848,metadata!$B$2:$Z$450,24,FALSE)</f>
        <v>0</v>
      </c>
      <c r="AB1848">
        <f>VLOOKUP($D1848,metadata!$B$2:$Z$450,25,FALSE)</f>
        <v>0</v>
      </c>
    </row>
    <row r="1849" spans="3:28" x14ac:dyDescent="0.3">
      <c r="C1849">
        <v>1848</v>
      </c>
      <c r="D1849" s="11" t="str">
        <f t="shared" si="28"/>
        <v>19- Fuchu</v>
      </c>
      <c r="E1849" t="str">
        <f>VLOOKUP($D1849,metadata!$B$2:$S$450,2,FALSE)</f>
        <v>Kato, Y</v>
      </c>
      <c r="F1849" t="str">
        <f>VLOOKUP($D1849,metadata!$B$2:$S$450,3,FALSE)</f>
        <v>Geographic variation in photoperiodic response for the induction of pupal diapause in the Aristolochia-feeding butterfly Atrophaneura alcinous</v>
      </c>
      <c r="G1849" t="str">
        <f>VLOOKUP($D1849,metadata!$B$2:$S$450,4,FALSE)</f>
        <v>10.1303/aez.2005.347</v>
      </c>
      <c r="H1849" t="str">
        <f>VLOOKUP($D1849,metadata!$B$2:$S$450,5,FALSE)</f>
        <v>y</v>
      </c>
      <c r="I1849" t="str">
        <f>VLOOKUP($D1849,metadata!$B$2:$S$450,6,FALSE)</f>
        <v>a</v>
      </c>
      <c r="J1849" t="str">
        <f>VLOOKUP($D1849,metadata!$B$2:$S$450,7,FALSE)</f>
        <v>i</v>
      </c>
      <c r="K1849">
        <f>VLOOKUP($D1849,metadata!$B$2:$S$450,8,FALSE)</f>
        <v>7</v>
      </c>
      <c r="L1849">
        <f>VLOOKUP($D1849,metadata!$B$2:$S$450,9,FALSE)</f>
        <v>5</v>
      </c>
      <c r="M1849">
        <f>VLOOKUP($D1849,metadata!$B$2:$S$450,10,FALSE)</f>
        <v>0</v>
      </c>
      <c r="N1849" t="str">
        <f>VLOOKUP($D1849,metadata!$B$2:$S$450,11,FALSE)</f>
        <v>Atrophaneura alcinous</v>
      </c>
      <c r="O1849" t="str">
        <f>VLOOKUP($D1849,metadata!$B$2:$S$450,12,FALSE)</f>
        <v>lepidoptera</v>
      </c>
      <c r="P1849" t="str">
        <f>VLOOKUP($D1849,metadata!$B$2:$S$450,13,FALSE)</f>
        <v xml:space="preserve"> Fuchu</v>
      </c>
      <c r="Q1849">
        <f>VLOOKUP($D1849,metadata!$B$2:$S$450,14,FALSE)</f>
        <v>35.668968999999997</v>
      </c>
      <c r="R1849">
        <f>VLOOKUP($D1849,metadata!$B$2:$S$450,15,FALSE)</f>
        <v>139.47766899999999</v>
      </c>
      <c r="S1849">
        <f>VLOOKUP($D1849,metadata!$B$2:$S$450,16,FALSE)</f>
        <v>0.05</v>
      </c>
      <c r="T1849">
        <f>VLOOKUP($D1849,metadata!$B$2:$S$450,17,FALSE)</f>
        <v>50</v>
      </c>
      <c r="U1849">
        <f>VLOOKUP($D1849,metadata!$B$2:$S$450,18,FALSE)</f>
        <v>0</v>
      </c>
      <c r="V1849">
        <f>VLOOKUP($D1849,metadata!$B$2:$Z$450,19,FALSE)</f>
        <v>25</v>
      </c>
      <c r="W1849" t="str">
        <f>VLOOKUP($D1849,metadata!$B$2:$Z$450,20,FALSE)</f>
        <v>global average</v>
      </c>
      <c r="X1849">
        <f>VLOOKUP($D1849,metadata!$B$2:$Z$450,21,FALSE)</f>
        <v>0</v>
      </c>
      <c r="Y1849">
        <f>VLOOKUP($D1849,metadata!$B$2:$Z$450,22,FALSE)</f>
        <v>19</v>
      </c>
      <c r="Z1849">
        <f>VLOOKUP($D1849,metadata!$B$2:$Z$450,23,FALSE)</f>
        <v>0</v>
      </c>
      <c r="AA1849">
        <f>VLOOKUP($D1849,metadata!$B$2:$Z$450,24,FALSE)</f>
        <v>0</v>
      </c>
      <c r="AB1849">
        <f>VLOOKUP($D1849,metadata!$B$2:$Z$450,25,FALSE)</f>
        <v>0</v>
      </c>
    </row>
    <row r="1850" spans="3:28" x14ac:dyDescent="0.3">
      <c r="C1850">
        <v>1849</v>
      </c>
      <c r="D1850" s="11" t="str">
        <f t="shared" si="28"/>
        <v>19- Fuchu</v>
      </c>
      <c r="E1850" t="str">
        <f>VLOOKUP($D1850,metadata!$B$2:$S$450,2,FALSE)</f>
        <v>Kato, Y</v>
      </c>
      <c r="F1850" t="str">
        <f>VLOOKUP($D1850,metadata!$B$2:$S$450,3,FALSE)</f>
        <v>Geographic variation in photoperiodic response for the induction of pupal diapause in the Aristolochia-feeding butterfly Atrophaneura alcinous</v>
      </c>
      <c r="G1850" t="str">
        <f>VLOOKUP($D1850,metadata!$B$2:$S$450,4,FALSE)</f>
        <v>10.1303/aez.2005.347</v>
      </c>
      <c r="H1850" t="str">
        <f>VLOOKUP($D1850,metadata!$B$2:$S$450,5,FALSE)</f>
        <v>y</v>
      </c>
      <c r="I1850" t="str">
        <f>VLOOKUP($D1850,metadata!$B$2:$S$450,6,FALSE)</f>
        <v>a</v>
      </c>
      <c r="J1850" t="str">
        <f>VLOOKUP($D1850,metadata!$B$2:$S$450,7,FALSE)</f>
        <v>i</v>
      </c>
      <c r="K1850">
        <f>VLOOKUP($D1850,metadata!$B$2:$S$450,8,FALSE)</f>
        <v>7</v>
      </c>
      <c r="L1850">
        <f>VLOOKUP($D1850,metadata!$B$2:$S$450,9,FALSE)</f>
        <v>5</v>
      </c>
      <c r="M1850">
        <f>VLOOKUP($D1850,metadata!$B$2:$S$450,10,FALSE)</f>
        <v>0</v>
      </c>
      <c r="N1850" t="str">
        <f>VLOOKUP($D1850,metadata!$B$2:$S$450,11,FALSE)</f>
        <v>Atrophaneura alcinous</v>
      </c>
      <c r="O1850" t="str">
        <f>VLOOKUP($D1850,metadata!$B$2:$S$450,12,FALSE)</f>
        <v>lepidoptera</v>
      </c>
      <c r="P1850" t="str">
        <f>VLOOKUP($D1850,metadata!$B$2:$S$450,13,FALSE)</f>
        <v xml:space="preserve"> Fuchu</v>
      </c>
      <c r="Q1850">
        <f>VLOOKUP($D1850,metadata!$B$2:$S$450,14,FALSE)</f>
        <v>35.668968999999997</v>
      </c>
      <c r="R1850">
        <f>VLOOKUP($D1850,metadata!$B$2:$S$450,15,FALSE)</f>
        <v>139.47766899999999</v>
      </c>
      <c r="S1850">
        <f>VLOOKUP($D1850,metadata!$B$2:$S$450,16,FALSE)</f>
        <v>0.05</v>
      </c>
      <c r="T1850">
        <f>VLOOKUP($D1850,metadata!$B$2:$S$450,17,FALSE)</f>
        <v>50</v>
      </c>
      <c r="U1850">
        <f>VLOOKUP($D1850,metadata!$B$2:$S$450,18,FALSE)</f>
        <v>0</v>
      </c>
      <c r="V1850">
        <f>VLOOKUP($D1850,metadata!$B$2:$Z$450,19,FALSE)</f>
        <v>25</v>
      </c>
      <c r="W1850" t="str">
        <f>VLOOKUP($D1850,metadata!$B$2:$Z$450,20,FALSE)</f>
        <v>global average</v>
      </c>
      <c r="X1850">
        <f>VLOOKUP($D1850,metadata!$B$2:$Z$450,21,FALSE)</f>
        <v>0</v>
      </c>
      <c r="Y1850">
        <f>VLOOKUP($D1850,metadata!$B$2:$Z$450,22,FALSE)</f>
        <v>19</v>
      </c>
      <c r="Z1850">
        <f>VLOOKUP($D1850,metadata!$B$2:$Z$450,23,FALSE)</f>
        <v>0</v>
      </c>
      <c r="AA1850">
        <f>VLOOKUP($D1850,metadata!$B$2:$Z$450,24,FALSE)</f>
        <v>0</v>
      </c>
      <c r="AB1850">
        <f>VLOOKUP($D1850,metadata!$B$2:$Z$450,25,FALSE)</f>
        <v>0</v>
      </c>
    </row>
    <row r="1851" spans="3:28" x14ac:dyDescent="0.3">
      <c r="C1851">
        <v>1850</v>
      </c>
      <c r="D1851" s="11" t="str">
        <f t="shared" si="28"/>
        <v>19- Fuchu</v>
      </c>
      <c r="E1851" t="str">
        <f>VLOOKUP($D1851,metadata!$B$2:$S$450,2,FALSE)</f>
        <v>Kato, Y</v>
      </c>
      <c r="F1851" t="str">
        <f>VLOOKUP($D1851,metadata!$B$2:$S$450,3,FALSE)</f>
        <v>Geographic variation in photoperiodic response for the induction of pupal diapause in the Aristolochia-feeding butterfly Atrophaneura alcinous</v>
      </c>
      <c r="G1851" t="str">
        <f>VLOOKUP($D1851,metadata!$B$2:$S$450,4,FALSE)</f>
        <v>10.1303/aez.2005.347</v>
      </c>
      <c r="H1851" t="str">
        <f>VLOOKUP($D1851,metadata!$B$2:$S$450,5,FALSE)</f>
        <v>y</v>
      </c>
      <c r="I1851" t="str">
        <f>VLOOKUP($D1851,metadata!$B$2:$S$450,6,FALSE)</f>
        <v>a</v>
      </c>
      <c r="J1851" t="str">
        <f>VLOOKUP($D1851,metadata!$B$2:$S$450,7,FALSE)</f>
        <v>i</v>
      </c>
      <c r="K1851">
        <f>VLOOKUP($D1851,metadata!$B$2:$S$450,8,FALSE)</f>
        <v>7</v>
      </c>
      <c r="L1851">
        <f>VLOOKUP($D1851,metadata!$B$2:$S$450,9,FALSE)</f>
        <v>5</v>
      </c>
      <c r="M1851">
        <f>VLOOKUP($D1851,metadata!$B$2:$S$450,10,FALSE)</f>
        <v>0</v>
      </c>
      <c r="N1851" t="str">
        <f>VLOOKUP($D1851,metadata!$B$2:$S$450,11,FALSE)</f>
        <v>Atrophaneura alcinous</v>
      </c>
      <c r="O1851" t="str">
        <f>VLOOKUP($D1851,metadata!$B$2:$S$450,12,FALSE)</f>
        <v>lepidoptera</v>
      </c>
      <c r="P1851" t="str">
        <f>VLOOKUP($D1851,metadata!$B$2:$S$450,13,FALSE)</f>
        <v xml:space="preserve"> Fuchu</v>
      </c>
      <c r="Q1851">
        <f>VLOOKUP($D1851,metadata!$B$2:$S$450,14,FALSE)</f>
        <v>35.668968999999997</v>
      </c>
      <c r="R1851">
        <f>VLOOKUP($D1851,metadata!$B$2:$S$450,15,FALSE)</f>
        <v>139.47766899999999</v>
      </c>
      <c r="S1851">
        <f>VLOOKUP($D1851,metadata!$B$2:$S$450,16,FALSE)</f>
        <v>0.05</v>
      </c>
      <c r="T1851">
        <f>VLOOKUP($D1851,metadata!$B$2:$S$450,17,FALSE)</f>
        <v>50</v>
      </c>
      <c r="U1851">
        <f>VLOOKUP($D1851,metadata!$B$2:$S$450,18,FALSE)</f>
        <v>0</v>
      </c>
      <c r="V1851">
        <f>VLOOKUP($D1851,metadata!$B$2:$Z$450,19,FALSE)</f>
        <v>25</v>
      </c>
      <c r="W1851" t="str">
        <f>VLOOKUP($D1851,metadata!$B$2:$Z$450,20,FALSE)</f>
        <v>global average</v>
      </c>
      <c r="X1851">
        <f>VLOOKUP($D1851,metadata!$B$2:$Z$450,21,FALSE)</f>
        <v>0</v>
      </c>
      <c r="Y1851">
        <f>VLOOKUP($D1851,metadata!$B$2:$Z$450,22,FALSE)</f>
        <v>19</v>
      </c>
      <c r="Z1851">
        <f>VLOOKUP($D1851,metadata!$B$2:$Z$450,23,FALSE)</f>
        <v>0</v>
      </c>
      <c r="AA1851">
        <f>VLOOKUP($D1851,metadata!$B$2:$Z$450,24,FALSE)</f>
        <v>0</v>
      </c>
      <c r="AB1851">
        <f>VLOOKUP($D1851,metadata!$B$2:$Z$450,25,FALSE)</f>
        <v>0</v>
      </c>
    </row>
    <row r="1852" spans="3:28" x14ac:dyDescent="0.3">
      <c r="C1852">
        <v>1851</v>
      </c>
      <c r="D1852" s="11" t="str">
        <f t="shared" si="28"/>
        <v>19- Fuchu</v>
      </c>
      <c r="E1852" t="str">
        <f>VLOOKUP($D1852,metadata!$B$2:$S$450,2,FALSE)</f>
        <v>Kato, Y</v>
      </c>
      <c r="F1852" t="str">
        <f>VLOOKUP($D1852,metadata!$B$2:$S$450,3,FALSE)</f>
        <v>Geographic variation in photoperiodic response for the induction of pupal diapause in the Aristolochia-feeding butterfly Atrophaneura alcinous</v>
      </c>
      <c r="G1852" t="str">
        <f>VLOOKUP($D1852,metadata!$B$2:$S$450,4,FALSE)</f>
        <v>10.1303/aez.2005.347</v>
      </c>
      <c r="H1852" t="str">
        <f>VLOOKUP($D1852,metadata!$B$2:$S$450,5,FALSE)</f>
        <v>y</v>
      </c>
      <c r="I1852" t="str">
        <f>VLOOKUP($D1852,metadata!$B$2:$S$450,6,FALSE)</f>
        <v>a</v>
      </c>
      <c r="J1852" t="str">
        <f>VLOOKUP($D1852,metadata!$B$2:$S$450,7,FALSE)</f>
        <v>i</v>
      </c>
      <c r="K1852">
        <f>VLOOKUP($D1852,metadata!$B$2:$S$450,8,FALSE)</f>
        <v>7</v>
      </c>
      <c r="L1852">
        <f>VLOOKUP($D1852,metadata!$B$2:$S$450,9,FALSE)</f>
        <v>5</v>
      </c>
      <c r="M1852">
        <f>VLOOKUP($D1852,metadata!$B$2:$S$450,10,FALSE)</f>
        <v>0</v>
      </c>
      <c r="N1852" t="str">
        <f>VLOOKUP($D1852,metadata!$B$2:$S$450,11,FALSE)</f>
        <v>Atrophaneura alcinous</v>
      </c>
      <c r="O1852" t="str">
        <f>VLOOKUP($D1852,metadata!$B$2:$S$450,12,FALSE)</f>
        <v>lepidoptera</v>
      </c>
      <c r="P1852" t="str">
        <f>VLOOKUP($D1852,metadata!$B$2:$S$450,13,FALSE)</f>
        <v xml:space="preserve"> Fuchu</v>
      </c>
      <c r="Q1852">
        <f>VLOOKUP($D1852,metadata!$B$2:$S$450,14,FALSE)</f>
        <v>35.668968999999997</v>
      </c>
      <c r="R1852">
        <f>VLOOKUP($D1852,metadata!$B$2:$S$450,15,FALSE)</f>
        <v>139.47766899999999</v>
      </c>
      <c r="S1852">
        <f>VLOOKUP($D1852,metadata!$B$2:$S$450,16,FALSE)</f>
        <v>0.05</v>
      </c>
      <c r="T1852">
        <f>VLOOKUP($D1852,metadata!$B$2:$S$450,17,FALSE)</f>
        <v>50</v>
      </c>
      <c r="U1852">
        <f>VLOOKUP($D1852,metadata!$B$2:$S$450,18,FALSE)</f>
        <v>0</v>
      </c>
      <c r="V1852">
        <f>VLOOKUP($D1852,metadata!$B$2:$Z$450,19,FALSE)</f>
        <v>25</v>
      </c>
      <c r="W1852" t="str">
        <f>VLOOKUP($D1852,metadata!$B$2:$Z$450,20,FALSE)</f>
        <v>global average</v>
      </c>
      <c r="X1852">
        <f>VLOOKUP($D1852,metadata!$B$2:$Z$450,21,FALSE)</f>
        <v>0</v>
      </c>
      <c r="Y1852">
        <f>VLOOKUP($D1852,metadata!$B$2:$Z$450,22,FALSE)</f>
        <v>19</v>
      </c>
      <c r="Z1852">
        <f>VLOOKUP($D1852,metadata!$B$2:$Z$450,23,FALSE)</f>
        <v>0</v>
      </c>
      <c r="AA1852">
        <f>VLOOKUP($D1852,metadata!$B$2:$Z$450,24,FALSE)</f>
        <v>0</v>
      </c>
      <c r="AB1852">
        <f>VLOOKUP($D1852,metadata!$B$2:$Z$450,25,FALSE)</f>
        <v>0</v>
      </c>
    </row>
    <row r="1853" spans="3:28" x14ac:dyDescent="0.3">
      <c r="C1853">
        <v>1852</v>
      </c>
      <c r="D1853" s="11" t="str">
        <f t="shared" si="28"/>
        <v>19- Fuchu</v>
      </c>
      <c r="E1853" t="str">
        <f>VLOOKUP($D1853,metadata!$B$2:$S$450,2,FALSE)</f>
        <v>Kato, Y</v>
      </c>
      <c r="F1853" t="str">
        <f>VLOOKUP($D1853,metadata!$B$2:$S$450,3,FALSE)</f>
        <v>Geographic variation in photoperiodic response for the induction of pupal diapause in the Aristolochia-feeding butterfly Atrophaneura alcinous</v>
      </c>
      <c r="G1853" t="str">
        <f>VLOOKUP($D1853,metadata!$B$2:$S$450,4,FALSE)</f>
        <v>10.1303/aez.2005.347</v>
      </c>
      <c r="H1853" t="str">
        <f>VLOOKUP($D1853,metadata!$B$2:$S$450,5,FALSE)</f>
        <v>y</v>
      </c>
      <c r="I1853" t="str">
        <f>VLOOKUP($D1853,metadata!$B$2:$S$450,6,FALSE)</f>
        <v>a</v>
      </c>
      <c r="J1853" t="str">
        <f>VLOOKUP($D1853,metadata!$B$2:$S$450,7,FALSE)</f>
        <v>i</v>
      </c>
      <c r="K1853">
        <f>VLOOKUP($D1853,metadata!$B$2:$S$450,8,FALSE)</f>
        <v>7</v>
      </c>
      <c r="L1853">
        <f>VLOOKUP($D1853,metadata!$B$2:$S$450,9,FALSE)</f>
        <v>5</v>
      </c>
      <c r="M1853">
        <f>VLOOKUP($D1853,metadata!$B$2:$S$450,10,FALSE)</f>
        <v>0</v>
      </c>
      <c r="N1853" t="str">
        <f>VLOOKUP($D1853,metadata!$B$2:$S$450,11,FALSE)</f>
        <v>Atrophaneura alcinous</v>
      </c>
      <c r="O1853" t="str">
        <f>VLOOKUP($D1853,metadata!$B$2:$S$450,12,FALSE)</f>
        <v>lepidoptera</v>
      </c>
      <c r="P1853" t="str">
        <f>VLOOKUP($D1853,metadata!$B$2:$S$450,13,FALSE)</f>
        <v xml:space="preserve"> Fuchu</v>
      </c>
      <c r="Q1853">
        <f>VLOOKUP($D1853,metadata!$B$2:$S$450,14,FALSE)</f>
        <v>35.668968999999997</v>
      </c>
      <c r="R1853">
        <f>VLOOKUP($D1853,metadata!$B$2:$S$450,15,FALSE)</f>
        <v>139.47766899999999</v>
      </c>
      <c r="S1853">
        <f>VLOOKUP($D1853,metadata!$B$2:$S$450,16,FALSE)</f>
        <v>0.05</v>
      </c>
      <c r="T1853">
        <f>VLOOKUP($D1853,metadata!$B$2:$S$450,17,FALSE)</f>
        <v>50</v>
      </c>
      <c r="U1853">
        <f>VLOOKUP($D1853,metadata!$B$2:$S$450,18,FALSE)</f>
        <v>0</v>
      </c>
      <c r="V1853">
        <f>VLOOKUP($D1853,metadata!$B$2:$Z$450,19,FALSE)</f>
        <v>25</v>
      </c>
      <c r="W1853" t="str">
        <f>VLOOKUP($D1853,metadata!$B$2:$Z$450,20,FALSE)</f>
        <v>global average</v>
      </c>
      <c r="X1853">
        <f>VLOOKUP($D1853,metadata!$B$2:$Z$450,21,FALSE)</f>
        <v>0</v>
      </c>
      <c r="Y1853">
        <f>VLOOKUP($D1853,metadata!$B$2:$Z$450,22,FALSE)</f>
        <v>19</v>
      </c>
      <c r="Z1853">
        <f>VLOOKUP($D1853,metadata!$B$2:$Z$450,23,FALSE)</f>
        <v>0</v>
      </c>
      <c r="AA1853">
        <f>VLOOKUP($D1853,metadata!$B$2:$Z$450,24,FALSE)</f>
        <v>0</v>
      </c>
      <c r="AB1853">
        <f>VLOOKUP($D1853,metadata!$B$2:$Z$450,25,FALSE)</f>
        <v>0</v>
      </c>
    </row>
    <row r="1854" spans="3:28" x14ac:dyDescent="0.3">
      <c r="C1854">
        <v>1853</v>
      </c>
      <c r="D1854" s="11" t="str">
        <f t="shared" si="28"/>
        <v>19- Fuchu</v>
      </c>
      <c r="E1854" t="str">
        <f>VLOOKUP($D1854,metadata!$B$2:$S$450,2,FALSE)</f>
        <v>Kato, Y</v>
      </c>
      <c r="F1854" t="str">
        <f>VLOOKUP($D1854,metadata!$B$2:$S$450,3,FALSE)</f>
        <v>Geographic variation in photoperiodic response for the induction of pupal diapause in the Aristolochia-feeding butterfly Atrophaneura alcinous</v>
      </c>
      <c r="G1854" t="str">
        <f>VLOOKUP($D1854,metadata!$B$2:$S$450,4,FALSE)</f>
        <v>10.1303/aez.2005.347</v>
      </c>
      <c r="H1854" t="str">
        <f>VLOOKUP($D1854,metadata!$B$2:$S$450,5,FALSE)</f>
        <v>y</v>
      </c>
      <c r="I1854" t="str">
        <f>VLOOKUP($D1854,metadata!$B$2:$S$450,6,FALSE)</f>
        <v>a</v>
      </c>
      <c r="J1854" t="str">
        <f>VLOOKUP($D1854,metadata!$B$2:$S$450,7,FALSE)</f>
        <v>i</v>
      </c>
      <c r="K1854">
        <f>VLOOKUP($D1854,metadata!$B$2:$S$450,8,FALSE)</f>
        <v>7</v>
      </c>
      <c r="L1854">
        <f>VLOOKUP($D1854,metadata!$B$2:$S$450,9,FALSE)</f>
        <v>5</v>
      </c>
      <c r="M1854">
        <f>VLOOKUP($D1854,metadata!$B$2:$S$450,10,FALSE)</f>
        <v>0</v>
      </c>
      <c r="N1854" t="str">
        <f>VLOOKUP($D1854,metadata!$B$2:$S$450,11,FALSE)</f>
        <v>Atrophaneura alcinous</v>
      </c>
      <c r="O1854" t="str">
        <f>VLOOKUP($D1854,metadata!$B$2:$S$450,12,FALSE)</f>
        <v>lepidoptera</v>
      </c>
      <c r="P1854" t="str">
        <f>VLOOKUP($D1854,metadata!$B$2:$S$450,13,FALSE)</f>
        <v xml:space="preserve"> Fuchu</v>
      </c>
      <c r="Q1854">
        <f>VLOOKUP($D1854,metadata!$B$2:$S$450,14,FALSE)</f>
        <v>35.668968999999997</v>
      </c>
      <c r="R1854">
        <f>VLOOKUP($D1854,metadata!$B$2:$S$450,15,FALSE)</f>
        <v>139.47766899999999</v>
      </c>
      <c r="S1854">
        <f>VLOOKUP($D1854,metadata!$B$2:$S$450,16,FALSE)</f>
        <v>0.05</v>
      </c>
      <c r="T1854">
        <f>VLOOKUP($D1854,metadata!$B$2:$S$450,17,FALSE)</f>
        <v>50</v>
      </c>
      <c r="U1854">
        <f>VLOOKUP($D1854,metadata!$B$2:$S$450,18,FALSE)</f>
        <v>0</v>
      </c>
      <c r="V1854">
        <f>VLOOKUP($D1854,metadata!$B$2:$Z$450,19,FALSE)</f>
        <v>25</v>
      </c>
      <c r="W1854" t="str">
        <f>VLOOKUP($D1854,metadata!$B$2:$Z$450,20,FALSE)</f>
        <v>global average</v>
      </c>
      <c r="X1854">
        <f>VLOOKUP($D1854,metadata!$B$2:$Z$450,21,FALSE)</f>
        <v>0</v>
      </c>
      <c r="Y1854">
        <f>VLOOKUP($D1854,metadata!$B$2:$Z$450,22,FALSE)</f>
        <v>19</v>
      </c>
      <c r="Z1854">
        <f>VLOOKUP($D1854,metadata!$B$2:$Z$450,23,FALSE)</f>
        <v>0</v>
      </c>
      <c r="AA1854">
        <f>VLOOKUP($D1854,metadata!$B$2:$Z$450,24,FALSE)</f>
        <v>0</v>
      </c>
      <c r="AB1854">
        <f>VLOOKUP($D1854,metadata!$B$2:$Z$450,25,FALSE)</f>
        <v>0</v>
      </c>
    </row>
    <row r="1855" spans="3:28" x14ac:dyDescent="0.3">
      <c r="C1855">
        <v>1854</v>
      </c>
      <c r="D1855" s="11" t="str">
        <f t="shared" si="28"/>
        <v>19- Fuchu</v>
      </c>
      <c r="E1855" t="str">
        <f>VLOOKUP($D1855,metadata!$B$2:$S$450,2,FALSE)</f>
        <v>Kato, Y</v>
      </c>
      <c r="F1855" t="str">
        <f>VLOOKUP($D1855,metadata!$B$2:$S$450,3,FALSE)</f>
        <v>Geographic variation in photoperiodic response for the induction of pupal diapause in the Aristolochia-feeding butterfly Atrophaneura alcinous</v>
      </c>
      <c r="G1855" t="str">
        <f>VLOOKUP($D1855,metadata!$B$2:$S$450,4,FALSE)</f>
        <v>10.1303/aez.2005.347</v>
      </c>
      <c r="H1855" t="str">
        <f>VLOOKUP($D1855,metadata!$B$2:$S$450,5,FALSE)</f>
        <v>y</v>
      </c>
      <c r="I1855" t="str">
        <f>VLOOKUP($D1855,metadata!$B$2:$S$450,6,FALSE)</f>
        <v>a</v>
      </c>
      <c r="J1855" t="str">
        <f>VLOOKUP($D1855,metadata!$B$2:$S$450,7,FALSE)</f>
        <v>i</v>
      </c>
      <c r="K1855">
        <f>VLOOKUP($D1855,metadata!$B$2:$S$450,8,FALSE)</f>
        <v>7</v>
      </c>
      <c r="L1855">
        <f>VLOOKUP($D1855,metadata!$B$2:$S$450,9,FALSE)</f>
        <v>5</v>
      </c>
      <c r="M1855">
        <f>VLOOKUP($D1855,metadata!$B$2:$S$450,10,FALSE)</f>
        <v>0</v>
      </c>
      <c r="N1855" t="str">
        <f>VLOOKUP($D1855,metadata!$B$2:$S$450,11,FALSE)</f>
        <v>Atrophaneura alcinous</v>
      </c>
      <c r="O1855" t="str">
        <f>VLOOKUP($D1855,metadata!$B$2:$S$450,12,FALSE)</f>
        <v>lepidoptera</v>
      </c>
      <c r="P1855" t="str">
        <f>VLOOKUP($D1855,metadata!$B$2:$S$450,13,FALSE)</f>
        <v xml:space="preserve"> Fuchu</v>
      </c>
      <c r="Q1855">
        <f>VLOOKUP($D1855,metadata!$B$2:$S$450,14,FALSE)</f>
        <v>35.668968999999997</v>
      </c>
      <c r="R1855">
        <f>VLOOKUP($D1855,metadata!$B$2:$S$450,15,FALSE)</f>
        <v>139.47766899999999</v>
      </c>
      <c r="S1855">
        <f>VLOOKUP($D1855,metadata!$B$2:$S$450,16,FALSE)</f>
        <v>0.05</v>
      </c>
      <c r="T1855">
        <f>VLOOKUP($D1855,metadata!$B$2:$S$450,17,FALSE)</f>
        <v>50</v>
      </c>
      <c r="U1855">
        <f>VLOOKUP($D1855,metadata!$B$2:$S$450,18,FALSE)</f>
        <v>0</v>
      </c>
      <c r="V1855">
        <f>VLOOKUP($D1855,metadata!$B$2:$Z$450,19,FALSE)</f>
        <v>25</v>
      </c>
      <c r="W1855" t="str">
        <f>VLOOKUP($D1855,metadata!$B$2:$Z$450,20,FALSE)</f>
        <v>global average</v>
      </c>
      <c r="X1855">
        <f>VLOOKUP($D1855,metadata!$B$2:$Z$450,21,FALSE)</f>
        <v>0</v>
      </c>
      <c r="Y1855">
        <f>VLOOKUP($D1855,metadata!$B$2:$Z$450,22,FALSE)</f>
        <v>19</v>
      </c>
      <c r="Z1855">
        <f>VLOOKUP($D1855,metadata!$B$2:$Z$450,23,FALSE)</f>
        <v>0</v>
      </c>
      <c r="AA1855">
        <f>VLOOKUP($D1855,metadata!$B$2:$Z$450,24,FALSE)</f>
        <v>0</v>
      </c>
      <c r="AB1855">
        <f>VLOOKUP($D1855,metadata!$B$2:$Z$450,25,FALSE)</f>
        <v>0</v>
      </c>
    </row>
    <row r="1856" spans="3:28" x14ac:dyDescent="0.3">
      <c r="C1856">
        <v>1855</v>
      </c>
      <c r="D1856" s="11" t="str">
        <f t="shared" si="28"/>
        <v>19- Fuchu</v>
      </c>
      <c r="E1856" t="str">
        <f>VLOOKUP($D1856,metadata!$B$2:$S$450,2,FALSE)</f>
        <v>Kato, Y</v>
      </c>
      <c r="F1856" t="str">
        <f>VLOOKUP($D1856,metadata!$B$2:$S$450,3,FALSE)</f>
        <v>Geographic variation in photoperiodic response for the induction of pupal diapause in the Aristolochia-feeding butterfly Atrophaneura alcinous</v>
      </c>
      <c r="G1856" t="str">
        <f>VLOOKUP($D1856,metadata!$B$2:$S$450,4,FALSE)</f>
        <v>10.1303/aez.2005.347</v>
      </c>
      <c r="H1856" t="str">
        <f>VLOOKUP($D1856,metadata!$B$2:$S$450,5,FALSE)</f>
        <v>y</v>
      </c>
      <c r="I1856" t="str">
        <f>VLOOKUP($D1856,metadata!$B$2:$S$450,6,FALSE)</f>
        <v>a</v>
      </c>
      <c r="J1856" t="str">
        <f>VLOOKUP($D1856,metadata!$B$2:$S$450,7,FALSE)</f>
        <v>i</v>
      </c>
      <c r="K1856">
        <f>VLOOKUP($D1856,metadata!$B$2:$S$450,8,FALSE)</f>
        <v>7</v>
      </c>
      <c r="L1856">
        <f>VLOOKUP($D1856,metadata!$B$2:$S$450,9,FALSE)</f>
        <v>5</v>
      </c>
      <c r="M1856">
        <f>VLOOKUP($D1856,metadata!$B$2:$S$450,10,FALSE)</f>
        <v>0</v>
      </c>
      <c r="N1856" t="str">
        <f>VLOOKUP($D1856,metadata!$B$2:$S$450,11,FALSE)</f>
        <v>Atrophaneura alcinous</v>
      </c>
      <c r="O1856" t="str">
        <f>VLOOKUP($D1856,metadata!$B$2:$S$450,12,FALSE)</f>
        <v>lepidoptera</v>
      </c>
      <c r="P1856" t="str">
        <f>VLOOKUP($D1856,metadata!$B$2:$S$450,13,FALSE)</f>
        <v xml:space="preserve"> Fuchu</v>
      </c>
      <c r="Q1856">
        <f>VLOOKUP($D1856,metadata!$B$2:$S$450,14,FALSE)</f>
        <v>35.668968999999997</v>
      </c>
      <c r="R1856">
        <f>VLOOKUP($D1856,metadata!$B$2:$S$450,15,FALSE)</f>
        <v>139.47766899999999</v>
      </c>
      <c r="S1856">
        <f>VLOOKUP($D1856,metadata!$B$2:$S$450,16,FALSE)</f>
        <v>0.05</v>
      </c>
      <c r="T1856">
        <f>VLOOKUP($D1856,metadata!$B$2:$S$450,17,FALSE)</f>
        <v>50</v>
      </c>
      <c r="U1856">
        <f>VLOOKUP($D1856,metadata!$B$2:$S$450,18,FALSE)</f>
        <v>0</v>
      </c>
      <c r="V1856">
        <f>VLOOKUP($D1856,metadata!$B$2:$Z$450,19,FALSE)</f>
        <v>25</v>
      </c>
      <c r="W1856" t="str">
        <f>VLOOKUP($D1856,metadata!$B$2:$Z$450,20,FALSE)</f>
        <v>global average</v>
      </c>
      <c r="X1856">
        <f>VLOOKUP($D1856,metadata!$B$2:$Z$450,21,FALSE)</f>
        <v>0</v>
      </c>
      <c r="Y1856">
        <f>VLOOKUP($D1856,metadata!$B$2:$Z$450,22,FALSE)</f>
        <v>19</v>
      </c>
      <c r="Z1856">
        <f>VLOOKUP($D1856,metadata!$B$2:$Z$450,23,FALSE)</f>
        <v>0</v>
      </c>
      <c r="AA1856">
        <f>VLOOKUP($D1856,metadata!$B$2:$Z$450,24,FALSE)</f>
        <v>0</v>
      </c>
      <c r="AB1856">
        <f>VLOOKUP($D1856,metadata!$B$2:$Z$450,25,FALSE)</f>
        <v>0</v>
      </c>
    </row>
    <row r="1857" spans="3:28" x14ac:dyDescent="0.3">
      <c r="C1857">
        <v>1856</v>
      </c>
      <c r="D1857" s="11" t="str">
        <f t="shared" si="28"/>
        <v>19- Fuchu</v>
      </c>
      <c r="E1857" t="str">
        <f>VLOOKUP($D1857,metadata!$B$2:$S$450,2,FALSE)</f>
        <v>Kato, Y</v>
      </c>
      <c r="F1857" t="str">
        <f>VLOOKUP($D1857,metadata!$B$2:$S$450,3,FALSE)</f>
        <v>Geographic variation in photoperiodic response for the induction of pupal diapause in the Aristolochia-feeding butterfly Atrophaneura alcinous</v>
      </c>
      <c r="G1857" t="str">
        <f>VLOOKUP($D1857,metadata!$B$2:$S$450,4,FALSE)</f>
        <v>10.1303/aez.2005.347</v>
      </c>
      <c r="H1857" t="str">
        <f>VLOOKUP($D1857,metadata!$B$2:$S$450,5,FALSE)</f>
        <v>y</v>
      </c>
      <c r="I1857" t="str">
        <f>VLOOKUP($D1857,metadata!$B$2:$S$450,6,FALSE)</f>
        <v>a</v>
      </c>
      <c r="J1857" t="str">
        <f>VLOOKUP($D1857,metadata!$B$2:$S$450,7,FALSE)</f>
        <v>i</v>
      </c>
      <c r="K1857">
        <f>VLOOKUP($D1857,metadata!$B$2:$S$450,8,FALSE)</f>
        <v>7</v>
      </c>
      <c r="L1857">
        <f>VLOOKUP($D1857,metadata!$B$2:$S$450,9,FALSE)</f>
        <v>5</v>
      </c>
      <c r="M1857">
        <f>VLOOKUP($D1857,metadata!$B$2:$S$450,10,FALSE)</f>
        <v>0</v>
      </c>
      <c r="N1857" t="str">
        <f>VLOOKUP($D1857,metadata!$B$2:$S$450,11,FALSE)</f>
        <v>Atrophaneura alcinous</v>
      </c>
      <c r="O1857" t="str">
        <f>VLOOKUP($D1857,metadata!$B$2:$S$450,12,FALSE)</f>
        <v>lepidoptera</v>
      </c>
      <c r="P1857" t="str">
        <f>VLOOKUP($D1857,metadata!$B$2:$S$450,13,FALSE)</f>
        <v xml:space="preserve"> Fuchu</v>
      </c>
      <c r="Q1857">
        <f>VLOOKUP($D1857,metadata!$B$2:$S$450,14,FALSE)</f>
        <v>35.668968999999997</v>
      </c>
      <c r="R1857">
        <f>VLOOKUP($D1857,metadata!$B$2:$S$450,15,FALSE)</f>
        <v>139.47766899999999</v>
      </c>
      <c r="S1857">
        <f>VLOOKUP($D1857,metadata!$B$2:$S$450,16,FALSE)</f>
        <v>0.05</v>
      </c>
      <c r="T1857">
        <f>VLOOKUP($D1857,metadata!$B$2:$S$450,17,FALSE)</f>
        <v>50</v>
      </c>
      <c r="U1857">
        <f>VLOOKUP($D1857,metadata!$B$2:$S$450,18,FALSE)</f>
        <v>0</v>
      </c>
      <c r="V1857">
        <f>VLOOKUP($D1857,metadata!$B$2:$Z$450,19,FALSE)</f>
        <v>25</v>
      </c>
      <c r="W1857" t="str">
        <f>VLOOKUP($D1857,metadata!$B$2:$Z$450,20,FALSE)</f>
        <v>global average</v>
      </c>
      <c r="X1857">
        <f>VLOOKUP($D1857,metadata!$B$2:$Z$450,21,FALSE)</f>
        <v>0</v>
      </c>
      <c r="Y1857">
        <f>VLOOKUP($D1857,metadata!$B$2:$Z$450,22,FALSE)</f>
        <v>19</v>
      </c>
      <c r="Z1857">
        <f>VLOOKUP($D1857,metadata!$B$2:$Z$450,23,FALSE)</f>
        <v>0</v>
      </c>
      <c r="AA1857">
        <f>VLOOKUP($D1857,metadata!$B$2:$Z$450,24,FALSE)</f>
        <v>0</v>
      </c>
      <c r="AB1857">
        <f>VLOOKUP($D1857,metadata!$B$2:$Z$450,25,FALSE)</f>
        <v>0</v>
      </c>
    </row>
    <row r="1858" spans="3:28" x14ac:dyDescent="0.3">
      <c r="C1858">
        <v>1857</v>
      </c>
      <c r="D1858" s="11" t="str">
        <f t="shared" si="28"/>
        <v>19- Fuchu</v>
      </c>
      <c r="E1858" t="str">
        <f>VLOOKUP($D1858,metadata!$B$2:$S$450,2,FALSE)</f>
        <v>Kato, Y</v>
      </c>
      <c r="F1858" t="str">
        <f>VLOOKUP($D1858,metadata!$B$2:$S$450,3,FALSE)</f>
        <v>Geographic variation in photoperiodic response for the induction of pupal diapause in the Aristolochia-feeding butterfly Atrophaneura alcinous</v>
      </c>
      <c r="G1858" t="str">
        <f>VLOOKUP($D1858,metadata!$B$2:$S$450,4,FALSE)</f>
        <v>10.1303/aez.2005.347</v>
      </c>
      <c r="H1858" t="str">
        <f>VLOOKUP($D1858,metadata!$B$2:$S$450,5,FALSE)</f>
        <v>y</v>
      </c>
      <c r="I1858" t="str">
        <f>VLOOKUP($D1858,metadata!$B$2:$S$450,6,FALSE)</f>
        <v>a</v>
      </c>
      <c r="J1858" t="str">
        <f>VLOOKUP($D1858,metadata!$B$2:$S$450,7,FALSE)</f>
        <v>i</v>
      </c>
      <c r="K1858">
        <f>VLOOKUP($D1858,metadata!$B$2:$S$450,8,FALSE)</f>
        <v>7</v>
      </c>
      <c r="L1858">
        <f>VLOOKUP($D1858,metadata!$B$2:$S$450,9,FALSE)</f>
        <v>5</v>
      </c>
      <c r="M1858">
        <f>VLOOKUP($D1858,metadata!$B$2:$S$450,10,FALSE)</f>
        <v>0</v>
      </c>
      <c r="N1858" t="str">
        <f>VLOOKUP($D1858,metadata!$B$2:$S$450,11,FALSE)</f>
        <v>Atrophaneura alcinous</v>
      </c>
      <c r="O1858" t="str">
        <f>VLOOKUP($D1858,metadata!$B$2:$S$450,12,FALSE)</f>
        <v>lepidoptera</v>
      </c>
      <c r="P1858" t="str">
        <f>VLOOKUP($D1858,metadata!$B$2:$S$450,13,FALSE)</f>
        <v xml:space="preserve"> Fuchu</v>
      </c>
      <c r="Q1858">
        <f>VLOOKUP($D1858,metadata!$B$2:$S$450,14,FALSE)</f>
        <v>35.668968999999997</v>
      </c>
      <c r="R1858">
        <f>VLOOKUP($D1858,metadata!$B$2:$S$450,15,FALSE)</f>
        <v>139.47766899999999</v>
      </c>
      <c r="S1858">
        <f>VLOOKUP($D1858,metadata!$B$2:$S$450,16,FALSE)</f>
        <v>0.05</v>
      </c>
      <c r="T1858">
        <f>VLOOKUP($D1858,metadata!$B$2:$S$450,17,FALSE)</f>
        <v>50</v>
      </c>
      <c r="U1858">
        <f>VLOOKUP($D1858,metadata!$B$2:$S$450,18,FALSE)</f>
        <v>0</v>
      </c>
      <c r="V1858">
        <f>VLOOKUP($D1858,metadata!$B$2:$Z$450,19,FALSE)</f>
        <v>25</v>
      </c>
      <c r="W1858" t="str">
        <f>VLOOKUP($D1858,metadata!$B$2:$Z$450,20,FALSE)</f>
        <v>global average</v>
      </c>
      <c r="X1858">
        <f>VLOOKUP($D1858,metadata!$B$2:$Z$450,21,FALSE)</f>
        <v>0</v>
      </c>
      <c r="Y1858">
        <f>VLOOKUP($D1858,metadata!$B$2:$Z$450,22,FALSE)</f>
        <v>19</v>
      </c>
      <c r="Z1858">
        <f>VLOOKUP($D1858,metadata!$B$2:$Z$450,23,FALSE)</f>
        <v>0</v>
      </c>
      <c r="AA1858">
        <f>VLOOKUP($D1858,metadata!$B$2:$Z$450,24,FALSE)</f>
        <v>0</v>
      </c>
      <c r="AB1858">
        <f>VLOOKUP($D1858,metadata!$B$2:$Z$450,25,FALSE)</f>
        <v>0</v>
      </c>
    </row>
    <row r="1859" spans="3:28" x14ac:dyDescent="0.3">
      <c r="C1859">
        <v>1858</v>
      </c>
      <c r="D1859" s="11" t="str">
        <f t="shared" ref="D1859:D1922" si="29">VLOOKUP(C1859,$A$1:$B$451,2)</f>
        <v>19- Fuchu</v>
      </c>
      <c r="E1859" t="str">
        <f>VLOOKUP($D1859,metadata!$B$2:$S$450,2,FALSE)</f>
        <v>Kato, Y</v>
      </c>
      <c r="F1859" t="str">
        <f>VLOOKUP($D1859,metadata!$B$2:$S$450,3,FALSE)</f>
        <v>Geographic variation in photoperiodic response for the induction of pupal diapause in the Aristolochia-feeding butterfly Atrophaneura alcinous</v>
      </c>
      <c r="G1859" t="str">
        <f>VLOOKUP($D1859,metadata!$B$2:$S$450,4,FALSE)</f>
        <v>10.1303/aez.2005.347</v>
      </c>
      <c r="H1859" t="str">
        <f>VLOOKUP($D1859,metadata!$B$2:$S$450,5,FALSE)</f>
        <v>y</v>
      </c>
      <c r="I1859" t="str">
        <f>VLOOKUP($D1859,metadata!$B$2:$S$450,6,FALSE)</f>
        <v>a</v>
      </c>
      <c r="J1859" t="str">
        <f>VLOOKUP($D1859,metadata!$B$2:$S$450,7,FALSE)</f>
        <v>i</v>
      </c>
      <c r="K1859">
        <f>VLOOKUP($D1859,metadata!$B$2:$S$450,8,FALSE)</f>
        <v>7</v>
      </c>
      <c r="L1859">
        <f>VLOOKUP($D1859,metadata!$B$2:$S$450,9,FALSE)</f>
        <v>5</v>
      </c>
      <c r="M1859">
        <f>VLOOKUP($D1859,metadata!$B$2:$S$450,10,FALSE)</f>
        <v>0</v>
      </c>
      <c r="N1859" t="str">
        <f>VLOOKUP($D1859,metadata!$B$2:$S$450,11,FALSE)</f>
        <v>Atrophaneura alcinous</v>
      </c>
      <c r="O1859" t="str">
        <f>VLOOKUP($D1859,metadata!$B$2:$S$450,12,FALSE)</f>
        <v>lepidoptera</v>
      </c>
      <c r="P1859" t="str">
        <f>VLOOKUP($D1859,metadata!$B$2:$S$450,13,FALSE)</f>
        <v xml:space="preserve"> Fuchu</v>
      </c>
      <c r="Q1859">
        <f>VLOOKUP($D1859,metadata!$B$2:$S$450,14,FALSE)</f>
        <v>35.668968999999997</v>
      </c>
      <c r="R1859">
        <f>VLOOKUP($D1859,metadata!$B$2:$S$450,15,FALSE)</f>
        <v>139.47766899999999</v>
      </c>
      <c r="S1859">
        <f>VLOOKUP($D1859,metadata!$B$2:$S$450,16,FALSE)</f>
        <v>0.05</v>
      </c>
      <c r="T1859">
        <f>VLOOKUP($D1859,metadata!$B$2:$S$450,17,FALSE)</f>
        <v>50</v>
      </c>
      <c r="U1859">
        <f>VLOOKUP($D1859,metadata!$B$2:$S$450,18,FALSE)</f>
        <v>0</v>
      </c>
      <c r="V1859">
        <f>VLOOKUP($D1859,metadata!$B$2:$Z$450,19,FALSE)</f>
        <v>25</v>
      </c>
      <c r="W1859" t="str">
        <f>VLOOKUP($D1859,metadata!$B$2:$Z$450,20,FALSE)</f>
        <v>global average</v>
      </c>
      <c r="X1859">
        <f>VLOOKUP($D1859,metadata!$B$2:$Z$450,21,FALSE)</f>
        <v>0</v>
      </c>
      <c r="Y1859">
        <f>VLOOKUP($D1859,metadata!$B$2:$Z$450,22,FALSE)</f>
        <v>19</v>
      </c>
      <c r="Z1859">
        <f>VLOOKUP($D1859,metadata!$B$2:$Z$450,23,FALSE)</f>
        <v>0</v>
      </c>
      <c r="AA1859">
        <f>VLOOKUP($D1859,metadata!$B$2:$Z$450,24,FALSE)</f>
        <v>0</v>
      </c>
      <c r="AB1859">
        <f>VLOOKUP($D1859,metadata!$B$2:$Z$450,25,FALSE)</f>
        <v>0</v>
      </c>
    </row>
    <row r="1860" spans="3:28" x14ac:dyDescent="0.3">
      <c r="C1860">
        <v>1859</v>
      </c>
      <c r="D1860" s="11" t="str">
        <f t="shared" si="29"/>
        <v>19- Fuchu</v>
      </c>
      <c r="E1860" t="str">
        <f>VLOOKUP($D1860,metadata!$B$2:$S$450,2,FALSE)</f>
        <v>Kato, Y</v>
      </c>
      <c r="F1860" t="str">
        <f>VLOOKUP($D1860,metadata!$B$2:$S$450,3,FALSE)</f>
        <v>Geographic variation in photoperiodic response for the induction of pupal diapause in the Aristolochia-feeding butterfly Atrophaneura alcinous</v>
      </c>
      <c r="G1860" t="str">
        <f>VLOOKUP($D1860,metadata!$B$2:$S$450,4,FALSE)</f>
        <v>10.1303/aez.2005.347</v>
      </c>
      <c r="H1860" t="str">
        <f>VLOOKUP($D1860,metadata!$B$2:$S$450,5,FALSE)</f>
        <v>y</v>
      </c>
      <c r="I1860" t="str">
        <f>VLOOKUP($D1860,metadata!$B$2:$S$450,6,FALSE)</f>
        <v>a</v>
      </c>
      <c r="J1860" t="str">
        <f>VLOOKUP($D1860,metadata!$B$2:$S$450,7,FALSE)</f>
        <v>i</v>
      </c>
      <c r="K1860">
        <f>VLOOKUP($D1860,metadata!$B$2:$S$450,8,FALSE)</f>
        <v>7</v>
      </c>
      <c r="L1860">
        <f>VLOOKUP($D1860,metadata!$B$2:$S$450,9,FALSE)</f>
        <v>5</v>
      </c>
      <c r="M1860">
        <f>VLOOKUP($D1860,metadata!$B$2:$S$450,10,FALSE)</f>
        <v>0</v>
      </c>
      <c r="N1860" t="str">
        <f>VLOOKUP($D1860,metadata!$B$2:$S$450,11,FALSE)</f>
        <v>Atrophaneura alcinous</v>
      </c>
      <c r="O1860" t="str">
        <f>VLOOKUP($D1860,metadata!$B$2:$S$450,12,FALSE)</f>
        <v>lepidoptera</v>
      </c>
      <c r="P1860" t="str">
        <f>VLOOKUP($D1860,metadata!$B$2:$S$450,13,FALSE)</f>
        <v xml:space="preserve"> Fuchu</v>
      </c>
      <c r="Q1860">
        <f>VLOOKUP($D1860,metadata!$B$2:$S$450,14,FALSE)</f>
        <v>35.668968999999997</v>
      </c>
      <c r="R1860">
        <f>VLOOKUP($D1860,metadata!$B$2:$S$450,15,FALSE)</f>
        <v>139.47766899999999</v>
      </c>
      <c r="S1860">
        <f>VLOOKUP($D1860,metadata!$B$2:$S$450,16,FALSE)</f>
        <v>0.05</v>
      </c>
      <c r="T1860">
        <f>VLOOKUP($D1860,metadata!$B$2:$S$450,17,FALSE)</f>
        <v>50</v>
      </c>
      <c r="U1860">
        <f>VLOOKUP($D1860,metadata!$B$2:$S$450,18,FALSE)</f>
        <v>0</v>
      </c>
      <c r="V1860">
        <f>VLOOKUP($D1860,metadata!$B$2:$Z$450,19,FALSE)</f>
        <v>25</v>
      </c>
      <c r="W1860" t="str">
        <f>VLOOKUP($D1860,metadata!$B$2:$Z$450,20,FALSE)</f>
        <v>global average</v>
      </c>
      <c r="X1860">
        <f>VLOOKUP($D1860,metadata!$B$2:$Z$450,21,FALSE)</f>
        <v>0</v>
      </c>
      <c r="Y1860">
        <f>VLOOKUP($D1860,metadata!$B$2:$Z$450,22,FALSE)</f>
        <v>19</v>
      </c>
      <c r="Z1860">
        <f>VLOOKUP($D1860,metadata!$B$2:$Z$450,23,FALSE)</f>
        <v>0</v>
      </c>
      <c r="AA1860">
        <f>VLOOKUP($D1860,metadata!$B$2:$Z$450,24,FALSE)</f>
        <v>0</v>
      </c>
      <c r="AB1860">
        <f>VLOOKUP($D1860,metadata!$B$2:$Z$450,25,FALSE)</f>
        <v>0</v>
      </c>
    </row>
    <row r="1861" spans="3:28" x14ac:dyDescent="0.3">
      <c r="C1861">
        <v>1860</v>
      </c>
      <c r="D1861" s="11" t="str">
        <f t="shared" si="29"/>
        <v>19- Fuchu</v>
      </c>
      <c r="E1861" t="str">
        <f>VLOOKUP($D1861,metadata!$B$2:$S$450,2,FALSE)</f>
        <v>Kato, Y</v>
      </c>
      <c r="F1861" t="str">
        <f>VLOOKUP($D1861,metadata!$B$2:$S$450,3,FALSE)</f>
        <v>Geographic variation in photoperiodic response for the induction of pupal diapause in the Aristolochia-feeding butterfly Atrophaneura alcinous</v>
      </c>
      <c r="G1861" t="str">
        <f>VLOOKUP($D1861,metadata!$B$2:$S$450,4,FALSE)</f>
        <v>10.1303/aez.2005.347</v>
      </c>
      <c r="H1861" t="str">
        <f>VLOOKUP($D1861,metadata!$B$2:$S$450,5,FALSE)</f>
        <v>y</v>
      </c>
      <c r="I1861" t="str">
        <f>VLOOKUP($D1861,metadata!$B$2:$S$450,6,FALSE)</f>
        <v>a</v>
      </c>
      <c r="J1861" t="str">
        <f>VLOOKUP($D1861,metadata!$B$2:$S$450,7,FALSE)</f>
        <v>i</v>
      </c>
      <c r="K1861">
        <f>VLOOKUP($D1861,metadata!$B$2:$S$450,8,FALSE)</f>
        <v>7</v>
      </c>
      <c r="L1861">
        <f>VLOOKUP($D1861,metadata!$B$2:$S$450,9,FALSE)</f>
        <v>5</v>
      </c>
      <c r="M1861">
        <f>VLOOKUP($D1861,metadata!$B$2:$S$450,10,FALSE)</f>
        <v>0</v>
      </c>
      <c r="N1861" t="str">
        <f>VLOOKUP($D1861,metadata!$B$2:$S$450,11,FALSE)</f>
        <v>Atrophaneura alcinous</v>
      </c>
      <c r="O1861" t="str">
        <f>VLOOKUP($D1861,metadata!$B$2:$S$450,12,FALSE)</f>
        <v>lepidoptera</v>
      </c>
      <c r="P1861" t="str">
        <f>VLOOKUP($D1861,metadata!$B$2:$S$450,13,FALSE)</f>
        <v xml:space="preserve"> Fuchu</v>
      </c>
      <c r="Q1861">
        <f>VLOOKUP($D1861,metadata!$B$2:$S$450,14,FALSE)</f>
        <v>35.668968999999997</v>
      </c>
      <c r="R1861">
        <f>VLOOKUP($D1861,metadata!$B$2:$S$450,15,FALSE)</f>
        <v>139.47766899999999</v>
      </c>
      <c r="S1861">
        <f>VLOOKUP($D1861,metadata!$B$2:$S$450,16,FALSE)</f>
        <v>0.05</v>
      </c>
      <c r="T1861">
        <f>VLOOKUP($D1861,metadata!$B$2:$S$450,17,FALSE)</f>
        <v>50</v>
      </c>
      <c r="U1861">
        <f>VLOOKUP($D1861,metadata!$B$2:$S$450,18,FALSE)</f>
        <v>0</v>
      </c>
      <c r="V1861">
        <f>VLOOKUP($D1861,metadata!$B$2:$Z$450,19,FALSE)</f>
        <v>25</v>
      </c>
      <c r="W1861" t="str">
        <f>VLOOKUP($D1861,metadata!$B$2:$Z$450,20,FALSE)</f>
        <v>global average</v>
      </c>
      <c r="X1861">
        <f>VLOOKUP($D1861,metadata!$B$2:$Z$450,21,FALSE)</f>
        <v>0</v>
      </c>
      <c r="Y1861">
        <f>VLOOKUP($D1861,metadata!$B$2:$Z$450,22,FALSE)</f>
        <v>19</v>
      </c>
      <c r="Z1861">
        <f>VLOOKUP($D1861,metadata!$B$2:$Z$450,23,FALSE)</f>
        <v>0</v>
      </c>
      <c r="AA1861">
        <f>VLOOKUP($D1861,metadata!$B$2:$Z$450,24,FALSE)</f>
        <v>0</v>
      </c>
      <c r="AB1861">
        <f>VLOOKUP($D1861,metadata!$B$2:$Z$450,25,FALSE)</f>
        <v>0</v>
      </c>
    </row>
    <row r="1862" spans="3:28" x14ac:dyDescent="0.3">
      <c r="C1862">
        <v>1861</v>
      </c>
      <c r="D1862" s="11" t="str">
        <f t="shared" si="29"/>
        <v>19- Fuchu</v>
      </c>
      <c r="E1862" t="str">
        <f>VLOOKUP($D1862,metadata!$B$2:$S$450,2,FALSE)</f>
        <v>Kato, Y</v>
      </c>
      <c r="F1862" t="str">
        <f>VLOOKUP($D1862,metadata!$B$2:$S$450,3,FALSE)</f>
        <v>Geographic variation in photoperiodic response for the induction of pupal diapause in the Aristolochia-feeding butterfly Atrophaneura alcinous</v>
      </c>
      <c r="G1862" t="str">
        <f>VLOOKUP($D1862,metadata!$B$2:$S$450,4,FALSE)</f>
        <v>10.1303/aez.2005.347</v>
      </c>
      <c r="H1862" t="str">
        <f>VLOOKUP($D1862,metadata!$B$2:$S$450,5,FALSE)</f>
        <v>y</v>
      </c>
      <c r="I1862" t="str">
        <f>VLOOKUP($D1862,metadata!$B$2:$S$450,6,FALSE)</f>
        <v>a</v>
      </c>
      <c r="J1862" t="str">
        <f>VLOOKUP($D1862,metadata!$B$2:$S$450,7,FALSE)</f>
        <v>i</v>
      </c>
      <c r="K1862">
        <f>VLOOKUP($D1862,metadata!$B$2:$S$450,8,FALSE)</f>
        <v>7</v>
      </c>
      <c r="L1862">
        <f>VLOOKUP($D1862,metadata!$B$2:$S$450,9,FALSE)</f>
        <v>5</v>
      </c>
      <c r="M1862">
        <f>VLOOKUP($D1862,metadata!$B$2:$S$450,10,FALSE)</f>
        <v>0</v>
      </c>
      <c r="N1862" t="str">
        <f>VLOOKUP($D1862,metadata!$B$2:$S$450,11,FALSE)</f>
        <v>Atrophaneura alcinous</v>
      </c>
      <c r="O1862" t="str">
        <f>VLOOKUP($D1862,metadata!$B$2:$S$450,12,FALSE)</f>
        <v>lepidoptera</v>
      </c>
      <c r="P1862" t="str">
        <f>VLOOKUP($D1862,metadata!$B$2:$S$450,13,FALSE)</f>
        <v xml:space="preserve"> Fuchu</v>
      </c>
      <c r="Q1862">
        <f>VLOOKUP($D1862,metadata!$B$2:$S$450,14,FALSE)</f>
        <v>35.668968999999997</v>
      </c>
      <c r="R1862">
        <f>VLOOKUP($D1862,metadata!$B$2:$S$450,15,FALSE)</f>
        <v>139.47766899999999</v>
      </c>
      <c r="S1862">
        <f>VLOOKUP($D1862,metadata!$B$2:$S$450,16,FALSE)</f>
        <v>0.05</v>
      </c>
      <c r="T1862">
        <f>VLOOKUP($D1862,metadata!$B$2:$S$450,17,FALSE)</f>
        <v>50</v>
      </c>
      <c r="U1862">
        <f>VLOOKUP($D1862,metadata!$B$2:$S$450,18,FALSE)</f>
        <v>0</v>
      </c>
      <c r="V1862">
        <f>VLOOKUP($D1862,metadata!$B$2:$Z$450,19,FALSE)</f>
        <v>25</v>
      </c>
      <c r="W1862" t="str">
        <f>VLOOKUP($D1862,metadata!$B$2:$Z$450,20,FALSE)</f>
        <v>global average</v>
      </c>
      <c r="X1862">
        <f>VLOOKUP($D1862,metadata!$B$2:$Z$450,21,FALSE)</f>
        <v>0</v>
      </c>
      <c r="Y1862">
        <f>VLOOKUP($D1862,metadata!$B$2:$Z$450,22,FALSE)</f>
        <v>19</v>
      </c>
      <c r="Z1862">
        <f>VLOOKUP($D1862,metadata!$B$2:$Z$450,23,FALSE)</f>
        <v>0</v>
      </c>
      <c r="AA1862">
        <f>VLOOKUP($D1862,metadata!$B$2:$Z$450,24,FALSE)</f>
        <v>0</v>
      </c>
      <c r="AB1862">
        <f>VLOOKUP($D1862,metadata!$B$2:$Z$450,25,FALSE)</f>
        <v>0</v>
      </c>
    </row>
    <row r="1863" spans="3:28" x14ac:dyDescent="0.3">
      <c r="C1863">
        <v>1862</v>
      </c>
      <c r="D1863" s="11" t="str">
        <f t="shared" si="29"/>
        <v>19- Fuchu</v>
      </c>
      <c r="E1863" t="str">
        <f>VLOOKUP($D1863,metadata!$B$2:$S$450,2,FALSE)</f>
        <v>Kato, Y</v>
      </c>
      <c r="F1863" t="str">
        <f>VLOOKUP($D1863,metadata!$B$2:$S$450,3,FALSE)</f>
        <v>Geographic variation in photoperiodic response for the induction of pupal diapause in the Aristolochia-feeding butterfly Atrophaneura alcinous</v>
      </c>
      <c r="G1863" t="str">
        <f>VLOOKUP($D1863,metadata!$B$2:$S$450,4,FALSE)</f>
        <v>10.1303/aez.2005.347</v>
      </c>
      <c r="H1863" t="str">
        <f>VLOOKUP($D1863,metadata!$B$2:$S$450,5,FALSE)</f>
        <v>y</v>
      </c>
      <c r="I1863" t="str">
        <f>VLOOKUP($D1863,metadata!$B$2:$S$450,6,FALSE)</f>
        <v>a</v>
      </c>
      <c r="J1863" t="str">
        <f>VLOOKUP($D1863,metadata!$B$2:$S$450,7,FALSE)</f>
        <v>i</v>
      </c>
      <c r="K1863">
        <f>VLOOKUP($D1863,metadata!$B$2:$S$450,8,FALSE)</f>
        <v>7</v>
      </c>
      <c r="L1863">
        <f>VLOOKUP($D1863,metadata!$B$2:$S$450,9,FALSE)</f>
        <v>5</v>
      </c>
      <c r="M1863">
        <f>VLOOKUP($D1863,metadata!$B$2:$S$450,10,FALSE)</f>
        <v>0</v>
      </c>
      <c r="N1863" t="str">
        <f>VLOOKUP($D1863,metadata!$B$2:$S$450,11,FALSE)</f>
        <v>Atrophaneura alcinous</v>
      </c>
      <c r="O1863" t="str">
        <f>VLOOKUP($D1863,metadata!$B$2:$S$450,12,FALSE)</f>
        <v>lepidoptera</v>
      </c>
      <c r="P1863" t="str">
        <f>VLOOKUP($D1863,metadata!$B$2:$S$450,13,FALSE)</f>
        <v xml:space="preserve"> Fuchu</v>
      </c>
      <c r="Q1863">
        <f>VLOOKUP($D1863,metadata!$B$2:$S$450,14,FALSE)</f>
        <v>35.668968999999997</v>
      </c>
      <c r="R1863">
        <f>VLOOKUP($D1863,metadata!$B$2:$S$450,15,FALSE)</f>
        <v>139.47766899999999</v>
      </c>
      <c r="S1863">
        <f>VLOOKUP($D1863,metadata!$B$2:$S$450,16,FALSE)</f>
        <v>0.05</v>
      </c>
      <c r="T1863">
        <f>VLOOKUP($D1863,metadata!$B$2:$S$450,17,FALSE)</f>
        <v>50</v>
      </c>
      <c r="U1863">
        <f>VLOOKUP($D1863,metadata!$B$2:$S$450,18,FALSE)</f>
        <v>0</v>
      </c>
      <c r="V1863">
        <f>VLOOKUP($D1863,metadata!$B$2:$Z$450,19,FALSE)</f>
        <v>25</v>
      </c>
      <c r="W1863" t="str">
        <f>VLOOKUP($D1863,metadata!$B$2:$Z$450,20,FALSE)</f>
        <v>global average</v>
      </c>
      <c r="X1863">
        <f>VLOOKUP($D1863,metadata!$B$2:$Z$450,21,FALSE)</f>
        <v>0</v>
      </c>
      <c r="Y1863">
        <f>VLOOKUP($D1863,metadata!$B$2:$Z$450,22,FALSE)</f>
        <v>19</v>
      </c>
      <c r="Z1863">
        <f>VLOOKUP($D1863,metadata!$B$2:$Z$450,23,FALSE)</f>
        <v>0</v>
      </c>
      <c r="AA1863">
        <f>VLOOKUP($D1863,metadata!$B$2:$Z$450,24,FALSE)</f>
        <v>0</v>
      </c>
      <c r="AB1863">
        <f>VLOOKUP($D1863,metadata!$B$2:$Z$450,25,FALSE)</f>
        <v>0</v>
      </c>
    </row>
    <row r="1864" spans="3:28" x14ac:dyDescent="0.3">
      <c r="C1864">
        <v>1863</v>
      </c>
      <c r="D1864" s="11" t="str">
        <f t="shared" si="29"/>
        <v>19- Fuchu</v>
      </c>
      <c r="E1864" t="str">
        <f>VLOOKUP($D1864,metadata!$B$2:$S$450,2,FALSE)</f>
        <v>Kato, Y</v>
      </c>
      <c r="F1864" t="str">
        <f>VLOOKUP($D1864,metadata!$B$2:$S$450,3,FALSE)</f>
        <v>Geographic variation in photoperiodic response for the induction of pupal diapause in the Aristolochia-feeding butterfly Atrophaneura alcinous</v>
      </c>
      <c r="G1864" t="str">
        <f>VLOOKUP($D1864,metadata!$B$2:$S$450,4,FALSE)</f>
        <v>10.1303/aez.2005.347</v>
      </c>
      <c r="H1864" t="str">
        <f>VLOOKUP($D1864,metadata!$B$2:$S$450,5,FALSE)</f>
        <v>y</v>
      </c>
      <c r="I1864" t="str">
        <f>VLOOKUP($D1864,metadata!$B$2:$S$450,6,FALSE)</f>
        <v>a</v>
      </c>
      <c r="J1864" t="str">
        <f>VLOOKUP($D1864,metadata!$B$2:$S$450,7,FALSE)</f>
        <v>i</v>
      </c>
      <c r="K1864">
        <f>VLOOKUP($D1864,metadata!$B$2:$S$450,8,FALSE)</f>
        <v>7</v>
      </c>
      <c r="L1864">
        <f>VLOOKUP($D1864,metadata!$B$2:$S$450,9,FALSE)</f>
        <v>5</v>
      </c>
      <c r="M1864">
        <f>VLOOKUP($D1864,metadata!$B$2:$S$450,10,FALSE)</f>
        <v>0</v>
      </c>
      <c r="N1864" t="str">
        <f>VLOOKUP($D1864,metadata!$B$2:$S$450,11,FALSE)</f>
        <v>Atrophaneura alcinous</v>
      </c>
      <c r="O1864" t="str">
        <f>VLOOKUP($D1864,metadata!$B$2:$S$450,12,FALSE)</f>
        <v>lepidoptera</v>
      </c>
      <c r="P1864" t="str">
        <f>VLOOKUP($D1864,metadata!$B$2:$S$450,13,FALSE)</f>
        <v xml:space="preserve"> Fuchu</v>
      </c>
      <c r="Q1864">
        <f>VLOOKUP($D1864,metadata!$B$2:$S$450,14,FALSE)</f>
        <v>35.668968999999997</v>
      </c>
      <c r="R1864">
        <f>VLOOKUP($D1864,metadata!$B$2:$S$450,15,FALSE)</f>
        <v>139.47766899999999</v>
      </c>
      <c r="S1864">
        <f>VLOOKUP($D1864,metadata!$B$2:$S$450,16,FALSE)</f>
        <v>0.05</v>
      </c>
      <c r="T1864">
        <f>VLOOKUP($D1864,metadata!$B$2:$S$450,17,FALSE)</f>
        <v>50</v>
      </c>
      <c r="U1864">
        <f>VLOOKUP($D1864,metadata!$B$2:$S$450,18,FALSE)</f>
        <v>0</v>
      </c>
      <c r="V1864">
        <f>VLOOKUP($D1864,metadata!$B$2:$Z$450,19,FALSE)</f>
        <v>25</v>
      </c>
      <c r="W1864" t="str">
        <f>VLOOKUP($D1864,metadata!$B$2:$Z$450,20,FALSE)</f>
        <v>global average</v>
      </c>
      <c r="X1864">
        <f>VLOOKUP($D1864,metadata!$B$2:$Z$450,21,FALSE)</f>
        <v>0</v>
      </c>
      <c r="Y1864">
        <f>VLOOKUP($D1864,metadata!$B$2:$Z$450,22,FALSE)</f>
        <v>19</v>
      </c>
      <c r="Z1864">
        <f>VLOOKUP($D1864,metadata!$B$2:$Z$450,23,FALSE)</f>
        <v>0</v>
      </c>
      <c r="AA1864">
        <f>VLOOKUP($D1864,metadata!$B$2:$Z$450,24,FALSE)</f>
        <v>0</v>
      </c>
      <c r="AB1864">
        <f>VLOOKUP($D1864,metadata!$B$2:$Z$450,25,FALSE)</f>
        <v>0</v>
      </c>
    </row>
    <row r="1865" spans="3:28" x14ac:dyDescent="0.3">
      <c r="C1865">
        <v>1864</v>
      </c>
      <c r="D1865" s="11" t="str">
        <f t="shared" si="29"/>
        <v>19- Fuchu</v>
      </c>
      <c r="E1865" t="str">
        <f>VLOOKUP($D1865,metadata!$B$2:$S$450,2,FALSE)</f>
        <v>Kato, Y</v>
      </c>
      <c r="F1865" t="str">
        <f>VLOOKUP($D1865,metadata!$B$2:$S$450,3,FALSE)</f>
        <v>Geographic variation in photoperiodic response for the induction of pupal diapause in the Aristolochia-feeding butterfly Atrophaneura alcinous</v>
      </c>
      <c r="G1865" t="str">
        <f>VLOOKUP($D1865,metadata!$B$2:$S$450,4,FALSE)</f>
        <v>10.1303/aez.2005.347</v>
      </c>
      <c r="H1865" t="str">
        <f>VLOOKUP($D1865,metadata!$B$2:$S$450,5,FALSE)</f>
        <v>y</v>
      </c>
      <c r="I1865" t="str">
        <f>VLOOKUP($D1865,metadata!$B$2:$S$450,6,FALSE)</f>
        <v>a</v>
      </c>
      <c r="J1865" t="str">
        <f>VLOOKUP($D1865,metadata!$B$2:$S$450,7,FALSE)</f>
        <v>i</v>
      </c>
      <c r="K1865">
        <f>VLOOKUP($D1865,metadata!$B$2:$S$450,8,FALSE)</f>
        <v>7</v>
      </c>
      <c r="L1865">
        <f>VLOOKUP($D1865,metadata!$B$2:$S$450,9,FALSE)</f>
        <v>5</v>
      </c>
      <c r="M1865">
        <f>VLOOKUP($D1865,metadata!$B$2:$S$450,10,FALSE)</f>
        <v>0</v>
      </c>
      <c r="N1865" t="str">
        <f>VLOOKUP($D1865,metadata!$B$2:$S$450,11,FALSE)</f>
        <v>Atrophaneura alcinous</v>
      </c>
      <c r="O1865" t="str">
        <f>VLOOKUP($D1865,metadata!$B$2:$S$450,12,FALSE)</f>
        <v>lepidoptera</v>
      </c>
      <c r="P1865" t="str">
        <f>VLOOKUP($D1865,metadata!$B$2:$S$450,13,FALSE)</f>
        <v xml:space="preserve"> Fuchu</v>
      </c>
      <c r="Q1865">
        <f>VLOOKUP($D1865,metadata!$B$2:$S$450,14,FALSE)</f>
        <v>35.668968999999997</v>
      </c>
      <c r="R1865">
        <f>VLOOKUP($D1865,metadata!$B$2:$S$450,15,FALSE)</f>
        <v>139.47766899999999</v>
      </c>
      <c r="S1865">
        <f>VLOOKUP($D1865,metadata!$B$2:$S$450,16,FALSE)</f>
        <v>0.05</v>
      </c>
      <c r="T1865">
        <f>VLOOKUP($D1865,metadata!$B$2:$S$450,17,FALSE)</f>
        <v>50</v>
      </c>
      <c r="U1865">
        <f>VLOOKUP($D1865,metadata!$B$2:$S$450,18,FALSE)</f>
        <v>0</v>
      </c>
      <c r="V1865">
        <f>VLOOKUP($D1865,metadata!$B$2:$Z$450,19,FALSE)</f>
        <v>25</v>
      </c>
      <c r="W1865" t="str">
        <f>VLOOKUP($D1865,metadata!$B$2:$Z$450,20,FALSE)</f>
        <v>global average</v>
      </c>
      <c r="X1865">
        <f>VLOOKUP($D1865,metadata!$B$2:$Z$450,21,FALSE)</f>
        <v>0</v>
      </c>
      <c r="Y1865">
        <f>VLOOKUP($D1865,metadata!$B$2:$Z$450,22,FALSE)</f>
        <v>19</v>
      </c>
      <c r="Z1865">
        <f>VLOOKUP($D1865,metadata!$B$2:$Z$450,23,FALSE)</f>
        <v>0</v>
      </c>
      <c r="AA1865">
        <f>VLOOKUP($D1865,metadata!$B$2:$Z$450,24,FALSE)</f>
        <v>0</v>
      </c>
      <c r="AB1865">
        <f>VLOOKUP($D1865,metadata!$B$2:$Z$450,25,FALSE)</f>
        <v>0</v>
      </c>
    </row>
    <row r="1866" spans="3:28" x14ac:dyDescent="0.3">
      <c r="C1866">
        <v>1865</v>
      </c>
      <c r="D1866" s="11" t="str">
        <f t="shared" si="29"/>
        <v>19- Fuchu</v>
      </c>
      <c r="E1866" t="str">
        <f>VLOOKUP($D1866,metadata!$B$2:$S$450,2,FALSE)</f>
        <v>Kato, Y</v>
      </c>
      <c r="F1866" t="str">
        <f>VLOOKUP($D1866,metadata!$B$2:$S$450,3,FALSE)</f>
        <v>Geographic variation in photoperiodic response for the induction of pupal diapause in the Aristolochia-feeding butterfly Atrophaneura alcinous</v>
      </c>
      <c r="G1866" t="str">
        <f>VLOOKUP($D1866,metadata!$B$2:$S$450,4,FALSE)</f>
        <v>10.1303/aez.2005.347</v>
      </c>
      <c r="H1866" t="str">
        <f>VLOOKUP($D1866,metadata!$B$2:$S$450,5,FALSE)</f>
        <v>y</v>
      </c>
      <c r="I1866" t="str">
        <f>VLOOKUP($D1866,metadata!$B$2:$S$450,6,FALSE)</f>
        <v>a</v>
      </c>
      <c r="J1866" t="str">
        <f>VLOOKUP($D1866,metadata!$B$2:$S$450,7,FALSE)</f>
        <v>i</v>
      </c>
      <c r="K1866">
        <f>VLOOKUP($D1866,metadata!$B$2:$S$450,8,FALSE)</f>
        <v>7</v>
      </c>
      <c r="L1866">
        <f>VLOOKUP($D1866,metadata!$B$2:$S$450,9,FALSE)</f>
        <v>5</v>
      </c>
      <c r="M1866">
        <f>VLOOKUP($D1866,metadata!$B$2:$S$450,10,FALSE)</f>
        <v>0</v>
      </c>
      <c r="N1866" t="str">
        <f>VLOOKUP($D1866,metadata!$B$2:$S$450,11,FALSE)</f>
        <v>Atrophaneura alcinous</v>
      </c>
      <c r="O1866" t="str">
        <f>VLOOKUP($D1866,metadata!$B$2:$S$450,12,FALSE)</f>
        <v>lepidoptera</v>
      </c>
      <c r="P1866" t="str">
        <f>VLOOKUP($D1866,metadata!$B$2:$S$450,13,FALSE)</f>
        <v xml:space="preserve"> Fuchu</v>
      </c>
      <c r="Q1866">
        <f>VLOOKUP($D1866,metadata!$B$2:$S$450,14,FALSE)</f>
        <v>35.668968999999997</v>
      </c>
      <c r="R1866">
        <f>VLOOKUP($D1866,metadata!$B$2:$S$450,15,FALSE)</f>
        <v>139.47766899999999</v>
      </c>
      <c r="S1866">
        <f>VLOOKUP($D1866,metadata!$B$2:$S$450,16,FALSE)</f>
        <v>0.05</v>
      </c>
      <c r="T1866">
        <f>VLOOKUP($D1866,metadata!$B$2:$S$450,17,FALSE)</f>
        <v>50</v>
      </c>
      <c r="U1866">
        <f>VLOOKUP($D1866,metadata!$B$2:$S$450,18,FALSE)</f>
        <v>0</v>
      </c>
      <c r="V1866">
        <f>VLOOKUP($D1866,metadata!$B$2:$Z$450,19,FALSE)</f>
        <v>25</v>
      </c>
      <c r="W1866" t="str">
        <f>VLOOKUP($D1866,metadata!$B$2:$Z$450,20,FALSE)</f>
        <v>global average</v>
      </c>
      <c r="X1866">
        <f>VLOOKUP($D1866,metadata!$B$2:$Z$450,21,FALSE)</f>
        <v>0</v>
      </c>
      <c r="Y1866">
        <f>VLOOKUP($D1866,metadata!$B$2:$Z$450,22,FALSE)</f>
        <v>19</v>
      </c>
      <c r="Z1866">
        <f>VLOOKUP($D1866,metadata!$B$2:$Z$450,23,FALSE)</f>
        <v>0</v>
      </c>
      <c r="AA1866">
        <f>VLOOKUP($D1866,metadata!$B$2:$Z$450,24,FALSE)</f>
        <v>0</v>
      </c>
      <c r="AB1866">
        <f>VLOOKUP($D1866,metadata!$B$2:$Z$450,25,FALSE)</f>
        <v>0</v>
      </c>
    </row>
    <row r="1867" spans="3:28" x14ac:dyDescent="0.3">
      <c r="C1867">
        <v>1866</v>
      </c>
      <c r="D1867" s="11" t="str">
        <f t="shared" si="29"/>
        <v>19- Fuchu</v>
      </c>
      <c r="E1867" t="str">
        <f>VLOOKUP($D1867,metadata!$B$2:$S$450,2,FALSE)</f>
        <v>Kato, Y</v>
      </c>
      <c r="F1867" t="str">
        <f>VLOOKUP($D1867,metadata!$B$2:$S$450,3,FALSE)</f>
        <v>Geographic variation in photoperiodic response for the induction of pupal diapause in the Aristolochia-feeding butterfly Atrophaneura alcinous</v>
      </c>
      <c r="G1867" t="str">
        <f>VLOOKUP($D1867,metadata!$B$2:$S$450,4,FALSE)</f>
        <v>10.1303/aez.2005.347</v>
      </c>
      <c r="H1867" t="str">
        <f>VLOOKUP($D1867,metadata!$B$2:$S$450,5,FALSE)</f>
        <v>y</v>
      </c>
      <c r="I1867" t="str">
        <f>VLOOKUP($D1867,metadata!$B$2:$S$450,6,FALSE)</f>
        <v>a</v>
      </c>
      <c r="J1867" t="str">
        <f>VLOOKUP($D1867,metadata!$B$2:$S$450,7,FALSE)</f>
        <v>i</v>
      </c>
      <c r="K1867">
        <f>VLOOKUP($D1867,metadata!$B$2:$S$450,8,FALSE)</f>
        <v>7</v>
      </c>
      <c r="L1867">
        <f>VLOOKUP($D1867,metadata!$B$2:$S$450,9,FALSE)</f>
        <v>5</v>
      </c>
      <c r="M1867">
        <f>VLOOKUP($D1867,metadata!$B$2:$S$450,10,FALSE)</f>
        <v>0</v>
      </c>
      <c r="N1867" t="str">
        <f>VLOOKUP($D1867,metadata!$B$2:$S$450,11,FALSE)</f>
        <v>Atrophaneura alcinous</v>
      </c>
      <c r="O1867" t="str">
        <f>VLOOKUP($D1867,metadata!$B$2:$S$450,12,FALSE)</f>
        <v>lepidoptera</v>
      </c>
      <c r="P1867" t="str">
        <f>VLOOKUP($D1867,metadata!$B$2:$S$450,13,FALSE)</f>
        <v xml:space="preserve"> Fuchu</v>
      </c>
      <c r="Q1867">
        <f>VLOOKUP($D1867,metadata!$B$2:$S$450,14,FALSE)</f>
        <v>35.668968999999997</v>
      </c>
      <c r="R1867">
        <f>VLOOKUP($D1867,metadata!$B$2:$S$450,15,FALSE)</f>
        <v>139.47766899999999</v>
      </c>
      <c r="S1867">
        <f>VLOOKUP($D1867,metadata!$B$2:$S$450,16,FALSE)</f>
        <v>0.05</v>
      </c>
      <c r="T1867">
        <f>VLOOKUP($D1867,metadata!$B$2:$S$450,17,FALSE)</f>
        <v>50</v>
      </c>
      <c r="U1867">
        <f>VLOOKUP($D1867,metadata!$B$2:$S$450,18,FALSE)</f>
        <v>0</v>
      </c>
      <c r="V1867">
        <f>VLOOKUP($D1867,metadata!$B$2:$Z$450,19,FALSE)</f>
        <v>25</v>
      </c>
      <c r="W1867" t="str">
        <f>VLOOKUP($D1867,metadata!$B$2:$Z$450,20,FALSE)</f>
        <v>global average</v>
      </c>
      <c r="X1867">
        <f>VLOOKUP($D1867,metadata!$B$2:$Z$450,21,FALSE)</f>
        <v>0</v>
      </c>
      <c r="Y1867">
        <f>VLOOKUP($D1867,metadata!$B$2:$Z$450,22,FALSE)</f>
        <v>19</v>
      </c>
      <c r="Z1867">
        <f>VLOOKUP($D1867,metadata!$B$2:$Z$450,23,FALSE)</f>
        <v>0</v>
      </c>
      <c r="AA1867">
        <f>VLOOKUP($D1867,metadata!$B$2:$Z$450,24,FALSE)</f>
        <v>0</v>
      </c>
      <c r="AB1867">
        <f>VLOOKUP($D1867,metadata!$B$2:$Z$450,25,FALSE)</f>
        <v>0</v>
      </c>
    </row>
    <row r="1868" spans="3:28" x14ac:dyDescent="0.3">
      <c r="C1868">
        <v>1867</v>
      </c>
      <c r="D1868" s="11" t="str">
        <f t="shared" si="29"/>
        <v>19- Fuchu</v>
      </c>
      <c r="E1868" t="str">
        <f>VLOOKUP($D1868,metadata!$B$2:$S$450,2,FALSE)</f>
        <v>Kato, Y</v>
      </c>
      <c r="F1868" t="str">
        <f>VLOOKUP($D1868,metadata!$B$2:$S$450,3,FALSE)</f>
        <v>Geographic variation in photoperiodic response for the induction of pupal diapause in the Aristolochia-feeding butterfly Atrophaneura alcinous</v>
      </c>
      <c r="G1868" t="str">
        <f>VLOOKUP($D1868,metadata!$B$2:$S$450,4,FALSE)</f>
        <v>10.1303/aez.2005.347</v>
      </c>
      <c r="H1868" t="str">
        <f>VLOOKUP($D1868,metadata!$B$2:$S$450,5,FALSE)</f>
        <v>y</v>
      </c>
      <c r="I1868" t="str">
        <f>VLOOKUP($D1868,metadata!$B$2:$S$450,6,FALSE)</f>
        <v>a</v>
      </c>
      <c r="J1868" t="str">
        <f>VLOOKUP($D1868,metadata!$B$2:$S$450,7,FALSE)</f>
        <v>i</v>
      </c>
      <c r="K1868">
        <f>VLOOKUP($D1868,metadata!$B$2:$S$450,8,FALSE)</f>
        <v>7</v>
      </c>
      <c r="L1868">
        <f>VLOOKUP($D1868,metadata!$B$2:$S$450,9,FALSE)</f>
        <v>5</v>
      </c>
      <c r="M1868">
        <f>VLOOKUP($D1868,metadata!$B$2:$S$450,10,FALSE)</f>
        <v>0</v>
      </c>
      <c r="N1868" t="str">
        <f>VLOOKUP($D1868,metadata!$B$2:$S$450,11,FALSE)</f>
        <v>Atrophaneura alcinous</v>
      </c>
      <c r="O1868" t="str">
        <f>VLOOKUP($D1868,metadata!$B$2:$S$450,12,FALSE)</f>
        <v>lepidoptera</v>
      </c>
      <c r="P1868" t="str">
        <f>VLOOKUP($D1868,metadata!$B$2:$S$450,13,FALSE)</f>
        <v xml:space="preserve"> Fuchu</v>
      </c>
      <c r="Q1868">
        <f>VLOOKUP($D1868,metadata!$B$2:$S$450,14,FALSE)</f>
        <v>35.668968999999997</v>
      </c>
      <c r="R1868">
        <f>VLOOKUP($D1868,metadata!$B$2:$S$450,15,FALSE)</f>
        <v>139.47766899999999</v>
      </c>
      <c r="S1868">
        <f>VLOOKUP($D1868,metadata!$B$2:$S$450,16,FALSE)</f>
        <v>0.05</v>
      </c>
      <c r="T1868">
        <f>VLOOKUP($D1868,metadata!$B$2:$S$450,17,FALSE)</f>
        <v>50</v>
      </c>
      <c r="U1868">
        <f>VLOOKUP($D1868,metadata!$B$2:$S$450,18,FALSE)</f>
        <v>0</v>
      </c>
      <c r="V1868">
        <f>VLOOKUP($D1868,metadata!$B$2:$Z$450,19,FALSE)</f>
        <v>25</v>
      </c>
      <c r="W1868" t="str">
        <f>VLOOKUP($D1868,metadata!$B$2:$Z$450,20,FALSE)</f>
        <v>global average</v>
      </c>
      <c r="X1868">
        <f>VLOOKUP($D1868,metadata!$B$2:$Z$450,21,FALSE)</f>
        <v>0</v>
      </c>
      <c r="Y1868">
        <f>VLOOKUP($D1868,metadata!$B$2:$Z$450,22,FALSE)</f>
        <v>19</v>
      </c>
      <c r="Z1868">
        <f>VLOOKUP($D1868,metadata!$B$2:$Z$450,23,FALSE)</f>
        <v>0</v>
      </c>
      <c r="AA1868">
        <f>VLOOKUP($D1868,metadata!$B$2:$Z$450,24,FALSE)</f>
        <v>0</v>
      </c>
      <c r="AB1868">
        <f>VLOOKUP($D1868,metadata!$B$2:$Z$450,25,FALSE)</f>
        <v>0</v>
      </c>
    </row>
    <row r="1869" spans="3:28" x14ac:dyDescent="0.3">
      <c r="C1869">
        <v>1868</v>
      </c>
      <c r="D1869" s="11" t="str">
        <f t="shared" si="29"/>
        <v>19- Fuchu</v>
      </c>
      <c r="E1869" t="str">
        <f>VLOOKUP($D1869,metadata!$B$2:$S$450,2,FALSE)</f>
        <v>Kato, Y</v>
      </c>
      <c r="F1869" t="str">
        <f>VLOOKUP($D1869,metadata!$B$2:$S$450,3,FALSE)</f>
        <v>Geographic variation in photoperiodic response for the induction of pupal diapause in the Aristolochia-feeding butterfly Atrophaneura alcinous</v>
      </c>
      <c r="G1869" t="str">
        <f>VLOOKUP($D1869,metadata!$B$2:$S$450,4,FALSE)</f>
        <v>10.1303/aez.2005.347</v>
      </c>
      <c r="H1869" t="str">
        <f>VLOOKUP($D1869,metadata!$B$2:$S$450,5,FALSE)</f>
        <v>y</v>
      </c>
      <c r="I1869" t="str">
        <f>VLOOKUP($D1869,metadata!$B$2:$S$450,6,FALSE)</f>
        <v>a</v>
      </c>
      <c r="J1869" t="str">
        <f>VLOOKUP($D1869,metadata!$B$2:$S$450,7,FALSE)</f>
        <v>i</v>
      </c>
      <c r="K1869">
        <f>VLOOKUP($D1869,metadata!$B$2:$S$450,8,FALSE)</f>
        <v>7</v>
      </c>
      <c r="L1869">
        <f>VLOOKUP($D1869,metadata!$B$2:$S$450,9,FALSE)</f>
        <v>5</v>
      </c>
      <c r="M1869">
        <f>VLOOKUP($D1869,metadata!$B$2:$S$450,10,FALSE)</f>
        <v>0</v>
      </c>
      <c r="N1869" t="str">
        <f>VLOOKUP($D1869,metadata!$B$2:$S$450,11,FALSE)</f>
        <v>Atrophaneura alcinous</v>
      </c>
      <c r="O1869" t="str">
        <f>VLOOKUP($D1869,metadata!$B$2:$S$450,12,FALSE)</f>
        <v>lepidoptera</v>
      </c>
      <c r="P1869" t="str">
        <f>VLOOKUP($D1869,metadata!$B$2:$S$450,13,FALSE)</f>
        <v xml:space="preserve"> Fuchu</v>
      </c>
      <c r="Q1869">
        <f>VLOOKUP($D1869,metadata!$B$2:$S$450,14,FALSE)</f>
        <v>35.668968999999997</v>
      </c>
      <c r="R1869">
        <f>VLOOKUP($D1869,metadata!$B$2:$S$450,15,FALSE)</f>
        <v>139.47766899999999</v>
      </c>
      <c r="S1869">
        <f>VLOOKUP($D1869,metadata!$B$2:$S$450,16,FALSE)</f>
        <v>0.05</v>
      </c>
      <c r="T1869">
        <f>VLOOKUP($D1869,metadata!$B$2:$S$450,17,FALSE)</f>
        <v>50</v>
      </c>
      <c r="U1869">
        <f>VLOOKUP($D1869,metadata!$B$2:$S$450,18,FALSE)</f>
        <v>0</v>
      </c>
      <c r="V1869">
        <f>VLOOKUP($D1869,metadata!$B$2:$Z$450,19,FALSE)</f>
        <v>25</v>
      </c>
      <c r="W1869" t="str">
        <f>VLOOKUP($D1869,metadata!$B$2:$Z$450,20,FALSE)</f>
        <v>global average</v>
      </c>
      <c r="X1869">
        <f>VLOOKUP($D1869,metadata!$B$2:$Z$450,21,FALSE)</f>
        <v>0</v>
      </c>
      <c r="Y1869">
        <f>VLOOKUP($D1869,metadata!$B$2:$Z$450,22,FALSE)</f>
        <v>19</v>
      </c>
      <c r="Z1869">
        <f>VLOOKUP($D1869,metadata!$B$2:$Z$450,23,FALSE)</f>
        <v>0</v>
      </c>
      <c r="AA1869">
        <f>VLOOKUP($D1869,metadata!$B$2:$Z$450,24,FALSE)</f>
        <v>0</v>
      </c>
      <c r="AB1869">
        <f>VLOOKUP($D1869,metadata!$B$2:$Z$450,25,FALSE)</f>
        <v>0</v>
      </c>
    </row>
    <row r="1870" spans="3:28" x14ac:dyDescent="0.3">
      <c r="C1870">
        <v>1869</v>
      </c>
      <c r="D1870" s="11" t="str">
        <f t="shared" si="29"/>
        <v>19- Fuchu</v>
      </c>
      <c r="E1870" t="str">
        <f>VLOOKUP($D1870,metadata!$B$2:$S$450,2,FALSE)</f>
        <v>Kato, Y</v>
      </c>
      <c r="F1870" t="str">
        <f>VLOOKUP($D1870,metadata!$B$2:$S$450,3,FALSE)</f>
        <v>Geographic variation in photoperiodic response for the induction of pupal diapause in the Aristolochia-feeding butterfly Atrophaneura alcinous</v>
      </c>
      <c r="G1870" t="str">
        <f>VLOOKUP($D1870,metadata!$B$2:$S$450,4,FALSE)</f>
        <v>10.1303/aez.2005.347</v>
      </c>
      <c r="H1870" t="str">
        <f>VLOOKUP($D1870,metadata!$B$2:$S$450,5,FALSE)</f>
        <v>y</v>
      </c>
      <c r="I1870" t="str">
        <f>VLOOKUP($D1870,metadata!$B$2:$S$450,6,FALSE)</f>
        <v>a</v>
      </c>
      <c r="J1870" t="str">
        <f>VLOOKUP($D1870,metadata!$B$2:$S$450,7,FALSE)</f>
        <v>i</v>
      </c>
      <c r="K1870">
        <f>VLOOKUP($D1870,metadata!$B$2:$S$450,8,FALSE)</f>
        <v>7</v>
      </c>
      <c r="L1870">
        <f>VLOOKUP($D1870,metadata!$B$2:$S$450,9,FALSE)</f>
        <v>5</v>
      </c>
      <c r="M1870">
        <f>VLOOKUP($D1870,metadata!$B$2:$S$450,10,FALSE)</f>
        <v>0</v>
      </c>
      <c r="N1870" t="str">
        <f>VLOOKUP($D1870,metadata!$B$2:$S$450,11,FALSE)</f>
        <v>Atrophaneura alcinous</v>
      </c>
      <c r="O1870" t="str">
        <f>VLOOKUP($D1870,metadata!$B$2:$S$450,12,FALSE)</f>
        <v>lepidoptera</v>
      </c>
      <c r="P1870" t="str">
        <f>VLOOKUP($D1870,metadata!$B$2:$S$450,13,FALSE)</f>
        <v xml:space="preserve"> Fuchu</v>
      </c>
      <c r="Q1870">
        <f>VLOOKUP($D1870,metadata!$B$2:$S$450,14,FALSE)</f>
        <v>35.668968999999997</v>
      </c>
      <c r="R1870">
        <f>VLOOKUP($D1870,metadata!$B$2:$S$450,15,FALSE)</f>
        <v>139.47766899999999</v>
      </c>
      <c r="S1870">
        <f>VLOOKUP($D1870,metadata!$B$2:$S$450,16,FALSE)</f>
        <v>0.05</v>
      </c>
      <c r="T1870">
        <f>VLOOKUP($D1870,metadata!$B$2:$S$450,17,FALSE)</f>
        <v>50</v>
      </c>
      <c r="U1870">
        <f>VLOOKUP($D1870,metadata!$B$2:$S$450,18,FALSE)</f>
        <v>0</v>
      </c>
      <c r="V1870">
        <f>VLOOKUP($D1870,metadata!$B$2:$Z$450,19,FALSE)</f>
        <v>25</v>
      </c>
      <c r="W1870" t="str">
        <f>VLOOKUP($D1870,metadata!$B$2:$Z$450,20,FALSE)</f>
        <v>global average</v>
      </c>
      <c r="X1870">
        <f>VLOOKUP($D1870,metadata!$B$2:$Z$450,21,FALSE)</f>
        <v>0</v>
      </c>
      <c r="Y1870">
        <f>VLOOKUP($D1870,metadata!$B$2:$Z$450,22,FALSE)</f>
        <v>19</v>
      </c>
      <c r="Z1870">
        <f>VLOOKUP($D1870,metadata!$B$2:$Z$450,23,FALSE)</f>
        <v>0</v>
      </c>
      <c r="AA1870">
        <f>VLOOKUP($D1870,metadata!$B$2:$Z$450,24,FALSE)</f>
        <v>0</v>
      </c>
      <c r="AB1870">
        <f>VLOOKUP($D1870,metadata!$B$2:$Z$450,25,FALSE)</f>
        <v>0</v>
      </c>
    </row>
    <row r="1871" spans="3:28" x14ac:dyDescent="0.3">
      <c r="C1871">
        <v>1870</v>
      </c>
      <c r="D1871" s="11" t="str">
        <f t="shared" si="29"/>
        <v>19- Fuchu</v>
      </c>
      <c r="E1871" t="str">
        <f>VLOOKUP($D1871,metadata!$B$2:$S$450,2,FALSE)</f>
        <v>Kato, Y</v>
      </c>
      <c r="F1871" t="str">
        <f>VLOOKUP($D1871,metadata!$B$2:$S$450,3,FALSE)</f>
        <v>Geographic variation in photoperiodic response for the induction of pupal diapause in the Aristolochia-feeding butterfly Atrophaneura alcinous</v>
      </c>
      <c r="G1871" t="str">
        <f>VLOOKUP($D1871,metadata!$B$2:$S$450,4,FALSE)</f>
        <v>10.1303/aez.2005.347</v>
      </c>
      <c r="H1871" t="str">
        <f>VLOOKUP($D1871,metadata!$B$2:$S$450,5,FALSE)</f>
        <v>y</v>
      </c>
      <c r="I1871" t="str">
        <f>VLOOKUP($D1871,metadata!$B$2:$S$450,6,FALSE)</f>
        <v>a</v>
      </c>
      <c r="J1871" t="str">
        <f>VLOOKUP($D1871,metadata!$B$2:$S$450,7,FALSE)</f>
        <v>i</v>
      </c>
      <c r="K1871">
        <f>VLOOKUP($D1871,metadata!$B$2:$S$450,8,FALSE)</f>
        <v>7</v>
      </c>
      <c r="L1871">
        <f>VLOOKUP($D1871,metadata!$B$2:$S$450,9,FALSE)</f>
        <v>5</v>
      </c>
      <c r="M1871">
        <f>VLOOKUP($D1871,metadata!$B$2:$S$450,10,FALSE)</f>
        <v>0</v>
      </c>
      <c r="N1871" t="str">
        <f>VLOOKUP($D1871,metadata!$B$2:$S$450,11,FALSE)</f>
        <v>Atrophaneura alcinous</v>
      </c>
      <c r="O1871" t="str">
        <f>VLOOKUP($D1871,metadata!$B$2:$S$450,12,FALSE)</f>
        <v>lepidoptera</v>
      </c>
      <c r="P1871" t="str">
        <f>VLOOKUP($D1871,metadata!$B$2:$S$450,13,FALSE)</f>
        <v xml:space="preserve"> Fuchu</v>
      </c>
      <c r="Q1871">
        <f>VLOOKUP($D1871,metadata!$B$2:$S$450,14,FALSE)</f>
        <v>35.668968999999997</v>
      </c>
      <c r="R1871">
        <f>VLOOKUP($D1871,metadata!$B$2:$S$450,15,FALSE)</f>
        <v>139.47766899999999</v>
      </c>
      <c r="S1871">
        <f>VLOOKUP($D1871,metadata!$B$2:$S$450,16,FALSE)</f>
        <v>0.05</v>
      </c>
      <c r="T1871">
        <f>VLOOKUP($D1871,metadata!$B$2:$S$450,17,FALSE)</f>
        <v>50</v>
      </c>
      <c r="U1871">
        <f>VLOOKUP($D1871,metadata!$B$2:$S$450,18,FALSE)</f>
        <v>0</v>
      </c>
      <c r="V1871">
        <f>VLOOKUP($D1871,metadata!$B$2:$Z$450,19,FALSE)</f>
        <v>25</v>
      </c>
      <c r="W1871" t="str">
        <f>VLOOKUP($D1871,metadata!$B$2:$Z$450,20,FALSE)</f>
        <v>global average</v>
      </c>
      <c r="X1871">
        <f>VLOOKUP($D1871,metadata!$B$2:$Z$450,21,FALSE)</f>
        <v>0</v>
      </c>
      <c r="Y1871">
        <f>VLOOKUP($D1871,metadata!$B$2:$Z$450,22,FALSE)</f>
        <v>19</v>
      </c>
      <c r="Z1871">
        <f>VLOOKUP($D1871,metadata!$B$2:$Z$450,23,FALSE)</f>
        <v>0</v>
      </c>
      <c r="AA1871">
        <f>VLOOKUP($D1871,metadata!$B$2:$Z$450,24,FALSE)</f>
        <v>0</v>
      </c>
      <c r="AB1871">
        <f>VLOOKUP($D1871,metadata!$B$2:$Z$450,25,FALSE)</f>
        <v>0</v>
      </c>
    </row>
    <row r="1872" spans="3:28" x14ac:dyDescent="0.3">
      <c r="C1872">
        <v>1871</v>
      </c>
      <c r="D1872" s="11" t="str">
        <f t="shared" si="29"/>
        <v>19- Fuchu</v>
      </c>
      <c r="E1872" t="str">
        <f>VLOOKUP($D1872,metadata!$B$2:$S$450,2,FALSE)</f>
        <v>Kato, Y</v>
      </c>
      <c r="F1872" t="str">
        <f>VLOOKUP($D1872,metadata!$B$2:$S$450,3,FALSE)</f>
        <v>Geographic variation in photoperiodic response for the induction of pupal diapause in the Aristolochia-feeding butterfly Atrophaneura alcinous</v>
      </c>
      <c r="G1872" t="str">
        <f>VLOOKUP($D1872,metadata!$B$2:$S$450,4,FALSE)</f>
        <v>10.1303/aez.2005.347</v>
      </c>
      <c r="H1872" t="str">
        <f>VLOOKUP($D1872,metadata!$B$2:$S$450,5,FALSE)</f>
        <v>y</v>
      </c>
      <c r="I1872" t="str">
        <f>VLOOKUP($D1872,metadata!$B$2:$S$450,6,FALSE)</f>
        <v>a</v>
      </c>
      <c r="J1872" t="str">
        <f>VLOOKUP($D1872,metadata!$B$2:$S$450,7,FALSE)</f>
        <v>i</v>
      </c>
      <c r="K1872">
        <f>VLOOKUP($D1872,metadata!$B$2:$S$450,8,FALSE)</f>
        <v>7</v>
      </c>
      <c r="L1872">
        <f>VLOOKUP($D1872,metadata!$B$2:$S$450,9,FALSE)</f>
        <v>5</v>
      </c>
      <c r="M1872">
        <f>VLOOKUP($D1872,metadata!$B$2:$S$450,10,FALSE)</f>
        <v>0</v>
      </c>
      <c r="N1872" t="str">
        <f>VLOOKUP($D1872,metadata!$B$2:$S$450,11,FALSE)</f>
        <v>Atrophaneura alcinous</v>
      </c>
      <c r="O1872" t="str">
        <f>VLOOKUP($D1872,metadata!$B$2:$S$450,12,FALSE)</f>
        <v>lepidoptera</v>
      </c>
      <c r="P1872" t="str">
        <f>VLOOKUP($D1872,metadata!$B$2:$S$450,13,FALSE)</f>
        <v xml:space="preserve"> Fuchu</v>
      </c>
      <c r="Q1872">
        <f>VLOOKUP($D1872,metadata!$B$2:$S$450,14,FALSE)</f>
        <v>35.668968999999997</v>
      </c>
      <c r="R1872">
        <f>VLOOKUP($D1872,metadata!$B$2:$S$450,15,FALSE)</f>
        <v>139.47766899999999</v>
      </c>
      <c r="S1872">
        <f>VLOOKUP($D1872,metadata!$B$2:$S$450,16,FALSE)</f>
        <v>0.05</v>
      </c>
      <c r="T1872">
        <f>VLOOKUP($D1872,metadata!$B$2:$S$450,17,FALSE)</f>
        <v>50</v>
      </c>
      <c r="U1872">
        <f>VLOOKUP($D1872,metadata!$B$2:$S$450,18,FALSE)</f>
        <v>0</v>
      </c>
      <c r="V1872">
        <f>VLOOKUP($D1872,metadata!$B$2:$Z$450,19,FALSE)</f>
        <v>25</v>
      </c>
      <c r="W1872" t="str">
        <f>VLOOKUP($D1872,metadata!$B$2:$Z$450,20,FALSE)</f>
        <v>global average</v>
      </c>
      <c r="X1872">
        <f>VLOOKUP($D1872,metadata!$B$2:$Z$450,21,FALSE)</f>
        <v>0</v>
      </c>
      <c r="Y1872">
        <f>VLOOKUP($D1872,metadata!$B$2:$Z$450,22,FALSE)</f>
        <v>19</v>
      </c>
      <c r="Z1872">
        <f>VLOOKUP($D1872,metadata!$B$2:$Z$450,23,FALSE)</f>
        <v>0</v>
      </c>
      <c r="AA1872">
        <f>VLOOKUP($D1872,metadata!$B$2:$Z$450,24,FALSE)</f>
        <v>0</v>
      </c>
      <c r="AB1872">
        <f>VLOOKUP($D1872,metadata!$B$2:$Z$450,25,FALSE)</f>
        <v>0</v>
      </c>
    </row>
    <row r="1873" spans="3:28" x14ac:dyDescent="0.3">
      <c r="C1873">
        <v>1872</v>
      </c>
      <c r="D1873" s="11" t="str">
        <f t="shared" si="29"/>
        <v>19- Fuchu</v>
      </c>
      <c r="E1873" t="str">
        <f>VLOOKUP($D1873,metadata!$B$2:$S$450,2,FALSE)</f>
        <v>Kato, Y</v>
      </c>
      <c r="F1873" t="str">
        <f>VLOOKUP($D1873,metadata!$B$2:$S$450,3,FALSE)</f>
        <v>Geographic variation in photoperiodic response for the induction of pupal diapause in the Aristolochia-feeding butterfly Atrophaneura alcinous</v>
      </c>
      <c r="G1873" t="str">
        <f>VLOOKUP($D1873,metadata!$B$2:$S$450,4,FALSE)</f>
        <v>10.1303/aez.2005.347</v>
      </c>
      <c r="H1873" t="str">
        <f>VLOOKUP($D1873,metadata!$B$2:$S$450,5,FALSE)</f>
        <v>y</v>
      </c>
      <c r="I1873" t="str">
        <f>VLOOKUP($D1873,metadata!$B$2:$S$450,6,FALSE)</f>
        <v>a</v>
      </c>
      <c r="J1873" t="str">
        <f>VLOOKUP($D1873,metadata!$B$2:$S$450,7,FALSE)</f>
        <v>i</v>
      </c>
      <c r="K1873">
        <f>VLOOKUP($D1873,metadata!$B$2:$S$450,8,FALSE)</f>
        <v>7</v>
      </c>
      <c r="L1873">
        <f>VLOOKUP($D1873,metadata!$B$2:$S$450,9,FALSE)</f>
        <v>5</v>
      </c>
      <c r="M1873">
        <f>VLOOKUP($D1873,metadata!$B$2:$S$450,10,FALSE)</f>
        <v>0</v>
      </c>
      <c r="N1873" t="str">
        <f>VLOOKUP($D1873,metadata!$B$2:$S$450,11,FALSE)</f>
        <v>Atrophaneura alcinous</v>
      </c>
      <c r="O1873" t="str">
        <f>VLOOKUP($D1873,metadata!$B$2:$S$450,12,FALSE)</f>
        <v>lepidoptera</v>
      </c>
      <c r="P1873" t="str">
        <f>VLOOKUP($D1873,metadata!$B$2:$S$450,13,FALSE)</f>
        <v xml:space="preserve"> Fuchu</v>
      </c>
      <c r="Q1873">
        <f>VLOOKUP($D1873,metadata!$B$2:$S$450,14,FALSE)</f>
        <v>35.668968999999997</v>
      </c>
      <c r="R1873">
        <f>VLOOKUP($D1873,metadata!$B$2:$S$450,15,FALSE)</f>
        <v>139.47766899999999</v>
      </c>
      <c r="S1873">
        <f>VLOOKUP($D1873,metadata!$B$2:$S$450,16,FALSE)</f>
        <v>0.05</v>
      </c>
      <c r="T1873">
        <f>VLOOKUP($D1873,metadata!$B$2:$S$450,17,FALSE)</f>
        <v>50</v>
      </c>
      <c r="U1873">
        <f>VLOOKUP($D1873,metadata!$B$2:$S$450,18,FALSE)</f>
        <v>0</v>
      </c>
      <c r="V1873">
        <f>VLOOKUP($D1873,metadata!$B$2:$Z$450,19,FALSE)</f>
        <v>25</v>
      </c>
      <c r="W1873" t="str">
        <f>VLOOKUP($D1873,metadata!$B$2:$Z$450,20,FALSE)</f>
        <v>global average</v>
      </c>
      <c r="X1873">
        <f>VLOOKUP($D1873,metadata!$B$2:$Z$450,21,FALSE)</f>
        <v>0</v>
      </c>
      <c r="Y1873">
        <f>VLOOKUP($D1873,metadata!$B$2:$Z$450,22,FALSE)</f>
        <v>19</v>
      </c>
      <c r="Z1873">
        <f>VLOOKUP($D1873,metadata!$B$2:$Z$450,23,FALSE)</f>
        <v>0</v>
      </c>
      <c r="AA1873">
        <f>VLOOKUP($D1873,metadata!$B$2:$Z$450,24,FALSE)</f>
        <v>0</v>
      </c>
      <c r="AB1873">
        <f>VLOOKUP($D1873,metadata!$B$2:$Z$450,25,FALSE)</f>
        <v>0</v>
      </c>
    </row>
    <row r="1874" spans="3:28" x14ac:dyDescent="0.3">
      <c r="C1874">
        <v>1873</v>
      </c>
      <c r="D1874" s="11" t="str">
        <f t="shared" si="29"/>
        <v>19- Fuchu</v>
      </c>
      <c r="E1874" t="str">
        <f>VLOOKUP($D1874,metadata!$B$2:$S$450,2,FALSE)</f>
        <v>Kato, Y</v>
      </c>
      <c r="F1874" t="str">
        <f>VLOOKUP($D1874,metadata!$B$2:$S$450,3,FALSE)</f>
        <v>Geographic variation in photoperiodic response for the induction of pupal diapause in the Aristolochia-feeding butterfly Atrophaneura alcinous</v>
      </c>
      <c r="G1874" t="str">
        <f>VLOOKUP($D1874,metadata!$B$2:$S$450,4,FALSE)</f>
        <v>10.1303/aez.2005.347</v>
      </c>
      <c r="H1874" t="str">
        <f>VLOOKUP($D1874,metadata!$B$2:$S$450,5,FALSE)</f>
        <v>y</v>
      </c>
      <c r="I1874" t="str">
        <f>VLOOKUP($D1874,metadata!$B$2:$S$450,6,FALSE)</f>
        <v>a</v>
      </c>
      <c r="J1874" t="str">
        <f>VLOOKUP($D1874,metadata!$B$2:$S$450,7,FALSE)</f>
        <v>i</v>
      </c>
      <c r="K1874">
        <f>VLOOKUP($D1874,metadata!$B$2:$S$450,8,FALSE)</f>
        <v>7</v>
      </c>
      <c r="L1874">
        <f>VLOOKUP($D1874,metadata!$B$2:$S$450,9,FALSE)</f>
        <v>5</v>
      </c>
      <c r="M1874">
        <f>VLOOKUP($D1874,metadata!$B$2:$S$450,10,FALSE)</f>
        <v>0</v>
      </c>
      <c r="N1874" t="str">
        <f>VLOOKUP($D1874,metadata!$B$2:$S$450,11,FALSE)</f>
        <v>Atrophaneura alcinous</v>
      </c>
      <c r="O1874" t="str">
        <f>VLOOKUP($D1874,metadata!$B$2:$S$450,12,FALSE)</f>
        <v>lepidoptera</v>
      </c>
      <c r="P1874" t="str">
        <f>VLOOKUP($D1874,metadata!$B$2:$S$450,13,FALSE)</f>
        <v xml:space="preserve"> Fuchu</v>
      </c>
      <c r="Q1874">
        <f>VLOOKUP($D1874,metadata!$B$2:$S$450,14,FALSE)</f>
        <v>35.668968999999997</v>
      </c>
      <c r="R1874">
        <f>VLOOKUP($D1874,metadata!$B$2:$S$450,15,FALSE)</f>
        <v>139.47766899999999</v>
      </c>
      <c r="S1874">
        <f>VLOOKUP($D1874,metadata!$B$2:$S$450,16,FALSE)</f>
        <v>0.05</v>
      </c>
      <c r="T1874">
        <f>VLOOKUP($D1874,metadata!$B$2:$S$450,17,FALSE)</f>
        <v>50</v>
      </c>
      <c r="U1874">
        <f>VLOOKUP($D1874,metadata!$B$2:$S$450,18,FALSE)</f>
        <v>0</v>
      </c>
      <c r="V1874">
        <f>VLOOKUP($D1874,metadata!$B$2:$Z$450,19,FALSE)</f>
        <v>25</v>
      </c>
      <c r="W1874" t="str">
        <f>VLOOKUP($D1874,metadata!$B$2:$Z$450,20,FALSE)</f>
        <v>global average</v>
      </c>
      <c r="X1874">
        <f>VLOOKUP($D1874,metadata!$B$2:$Z$450,21,FALSE)</f>
        <v>0</v>
      </c>
      <c r="Y1874">
        <f>VLOOKUP($D1874,metadata!$B$2:$Z$450,22,FALSE)</f>
        <v>19</v>
      </c>
      <c r="Z1874">
        <f>VLOOKUP($D1874,metadata!$B$2:$Z$450,23,FALSE)</f>
        <v>0</v>
      </c>
      <c r="AA1874">
        <f>VLOOKUP($D1874,metadata!$B$2:$Z$450,24,FALSE)</f>
        <v>0</v>
      </c>
      <c r="AB1874">
        <f>VLOOKUP($D1874,metadata!$B$2:$Z$450,25,FALSE)</f>
        <v>0</v>
      </c>
    </row>
    <row r="1875" spans="3:28" x14ac:dyDescent="0.3">
      <c r="C1875">
        <v>1874</v>
      </c>
      <c r="D1875" s="11" t="str">
        <f t="shared" si="29"/>
        <v>19- Fuchu</v>
      </c>
      <c r="E1875" t="str">
        <f>VLOOKUP($D1875,metadata!$B$2:$S$450,2,FALSE)</f>
        <v>Kato, Y</v>
      </c>
      <c r="F1875" t="str">
        <f>VLOOKUP($D1875,metadata!$B$2:$S$450,3,FALSE)</f>
        <v>Geographic variation in photoperiodic response for the induction of pupal diapause in the Aristolochia-feeding butterfly Atrophaneura alcinous</v>
      </c>
      <c r="G1875" t="str">
        <f>VLOOKUP($D1875,metadata!$B$2:$S$450,4,FALSE)</f>
        <v>10.1303/aez.2005.347</v>
      </c>
      <c r="H1875" t="str">
        <f>VLOOKUP($D1875,metadata!$B$2:$S$450,5,FALSE)</f>
        <v>y</v>
      </c>
      <c r="I1875" t="str">
        <f>VLOOKUP($D1875,metadata!$B$2:$S$450,6,FALSE)</f>
        <v>a</v>
      </c>
      <c r="J1875" t="str">
        <f>VLOOKUP($D1875,metadata!$B$2:$S$450,7,FALSE)</f>
        <v>i</v>
      </c>
      <c r="K1875">
        <f>VLOOKUP($D1875,metadata!$B$2:$S$450,8,FALSE)</f>
        <v>7</v>
      </c>
      <c r="L1875">
        <f>VLOOKUP($D1875,metadata!$B$2:$S$450,9,FALSE)</f>
        <v>5</v>
      </c>
      <c r="M1875">
        <f>VLOOKUP($D1875,metadata!$B$2:$S$450,10,FALSE)</f>
        <v>0</v>
      </c>
      <c r="N1875" t="str">
        <f>VLOOKUP($D1875,metadata!$B$2:$S$450,11,FALSE)</f>
        <v>Atrophaneura alcinous</v>
      </c>
      <c r="O1875" t="str">
        <f>VLOOKUP($D1875,metadata!$B$2:$S$450,12,FALSE)</f>
        <v>lepidoptera</v>
      </c>
      <c r="P1875" t="str">
        <f>VLOOKUP($D1875,metadata!$B$2:$S$450,13,FALSE)</f>
        <v xml:space="preserve"> Fuchu</v>
      </c>
      <c r="Q1875">
        <f>VLOOKUP($D1875,metadata!$B$2:$S$450,14,FALSE)</f>
        <v>35.668968999999997</v>
      </c>
      <c r="R1875">
        <f>VLOOKUP($D1875,metadata!$B$2:$S$450,15,FALSE)</f>
        <v>139.47766899999999</v>
      </c>
      <c r="S1875">
        <f>VLOOKUP($D1875,metadata!$B$2:$S$450,16,FALSE)</f>
        <v>0.05</v>
      </c>
      <c r="T1875">
        <f>VLOOKUP($D1875,metadata!$B$2:$S$450,17,FALSE)</f>
        <v>50</v>
      </c>
      <c r="U1875">
        <f>VLOOKUP($D1875,metadata!$B$2:$S$450,18,FALSE)</f>
        <v>0</v>
      </c>
      <c r="V1875">
        <f>VLOOKUP($D1875,metadata!$B$2:$Z$450,19,FALSE)</f>
        <v>25</v>
      </c>
      <c r="W1875" t="str">
        <f>VLOOKUP($D1875,metadata!$B$2:$Z$450,20,FALSE)</f>
        <v>global average</v>
      </c>
      <c r="X1875">
        <f>VLOOKUP($D1875,metadata!$B$2:$Z$450,21,FALSE)</f>
        <v>0</v>
      </c>
      <c r="Y1875">
        <f>VLOOKUP($D1875,metadata!$B$2:$Z$450,22,FALSE)</f>
        <v>19</v>
      </c>
      <c r="Z1875">
        <f>VLOOKUP($D1875,metadata!$B$2:$Z$450,23,FALSE)</f>
        <v>0</v>
      </c>
      <c r="AA1875">
        <f>VLOOKUP($D1875,metadata!$B$2:$Z$450,24,FALSE)</f>
        <v>0</v>
      </c>
      <c r="AB1875">
        <f>VLOOKUP($D1875,metadata!$B$2:$Z$450,25,FALSE)</f>
        <v>0</v>
      </c>
    </row>
    <row r="1876" spans="3:28" x14ac:dyDescent="0.3">
      <c r="C1876">
        <v>1875</v>
      </c>
      <c r="D1876" s="11" t="str">
        <f t="shared" si="29"/>
        <v>19- Fuchu</v>
      </c>
      <c r="E1876" t="str">
        <f>VLOOKUP($D1876,metadata!$B$2:$S$450,2,FALSE)</f>
        <v>Kato, Y</v>
      </c>
      <c r="F1876" t="str">
        <f>VLOOKUP($D1876,metadata!$B$2:$S$450,3,FALSE)</f>
        <v>Geographic variation in photoperiodic response for the induction of pupal diapause in the Aristolochia-feeding butterfly Atrophaneura alcinous</v>
      </c>
      <c r="G1876" t="str">
        <f>VLOOKUP($D1876,metadata!$B$2:$S$450,4,FALSE)</f>
        <v>10.1303/aez.2005.347</v>
      </c>
      <c r="H1876" t="str">
        <f>VLOOKUP($D1876,metadata!$B$2:$S$450,5,FALSE)</f>
        <v>y</v>
      </c>
      <c r="I1876" t="str">
        <f>VLOOKUP($D1876,metadata!$B$2:$S$450,6,FALSE)</f>
        <v>a</v>
      </c>
      <c r="J1876" t="str">
        <f>VLOOKUP($D1876,metadata!$B$2:$S$450,7,FALSE)</f>
        <v>i</v>
      </c>
      <c r="K1876">
        <f>VLOOKUP($D1876,metadata!$B$2:$S$450,8,FALSE)</f>
        <v>7</v>
      </c>
      <c r="L1876">
        <f>VLOOKUP($D1876,metadata!$B$2:$S$450,9,FALSE)</f>
        <v>5</v>
      </c>
      <c r="M1876">
        <f>VLOOKUP($D1876,metadata!$B$2:$S$450,10,FALSE)</f>
        <v>0</v>
      </c>
      <c r="N1876" t="str">
        <f>VLOOKUP($D1876,metadata!$B$2:$S$450,11,FALSE)</f>
        <v>Atrophaneura alcinous</v>
      </c>
      <c r="O1876" t="str">
        <f>VLOOKUP($D1876,metadata!$B$2:$S$450,12,FALSE)</f>
        <v>lepidoptera</v>
      </c>
      <c r="P1876" t="str">
        <f>VLOOKUP($D1876,metadata!$B$2:$S$450,13,FALSE)</f>
        <v xml:space="preserve"> Fuchu</v>
      </c>
      <c r="Q1876">
        <f>VLOOKUP($D1876,metadata!$B$2:$S$450,14,FALSE)</f>
        <v>35.668968999999997</v>
      </c>
      <c r="R1876">
        <f>VLOOKUP($D1876,metadata!$B$2:$S$450,15,FALSE)</f>
        <v>139.47766899999999</v>
      </c>
      <c r="S1876">
        <f>VLOOKUP($D1876,metadata!$B$2:$S$450,16,FALSE)</f>
        <v>0.05</v>
      </c>
      <c r="T1876">
        <f>VLOOKUP($D1876,metadata!$B$2:$S$450,17,FALSE)</f>
        <v>50</v>
      </c>
      <c r="U1876">
        <f>VLOOKUP($D1876,metadata!$B$2:$S$450,18,FALSE)</f>
        <v>0</v>
      </c>
      <c r="V1876">
        <f>VLOOKUP($D1876,metadata!$B$2:$Z$450,19,FALSE)</f>
        <v>25</v>
      </c>
      <c r="W1876" t="str">
        <f>VLOOKUP($D1876,metadata!$B$2:$Z$450,20,FALSE)</f>
        <v>global average</v>
      </c>
      <c r="X1876">
        <f>VLOOKUP($D1876,metadata!$B$2:$Z$450,21,FALSE)</f>
        <v>0</v>
      </c>
      <c r="Y1876">
        <f>VLOOKUP($D1876,metadata!$B$2:$Z$450,22,FALSE)</f>
        <v>19</v>
      </c>
      <c r="Z1876">
        <f>VLOOKUP($D1876,metadata!$B$2:$Z$450,23,FALSE)</f>
        <v>0</v>
      </c>
      <c r="AA1876">
        <f>VLOOKUP($D1876,metadata!$B$2:$Z$450,24,FALSE)</f>
        <v>0</v>
      </c>
      <c r="AB1876">
        <f>VLOOKUP($D1876,metadata!$B$2:$Z$450,25,FALSE)</f>
        <v>0</v>
      </c>
    </row>
    <row r="1877" spans="3:28" x14ac:dyDescent="0.3">
      <c r="C1877">
        <v>1876</v>
      </c>
      <c r="D1877" s="11" t="str">
        <f t="shared" si="29"/>
        <v>19- Fuchu</v>
      </c>
      <c r="E1877" t="str">
        <f>VLOOKUP($D1877,metadata!$B$2:$S$450,2,FALSE)</f>
        <v>Kato, Y</v>
      </c>
      <c r="F1877" t="str">
        <f>VLOOKUP($D1877,metadata!$B$2:$S$450,3,FALSE)</f>
        <v>Geographic variation in photoperiodic response for the induction of pupal diapause in the Aristolochia-feeding butterfly Atrophaneura alcinous</v>
      </c>
      <c r="G1877" t="str">
        <f>VLOOKUP($D1877,metadata!$B$2:$S$450,4,FALSE)</f>
        <v>10.1303/aez.2005.347</v>
      </c>
      <c r="H1877" t="str">
        <f>VLOOKUP($D1877,metadata!$B$2:$S$450,5,FALSE)</f>
        <v>y</v>
      </c>
      <c r="I1877" t="str">
        <f>VLOOKUP($D1877,metadata!$B$2:$S$450,6,FALSE)</f>
        <v>a</v>
      </c>
      <c r="J1877" t="str">
        <f>VLOOKUP($D1877,metadata!$B$2:$S$450,7,FALSE)</f>
        <v>i</v>
      </c>
      <c r="K1877">
        <f>VLOOKUP($D1877,metadata!$B$2:$S$450,8,FALSE)</f>
        <v>7</v>
      </c>
      <c r="L1877">
        <f>VLOOKUP($D1877,metadata!$B$2:$S$450,9,FALSE)</f>
        <v>5</v>
      </c>
      <c r="M1877">
        <f>VLOOKUP($D1877,metadata!$B$2:$S$450,10,FALSE)</f>
        <v>0</v>
      </c>
      <c r="N1877" t="str">
        <f>VLOOKUP($D1877,metadata!$B$2:$S$450,11,FALSE)</f>
        <v>Atrophaneura alcinous</v>
      </c>
      <c r="O1877" t="str">
        <f>VLOOKUP($D1877,metadata!$B$2:$S$450,12,FALSE)</f>
        <v>lepidoptera</v>
      </c>
      <c r="P1877" t="str">
        <f>VLOOKUP($D1877,metadata!$B$2:$S$450,13,FALSE)</f>
        <v xml:space="preserve"> Fuchu</v>
      </c>
      <c r="Q1877">
        <f>VLOOKUP($D1877,metadata!$B$2:$S$450,14,FALSE)</f>
        <v>35.668968999999997</v>
      </c>
      <c r="R1877">
        <f>VLOOKUP($D1877,metadata!$B$2:$S$450,15,FALSE)</f>
        <v>139.47766899999999</v>
      </c>
      <c r="S1877">
        <f>VLOOKUP($D1877,metadata!$B$2:$S$450,16,FALSE)</f>
        <v>0.05</v>
      </c>
      <c r="T1877">
        <f>VLOOKUP($D1877,metadata!$B$2:$S$450,17,FALSE)</f>
        <v>50</v>
      </c>
      <c r="U1877">
        <f>VLOOKUP($D1877,metadata!$B$2:$S$450,18,FALSE)</f>
        <v>0</v>
      </c>
      <c r="V1877">
        <f>VLOOKUP($D1877,metadata!$B$2:$Z$450,19,FALSE)</f>
        <v>25</v>
      </c>
      <c r="W1877" t="str">
        <f>VLOOKUP($D1877,metadata!$B$2:$Z$450,20,FALSE)</f>
        <v>global average</v>
      </c>
      <c r="X1877">
        <f>VLOOKUP($D1877,metadata!$B$2:$Z$450,21,FALSE)</f>
        <v>0</v>
      </c>
      <c r="Y1877">
        <f>VLOOKUP($D1877,metadata!$B$2:$Z$450,22,FALSE)</f>
        <v>19</v>
      </c>
      <c r="Z1877">
        <f>VLOOKUP($D1877,metadata!$B$2:$Z$450,23,FALSE)</f>
        <v>0</v>
      </c>
      <c r="AA1877">
        <f>VLOOKUP($D1877,metadata!$B$2:$Z$450,24,FALSE)</f>
        <v>0</v>
      </c>
      <c r="AB1877">
        <f>VLOOKUP($D1877,metadata!$B$2:$Z$450,25,FALSE)</f>
        <v>0</v>
      </c>
    </row>
    <row r="1878" spans="3:28" x14ac:dyDescent="0.3">
      <c r="C1878">
        <v>1877</v>
      </c>
      <c r="D1878" s="11" t="str">
        <f t="shared" si="29"/>
        <v>19- Fuchu</v>
      </c>
      <c r="E1878" t="str">
        <f>VLOOKUP($D1878,metadata!$B$2:$S$450,2,FALSE)</f>
        <v>Kato, Y</v>
      </c>
      <c r="F1878" t="str">
        <f>VLOOKUP($D1878,metadata!$B$2:$S$450,3,FALSE)</f>
        <v>Geographic variation in photoperiodic response for the induction of pupal diapause in the Aristolochia-feeding butterfly Atrophaneura alcinous</v>
      </c>
      <c r="G1878" t="str">
        <f>VLOOKUP($D1878,metadata!$B$2:$S$450,4,FALSE)</f>
        <v>10.1303/aez.2005.347</v>
      </c>
      <c r="H1878" t="str">
        <f>VLOOKUP($D1878,metadata!$B$2:$S$450,5,FALSE)</f>
        <v>y</v>
      </c>
      <c r="I1878" t="str">
        <f>VLOOKUP($D1878,metadata!$B$2:$S$450,6,FALSE)</f>
        <v>a</v>
      </c>
      <c r="J1878" t="str">
        <f>VLOOKUP($D1878,metadata!$B$2:$S$450,7,FALSE)</f>
        <v>i</v>
      </c>
      <c r="K1878">
        <f>VLOOKUP($D1878,metadata!$B$2:$S$450,8,FALSE)</f>
        <v>7</v>
      </c>
      <c r="L1878">
        <f>VLOOKUP($D1878,metadata!$B$2:$S$450,9,FALSE)</f>
        <v>5</v>
      </c>
      <c r="M1878">
        <f>VLOOKUP($D1878,metadata!$B$2:$S$450,10,FALSE)</f>
        <v>0</v>
      </c>
      <c r="N1878" t="str">
        <f>VLOOKUP($D1878,metadata!$B$2:$S$450,11,FALSE)</f>
        <v>Atrophaneura alcinous</v>
      </c>
      <c r="O1878" t="str">
        <f>VLOOKUP($D1878,metadata!$B$2:$S$450,12,FALSE)</f>
        <v>lepidoptera</v>
      </c>
      <c r="P1878" t="str">
        <f>VLOOKUP($D1878,metadata!$B$2:$S$450,13,FALSE)</f>
        <v xml:space="preserve"> Fuchu</v>
      </c>
      <c r="Q1878">
        <f>VLOOKUP($D1878,metadata!$B$2:$S$450,14,FALSE)</f>
        <v>35.668968999999997</v>
      </c>
      <c r="R1878">
        <f>VLOOKUP($D1878,metadata!$B$2:$S$450,15,FALSE)</f>
        <v>139.47766899999999</v>
      </c>
      <c r="S1878">
        <f>VLOOKUP($D1878,metadata!$B$2:$S$450,16,FALSE)</f>
        <v>0.05</v>
      </c>
      <c r="T1878">
        <f>VLOOKUP($D1878,metadata!$B$2:$S$450,17,FALSE)</f>
        <v>50</v>
      </c>
      <c r="U1878">
        <f>VLOOKUP($D1878,metadata!$B$2:$S$450,18,FALSE)</f>
        <v>0</v>
      </c>
      <c r="V1878">
        <f>VLOOKUP($D1878,metadata!$B$2:$Z$450,19,FALSE)</f>
        <v>25</v>
      </c>
      <c r="W1878" t="str">
        <f>VLOOKUP($D1878,metadata!$B$2:$Z$450,20,FALSE)</f>
        <v>global average</v>
      </c>
      <c r="X1878">
        <f>VLOOKUP($D1878,metadata!$B$2:$Z$450,21,FALSE)</f>
        <v>0</v>
      </c>
      <c r="Y1878">
        <f>VLOOKUP($D1878,metadata!$B$2:$Z$450,22,FALSE)</f>
        <v>19</v>
      </c>
      <c r="Z1878">
        <f>VLOOKUP($D1878,metadata!$B$2:$Z$450,23,FALSE)</f>
        <v>0</v>
      </c>
      <c r="AA1878">
        <f>VLOOKUP($D1878,metadata!$B$2:$Z$450,24,FALSE)</f>
        <v>0</v>
      </c>
      <c r="AB1878">
        <f>VLOOKUP($D1878,metadata!$B$2:$Z$450,25,FALSE)</f>
        <v>0</v>
      </c>
    </row>
    <row r="1879" spans="3:28" x14ac:dyDescent="0.3">
      <c r="C1879">
        <v>1878</v>
      </c>
      <c r="D1879" s="11" t="str">
        <f t="shared" si="29"/>
        <v>19- Fuchu</v>
      </c>
      <c r="E1879" t="str">
        <f>VLOOKUP($D1879,metadata!$B$2:$S$450,2,FALSE)</f>
        <v>Kato, Y</v>
      </c>
      <c r="F1879" t="str">
        <f>VLOOKUP($D1879,metadata!$B$2:$S$450,3,FALSE)</f>
        <v>Geographic variation in photoperiodic response for the induction of pupal diapause in the Aristolochia-feeding butterfly Atrophaneura alcinous</v>
      </c>
      <c r="G1879" t="str">
        <f>VLOOKUP($D1879,metadata!$B$2:$S$450,4,FALSE)</f>
        <v>10.1303/aez.2005.347</v>
      </c>
      <c r="H1879" t="str">
        <f>VLOOKUP($D1879,metadata!$B$2:$S$450,5,FALSE)</f>
        <v>y</v>
      </c>
      <c r="I1879" t="str">
        <f>VLOOKUP($D1879,metadata!$B$2:$S$450,6,FALSE)</f>
        <v>a</v>
      </c>
      <c r="J1879" t="str">
        <f>VLOOKUP($D1879,metadata!$B$2:$S$450,7,FALSE)</f>
        <v>i</v>
      </c>
      <c r="K1879">
        <f>VLOOKUP($D1879,metadata!$B$2:$S$450,8,FALSE)</f>
        <v>7</v>
      </c>
      <c r="L1879">
        <f>VLOOKUP($D1879,metadata!$B$2:$S$450,9,FALSE)</f>
        <v>5</v>
      </c>
      <c r="M1879">
        <f>VLOOKUP($D1879,metadata!$B$2:$S$450,10,FALSE)</f>
        <v>0</v>
      </c>
      <c r="N1879" t="str">
        <f>VLOOKUP($D1879,metadata!$B$2:$S$450,11,FALSE)</f>
        <v>Atrophaneura alcinous</v>
      </c>
      <c r="O1879" t="str">
        <f>VLOOKUP($D1879,metadata!$B$2:$S$450,12,FALSE)</f>
        <v>lepidoptera</v>
      </c>
      <c r="P1879" t="str">
        <f>VLOOKUP($D1879,metadata!$B$2:$S$450,13,FALSE)</f>
        <v xml:space="preserve"> Fuchu</v>
      </c>
      <c r="Q1879">
        <f>VLOOKUP($D1879,metadata!$B$2:$S$450,14,FALSE)</f>
        <v>35.668968999999997</v>
      </c>
      <c r="R1879">
        <f>VLOOKUP($D1879,metadata!$B$2:$S$450,15,FALSE)</f>
        <v>139.47766899999999</v>
      </c>
      <c r="S1879">
        <f>VLOOKUP($D1879,metadata!$B$2:$S$450,16,FALSE)</f>
        <v>0.05</v>
      </c>
      <c r="T1879">
        <f>VLOOKUP($D1879,metadata!$B$2:$S$450,17,FALSE)</f>
        <v>50</v>
      </c>
      <c r="U1879">
        <f>VLOOKUP($D1879,metadata!$B$2:$S$450,18,FALSE)</f>
        <v>0</v>
      </c>
      <c r="V1879">
        <f>VLOOKUP($D1879,metadata!$B$2:$Z$450,19,FALSE)</f>
        <v>25</v>
      </c>
      <c r="W1879" t="str">
        <f>VLOOKUP($D1879,metadata!$B$2:$Z$450,20,FALSE)</f>
        <v>global average</v>
      </c>
      <c r="X1879">
        <f>VLOOKUP($D1879,metadata!$B$2:$Z$450,21,FALSE)</f>
        <v>0</v>
      </c>
      <c r="Y1879">
        <f>VLOOKUP($D1879,metadata!$B$2:$Z$450,22,FALSE)</f>
        <v>19</v>
      </c>
      <c r="Z1879">
        <f>VLOOKUP($D1879,metadata!$B$2:$Z$450,23,FALSE)</f>
        <v>0</v>
      </c>
      <c r="AA1879">
        <f>VLOOKUP($D1879,metadata!$B$2:$Z$450,24,FALSE)</f>
        <v>0</v>
      </c>
      <c r="AB1879">
        <f>VLOOKUP($D1879,metadata!$B$2:$Z$450,25,FALSE)</f>
        <v>0</v>
      </c>
    </row>
    <row r="1880" spans="3:28" x14ac:dyDescent="0.3">
      <c r="C1880">
        <v>1879</v>
      </c>
      <c r="D1880" s="11" t="str">
        <f t="shared" si="29"/>
        <v>19- Fuchu</v>
      </c>
      <c r="E1880" t="str">
        <f>VLOOKUP($D1880,metadata!$B$2:$S$450,2,FALSE)</f>
        <v>Kato, Y</v>
      </c>
      <c r="F1880" t="str">
        <f>VLOOKUP($D1880,metadata!$B$2:$S$450,3,FALSE)</f>
        <v>Geographic variation in photoperiodic response for the induction of pupal diapause in the Aristolochia-feeding butterfly Atrophaneura alcinous</v>
      </c>
      <c r="G1880" t="str">
        <f>VLOOKUP($D1880,metadata!$B$2:$S$450,4,FALSE)</f>
        <v>10.1303/aez.2005.347</v>
      </c>
      <c r="H1880" t="str">
        <f>VLOOKUP($D1880,metadata!$B$2:$S$450,5,FALSE)</f>
        <v>y</v>
      </c>
      <c r="I1880" t="str">
        <f>VLOOKUP($D1880,metadata!$B$2:$S$450,6,FALSE)</f>
        <v>a</v>
      </c>
      <c r="J1880" t="str">
        <f>VLOOKUP($D1880,metadata!$B$2:$S$450,7,FALSE)</f>
        <v>i</v>
      </c>
      <c r="K1880">
        <f>VLOOKUP($D1880,metadata!$B$2:$S$450,8,FALSE)</f>
        <v>7</v>
      </c>
      <c r="L1880">
        <f>VLOOKUP($D1880,metadata!$B$2:$S$450,9,FALSE)</f>
        <v>5</v>
      </c>
      <c r="M1880">
        <f>VLOOKUP($D1880,metadata!$B$2:$S$450,10,FALSE)</f>
        <v>0</v>
      </c>
      <c r="N1880" t="str">
        <f>VLOOKUP($D1880,metadata!$B$2:$S$450,11,FALSE)</f>
        <v>Atrophaneura alcinous</v>
      </c>
      <c r="O1880" t="str">
        <f>VLOOKUP($D1880,metadata!$B$2:$S$450,12,FALSE)</f>
        <v>lepidoptera</v>
      </c>
      <c r="P1880" t="str">
        <f>VLOOKUP($D1880,metadata!$B$2:$S$450,13,FALSE)</f>
        <v xml:space="preserve"> Fuchu</v>
      </c>
      <c r="Q1880">
        <f>VLOOKUP($D1880,metadata!$B$2:$S$450,14,FALSE)</f>
        <v>35.668968999999997</v>
      </c>
      <c r="R1880">
        <f>VLOOKUP($D1880,metadata!$B$2:$S$450,15,FALSE)</f>
        <v>139.47766899999999</v>
      </c>
      <c r="S1880">
        <f>VLOOKUP($D1880,metadata!$B$2:$S$450,16,FALSE)</f>
        <v>0.05</v>
      </c>
      <c r="T1880">
        <f>VLOOKUP($D1880,metadata!$B$2:$S$450,17,FALSE)</f>
        <v>50</v>
      </c>
      <c r="U1880">
        <f>VLOOKUP($D1880,metadata!$B$2:$S$450,18,FALSE)</f>
        <v>0</v>
      </c>
      <c r="V1880">
        <f>VLOOKUP($D1880,metadata!$B$2:$Z$450,19,FALSE)</f>
        <v>25</v>
      </c>
      <c r="W1880" t="str">
        <f>VLOOKUP($D1880,metadata!$B$2:$Z$450,20,FALSE)</f>
        <v>global average</v>
      </c>
      <c r="X1880">
        <f>VLOOKUP($D1880,metadata!$B$2:$Z$450,21,FALSE)</f>
        <v>0</v>
      </c>
      <c r="Y1880">
        <f>VLOOKUP($D1880,metadata!$B$2:$Z$450,22,FALSE)</f>
        <v>19</v>
      </c>
      <c r="Z1880">
        <f>VLOOKUP($D1880,metadata!$B$2:$Z$450,23,FALSE)</f>
        <v>0</v>
      </c>
      <c r="AA1880">
        <f>VLOOKUP($D1880,metadata!$B$2:$Z$450,24,FALSE)</f>
        <v>0</v>
      </c>
      <c r="AB1880">
        <f>VLOOKUP($D1880,metadata!$B$2:$Z$450,25,FALSE)</f>
        <v>0</v>
      </c>
    </row>
    <row r="1881" spans="3:28" x14ac:dyDescent="0.3">
      <c r="C1881">
        <v>1880</v>
      </c>
      <c r="D1881" s="11" t="str">
        <f t="shared" si="29"/>
        <v>19- Fuchu</v>
      </c>
      <c r="E1881" t="str">
        <f>VLOOKUP($D1881,metadata!$B$2:$S$450,2,FALSE)</f>
        <v>Kato, Y</v>
      </c>
      <c r="F1881" t="str">
        <f>VLOOKUP($D1881,metadata!$B$2:$S$450,3,FALSE)</f>
        <v>Geographic variation in photoperiodic response for the induction of pupal diapause in the Aristolochia-feeding butterfly Atrophaneura alcinous</v>
      </c>
      <c r="G1881" t="str">
        <f>VLOOKUP($D1881,metadata!$B$2:$S$450,4,FALSE)</f>
        <v>10.1303/aez.2005.347</v>
      </c>
      <c r="H1881" t="str">
        <f>VLOOKUP($D1881,metadata!$B$2:$S$450,5,FALSE)</f>
        <v>y</v>
      </c>
      <c r="I1881" t="str">
        <f>VLOOKUP($D1881,metadata!$B$2:$S$450,6,FALSE)</f>
        <v>a</v>
      </c>
      <c r="J1881" t="str">
        <f>VLOOKUP($D1881,metadata!$B$2:$S$450,7,FALSE)</f>
        <v>i</v>
      </c>
      <c r="K1881">
        <f>VLOOKUP($D1881,metadata!$B$2:$S$450,8,FALSE)</f>
        <v>7</v>
      </c>
      <c r="L1881">
        <f>VLOOKUP($D1881,metadata!$B$2:$S$450,9,FALSE)</f>
        <v>5</v>
      </c>
      <c r="M1881">
        <f>VLOOKUP($D1881,metadata!$B$2:$S$450,10,FALSE)</f>
        <v>0</v>
      </c>
      <c r="N1881" t="str">
        <f>VLOOKUP($D1881,metadata!$B$2:$S$450,11,FALSE)</f>
        <v>Atrophaneura alcinous</v>
      </c>
      <c r="O1881" t="str">
        <f>VLOOKUP($D1881,metadata!$B$2:$S$450,12,FALSE)</f>
        <v>lepidoptera</v>
      </c>
      <c r="P1881" t="str">
        <f>VLOOKUP($D1881,metadata!$B$2:$S$450,13,FALSE)</f>
        <v xml:space="preserve"> Fuchu</v>
      </c>
      <c r="Q1881">
        <f>VLOOKUP($D1881,metadata!$B$2:$S$450,14,FALSE)</f>
        <v>35.668968999999997</v>
      </c>
      <c r="R1881">
        <f>VLOOKUP($D1881,metadata!$B$2:$S$450,15,FALSE)</f>
        <v>139.47766899999999</v>
      </c>
      <c r="S1881">
        <f>VLOOKUP($D1881,metadata!$B$2:$S$450,16,FALSE)</f>
        <v>0.05</v>
      </c>
      <c r="T1881">
        <f>VLOOKUP($D1881,metadata!$B$2:$S$450,17,FALSE)</f>
        <v>50</v>
      </c>
      <c r="U1881">
        <f>VLOOKUP($D1881,metadata!$B$2:$S$450,18,FALSE)</f>
        <v>0</v>
      </c>
      <c r="V1881">
        <f>VLOOKUP($D1881,metadata!$B$2:$Z$450,19,FALSE)</f>
        <v>25</v>
      </c>
      <c r="W1881" t="str">
        <f>VLOOKUP($D1881,metadata!$B$2:$Z$450,20,FALSE)</f>
        <v>global average</v>
      </c>
      <c r="X1881">
        <f>VLOOKUP($D1881,metadata!$B$2:$Z$450,21,FALSE)</f>
        <v>0</v>
      </c>
      <c r="Y1881">
        <f>VLOOKUP($D1881,metadata!$B$2:$Z$450,22,FALSE)</f>
        <v>19</v>
      </c>
      <c r="Z1881">
        <f>VLOOKUP($D1881,metadata!$B$2:$Z$450,23,FALSE)</f>
        <v>0</v>
      </c>
      <c r="AA1881">
        <f>VLOOKUP($D1881,metadata!$B$2:$Z$450,24,FALSE)</f>
        <v>0</v>
      </c>
      <c r="AB1881">
        <f>VLOOKUP($D1881,metadata!$B$2:$Z$450,25,FALSE)</f>
        <v>0</v>
      </c>
    </row>
    <row r="1882" spans="3:28" x14ac:dyDescent="0.3">
      <c r="C1882">
        <v>1881</v>
      </c>
      <c r="D1882" s="11" t="str">
        <f t="shared" si="29"/>
        <v>19- Fuchu</v>
      </c>
      <c r="E1882" t="str">
        <f>VLOOKUP($D1882,metadata!$B$2:$S$450,2,FALSE)</f>
        <v>Kato, Y</v>
      </c>
      <c r="F1882" t="str">
        <f>VLOOKUP($D1882,metadata!$B$2:$S$450,3,FALSE)</f>
        <v>Geographic variation in photoperiodic response for the induction of pupal diapause in the Aristolochia-feeding butterfly Atrophaneura alcinous</v>
      </c>
      <c r="G1882" t="str">
        <f>VLOOKUP($D1882,metadata!$B$2:$S$450,4,FALSE)</f>
        <v>10.1303/aez.2005.347</v>
      </c>
      <c r="H1882" t="str">
        <f>VLOOKUP($D1882,metadata!$B$2:$S$450,5,FALSE)</f>
        <v>y</v>
      </c>
      <c r="I1882" t="str">
        <f>VLOOKUP($D1882,metadata!$B$2:$S$450,6,FALSE)</f>
        <v>a</v>
      </c>
      <c r="J1882" t="str">
        <f>VLOOKUP($D1882,metadata!$B$2:$S$450,7,FALSE)</f>
        <v>i</v>
      </c>
      <c r="K1882">
        <f>VLOOKUP($D1882,metadata!$B$2:$S$450,8,FALSE)</f>
        <v>7</v>
      </c>
      <c r="L1882">
        <f>VLOOKUP($D1882,metadata!$B$2:$S$450,9,FALSE)</f>
        <v>5</v>
      </c>
      <c r="M1882">
        <f>VLOOKUP($D1882,metadata!$B$2:$S$450,10,FALSE)</f>
        <v>0</v>
      </c>
      <c r="N1882" t="str">
        <f>VLOOKUP($D1882,metadata!$B$2:$S$450,11,FALSE)</f>
        <v>Atrophaneura alcinous</v>
      </c>
      <c r="O1882" t="str">
        <f>VLOOKUP($D1882,metadata!$B$2:$S$450,12,FALSE)</f>
        <v>lepidoptera</v>
      </c>
      <c r="P1882" t="str">
        <f>VLOOKUP($D1882,metadata!$B$2:$S$450,13,FALSE)</f>
        <v xml:space="preserve"> Fuchu</v>
      </c>
      <c r="Q1882">
        <f>VLOOKUP($D1882,metadata!$B$2:$S$450,14,FALSE)</f>
        <v>35.668968999999997</v>
      </c>
      <c r="R1882">
        <f>VLOOKUP($D1882,metadata!$B$2:$S$450,15,FALSE)</f>
        <v>139.47766899999999</v>
      </c>
      <c r="S1882">
        <f>VLOOKUP($D1882,metadata!$B$2:$S$450,16,FALSE)</f>
        <v>0.05</v>
      </c>
      <c r="T1882">
        <f>VLOOKUP($D1882,metadata!$B$2:$S$450,17,FALSE)</f>
        <v>50</v>
      </c>
      <c r="U1882">
        <f>VLOOKUP($D1882,metadata!$B$2:$S$450,18,FALSE)</f>
        <v>0</v>
      </c>
      <c r="V1882">
        <f>VLOOKUP($D1882,metadata!$B$2:$Z$450,19,FALSE)</f>
        <v>25</v>
      </c>
      <c r="W1882" t="str">
        <f>VLOOKUP($D1882,metadata!$B$2:$Z$450,20,FALSE)</f>
        <v>global average</v>
      </c>
      <c r="X1882">
        <f>VLOOKUP($D1882,metadata!$B$2:$Z$450,21,FALSE)</f>
        <v>0</v>
      </c>
      <c r="Y1882">
        <f>VLOOKUP($D1882,metadata!$B$2:$Z$450,22,FALSE)</f>
        <v>19</v>
      </c>
      <c r="Z1882">
        <f>VLOOKUP($D1882,metadata!$B$2:$Z$450,23,FALSE)</f>
        <v>0</v>
      </c>
      <c r="AA1882">
        <f>VLOOKUP($D1882,metadata!$B$2:$Z$450,24,FALSE)</f>
        <v>0</v>
      </c>
      <c r="AB1882">
        <f>VLOOKUP($D1882,metadata!$B$2:$Z$450,25,FALSE)</f>
        <v>0</v>
      </c>
    </row>
    <row r="1883" spans="3:28" x14ac:dyDescent="0.3">
      <c r="C1883">
        <v>1882</v>
      </c>
      <c r="D1883" s="11" t="str">
        <f t="shared" si="29"/>
        <v>19- Fuchu</v>
      </c>
      <c r="E1883" t="str">
        <f>VLOOKUP($D1883,metadata!$B$2:$S$450,2,FALSE)</f>
        <v>Kato, Y</v>
      </c>
      <c r="F1883" t="str">
        <f>VLOOKUP($D1883,metadata!$B$2:$S$450,3,FALSE)</f>
        <v>Geographic variation in photoperiodic response for the induction of pupal diapause in the Aristolochia-feeding butterfly Atrophaneura alcinous</v>
      </c>
      <c r="G1883" t="str">
        <f>VLOOKUP($D1883,metadata!$B$2:$S$450,4,FALSE)</f>
        <v>10.1303/aez.2005.347</v>
      </c>
      <c r="H1883" t="str">
        <f>VLOOKUP($D1883,metadata!$B$2:$S$450,5,FALSE)</f>
        <v>y</v>
      </c>
      <c r="I1883" t="str">
        <f>VLOOKUP($D1883,metadata!$B$2:$S$450,6,FALSE)</f>
        <v>a</v>
      </c>
      <c r="J1883" t="str">
        <f>VLOOKUP($D1883,metadata!$B$2:$S$450,7,FALSE)</f>
        <v>i</v>
      </c>
      <c r="K1883">
        <f>VLOOKUP($D1883,metadata!$B$2:$S$450,8,FALSE)</f>
        <v>7</v>
      </c>
      <c r="L1883">
        <f>VLOOKUP($D1883,metadata!$B$2:$S$450,9,FALSE)</f>
        <v>5</v>
      </c>
      <c r="M1883">
        <f>VLOOKUP($D1883,metadata!$B$2:$S$450,10,FALSE)</f>
        <v>0</v>
      </c>
      <c r="N1883" t="str">
        <f>VLOOKUP($D1883,metadata!$B$2:$S$450,11,FALSE)</f>
        <v>Atrophaneura alcinous</v>
      </c>
      <c r="O1883" t="str">
        <f>VLOOKUP($D1883,metadata!$B$2:$S$450,12,FALSE)</f>
        <v>lepidoptera</v>
      </c>
      <c r="P1883" t="str">
        <f>VLOOKUP($D1883,metadata!$B$2:$S$450,13,FALSE)</f>
        <v xml:space="preserve"> Fuchu</v>
      </c>
      <c r="Q1883">
        <f>VLOOKUP($D1883,metadata!$B$2:$S$450,14,FALSE)</f>
        <v>35.668968999999997</v>
      </c>
      <c r="R1883">
        <f>VLOOKUP($D1883,metadata!$B$2:$S$450,15,FALSE)</f>
        <v>139.47766899999999</v>
      </c>
      <c r="S1883">
        <f>VLOOKUP($D1883,metadata!$B$2:$S$450,16,FALSE)</f>
        <v>0.05</v>
      </c>
      <c r="T1883">
        <f>VLOOKUP($D1883,metadata!$B$2:$S$450,17,FALSE)</f>
        <v>50</v>
      </c>
      <c r="U1883">
        <f>VLOOKUP($D1883,metadata!$B$2:$S$450,18,FALSE)</f>
        <v>0</v>
      </c>
      <c r="V1883">
        <f>VLOOKUP($D1883,metadata!$B$2:$Z$450,19,FALSE)</f>
        <v>25</v>
      </c>
      <c r="W1883" t="str">
        <f>VLOOKUP($D1883,metadata!$B$2:$Z$450,20,FALSE)</f>
        <v>global average</v>
      </c>
      <c r="X1883">
        <f>VLOOKUP($D1883,metadata!$B$2:$Z$450,21,FALSE)</f>
        <v>0</v>
      </c>
      <c r="Y1883">
        <f>VLOOKUP($D1883,metadata!$B$2:$Z$450,22,FALSE)</f>
        <v>19</v>
      </c>
      <c r="Z1883">
        <f>VLOOKUP($D1883,metadata!$B$2:$Z$450,23,FALSE)</f>
        <v>0</v>
      </c>
      <c r="AA1883">
        <f>VLOOKUP($D1883,metadata!$B$2:$Z$450,24,FALSE)</f>
        <v>0</v>
      </c>
      <c r="AB1883">
        <f>VLOOKUP($D1883,metadata!$B$2:$Z$450,25,FALSE)</f>
        <v>0</v>
      </c>
    </row>
    <row r="1884" spans="3:28" x14ac:dyDescent="0.3">
      <c r="C1884">
        <v>1883</v>
      </c>
      <c r="D1884" s="11" t="str">
        <f t="shared" si="29"/>
        <v>19- Fuchu</v>
      </c>
      <c r="E1884" t="str">
        <f>VLOOKUP($D1884,metadata!$B$2:$S$450,2,FALSE)</f>
        <v>Kato, Y</v>
      </c>
      <c r="F1884" t="str">
        <f>VLOOKUP($D1884,metadata!$B$2:$S$450,3,FALSE)</f>
        <v>Geographic variation in photoperiodic response for the induction of pupal diapause in the Aristolochia-feeding butterfly Atrophaneura alcinous</v>
      </c>
      <c r="G1884" t="str">
        <f>VLOOKUP($D1884,metadata!$B$2:$S$450,4,FALSE)</f>
        <v>10.1303/aez.2005.347</v>
      </c>
      <c r="H1884" t="str">
        <f>VLOOKUP($D1884,metadata!$B$2:$S$450,5,FALSE)</f>
        <v>y</v>
      </c>
      <c r="I1884" t="str">
        <f>VLOOKUP($D1884,metadata!$B$2:$S$450,6,FALSE)</f>
        <v>a</v>
      </c>
      <c r="J1884" t="str">
        <f>VLOOKUP($D1884,metadata!$B$2:$S$450,7,FALSE)</f>
        <v>i</v>
      </c>
      <c r="K1884">
        <f>VLOOKUP($D1884,metadata!$B$2:$S$450,8,FALSE)</f>
        <v>7</v>
      </c>
      <c r="L1884">
        <f>VLOOKUP($D1884,metadata!$B$2:$S$450,9,FALSE)</f>
        <v>5</v>
      </c>
      <c r="M1884">
        <f>VLOOKUP($D1884,metadata!$B$2:$S$450,10,FALSE)</f>
        <v>0</v>
      </c>
      <c r="N1884" t="str">
        <f>VLOOKUP($D1884,metadata!$B$2:$S$450,11,FALSE)</f>
        <v>Atrophaneura alcinous</v>
      </c>
      <c r="O1884" t="str">
        <f>VLOOKUP($D1884,metadata!$B$2:$S$450,12,FALSE)</f>
        <v>lepidoptera</v>
      </c>
      <c r="P1884" t="str">
        <f>VLOOKUP($D1884,metadata!$B$2:$S$450,13,FALSE)</f>
        <v xml:space="preserve"> Fuchu</v>
      </c>
      <c r="Q1884">
        <f>VLOOKUP($D1884,metadata!$B$2:$S$450,14,FALSE)</f>
        <v>35.668968999999997</v>
      </c>
      <c r="R1884">
        <f>VLOOKUP($D1884,metadata!$B$2:$S$450,15,FALSE)</f>
        <v>139.47766899999999</v>
      </c>
      <c r="S1884">
        <f>VLOOKUP($D1884,metadata!$B$2:$S$450,16,FALSE)</f>
        <v>0.05</v>
      </c>
      <c r="T1884">
        <f>VLOOKUP($D1884,metadata!$B$2:$S$450,17,FALSE)</f>
        <v>50</v>
      </c>
      <c r="U1884">
        <f>VLOOKUP($D1884,metadata!$B$2:$S$450,18,FALSE)</f>
        <v>0</v>
      </c>
      <c r="V1884">
        <f>VLOOKUP($D1884,metadata!$B$2:$Z$450,19,FALSE)</f>
        <v>25</v>
      </c>
      <c r="W1884" t="str">
        <f>VLOOKUP($D1884,metadata!$B$2:$Z$450,20,FALSE)</f>
        <v>global average</v>
      </c>
      <c r="X1884">
        <f>VLOOKUP($D1884,metadata!$B$2:$Z$450,21,FALSE)</f>
        <v>0</v>
      </c>
      <c r="Y1884">
        <f>VLOOKUP($D1884,metadata!$B$2:$Z$450,22,FALSE)</f>
        <v>19</v>
      </c>
      <c r="Z1884">
        <f>VLOOKUP($D1884,metadata!$B$2:$Z$450,23,FALSE)</f>
        <v>0</v>
      </c>
      <c r="AA1884">
        <f>VLOOKUP($D1884,metadata!$B$2:$Z$450,24,FALSE)</f>
        <v>0</v>
      </c>
      <c r="AB1884">
        <f>VLOOKUP($D1884,metadata!$B$2:$Z$450,25,FALSE)</f>
        <v>0</v>
      </c>
    </row>
    <row r="1885" spans="3:28" x14ac:dyDescent="0.3">
      <c r="C1885">
        <v>1884</v>
      </c>
      <c r="D1885" s="11" t="str">
        <f t="shared" si="29"/>
        <v>19- Fuchu</v>
      </c>
      <c r="E1885" t="str">
        <f>VLOOKUP($D1885,metadata!$B$2:$S$450,2,FALSE)</f>
        <v>Kato, Y</v>
      </c>
      <c r="F1885" t="str">
        <f>VLOOKUP($D1885,metadata!$B$2:$S$450,3,FALSE)</f>
        <v>Geographic variation in photoperiodic response for the induction of pupal diapause in the Aristolochia-feeding butterfly Atrophaneura alcinous</v>
      </c>
      <c r="G1885" t="str">
        <f>VLOOKUP($D1885,metadata!$B$2:$S$450,4,FALSE)</f>
        <v>10.1303/aez.2005.347</v>
      </c>
      <c r="H1885" t="str">
        <f>VLOOKUP($D1885,metadata!$B$2:$S$450,5,FALSE)</f>
        <v>y</v>
      </c>
      <c r="I1885" t="str">
        <f>VLOOKUP($D1885,metadata!$B$2:$S$450,6,FALSE)</f>
        <v>a</v>
      </c>
      <c r="J1885" t="str">
        <f>VLOOKUP($D1885,metadata!$B$2:$S$450,7,FALSE)</f>
        <v>i</v>
      </c>
      <c r="K1885">
        <f>VLOOKUP($D1885,metadata!$B$2:$S$450,8,FALSE)</f>
        <v>7</v>
      </c>
      <c r="L1885">
        <f>VLOOKUP($D1885,metadata!$B$2:$S$450,9,FALSE)</f>
        <v>5</v>
      </c>
      <c r="M1885">
        <f>VLOOKUP($D1885,metadata!$B$2:$S$450,10,FALSE)</f>
        <v>0</v>
      </c>
      <c r="N1885" t="str">
        <f>VLOOKUP($D1885,metadata!$B$2:$S$450,11,FALSE)</f>
        <v>Atrophaneura alcinous</v>
      </c>
      <c r="O1885" t="str">
        <f>VLOOKUP($D1885,metadata!$B$2:$S$450,12,FALSE)</f>
        <v>lepidoptera</v>
      </c>
      <c r="P1885" t="str">
        <f>VLOOKUP($D1885,metadata!$B$2:$S$450,13,FALSE)</f>
        <v xml:space="preserve"> Fuchu</v>
      </c>
      <c r="Q1885">
        <f>VLOOKUP($D1885,metadata!$B$2:$S$450,14,FALSE)</f>
        <v>35.668968999999997</v>
      </c>
      <c r="R1885">
        <f>VLOOKUP($D1885,metadata!$B$2:$S$450,15,FALSE)</f>
        <v>139.47766899999999</v>
      </c>
      <c r="S1885">
        <f>VLOOKUP($D1885,metadata!$B$2:$S$450,16,FALSE)</f>
        <v>0.05</v>
      </c>
      <c r="T1885">
        <f>VLOOKUP($D1885,metadata!$B$2:$S$450,17,FALSE)</f>
        <v>50</v>
      </c>
      <c r="U1885">
        <f>VLOOKUP($D1885,metadata!$B$2:$S$450,18,FALSE)</f>
        <v>0</v>
      </c>
      <c r="V1885">
        <f>VLOOKUP($D1885,metadata!$B$2:$Z$450,19,FALSE)</f>
        <v>25</v>
      </c>
      <c r="W1885" t="str">
        <f>VLOOKUP($D1885,metadata!$B$2:$Z$450,20,FALSE)</f>
        <v>global average</v>
      </c>
      <c r="X1885">
        <f>VLOOKUP($D1885,metadata!$B$2:$Z$450,21,FALSE)</f>
        <v>0</v>
      </c>
      <c r="Y1885">
        <f>VLOOKUP($D1885,metadata!$B$2:$Z$450,22,FALSE)</f>
        <v>19</v>
      </c>
      <c r="Z1885">
        <f>VLOOKUP($D1885,metadata!$B$2:$Z$450,23,FALSE)</f>
        <v>0</v>
      </c>
      <c r="AA1885">
        <f>VLOOKUP($D1885,metadata!$B$2:$Z$450,24,FALSE)</f>
        <v>0</v>
      </c>
      <c r="AB1885">
        <f>VLOOKUP($D1885,metadata!$B$2:$Z$450,25,FALSE)</f>
        <v>0</v>
      </c>
    </row>
    <row r="1886" spans="3:28" x14ac:dyDescent="0.3">
      <c r="C1886">
        <v>1885</v>
      </c>
      <c r="D1886" s="11" t="str">
        <f t="shared" si="29"/>
        <v>19- Fuchu</v>
      </c>
      <c r="E1886" t="str">
        <f>VLOOKUP($D1886,metadata!$B$2:$S$450,2,FALSE)</f>
        <v>Kato, Y</v>
      </c>
      <c r="F1886" t="str">
        <f>VLOOKUP($D1886,metadata!$B$2:$S$450,3,FALSE)</f>
        <v>Geographic variation in photoperiodic response for the induction of pupal diapause in the Aristolochia-feeding butterfly Atrophaneura alcinous</v>
      </c>
      <c r="G1886" t="str">
        <f>VLOOKUP($D1886,metadata!$B$2:$S$450,4,FALSE)</f>
        <v>10.1303/aez.2005.347</v>
      </c>
      <c r="H1886" t="str">
        <f>VLOOKUP($D1886,metadata!$B$2:$S$450,5,FALSE)</f>
        <v>y</v>
      </c>
      <c r="I1886" t="str">
        <f>VLOOKUP($D1886,metadata!$B$2:$S$450,6,FALSE)</f>
        <v>a</v>
      </c>
      <c r="J1886" t="str">
        <f>VLOOKUP($D1886,metadata!$B$2:$S$450,7,FALSE)</f>
        <v>i</v>
      </c>
      <c r="K1886">
        <f>VLOOKUP($D1886,metadata!$B$2:$S$450,8,FALSE)</f>
        <v>7</v>
      </c>
      <c r="L1886">
        <f>VLOOKUP($D1886,metadata!$B$2:$S$450,9,FALSE)</f>
        <v>5</v>
      </c>
      <c r="M1886">
        <f>VLOOKUP($D1886,metadata!$B$2:$S$450,10,FALSE)</f>
        <v>0</v>
      </c>
      <c r="N1886" t="str">
        <f>VLOOKUP($D1886,metadata!$B$2:$S$450,11,FALSE)</f>
        <v>Atrophaneura alcinous</v>
      </c>
      <c r="O1886" t="str">
        <f>VLOOKUP($D1886,metadata!$B$2:$S$450,12,FALSE)</f>
        <v>lepidoptera</v>
      </c>
      <c r="P1886" t="str">
        <f>VLOOKUP($D1886,metadata!$B$2:$S$450,13,FALSE)</f>
        <v xml:space="preserve"> Fuchu</v>
      </c>
      <c r="Q1886">
        <f>VLOOKUP($D1886,metadata!$B$2:$S$450,14,FALSE)</f>
        <v>35.668968999999997</v>
      </c>
      <c r="R1886">
        <f>VLOOKUP($D1886,metadata!$B$2:$S$450,15,FALSE)</f>
        <v>139.47766899999999</v>
      </c>
      <c r="S1886">
        <f>VLOOKUP($D1886,metadata!$B$2:$S$450,16,FALSE)</f>
        <v>0.05</v>
      </c>
      <c r="T1886">
        <f>VLOOKUP($D1886,metadata!$B$2:$S$450,17,FALSE)</f>
        <v>50</v>
      </c>
      <c r="U1886">
        <f>VLOOKUP($D1886,metadata!$B$2:$S$450,18,FALSE)</f>
        <v>0</v>
      </c>
      <c r="V1886">
        <f>VLOOKUP($D1886,metadata!$B$2:$Z$450,19,FALSE)</f>
        <v>25</v>
      </c>
      <c r="W1886" t="str">
        <f>VLOOKUP($D1886,metadata!$B$2:$Z$450,20,FALSE)</f>
        <v>global average</v>
      </c>
      <c r="X1886">
        <f>VLOOKUP($D1886,metadata!$B$2:$Z$450,21,FALSE)</f>
        <v>0</v>
      </c>
      <c r="Y1886">
        <f>VLOOKUP($D1886,metadata!$B$2:$Z$450,22,FALSE)</f>
        <v>19</v>
      </c>
      <c r="Z1886">
        <f>VLOOKUP($D1886,metadata!$B$2:$Z$450,23,FALSE)</f>
        <v>0</v>
      </c>
      <c r="AA1886">
        <f>VLOOKUP($D1886,metadata!$B$2:$Z$450,24,FALSE)</f>
        <v>0</v>
      </c>
      <c r="AB1886">
        <f>VLOOKUP($D1886,metadata!$B$2:$Z$450,25,FALSE)</f>
        <v>0</v>
      </c>
    </row>
    <row r="1887" spans="3:28" x14ac:dyDescent="0.3">
      <c r="C1887">
        <v>1886</v>
      </c>
      <c r="D1887" s="11" t="str">
        <f t="shared" si="29"/>
        <v>19- Fuchu</v>
      </c>
      <c r="E1887" t="str">
        <f>VLOOKUP($D1887,metadata!$B$2:$S$450,2,FALSE)</f>
        <v>Kato, Y</v>
      </c>
      <c r="F1887" t="str">
        <f>VLOOKUP($D1887,metadata!$B$2:$S$450,3,FALSE)</f>
        <v>Geographic variation in photoperiodic response for the induction of pupal diapause in the Aristolochia-feeding butterfly Atrophaneura alcinous</v>
      </c>
      <c r="G1887" t="str">
        <f>VLOOKUP($D1887,metadata!$B$2:$S$450,4,FALSE)</f>
        <v>10.1303/aez.2005.347</v>
      </c>
      <c r="H1887" t="str">
        <f>VLOOKUP($D1887,metadata!$B$2:$S$450,5,FALSE)</f>
        <v>y</v>
      </c>
      <c r="I1887" t="str">
        <f>VLOOKUP($D1887,metadata!$B$2:$S$450,6,FALSE)</f>
        <v>a</v>
      </c>
      <c r="J1887" t="str">
        <f>VLOOKUP($D1887,metadata!$B$2:$S$450,7,FALSE)</f>
        <v>i</v>
      </c>
      <c r="K1887">
        <f>VLOOKUP($D1887,metadata!$B$2:$S$450,8,FALSE)</f>
        <v>7</v>
      </c>
      <c r="L1887">
        <f>VLOOKUP($D1887,metadata!$B$2:$S$450,9,FALSE)</f>
        <v>5</v>
      </c>
      <c r="M1887">
        <f>VLOOKUP($D1887,metadata!$B$2:$S$450,10,FALSE)</f>
        <v>0</v>
      </c>
      <c r="N1887" t="str">
        <f>VLOOKUP($D1887,metadata!$B$2:$S$450,11,FALSE)</f>
        <v>Atrophaneura alcinous</v>
      </c>
      <c r="O1887" t="str">
        <f>VLOOKUP($D1887,metadata!$B$2:$S$450,12,FALSE)</f>
        <v>lepidoptera</v>
      </c>
      <c r="P1887" t="str">
        <f>VLOOKUP($D1887,metadata!$B$2:$S$450,13,FALSE)</f>
        <v xml:space="preserve"> Fuchu</v>
      </c>
      <c r="Q1887">
        <f>VLOOKUP($D1887,metadata!$B$2:$S$450,14,FALSE)</f>
        <v>35.668968999999997</v>
      </c>
      <c r="R1887">
        <f>VLOOKUP($D1887,metadata!$B$2:$S$450,15,FALSE)</f>
        <v>139.47766899999999</v>
      </c>
      <c r="S1887">
        <f>VLOOKUP($D1887,metadata!$B$2:$S$450,16,FALSE)</f>
        <v>0.05</v>
      </c>
      <c r="T1887">
        <f>VLOOKUP($D1887,metadata!$B$2:$S$450,17,FALSE)</f>
        <v>50</v>
      </c>
      <c r="U1887">
        <f>VLOOKUP($D1887,metadata!$B$2:$S$450,18,FALSE)</f>
        <v>0</v>
      </c>
      <c r="V1887">
        <f>VLOOKUP($D1887,metadata!$B$2:$Z$450,19,FALSE)</f>
        <v>25</v>
      </c>
      <c r="W1887" t="str">
        <f>VLOOKUP($D1887,metadata!$B$2:$Z$450,20,FALSE)</f>
        <v>global average</v>
      </c>
      <c r="X1887">
        <f>VLOOKUP($D1887,metadata!$B$2:$Z$450,21,FALSE)</f>
        <v>0</v>
      </c>
      <c r="Y1887">
        <f>VLOOKUP($D1887,metadata!$B$2:$Z$450,22,FALSE)</f>
        <v>19</v>
      </c>
      <c r="Z1887">
        <f>VLOOKUP($D1887,metadata!$B$2:$Z$450,23,FALSE)</f>
        <v>0</v>
      </c>
      <c r="AA1887">
        <f>VLOOKUP($D1887,metadata!$B$2:$Z$450,24,FALSE)</f>
        <v>0</v>
      </c>
      <c r="AB1887">
        <f>VLOOKUP($D1887,metadata!$B$2:$Z$450,25,FALSE)</f>
        <v>0</v>
      </c>
    </row>
    <row r="1888" spans="3:28" x14ac:dyDescent="0.3">
      <c r="C1888">
        <v>1887</v>
      </c>
      <c r="D1888" s="11" t="str">
        <f t="shared" si="29"/>
        <v>19- Fuchu</v>
      </c>
      <c r="E1888" t="str">
        <f>VLOOKUP($D1888,metadata!$B$2:$S$450,2,FALSE)</f>
        <v>Kato, Y</v>
      </c>
      <c r="F1888" t="str">
        <f>VLOOKUP($D1888,metadata!$B$2:$S$450,3,FALSE)</f>
        <v>Geographic variation in photoperiodic response for the induction of pupal diapause in the Aristolochia-feeding butterfly Atrophaneura alcinous</v>
      </c>
      <c r="G1888" t="str">
        <f>VLOOKUP($D1888,metadata!$B$2:$S$450,4,FALSE)</f>
        <v>10.1303/aez.2005.347</v>
      </c>
      <c r="H1888" t="str">
        <f>VLOOKUP($D1888,metadata!$B$2:$S$450,5,FALSE)</f>
        <v>y</v>
      </c>
      <c r="I1888" t="str">
        <f>VLOOKUP($D1888,metadata!$B$2:$S$450,6,FALSE)</f>
        <v>a</v>
      </c>
      <c r="J1888" t="str">
        <f>VLOOKUP($D1888,metadata!$B$2:$S$450,7,FALSE)</f>
        <v>i</v>
      </c>
      <c r="K1888">
        <f>VLOOKUP($D1888,metadata!$B$2:$S$450,8,FALSE)</f>
        <v>7</v>
      </c>
      <c r="L1888">
        <f>VLOOKUP($D1888,metadata!$B$2:$S$450,9,FALSE)</f>
        <v>5</v>
      </c>
      <c r="M1888">
        <f>VLOOKUP($D1888,metadata!$B$2:$S$450,10,FALSE)</f>
        <v>0</v>
      </c>
      <c r="N1888" t="str">
        <f>VLOOKUP($D1888,metadata!$B$2:$S$450,11,FALSE)</f>
        <v>Atrophaneura alcinous</v>
      </c>
      <c r="O1888" t="str">
        <f>VLOOKUP($D1888,metadata!$B$2:$S$450,12,FALSE)</f>
        <v>lepidoptera</v>
      </c>
      <c r="P1888" t="str">
        <f>VLOOKUP($D1888,metadata!$B$2:$S$450,13,FALSE)</f>
        <v xml:space="preserve"> Fuchu</v>
      </c>
      <c r="Q1888">
        <f>VLOOKUP($D1888,metadata!$B$2:$S$450,14,FALSE)</f>
        <v>35.668968999999997</v>
      </c>
      <c r="R1888">
        <f>VLOOKUP($D1888,metadata!$B$2:$S$450,15,FALSE)</f>
        <v>139.47766899999999</v>
      </c>
      <c r="S1888">
        <f>VLOOKUP($D1888,metadata!$B$2:$S$450,16,FALSE)</f>
        <v>0.05</v>
      </c>
      <c r="T1888">
        <f>VLOOKUP($D1888,metadata!$B$2:$S$450,17,FALSE)</f>
        <v>50</v>
      </c>
      <c r="U1888">
        <f>VLOOKUP($D1888,metadata!$B$2:$S$450,18,FALSE)</f>
        <v>0</v>
      </c>
      <c r="V1888">
        <f>VLOOKUP($D1888,metadata!$B$2:$Z$450,19,FALSE)</f>
        <v>25</v>
      </c>
      <c r="W1888" t="str">
        <f>VLOOKUP($D1888,metadata!$B$2:$Z$450,20,FALSE)</f>
        <v>global average</v>
      </c>
      <c r="X1888">
        <f>VLOOKUP($D1888,metadata!$B$2:$Z$450,21,FALSE)</f>
        <v>0</v>
      </c>
      <c r="Y1888">
        <f>VLOOKUP($D1888,metadata!$B$2:$Z$450,22,FALSE)</f>
        <v>19</v>
      </c>
      <c r="Z1888">
        <f>VLOOKUP($D1888,metadata!$B$2:$Z$450,23,FALSE)</f>
        <v>0</v>
      </c>
      <c r="AA1888">
        <f>VLOOKUP($D1888,metadata!$B$2:$Z$450,24,FALSE)</f>
        <v>0</v>
      </c>
      <c r="AB1888">
        <f>VLOOKUP($D1888,metadata!$B$2:$Z$450,25,FALSE)</f>
        <v>0</v>
      </c>
    </row>
    <row r="1889" spans="3:28" x14ac:dyDescent="0.3">
      <c r="C1889">
        <v>1888</v>
      </c>
      <c r="D1889" s="11" t="str">
        <f t="shared" si="29"/>
        <v>19- Fuchu</v>
      </c>
      <c r="E1889" t="str">
        <f>VLOOKUP($D1889,metadata!$B$2:$S$450,2,FALSE)</f>
        <v>Kato, Y</v>
      </c>
      <c r="F1889" t="str">
        <f>VLOOKUP($D1889,metadata!$B$2:$S$450,3,FALSE)</f>
        <v>Geographic variation in photoperiodic response for the induction of pupal diapause in the Aristolochia-feeding butterfly Atrophaneura alcinous</v>
      </c>
      <c r="G1889" t="str">
        <f>VLOOKUP($D1889,metadata!$B$2:$S$450,4,FALSE)</f>
        <v>10.1303/aez.2005.347</v>
      </c>
      <c r="H1889" t="str">
        <f>VLOOKUP($D1889,metadata!$B$2:$S$450,5,FALSE)</f>
        <v>y</v>
      </c>
      <c r="I1889" t="str">
        <f>VLOOKUP($D1889,metadata!$B$2:$S$450,6,FALSE)</f>
        <v>a</v>
      </c>
      <c r="J1889" t="str">
        <f>VLOOKUP($D1889,metadata!$B$2:$S$450,7,FALSE)</f>
        <v>i</v>
      </c>
      <c r="K1889">
        <f>VLOOKUP($D1889,metadata!$B$2:$S$450,8,FALSE)</f>
        <v>7</v>
      </c>
      <c r="L1889">
        <f>VLOOKUP($D1889,metadata!$B$2:$S$450,9,FALSE)</f>
        <v>5</v>
      </c>
      <c r="M1889">
        <f>VLOOKUP($D1889,metadata!$B$2:$S$450,10,FALSE)</f>
        <v>0</v>
      </c>
      <c r="N1889" t="str">
        <f>VLOOKUP($D1889,metadata!$B$2:$S$450,11,FALSE)</f>
        <v>Atrophaneura alcinous</v>
      </c>
      <c r="O1889" t="str">
        <f>VLOOKUP($D1889,metadata!$B$2:$S$450,12,FALSE)</f>
        <v>lepidoptera</v>
      </c>
      <c r="P1889" t="str">
        <f>VLOOKUP($D1889,metadata!$B$2:$S$450,13,FALSE)</f>
        <v xml:space="preserve"> Fuchu</v>
      </c>
      <c r="Q1889">
        <f>VLOOKUP($D1889,metadata!$B$2:$S$450,14,FALSE)</f>
        <v>35.668968999999997</v>
      </c>
      <c r="R1889">
        <f>VLOOKUP($D1889,metadata!$B$2:$S$450,15,FALSE)</f>
        <v>139.47766899999999</v>
      </c>
      <c r="S1889">
        <f>VLOOKUP($D1889,metadata!$B$2:$S$450,16,FALSE)</f>
        <v>0.05</v>
      </c>
      <c r="T1889">
        <f>VLOOKUP($D1889,metadata!$B$2:$S$450,17,FALSE)</f>
        <v>50</v>
      </c>
      <c r="U1889">
        <f>VLOOKUP($D1889,metadata!$B$2:$S$450,18,FALSE)</f>
        <v>0</v>
      </c>
      <c r="V1889">
        <f>VLOOKUP($D1889,metadata!$B$2:$Z$450,19,FALSE)</f>
        <v>25</v>
      </c>
      <c r="W1889" t="str">
        <f>VLOOKUP($D1889,metadata!$B$2:$Z$450,20,FALSE)</f>
        <v>global average</v>
      </c>
      <c r="X1889">
        <f>VLOOKUP($D1889,metadata!$B$2:$Z$450,21,FALSE)</f>
        <v>0</v>
      </c>
      <c r="Y1889">
        <f>VLOOKUP($D1889,metadata!$B$2:$Z$450,22,FALSE)</f>
        <v>19</v>
      </c>
      <c r="Z1889">
        <f>VLOOKUP($D1889,metadata!$B$2:$Z$450,23,FALSE)</f>
        <v>0</v>
      </c>
      <c r="AA1889">
        <f>VLOOKUP($D1889,metadata!$B$2:$Z$450,24,FALSE)</f>
        <v>0</v>
      </c>
      <c r="AB1889">
        <f>VLOOKUP($D1889,metadata!$B$2:$Z$450,25,FALSE)</f>
        <v>0</v>
      </c>
    </row>
    <row r="1890" spans="3:28" x14ac:dyDescent="0.3">
      <c r="C1890">
        <v>1889</v>
      </c>
      <c r="D1890" s="11" t="str">
        <f t="shared" si="29"/>
        <v>19- Fuchu</v>
      </c>
      <c r="E1890" t="str">
        <f>VLOOKUP($D1890,metadata!$B$2:$S$450,2,FALSE)</f>
        <v>Kato, Y</v>
      </c>
      <c r="F1890" t="str">
        <f>VLOOKUP($D1890,metadata!$B$2:$S$450,3,FALSE)</f>
        <v>Geographic variation in photoperiodic response for the induction of pupal diapause in the Aristolochia-feeding butterfly Atrophaneura alcinous</v>
      </c>
      <c r="G1890" t="str">
        <f>VLOOKUP($D1890,metadata!$B$2:$S$450,4,FALSE)</f>
        <v>10.1303/aez.2005.347</v>
      </c>
      <c r="H1890" t="str">
        <f>VLOOKUP($D1890,metadata!$B$2:$S$450,5,FALSE)</f>
        <v>y</v>
      </c>
      <c r="I1890" t="str">
        <f>VLOOKUP($D1890,metadata!$B$2:$S$450,6,FALSE)</f>
        <v>a</v>
      </c>
      <c r="J1890" t="str">
        <f>VLOOKUP($D1890,metadata!$B$2:$S$450,7,FALSE)</f>
        <v>i</v>
      </c>
      <c r="K1890">
        <f>VLOOKUP($D1890,metadata!$B$2:$S$450,8,FALSE)</f>
        <v>7</v>
      </c>
      <c r="L1890">
        <f>VLOOKUP($D1890,metadata!$B$2:$S$450,9,FALSE)</f>
        <v>5</v>
      </c>
      <c r="M1890">
        <f>VLOOKUP($D1890,metadata!$B$2:$S$450,10,FALSE)</f>
        <v>0</v>
      </c>
      <c r="N1890" t="str">
        <f>VLOOKUP($D1890,metadata!$B$2:$S$450,11,FALSE)</f>
        <v>Atrophaneura alcinous</v>
      </c>
      <c r="O1890" t="str">
        <f>VLOOKUP($D1890,metadata!$B$2:$S$450,12,FALSE)</f>
        <v>lepidoptera</v>
      </c>
      <c r="P1890" t="str">
        <f>VLOOKUP($D1890,metadata!$B$2:$S$450,13,FALSE)</f>
        <v xml:space="preserve"> Fuchu</v>
      </c>
      <c r="Q1890">
        <f>VLOOKUP($D1890,metadata!$B$2:$S$450,14,FALSE)</f>
        <v>35.668968999999997</v>
      </c>
      <c r="R1890">
        <f>VLOOKUP($D1890,metadata!$B$2:$S$450,15,FALSE)</f>
        <v>139.47766899999999</v>
      </c>
      <c r="S1890">
        <f>VLOOKUP($D1890,metadata!$B$2:$S$450,16,FALSE)</f>
        <v>0.05</v>
      </c>
      <c r="T1890">
        <f>VLOOKUP($D1890,metadata!$B$2:$S$450,17,FALSE)</f>
        <v>50</v>
      </c>
      <c r="U1890">
        <f>VLOOKUP($D1890,metadata!$B$2:$S$450,18,FALSE)</f>
        <v>0</v>
      </c>
      <c r="V1890">
        <f>VLOOKUP($D1890,metadata!$B$2:$Z$450,19,FALSE)</f>
        <v>25</v>
      </c>
      <c r="W1890" t="str">
        <f>VLOOKUP($D1890,metadata!$B$2:$Z$450,20,FALSE)</f>
        <v>global average</v>
      </c>
      <c r="X1890">
        <f>VLOOKUP($D1890,metadata!$B$2:$Z$450,21,FALSE)</f>
        <v>0</v>
      </c>
      <c r="Y1890">
        <f>VLOOKUP($D1890,metadata!$B$2:$Z$450,22,FALSE)</f>
        <v>19</v>
      </c>
      <c r="Z1890">
        <f>VLOOKUP($D1890,metadata!$B$2:$Z$450,23,FALSE)</f>
        <v>0</v>
      </c>
      <c r="AA1890">
        <f>VLOOKUP($D1890,metadata!$B$2:$Z$450,24,FALSE)</f>
        <v>0</v>
      </c>
      <c r="AB1890">
        <f>VLOOKUP($D1890,metadata!$B$2:$Z$450,25,FALSE)</f>
        <v>0</v>
      </c>
    </row>
    <row r="1891" spans="3:28" x14ac:dyDescent="0.3">
      <c r="C1891">
        <v>1890</v>
      </c>
      <c r="D1891" s="11" t="str">
        <f t="shared" si="29"/>
        <v>19- Fuchu</v>
      </c>
      <c r="E1891" t="str">
        <f>VLOOKUP($D1891,metadata!$B$2:$S$450,2,FALSE)</f>
        <v>Kato, Y</v>
      </c>
      <c r="F1891" t="str">
        <f>VLOOKUP($D1891,metadata!$B$2:$S$450,3,FALSE)</f>
        <v>Geographic variation in photoperiodic response for the induction of pupal diapause in the Aristolochia-feeding butterfly Atrophaneura alcinous</v>
      </c>
      <c r="G1891" t="str">
        <f>VLOOKUP($D1891,metadata!$B$2:$S$450,4,FALSE)</f>
        <v>10.1303/aez.2005.347</v>
      </c>
      <c r="H1891" t="str">
        <f>VLOOKUP($D1891,metadata!$B$2:$S$450,5,FALSE)</f>
        <v>y</v>
      </c>
      <c r="I1891" t="str">
        <f>VLOOKUP($D1891,metadata!$B$2:$S$450,6,FALSE)</f>
        <v>a</v>
      </c>
      <c r="J1891" t="str">
        <f>VLOOKUP($D1891,metadata!$B$2:$S$450,7,FALSE)</f>
        <v>i</v>
      </c>
      <c r="K1891">
        <f>VLOOKUP($D1891,metadata!$B$2:$S$450,8,FALSE)</f>
        <v>7</v>
      </c>
      <c r="L1891">
        <f>VLOOKUP($D1891,metadata!$B$2:$S$450,9,FALSE)</f>
        <v>5</v>
      </c>
      <c r="M1891">
        <f>VLOOKUP($D1891,metadata!$B$2:$S$450,10,FALSE)</f>
        <v>0</v>
      </c>
      <c r="N1891" t="str">
        <f>VLOOKUP($D1891,metadata!$B$2:$S$450,11,FALSE)</f>
        <v>Atrophaneura alcinous</v>
      </c>
      <c r="O1891" t="str">
        <f>VLOOKUP($D1891,metadata!$B$2:$S$450,12,FALSE)</f>
        <v>lepidoptera</v>
      </c>
      <c r="P1891" t="str">
        <f>VLOOKUP($D1891,metadata!$B$2:$S$450,13,FALSE)</f>
        <v xml:space="preserve"> Fuchu</v>
      </c>
      <c r="Q1891">
        <f>VLOOKUP($D1891,metadata!$B$2:$S$450,14,FALSE)</f>
        <v>35.668968999999997</v>
      </c>
      <c r="R1891">
        <f>VLOOKUP($D1891,metadata!$B$2:$S$450,15,FALSE)</f>
        <v>139.47766899999999</v>
      </c>
      <c r="S1891">
        <f>VLOOKUP($D1891,metadata!$B$2:$S$450,16,FALSE)</f>
        <v>0.05</v>
      </c>
      <c r="T1891">
        <f>VLOOKUP($D1891,metadata!$B$2:$S$450,17,FALSE)</f>
        <v>50</v>
      </c>
      <c r="U1891">
        <f>VLOOKUP($D1891,metadata!$B$2:$S$450,18,FALSE)</f>
        <v>0</v>
      </c>
      <c r="V1891">
        <f>VLOOKUP($D1891,metadata!$B$2:$Z$450,19,FALSE)</f>
        <v>25</v>
      </c>
      <c r="W1891" t="str">
        <f>VLOOKUP($D1891,metadata!$B$2:$Z$450,20,FALSE)</f>
        <v>global average</v>
      </c>
      <c r="X1891">
        <f>VLOOKUP($D1891,metadata!$B$2:$Z$450,21,FALSE)</f>
        <v>0</v>
      </c>
      <c r="Y1891">
        <f>VLOOKUP($D1891,metadata!$B$2:$Z$450,22,FALSE)</f>
        <v>19</v>
      </c>
      <c r="Z1891">
        <f>VLOOKUP($D1891,metadata!$B$2:$Z$450,23,FALSE)</f>
        <v>0</v>
      </c>
      <c r="AA1891">
        <f>VLOOKUP($D1891,metadata!$B$2:$Z$450,24,FALSE)</f>
        <v>0</v>
      </c>
      <c r="AB1891">
        <f>VLOOKUP($D1891,metadata!$B$2:$Z$450,25,FALSE)</f>
        <v>0</v>
      </c>
    </row>
    <row r="1892" spans="3:28" x14ac:dyDescent="0.3">
      <c r="C1892">
        <v>1891</v>
      </c>
      <c r="D1892" s="11" t="str">
        <f t="shared" si="29"/>
        <v>19- Fuchu</v>
      </c>
      <c r="E1892" t="str">
        <f>VLOOKUP($D1892,metadata!$B$2:$S$450,2,FALSE)</f>
        <v>Kato, Y</v>
      </c>
      <c r="F1892" t="str">
        <f>VLOOKUP($D1892,metadata!$B$2:$S$450,3,FALSE)</f>
        <v>Geographic variation in photoperiodic response for the induction of pupal diapause in the Aristolochia-feeding butterfly Atrophaneura alcinous</v>
      </c>
      <c r="G1892" t="str">
        <f>VLOOKUP($D1892,metadata!$B$2:$S$450,4,FALSE)</f>
        <v>10.1303/aez.2005.347</v>
      </c>
      <c r="H1892" t="str">
        <f>VLOOKUP($D1892,metadata!$B$2:$S$450,5,FALSE)</f>
        <v>y</v>
      </c>
      <c r="I1892" t="str">
        <f>VLOOKUP($D1892,metadata!$B$2:$S$450,6,FALSE)</f>
        <v>a</v>
      </c>
      <c r="J1892" t="str">
        <f>VLOOKUP($D1892,metadata!$B$2:$S$450,7,FALSE)</f>
        <v>i</v>
      </c>
      <c r="K1892">
        <f>VLOOKUP($D1892,metadata!$B$2:$S$450,8,FALSE)</f>
        <v>7</v>
      </c>
      <c r="L1892">
        <f>VLOOKUP($D1892,metadata!$B$2:$S$450,9,FALSE)</f>
        <v>5</v>
      </c>
      <c r="M1892">
        <f>VLOOKUP($D1892,metadata!$B$2:$S$450,10,FALSE)</f>
        <v>0</v>
      </c>
      <c r="N1892" t="str">
        <f>VLOOKUP($D1892,metadata!$B$2:$S$450,11,FALSE)</f>
        <v>Atrophaneura alcinous</v>
      </c>
      <c r="O1892" t="str">
        <f>VLOOKUP($D1892,metadata!$B$2:$S$450,12,FALSE)</f>
        <v>lepidoptera</v>
      </c>
      <c r="P1892" t="str">
        <f>VLOOKUP($D1892,metadata!$B$2:$S$450,13,FALSE)</f>
        <v xml:space="preserve"> Fuchu</v>
      </c>
      <c r="Q1892">
        <f>VLOOKUP($D1892,metadata!$B$2:$S$450,14,FALSE)</f>
        <v>35.668968999999997</v>
      </c>
      <c r="R1892">
        <f>VLOOKUP($D1892,metadata!$B$2:$S$450,15,FALSE)</f>
        <v>139.47766899999999</v>
      </c>
      <c r="S1892">
        <f>VLOOKUP($D1892,metadata!$B$2:$S$450,16,FALSE)</f>
        <v>0.05</v>
      </c>
      <c r="T1892">
        <f>VLOOKUP($D1892,metadata!$B$2:$S$450,17,FALSE)</f>
        <v>50</v>
      </c>
      <c r="U1892">
        <f>VLOOKUP($D1892,metadata!$B$2:$S$450,18,FALSE)</f>
        <v>0</v>
      </c>
      <c r="V1892">
        <f>VLOOKUP($D1892,metadata!$B$2:$Z$450,19,FALSE)</f>
        <v>25</v>
      </c>
      <c r="W1892" t="str">
        <f>VLOOKUP($D1892,metadata!$B$2:$Z$450,20,FALSE)</f>
        <v>global average</v>
      </c>
      <c r="X1892">
        <f>VLOOKUP($D1892,metadata!$B$2:$Z$450,21,FALSE)</f>
        <v>0</v>
      </c>
      <c r="Y1892">
        <f>VLOOKUP($D1892,metadata!$B$2:$Z$450,22,FALSE)</f>
        <v>19</v>
      </c>
      <c r="Z1892">
        <f>VLOOKUP($D1892,metadata!$B$2:$Z$450,23,FALSE)</f>
        <v>0</v>
      </c>
      <c r="AA1892">
        <f>VLOOKUP($D1892,metadata!$B$2:$Z$450,24,FALSE)</f>
        <v>0</v>
      </c>
      <c r="AB1892">
        <f>VLOOKUP($D1892,metadata!$B$2:$Z$450,25,FALSE)</f>
        <v>0</v>
      </c>
    </row>
    <row r="1893" spans="3:28" x14ac:dyDescent="0.3">
      <c r="C1893">
        <v>1892</v>
      </c>
      <c r="D1893" s="11" t="str">
        <f t="shared" si="29"/>
        <v>19- Fuchu</v>
      </c>
      <c r="E1893" t="str">
        <f>VLOOKUP($D1893,metadata!$B$2:$S$450,2,FALSE)</f>
        <v>Kato, Y</v>
      </c>
      <c r="F1893" t="str">
        <f>VLOOKUP($D1893,metadata!$B$2:$S$450,3,FALSE)</f>
        <v>Geographic variation in photoperiodic response for the induction of pupal diapause in the Aristolochia-feeding butterfly Atrophaneura alcinous</v>
      </c>
      <c r="G1893" t="str">
        <f>VLOOKUP($D1893,metadata!$B$2:$S$450,4,FALSE)</f>
        <v>10.1303/aez.2005.347</v>
      </c>
      <c r="H1893" t="str">
        <f>VLOOKUP($D1893,metadata!$B$2:$S$450,5,FALSE)</f>
        <v>y</v>
      </c>
      <c r="I1893" t="str">
        <f>VLOOKUP($D1893,metadata!$B$2:$S$450,6,FALSE)</f>
        <v>a</v>
      </c>
      <c r="J1893" t="str">
        <f>VLOOKUP($D1893,metadata!$B$2:$S$450,7,FALSE)</f>
        <v>i</v>
      </c>
      <c r="K1893">
        <f>VLOOKUP($D1893,metadata!$B$2:$S$450,8,FALSE)</f>
        <v>7</v>
      </c>
      <c r="L1893">
        <f>VLOOKUP($D1893,metadata!$B$2:$S$450,9,FALSE)</f>
        <v>5</v>
      </c>
      <c r="M1893">
        <f>VLOOKUP($D1893,metadata!$B$2:$S$450,10,FALSE)</f>
        <v>0</v>
      </c>
      <c r="N1893" t="str">
        <f>VLOOKUP($D1893,metadata!$B$2:$S$450,11,FALSE)</f>
        <v>Atrophaneura alcinous</v>
      </c>
      <c r="O1893" t="str">
        <f>VLOOKUP($D1893,metadata!$B$2:$S$450,12,FALSE)</f>
        <v>lepidoptera</v>
      </c>
      <c r="P1893" t="str">
        <f>VLOOKUP($D1893,metadata!$B$2:$S$450,13,FALSE)</f>
        <v xml:space="preserve"> Fuchu</v>
      </c>
      <c r="Q1893">
        <f>VLOOKUP($D1893,metadata!$B$2:$S$450,14,FALSE)</f>
        <v>35.668968999999997</v>
      </c>
      <c r="R1893">
        <f>VLOOKUP($D1893,metadata!$B$2:$S$450,15,FALSE)</f>
        <v>139.47766899999999</v>
      </c>
      <c r="S1893">
        <f>VLOOKUP($D1893,metadata!$B$2:$S$450,16,FALSE)</f>
        <v>0.05</v>
      </c>
      <c r="T1893">
        <f>VLOOKUP($D1893,metadata!$B$2:$S$450,17,FALSE)</f>
        <v>50</v>
      </c>
      <c r="U1893">
        <f>VLOOKUP($D1893,metadata!$B$2:$S$450,18,FALSE)</f>
        <v>0</v>
      </c>
      <c r="V1893">
        <f>VLOOKUP($D1893,metadata!$B$2:$Z$450,19,FALSE)</f>
        <v>25</v>
      </c>
      <c r="W1893" t="str">
        <f>VLOOKUP($D1893,metadata!$B$2:$Z$450,20,FALSE)</f>
        <v>global average</v>
      </c>
      <c r="X1893">
        <f>VLOOKUP($D1893,metadata!$B$2:$Z$450,21,FALSE)</f>
        <v>0</v>
      </c>
      <c r="Y1893">
        <f>VLOOKUP($D1893,metadata!$B$2:$Z$450,22,FALSE)</f>
        <v>19</v>
      </c>
      <c r="Z1893">
        <f>VLOOKUP($D1893,metadata!$B$2:$Z$450,23,FALSE)</f>
        <v>0</v>
      </c>
      <c r="AA1893">
        <f>VLOOKUP($D1893,metadata!$B$2:$Z$450,24,FALSE)</f>
        <v>0</v>
      </c>
      <c r="AB1893">
        <f>VLOOKUP($D1893,metadata!$B$2:$Z$450,25,FALSE)</f>
        <v>0</v>
      </c>
    </row>
    <row r="1894" spans="3:28" x14ac:dyDescent="0.3">
      <c r="C1894">
        <v>1893</v>
      </c>
      <c r="D1894" s="11" t="str">
        <f t="shared" si="29"/>
        <v>19- Fuchu</v>
      </c>
      <c r="E1894" t="str">
        <f>VLOOKUP($D1894,metadata!$B$2:$S$450,2,FALSE)</f>
        <v>Kato, Y</v>
      </c>
      <c r="F1894" t="str">
        <f>VLOOKUP($D1894,metadata!$B$2:$S$450,3,FALSE)</f>
        <v>Geographic variation in photoperiodic response for the induction of pupal diapause in the Aristolochia-feeding butterfly Atrophaneura alcinous</v>
      </c>
      <c r="G1894" t="str">
        <f>VLOOKUP($D1894,metadata!$B$2:$S$450,4,FALSE)</f>
        <v>10.1303/aez.2005.347</v>
      </c>
      <c r="H1894" t="str">
        <f>VLOOKUP($D1894,metadata!$B$2:$S$450,5,FALSE)</f>
        <v>y</v>
      </c>
      <c r="I1894" t="str">
        <f>VLOOKUP($D1894,metadata!$B$2:$S$450,6,FALSE)</f>
        <v>a</v>
      </c>
      <c r="J1894" t="str">
        <f>VLOOKUP($D1894,metadata!$B$2:$S$450,7,FALSE)</f>
        <v>i</v>
      </c>
      <c r="K1894">
        <f>VLOOKUP($D1894,metadata!$B$2:$S$450,8,FALSE)</f>
        <v>7</v>
      </c>
      <c r="L1894">
        <f>VLOOKUP($D1894,metadata!$B$2:$S$450,9,FALSE)</f>
        <v>5</v>
      </c>
      <c r="M1894">
        <f>VLOOKUP($D1894,metadata!$B$2:$S$450,10,FALSE)</f>
        <v>0</v>
      </c>
      <c r="N1894" t="str">
        <f>VLOOKUP($D1894,metadata!$B$2:$S$450,11,FALSE)</f>
        <v>Atrophaneura alcinous</v>
      </c>
      <c r="O1894" t="str">
        <f>VLOOKUP($D1894,metadata!$B$2:$S$450,12,FALSE)</f>
        <v>lepidoptera</v>
      </c>
      <c r="P1894" t="str">
        <f>VLOOKUP($D1894,metadata!$B$2:$S$450,13,FALSE)</f>
        <v xml:space="preserve"> Fuchu</v>
      </c>
      <c r="Q1894">
        <f>VLOOKUP($D1894,metadata!$B$2:$S$450,14,FALSE)</f>
        <v>35.668968999999997</v>
      </c>
      <c r="R1894">
        <f>VLOOKUP($D1894,metadata!$B$2:$S$450,15,FALSE)</f>
        <v>139.47766899999999</v>
      </c>
      <c r="S1894">
        <f>VLOOKUP($D1894,metadata!$B$2:$S$450,16,FALSE)</f>
        <v>0.05</v>
      </c>
      <c r="T1894">
        <f>VLOOKUP($D1894,metadata!$B$2:$S$450,17,FALSE)</f>
        <v>50</v>
      </c>
      <c r="U1894">
        <f>VLOOKUP($D1894,metadata!$B$2:$S$450,18,FALSE)</f>
        <v>0</v>
      </c>
      <c r="V1894">
        <f>VLOOKUP($D1894,metadata!$B$2:$Z$450,19,FALSE)</f>
        <v>25</v>
      </c>
      <c r="W1894" t="str">
        <f>VLOOKUP($D1894,metadata!$B$2:$Z$450,20,FALSE)</f>
        <v>global average</v>
      </c>
      <c r="X1894">
        <f>VLOOKUP($D1894,metadata!$B$2:$Z$450,21,FALSE)</f>
        <v>0</v>
      </c>
      <c r="Y1894">
        <f>VLOOKUP($D1894,metadata!$B$2:$Z$450,22,FALSE)</f>
        <v>19</v>
      </c>
      <c r="Z1894">
        <f>VLOOKUP($D1894,metadata!$B$2:$Z$450,23,FALSE)</f>
        <v>0</v>
      </c>
      <c r="AA1894">
        <f>VLOOKUP($D1894,metadata!$B$2:$Z$450,24,FALSE)</f>
        <v>0</v>
      </c>
      <c r="AB1894">
        <f>VLOOKUP($D1894,metadata!$B$2:$Z$450,25,FALSE)</f>
        <v>0</v>
      </c>
    </row>
    <row r="1895" spans="3:28" x14ac:dyDescent="0.3">
      <c r="C1895">
        <v>1894</v>
      </c>
      <c r="D1895" s="11" t="str">
        <f t="shared" si="29"/>
        <v>19- Fuchu</v>
      </c>
      <c r="E1895" t="str">
        <f>VLOOKUP($D1895,metadata!$B$2:$S$450,2,FALSE)</f>
        <v>Kato, Y</v>
      </c>
      <c r="F1895" t="str">
        <f>VLOOKUP($D1895,metadata!$B$2:$S$450,3,FALSE)</f>
        <v>Geographic variation in photoperiodic response for the induction of pupal diapause in the Aristolochia-feeding butterfly Atrophaneura alcinous</v>
      </c>
      <c r="G1895" t="str">
        <f>VLOOKUP($D1895,metadata!$B$2:$S$450,4,FALSE)</f>
        <v>10.1303/aez.2005.347</v>
      </c>
      <c r="H1895" t="str">
        <f>VLOOKUP($D1895,metadata!$B$2:$S$450,5,FALSE)</f>
        <v>y</v>
      </c>
      <c r="I1895" t="str">
        <f>VLOOKUP($D1895,metadata!$B$2:$S$450,6,FALSE)</f>
        <v>a</v>
      </c>
      <c r="J1895" t="str">
        <f>VLOOKUP($D1895,metadata!$B$2:$S$450,7,FALSE)</f>
        <v>i</v>
      </c>
      <c r="K1895">
        <f>VLOOKUP($D1895,metadata!$B$2:$S$450,8,FALSE)</f>
        <v>7</v>
      </c>
      <c r="L1895">
        <f>VLOOKUP($D1895,metadata!$B$2:$S$450,9,FALSE)</f>
        <v>5</v>
      </c>
      <c r="M1895">
        <f>VLOOKUP($D1895,metadata!$B$2:$S$450,10,FALSE)</f>
        <v>0</v>
      </c>
      <c r="N1895" t="str">
        <f>VLOOKUP($D1895,metadata!$B$2:$S$450,11,FALSE)</f>
        <v>Atrophaneura alcinous</v>
      </c>
      <c r="O1895" t="str">
        <f>VLOOKUP($D1895,metadata!$B$2:$S$450,12,FALSE)</f>
        <v>lepidoptera</v>
      </c>
      <c r="P1895" t="str">
        <f>VLOOKUP($D1895,metadata!$B$2:$S$450,13,FALSE)</f>
        <v xml:space="preserve"> Fuchu</v>
      </c>
      <c r="Q1895">
        <f>VLOOKUP($D1895,metadata!$B$2:$S$450,14,FALSE)</f>
        <v>35.668968999999997</v>
      </c>
      <c r="R1895">
        <f>VLOOKUP($D1895,metadata!$B$2:$S$450,15,FALSE)</f>
        <v>139.47766899999999</v>
      </c>
      <c r="S1895">
        <f>VLOOKUP($D1895,metadata!$B$2:$S$450,16,FALSE)</f>
        <v>0.05</v>
      </c>
      <c r="T1895">
        <f>VLOOKUP($D1895,metadata!$B$2:$S$450,17,FALSE)</f>
        <v>50</v>
      </c>
      <c r="U1895">
        <f>VLOOKUP($D1895,metadata!$B$2:$S$450,18,FALSE)</f>
        <v>0</v>
      </c>
      <c r="V1895">
        <f>VLOOKUP($D1895,metadata!$B$2:$Z$450,19,FALSE)</f>
        <v>25</v>
      </c>
      <c r="W1895" t="str">
        <f>VLOOKUP($D1895,metadata!$B$2:$Z$450,20,FALSE)</f>
        <v>global average</v>
      </c>
      <c r="X1895">
        <f>VLOOKUP($D1895,metadata!$B$2:$Z$450,21,FALSE)</f>
        <v>0</v>
      </c>
      <c r="Y1895">
        <f>VLOOKUP($D1895,metadata!$B$2:$Z$450,22,FALSE)</f>
        <v>19</v>
      </c>
      <c r="Z1895">
        <f>VLOOKUP($D1895,metadata!$B$2:$Z$450,23,FALSE)</f>
        <v>0</v>
      </c>
      <c r="AA1895">
        <f>VLOOKUP($D1895,metadata!$B$2:$Z$450,24,FALSE)</f>
        <v>0</v>
      </c>
      <c r="AB1895">
        <f>VLOOKUP($D1895,metadata!$B$2:$Z$450,25,FALSE)</f>
        <v>0</v>
      </c>
    </row>
    <row r="1896" spans="3:28" x14ac:dyDescent="0.3">
      <c r="C1896">
        <v>1895</v>
      </c>
      <c r="D1896" s="11" t="str">
        <f t="shared" si="29"/>
        <v>19- Fuchu</v>
      </c>
      <c r="E1896" t="str">
        <f>VLOOKUP($D1896,metadata!$B$2:$S$450,2,FALSE)</f>
        <v>Kato, Y</v>
      </c>
      <c r="F1896" t="str">
        <f>VLOOKUP($D1896,metadata!$B$2:$S$450,3,FALSE)</f>
        <v>Geographic variation in photoperiodic response for the induction of pupal diapause in the Aristolochia-feeding butterfly Atrophaneura alcinous</v>
      </c>
      <c r="G1896" t="str">
        <f>VLOOKUP($D1896,metadata!$B$2:$S$450,4,FALSE)</f>
        <v>10.1303/aez.2005.347</v>
      </c>
      <c r="H1896" t="str">
        <f>VLOOKUP($D1896,metadata!$B$2:$S$450,5,FALSE)</f>
        <v>y</v>
      </c>
      <c r="I1896" t="str">
        <f>VLOOKUP($D1896,metadata!$B$2:$S$450,6,FALSE)</f>
        <v>a</v>
      </c>
      <c r="J1896" t="str">
        <f>VLOOKUP($D1896,metadata!$B$2:$S$450,7,FALSE)</f>
        <v>i</v>
      </c>
      <c r="K1896">
        <f>VLOOKUP($D1896,metadata!$B$2:$S$450,8,FALSE)</f>
        <v>7</v>
      </c>
      <c r="L1896">
        <f>VLOOKUP($D1896,metadata!$B$2:$S$450,9,FALSE)</f>
        <v>5</v>
      </c>
      <c r="M1896">
        <f>VLOOKUP($D1896,metadata!$B$2:$S$450,10,FALSE)</f>
        <v>0</v>
      </c>
      <c r="N1896" t="str">
        <f>VLOOKUP($D1896,metadata!$B$2:$S$450,11,FALSE)</f>
        <v>Atrophaneura alcinous</v>
      </c>
      <c r="O1896" t="str">
        <f>VLOOKUP($D1896,metadata!$B$2:$S$450,12,FALSE)</f>
        <v>lepidoptera</v>
      </c>
      <c r="P1896" t="str">
        <f>VLOOKUP($D1896,metadata!$B$2:$S$450,13,FALSE)</f>
        <v xml:space="preserve"> Fuchu</v>
      </c>
      <c r="Q1896">
        <f>VLOOKUP($D1896,metadata!$B$2:$S$450,14,FALSE)</f>
        <v>35.668968999999997</v>
      </c>
      <c r="R1896">
        <f>VLOOKUP($D1896,metadata!$B$2:$S$450,15,FALSE)</f>
        <v>139.47766899999999</v>
      </c>
      <c r="S1896">
        <f>VLOOKUP($D1896,metadata!$B$2:$S$450,16,FALSE)</f>
        <v>0.05</v>
      </c>
      <c r="T1896">
        <f>VLOOKUP($D1896,metadata!$B$2:$S$450,17,FALSE)</f>
        <v>50</v>
      </c>
      <c r="U1896">
        <f>VLOOKUP($D1896,metadata!$B$2:$S$450,18,FALSE)</f>
        <v>0</v>
      </c>
      <c r="V1896">
        <f>VLOOKUP($D1896,metadata!$B$2:$Z$450,19,FALSE)</f>
        <v>25</v>
      </c>
      <c r="W1896" t="str">
        <f>VLOOKUP($D1896,metadata!$B$2:$Z$450,20,FALSE)</f>
        <v>global average</v>
      </c>
      <c r="X1896">
        <f>VLOOKUP($D1896,metadata!$B$2:$Z$450,21,FALSE)</f>
        <v>0</v>
      </c>
      <c r="Y1896">
        <f>VLOOKUP($D1896,metadata!$B$2:$Z$450,22,FALSE)</f>
        <v>19</v>
      </c>
      <c r="Z1896">
        <f>VLOOKUP($D1896,metadata!$B$2:$Z$450,23,FALSE)</f>
        <v>0</v>
      </c>
      <c r="AA1896">
        <f>VLOOKUP($D1896,metadata!$B$2:$Z$450,24,FALSE)</f>
        <v>0</v>
      </c>
      <c r="AB1896">
        <f>VLOOKUP($D1896,metadata!$B$2:$Z$450,25,FALSE)</f>
        <v>0</v>
      </c>
    </row>
    <row r="1897" spans="3:28" x14ac:dyDescent="0.3">
      <c r="C1897">
        <v>1896</v>
      </c>
      <c r="D1897" s="11" t="str">
        <f t="shared" si="29"/>
        <v>19- Fuchu</v>
      </c>
      <c r="E1897" t="str">
        <f>VLOOKUP($D1897,metadata!$B$2:$S$450,2,FALSE)</f>
        <v>Kato, Y</v>
      </c>
      <c r="F1897" t="str">
        <f>VLOOKUP($D1897,metadata!$B$2:$S$450,3,FALSE)</f>
        <v>Geographic variation in photoperiodic response for the induction of pupal diapause in the Aristolochia-feeding butterfly Atrophaneura alcinous</v>
      </c>
      <c r="G1897" t="str">
        <f>VLOOKUP($D1897,metadata!$B$2:$S$450,4,FALSE)</f>
        <v>10.1303/aez.2005.347</v>
      </c>
      <c r="H1897" t="str">
        <f>VLOOKUP($D1897,metadata!$B$2:$S$450,5,FALSE)</f>
        <v>y</v>
      </c>
      <c r="I1897" t="str">
        <f>VLOOKUP($D1897,metadata!$B$2:$S$450,6,FALSE)</f>
        <v>a</v>
      </c>
      <c r="J1897" t="str">
        <f>VLOOKUP($D1897,metadata!$B$2:$S$450,7,FALSE)</f>
        <v>i</v>
      </c>
      <c r="K1897">
        <f>VLOOKUP($D1897,metadata!$B$2:$S$450,8,FALSE)</f>
        <v>7</v>
      </c>
      <c r="L1897">
        <f>VLOOKUP($D1897,metadata!$B$2:$S$450,9,FALSE)</f>
        <v>5</v>
      </c>
      <c r="M1897">
        <f>VLOOKUP($D1897,metadata!$B$2:$S$450,10,FALSE)</f>
        <v>0</v>
      </c>
      <c r="N1897" t="str">
        <f>VLOOKUP($D1897,metadata!$B$2:$S$450,11,FALSE)</f>
        <v>Atrophaneura alcinous</v>
      </c>
      <c r="O1897" t="str">
        <f>VLOOKUP($D1897,metadata!$B$2:$S$450,12,FALSE)</f>
        <v>lepidoptera</v>
      </c>
      <c r="P1897" t="str">
        <f>VLOOKUP($D1897,metadata!$B$2:$S$450,13,FALSE)</f>
        <v xml:space="preserve"> Fuchu</v>
      </c>
      <c r="Q1897">
        <f>VLOOKUP($D1897,metadata!$B$2:$S$450,14,FALSE)</f>
        <v>35.668968999999997</v>
      </c>
      <c r="R1897">
        <f>VLOOKUP($D1897,metadata!$B$2:$S$450,15,FALSE)</f>
        <v>139.47766899999999</v>
      </c>
      <c r="S1897">
        <f>VLOOKUP($D1897,metadata!$B$2:$S$450,16,FALSE)</f>
        <v>0.05</v>
      </c>
      <c r="T1897">
        <f>VLOOKUP($D1897,metadata!$B$2:$S$450,17,FALSE)</f>
        <v>50</v>
      </c>
      <c r="U1897">
        <f>VLOOKUP($D1897,metadata!$B$2:$S$450,18,FALSE)</f>
        <v>0</v>
      </c>
      <c r="V1897">
        <f>VLOOKUP($D1897,metadata!$B$2:$Z$450,19,FALSE)</f>
        <v>25</v>
      </c>
      <c r="W1897" t="str">
        <f>VLOOKUP($D1897,metadata!$B$2:$Z$450,20,FALSE)</f>
        <v>global average</v>
      </c>
      <c r="X1897">
        <f>VLOOKUP($D1897,metadata!$B$2:$Z$450,21,FALSE)</f>
        <v>0</v>
      </c>
      <c r="Y1897">
        <f>VLOOKUP($D1897,metadata!$B$2:$Z$450,22,FALSE)</f>
        <v>19</v>
      </c>
      <c r="Z1897">
        <f>VLOOKUP($D1897,metadata!$B$2:$Z$450,23,FALSE)</f>
        <v>0</v>
      </c>
      <c r="AA1897">
        <f>VLOOKUP($D1897,metadata!$B$2:$Z$450,24,FALSE)</f>
        <v>0</v>
      </c>
      <c r="AB1897">
        <f>VLOOKUP($D1897,metadata!$B$2:$Z$450,25,FALSE)</f>
        <v>0</v>
      </c>
    </row>
    <row r="1898" spans="3:28" x14ac:dyDescent="0.3">
      <c r="C1898">
        <v>1897</v>
      </c>
      <c r="D1898" s="11" t="str">
        <f t="shared" si="29"/>
        <v>19- Fuchu</v>
      </c>
      <c r="E1898" t="str">
        <f>VLOOKUP($D1898,metadata!$B$2:$S$450,2,FALSE)</f>
        <v>Kato, Y</v>
      </c>
      <c r="F1898" t="str">
        <f>VLOOKUP($D1898,metadata!$B$2:$S$450,3,FALSE)</f>
        <v>Geographic variation in photoperiodic response for the induction of pupal diapause in the Aristolochia-feeding butterfly Atrophaneura alcinous</v>
      </c>
      <c r="G1898" t="str">
        <f>VLOOKUP($D1898,metadata!$B$2:$S$450,4,FALSE)</f>
        <v>10.1303/aez.2005.347</v>
      </c>
      <c r="H1898" t="str">
        <f>VLOOKUP($D1898,metadata!$B$2:$S$450,5,FALSE)</f>
        <v>y</v>
      </c>
      <c r="I1898" t="str">
        <f>VLOOKUP($D1898,metadata!$B$2:$S$450,6,FALSE)</f>
        <v>a</v>
      </c>
      <c r="J1898" t="str">
        <f>VLOOKUP($D1898,metadata!$B$2:$S$450,7,FALSE)</f>
        <v>i</v>
      </c>
      <c r="K1898">
        <f>VLOOKUP($D1898,metadata!$B$2:$S$450,8,FALSE)</f>
        <v>7</v>
      </c>
      <c r="L1898">
        <f>VLOOKUP($D1898,metadata!$B$2:$S$450,9,FALSE)</f>
        <v>5</v>
      </c>
      <c r="M1898">
        <f>VLOOKUP($D1898,metadata!$B$2:$S$450,10,FALSE)</f>
        <v>0</v>
      </c>
      <c r="N1898" t="str">
        <f>VLOOKUP($D1898,metadata!$B$2:$S$450,11,FALSE)</f>
        <v>Atrophaneura alcinous</v>
      </c>
      <c r="O1898" t="str">
        <f>VLOOKUP($D1898,metadata!$B$2:$S$450,12,FALSE)</f>
        <v>lepidoptera</v>
      </c>
      <c r="P1898" t="str">
        <f>VLOOKUP($D1898,metadata!$B$2:$S$450,13,FALSE)</f>
        <v xml:space="preserve"> Fuchu</v>
      </c>
      <c r="Q1898">
        <f>VLOOKUP($D1898,metadata!$B$2:$S$450,14,FALSE)</f>
        <v>35.668968999999997</v>
      </c>
      <c r="R1898">
        <f>VLOOKUP($D1898,metadata!$B$2:$S$450,15,FALSE)</f>
        <v>139.47766899999999</v>
      </c>
      <c r="S1898">
        <f>VLOOKUP($D1898,metadata!$B$2:$S$450,16,FALSE)</f>
        <v>0.05</v>
      </c>
      <c r="T1898">
        <f>VLOOKUP($D1898,metadata!$B$2:$S$450,17,FALSE)</f>
        <v>50</v>
      </c>
      <c r="U1898">
        <f>VLOOKUP($D1898,metadata!$B$2:$S$450,18,FALSE)</f>
        <v>0</v>
      </c>
      <c r="V1898">
        <f>VLOOKUP($D1898,metadata!$B$2:$Z$450,19,FALSE)</f>
        <v>25</v>
      </c>
      <c r="W1898" t="str">
        <f>VLOOKUP($D1898,metadata!$B$2:$Z$450,20,FALSE)</f>
        <v>global average</v>
      </c>
      <c r="X1898">
        <f>VLOOKUP($D1898,metadata!$B$2:$Z$450,21,FALSE)</f>
        <v>0</v>
      </c>
      <c r="Y1898">
        <f>VLOOKUP($D1898,metadata!$B$2:$Z$450,22,FALSE)</f>
        <v>19</v>
      </c>
      <c r="Z1898">
        <f>VLOOKUP($D1898,metadata!$B$2:$Z$450,23,FALSE)</f>
        <v>0</v>
      </c>
      <c r="AA1898">
        <f>VLOOKUP($D1898,metadata!$B$2:$Z$450,24,FALSE)</f>
        <v>0</v>
      </c>
      <c r="AB1898">
        <f>VLOOKUP($D1898,metadata!$B$2:$Z$450,25,FALSE)</f>
        <v>0</v>
      </c>
    </row>
    <row r="1899" spans="3:28" x14ac:dyDescent="0.3">
      <c r="C1899">
        <v>1898</v>
      </c>
      <c r="D1899" s="11" t="str">
        <f t="shared" si="29"/>
        <v>19- Fuchu</v>
      </c>
      <c r="E1899" t="str">
        <f>VLOOKUP($D1899,metadata!$B$2:$S$450,2,FALSE)</f>
        <v>Kato, Y</v>
      </c>
      <c r="F1899" t="str">
        <f>VLOOKUP($D1899,metadata!$B$2:$S$450,3,FALSE)</f>
        <v>Geographic variation in photoperiodic response for the induction of pupal diapause in the Aristolochia-feeding butterfly Atrophaneura alcinous</v>
      </c>
      <c r="G1899" t="str">
        <f>VLOOKUP($D1899,metadata!$B$2:$S$450,4,FALSE)</f>
        <v>10.1303/aez.2005.347</v>
      </c>
      <c r="H1899" t="str">
        <f>VLOOKUP($D1899,metadata!$B$2:$S$450,5,FALSE)</f>
        <v>y</v>
      </c>
      <c r="I1899" t="str">
        <f>VLOOKUP($D1899,metadata!$B$2:$S$450,6,FALSE)</f>
        <v>a</v>
      </c>
      <c r="J1899" t="str">
        <f>VLOOKUP($D1899,metadata!$B$2:$S$450,7,FALSE)</f>
        <v>i</v>
      </c>
      <c r="K1899">
        <f>VLOOKUP($D1899,metadata!$B$2:$S$450,8,FALSE)</f>
        <v>7</v>
      </c>
      <c r="L1899">
        <f>VLOOKUP($D1899,metadata!$B$2:$S$450,9,FALSE)</f>
        <v>5</v>
      </c>
      <c r="M1899">
        <f>VLOOKUP($D1899,metadata!$B$2:$S$450,10,FALSE)</f>
        <v>0</v>
      </c>
      <c r="N1899" t="str">
        <f>VLOOKUP($D1899,metadata!$B$2:$S$450,11,FALSE)</f>
        <v>Atrophaneura alcinous</v>
      </c>
      <c r="O1899" t="str">
        <f>VLOOKUP($D1899,metadata!$B$2:$S$450,12,FALSE)</f>
        <v>lepidoptera</v>
      </c>
      <c r="P1899" t="str">
        <f>VLOOKUP($D1899,metadata!$B$2:$S$450,13,FALSE)</f>
        <v xml:space="preserve"> Fuchu</v>
      </c>
      <c r="Q1899">
        <f>VLOOKUP($D1899,metadata!$B$2:$S$450,14,FALSE)</f>
        <v>35.668968999999997</v>
      </c>
      <c r="R1899">
        <f>VLOOKUP($D1899,metadata!$B$2:$S$450,15,FALSE)</f>
        <v>139.47766899999999</v>
      </c>
      <c r="S1899">
        <f>VLOOKUP($D1899,metadata!$B$2:$S$450,16,FALSE)</f>
        <v>0.05</v>
      </c>
      <c r="T1899">
        <f>VLOOKUP($D1899,metadata!$B$2:$S$450,17,FALSE)</f>
        <v>50</v>
      </c>
      <c r="U1899">
        <f>VLOOKUP($D1899,metadata!$B$2:$S$450,18,FALSE)</f>
        <v>0</v>
      </c>
      <c r="V1899">
        <f>VLOOKUP($D1899,metadata!$B$2:$Z$450,19,FALSE)</f>
        <v>25</v>
      </c>
      <c r="W1899" t="str">
        <f>VLOOKUP($D1899,metadata!$B$2:$Z$450,20,FALSE)</f>
        <v>global average</v>
      </c>
      <c r="X1899">
        <f>VLOOKUP($D1899,metadata!$B$2:$Z$450,21,FALSE)</f>
        <v>0</v>
      </c>
      <c r="Y1899">
        <f>VLOOKUP($D1899,metadata!$B$2:$Z$450,22,FALSE)</f>
        <v>19</v>
      </c>
      <c r="Z1899">
        <f>VLOOKUP($D1899,metadata!$B$2:$Z$450,23,FALSE)</f>
        <v>0</v>
      </c>
      <c r="AA1899">
        <f>VLOOKUP($D1899,metadata!$B$2:$Z$450,24,FALSE)</f>
        <v>0</v>
      </c>
      <c r="AB1899">
        <f>VLOOKUP($D1899,metadata!$B$2:$Z$450,25,FALSE)</f>
        <v>0</v>
      </c>
    </row>
    <row r="1900" spans="3:28" x14ac:dyDescent="0.3">
      <c r="C1900">
        <v>1899</v>
      </c>
      <c r="D1900" s="11" t="str">
        <f t="shared" si="29"/>
        <v>19- Fuchu</v>
      </c>
      <c r="E1900" t="str">
        <f>VLOOKUP($D1900,metadata!$B$2:$S$450,2,FALSE)</f>
        <v>Kato, Y</v>
      </c>
      <c r="F1900" t="str">
        <f>VLOOKUP($D1900,metadata!$B$2:$S$450,3,FALSE)</f>
        <v>Geographic variation in photoperiodic response for the induction of pupal diapause in the Aristolochia-feeding butterfly Atrophaneura alcinous</v>
      </c>
      <c r="G1900" t="str">
        <f>VLOOKUP($D1900,metadata!$B$2:$S$450,4,FALSE)</f>
        <v>10.1303/aez.2005.347</v>
      </c>
      <c r="H1900" t="str">
        <f>VLOOKUP($D1900,metadata!$B$2:$S$450,5,FALSE)</f>
        <v>y</v>
      </c>
      <c r="I1900" t="str">
        <f>VLOOKUP($D1900,metadata!$B$2:$S$450,6,FALSE)</f>
        <v>a</v>
      </c>
      <c r="J1900" t="str">
        <f>VLOOKUP($D1900,metadata!$B$2:$S$450,7,FALSE)</f>
        <v>i</v>
      </c>
      <c r="K1900">
        <f>VLOOKUP($D1900,metadata!$B$2:$S$450,8,FALSE)</f>
        <v>7</v>
      </c>
      <c r="L1900">
        <f>VLOOKUP($D1900,metadata!$B$2:$S$450,9,FALSE)</f>
        <v>5</v>
      </c>
      <c r="M1900">
        <f>VLOOKUP($D1900,metadata!$B$2:$S$450,10,FALSE)</f>
        <v>0</v>
      </c>
      <c r="N1900" t="str">
        <f>VLOOKUP($D1900,metadata!$B$2:$S$450,11,FALSE)</f>
        <v>Atrophaneura alcinous</v>
      </c>
      <c r="O1900" t="str">
        <f>VLOOKUP($D1900,metadata!$B$2:$S$450,12,FALSE)</f>
        <v>lepidoptera</v>
      </c>
      <c r="P1900" t="str">
        <f>VLOOKUP($D1900,metadata!$B$2:$S$450,13,FALSE)</f>
        <v xml:space="preserve"> Fuchu</v>
      </c>
      <c r="Q1900">
        <f>VLOOKUP($D1900,metadata!$B$2:$S$450,14,FALSE)</f>
        <v>35.668968999999997</v>
      </c>
      <c r="R1900">
        <f>VLOOKUP($D1900,metadata!$B$2:$S$450,15,FALSE)</f>
        <v>139.47766899999999</v>
      </c>
      <c r="S1900">
        <f>VLOOKUP($D1900,metadata!$B$2:$S$450,16,FALSE)</f>
        <v>0.05</v>
      </c>
      <c r="T1900">
        <f>VLOOKUP($D1900,metadata!$B$2:$S$450,17,FALSE)</f>
        <v>50</v>
      </c>
      <c r="U1900">
        <f>VLOOKUP($D1900,metadata!$B$2:$S$450,18,FALSE)</f>
        <v>0</v>
      </c>
      <c r="V1900">
        <f>VLOOKUP($D1900,metadata!$B$2:$Z$450,19,FALSE)</f>
        <v>25</v>
      </c>
      <c r="W1900" t="str">
        <f>VLOOKUP($D1900,metadata!$B$2:$Z$450,20,FALSE)</f>
        <v>global average</v>
      </c>
      <c r="X1900">
        <f>VLOOKUP($D1900,metadata!$B$2:$Z$450,21,FALSE)</f>
        <v>0</v>
      </c>
      <c r="Y1900">
        <f>VLOOKUP($D1900,metadata!$B$2:$Z$450,22,FALSE)</f>
        <v>19</v>
      </c>
      <c r="Z1900">
        <f>VLOOKUP($D1900,metadata!$B$2:$Z$450,23,FALSE)</f>
        <v>0</v>
      </c>
      <c r="AA1900">
        <f>VLOOKUP($D1900,metadata!$B$2:$Z$450,24,FALSE)</f>
        <v>0</v>
      </c>
      <c r="AB1900">
        <f>VLOOKUP($D1900,metadata!$B$2:$Z$450,25,FALSE)</f>
        <v>0</v>
      </c>
    </row>
    <row r="1901" spans="3:28" x14ac:dyDescent="0.3">
      <c r="C1901">
        <v>1900</v>
      </c>
      <c r="D1901" s="11" t="str">
        <f t="shared" si="29"/>
        <v>19- Fuchu</v>
      </c>
      <c r="E1901" t="str">
        <f>VLOOKUP($D1901,metadata!$B$2:$S$450,2,FALSE)</f>
        <v>Kato, Y</v>
      </c>
      <c r="F1901" t="str">
        <f>VLOOKUP($D1901,metadata!$B$2:$S$450,3,FALSE)</f>
        <v>Geographic variation in photoperiodic response for the induction of pupal diapause in the Aristolochia-feeding butterfly Atrophaneura alcinous</v>
      </c>
      <c r="G1901" t="str">
        <f>VLOOKUP($D1901,metadata!$B$2:$S$450,4,FALSE)</f>
        <v>10.1303/aez.2005.347</v>
      </c>
      <c r="H1901" t="str">
        <f>VLOOKUP($D1901,metadata!$B$2:$S$450,5,FALSE)</f>
        <v>y</v>
      </c>
      <c r="I1901" t="str">
        <f>VLOOKUP($D1901,metadata!$B$2:$S$450,6,FALSE)</f>
        <v>a</v>
      </c>
      <c r="J1901" t="str">
        <f>VLOOKUP($D1901,metadata!$B$2:$S$450,7,FALSE)</f>
        <v>i</v>
      </c>
      <c r="K1901">
        <f>VLOOKUP($D1901,metadata!$B$2:$S$450,8,FALSE)</f>
        <v>7</v>
      </c>
      <c r="L1901">
        <f>VLOOKUP($D1901,metadata!$B$2:$S$450,9,FALSE)</f>
        <v>5</v>
      </c>
      <c r="M1901">
        <f>VLOOKUP($D1901,metadata!$B$2:$S$450,10,FALSE)</f>
        <v>0</v>
      </c>
      <c r="N1901" t="str">
        <f>VLOOKUP($D1901,metadata!$B$2:$S$450,11,FALSE)</f>
        <v>Atrophaneura alcinous</v>
      </c>
      <c r="O1901" t="str">
        <f>VLOOKUP($D1901,metadata!$B$2:$S$450,12,FALSE)</f>
        <v>lepidoptera</v>
      </c>
      <c r="P1901" t="str">
        <f>VLOOKUP($D1901,metadata!$B$2:$S$450,13,FALSE)</f>
        <v xml:space="preserve"> Fuchu</v>
      </c>
      <c r="Q1901">
        <f>VLOOKUP($D1901,metadata!$B$2:$S$450,14,FALSE)</f>
        <v>35.668968999999997</v>
      </c>
      <c r="R1901">
        <f>VLOOKUP($D1901,metadata!$B$2:$S$450,15,FALSE)</f>
        <v>139.47766899999999</v>
      </c>
      <c r="S1901">
        <f>VLOOKUP($D1901,metadata!$B$2:$S$450,16,FALSE)</f>
        <v>0.05</v>
      </c>
      <c r="T1901">
        <f>VLOOKUP($D1901,metadata!$B$2:$S$450,17,FALSE)</f>
        <v>50</v>
      </c>
      <c r="U1901">
        <f>VLOOKUP($D1901,metadata!$B$2:$S$450,18,FALSE)</f>
        <v>0</v>
      </c>
      <c r="V1901">
        <f>VLOOKUP($D1901,metadata!$B$2:$Z$450,19,FALSE)</f>
        <v>25</v>
      </c>
      <c r="W1901" t="str">
        <f>VLOOKUP($D1901,metadata!$B$2:$Z$450,20,FALSE)</f>
        <v>global average</v>
      </c>
      <c r="X1901">
        <f>VLOOKUP($D1901,metadata!$B$2:$Z$450,21,FALSE)</f>
        <v>0</v>
      </c>
      <c r="Y1901">
        <f>VLOOKUP($D1901,metadata!$B$2:$Z$450,22,FALSE)</f>
        <v>19</v>
      </c>
      <c r="Z1901">
        <f>VLOOKUP($D1901,metadata!$B$2:$Z$450,23,FALSE)</f>
        <v>0</v>
      </c>
      <c r="AA1901">
        <f>VLOOKUP($D1901,metadata!$B$2:$Z$450,24,FALSE)</f>
        <v>0</v>
      </c>
      <c r="AB1901">
        <f>VLOOKUP($D1901,metadata!$B$2:$Z$450,25,FALSE)</f>
        <v>0</v>
      </c>
    </row>
    <row r="1902" spans="3:28" x14ac:dyDescent="0.3">
      <c r="C1902">
        <v>1901</v>
      </c>
      <c r="D1902" s="11" t="str">
        <f t="shared" si="29"/>
        <v>19- Fuchu</v>
      </c>
      <c r="E1902" t="str">
        <f>VLOOKUP($D1902,metadata!$B$2:$S$450,2,FALSE)</f>
        <v>Kato, Y</v>
      </c>
      <c r="F1902" t="str">
        <f>VLOOKUP($D1902,metadata!$B$2:$S$450,3,FALSE)</f>
        <v>Geographic variation in photoperiodic response for the induction of pupal diapause in the Aristolochia-feeding butterfly Atrophaneura alcinous</v>
      </c>
      <c r="G1902" t="str">
        <f>VLOOKUP($D1902,metadata!$B$2:$S$450,4,FALSE)</f>
        <v>10.1303/aez.2005.347</v>
      </c>
      <c r="H1902" t="str">
        <f>VLOOKUP($D1902,metadata!$B$2:$S$450,5,FALSE)</f>
        <v>y</v>
      </c>
      <c r="I1902" t="str">
        <f>VLOOKUP($D1902,metadata!$B$2:$S$450,6,FALSE)</f>
        <v>a</v>
      </c>
      <c r="J1902" t="str">
        <f>VLOOKUP($D1902,metadata!$B$2:$S$450,7,FALSE)</f>
        <v>i</v>
      </c>
      <c r="K1902">
        <f>VLOOKUP($D1902,metadata!$B$2:$S$450,8,FALSE)</f>
        <v>7</v>
      </c>
      <c r="L1902">
        <f>VLOOKUP($D1902,metadata!$B$2:$S$450,9,FALSE)</f>
        <v>5</v>
      </c>
      <c r="M1902">
        <f>VLOOKUP($D1902,metadata!$B$2:$S$450,10,FALSE)</f>
        <v>0</v>
      </c>
      <c r="N1902" t="str">
        <f>VLOOKUP($D1902,metadata!$B$2:$S$450,11,FALSE)</f>
        <v>Atrophaneura alcinous</v>
      </c>
      <c r="O1902" t="str">
        <f>VLOOKUP($D1902,metadata!$B$2:$S$450,12,FALSE)</f>
        <v>lepidoptera</v>
      </c>
      <c r="P1902" t="str">
        <f>VLOOKUP($D1902,metadata!$B$2:$S$450,13,FALSE)</f>
        <v xml:space="preserve"> Fuchu</v>
      </c>
      <c r="Q1902">
        <f>VLOOKUP($D1902,metadata!$B$2:$S$450,14,FALSE)</f>
        <v>35.668968999999997</v>
      </c>
      <c r="R1902">
        <f>VLOOKUP($D1902,metadata!$B$2:$S$450,15,FALSE)</f>
        <v>139.47766899999999</v>
      </c>
      <c r="S1902">
        <f>VLOOKUP($D1902,metadata!$B$2:$S$450,16,FALSE)</f>
        <v>0.05</v>
      </c>
      <c r="T1902">
        <f>VLOOKUP($D1902,metadata!$B$2:$S$450,17,FALSE)</f>
        <v>50</v>
      </c>
      <c r="U1902">
        <f>VLOOKUP($D1902,metadata!$B$2:$S$450,18,FALSE)</f>
        <v>0</v>
      </c>
      <c r="V1902">
        <f>VLOOKUP($D1902,metadata!$B$2:$Z$450,19,FALSE)</f>
        <v>25</v>
      </c>
      <c r="W1902" t="str">
        <f>VLOOKUP($D1902,metadata!$B$2:$Z$450,20,FALSE)</f>
        <v>global average</v>
      </c>
      <c r="X1902">
        <f>VLOOKUP($D1902,metadata!$B$2:$Z$450,21,FALSE)</f>
        <v>0</v>
      </c>
      <c r="Y1902">
        <f>VLOOKUP($D1902,metadata!$B$2:$Z$450,22,FALSE)</f>
        <v>19</v>
      </c>
      <c r="Z1902">
        <f>VLOOKUP($D1902,metadata!$B$2:$Z$450,23,FALSE)</f>
        <v>0</v>
      </c>
      <c r="AA1902">
        <f>VLOOKUP($D1902,metadata!$B$2:$Z$450,24,FALSE)</f>
        <v>0</v>
      </c>
      <c r="AB1902">
        <f>VLOOKUP($D1902,metadata!$B$2:$Z$450,25,FALSE)</f>
        <v>0</v>
      </c>
    </row>
    <row r="1903" spans="3:28" x14ac:dyDescent="0.3">
      <c r="C1903">
        <v>1902</v>
      </c>
      <c r="D1903" s="11" t="str">
        <f t="shared" si="29"/>
        <v>19- Fuchu</v>
      </c>
      <c r="E1903" t="str">
        <f>VLOOKUP($D1903,metadata!$B$2:$S$450,2,FALSE)</f>
        <v>Kato, Y</v>
      </c>
      <c r="F1903" t="str">
        <f>VLOOKUP($D1903,metadata!$B$2:$S$450,3,FALSE)</f>
        <v>Geographic variation in photoperiodic response for the induction of pupal diapause in the Aristolochia-feeding butterfly Atrophaneura alcinous</v>
      </c>
      <c r="G1903" t="str">
        <f>VLOOKUP($D1903,metadata!$B$2:$S$450,4,FALSE)</f>
        <v>10.1303/aez.2005.347</v>
      </c>
      <c r="H1903" t="str">
        <f>VLOOKUP($D1903,metadata!$B$2:$S$450,5,FALSE)</f>
        <v>y</v>
      </c>
      <c r="I1903" t="str">
        <f>VLOOKUP($D1903,metadata!$B$2:$S$450,6,FALSE)</f>
        <v>a</v>
      </c>
      <c r="J1903" t="str">
        <f>VLOOKUP($D1903,metadata!$B$2:$S$450,7,FALSE)</f>
        <v>i</v>
      </c>
      <c r="K1903">
        <f>VLOOKUP($D1903,metadata!$B$2:$S$450,8,FALSE)</f>
        <v>7</v>
      </c>
      <c r="L1903">
        <f>VLOOKUP($D1903,metadata!$B$2:$S$450,9,FALSE)</f>
        <v>5</v>
      </c>
      <c r="M1903">
        <f>VLOOKUP($D1903,metadata!$B$2:$S$450,10,FALSE)</f>
        <v>0</v>
      </c>
      <c r="N1903" t="str">
        <f>VLOOKUP($D1903,metadata!$B$2:$S$450,11,FALSE)</f>
        <v>Atrophaneura alcinous</v>
      </c>
      <c r="O1903" t="str">
        <f>VLOOKUP($D1903,metadata!$B$2:$S$450,12,FALSE)</f>
        <v>lepidoptera</v>
      </c>
      <c r="P1903" t="str">
        <f>VLOOKUP($D1903,metadata!$B$2:$S$450,13,FALSE)</f>
        <v xml:space="preserve"> Fuchu</v>
      </c>
      <c r="Q1903">
        <f>VLOOKUP($D1903,metadata!$B$2:$S$450,14,FALSE)</f>
        <v>35.668968999999997</v>
      </c>
      <c r="R1903">
        <f>VLOOKUP($D1903,metadata!$B$2:$S$450,15,FALSE)</f>
        <v>139.47766899999999</v>
      </c>
      <c r="S1903">
        <f>VLOOKUP($D1903,metadata!$B$2:$S$450,16,FALSE)</f>
        <v>0.05</v>
      </c>
      <c r="T1903">
        <f>VLOOKUP($D1903,metadata!$B$2:$S$450,17,FALSE)</f>
        <v>50</v>
      </c>
      <c r="U1903">
        <f>VLOOKUP($D1903,metadata!$B$2:$S$450,18,FALSE)</f>
        <v>0</v>
      </c>
      <c r="V1903">
        <f>VLOOKUP($D1903,metadata!$B$2:$Z$450,19,FALSE)</f>
        <v>25</v>
      </c>
      <c r="W1903" t="str">
        <f>VLOOKUP($D1903,metadata!$B$2:$Z$450,20,FALSE)</f>
        <v>global average</v>
      </c>
      <c r="X1903">
        <f>VLOOKUP($D1903,metadata!$B$2:$Z$450,21,FALSE)</f>
        <v>0</v>
      </c>
      <c r="Y1903">
        <f>VLOOKUP($D1903,metadata!$B$2:$Z$450,22,FALSE)</f>
        <v>19</v>
      </c>
      <c r="Z1903">
        <f>VLOOKUP($D1903,metadata!$B$2:$Z$450,23,FALSE)</f>
        <v>0</v>
      </c>
      <c r="AA1903">
        <f>VLOOKUP($D1903,metadata!$B$2:$Z$450,24,FALSE)</f>
        <v>0</v>
      </c>
      <c r="AB1903">
        <f>VLOOKUP($D1903,metadata!$B$2:$Z$450,25,FALSE)</f>
        <v>0</v>
      </c>
    </row>
    <row r="1904" spans="3:28" x14ac:dyDescent="0.3">
      <c r="C1904">
        <v>1903</v>
      </c>
      <c r="D1904" s="11" t="str">
        <f t="shared" si="29"/>
        <v>19- Fuchu</v>
      </c>
      <c r="E1904" t="str">
        <f>VLOOKUP($D1904,metadata!$B$2:$S$450,2,FALSE)</f>
        <v>Kato, Y</v>
      </c>
      <c r="F1904" t="str">
        <f>VLOOKUP($D1904,metadata!$B$2:$S$450,3,FALSE)</f>
        <v>Geographic variation in photoperiodic response for the induction of pupal diapause in the Aristolochia-feeding butterfly Atrophaneura alcinous</v>
      </c>
      <c r="G1904" t="str">
        <f>VLOOKUP($D1904,metadata!$B$2:$S$450,4,FALSE)</f>
        <v>10.1303/aez.2005.347</v>
      </c>
      <c r="H1904" t="str">
        <f>VLOOKUP($D1904,metadata!$B$2:$S$450,5,FALSE)</f>
        <v>y</v>
      </c>
      <c r="I1904" t="str">
        <f>VLOOKUP($D1904,metadata!$B$2:$S$450,6,FALSE)</f>
        <v>a</v>
      </c>
      <c r="J1904" t="str">
        <f>VLOOKUP($D1904,metadata!$B$2:$S$450,7,FALSE)</f>
        <v>i</v>
      </c>
      <c r="K1904">
        <f>VLOOKUP($D1904,metadata!$B$2:$S$450,8,FALSE)</f>
        <v>7</v>
      </c>
      <c r="L1904">
        <f>VLOOKUP($D1904,metadata!$B$2:$S$450,9,FALSE)</f>
        <v>5</v>
      </c>
      <c r="M1904">
        <f>VLOOKUP($D1904,metadata!$B$2:$S$450,10,FALSE)</f>
        <v>0</v>
      </c>
      <c r="N1904" t="str">
        <f>VLOOKUP($D1904,metadata!$B$2:$S$450,11,FALSE)</f>
        <v>Atrophaneura alcinous</v>
      </c>
      <c r="O1904" t="str">
        <f>VLOOKUP($D1904,metadata!$B$2:$S$450,12,FALSE)</f>
        <v>lepidoptera</v>
      </c>
      <c r="P1904" t="str">
        <f>VLOOKUP($D1904,metadata!$B$2:$S$450,13,FALSE)</f>
        <v xml:space="preserve"> Fuchu</v>
      </c>
      <c r="Q1904">
        <f>VLOOKUP($D1904,metadata!$B$2:$S$450,14,FALSE)</f>
        <v>35.668968999999997</v>
      </c>
      <c r="R1904">
        <f>VLOOKUP($D1904,metadata!$B$2:$S$450,15,FALSE)</f>
        <v>139.47766899999999</v>
      </c>
      <c r="S1904">
        <f>VLOOKUP($D1904,metadata!$B$2:$S$450,16,FALSE)</f>
        <v>0.05</v>
      </c>
      <c r="T1904">
        <f>VLOOKUP($D1904,metadata!$B$2:$S$450,17,FALSE)</f>
        <v>50</v>
      </c>
      <c r="U1904">
        <f>VLOOKUP($D1904,metadata!$B$2:$S$450,18,FALSE)</f>
        <v>0</v>
      </c>
      <c r="V1904">
        <f>VLOOKUP($D1904,metadata!$B$2:$Z$450,19,FALSE)</f>
        <v>25</v>
      </c>
      <c r="W1904" t="str">
        <f>VLOOKUP($D1904,metadata!$B$2:$Z$450,20,FALSE)</f>
        <v>global average</v>
      </c>
      <c r="X1904">
        <f>VLOOKUP($D1904,metadata!$B$2:$Z$450,21,FALSE)</f>
        <v>0</v>
      </c>
      <c r="Y1904">
        <f>VLOOKUP($D1904,metadata!$B$2:$Z$450,22,FALSE)</f>
        <v>19</v>
      </c>
      <c r="Z1904">
        <f>VLOOKUP($D1904,metadata!$B$2:$Z$450,23,FALSE)</f>
        <v>0</v>
      </c>
      <c r="AA1904">
        <f>VLOOKUP($D1904,metadata!$B$2:$Z$450,24,FALSE)</f>
        <v>0</v>
      </c>
      <c r="AB1904">
        <f>VLOOKUP($D1904,metadata!$B$2:$Z$450,25,FALSE)</f>
        <v>0</v>
      </c>
    </row>
    <row r="1905" spans="3:28" x14ac:dyDescent="0.3">
      <c r="C1905">
        <v>1904</v>
      </c>
      <c r="D1905" s="11" t="str">
        <f t="shared" si="29"/>
        <v>19- Fuchu</v>
      </c>
      <c r="E1905" t="str">
        <f>VLOOKUP($D1905,metadata!$B$2:$S$450,2,FALSE)</f>
        <v>Kato, Y</v>
      </c>
      <c r="F1905" t="str">
        <f>VLOOKUP($D1905,metadata!$B$2:$S$450,3,FALSE)</f>
        <v>Geographic variation in photoperiodic response for the induction of pupal diapause in the Aristolochia-feeding butterfly Atrophaneura alcinous</v>
      </c>
      <c r="G1905" t="str">
        <f>VLOOKUP($D1905,metadata!$B$2:$S$450,4,FALSE)</f>
        <v>10.1303/aez.2005.347</v>
      </c>
      <c r="H1905" t="str">
        <f>VLOOKUP($D1905,metadata!$B$2:$S$450,5,FALSE)</f>
        <v>y</v>
      </c>
      <c r="I1905" t="str">
        <f>VLOOKUP($D1905,metadata!$B$2:$S$450,6,FALSE)</f>
        <v>a</v>
      </c>
      <c r="J1905" t="str">
        <f>VLOOKUP($D1905,metadata!$B$2:$S$450,7,FALSE)</f>
        <v>i</v>
      </c>
      <c r="K1905">
        <f>VLOOKUP($D1905,metadata!$B$2:$S$450,8,FALSE)</f>
        <v>7</v>
      </c>
      <c r="L1905">
        <f>VLOOKUP($D1905,metadata!$B$2:$S$450,9,FALSE)</f>
        <v>5</v>
      </c>
      <c r="M1905">
        <f>VLOOKUP($D1905,metadata!$B$2:$S$450,10,FALSE)</f>
        <v>0</v>
      </c>
      <c r="N1905" t="str">
        <f>VLOOKUP($D1905,metadata!$B$2:$S$450,11,FALSE)</f>
        <v>Atrophaneura alcinous</v>
      </c>
      <c r="O1905" t="str">
        <f>VLOOKUP($D1905,metadata!$B$2:$S$450,12,FALSE)</f>
        <v>lepidoptera</v>
      </c>
      <c r="P1905" t="str">
        <f>VLOOKUP($D1905,metadata!$B$2:$S$450,13,FALSE)</f>
        <v xml:space="preserve"> Fuchu</v>
      </c>
      <c r="Q1905">
        <f>VLOOKUP($D1905,metadata!$B$2:$S$450,14,FALSE)</f>
        <v>35.668968999999997</v>
      </c>
      <c r="R1905">
        <f>VLOOKUP($D1905,metadata!$B$2:$S$450,15,FALSE)</f>
        <v>139.47766899999999</v>
      </c>
      <c r="S1905">
        <f>VLOOKUP($D1905,metadata!$B$2:$S$450,16,FALSE)</f>
        <v>0.05</v>
      </c>
      <c r="T1905">
        <f>VLOOKUP($D1905,metadata!$B$2:$S$450,17,FALSE)</f>
        <v>50</v>
      </c>
      <c r="U1905">
        <f>VLOOKUP($D1905,metadata!$B$2:$S$450,18,FALSE)</f>
        <v>0</v>
      </c>
      <c r="V1905">
        <f>VLOOKUP($D1905,metadata!$B$2:$Z$450,19,FALSE)</f>
        <v>25</v>
      </c>
      <c r="W1905" t="str">
        <f>VLOOKUP($D1905,metadata!$B$2:$Z$450,20,FALSE)</f>
        <v>global average</v>
      </c>
      <c r="X1905">
        <f>VLOOKUP($D1905,metadata!$B$2:$Z$450,21,FALSE)</f>
        <v>0</v>
      </c>
      <c r="Y1905">
        <f>VLOOKUP($D1905,metadata!$B$2:$Z$450,22,FALSE)</f>
        <v>19</v>
      </c>
      <c r="Z1905">
        <f>VLOOKUP($D1905,metadata!$B$2:$Z$450,23,FALSE)</f>
        <v>0</v>
      </c>
      <c r="AA1905">
        <f>VLOOKUP($D1905,metadata!$B$2:$Z$450,24,FALSE)</f>
        <v>0</v>
      </c>
      <c r="AB1905">
        <f>VLOOKUP($D1905,metadata!$B$2:$Z$450,25,FALSE)</f>
        <v>0</v>
      </c>
    </row>
    <row r="1906" spans="3:28" x14ac:dyDescent="0.3">
      <c r="C1906">
        <v>1905</v>
      </c>
      <c r="D1906" s="11" t="str">
        <f t="shared" si="29"/>
        <v>19- Fuchu</v>
      </c>
      <c r="E1906" t="str">
        <f>VLOOKUP($D1906,metadata!$B$2:$S$450,2,FALSE)</f>
        <v>Kato, Y</v>
      </c>
      <c r="F1906" t="str">
        <f>VLOOKUP($D1906,metadata!$B$2:$S$450,3,FALSE)</f>
        <v>Geographic variation in photoperiodic response for the induction of pupal diapause in the Aristolochia-feeding butterfly Atrophaneura alcinous</v>
      </c>
      <c r="G1906" t="str">
        <f>VLOOKUP($D1906,metadata!$B$2:$S$450,4,FALSE)</f>
        <v>10.1303/aez.2005.347</v>
      </c>
      <c r="H1906" t="str">
        <f>VLOOKUP($D1906,metadata!$B$2:$S$450,5,FALSE)</f>
        <v>y</v>
      </c>
      <c r="I1906" t="str">
        <f>VLOOKUP($D1906,metadata!$B$2:$S$450,6,FALSE)</f>
        <v>a</v>
      </c>
      <c r="J1906" t="str">
        <f>VLOOKUP($D1906,metadata!$B$2:$S$450,7,FALSE)</f>
        <v>i</v>
      </c>
      <c r="K1906">
        <f>VLOOKUP($D1906,metadata!$B$2:$S$450,8,FALSE)</f>
        <v>7</v>
      </c>
      <c r="L1906">
        <f>VLOOKUP($D1906,metadata!$B$2:$S$450,9,FALSE)</f>
        <v>5</v>
      </c>
      <c r="M1906">
        <f>VLOOKUP($D1906,metadata!$B$2:$S$450,10,FALSE)</f>
        <v>0</v>
      </c>
      <c r="N1906" t="str">
        <f>VLOOKUP($D1906,metadata!$B$2:$S$450,11,FALSE)</f>
        <v>Atrophaneura alcinous</v>
      </c>
      <c r="O1906" t="str">
        <f>VLOOKUP($D1906,metadata!$B$2:$S$450,12,FALSE)</f>
        <v>lepidoptera</v>
      </c>
      <c r="P1906" t="str">
        <f>VLOOKUP($D1906,metadata!$B$2:$S$450,13,FALSE)</f>
        <v xml:space="preserve"> Fuchu</v>
      </c>
      <c r="Q1906">
        <f>VLOOKUP($D1906,metadata!$B$2:$S$450,14,FALSE)</f>
        <v>35.668968999999997</v>
      </c>
      <c r="R1906">
        <f>VLOOKUP($D1906,metadata!$B$2:$S$450,15,FALSE)</f>
        <v>139.47766899999999</v>
      </c>
      <c r="S1906">
        <f>VLOOKUP($D1906,metadata!$B$2:$S$450,16,FALSE)</f>
        <v>0.05</v>
      </c>
      <c r="T1906">
        <f>VLOOKUP($D1906,metadata!$B$2:$S$450,17,FALSE)</f>
        <v>50</v>
      </c>
      <c r="U1906">
        <f>VLOOKUP($D1906,metadata!$B$2:$S$450,18,FALSE)</f>
        <v>0</v>
      </c>
      <c r="V1906">
        <f>VLOOKUP($D1906,metadata!$B$2:$Z$450,19,FALSE)</f>
        <v>25</v>
      </c>
      <c r="W1906" t="str">
        <f>VLOOKUP($D1906,metadata!$B$2:$Z$450,20,FALSE)</f>
        <v>global average</v>
      </c>
      <c r="X1906">
        <f>VLOOKUP($D1906,metadata!$B$2:$Z$450,21,FALSE)</f>
        <v>0</v>
      </c>
      <c r="Y1906">
        <f>VLOOKUP($D1906,metadata!$B$2:$Z$450,22,FALSE)</f>
        <v>19</v>
      </c>
      <c r="Z1906">
        <f>VLOOKUP($D1906,metadata!$B$2:$Z$450,23,FALSE)</f>
        <v>0</v>
      </c>
      <c r="AA1906">
        <f>VLOOKUP($D1906,metadata!$B$2:$Z$450,24,FALSE)</f>
        <v>0</v>
      </c>
      <c r="AB1906">
        <f>VLOOKUP($D1906,metadata!$B$2:$Z$450,25,FALSE)</f>
        <v>0</v>
      </c>
    </row>
    <row r="1907" spans="3:28" x14ac:dyDescent="0.3">
      <c r="C1907">
        <v>1906</v>
      </c>
      <c r="D1907" s="11" t="str">
        <f t="shared" si="29"/>
        <v>19- Fuchu</v>
      </c>
      <c r="E1907" t="str">
        <f>VLOOKUP($D1907,metadata!$B$2:$S$450,2,FALSE)</f>
        <v>Kato, Y</v>
      </c>
      <c r="F1907" t="str">
        <f>VLOOKUP($D1907,metadata!$B$2:$S$450,3,FALSE)</f>
        <v>Geographic variation in photoperiodic response for the induction of pupal diapause in the Aristolochia-feeding butterfly Atrophaneura alcinous</v>
      </c>
      <c r="G1907" t="str">
        <f>VLOOKUP($D1907,metadata!$B$2:$S$450,4,FALSE)</f>
        <v>10.1303/aez.2005.347</v>
      </c>
      <c r="H1907" t="str">
        <f>VLOOKUP($D1907,metadata!$B$2:$S$450,5,FALSE)</f>
        <v>y</v>
      </c>
      <c r="I1907" t="str">
        <f>VLOOKUP($D1907,metadata!$B$2:$S$450,6,FALSE)</f>
        <v>a</v>
      </c>
      <c r="J1907" t="str">
        <f>VLOOKUP($D1907,metadata!$B$2:$S$450,7,FALSE)</f>
        <v>i</v>
      </c>
      <c r="K1907">
        <f>VLOOKUP($D1907,metadata!$B$2:$S$450,8,FALSE)</f>
        <v>7</v>
      </c>
      <c r="L1907">
        <f>VLOOKUP($D1907,metadata!$B$2:$S$450,9,FALSE)</f>
        <v>5</v>
      </c>
      <c r="M1907">
        <f>VLOOKUP($D1907,metadata!$B$2:$S$450,10,FALSE)</f>
        <v>0</v>
      </c>
      <c r="N1907" t="str">
        <f>VLOOKUP($D1907,metadata!$B$2:$S$450,11,FALSE)</f>
        <v>Atrophaneura alcinous</v>
      </c>
      <c r="O1907" t="str">
        <f>VLOOKUP($D1907,metadata!$B$2:$S$450,12,FALSE)</f>
        <v>lepidoptera</v>
      </c>
      <c r="P1907" t="str">
        <f>VLOOKUP($D1907,metadata!$B$2:$S$450,13,FALSE)</f>
        <v xml:space="preserve"> Fuchu</v>
      </c>
      <c r="Q1907">
        <f>VLOOKUP($D1907,metadata!$B$2:$S$450,14,FALSE)</f>
        <v>35.668968999999997</v>
      </c>
      <c r="R1907">
        <f>VLOOKUP($D1907,metadata!$B$2:$S$450,15,FALSE)</f>
        <v>139.47766899999999</v>
      </c>
      <c r="S1907">
        <f>VLOOKUP($D1907,metadata!$B$2:$S$450,16,FALSE)</f>
        <v>0.05</v>
      </c>
      <c r="T1907">
        <f>VLOOKUP($D1907,metadata!$B$2:$S$450,17,FALSE)</f>
        <v>50</v>
      </c>
      <c r="U1907">
        <f>VLOOKUP($D1907,metadata!$B$2:$S$450,18,FALSE)</f>
        <v>0</v>
      </c>
      <c r="V1907">
        <f>VLOOKUP($D1907,metadata!$B$2:$Z$450,19,FALSE)</f>
        <v>25</v>
      </c>
      <c r="W1907" t="str">
        <f>VLOOKUP($D1907,metadata!$B$2:$Z$450,20,FALSE)</f>
        <v>global average</v>
      </c>
      <c r="X1907">
        <f>VLOOKUP($D1907,metadata!$B$2:$Z$450,21,FALSE)</f>
        <v>0</v>
      </c>
      <c r="Y1907">
        <f>VLOOKUP($D1907,metadata!$B$2:$Z$450,22,FALSE)</f>
        <v>19</v>
      </c>
      <c r="Z1907">
        <f>VLOOKUP($D1907,metadata!$B$2:$Z$450,23,FALSE)</f>
        <v>0</v>
      </c>
      <c r="AA1907">
        <f>VLOOKUP($D1907,metadata!$B$2:$Z$450,24,FALSE)</f>
        <v>0</v>
      </c>
      <c r="AB1907">
        <f>VLOOKUP($D1907,metadata!$B$2:$Z$450,25,FALSE)</f>
        <v>0</v>
      </c>
    </row>
    <row r="1908" spans="3:28" x14ac:dyDescent="0.3">
      <c r="C1908">
        <v>1907</v>
      </c>
      <c r="D1908" s="11" t="str">
        <f t="shared" si="29"/>
        <v>19- Fuchu</v>
      </c>
      <c r="E1908" t="str">
        <f>VLOOKUP($D1908,metadata!$B$2:$S$450,2,FALSE)</f>
        <v>Kato, Y</v>
      </c>
      <c r="F1908" t="str">
        <f>VLOOKUP($D1908,metadata!$B$2:$S$450,3,FALSE)</f>
        <v>Geographic variation in photoperiodic response for the induction of pupal diapause in the Aristolochia-feeding butterfly Atrophaneura alcinous</v>
      </c>
      <c r="G1908" t="str">
        <f>VLOOKUP($D1908,metadata!$B$2:$S$450,4,FALSE)</f>
        <v>10.1303/aez.2005.347</v>
      </c>
      <c r="H1908" t="str">
        <f>VLOOKUP($D1908,metadata!$B$2:$S$450,5,FALSE)</f>
        <v>y</v>
      </c>
      <c r="I1908" t="str">
        <f>VLOOKUP($D1908,metadata!$B$2:$S$450,6,FALSE)</f>
        <v>a</v>
      </c>
      <c r="J1908" t="str">
        <f>VLOOKUP($D1908,metadata!$B$2:$S$450,7,FALSE)</f>
        <v>i</v>
      </c>
      <c r="K1908">
        <f>VLOOKUP($D1908,metadata!$B$2:$S$450,8,FALSE)</f>
        <v>7</v>
      </c>
      <c r="L1908">
        <f>VLOOKUP($D1908,metadata!$B$2:$S$450,9,FALSE)</f>
        <v>5</v>
      </c>
      <c r="M1908">
        <f>VLOOKUP($D1908,metadata!$B$2:$S$450,10,FALSE)</f>
        <v>0</v>
      </c>
      <c r="N1908" t="str">
        <f>VLOOKUP($D1908,metadata!$B$2:$S$450,11,FALSE)</f>
        <v>Atrophaneura alcinous</v>
      </c>
      <c r="O1908" t="str">
        <f>VLOOKUP($D1908,metadata!$B$2:$S$450,12,FALSE)</f>
        <v>lepidoptera</v>
      </c>
      <c r="P1908" t="str">
        <f>VLOOKUP($D1908,metadata!$B$2:$S$450,13,FALSE)</f>
        <v xml:space="preserve"> Fuchu</v>
      </c>
      <c r="Q1908">
        <f>VLOOKUP($D1908,metadata!$B$2:$S$450,14,FALSE)</f>
        <v>35.668968999999997</v>
      </c>
      <c r="R1908">
        <f>VLOOKUP($D1908,metadata!$B$2:$S$450,15,FALSE)</f>
        <v>139.47766899999999</v>
      </c>
      <c r="S1908">
        <f>VLOOKUP($D1908,metadata!$B$2:$S$450,16,FALSE)</f>
        <v>0.05</v>
      </c>
      <c r="T1908">
        <f>VLOOKUP($D1908,metadata!$B$2:$S$450,17,FALSE)</f>
        <v>50</v>
      </c>
      <c r="U1908">
        <f>VLOOKUP($D1908,metadata!$B$2:$S$450,18,FALSE)</f>
        <v>0</v>
      </c>
      <c r="V1908">
        <f>VLOOKUP($D1908,metadata!$B$2:$Z$450,19,FALSE)</f>
        <v>25</v>
      </c>
      <c r="W1908" t="str">
        <f>VLOOKUP($D1908,metadata!$B$2:$Z$450,20,FALSE)</f>
        <v>global average</v>
      </c>
      <c r="X1908">
        <f>VLOOKUP($D1908,metadata!$B$2:$Z$450,21,FALSE)</f>
        <v>0</v>
      </c>
      <c r="Y1908">
        <f>VLOOKUP($D1908,metadata!$B$2:$Z$450,22,FALSE)</f>
        <v>19</v>
      </c>
      <c r="Z1908">
        <f>VLOOKUP($D1908,metadata!$B$2:$Z$450,23,FALSE)</f>
        <v>0</v>
      </c>
      <c r="AA1908">
        <f>VLOOKUP($D1908,metadata!$B$2:$Z$450,24,FALSE)</f>
        <v>0</v>
      </c>
      <c r="AB1908">
        <f>VLOOKUP($D1908,metadata!$B$2:$Z$450,25,FALSE)</f>
        <v>0</v>
      </c>
    </row>
    <row r="1909" spans="3:28" x14ac:dyDescent="0.3">
      <c r="C1909">
        <v>1908</v>
      </c>
      <c r="D1909" s="11" t="str">
        <f t="shared" si="29"/>
        <v>19- Fuchu</v>
      </c>
      <c r="E1909" t="str">
        <f>VLOOKUP($D1909,metadata!$B$2:$S$450,2,FALSE)</f>
        <v>Kato, Y</v>
      </c>
      <c r="F1909" t="str">
        <f>VLOOKUP($D1909,metadata!$B$2:$S$450,3,FALSE)</f>
        <v>Geographic variation in photoperiodic response for the induction of pupal diapause in the Aristolochia-feeding butterfly Atrophaneura alcinous</v>
      </c>
      <c r="G1909" t="str">
        <f>VLOOKUP($D1909,metadata!$B$2:$S$450,4,FALSE)</f>
        <v>10.1303/aez.2005.347</v>
      </c>
      <c r="H1909" t="str">
        <f>VLOOKUP($D1909,metadata!$B$2:$S$450,5,FALSE)</f>
        <v>y</v>
      </c>
      <c r="I1909" t="str">
        <f>VLOOKUP($D1909,metadata!$B$2:$S$450,6,FALSE)</f>
        <v>a</v>
      </c>
      <c r="J1909" t="str">
        <f>VLOOKUP($D1909,metadata!$B$2:$S$450,7,FALSE)</f>
        <v>i</v>
      </c>
      <c r="K1909">
        <f>VLOOKUP($D1909,metadata!$B$2:$S$450,8,FALSE)</f>
        <v>7</v>
      </c>
      <c r="L1909">
        <f>VLOOKUP($D1909,metadata!$B$2:$S$450,9,FALSE)</f>
        <v>5</v>
      </c>
      <c r="M1909">
        <f>VLOOKUP($D1909,metadata!$B$2:$S$450,10,FALSE)</f>
        <v>0</v>
      </c>
      <c r="N1909" t="str">
        <f>VLOOKUP($D1909,metadata!$B$2:$S$450,11,FALSE)</f>
        <v>Atrophaneura alcinous</v>
      </c>
      <c r="O1909" t="str">
        <f>VLOOKUP($D1909,metadata!$B$2:$S$450,12,FALSE)</f>
        <v>lepidoptera</v>
      </c>
      <c r="P1909" t="str">
        <f>VLOOKUP($D1909,metadata!$B$2:$S$450,13,FALSE)</f>
        <v xml:space="preserve"> Fuchu</v>
      </c>
      <c r="Q1909">
        <f>VLOOKUP($D1909,metadata!$B$2:$S$450,14,FALSE)</f>
        <v>35.668968999999997</v>
      </c>
      <c r="R1909">
        <f>VLOOKUP($D1909,metadata!$B$2:$S$450,15,FALSE)</f>
        <v>139.47766899999999</v>
      </c>
      <c r="S1909">
        <f>VLOOKUP($D1909,metadata!$B$2:$S$450,16,FALSE)</f>
        <v>0.05</v>
      </c>
      <c r="T1909">
        <f>VLOOKUP($D1909,metadata!$B$2:$S$450,17,FALSE)</f>
        <v>50</v>
      </c>
      <c r="U1909">
        <f>VLOOKUP($D1909,metadata!$B$2:$S$450,18,FALSE)</f>
        <v>0</v>
      </c>
      <c r="V1909">
        <f>VLOOKUP($D1909,metadata!$B$2:$Z$450,19,FALSE)</f>
        <v>25</v>
      </c>
      <c r="W1909" t="str">
        <f>VLOOKUP($D1909,metadata!$B$2:$Z$450,20,FALSE)</f>
        <v>global average</v>
      </c>
      <c r="X1909">
        <f>VLOOKUP($D1909,metadata!$B$2:$Z$450,21,FALSE)</f>
        <v>0</v>
      </c>
      <c r="Y1909">
        <f>VLOOKUP($D1909,metadata!$B$2:$Z$450,22,FALSE)</f>
        <v>19</v>
      </c>
      <c r="Z1909">
        <f>VLOOKUP($D1909,metadata!$B$2:$Z$450,23,FALSE)</f>
        <v>0</v>
      </c>
      <c r="AA1909">
        <f>VLOOKUP($D1909,metadata!$B$2:$Z$450,24,FALSE)</f>
        <v>0</v>
      </c>
      <c r="AB1909">
        <f>VLOOKUP($D1909,metadata!$B$2:$Z$450,25,FALSE)</f>
        <v>0</v>
      </c>
    </row>
    <row r="1910" spans="3:28" x14ac:dyDescent="0.3">
      <c r="C1910">
        <v>1909</v>
      </c>
      <c r="D1910" s="11" t="str">
        <f t="shared" si="29"/>
        <v>19- Fuchu</v>
      </c>
      <c r="E1910" t="str">
        <f>VLOOKUP($D1910,metadata!$B$2:$S$450,2,FALSE)</f>
        <v>Kato, Y</v>
      </c>
      <c r="F1910" t="str">
        <f>VLOOKUP($D1910,metadata!$B$2:$S$450,3,FALSE)</f>
        <v>Geographic variation in photoperiodic response for the induction of pupal diapause in the Aristolochia-feeding butterfly Atrophaneura alcinous</v>
      </c>
      <c r="G1910" t="str">
        <f>VLOOKUP($D1910,metadata!$B$2:$S$450,4,FALSE)</f>
        <v>10.1303/aez.2005.347</v>
      </c>
      <c r="H1910" t="str">
        <f>VLOOKUP($D1910,metadata!$B$2:$S$450,5,FALSE)</f>
        <v>y</v>
      </c>
      <c r="I1910" t="str">
        <f>VLOOKUP($D1910,metadata!$B$2:$S$450,6,FALSE)</f>
        <v>a</v>
      </c>
      <c r="J1910" t="str">
        <f>VLOOKUP($D1910,metadata!$B$2:$S$450,7,FALSE)</f>
        <v>i</v>
      </c>
      <c r="K1910">
        <f>VLOOKUP($D1910,metadata!$B$2:$S$450,8,FALSE)</f>
        <v>7</v>
      </c>
      <c r="L1910">
        <f>VLOOKUP($D1910,metadata!$B$2:$S$450,9,FALSE)</f>
        <v>5</v>
      </c>
      <c r="M1910">
        <f>VLOOKUP($D1910,metadata!$B$2:$S$450,10,FALSE)</f>
        <v>0</v>
      </c>
      <c r="N1910" t="str">
        <f>VLOOKUP($D1910,metadata!$B$2:$S$450,11,FALSE)</f>
        <v>Atrophaneura alcinous</v>
      </c>
      <c r="O1910" t="str">
        <f>VLOOKUP($D1910,metadata!$B$2:$S$450,12,FALSE)</f>
        <v>lepidoptera</v>
      </c>
      <c r="P1910" t="str">
        <f>VLOOKUP($D1910,metadata!$B$2:$S$450,13,FALSE)</f>
        <v xml:space="preserve"> Fuchu</v>
      </c>
      <c r="Q1910">
        <f>VLOOKUP($D1910,metadata!$B$2:$S$450,14,FALSE)</f>
        <v>35.668968999999997</v>
      </c>
      <c r="R1910">
        <f>VLOOKUP($D1910,metadata!$B$2:$S$450,15,FALSE)</f>
        <v>139.47766899999999</v>
      </c>
      <c r="S1910">
        <f>VLOOKUP($D1910,metadata!$B$2:$S$450,16,FALSE)</f>
        <v>0.05</v>
      </c>
      <c r="T1910">
        <f>VLOOKUP($D1910,metadata!$B$2:$S$450,17,FALSE)</f>
        <v>50</v>
      </c>
      <c r="U1910">
        <f>VLOOKUP($D1910,metadata!$B$2:$S$450,18,FALSE)</f>
        <v>0</v>
      </c>
      <c r="V1910">
        <f>VLOOKUP($D1910,metadata!$B$2:$Z$450,19,FALSE)</f>
        <v>25</v>
      </c>
      <c r="W1910" t="str">
        <f>VLOOKUP($D1910,metadata!$B$2:$Z$450,20,FALSE)</f>
        <v>global average</v>
      </c>
      <c r="X1910">
        <f>VLOOKUP($D1910,metadata!$B$2:$Z$450,21,FALSE)</f>
        <v>0</v>
      </c>
      <c r="Y1910">
        <f>VLOOKUP($D1910,metadata!$B$2:$Z$450,22,FALSE)</f>
        <v>19</v>
      </c>
      <c r="Z1910">
        <f>VLOOKUP($D1910,metadata!$B$2:$Z$450,23,FALSE)</f>
        <v>0</v>
      </c>
      <c r="AA1910">
        <f>VLOOKUP($D1910,metadata!$B$2:$Z$450,24,FALSE)</f>
        <v>0</v>
      </c>
      <c r="AB1910">
        <f>VLOOKUP($D1910,metadata!$B$2:$Z$450,25,FALSE)</f>
        <v>0</v>
      </c>
    </row>
    <row r="1911" spans="3:28" x14ac:dyDescent="0.3">
      <c r="C1911">
        <v>1910</v>
      </c>
      <c r="D1911" s="11" t="str">
        <f t="shared" si="29"/>
        <v>19- Fuchu</v>
      </c>
      <c r="E1911" t="str">
        <f>VLOOKUP($D1911,metadata!$B$2:$S$450,2,FALSE)</f>
        <v>Kato, Y</v>
      </c>
      <c r="F1911" t="str">
        <f>VLOOKUP($D1911,metadata!$B$2:$S$450,3,FALSE)</f>
        <v>Geographic variation in photoperiodic response for the induction of pupal diapause in the Aristolochia-feeding butterfly Atrophaneura alcinous</v>
      </c>
      <c r="G1911" t="str">
        <f>VLOOKUP($D1911,metadata!$B$2:$S$450,4,FALSE)</f>
        <v>10.1303/aez.2005.347</v>
      </c>
      <c r="H1911" t="str">
        <f>VLOOKUP($D1911,metadata!$B$2:$S$450,5,FALSE)</f>
        <v>y</v>
      </c>
      <c r="I1911" t="str">
        <f>VLOOKUP($D1911,metadata!$B$2:$S$450,6,FALSE)</f>
        <v>a</v>
      </c>
      <c r="J1911" t="str">
        <f>VLOOKUP($D1911,metadata!$B$2:$S$450,7,FALSE)</f>
        <v>i</v>
      </c>
      <c r="K1911">
        <f>VLOOKUP($D1911,metadata!$B$2:$S$450,8,FALSE)</f>
        <v>7</v>
      </c>
      <c r="L1911">
        <f>VLOOKUP($D1911,metadata!$B$2:$S$450,9,FALSE)</f>
        <v>5</v>
      </c>
      <c r="M1911">
        <f>VLOOKUP($D1911,metadata!$B$2:$S$450,10,FALSE)</f>
        <v>0</v>
      </c>
      <c r="N1911" t="str">
        <f>VLOOKUP($D1911,metadata!$B$2:$S$450,11,FALSE)</f>
        <v>Atrophaneura alcinous</v>
      </c>
      <c r="O1911" t="str">
        <f>VLOOKUP($D1911,metadata!$B$2:$S$450,12,FALSE)</f>
        <v>lepidoptera</v>
      </c>
      <c r="P1911" t="str">
        <f>VLOOKUP($D1911,metadata!$B$2:$S$450,13,FALSE)</f>
        <v xml:space="preserve"> Fuchu</v>
      </c>
      <c r="Q1911">
        <f>VLOOKUP($D1911,metadata!$B$2:$S$450,14,FALSE)</f>
        <v>35.668968999999997</v>
      </c>
      <c r="R1911">
        <f>VLOOKUP($D1911,metadata!$B$2:$S$450,15,FALSE)</f>
        <v>139.47766899999999</v>
      </c>
      <c r="S1911">
        <f>VLOOKUP($D1911,metadata!$B$2:$S$450,16,FALSE)</f>
        <v>0.05</v>
      </c>
      <c r="T1911">
        <f>VLOOKUP($D1911,metadata!$B$2:$S$450,17,FALSE)</f>
        <v>50</v>
      </c>
      <c r="U1911">
        <f>VLOOKUP($D1911,metadata!$B$2:$S$450,18,FALSE)</f>
        <v>0</v>
      </c>
      <c r="V1911">
        <f>VLOOKUP($D1911,metadata!$B$2:$Z$450,19,FALSE)</f>
        <v>25</v>
      </c>
      <c r="W1911" t="str">
        <f>VLOOKUP($D1911,metadata!$B$2:$Z$450,20,FALSE)</f>
        <v>global average</v>
      </c>
      <c r="X1911">
        <f>VLOOKUP($D1911,metadata!$B$2:$Z$450,21,FALSE)</f>
        <v>0</v>
      </c>
      <c r="Y1911">
        <f>VLOOKUP($D1911,metadata!$B$2:$Z$450,22,FALSE)</f>
        <v>19</v>
      </c>
      <c r="Z1911">
        <f>VLOOKUP($D1911,metadata!$B$2:$Z$450,23,FALSE)</f>
        <v>0</v>
      </c>
      <c r="AA1911">
        <f>VLOOKUP($D1911,metadata!$B$2:$Z$450,24,FALSE)</f>
        <v>0</v>
      </c>
      <c r="AB1911">
        <f>VLOOKUP($D1911,metadata!$B$2:$Z$450,25,FALSE)</f>
        <v>0</v>
      </c>
    </row>
    <row r="1912" spans="3:28" x14ac:dyDescent="0.3">
      <c r="C1912">
        <v>1911</v>
      </c>
      <c r="D1912" s="11" t="str">
        <f t="shared" si="29"/>
        <v>19- Fuchu</v>
      </c>
      <c r="E1912" t="str">
        <f>VLOOKUP($D1912,metadata!$B$2:$S$450,2,FALSE)</f>
        <v>Kato, Y</v>
      </c>
      <c r="F1912" t="str">
        <f>VLOOKUP($D1912,metadata!$B$2:$S$450,3,FALSE)</f>
        <v>Geographic variation in photoperiodic response for the induction of pupal diapause in the Aristolochia-feeding butterfly Atrophaneura alcinous</v>
      </c>
      <c r="G1912" t="str">
        <f>VLOOKUP($D1912,metadata!$B$2:$S$450,4,FALSE)</f>
        <v>10.1303/aez.2005.347</v>
      </c>
      <c r="H1912" t="str">
        <f>VLOOKUP($D1912,metadata!$B$2:$S$450,5,FALSE)</f>
        <v>y</v>
      </c>
      <c r="I1912" t="str">
        <f>VLOOKUP($D1912,metadata!$B$2:$S$450,6,FALSE)</f>
        <v>a</v>
      </c>
      <c r="J1912" t="str">
        <f>VLOOKUP($D1912,metadata!$B$2:$S$450,7,FALSE)</f>
        <v>i</v>
      </c>
      <c r="K1912">
        <f>VLOOKUP($D1912,metadata!$B$2:$S$450,8,FALSE)</f>
        <v>7</v>
      </c>
      <c r="L1912">
        <f>VLOOKUP($D1912,metadata!$B$2:$S$450,9,FALSE)</f>
        <v>5</v>
      </c>
      <c r="M1912">
        <f>VLOOKUP($D1912,metadata!$B$2:$S$450,10,FALSE)</f>
        <v>0</v>
      </c>
      <c r="N1912" t="str">
        <f>VLOOKUP($D1912,metadata!$B$2:$S$450,11,FALSE)</f>
        <v>Atrophaneura alcinous</v>
      </c>
      <c r="O1912" t="str">
        <f>VLOOKUP($D1912,metadata!$B$2:$S$450,12,FALSE)</f>
        <v>lepidoptera</v>
      </c>
      <c r="P1912" t="str">
        <f>VLOOKUP($D1912,metadata!$B$2:$S$450,13,FALSE)</f>
        <v xml:space="preserve"> Fuchu</v>
      </c>
      <c r="Q1912">
        <f>VLOOKUP($D1912,metadata!$B$2:$S$450,14,FALSE)</f>
        <v>35.668968999999997</v>
      </c>
      <c r="R1912">
        <f>VLOOKUP($D1912,metadata!$B$2:$S$450,15,FALSE)</f>
        <v>139.47766899999999</v>
      </c>
      <c r="S1912">
        <f>VLOOKUP($D1912,metadata!$B$2:$S$450,16,FALSE)</f>
        <v>0.05</v>
      </c>
      <c r="T1912">
        <f>VLOOKUP($D1912,metadata!$B$2:$S$450,17,FALSE)</f>
        <v>50</v>
      </c>
      <c r="U1912">
        <f>VLOOKUP($D1912,metadata!$B$2:$S$450,18,FALSE)</f>
        <v>0</v>
      </c>
      <c r="V1912">
        <f>VLOOKUP($D1912,metadata!$B$2:$Z$450,19,FALSE)</f>
        <v>25</v>
      </c>
      <c r="W1912" t="str">
        <f>VLOOKUP($D1912,metadata!$B$2:$Z$450,20,FALSE)</f>
        <v>global average</v>
      </c>
      <c r="X1912">
        <f>VLOOKUP($D1912,metadata!$B$2:$Z$450,21,FALSE)</f>
        <v>0</v>
      </c>
      <c r="Y1912">
        <f>VLOOKUP($D1912,metadata!$B$2:$Z$450,22,FALSE)</f>
        <v>19</v>
      </c>
      <c r="Z1912">
        <f>VLOOKUP($D1912,metadata!$B$2:$Z$450,23,FALSE)</f>
        <v>0</v>
      </c>
      <c r="AA1912">
        <f>VLOOKUP($D1912,metadata!$B$2:$Z$450,24,FALSE)</f>
        <v>0</v>
      </c>
      <c r="AB1912">
        <f>VLOOKUP($D1912,metadata!$B$2:$Z$450,25,FALSE)</f>
        <v>0</v>
      </c>
    </row>
    <row r="1913" spans="3:28" x14ac:dyDescent="0.3">
      <c r="C1913">
        <v>1912</v>
      </c>
      <c r="D1913" s="11" t="str">
        <f t="shared" si="29"/>
        <v>19- Fuchu</v>
      </c>
      <c r="E1913" t="str">
        <f>VLOOKUP($D1913,metadata!$B$2:$S$450,2,FALSE)</f>
        <v>Kato, Y</v>
      </c>
      <c r="F1913" t="str">
        <f>VLOOKUP($D1913,metadata!$B$2:$S$450,3,FALSE)</f>
        <v>Geographic variation in photoperiodic response for the induction of pupal diapause in the Aristolochia-feeding butterfly Atrophaneura alcinous</v>
      </c>
      <c r="G1913" t="str">
        <f>VLOOKUP($D1913,metadata!$B$2:$S$450,4,FALSE)</f>
        <v>10.1303/aez.2005.347</v>
      </c>
      <c r="H1913" t="str">
        <f>VLOOKUP($D1913,metadata!$B$2:$S$450,5,FALSE)</f>
        <v>y</v>
      </c>
      <c r="I1913" t="str">
        <f>VLOOKUP($D1913,metadata!$B$2:$S$450,6,FALSE)</f>
        <v>a</v>
      </c>
      <c r="J1913" t="str">
        <f>VLOOKUP($D1913,metadata!$B$2:$S$450,7,FALSE)</f>
        <v>i</v>
      </c>
      <c r="K1913">
        <f>VLOOKUP($D1913,metadata!$B$2:$S$450,8,FALSE)</f>
        <v>7</v>
      </c>
      <c r="L1913">
        <f>VLOOKUP($D1913,metadata!$B$2:$S$450,9,FALSE)</f>
        <v>5</v>
      </c>
      <c r="M1913">
        <f>VLOOKUP($D1913,metadata!$B$2:$S$450,10,FALSE)</f>
        <v>0</v>
      </c>
      <c r="N1913" t="str">
        <f>VLOOKUP($D1913,metadata!$B$2:$S$450,11,FALSE)</f>
        <v>Atrophaneura alcinous</v>
      </c>
      <c r="O1913" t="str">
        <f>VLOOKUP($D1913,metadata!$B$2:$S$450,12,FALSE)</f>
        <v>lepidoptera</v>
      </c>
      <c r="P1913" t="str">
        <f>VLOOKUP($D1913,metadata!$B$2:$S$450,13,FALSE)</f>
        <v xml:space="preserve"> Fuchu</v>
      </c>
      <c r="Q1913">
        <f>VLOOKUP($D1913,metadata!$B$2:$S$450,14,FALSE)</f>
        <v>35.668968999999997</v>
      </c>
      <c r="R1913">
        <f>VLOOKUP($D1913,metadata!$B$2:$S$450,15,FALSE)</f>
        <v>139.47766899999999</v>
      </c>
      <c r="S1913">
        <f>VLOOKUP($D1913,metadata!$B$2:$S$450,16,FALSE)</f>
        <v>0.05</v>
      </c>
      <c r="T1913">
        <f>VLOOKUP($D1913,metadata!$B$2:$S$450,17,FALSE)</f>
        <v>50</v>
      </c>
      <c r="U1913">
        <f>VLOOKUP($D1913,metadata!$B$2:$S$450,18,FALSE)</f>
        <v>0</v>
      </c>
      <c r="V1913">
        <f>VLOOKUP($D1913,metadata!$B$2:$Z$450,19,FALSE)</f>
        <v>25</v>
      </c>
      <c r="W1913" t="str">
        <f>VLOOKUP($D1913,metadata!$B$2:$Z$450,20,FALSE)</f>
        <v>global average</v>
      </c>
      <c r="X1913">
        <f>VLOOKUP($D1913,metadata!$B$2:$Z$450,21,FALSE)</f>
        <v>0</v>
      </c>
      <c r="Y1913">
        <f>VLOOKUP($D1913,metadata!$B$2:$Z$450,22,FALSE)</f>
        <v>19</v>
      </c>
      <c r="Z1913">
        <f>VLOOKUP($D1913,metadata!$B$2:$Z$450,23,FALSE)</f>
        <v>0</v>
      </c>
      <c r="AA1913">
        <f>VLOOKUP($D1913,metadata!$B$2:$Z$450,24,FALSE)</f>
        <v>0</v>
      </c>
      <c r="AB1913">
        <f>VLOOKUP($D1913,metadata!$B$2:$Z$450,25,FALSE)</f>
        <v>0</v>
      </c>
    </row>
    <row r="1914" spans="3:28" x14ac:dyDescent="0.3">
      <c r="C1914">
        <v>1913</v>
      </c>
      <c r="D1914" s="11" t="str">
        <f t="shared" si="29"/>
        <v>19- Fuchu</v>
      </c>
      <c r="E1914" t="str">
        <f>VLOOKUP($D1914,metadata!$B$2:$S$450,2,FALSE)</f>
        <v>Kato, Y</v>
      </c>
      <c r="F1914" t="str">
        <f>VLOOKUP($D1914,metadata!$B$2:$S$450,3,FALSE)</f>
        <v>Geographic variation in photoperiodic response for the induction of pupal diapause in the Aristolochia-feeding butterfly Atrophaneura alcinous</v>
      </c>
      <c r="G1914" t="str">
        <f>VLOOKUP($D1914,metadata!$B$2:$S$450,4,FALSE)</f>
        <v>10.1303/aez.2005.347</v>
      </c>
      <c r="H1914" t="str">
        <f>VLOOKUP($D1914,metadata!$B$2:$S$450,5,FALSE)</f>
        <v>y</v>
      </c>
      <c r="I1914" t="str">
        <f>VLOOKUP($D1914,metadata!$B$2:$S$450,6,FALSE)</f>
        <v>a</v>
      </c>
      <c r="J1914" t="str">
        <f>VLOOKUP($D1914,metadata!$B$2:$S$450,7,FALSE)</f>
        <v>i</v>
      </c>
      <c r="K1914">
        <f>VLOOKUP($D1914,metadata!$B$2:$S$450,8,FALSE)</f>
        <v>7</v>
      </c>
      <c r="L1914">
        <f>VLOOKUP($D1914,metadata!$B$2:$S$450,9,FALSE)</f>
        <v>5</v>
      </c>
      <c r="M1914">
        <f>VLOOKUP($D1914,metadata!$B$2:$S$450,10,FALSE)</f>
        <v>0</v>
      </c>
      <c r="N1914" t="str">
        <f>VLOOKUP($D1914,metadata!$B$2:$S$450,11,FALSE)</f>
        <v>Atrophaneura alcinous</v>
      </c>
      <c r="O1914" t="str">
        <f>VLOOKUP($D1914,metadata!$B$2:$S$450,12,FALSE)</f>
        <v>lepidoptera</v>
      </c>
      <c r="P1914" t="str">
        <f>VLOOKUP($D1914,metadata!$B$2:$S$450,13,FALSE)</f>
        <v xml:space="preserve"> Fuchu</v>
      </c>
      <c r="Q1914">
        <f>VLOOKUP($D1914,metadata!$B$2:$S$450,14,FALSE)</f>
        <v>35.668968999999997</v>
      </c>
      <c r="R1914">
        <f>VLOOKUP($D1914,metadata!$B$2:$S$450,15,FALSE)</f>
        <v>139.47766899999999</v>
      </c>
      <c r="S1914">
        <f>VLOOKUP($D1914,metadata!$B$2:$S$450,16,FALSE)</f>
        <v>0.05</v>
      </c>
      <c r="T1914">
        <f>VLOOKUP($D1914,metadata!$B$2:$S$450,17,FALSE)</f>
        <v>50</v>
      </c>
      <c r="U1914">
        <f>VLOOKUP($D1914,metadata!$B$2:$S$450,18,FALSE)</f>
        <v>0</v>
      </c>
      <c r="V1914">
        <f>VLOOKUP($D1914,metadata!$B$2:$Z$450,19,FALSE)</f>
        <v>25</v>
      </c>
      <c r="W1914" t="str">
        <f>VLOOKUP($D1914,metadata!$B$2:$Z$450,20,FALSE)</f>
        <v>global average</v>
      </c>
      <c r="X1914">
        <f>VLOOKUP($D1914,metadata!$B$2:$Z$450,21,FALSE)</f>
        <v>0</v>
      </c>
      <c r="Y1914">
        <f>VLOOKUP($D1914,metadata!$B$2:$Z$450,22,FALSE)</f>
        <v>19</v>
      </c>
      <c r="Z1914">
        <f>VLOOKUP($D1914,metadata!$B$2:$Z$450,23,FALSE)</f>
        <v>0</v>
      </c>
      <c r="AA1914">
        <f>VLOOKUP($D1914,metadata!$B$2:$Z$450,24,FALSE)</f>
        <v>0</v>
      </c>
      <c r="AB1914">
        <f>VLOOKUP($D1914,metadata!$B$2:$Z$450,25,FALSE)</f>
        <v>0</v>
      </c>
    </row>
    <row r="1915" spans="3:28" x14ac:dyDescent="0.3">
      <c r="C1915">
        <v>1914</v>
      </c>
      <c r="D1915" s="11" t="str">
        <f t="shared" si="29"/>
        <v>19- Fuchu</v>
      </c>
      <c r="E1915" t="str">
        <f>VLOOKUP($D1915,metadata!$B$2:$S$450,2,FALSE)</f>
        <v>Kato, Y</v>
      </c>
      <c r="F1915" t="str">
        <f>VLOOKUP($D1915,metadata!$B$2:$S$450,3,FALSE)</f>
        <v>Geographic variation in photoperiodic response for the induction of pupal diapause in the Aristolochia-feeding butterfly Atrophaneura alcinous</v>
      </c>
      <c r="G1915" t="str">
        <f>VLOOKUP($D1915,metadata!$B$2:$S$450,4,FALSE)</f>
        <v>10.1303/aez.2005.347</v>
      </c>
      <c r="H1915" t="str">
        <f>VLOOKUP($D1915,metadata!$B$2:$S$450,5,FALSE)</f>
        <v>y</v>
      </c>
      <c r="I1915" t="str">
        <f>VLOOKUP($D1915,metadata!$B$2:$S$450,6,FALSE)</f>
        <v>a</v>
      </c>
      <c r="J1915" t="str">
        <f>VLOOKUP($D1915,metadata!$B$2:$S$450,7,FALSE)</f>
        <v>i</v>
      </c>
      <c r="K1915">
        <f>VLOOKUP($D1915,metadata!$B$2:$S$450,8,FALSE)</f>
        <v>7</v>
      </c>
      <c r="L1915">
        <f>VLOOKUP($D1915,metadata!$B$2:$S$450,9,FALSE)</f>
        <v>5</v>
      </c>
      <c r="M1915">
        <f>VLOOKUP($D1915,metadata!$B$2:$S$450,10,FALSE)</f>
        <v>0</v>
      </c>
      <c r="N1915" t="str">
        <f>VLOOKUP($D1915,metadata!$B$2:$S$450,11,FALSE)</f>
        <v>Atrophaneura alcinous</v>
      </c>
      <c r="O1915" t="str">
        <f>VLOOKUP($D1915,metadata!$B$2:$S$450,12,FALSE)</f>
        <v>lepidoptera</v>
      </c>
      <c r="P1915" t="str">
        <f>VLOOKUP($D1915,metadata!$B$2:$S$450,13,FALSE)</f>
        <v xml:space="preserve"> Fuchu</v>
      </c>
      <c r="Q1915">
        <f>VLOOKUP($D1915,metadata!$B$2:$S$450,14,FALSE)</f>
        <v>35.668968999999997</v>
      </c>
      <c r="R1915">
        <f>VLOOKUP($D1915,metadata!$B$2:$S$450,15,FALSE)</f>
        <v>139.47766899999999</v>
      </c>
      <c r="S1915">
        <f>VLOOKUP($D1915,metadata!$B$2:$S$450,16,FALSE)</f>
        <v>0.05</v>
      </c>
      <c r="T1915">
        <f>VLOOKUP($D1915,metadata!$B$2:$S$450,17,FALSE)</f>
        <v>50</v>
      </c>
      <c r="U1915">
        <f>VLOOKUP($D1915,metadata!$B$2:$S$450,18,FALSE)</f>
        <v>0</v>
      </c>
      <c r="V1915">
        <f>VLOOKUP($D1915,metadata!$B$2:$Z$450,19,FALSE)</f>
        <v>25</v>
      </c>
      <c r="W1915" t="str">
        <f>VLOOKUP($D1915,metadata!$B$2:$Z$450,20,FALSE)</f>
        <v>global average</v>
      </c>
      <c r="X1915">
        <f>VLOOKUP($D1915,metadata!$B$2:$Z$450,21,FALSE)</f>
        <v>0</v>
      </c>
      <c r="Y1915">
        <f>VLOOKUP($D1915,metadata!$B$2:$Z$450,22,FALSE)</f>
        <v>19</v>
      </c>
      <c r="Z1915">
        <f>VLOOKUP($D1915,metadata!$B$2:$Z$450,23,FALSE)</f>
        <v>0</v>
      </c>
      <c r="AA1915">
        <f>VLOOKUP($D1915,metadata!$B$2:$Z$450,24,FALSE)</f>
        <v>0</v>
      </c>
      <c r="AB1915">
        <f>VLOOKUP($D1915,metadata!$B$2:$Z$450,25,FALSE)</f>
        <v>0</v>
      </c>
    </row>
    <row r="1916" spans="3:28" x14ac:dyDescent="0.3">
      <c r="C1916">
        <v>1915</v>
      </c>
      <c r="D1916" s="11" t="str">
        <f t="shared" si="29"/>
        <v>19- Fuchu</v>
      </c>
      <c r="E1916" t="str">
        <f>VLOOKUP($D1916,metadata!$B$2:$S$450,2,FALSE)</f>
        <v>Kato, Y</v>
      </c>
      <c r="F1916" t="str">
        <f>VLOOKUP($D1916,metadata!$B$2:$S$450,3,FALSE)</f>
        <v>Geographic variation in photoperiodic response for the induction of pupal diapause in the Aristolochia-feeding butterfly Atrophaneura alcinous</v>
      </c>
      <c r="G1916" t="str">
        <f>VLOOKUP($D1916,metadata!$B$2:$S$450,4,FALSE)</f>
        <v>10.1303/aez.2005.347</v>
      </c>
      <c r="H1916" t="str">
        <f>VLOOKUP($D1916,metadata!$B$2:$S$450,5,FALSE)</f>
        <v>y</v>
      </c>
      <c r="I1916" t="str">
        <f>VLOOKUP($D1916,metadata!$B$2:$S$450,6,FALSE)</f>
        <v>a</v>
      </c>
      <c r="J1916" t="str">
        <f>VLOOKUP($D1916,metadata!$B$2:$S$450,7,FALSE)</f>
        <v>i</v>
      </c>
      <c r="K1916">
        <f>VLOOKUP($D1916,metadata!$B$2:$S$450,8,FALSE)</f>
        <v>7</v>
      </c>
      <c r="L1916">
        <f>VLOOKUP($D1916,metadata!$B$2:$S$450,9,FALSE)</f>
        <v>5</v>
      </c>
      <c r="M1916">
        <f>VLOOKUP($D1916,metadata!$B$2:$S$450,10,FALSE)</f>
        <v>0</v>
      </c>
      <c r="N1916" t="str">
        <f>VLOOKUP($D1916,metadata!$B$2:$S$450,11,FALSE)</f>
        <v>Atrophaneura alcinous</v>
      </c>
      <c r="O1916" t="str">
        <f>VLOOKUP($D1916,metadata!$B$2:$S$450,12,FALSE)</f>
        <v>lepidoptera</v>
      </c>
      <c r="P1916" t="str">
        <f>VLOOKUP($D1916,metadata!$B$2:$S$450,13,FALSE)</f>
        <v xml:space="preserve"> Fuchu</v>
      </c>
      <c r="Q1916">
        <f>VLOOKUP($D1916,metadata!$B$2:$S$450,14,FALSE)</f>
        <v>35.668968999999997</v>
      </c>
      <c r="R1916">
        <f>VLOOKUP($D1916,metadata!$B$2:$S$450,15,FALSE)</f>
        <v>139.47766899999999</v>
      </c>
      <c r="S1916">
        <f>VLOOKUP($D1916,metadata!$B$2:$S$450,16,FALSE)</f>
        <v>0.05</v>
      </c>
      <c r="T1916">
        <f>VLOOKUP($D1916,metadata!$B$2:$S$450,17,FALSE)</f>
        <v>50</v>
      </c>
      <c r="U1916">
        <f>VLOOKUP($D1916,metadata!$B$2:$S$450,18,FALSE)</f>
        <v>0</v>
      </c>
      <c r="V1916">
        <f>VLOOKUP($D1916,metadata!$B$2:$Z$450,19,FALSE)</f>
        <v>25</v>
      </c>
      <c r="W1916" t="str">
        <f>VLOOKUP($D1916,metadata!$B$2:$Z$450,20,FALSE)</f>
        <v>global average</v>
      </c>
      <c r="X1916">
        <f>VLOOKUP($D1916,metadata!$B$2:$Z$450,21,FALSE)</f>
        <v>0</v>
      </c>
      <c r="Y1916">
        <f>VLOOKUP($D1916,metadata!$B$2:$Z$450,22,FALSE)</f>
        <v>19</v>
      </c>
      <c r="Z1916">
        <f>VLOOKUP($D1916,metadata!$B$2:$Z$450,23,FALSE)</f>
        <v>0</v>
      </c>
      <c r="AA1916">
        <f>VLOOKUP($D1916,metadata!$B$2:$Z$450,24,FALSE)</f>
        <v>0</v>
      </c>
      <c r="AB1916">
        <f>VLOOKUP($D1916,metadata!$B$2:$Z$450,25,FALSE)</f>
        <v>0</v>
      </c>
    </row>
    <row r="1917" spans="3:28" x14ac:dyDescent="0.3">
      <c r="C1917">
        <v>1916</v>
      </c>
      <c r="D1917" s="11" t="str">
        <f t="shared" si="29"/>
        <v>19- Fuchu</v>
      </c>
      <c r="E1917" t="str">
        <f>VLOOKUP($D1917,metadata!$B$2:$S$450,2,FALSE)</f>
        <v>Kato, Y</v>
      </c>
      <c r="F1917" t="str">
        <f>VLOOKUP($D1917,metadata!$B$2:$S$450,3,FALSE)</f>
        <v>Geographic variation in photoperiodic response for the induction of pupal diapause in the Aristolochia-feeding butterfly Atrophaneura alcinous</v>
      </c>
      <c r="G1917" t="str">
        <f>VLOOKUP($D1917,metadata!$B$2:$S$450,4,FALSE)</f>
        <v>10.1303/aez.2005.347</v>
      </c>
      <c r="H1917" t="str">
        <f>VLOOKUP($D1917,metadata!$B$2:$S$450,5,FALSE)</f>
        <v>y</v>
      </c>
      <c r="I1917" t="str">
        <f>VLOOKUP($D1917,metadata!$B$2:$S$450,6,FALSE)</f>
        <v>a</v>
      </c>
      <c r="J1917" t="str">
        <f>VLOOKUP($D1917,metadata!$B$2:$S$450,7,FALSE)</f>
        <v>i</v>
      </c>
      <c r="K1917">
        <f>VLOOKUP($D1917,metadata!$B$2:$S$450,8,FALSE)</f>
        <v>7</v>
      </c>
      <c r="L1917">
        <f>VLOOKUP($D1917,metadata!$B$2:$S$450,9,FALSE)</f>
        <v>5</v>
      </c>
      <c r="M1917">
        <f>VLOOKUP($D1917,metadata!$B$2:$S$450,10,FALSE)</f>
        <v>0</v>
      </c>
      <c r="N1917" t="str">
        <f>VLOOKUP($D1917,metadata!$B$2:$S$450,11,FALSE)</f>
        <v>Atrophaneura alcinous</v>
      </c>
      <c r="O1917" t="str">
        <f>VLOOKUP($D1917,metadata!$B$2:$S$450,12,FALSE)</f>
        <v>lepidoptera</v>
      </c>
      <c r="P1917" t="str">
        <f>VLOOKUP($D1917,metadata!$B$2:$S$450,13,FALSE)</f>
        <v xml:space="preserve"> Fuchu</v>
      </c>
      <c r="Q1917">
        <f>VLOOKUP($D1917,metadata!$B$2:$S$450,14,FALSE)</f>
        <v>35.668968999999997</v>
      </c>
      <c r="R1917">
        <f>VLOOKUP($D1917,metadata!$B$2:$S$450,15,FALSE)</f>
        <v>139.47766899999999</v>
      </c>
      <c r="S1917">
        <f>VLOOKUP($D1917,metadata!$B$2:$S$450,16,FALSE)</f>
        <v>0.05</v>
      </c>
      <c r="T1917">
        <f>VLOOKUP($D1917,metadata!$B$2:$S$450,17,FALSE)</f>
        <v>50</v>
      </c>
      <c r="U1917">
        <f>VLOOKUP($D1917,metadata!$B$2:$S$450,18,FALSE)</f>
        <v>0</v>
      </c>
      <c r="V1917">
        <f>VLOOKUP($D1917,metadata!$B$2:$Z$450,19,FALSE)</f>
        <v>25</v>
      </c>
      <c r="W1917" t="str">
        <f>VLOOKUP($D1917,metadata!$B$2:$Z$450,20,FALSE)</f>
        <v>global average</v>
      </c>
      <c r="X1917">
        <f>VLOOKUP($D1917,metadata!$B$2:$Z$450,21,FALSE)</f>
        <v>0</v>
      </c>
      <c r="Y1917">
        <f>VLOOKUP($D1917,metadata!$B$2:$Z$450,22,FALSE)</f>
        <v>19</v>
      </c>
      <c r="Z1917">
        <f>VLOOKUP($D1917,metadata!$B$2:$Z$450,23,FALSE)</f>
        <v>0</v>
      </c>
      <c r="AA1917">
        <f>VLOOKUP($D1917,metadata!$B$2:$Z$450,24,FALSE)</f>
        <v>0</v>
      </c>
      <c r="AB1917">
        <f>VLOOKUP($D1917,metadata!$B$2:$Z$450,25,FALSE)</f>
        <v>0</v>
      </c>
    </row>
    <row r="1918" spans="3:28" x14ac:dyDescent="0.3">
      <c r="C1918">
        <v>1917</v>
      </c>
      <c r="D1918" s="11" t="str">
        <f t="shared" si="29"/>
        <v>19- Fuchu</v>
      </c>
      <c r="E1918" t="str">
        <f>VLOOKUP($D1918,metadata!$B$2:$S$450,2,FALSE)</f>
        <v>Kato, Y</v>
      </c>
      <c r="F1918" t="str">
        <f>VLOOKUP($D1918,metadata!$B$2:$S$450,3,FALSE)</f>
        <v>Geographic variation in photoperiodic response for the induction of pupal diapause in the Aristolochia-feeding butterfly Atrophaneura alcinous</v>
      </c>
      <c r="G1918" t="str">
        <f>VLOOKUP($D1918,metadata!$B$2:$S$450,4,FALSE)</f>
        <v>10.1303/aez.2005.347</v>
      </c>
      <c r="H1918" t="str">
        <f>VLOOKUP($D1918,metadata!$B$2:$S$450,5,FALSE)</f>
        <v>y</v>
      </c>
      <c r="I1918" t="str">
        <f>VLOOKUP($D1918,metadata!$B$2:$S$450,6,FALSE)</f>
        <v>a</v>
      </c>
      <c r="J1918" t="str">
        <f>VLOOKUP($D1918,metadata!$B$2:$S$450,7,FALSE)</f>
        <v>i</v>
      </c>
      <c r="K1918">
        <f>VLOOKUP($D1918,metadata!$B$2:$S$450,8,FALSE)</f>
        <v>7</v>
      </c>
      <c r="L1918">
        <f>VLOOKUP($D1918,metadata!$B$2:$S$450,9,FALSE)</f>
        <v>5</v>
      </c>
      <c r="M1918">
        <f>VLOOKUP($D1918,metadata!$B$2:$S$450,10,FALSE)</f>
        <v>0</v>
      </c>
      <c r="N1918" t="str">
        <f>VLOOKUP($D1918,metadata!$B$2:$S$450,11,FALSE)</f>
        <v>Atrophaneura alcinous</v>
      </c>
      <c r="O1918" t="str">
        <f>VLOOKUP($D1918,metadata!$B$2:$S$450,12,FALSE)</f>
        <v>lepidoptera</v>
      </c>
      <c r="P1918" t="str">
        <f>VLOOKUP($D1918,metadata!$B$2:$S$450,13,FALSE)</f>
        <v xml:space="preserve"> Fuchu</v>
      </c>
      <c r="Q1918">
        <f>VLOOKUP($D1918,metadata!$B$2:$S$450,14,FALSE)</f>
        <v>35.668968999999997</v>
      </c>
      <c r="R1918">
        <f>VLOOKUP($D1918,metadata!$B$2:$S$450,15,FALSE)</f>
        <v>139.47766899999999</v>
      </c>
      <c r="S1918">
        <f>VLOOKUP($D1918,metadata!$B$2:$S$450,16,FALSE)</f>
        <v>0.05</v>
      </c>
      <c r="T1918">
        <f>VLOOKUP($D1918,metadata!$B$2:$S$450,17,FALSE)</f>
        <v>50</v>
      </c>
      <c r="U1918">
        <f>VLOOKUP($D1918,metadata!$B$2:$S$450,18,FALSE)</f>
        <v>0</v>
      </c>
      <c r="V1918">
        <f>VLOOKUP($D1918,metadata!$B$2:$Z$450,19,FALSE)</f>
        <v>25</v>
      </c>
      <c r="W1918" t="str">
        <f>VLOOKUP($D1918,metadata!$B$2:$Z$450,20,FALSE)</f>
        <v>global average</v>
      </c>
      <c r="X1918">
        <f>VLOOKUP($D1918,metadata!$B$2:$Z$450,21,FALSE)</f>
        <v>0</v>
      </c>
      <c r="Y1918">
        <f>VLOOKUP($D1918,metadata!$B$2:$Z$450,22,FALSE)</f>
        <v>19</v>
      </c>
      <c r="Z1918">
        <f>VLOOKUP($D1918,metadata!$B$2:$Z$450,23,FALSE)</f>
        <v>0</v>
      </c>
      <c r="AA1918">
        <f>VLOOKUP($D1918,metadata!$B$2:$Z$450,24,FALSE)</f>
        <v>0</v>
      </c>
      <c r="AB1918">
        <f>VLOOKUP($D1918,metadata!$B$2:$Z$450,25,FALSE)</f>
        <v>0</v>
      </c>
    </row>
    <row r="1919" spans="3:28" x14ac:dyDescent="0.3">
      <c r="C1919">
        <v>1918</v>
      </c>
      <c r="D1919" s="11" t="str">
        <f t="shared" si="29"/>
        <v>19- Fuchu</v>
      </c>
      <c r="E1919" t="str">
        <f>VLOOKUP($D1919,metadata!$B$2:$S$450,2,FALSE)</f>
        <v>Kato, Y</v>
      </c>
      <c r="F1919" t="str">
        <f>VLOOKUP($D1919,metadata!$B$2:$S$450,3,FALSE)</f>
        <v>Geographic variation in photoperiodic response for the induction of pupal diapause in the Aristolochia-feeding butterfly Atrophaneura alcinous</v>
      </c>
      <c r="G1919" t="str">
        <f>VLOOKUP($D1919,metadata!$B$2:$S$450,4,FALSE)</f>
        <v>10.1303/aez.2005.347</v>
      </c>
      <c r="H1919" t="str">
        <f>VLOOKUP($D1919,metadata!$B$2:$S$450,5,FALSE)</f>
        <v>y</v>
      </c>
      <c r="I1919" t="str">
        <f>VLOOKUP($D1919,metadata!$B$2:$S$450,6,FALSE)</f>
        <v>a</v>
      </c>
      <c r="J1919" t="str">
        <f>VLOOKUP($D1919,metadata!$B$2:$S$450,7,FALSE)</f>
        <v>i</v>
      </c>
      <c r="K1919">
        <f>VLOOKUP($D1919,metadata!$B$2:$S$450,8,FALSE)</f>
        <v>7</v>
      </c>
      <c r="L1919">
        <f>VLOOKUP($D1919,metadata!$B$2:$S$450,9,FALSE)</f>
        <v>5</v>
      </c>
      <c r="M1919">
        <f>VLOOKUP($D1919,metadata!$B$2:$S$450,10,FALSE)</f>
        <v>0</v>
      </c>
      <c r="N1919" t="str">
        <f>VLOOKUP($D1919,metadata!$B$2:$S$450,11,FALSE)</f>
        <v>Atrophaneura alcinous</v>
      </c>
      <c r="O1919" t="str">
        <f>VLOOKUP($D1919,metadata!$B$2:$S$450,12,FALSE)</f>
        <v>lepidoptera</v>
      </c>
      <c r="P1919" t="str">
        <f>VLOOKUP($D1919,metadata!$B$2:$S$450,13,FALSE)</f>
        <v xml:space="preserve"> Fuchu</v>
      </c>
      <c r="Q1919">
        <f>VLOOKUP($D1919,metadata!$B$2:$S$450,14,FALSE)</f>
        <v>35.668968999999997</v>
      </c>
      <c r="R1919">
        <f>VLOOKUP($D1919,metadata!$B$2:$S$450,15,FALSE)</f>
        <v>139.47766899999999</v>
      </c>
      <c r="S1919">
        <f>VLOOKUP($D1919,metadata!$B$2:$S$450,16,FALSE)</f>
        <v>0.05</v>
      </c>
      <c r="T1919">
        <f>VLOOKUP($D1919,metadata!$B$2:$S$450,17,FALSE)</f>
        <v>50</v>
      </c>
      <c r="U1919">
        <f>VLOOKUP($D1919,metadata!$B$2:$S$450,18,FALSE)</f>
        <v>0</v>
      </c>
      <c r="V1919">
        <f>VLOOKUP($D1919,metadata!$B$2:$Z$450,19,FALSE)</f>
        <v>25</v>
      </c>
      <c r="W1919" t="str">
        <f>VLOOKUP($D1919,metadata!$B$2:$Z$450,20,FALSE)</f>
        <v>global average</v>
      </c>
      <c r="X1919">
        <f>VLOOKUP($D1919,metadata!$B$2:$Z$450,21,FALSE)</f>
        <v>0</v>
      </c>
      <c r="Y1919">
        <f>VLOOKUP($D1919,metadata!$B$2:$Z$450,22,FALSE)</f>
        <v>19</v>
      </c>
      <c r="Z1919">
        <f>VLOOKUP($D1919,metadata!$B$2:$Z$450,23,FALSE)</f>
        <v>0</v>
      </c>
      <c r="AA1919">
        <f>VLOOKUP($D1919,metadata!$B$2:$Z$450,24,FALSE)</f>
        <v>0</v>
      </c>
      <c r="AB1919">
        <f>VLOOKUP($D1919,metadata!$B$2:$Z$450,25,FALSE)</f>
        <v>0</v>
      </c>
    </row>
    <row r="1920" spans="3:28" x14ac:dyDescent="0.3">
      <c r="C1920">
        <v>1919</v>
      </c>
      <c r="D1920" s="11" t="str">
        <f t="shared" si="29"/>
        <v>19- Fuchu</v>
      </c>
      <c r="E1920" t="str">
        <f>VLOOKUP($D1920,metadata!$B$2:$S$450,2,FALSE)</f>
        <v>Kato, Y</v>
      </c>
      <c r="F1920" t="str">
        <f>VLOOKUP($D1920,metadata!$B$2:$S$450,3,FALSE)</f>
        <v>Geographic variation in photoperiodic response for the induction of pupal diapause in the Aristolochia-feeding butterfly Atrophaneura alcinous</v>
      </c>
      <c r="G1920" t="str">
        <f>VLOOKUP($D1920,metadata!$B$2:$S$450,4,FALSE)</f>
        <v>10.1303/aez.2005.347</v>
      </c>
      <c r="H1920" t="str">
        <f>VLOOKUP($D1920,metadata!$B$2:$S$450,5,FALSE)</f>
        <v>y</v>
      </c>
      <c r="I1920" t="str">
        <f>VLOOKUP($D1920,metadata!$B$2:$S$450,6,FALSE)</f>
        <v>a</v>
      </c>
      <c r="J1920" t="str">
        <f>VLOOKUP($D1920,metadata!$B$2:$S$450,7,FALSE)</f>
        <v>i</v>
      </c>
      <c r="K1920">
        <f>VLOOKUP($D1920,metadata!$B$2:$S$450,8,FALSE)</f>
        <v>7</v>
      </c>
      <c r="L1920">
        <f>VLOOKUP($D1920,metadata!$B$2:$S$450,9,FALSE)</f>
        <v>5</v>
      </c>
      <c r="M1920">
        <f>VLOOKUP($D1920,metadata!$B$2:$S$450,10,FALSE)</f>
        <v>0</v>
      </c>
      <c r="N1920" t="str">
        <f>VLOOKUP($D1920,metadata!$B$2:$S$450,11,FALSE)</f>
        <v>Atrophaneura alcinous</v>
      </c>
      <c r="O1920" t="str">
        <f>VLOOKUP($D1920,metadata!$B$2:$S$450,12,FALSE)</f>
        <v>lepidoptera</v>
      </c>
      <c r="P1920" t="str">
        <f>VLOOKUP($D1920,metadata!$B$2:$S$450,13,FALSE)</f>
        <v xml:space="preserve"> Fuchu</v>
      </c>
      <c r="Q1920">
        <f>VLOOKUP($D1920,metadata!$B$2:$S$450,14,FALSE)</f>
        <v>35.668968999999997</v>
      </c>
      <c r="R1920">
        <f>VLOOKUP($D1920,metadata!$B$2:$S$450,15,FALSE)</f>
        <v>139.47766899999999</v>
      </c>
      <c r="S1920">
        <f>VLOOKUP($D1920,metadata!$B$2:$S$450,16,FALSE)</f>
        <v>0.05</v>
      </c>
      <c r="T1920">
        <f>VLOOKUP($D1920,metadata!$B$2:$S$450,17,FALSE)</f>
        <v>50</v>
      </c>
      <c r="U1920">
        <f>VLOOKUP($D1920,metadata!$B$2:$S$450,18,FALSE)</f>
        <v>0</v>
      </c>
      <c r="V1920">
        <f>VLOOKUP($D1920,metadata!$B$2:$Z$450,19,FALSE)</f>
        <v>25</v>
      </c>
      <c r="W1920" t="str">
        <f>VLOOKUP($D1920,metadata!$B$2:$Z$450,20,FALSE)</f>
        <v>global average</v>
      </c>
      <c r="X1920">
        <f>VLOOKUP($D1920,metadata!$B$2:$Z$450,21,FALSE)</f>
        <v>0</v>
      </c>
      <c r="Y1920">
        <f>VLOOKUP($D1920,metadata!$B$2:$Z$450,22,FALSE)</f>
        <v>19</v>
      </c>
      <c r="Z1920">
        <f>VLOOKUP($D1920,metadata!$B$2:$Z$450,23,FALSE)</f>
        <v>0</v>
      </c>
      <c r="AA1920">
        <f>VLOOKUP($D1920,metadata!$B$2:$Z$450,24,FALSE)</f>
        <v>0</v>
      </c>
      <c r="AB1920">
        <f>VLOOKUP($D1920,metadata!$B$2:$Z$450,25,FALSE)</f>
        <v>0</v>
      </c>
    </row>
    <row r="1921" spans="3:28" x14ac:dyDescent="0.3">
      <c r="C1921">
        <v>1920</v>
      </c>
      <c r="D1921" s="11" t="str">
        <f t="shared" si="29"/>
        <v>19- Fuchu</v>
      </c>
      <c r="E1921" t="str">
        <f>VLOOKUP($D1921,metadata!$B$2:$S$450,2,FALSE)</f>
        <v>Kato, Y</v>
      </c>
      <c r="F1921" t="str">
        <f>VLOOKUP($D1921,metadata!$B$2:$S$450,3,FALSE)</f>
        <v>Geographic variation in photoperiodic response for the induction of pupal diapause in the Aristolochia-feeding butterfly Atrophaneura alcinous</v>
      </c>
      <c r="G1921" t="str">
        <f>VLOOKUP($D1921,metadata!$B$2:$S$450,4,FALSE)</f>
        <v>10.1303/aez.2005.347</v>
      </c>
      <c r="H1921" t="str">
        <f>VLOOKUP($D1921,metadata!$B$2:$S$450,5,FALSE)</f>
        <v>y</v>
      </c>
      <c r="I1921" t="str">
        <f>VLOOKUP($D1921,metadata!$B$2:$S$450,6,FALSE)</f>
        <v>a</v>
      </c>
      <c r="J1921" t="str">
        <f>VLOOKUP($D1921,metadata!$B$2:$S$450,7,FALSE)</f>
        <v>i</v>
      </c>
      <c r="K1921">
        <f>VLOOKUP($D1921,metadata!$B$2:$S$450,8,FALSE)</f>
        <v>7</v>
      </c>
      <c r="L1921">
        <f>VLOOKUP($D1921,metadata!$B$2:$S$450,9,FALSE)</f>
        <v>5</v>
      </c>
      <c r="M1921">
        <f>VLOOKUP($D1921,metadata!$B$2:$S$450,10,FALSE)</f>
        <v>0</v>
      </c>
      <c r="N1921" t="str">
        <f>VLOOKUP($D1921,metadata!$B$2:$S$450,11,FALSE)</f>
        <v>Atrophaneura alcinous</v>
      </c>
      <c r="O1921" t="str">
        <f>VLOOKUP($D1921,metadata!$B$2:$S$450,12,FALSE)</f>
        <v>lepidoptera</v>
      </c>
      <c r="P1921" t="str">
        <f>VLOOKUP($D1921,metadata!$B$2:$S$450,13,FALSE)</f>
        <v xml:space="preserve"> Fuchu</v>
      </c>
      <c r="Q1921">
        <f>VLOOKUP($D1921,metadata!$B$2:$S$450,14,FALSE)</f>
        <v>35.668968999999997</v>
      </c>
      <c r="R1921">
        <f>VLOOKUP($D1921,metadata!$B$2:$S$450,15,FALSE)</f>
        <v>139.47766899999999</v>
      </c>
      <c r="S1921">
        <f>VLOOKUP($D1921,metadata!$B$2:$S$450,16,FALSE)</f>
        <v>0.05</v>
      </c>
      <c r="T1921">
        <f>VLOOKUP($D1921,metadata!$B$2:$S$450,17,FALSE)</f>
        <v>50</v>
      </c>
      <c r="U1921">
        <f>VLOOKUP($D1921,metadata!$B$2:$S$450,18,FALSE)</f>
        <v>0</v>
      </c>
      <c r="V1921">
        <f>VLOOKUP($D1921,metadata!$B$2:$Z$450,19,FALSE)</f>
        <v>25</v>
      </c>
      <c r="W1921" t="str">
        <f>VLOOKUP($D1921,metadata!$B$2:$Z$450,20,FALSE)</f>
        <v>global average</v>
      </c>
      <c r="X1921">
        <f>VLOOKUP($D1921,metadata!$B$2:$Z$450,21,FALSE)</f>
        <v>0</v>
      </c>
      <c r="Y1921">
        <f>VLOOKUP($D1921,metadata!$B$2:$Z$450,22,FALSE)</f>
        <v>19</v>
      </c>
      <c r="Z1921">
        <f>VLOOKUP($D1921,metadata!$B$2:$Z$450,23,FALSE)</f>
        <v>0</v>
      </c>
      <c r="AA1921">
        <f>VLOOKUP($D1921,metadata!$B$2:$Z$450,24,FALSE)</f>
        <v>0</v>
      </c>
      <c r="AB1921">
        <f>VLOOKUP($D1921,metadata!$B$2:$Z$450,25,FALSE)</f>
        <v>0</v>
      </c>
    </row>
    <row r="1922" spans="3:28" x14ac:dyDescent="0.3">
      <c r="C1922">
        <v>1921</v>
      </c>
      <c r="D1922" s="11" t="str">
        <f t="shared" si="29"/>
        <v>19- Fuchu</v>
      </c>
      <c r="E1922" t="str">
        <f>VLOOKUP($D1922,metadata!$B$2:$S$450,2,FALSE)</f>
        <v>Kato, Y</v>
      </c>
      <c r="F1922" t="str">
        <f>VLOOKUP($D1922,metadata!$B$2:$S$450,3,FALSE)</f>
        <v>Geographic variation in photoperiodic response for the induction of pupal diapause in the Aristolochia-feeding butterfly Atrophaneura alcinous</v>
      </c>
      <c r="G1922" t="str">
        <f>VLOOKUP($D1922,metadata!$B$2:$S$450,4,FALSE)</f>
        <v>10.1303/aez.2005.347</v>
      </c>
      <c r="H1922" t="str">
        <f>VLOOKUP($D1922,metadata!$B$2:$S$450,5,FALSE)</f>
        <v>y</v>
      </c>
      <c r="I1922" t="str">
        <f>VLOOKUP($D1922,metadata!$B$2:$S$450,6,FALSE)</f>
        <v>a</v>
      </c>
      <c r="J1922" t="str">
        <f>VLOOKUP($D1922,metadata!$B$2:$S$450,7,FALSE)</f>
        <v>i</v>
      </c>
      <c r="K1922">
        <f>VLOOKUP($D1922,metadata!$B$2:$S$450,8,FALSE)</f>
        <v>7</v>
      </c>
      <c r="L1922">
        <f>VLOOKUP($D1922,metadata!$B$2:$S$450,9,FALSE)</f>
        <v>5</v>
      </c>
      <c r="M1922">
        <f>VLOOKUP($D1922,metadata!$B$2:$S$450,10,FALSE)</f>
        <v>0</v>
      </c>
      <c r="N1922" t="str">
        <f>VLOOKUP($D1922,metadata!$B$2:$S$450,11,FALSE)</f>
        <v>Atrophaneura alcinous</v>
      </c>
      <c r="O1922" t="str">
        <f>VLOOKUP($D1922,metadata!$B$2:$S$450,12,FALSE)</f>
        <v>lepidoptera</v>
      </c>
      <c r="P1922" t="str">
        <f>VLOOKUP($D1922,metadata!$B$2:$S$450,13,FALSE)</f>
        <v xml:space="preserve"> Fuchu</v>
      </c>
      <c r="Q1922">
        <f>VLOOKUP($D1922,metadata!$B$2:$S$450,14,FALSE)</f>
        <v>35.668968999999997</v>
      </c>
      <c r="R1922">
        <f>VLOOKUP($D1922,metadata!$B$2:$S$450,15,FALSE)</f>
        <v>139.47766899999999</v>
      </c>
      <c r="S1922">
        <f>VLOOKUP($D1922,metadata!$B$2:$S$450,16,FALSE)</f>
        <v>0.05</v>
      </c>
      <c r="T1922">
        <f>VLOOKUP($D1922,metadata!$B$2:$S$450,17,FALSE)</f>
        <v>50</v>
      </c>
      <c r="U1922">
        <f>VLOOKUP($D1922,metadata!$B$2:$S$450,18,FALSE)</f>
        <v>0</v>
      </c>
      <c r="V1922">
        <f>VLOOKUP($D1922,metadata!$B$2:$Z$450,19,FALSE)</f>
        <v>25</v>
      </c>
      <c r="W1922" t="str">
        <f>VLOOKUP($D1922,metadata!$B$2:$Z$450,20,FALSE)</f>
        <v>global average</v>
      </c>
      <c r="X1922">
        <f>VLOOKUP($D1922,metadata!$B$2:$Z$450,21,FALSE)</f>
        <v>0</v>
      </c>
      <c r="Y1922">
        <f>VLOOKUP($D1922,metadata!$B$2:$Z$450,22,FALSE)</f>
        <v>19</v>
      </c>
      <c r="Z1922">
        <f>VLOOKUP($D1922,metadata!$B$2:$Z$450,23,FALSE)</f>
        <v>0</v>
      </c>
      <c r="AA1922">
        <f>VLOOKUP($D1922,metadata!$B$2:$Z$450,24,FALSE)</f>
        <v>0</v>
      </c>
      <c r="AB1922">
        <f>VLOOKUP($D1922,metadata!$B$2:$Z$450,25,FALSE)</f>
        <v>0</v>
      </c>
    </row>
    <row r="1923" spans="3:28" x14ac:dyDescent="0.3">
      <c r="C1923">
        <v>1922</v>
      </c>
      <c r="D1923" s="11" t="str">
        <f t="shared" ref="D1923:D1986" si="30">VLOOKUP(C1923,$A$1:$B$451,2)</f>
        <v>19- Fuchu</v>
      </c>
      <c r="E1923" t="str">
        <f>VLOOKUP($D1923,metadata!$B$2:$S$450,2,FALSE)</f>
        <v>Kato, Y</v>
      </c>
      <c r="F1923" t="str">
        <f>VLOOKUP($D1923,metadata!$B$2:$S$450,3,FALSE)</f>
        <v>Geographic variation in photoperiodic response for the induction of pupal diapause in the Aristolochia-feeding butterfly Atrophaneura alcinous</v>
      </c>
      <c r="G1923" t="str">
        <f>VLOOKUP($D1923,metadata!$B$2:$S$450,4,FALSE)</f>
        <v>10.1303/aez.2005.347</v>
      </c>
      <c r="H1923" t="str">
        <f>VLOOKUP($D1923,metadata!$B$2:$S$450,5,FALSE)</f>
        <v>y</v>
      </c>
      <c r="I1923" t="str">
        <f>VLOOKUP($D1923,metadata!$B$2:$S$450,6,FALSE)</f>
        <v>a</v>
      </c>
      <c r="J1923" t="str">
        <f>VLOOKUP($D1923,metadata!$B$2:$S$450,7,FALSE)</f>
        <v>i</v>
      </c>
      <c r="K1923">
        <f>VLOOKUP($D1923,metadata!$B$2:$S$450,8,FALSE)</f>
        <v>7</v>
      </c>
      <c r="L1923">
        <f>VLOOKUP($D1923,metadata!$B$2:$S$450,9,FALSE)</f>
        <v>5</v>
      </c>
      <c r="M1923">
        <f>VLOOKUP($D1923,metadata!$B$2:$S$450,10,FALSE)</f>
        <v>0</v>
      </c>
      <c r="N1923" t="str">
        <f>VLOOKUP($D1923,metadata!$B$2:$S$450,11,FALSE)</f>
        <v>Atrophaneura alcinous</v>
      </c>
      <c r="O1923" t="str">
        <f>VLOOKUP($D1923,metadata!$B$2:$S$450,12,FALSE)</f>
        <v>lepidoptera</v>
      </c>
      <c r="P1923" t="str">
        <f>VLOOKUP($D1923,metadata!$B$2:$S$450,13,FALSE)</f>
        <v xml:space="preserve"> Fuchu</v>
      </c>
      <c r="Q1923">
        <f>VLOOKUP($D1923,metadata!$B$2:$S$450,14,FALSE)</f>
        <v>35.668968999999997</v>
      </c>
      <c r="R1923">
        <f>VLOOKUP($D1923,metadata!$B$2:$S$450,15,FALSE)</f>
        <v>139.47766899999999</v>
      </c>
      <c r="S1923">
        <f>VLOOKUP($D1923,metadata!$B$2:$S$450,16,FALSE)</f>
        <v>0.05</v>
      </c>
      <c r="T1923">
        <f>VLOOKUP($D1923,metadata!$B$2:$S$450,17,FALSE)</f>
        <v>50</v>
      </c>
      <c r="U1923">
        <f>VLOOKUP($D1923,metadata!$B$2:$S$450,18,FALSE)</f>
        <v>0</v>
      </c>
      <c r="V1923">
        <f>VLOOKUP($D1923,metadata!$B$2:$Z$450,19,FALSE)</f>
        <v>25</v>
      </c>
      <c r="W1923" t="str">
        <f>VLOOKUP($D1923,metadata!$B$2:$Z$450,20,FALSE)</f>
        <v>global average</v>
      </c>
      <c r="X1923">
        <f>VLOOKUP($D1923,metadata!$B$2:$Z$450,21,FALSE)</f>
        <v>0</v>
      </c>
      <c r="Y1923">
        <f>VLOOKUP($D1923,metadata!$B$2:$Z$450,22,FALSE)</f>
        <v>19</v>
      </c>
      <c r="Z1923">
        <f>VLOOKUP($D1923,metadata!$B$2:$Z$450,23,FALSE)</f>
        <v>0</v>
      </c>
      <c r="AA1923">
        <f>VLOOKUP($D1923,metadata!$B$2:$Z$450,24,FALSE)</f>
        <v>0</v>
      </c>
      <c r="AB1923">
        <f>VLOOKUP($D1923,metadata!$B$2:$Z$450,25,FALSE)</f>
        <v>0</v>
      </c>
    </row>
    <row r="1924" spans="3:28" x14ac:dyDescent="0.3">
      <c r="C1924">
        <v>1923</v>
      </c>
      <c r="D1924" s="11" t="str">
        <f t="shared" si="30"/>
        <v>19- Fuchu</v>
      </c>
      <c r="E1924" t="str">
        <f>VLOOKUP($D1924,metadata!$B$2:$S$450,2,FALSE)</f>
        <v>Kato, Y</v>
      </c>
      <c r="F1924" t="str">
        <f>VLOOKUP($D1924,metadata!$B$2:$S$450,3,FALSE)</f>
        <v>Geographic variation in photoperiodic response for the induction of pupal diapause in the Aristolochia-feeding butterfly Atrophaneura alcinous</v>
      </c>
      <c r="G1924" t="str">
        <f>VLOOKUP($D1924,metadata!$B$2:$S$450,4,FALSE)</f>
        <v>10.1303/aez.2005.347</v>
      </c>
      <c r="H1924" t="str">
        <f>VLOOKUP($D1924,metadata!$B$2:$S$450,5,FALSE)</f>
        <v>y</v>
      </c>
      <c r="I1924" t="str">
        <f>VLOOKUP($D1924,metadata!$B$2:$S$450,6,FALSE)</f>
        <v>a</v>
      </c>
      <c r="J1924" t="str">
        <f>VLOOKUP($D1924,metadata!$B$2:$S$450,7,FALSE)</f>
        <v>i</v>
      </c>
      <c r="K1924">
        <f>VLOOKUP($D1924,metadata!$B$2:$S$450,8,FALSE)</f>
        <v>7</v>
      </c>
      <c r="L1924">
        <f>VLOOKUP($D1924,metadata!$B$2:$S$450,9,FALSE)</f>
        <v>5</v>
      </c>
      <c r="M1924">
        <f>VLOOKUP($D1924,metadata!$B$2:$S$450,10,FALSE)</f>
        <v>0</v>
      </c>
      <c r="N1924" t="str">
        <f>VLOOKUP($D1924,metadata!$B$2:$S$450,11,FALSE)</f>
        <v>Atrophaneura alcinous</v>
      </c>
      <c r="O1924" t="str">
        <f>VLOOKUP($D1924,metadata!$B$2:$S$450,12,FALSE)</f>
        <v>lepidoptera</v>
      </c>
      <c r="P1924" t="str">
        <f>VLOOKUP($D1924,metadata!$B$2:$S$450,13,FALSE)</f>
        <v xml:space="preserve"> Fuchu</v>
      </c>
      <c r="Q1924">
        <f>VLOOKUP($D1924,metadata!$B$2:$S$450,14,FALSE)</f>
        <v>35.668968999999997</v>
      </c>
      <c r="R1924">
        <f>VLOOKUP($D1924,metadata!$B$2:$S$450,15,FALSE)</f>
        <v>139.47766899999999</v>
      </c>
      <c r="S1924">
        <f>VLOOKUP($D1924,metadata!$B$2:$S$450,16,FALSE)</f>
        <v>0.05</v>
      </c>
      <c r="T1924">
        <f>VLOOKUP($D1924,metadata!$B$2:$S$450,17,FALSE)</f>
        <v>50</v>
      </c>
      <c r="U1924">
        <f>VLOOKUP($D1924,metadata!$B$2:$S$450,18,FALSE)</f>
        <v>0</v>
      </c>
      <c r="V1924">
        <f>VLOOKUP($D1924,metadata!$B$2:$Z$450,19,FALSE)</f>
        <v>25</v>
      </c>
      <c r="W1924" t="str">
        <f>VLOOKUP($D1924,metadata!$B$2:$Z$450,20,FALSE)</f>
        <v>global average</v>
      </c>
      <c r="X1924">
        <f>VLOOKUP($D1924,metadata!$B$2:$Z$450,21,FALSE)</f>
        <v>0</v>
      </c>
      <c r="Y1924">
        <f>VLOOKUP($D1924,metadata!$B$2:$Z$450,22,FALSE)</f>
        <v>19</v>
      </c>
      <c r="Z1924">
        <f>VLOOKUP($D1924,metadata!$B$2:$Z$450,23,FALSE)</f>
        <v>0</v>
      </c>
      <c r="AA1924">
        <f>VLOOKUP($D1924,metadata!$B$2:$Z$450,24,FALSE)</f>
        <v>0</v>
      </c>
      <c r="AB1924">
        <f>VLOOKUP($D1924,metadata!$B$2:$Z$450,25,FALSE)</f>
        <v>0</v>
      </c>
    </row>
    <row r="1925" spans="3:28" x14ac:dyDescent="0.3">
      <c r="C1925">
        <v>1924</v>
      </c>
      <c r="D1925" s="11" t="str">
        <f t="shared" si="30"/>
        <v>19- Fuchu</v>
      </c>
      <c r="E1925" t="str">
        <f>VLOOKUP($D1925,metadata!$B$2:$S$450,2,FALSE)</f>
        <v>Kato, Y</v>
      </c>
      <c r="F1925" t="str">
        <f>VLOOKUP($D1925,metadata!$B$2:$S$450,3,FALSE)</f>
        <v>Geographic variation in photoperiodic response for the induction of pupal diapause in the Aristolochia-feeding butterfly Atrophaneura alcinous</v>
      </c>
      <c r="G1925" t="str">
        <f>VLOOKUP($D1925,metadata!$B$2:$S$450,4,FALSE)</f>
        <v>10.1303/aez.2005.347</v>
      </c>
      <c r="H1925" t="str">
        <f>VLOOKUP($D1925,metadata!$B$2:$S$450,5,FALSE)</f>
        <v>y</v>
      </c>
      <c r="I1925" t="str">
        <f>VLOOKUP($D1925,metadata!$B$2:$S$450,6,FALSE)</f>
        <v>a</v>
      </c>
      <c r="J1925" t="str">
        <f>VLOOKUP($D1925,metadata!$B$2:$S$450,7,FALSE)</f>
        <v>i</v>
      </c>
      <c r="K1925">
        <f>VLOOKUP($D1925,metadata!$B$2:$S$450,8,FALSE)</f>
        <v>7</v>
      </c>
      <c r="L1925">
        <f>VLOOKUP($D1925,metadata!$B$2:$S$450,9,FALSE)</f>
        <v>5</v>
      </c>
      <c r="M1925">
        <f>VLOOKUP($D1925,metadata!$B$2:$S$450,10,FALSE)</f>
        <v>0</v>
      </c>
      <c r="N1925" t="str">
        <f>VLOOKUP($D1925,metadata!$B$2:$S$450,11,FALSE)</f>
        <v>Atrophaneura alcinous</v>
      </c>
      <c r="O1925" t="str">
        <f>VLOOKUP($D1925,metadata!$B$2:$S$450,12,FALSE)</f>
        <v>lepidoptera</v>
      </c>
      <c r="P1925" t="str">
        <f>VLOOKUP($D1925,metadata!$B$2:$S$450,13,FALSE)</f>
        <v xml:space="preserve"> Fuchu</v>
      </c>
      <c r="Q1925">
        <f>VLOOKUP($D1925,metadata!$B$2:$S$450,14,FALSE)</f>
        <v>35.668968999999997</v>
      </c>
      <c r="R1925">
        <f>VLOOKUP($D1925,metadata!$B$2:$S$450,15,FALSE)</f>
        <v>139.47766899999999</v>
      </c>
      <c r="S1925">
        <f>VLOOKUP($D1925,metadata!$B$2:$S$450,16,FALSE)</f>
        <v>0.05</v>
      </c>
      <c r="T1925">
        <f>VLOOKUP($D1925,metadata!$B$2:$S$450,17,FALSE)</f>
        <v>50</v>
      </c>
      <c r="U1925">
        <f>VLOOKUP($D1925,metadata!$B$2:$S$450,18,FALSE)</f>
        <v>0</v>
      </c>
      <c r="V1925">
        <f>VLOOKUP($D1925,metadata!$B$2:$Z$450,19,FALSE)</f>
        <v>25</v>
      </c>
      <c r="W1925" t="str">
        <f>VLOOKUP($D1925,metadata!$B$2:$Z$450,20,FALSE)</f>
        <v>global average</v>
      </c>
      <c r="X1925">
        <f>VLOOKUP($D1925,metadata!$B$2:$Z$450,21,FALSE)</f>
        <v>0</v>
      </c>
      <c r="Y1925">
        <f>VLOOKUP($D1925,metadata!$B$2:$Z$450,22,FALSE)</f>
        <v>19</v>
      </c>
      <c r="Z1925">
        <f>VLOOKUP($D1925,metadata!$B$2:$Z$450,23,FALSE)</f>
        <v>0</v>
      </c>
      <c r="AA1925">
        <f>VLOOKUP($D1925,metadata!$B$2:$Z$450,24,FALSE)</f>
        <v>0</v>
      </c>
      <c r="AB1925">
        <f>VLOOKUP($D1925,metadata!$B$2:$Z$450,25,FALSE)</f>
        <v>0</v>
      </c>
    </row>
    <row r="1926" spans="3:28" x14ac:dyDescent="0.3">
      <c r="C1926">
        <v>1925</v>
      </c>
      <c r="D1926" s="11" t="str">
        <f t="shared" si="30"/>
        <v>19- Fuchu</v>
      </c>
      <c r="E1926" t="str">
        <f>VLOOKUP($D1926,metadata!$B$2:$S$450,2,FALSE)</f>
        <v>Kato, Y</v>
      </c>
      <c r="F1926" t="str">
        <f>VLOOKUP($D1926,metadata!$B$2:$S$450,3,FALSE)</f>
        <v>Geographic variation in photoperiodic response for the induction of pupal diapause in the Aristolochia-feeding butterfly Atrophaneura alcinous</v>
      </c>
      <c r="G1926" t="str">
        <f>VLOOKUP($D1926,metadata!$B$2:$S$450,4,FALSE)</f>
        <v>10.1303/aez.2005.347</v>
      </c>
      <c r="H1926" t="str">
        <f>VLOOKUP($D1926,metadata!$B$2:$S$450,5,FALSE)</f>
        <v>y</v>
      </c>
      <c r="I1926" t="str">
        <f>VLOOKUP($D1926,metadata!$B$2:$S$450,6,FALSE)</f>
        <v>a</v>
      </c>
      <c r="J1926" t="str">
        <f>VLOOKUP($D1926,metadata!$B$2:$S$450,7,FALSE)</f>
        <v>i</v>
      </c>
      <c r="K1926">
        <f>VLOOKUP($D1926,metadata!$B$2:$S$450,8,FALSE)</f>
        <v>7</v>
      </c>
      <c r="L1926">
        <f>VLOOKUP($D1926,metadata!$B$2:$S$450,9,FALSE)</f>
        <v>5</v>
      </c>
      <c r="M1926">
        <f>VLOOKUP($D1926,metadata!$B$2:$S$450,10,FALSE)</f>
        <v>0</v>
      </c>
      <c r="N1926" t="str">
        <f>VLOOKUP($D1926,metadata!$B$2:$S$450,11,FALSE)</f>
        <v>Atrophaneura alcinous</v>
      </c>
      <c r="O1926" t="str">
        <f>VLOOKUP($D1926,metadata!$B$2:$S$450,12,FALSE)</f>
        <v>lepidoptera</v>
      </c>
      <c r="P1926" t="str">
        <f>VLOOKUP($D1926,metadata!$B$2:$S$450,13,FALSE)</f>
        <v xml:space="preserve"> Fuchu</v>
      </c>
      <c r="Q1926">
        <f>VLOOKUP($D1926,metadata!$B$2:$S$450,14,FALSE)</f>
        <v>35.668968999999997</v>
      </c>
      <c r="R1926">
        <f>VLOOKUP($D1926,metadata!$B$2:$S$450,15,FALSE)</f>
        <v>139.47766899999999</v>
      </c>
      <c r="S1926">
        <f>VLOOKUP($D1926,metadata!$B$2:$S$450,16,FALSE)</f>
        <v>0.05</v>
      </c>
      <c r="T1926">
        <f>VLOOKUP($D1926,metadata!$B$2:$S$450,17,FALSE)</f>
        <v>50</v>
      </c>
      <c r="U1926">
        <f>VLOOKUP($D1926,metadata!$B$2:$S$450,18,FALSE)</f>
        <v>0</v>
      </c>
      <c r="V1926">
        <f>VLOOKUP($D1926,metadata!$B$2:$Z$450,19,FALSE)</f>
        <v>25</v>
      </c>
      <c r="W1926" t="str">
        <f>VLOOKUP($D1926,metadata!$B$2:$Z$450,20,FALSE)</f>
        <v>global average</v>
      </c>
      <c r="X1926">
        <f>VLOOKUP($D1926,metadata!$B$2:$Z$450,21,FALSE)</f>
        <v>0</v>
      </c>
      <c r="Y1926">
        <f>VLOOKUP($D1926,metadata!$B$2:$Z$450,22,FALSE)</f>
        <v>19</v>
      </c>
      <c r="Z1926">
        <f>VLOOKUP($D1926,metadata!$B$2:$Z$450,23,FALSE)</f>
        <v>0</v>
      </c>
      <c r="AA1926">
        <f>VLOOKUP($D1926,metadata!$B$2:$Z$450,24,FALSE)</f>
        <v>0</v>
      </c>
      <c r="AB1926">
        <f>VLOOKUP($D1926,metadata!$B$2:$Z$450,25,FALSE)</f>
        <v>0</v>
      </c>
    </row>
    <row r="1927" spans="3:28" x14ac:dyDescent="0.3">
      <c r="C1927">
        <v>1926</v>
      </c>
      <c r="D1927" s="11" t="str">
        <f t="shared" si="30"/>
        <v>19- Fuchu</v>
      </c>
      <c r="E1927" t="str">
        <f>VLOOKUP($D1927,metadata!$B$2:$S$450,2,FALSE)</f>
        <v>Kato, Y</v>
      </c>
      <c r="F1927" t="str">
        <f>VLOOKUP($D1927,metadata!$B$2:$S$450,3,FALSE)</f>
        <v>Geographic variation in photoperiodic response for the induction of pupal diapause in the Aristolochia-feeding butterfly Atrophaneura alcinous</v>
      </c>
      <c r="G1927" t="str">
        <f>VLOOKUP($D1927,metadata!$B$2:$S$450,4,FALSE)</f>
        <v>10.1303/aez.2005.347</v>
      </c>
      <c r="H1927" t="str">
        <f>VLOOKUP($D1927,metadata!$B$2:$S$450,5,FALSE)</f>
        <v>y</v>
      </c>
      <c r="I1927" t="str">
        <f>VLOOKUP($D1927,metadata!$B$2:$S$450,6,FALSE)</f>
        <v>a</v>
      </c>
      <c r="J1927" t="str">
        <f>VLOOKUP($D1927,metadata!$B$2:$S$450,7,FALSE)</f>
        <v>i</v>
      </c>
      <c r="K1927">
        <f>VLOOKUP($D1927,metadata!$B$2:$S$450,8,FALSE)</f>
        <v>7</v>
      </c>
      <c r="L1927">
        <f>VLOOKUP($D1927,metadata!$B$2:$S$450,9,FALSE)</f>
        <v>5</v>
      </c>
      <c r="M1927">
        <f>VLOOKUP($D1927,metadata!$B$2:$S$450,10,FALSE)</f>
        <v>0</v>
      </c>
      <c r="N1927" t="str">
        <f>VLOOKUP($D1927,metadata!$B$2:$S$450,11,FALSE)</f>
        <v>Atrophaneura alcinous</v>
      </c>
      <c r="O1927" t="str">
        <f>VLOOKUP($D1927,metadata!$B$2:$S$450,12,FALSE)</f>
        <v>lepidoptera</v>
      </c>
      <c r="P1927" t="str">
        <f>VLOOKUP($D1927,metadata!$B$2:$S$450,13,FALSE)</f>
        <v xml:space="preserve"> Fuchu</v>
      </c>
      <c r="Q1927">
        <f>VLOOKUP($D1927,metadata!$B$2:$S$450,14,FALSE)</f>
        <v>35.668968999999997</v>
      </c>
      <c r="R1927">
        <f>VLOOKUP($D1927,metadata!$B$2:$S$450,15,FALSE)</f>
        <v>139.47766899999999</v>
      </c>
      <c r="S1927">
        <f>VLOOKUP($D1927,metadata!$B$2:$S$450,16,FALSE)</f>
        <v>0.05</v>
      </c>
      <c r="T1927">
        <f>VLOOKUP($D1927,metadata!$B$2:$S$450,17,FALSE)</f>
        <v>50</v>
      </c>
      <c r="U1927">
        <f>VLOOKUP($D1927,metadata!$B$2:$S$450,18,FALSE)</f>
        <v>0</v>
      </c>
      <c r="V1927">
        <f>VLOOKUP($D1927,metadata!$B$2:$Z$450,19,FALSE)</f>
        <v>25</v>
      </c>
      <c r="W1927" t="str">
        <f>VLOOKUP($D1927,metadata!$B$2:$Z$450,20,FALSE)</f>
        <v>global average</v>
      </c>
      <c r="X1927">
        <f>VLOOKUP($D1927,metadata!$B$2:$Z$450,21,FALSE)</f>
        <v>0</v>
      </c>
      <c r="Y1927">
        <f>VLOOKUP($D1927,metadata!$B$2:$Z$450,22,FALSE)</f>
        <v>19</v>
      </c>
      <c r="Z1927">
        <f>VLOOKUP($D1927,metadata!$B$2:$Z$450,23,FALSE)</f>
        <v>0</v>
      </c>
      <c r="AA1927">
        <f>VLOOKUP($D1927,metadata!$B$2:$Z$450,24,FALSE)</f>
        <v>0</v>
      </c>
      <c r="AB1927">
        <f>VLOOKUP($D1927,metadata!$B$2:$Z$450,25,FALSE)</f>
        <v>0</v>
      </c>
    </row>
    <row r="1928" spans="3:28" x14ac:dyDescent="0.3">
      <c r="C1928">
        <v>1927</v>
      </c>
      <c r="D1928" s="11" t="str">
        <f t="shared" si="30"/>
        <v>19- Fuchu</v>
      </c>
      <c r="E1928" t="str">
        <f>VLOOKUP($D1928,metadata!$B$2:$S$450,2,FALSE)</f>
        <v>Kato, Y</v>
      </c>
      <c r="F1928" t="str">
        <f>VLOOKUP($D1928,metadata!$B$2:$S$450,3,FALSE)</f>
        <v>Geographic variation in photoperiodic response for the induction of pupal diapause in the Aristolochia-feeding butterfly Atrophaneura alcinous</v>
      </c>
      <c r="G1928" t="str">
        <f>VLOOKUP($D1928,metadata!$B$2:$S$450,4,FALSE)</f>
        <v>10.1303/aez.2005.347</v>
      </c>
      <c r="H1928" t="str">
        <f>VLOOKUP($D1928,metadata!$B$2:$S$450,5,FALSE)</f>
        <v>y</v>
      </c>
      <c r="I1928" t="str">
        <f>VLOOKUP($D1928,metadata!$B$2:$S$450,6,FALSE)</f>
        <v>a</v>
      </c>
      <c r="J1928" t="str">
        <f>VLOOKUP($D1928,metadata!$B$2:$S$450,7,FALSE)</f>
        <v>i</v>
      </c>
      <c r="K1928">
        <f>VLOOKUP($D1928,metadata!$B$2:$S$450,8,FALSE)</f>
        <v>7</v>
      </c>
      <c r="L1928">
        <f>VLOOKUP($D1928,metadata!$B$2:$S$450,9,FALSE)</f>
        <v>5</v>
      </c>
      <c r="M1928">
        <f>VLOOKUP($D1928,metadata!$B$2:$S$450,10,FALSE)</f>
        <v>0</v>
      </c>
      <c r="N1928" t="str">
        <f>VLOOKUP($D1928,metadata!$B$2:$S$450,11,FALSE)</f>
        <v>Atrophaneura alcinous</v>
      </c>
      <c r="O1928" t="str">
        <f>VLOOKUP($D1928,metadata!$B$2:$S$450,12,FALSE)</f>
        <v>lepidoptera</v>
      </c>
      <c r="P1928" t="str">
        <f>VLOOKUP($D1928,metadata!$B$2:$S$450,13,FALSE)</f>
        <v xml:space="preserve"> Fuchu</v>
      </c>
      <c r="Q1928">
        <f>VLOOKUP($D1928,metadata!$B$2:$S$450,14,FALSE)</f>
        <v>35.668968999999997</v>
      </c>
      <c r="R1928">
        <f>VLOOKUP($D1928,metadata!$B$2:$S$450,15,FALSE)</f>
        <v>139.47766899999999</v>
      </c>
      <c r="S1928">
        <f>VLOOKUP($D1928,metadata!$B$2:$S$450,16,FALSE)</f>
        <v>0.05</v>
      </c>
      <c r="T1928">
        <f>VLOOKUP($D1928,metadata!$B$2:$S$450,17,FALSE)</f>
        <v>50</v>
      </c>
      <c r="U1928">
        <f>VLOOKUP($D1928,metadata!$B$2:$S$450,18,FALSE)</f>
        <v>0</v>
      </c>
      <c r="V1928">
        <f>VLOOKUP($D1928,metadata!$B$2:$Z$450,19,FALSE)</f>
        <v>25</v>
      </c>
      <c r="W1928" t="str">
        <f>VLOOKUP($D1928,metadata!$B$2:$Z$450,20,FALSE)</f>
        <v>global average</v>
      </c>
      <c r="X1928">
        <f>VLOOKUP($D1928,metadata!$B$2:$Z$450,21,FALSE)</f>
        <v>0</v>
      </c>
      <c r="Y1928">
        <f>VLOOKUP($D1928,metadata!$B$2:$Z$450,22,FALSE)</f>
        <v>19</v>
      </c>
      <c r="Z1928">
        <f>VLOOKUP($D1928,metadata!$B$2:$Z$450,23,FALSE)</f>
        <v>0</v>
      </c>
      <c r="AA1928">
        <f>VLOOKUP($D1928,metadata!$B$2:$Z$450,24,FALSE)</f>
        <v>0</v>
      </c>
      <c r="AB1928">
        <f>VLOOKUP($D1928,metadata!$B$2:$Z$450,25,FALSE)</f>
        <v>0</v>
      </c>
    </row>
    <row r="1929" spans="3:28" x14ac:dyDescent="0.3">
      <c r="C1929">
        <v>1928</v>
      </c>
      <c r="D1929" s="11" t="str">
        <f t="shared" si="30"/>
        <v>19- Fuchu</v>
      </c>
      <c r="E1929" t="str">
        <f>VLOOKUP($D1929,metadata!$B$2:$S$450,2,FALSE)</f>
        <v>Kato, Y</v>
      </c>
      <c r="F1929" t="str">
        <f>VLOOKUP($D1929,metadata!$B$2:$S$450,3,FALSE)</f>
        <v>Geographic variation in photoperiodic response for the induction of pupal diapause in the Aristolochia-feeding butterfly Atrophaneura alcinous</v>
      </c>
      <c r="G1929" t="str">
        <f>VLOOKUP($D1929,metadata!$B$2:$S$450,4,FALSE)</f>
        <v>10.1303/aez.2005.347</v>
      </c>
      <c r="H1929" t="str">
        <f>VLOOKUP($D1929,metadata!$B$2:$S$450,5,FALSE)</f>
        <v>y</v>
      </c>
      <c r="I1929" t="str">
        <f>VLOOKUP($D1929,metadata!$B$2:$S$450,6,FALSE)</f>
        <v>a</v>
      </c>
      <c r="J1929" t="str">
        <f>VLOOKUP($D1929,metadata!$B$2:$S$450,7,FALSE)</f>
        <v>i</v>
      </c>
      <c r="K1929">
        <f>VLOOKUP($D1929,metadata!$B$2:$S$450,8,FALSE)</f>
        <v>7</v>
      </c>
      <c r="L1929">
        <f>VLOOKUP($D1929,metadata!$B$2:$S$450,9,FALSE)</f>
        <v>5</v>
      </c>
      <c r="M1929">
        <f>VLOOKUP($D1929,metadata!$B$2:$S$450,10,FALSE)</f>
        <v>0</v>
      </c>
      <c r="N1929" t="str">
        <f>VLOOKUP($D1929,metadata!$B$2:$S$450,11,FALSE)</f>
        <v>Atrophaneura alcinous</v>
      </c>
      <c r="O1929" t="str">
        <f>VLOOKUP($D1929,metadata!$B$2:$S$450,12,FALSE)</f>
        <v>lepidoptera</v>
      </c>
      <c r="P1929" t="str">
        <f>VLOOKUP($D1929,metadata!$B$2:$S$450,13,FALSE)</f>
        <v xml:space="preserve"> Fuchu</v>
      </c>
      <c r="Q1929">
        <f>VLOOKUP($D1929,metadata!$B$2:$S$450,14,FALSE)</f>
        <v>35.668968999999997</v>
      </c>
      <c r="R1929">
        <f>VLOOKUP($D1929,metadata!$B$2:$S$450,15,FALSE)</f>
        <v>139.47766899999999</v>
      </c>
      <c r="S1929">
        <f>VLOOKUP($D1929,metadata!$B$2:$S$450,16,FALSE)</f>
        <v>0.05</v>
      </c>
      <c r="T1929">
        <f>VLOOKUP($D1929,metadata!$B$2:$S$450,17,FALSE)</f>
        <v>50</v>
      </c>
      <c r="U1929">
        <f>VLOOKUP($D1929,metadata!$B$2:$S$450,18,FALSE)</f>
        <v>0</v>
      </c>
      <c r="V1929">
        <f>VLOOKUP($D1929,metadata!$B$2:$Z$450,19,FALSE)</f>
        <v>25</v>
      </c>
      <c r="W1929" t="str">
        <f>VLOOKUP($D1929,metadata!$B$2:$Z$450,20,FALSE)</f>
        <v>global average</v>
      </c>
      <c r="X1929">
        <f>VLOOKUP($D1929,metadata!$B$2:$Z$450,21,FALSE)</f>
        <v>0</v>
      </c>
      <c r="Y1929">
        <f>VLOOKUP($D1929,metadata!$B$2:$Z$450,22,FALSE)</f>
        <v>19</v>
      </c>
      <c r="Z1929">
        <f>VLOOKUP($D1929,metadata!$B$2:$Z$450,23,FALSE)</f>
        <v>0</v>
      </c>
      <c r="AA1929">
        <f>VLOOKUP($D1929,metadata!$B$2:$Z$450,24,FALSE)</f>
        <v>0</v>
      </c>
      <c r="AB1929">
        <f>VLOOKUP($D1929,metadata!$B$2:$Z$450,25,FALSE)</f>
        <v>0</v>
      </c>
    </row>
    <row r="1930" spans="3:28" x14ac:dyDescent="0.3">
      <c r="C1930">
        <v>1929</v>
      </c>
      <c r="D1930" s="11" t="str">
        <f t="shared" si="30"/>
        <v>19- Fuchu</v>
      </c>
      <c r="E1930" t="str">
        <f>VLOOKUP($D1930,metadata!$B$2:$S$450,2,FALSE)</f>
        <v>Kato, Y</v>
      </c>
      <c r="F1930" t="str">
        <f>VLOOKUP($D1930,metadata!$B$2:$S$450,3,FALSE)</f>
        <v>Geographic variation in photoperiodic response for the induction of pupal diapause in the Aristolochia-feeding butterfly Atrophaneura alcinous</v>
      </c>
      <c r="G1930" t="str">
        <f>VLOOKUP($D1930,metadata!$B$2:$S$450,4,FALSE)</f>
        <v>10.1303/aez.2005.347</v>
      </c>
      <c r="H1930" t="str">
        <f>VLOOKUP($D1930,metadata!$B$2:$S$450,5,FALSE)</f>
        <v>y</v>
      </c>
      <c r="I1930" t="str">
        <f>VLOOKUP($D1930,metadata!$B$2:$S$450,6,FALSE)</f>
        <v>a</v>
      </c>
      <c r="J1930" t="str">
        <f>VLOOKUP($D1930,metadata!$B$2:$S$450,7,FALSE)</f>
        <v>i</v>
      </c>
      <c r="K1930">
        <f>VLOOKUP($D1930,metadata!$B$2:$S$450,8,FALSE)</f>
        <v>7</v>
      </c>
      <c r="L1930">
        <f>VLOOKUP($D1930,metadata!$B$2:$S$450,9,FALSE)</f>
        <v>5</v>
      </c>
      <c r="M1930">
        <f>VLOOKUP($D1930,metadata!$B$2:$S$450,10,FALSE)</f>
        <v>0</v>
      </c>
      <c r="N1930" t="str">
        <f>VLOOKUP($D1930,metadata!$B$2:$S$450,11,FALSE)</f>
        <v>Atrophaneura alcinous</v>
      </c>
      <c r="O1930" t="str">
        <f>VLOOKUP($D1930,metadata!$B$2:$S$450,12,FALSE)</f>
        <v>lepidoptera</v>
      </c>
      <c r="P1930" t="str">
        <f>VLOOKUP($D1930,metadata!$B$2:$S$450,13,FALSE)</f>
        <v xml:space="preserve"> Fuchu</v>
      </c>
      <c r="Q1930">
        <f>VLOOKUP($D1930,metadata!$B$2:$S$450,14,FALSE)</f>
        <v>35.668968999999997</v>
      </c>
      <c r="R1930">
        <f>VLOOKUP($D1930,metadata!$B$2:$S$450,15,FALSE)</f>
        <v>139.47766899999999</v>
      </c>
      <c r="S1930">
        <f>VLOOKUP($D1930,metadata!$B$2:$S$450,16,FALSE)</f>
        <v>0.05</v>
      </c>
      <c r="T1930">
        <f>VLOOKUP($D1930,metadata!$B$2:$S$450,17,FALSE)</f>
        <v>50</v>
      </c>
      <c r="U1930">
        <f>VLOOKUP($D1930,metadata!$B$2:$S$450,18,FALSE)</f>
        <v>0</v>
      </c>
      <c r="V1930">
        <f>VLOOKUP($D1930,metadata!$B$2:$Z$450,19,FALSE)</f>
        <v>25</v>
      </c>
      <c r="W1930" t="str">
        <f>VLOOKUP($D1930,metadata!$B$2:$Z$450,20,FALSE)</f>
        <v>global average</v>
      </c>
      <c r="X1930">
        <f>VLOOKUP($D1930,metadata!$B$2:$Z$450,21,FALSE)</f>
        <v>0</v>
      </c>
      <c r="Y1930">
        <f>VLOOKUP($D1930,metadata!$B$2:$Z$450,22,FALSE)</f>
        <v>19</v>
      </c>
      <c r="Z1930">
        <f>VLOOKUP($D1930,metadata!$B$2:$Z$450,23,FALSE)</f>
        <v>0</v>
      </c>
      <c r="AA1930">
        <f>VLOOKUP($D1930,metadata!$B$2:$Z$450,24,FALSE)</f>
        <v>0</v>
      </c>
      <c r="AB1930">
        <f>VLOOKUP($D1930,metadata!$B$2:$Z$450,25,FALSE)</f>
        <v>0</v>
      </c>
    </row>
    <row r="1931" spans="3:28" x14ac:dyDescent="0.3">
      <c r="C1931">
        <v>1930</v>
      </c>
      <c r="D1931" s="11" t="str">
        <f t="shared" si="30"/>
        <v>19- Fuchu</v>
      </c>
      <c r="E1931" t="str">
        <f>VLOOKUP($D1931,metadata!$B$2:$S$450,2,FALSE)</f>
        <v>Kato, Y</v>
      </c>
      <c r="F1931" t="str">
        <f>VLOOKUP($D1931,metadata!$B$2:$S$450,3,FALSE)</f>
        <v>Geographic variation in photoperiodic response for the induction of pupal diapause in the Aristolochia-feeding butterfly Atrophaneura alcinous</v>
      </c>
      <c r="G1931" t="str">
        <f>VLOOKUP($D1931,metadata!$B$2:$S$450,4,FALSE)</f>
        <v>10.1303/aez.2005.347</v>
      </c>
      <c r="H1931" t="str">
        <f>VLOOKUP($D1931,metadata!$B$2:$S$450,5,FALSE)</f>
        <v>y</v>
      </c>
      <c r="I1931" t="str">
        <f>VLOOKUP($D1931,metadata!$B$2:$S$450,6,FALSE)</f>
        <v>a</v>
      </c>
      <c r="J1931" t="str">
        <f>VLOOKUP($D1931,metadata!$B$2:$S$450,7,FALSE)</f>
        <v>i</v>
      </c>
      <c r="K1931">
        <f>VLOOKUP($D1931,metadata!$B$2:$S$450,8,FALSE)</f>
        <v>7</v>
      </c>
      <c r="L1931">
        <f>VLOOKUP($D1931,metadata!$B$2:$S$450,9,FALSE)</f>
        <v>5</v>
      </c>
      <c r="M1931">
        <f>VLOOKUP($D1931,metadata!$B$2:$S$450,10,FALSE)</f>
        <v>0</v>
      </c>
      <c r="N1931" t="str">
        <f>VLOOKUP($D1931,metadata!$B$2:$S$450,11,FALSE)</f>
        <v>Atrophaneura alcinous</v>
      </c>
      <c r="O1931" t="str">
        <f>VLOOKUP($D1931,metadata!$B$2:$S$450,12,FALSE)</f>
        <v>lepidoptera</v>
      </c>
      <c r="P1931" t="str">
        <f>VLOOKUP($D1931,metadata!$B$2:$S$450,13,FALSE)</f>
        <v xml:space="preserve"> Fuchu</v>
      </c>
      <c r="Q1931">
        <f>VLOOKUP($D1931,metadata!$B$2:$S$450,14,FALSE)</f>
        <v>35.668968999999997</v>
      </c>
      <c r="R1931">
        <f>VLOOKUP($D1931,metadata!$B$2:$S$450,15,FALSE)</f>
        <v>139.47766899999999</v>
      </c>
      <c r="S1931">
        <f>VLOOKUP($D1931,metadata!$B$2:$S$450,16,FALSE)</f>
        <v>0.05</v>
      </c>
      <c r="T1931">
        <f>VLOOKUP($D1931,metadata!$B$2:$S$450,17,FALSE)</f>
        <v>50</v>
      </c>
      <c r="U1931">
        <f>VLOOKUP($D1931,metadata!$B$2:$S$450,18,FALSE)</f>
        <v>0</v>
      </c>
      <c r="V1931">
        <f>VLOOKUP($D1931,metadata!$B$2:$Z$450,19,FALSE)</f>
        <v>25</v>
      </c>
      <c r="W1931" t="str">
        <f>VLOOKUP($D1931,metadata!$B$2:$Z$450,20,FALSE)</f>
        <v>global average</v>
      </c>
      <c r="X1931">
        <f>VLOOKUP($D1931,metadata!$B$2:$Z$450,21,FALSE)</f>
        <v>0</v>
      </c>
      <c r="Y1931">
        <f>VLOOKUP($D1931,metadata!$B$2:$Z$450,22,FALSE)</f>
        <v>19</v>
      </c>
      <c r="Z1931">
        <f>VLOOKUP($D1931,metadata!$B$2:$Z$450,23,FALSE)</f>
        <v>0</v>
      </c>
      <c r="AA1931">
        <f>VLOOKUP($D1931,metadata!$B$2:$Z$450,24,FALSE)</f>
        <v>0</v>
      </c>
      <c r="AB1931">
        <f>VLOOKUP($D1931,metadata!$B$2:$Z$450,25,FALSE)</f>
        <v>0</v>
      </c>
    </row>
    <row r="1932" spans="3:28" x14ac:dyDescent="0.3">
      <c r="C1932">
        <v>1931</v>
      </c>
      <c r="D1932" s="11" t="str">
        <f t="shared" si="30"/>
        <v>19- Fuchu</v>
      </c>
      <c r="E1932" t="str">
        <f>VLOOKUP($D1932,metadata!$B$2:$S$450,2,FALSE)</f>
        <v>Kato, Y</v>
      </c>
      <c r="F1932" t="str">
        <f>VLOOKUP($D1932,metadata!$B$2:$S$450,3,FALSE)</f>
        <v>Geographic variation in photoperiodic response for the induction of pupal diapause in the Aristolochia-feeding butterfly Atrophaneura alcinous</v>
      </c>
      <c r="G1932" t="str">
        <f>VLOOKUP($D1932,metadata!$B$2:$S$450,4,FALSE)</f>
        <v>10.1303/aez.2005.347</v>
      </c>
      <c r="H1932" t="str">
        <f>VLOOKUP($D1932,metadata!$B$2:$S$450,5,FALSE)</f>
        <v>y</v>
      </c>
      <c r="I1932" t="str">
        <f>VLOOKUP($D1932,metadata!$B$2:$S$450,6,FALSE)</f>
        <v>a</v>
      </c>
      <c r="J1932" t="str">
        <f>VLOOKUP($D1932,metadata!$B$2:$S$450,7,FALSE)</f>
        <v>i</v>
      </c>
      <c r="K1932">
        <f>VLOOKUP($D1932,metadata!$B$2:$S$450,8,FALSE)</f>
        <v>7</v>
      </c>
      <c r="L1932">
        <f>VLOOKUP($D1932,metadata!$B$2:$S$450,9,FALSE)</f>
        <v>5</v>
      </c>
      <c r="M1932">
        <f>VLOOKUP($D1932,metadata!$B$2:$S$450,10,FALSE)</f>
        <v>0</v>
      </c>
      <c r="N1932" t="str">
        <f>VLOOKUP($D1932,metadata!$B$2:$S$450,11,FALSE)</f>
        <v>Atrophaneura alcinous</v>
      </c>
      <c r="O1932" t="str">
        <f>VLOOKUP($D1932,metadata!$B$2:$S$450,12,FALSE)</f>
        <v>lepidoptera</v>
      </c>
      <c r="P1932" t="str">
        <f>VLOOKUP($D1932,metadata!$B$2:$S$450,13,FALSE)</f>
        <v xml:space="preserve"> Fuchu</v>
      </c>
      <c r="Q1932">
        <f>VLOOKUP($D1932,metadata!$B$2:$S$450,14,FALSE)</f>
        <v>35.668968999999997</v>
      </c>
      <c r="R1932">
        <f>VLOOKUP($D1932,metadata!$B$2:$S$450,15,FALSE)</f>
        <v>139.47766899999999</v>
      </c>
      <c r="S1932">
        <f>VLOOKUP($D1932,metadata!$B$2:$S$450,16,FALSE)</f>
        <v>0.05</v>
      </c>
      <c r="T1932">
        <f>VLOOKUP($D1932,metadata!$B$2:$S$450,17,FALSE)</f>
        <v>50</v>
      </c>
      <c r="U1932">
        <f>VLOOKUP($D1932,metadata!$B$2:$S$450,18,FALSE)</f>
        <v>0</v>
      </c>
      <c r="V1932">
        <f>VLOOKUP($D1932,metadata!$B$2:$Z$450,19,FALSE)</f>
        <v>25</v>
      </c>
      <c r="W1932" t="str">
        <f>VLOOKUP($D1932,metadata!$B$2:$Z$450,20,FALSE)</f>
        <v>global average</v>
      </c>
      <c r="X1932">
        <f>VLOOKUP($D1932,metadata!$B$2:$Z$450,21,FALSE)</f>
        <v>0</v>
      </c>
      <c r="Y1932">
        <f>VLOOKUP($D1932,metadata!$B$2:$Z$450,22,FALSE)</f>
        <v>19</v>
      </c>
      <c r="Z1932">
        <f>VLOOKUP($D1932,metadata!$B$2:$Z$450,23,FALSE)</f>
        <v>0</v>
      </c>
      <c r="AA1932">
        <f>VLOOKUP($D1932,metadata!$B$2:$Z$450,24,FALSE)</f>
        <v>0</v>
      </c>
      <c r="AB1932">
        <f>VLOOKUP($D1932,metadata!$B$2:$Z$450,25,FALSE)</f>
        <v>0</v>
      </c>
    </row>
    <row r="1933" spans="3:28" x14ac:dyDescent="0.3">
      <c r="C1933">
        <v>1932</v>
      </c>
      <c r="D1933" s="11" t="str">
        <f t="shared" si="30"/>
        <v>19- Fuchu</v>
      </c>
      <c r="E1933" t="str">
        <f>VLOOKUP($D1933,metadata!$B$2:$S$450,2,FALSE)</f>
        <v>Kato, Y</v>
      </c>
      <c r="F1933" t="str">
        <f>VLOOKUP($D1933,metadata!$B$2:$S$450,3,FALSE)</f>
        <v>Geographic variation in photoperiodic response for the induction of pupal diapause in the Aristolochia-feeding butterfly Atrophaneura alcinous</v>
      </c>
      <c r="G1933" t="str">
        <f>VLOOKUP($D1933,metadata!$B$2:$S$450,4,FALSE)</f>
        <v>10.1303/aez.2005.347</v>
      </c>
      <c r="H1933" t="str">
        <f>VLOOKUP($D1933,metadata!$B$2:$S$450,5,FALSE)</f>
        <v>y</v>
      </c>
      <c r="I1933" t="str">
        <f>VLOOKUP($D1933,metadata!$B$2:$S$450,6,FALSE)</f>
        <v>a</v>
      </c>
      <c r="J1933" t="str">
        <f>VLOOKUP($D1933,metadata!$B$2:$S$450,7,FALSE)</f>
        <v>i</v>
      </c>
      <c r="K1933">
        <f>VLOOKUP($D1933,metadata!$B$2:$S$450,8,FALSE)</f>
        <v>7</v>
      </c>
      <c r="L1933">
        <f>VLOOKUP($D1933,metadata!$B$2:$S$450,9,FALSE)</f>
        <v>5</v>
      </c>
      <c r="M1933">
        <f>VLOOKUP($D1933,metadata!$B$2:$S$450,10,FALSE)</f>
        <v>0</v>
      </c>
      <c r="N1933" t="str">
        <f>VLOOKUP($D1933,metadata!$B$2:$S$450,11,FALSE)</f>
        <v>Atrophaneura alcinous</v>
      </c>
      <c r="O1933" t="str">
        <f>VLOOKUP($D1933,metadata!$B$2:$S$450,12,FALSE)</f>
        <v>lepidoptera</v>
      </c>
      <c r="P1933" t="str">
        <f>VLOOKUP($D1933,metadata!$B$2:$S$450,13,FALSE)</f>
        <v xml:space="preserve"> Fuchu</v>
      </c>
      <c r="Q1933">
        <f>VLOOKUP($D1933,metadata!$B$2:$S$450,14,FALSE)</f>
        <v>35.668968999999997</v>
      </c>
      <c r="R1933">
        <f>VLOOKUP($D1933,metadata!$B$2:$S$450,15,FALSE)</f>
        <v>139.47766899999999</v>
      </c>
      <c r="S1933">
        <f>VLOOKUP($D1933,metadata!$B$2:$S$450,16,FALSE)</f>
        <v>0.05</v>
      </c>
      <c r="T1933">
        <f>VLOOKUP($D1933,metadata!$B$2:$S$450,17,FALSE)</f>
        <v>50</v>
      </c>
      <c r="U1933">
        <f>VLOOKUP($D1933,metadata!$B$2:$S$450,18,FALSE)</f>
        <v>0</v>
      </c>
      <c r="V1933">
        <f>VLOOKUP($D1933,metadata!$B$2:$Z$450,19,FALSE)</f>
        <v>25</v>
      </c>
      <c r="W1933" t="str">
        <f>VLOOKUP($D1933,metadata!$B$2:$Z$450,20,FALSE)</f>
        <v>global average</v>
      </c>
      <c r="X1933">
        <f>VLOOKUP($D1933,metadata!$B$2:$Z$450,21,FALSE)</f>
        <v>0</v>
      </c>
      <c r="Y1933">
        <f>VLOOKUP($D1933,metadata!$B$2:$Z$450,22,FALSE)</f>
        <v>19</v>
      </c>
      <c r="Z1933">
        <f>VLOOKUP($D1933,metadata!$B$2:$Z$450,23,FALSE)</f>
        <v>0</v>
      </c>
      <c r="AA1933">
        <f>VLOOKUP($D1933,metadata!$B$2:$Z$450,24,FALSE)</f>
        <v>0</v>
      </c>
      <c r="AB1933">
        <f>VLOOKUP($D1933,metadata!$B$2:$Z$450,25,FALSE)</f>
        <v>0</v>
      </c>
    </row>
    <row r="1934" spans="3:28" x14ac:dyDescent="0.3">
      <c r="C1934">
        <v>1933</v>
      </c>
      <c r="D1934" s="11" t="str">
        <f t="shared" si="30"/>
        <v>19- Fuchu</v>
      </c>
      <c r="E1934" t="str">
        <f>VLOOKUP($D1934,metadata!$B$2:$S$450,2,FALSE)</f>
        <v>Kato, Y</v>
      </c>
      <c r="F1934" t="str">
        <f>VLOOKUP($D1934,metadata!$B$2:$S$450,3,FALSE)</f>
        <v>Geographic variation in photoperiodic response for the induction of pupal diapause in the Aristolochia-feeding butterfly Atrophaneura alcinous</v>
      </c>
      <c r="G1934" t="str">
        <f>VLOOKUP($D1934,metadata!$B$2:$S$450,4,FALSE)</f>
        <v>10.1303/aez.2005.347</v>
      </c>
      <c r="H1934" t="str">
        <f>VLOOKUP($D1934,metadata!$B$2:$S$450,5,FALSE)</f>
        <v>y</v>
      </c>
      <c r="I1934" t="str">
        <f>VLOOKUP($D1934,metadata!$B$2:$S$450,6,FALSE)</f>
        <v>a</v>
      </c>
      <c r="J1934" t="str">
        <f>VLOOKUP($D1934,metadata!$B$2:$S$450,7,FALSE)</f>
        <v>i</v>
      </c>
      <c r="K1934">
        <f>VLOOKUP($D1934,metadata!$B$2:$S$450,8,FALSE)</f>
        <v>7</v>
      </c>
      <c r="L1934">
        <f>VLOOKUP($D1934,metadata!$B$2:$S$450,9,FALSE)</f>
        <v>5</v>
      </c>
      <c r="M1934">
        <f>VLOOKUP($D1934,metadata!$B$2:$S$450,10,FALSE)</f>
        <v>0</v>
      </c>
      <c r="N1934" t="str">
        <f>VLOOKUP($D1934,metadata!$B$2:$S$450,11,FALSE)</f>
        <v>Atrophaneura alcinous</v>
      </c>
      <c r="O1934" t="str">
        <f>VLOOKUP($D1934,metadata!$B$2:$S$450,12,FALSE)</f>
        <v>lepidoptera</v>
      </c>
      <c r="P1934" t="str">
        <f>VLOOKUP($D1934,metadata!$B$2:$S$450,13,FALSE)</f>
        <v xml:space="preserve"> Fuchu</v>
      </c>
      <c r="Q1934">
        <f>VLOOKUP($D1934,metadata!$B$2:$S$450,14,FALSE)</f>
        <v>35.668968999999997</v>
      </c>
      <c r="R1934">
        <f>VLOOKUP($D1934,metadata!$B$2:$S$450,15,FALSE)</f>
        <v>139.47766899999999</v>
      </c>
      <c r="S1934">
        <f>VLOOKUP($D1934,metadata!$B$2:$S$450,16,FALSE)</f>
        <v>0.05</v>
      </c>
      <c r="T1934">
        <f>VLOOKUP($D1934,metadata!$B$2:$S$450,17,FALSE)</f>
        <v>50</v>
      </c>
      <c r="U1934">
        <f>VLOOKUP($D1934,metadata!$B$2:$S$450,18,FALSE)</f>
        <v>0</v>
      </c>
      <c r="V1934">
        <f>VLOOKUP($D1934,metadata!$B$2:$Z$450,19,FALSE)</f>
        <v>25</v>
      </c>
      <c r="W1934" t="str">
        <f>VLOOKUP($D1934,metadata!$B$2:$Z$450,20,FALSE)</f>
        <v>global average</v>
      </c>
      <c r="X1934">
        <f>VLOOKUP($D1934,metadata!$B$2:$Z$450,21,FALSE)</f>
        <v>0</v>
      </c>
      <c r="Y1934">
        <f>VLOOKUP($D1934,metadata!$B$2:$Z$450,22,FALSE)</f>
        <v>19</v>
      </c>
      <c r="Z1934">
        <f>VLOOKUP($D1934,metadata!$B$2:$Z$450,23,FALSE)</f>
        <v>0</v>
      </c>
      <c r="AA1934">
        <f>VLOOKUP($D1934,metadata!$B$2:$Z$450,24,FALSE)</f>
        <v>0</v>
      </c>
      <c r="AB1934">
        <f>VLOOKUP($D1934,metadata!$B$2:$Z$450,25,FALSE)</f>
        <v>0</v>
      </c>
    </row>
    <row r="1935" spans="3:28" x14ac:dyDescent="0.3">
      <c r="C1935">
        <v>1934</v>
      </c>
      <c r="D1935" s="11" t="str">
        <f t="shared" si="30"/>
        <v>19- Fuchu</v>
      </c>
      <c r="E1935" t="str">
        <f>VLOOKUP($D1935,metadata!$B$2:$S$450,2,FALSE)</f>
        <v>Kato, Y</v>
      </c>
      <c r="F1935" t="str">
        <f>VLOOKUP($D1935,metadata!$B$2:$S$450,3,FALSE)</f>
        <v>Geographic variation in photoperiodic response for the induction of pupal diapause in the Aristolochia-feeding butterfly Atrophaneura alcinous</v>
      </c>
      <c r="G1935" t="str">
        <f>VLOOKUP($D1935,metadata!$B$2:$S$450,4,FALSE)</f>
        <v>10.1303/aez.2005.347</v>
      </c>
      <c r="H1935" t="str">
        <f>VLOOKUP($D1935,metadata!$B$2:$S$450,5,FALSE)</f>
        <v>y</v>
      </c>
      <c r="I1935" t="str">
        <f>VLOOKUP($D1935,metadata!$B$2:$S$450,6,FALSE)</f>
        <v>a</v>
      </c>
      <c r="J1935" t="str">
        <f>VLOOKUP($D1935,metadata!$B$2:$S$450,7,FALSE)</f>
        <v>i</v>
      </c>
      <c r="K1935">
        <f>VLOOKUP($D1935,metadata!$B$2:$S$450,8,FALSE)</f>
        <v>7</v>
      </c>
      <c r="L1935">
        <f>VLOOKUP($D1935,metadata!$B$2:$S$450,9,FALSE)</f>
        <v>5</v>
      </c>
      <c r="M1935">
        <f>VLOOKUP($D1935,metadata!$B$2:$S$450,10,FALSE)</f>
        <v>0</v>
      </c>
      <c r="N1935" t="str">
        <f>VLOOKUP($D1935,metadata!$B$2:$S$450,11,FALSE)</f>
        <v>Atrophaneura alcinous</v>
      </c>
      <c r="O1935" t="str">
        <f>VLOOKUP($D1935,metadata!$B$2:$S$450,12,FALSE)</f>
        <v>lepidoptera</v>
      </c>
      <c r="P1935" t="str">
        <f>VLOOKUP($D1935,metadata!$B$2:$S$450,13,FALSE)</f>
        <v xml:space="preserve"> Fuchu</v>
      </c>
      <c r="Q1935">
        <f>VLOOKUP($D1935,metadata!$B$2:$S$450,14,FALSE)</f>
        <v>35.668968999999997</v>
      </c>
      <c r="R1935">
        <f>VLOOKUP($D1935,metadata!$B$2:$S$450,15,FALSE)</f>
        <v>139.47766899999999</v>
      </c>
      <c r="S1935">
        <f>VLOOKUP($D1935,metadata!$B$2:$S$450,16,FALSE)</f>
        <v>0.05</v>
      </c>
      <c r="T1935">
        <f>VLOOKUP($D1935,metadata!$B$2:$S$450,17,FALSE)</f>
        <v>50</v>
      </c>
      <c r="U1935">
        <f>VLOOKUP($D1935,metadata!$B$2:$S$450,18,FALSE)</f>
        <v>0</v>
      </c>
      <c r="V1935">
        <f>VLOOKUP($D1935,metadata!$B$2:$Z$450,19,FALSE)</f>
        <v>25</v>
      </c>
      <c r="W1935" t="str">
        <f>VLOOKUP($D1935,metadata!$B$2:$Z$450,20,FALSE)</f>
        <v>global average</v>
      </c>
      <c r="X1935">
        <f>VLOOKUP($D1935,metadata!$B$2:$Z$450,21,FALSE)</f>
        <v>0</v>
      </c>
      <c r="Y1935">
        <f>VLOOKUP($D1935,metadata!$B$2:$Z$450,22,FALSE)</f>
        <v>19</v>
      </c>
      <c r="Z1935">
        <f>VLOOKUP($D1935,metadata!$B$2:$Z$450,23,FALSE)</f>
        <v>0</v>
      </c>
      <c r="AA1935">
        <f>VLOOKUP($D1935,metadata!$B$2:$Z$450,24,FALSE)</f>
        <v>0</v>
      </c>
      <c r="AB1935">
        <f>VLOOKUP($D1935,metadata!$B$2:$Z$450,25,FALSE)</f>
        <v>0</v>
      </c>
    </row>
    <row r="1936" spans="3:28" x14ac:dyDescent="0.3">
      <c r="C1936">
        <v>1935</v>
      </c>
      <c r="D1936" s="11" t="str">
        <f t="shared" si="30"/>
        <v>19- Fuchu</v>
      </c>
      <c r="E1936" t="str">
        <f>VLOOKUP($D1936,metadata!$B$2:$S$450,2,FALSE)</f>
        <v>Kato, Y</v>
      </c>
      <c r="F1936" t="str">
        <f>VLOOKUP($D1936,metadata!$B$2:$S$450,3,FALSE)</f>
        <v>Geographic variation in photoperiodic response for the induction of pupal diapause in the Aristolochia-feeding butterfly Atrophaneura alcinous</v>
      </c>
      <c r="G1936" t="str">
        <f>VLOOKUP($D1936,metadata!$B$2:$S$450,4,FALSE)</f>
        <v>10.1303/aez.2005.347</v>
      </c>
      <c r="H1936" t="str">
        <f>VLOOKUP($D1936,metadata!$B$2:$S$450,5,FALSE)</f>
        <v>y</v>
      </c>
      <c r="I1936" t="str">
        <f>VLOOKUP($D1936,metadata!$B$2:$S$450,6,FALSE)</f>
        <v>a</v>
      </c>
      <c r="J1936" t="str">
        <f>VLOOKUP($D1936,metadata!$B$2:$S$450,7,FALSE)</f>
        <v>i</v>
      </c>
      <c r="K1936">
        <f>VLOOKUP($D1936,metadata!$B$2:$S$450,8,FALSE)</f>
        <v>7</v>
      </c>
      <c r="L1936">
        <f>VLOOKUP($D1936,metadata!$B$2:$S$450,9,FALSE)</f>
        <v>5</v>
      </c>
      <c r="M1936">
        <f>VLOOKUP($D1936,metadata!$B$2:$S$450,10,FALSE)</f>
        <v>0</v>
      </c>
      <c r="N1936" t="str">
        <f>VLOOKUP($D1936,metadata!$B$2:$S$450,11,FALSE)</f>
        <v>Atrophaneura alcinous</v>
      </c>
      <c r="O1936" t="str">
        <f>VLOOKUP($D1936,metadata!$B$2:$S$450,12,FALSE)</f>
        <v>lepidoptera</v>
      </c>
      <c r="P1936" t="str">
        <f>VLOOKUP($D1936,metadata!$B$2:$S$450,13,FALSE)</f>
        <v xml:space="preserve"> Fuchu</v>
      </c>
      <c r="Q1936">
        <f>VLOOKUP($D1936,metadata!$B$2:$S$450,14,FALSE)</f>
        <v>35.668968999999997</v>
      </c>
      <c r="R1936">
        <f>VLOOKUP($D1936,metadata!$B$2:$S$450,15,FALSE)</f>
        <v>139.47766899999999</v>
      </c>
      <c r="S1936">
        <f>VLOOKUP($D1936,metadata!$B$2:$S$450,16,FALSE)</f>
        <v>0.05</v>
      </c>
      <c r="T1936">
        <f>VLOOKUP($D1936,metadata!$B$2:$S$450,17,FALSE)</f>
        <v>50</v>
      </c>
      <c r="U1936">
        <f>VLOOKUP($D1936,metadata!$B$2:$S$450,18,FALSE)</f>
        <v>0</v>
      </c>
      <c r="V1936">
        <f>VLOOKUP($D1936,metadata!$B$2:$Z$450,19,FALSE)</f>
        <v>25</v>
      </c>
      <c r="W1936" t="str">
        <f>VLOOKUP($D1936,metadata!$B$2:$Z$450,20,FALSE)</f>
        <v>global average</v>
      </c>
      <c r="X1936">
        <f>VLOOKUP($D1936,metadata!$B$2:$Z$450,21,FALSE)</f>
        <v>0</v>
      </c>
      <c r="Y1936">
        <f>VLOOKUP($D1936,metadata!$B$2:$Z$450,22,FALSE)</f>
        <v>19</v>
      </c>
      <c r="Z1936">
        <f>VLOOKUP($D1936,metadata!$B$2:$Z$450,23,FALSE)</f>
        <v>0</v>
      </c>
      <c r="AA1936">
        <f>VLOOKUP($D1936,metadata!$B$2:$Z$450,24,FALSE)</f>
        <v>0</v>
      </c>
      <c r="AB1936">
        <f>VLOOKUP($D1936,metadata!$B$2:$Z$450,25,FALSE)</f>
        <v>0</v>
      </c>
    </row>
    <row r="1937" spans="3:28" x14ac:dyDescent="0.3">
      <c r="C1937">
        <v>1936</v>
      </c>
      <c r="D1937" s="11" t="str">
        <f t="shared" si="30"/>
        <v>19- Fuchu</v>
      </c>
      <c r="E1937" t="str">
        <f>VLOOKUP($D1937,metadata!$B$2:$S$450,2,FALSE)</f>
        <v>Kato, Y</v>
      </c>
      <c r="F1937" t="str">
        <f>VLOOKUP($D1937,metadata!$B$2:$S$450,3,FALSE)</f>
        <v>Geographic variation in photoperiodic response for the induction of pupal diapause in the Aristolochia-feeding butterfly Atrophaneura alcinous</v>
      </c>
      <c r="G1937" t="str">
        <f>VLOOKUP($D1937,metadata!$B$2:$S$450,4,FALSE)</f>
        <v>10.1303/aez.2005.347</v>
      </c>
      <c r="H1937" t="str">
        <f>VLOOKUP($D1937,metadata!$B$2:$S$450,5,FALSE)</f>
        <v>y</v>
      </c>
      <c r="I1937" t="str">
        <f>VLOOKUP($D1937,metadata!$B$2:$S$450,6,FALSE)</f>
        <v>a</v>
      </c>
      <c r="J1937" t="str">
        <f>VLOOKUP($D1937,metadata!$B$2:$S$450,7,FALSE)</f>
        <v>i</v>
      </c>
      <c r="K1937">
        <f>VLOOKUP($D1937,metadata!$B$2:$S$450,8,FALSE)</f>
        <v>7</v>
      </c>
      <c r="L1937">
        <f>VLOOKUP($D1937,metadata!$B$2:$S$450,9,FALSE)</f>
        <v>5</v>
      </c>
      <c r="M1937">
        <f>VLOOKUP($D1937,metadata!$B$2:$S$450,10,FALSE)</f>
        <v>0</v>
      </c>
      <c r="N1937" t="str">
        <f>VLOOKUP($D1937,metadata!$B$2:$S$450,11,FALSE)</f>
        <v>Atrophaneura alcinous</v>
      </c>
      <c r="O1937" t="str">
        <f>VLOOKUP($D1937,metadata!$B$2:$S$450,12,FALSE)</f>
        <v>lepidoptera</v>
      </c>
      <c r="P1937" t="str">
        <f>VLOOKUP($D1937,metadata!$B$2:$S$450,13,FALSE)</f>
        <v xml:space="preserve"> Fuchu</v>
      </c>
      <c r="Q1937">
        <f>VLOOKUP($D1937,metadata!$B$2:$S$450,14,FALSE)</f>
        <v>35.668968999999997</v>
      </c>
      <c r="R1937">
        <f>VLOOKUP($D1937,metadata!$B$2:$S$450,15,FALSE)</f>
        <v>139.47766899999999</v>
      </c>
      <c r="S1937">
        <f>VLOOKUP($D1937,metadata!$B$2:$S$450,16,FALSE)</f>
        <v>0.05</v>
      </c>
      <c r="T1937">
        <f>VLOOKUP($D1937,metadata!$B$2:$S$450,17,FALSE)</f>
        <v>50</v>
      </c>
      <c r="U1937">
        <f>VLOOKUP($D1937,metadata!$B$2:$S$450,18,FALSE)</f>
        <v>0</v>
      </c>
      <c r="V1937">
        <f>VLOOKUP($D1937,metadata!$B$2:$Z$450,19,FALSE)</f>
        <v>25</v>
      </c>
      <c r="W1937" t="str">
        <f>VLOOKUP($D1937,metadata!$B$2:$Z$450,20,FALSE)</f>
        <v>global average</v>
      </c>
      <c r="X1937">
        <f>VLOOKUP($D1937,metadata!$B$2:$Z$450,21,FALSE)</f>
        <v>0</v>
      </c>
      <c r="Y1937">
        <f>VLOOKUP($D1937,metadata!$B$2:$Z$450,22,FALSE)</f>
        <v>19</v>
      </c>
      <c r="Z1937">
        <f>VLOOKUP($D1937,metadata!$B$2:$Z$450,23,FALSE)</f>
        <v>0</v>
      </c>
      <c r="AA1937">
        <f>VLOOKUP($D1937,metadata!$B$2:$Z$450,24,FALSE)</f>
        <v>0</v>
      </c>
      <c r="AB1937">
        <f>VLOOKUP($D1937,metadata!$B$2:$Z$450,25,FALSE)</f>
        <v>0</v>
      </c>
    </row>
    <row r="1938" spans="3:28" x14ac:dyDescent="0.3">
      <c r="C1938">
        <v>1937</v>
      </c>
      <c r="D1938" s="11" t="str">
        <f t="shared" si="30"/>
        <v>19- Fuchu</v>
      </c>
      <c r="E1938" t="str">
        <f>VLOOKUP($D1938,metadata!$B$2:$S$450,2,FALSE)</f>
        <v>Kato, Y</v>
      </c>
      <c r="F1938" t="str">
        <f>VLOOKUP($D1938,metadata!$B$2:$S$450,3,FALSE)</f>
        <v>Geographic variation in photoperiodic response for the induction of pupal diapause in the Aristolochia-feeding butterfly Atrophaneura alcinous</v>
      </c>
      <c r="G1938" t="str">
        <f>VLOOKUP($D1938,metadata!$B$2:$S$450,4,FALSE)</f>
        <v>10.1303/aez.2005.347</v>
      </c>
      <c r="H1938" t="str">
        <f>VLOOKUP($D1938,metadata!$B$2:$S$450,5,FALSE)</f>
        <v>y</v>
      </c>
      <c r="I1938" t="str">
        <f>VLOOKUP($D1938,metadata!$B$2:$S$450,6,FALSE)</f>
        <v>a</v>
      </c>
      <c r="J1938" t="str">
        <f>VLOOKUP($D1938,metadata!$B$2:$S$450,7,FALSE)</f>
        <v>i</v>
      </c>
      <c r="K1938">
        <f>VLOOKUP($D1938,metadata!$B$2:$S$450,8,FALSE)</f>
        <v>7</v>
      </c>
      <c r="L1938">
        <f>VLOOKUP($D1938,metadata!$B$2:$S$450,9,FALSE)</f>
        <v>5</v>
      </c>
      <c r="M1938">
        <f>VLOOKUP($D1938,metadata!$B$2:$S$450,10,FALSE)</f>
        <v>0</v>
      </c>
      <c r="N1938" t="str">
        <f>VLOOKUP($D1938,metadata!$B$2:$S$450,11,FALSE)</f>
        <v>Atrophaneura alcinous</v>
      </c>
      <c r="O1938" t="str">
        <f>VLOOKUP($D1938,metadata!$B$2:$S$450,12,FALSE)</f>
        <v>lepidoptera</v>
      </c>
      <c r="P1938" t="str">
        <f>VLOOKUP($D1938,metadata!$B$2:$S$450,13,FALSE)</f>
        <v xml:space="preserve"> Fuchu</v>
      </c>
      <c r="Q1938">
        <f>VLOOKUP($D1938,metadata!$B$2:$S$450,14,FALSE)</f>
        <v>35.668968999999997</v>
      </c>
      <c r="R1938">
        <f>VLOOKUP($D1938,metadata!$B$2:$S$450,15,FALSE)</f>
        <v>139.47766899999999</v>
      </c>
      <c r="S1938">
        <f>VLOOKUP($D1938,metadata!$B$2:$S$450,16,FALSE)</f>
        <v>0.05</v>
      </c>
      <c r="T1938">
        <f>VLOOKUP($D1938,metadata!$B$2:$S$450,17,FALSE)</f>
        <v>50</v>
      </c>
      <c r="U1938">
        <f>VLOOKUP($D1938,metadata!$B$2:$S$450,18,FALSE)</f>
        <v>0</v>
      </c>
      <c r="V1938">
        <f>VLOOKUP($D1938,metadata!$B$2:$Z$450,19,FALSE)</f>
        <v>25</v>
      </c>
      <c r="W1938" t="str">
        <f>VLOOKUP($D1938,metadata!$B$2:$Z$450,20,FALSE)</f>
        <v>global average</v>
      </c>
      <c r="X1938">
        <f>VLOOKUP($D1938,metadata!$B$2:$Z$450,21,FALSE)</f>
        <v>0</v>
      </c>
      <c r="Y1938">
        <f>VLOOKUP($D1938,metadata!$B$2:$Z$450,22,FALSE)</f>
        <v>19</v>
      </c>
      <c r="Z1938">
        <f>VLOOKUP($D1938,metadata!$B$2:$Z$450,23,FALSE)</f>
        <v>0</v>
      </c>
      <c r="AA1938">
        <f>VLOOKUP($D1938,metadata!$B$2:$Z$450,24,FALSE)</f>
        <v>0</v>
      </c>
      <c r="AB1938">
        <f>VLOOKUP($D1938,metadata!$B$2:$Z$450,25,FALSE)</f>
        <v>0</v>
      </c>
    </row>
    <row r="1939" spans="3:28" x14ac:dyDescent="0.3">
      <c r="C1939">
        <v>1938</v>
      </c>
      <c r="D1939" s="11" t="str">
        <f t="shared" si="30"/>
        <v>19- Fuchu</v>
      </c>
      <c r="E1939" t="str">
        <f>VLOOKUP($D1939,metadata!$B$2:$S$450,2,FALSE)</f>
        <v>Kato, Y</v>
      </c>
      <c r="F1939" t="str">
        <f>VLOOKUP($D1939,metadata!$B$2:$S$450,3,FALSE)</f>
        <v>Geographic variation in photoperiodic response for the induction of pupal diapause in the Aristolochia-feeding butterfly Atrophaneura alcinous</v>
      </c>
      <c r="G1939" t="str">
        <f>VLOOKUP($D1939,metadata!$B$2:$S$450,4,FALSE)</f>
        <v>10.1303/aez.2005.347</v>
      </c>
      <c r="H1939" t="str">
        <f>VLOOKUP($D1939,metadata!$B$2:$S$450,5,FALSE)</f>
        <v>y</v>
      </c>
      <c r="I1939" t="str">
        <f>VLOOKUP($D1939,metadata!$B$2:$S$450,6,FALSE)</f>
        <v>a</v>
      </c>
      <c r="J1939" t="str">
        <f>VLOOKUP($D1939,metadata!$B$2:$S$450,7,FALSE)</f>
        <v>i</v>
      </c>
      <c r="K1939">
        <f>VLOOKUP($D1939,metadata!$B$2:$S$450,8,FALSE)</f>
        <v>7</v>
      </c>
      <c r="L1939">
        <f>VLOOKUP($D1939,metadata!$B$2:$S$450,9,FALSE)</f>
        <v>5</v>
      </c>
      <c r="M1939">
        <f>VLOOKUP($D1939,metadata!$B$2:$S$450,10,FALSE)</f>
        <v>0</v>
      </c>
      <c r="N1939" t="str">
        <f>VLOOKUP($D1939,metadata!$B$2:$S$450,11,FALSE)</f>
        <v>Atrophaneura alcinous</v>
      </c>
      <c r="O1939" t="str">
        <f>VLOOKUP($D1939,metadata!$B$2:$S$450,12,FALSE)</f>
        <v>lepidoptera</v>
      </c>
      <c r="P1939" t="str">
        <f>VLOOKUP($D1939,metadata!$B$2:$S$450,13,FALSE)</f>
        <v xml:space="preserve"> Fuchu</v>
      </c>
      <c r="Q1939">
        <f>VLOOKUP($D1939,metadata!$B$2:$S$450,14,FALSE)</f>
        <v>35.668968999999997</v>
      </c>
      <c r="R1939">
        <f>VLOOKUP($D1939,metadata!$B$2:$S$450,15,FALSE)</f>
        <v>139.47766899999999</v>
      </c>
      <c r="S1939">
        <f>VLOOKUP($D1939,metadata!$B$2:$S$450,16,FALSE)</f>
        <v>0.05</v>
      </c>
      <c r="T1939">
        <f>VLOOKUP($D1939,metadata!$B$2:$S$450,17,FALSE)</f>
        <v>50</v>
      </c>
      <c r="U1939">
        <f>VLOOKUP($D1939,metadata!$B$2:$S$450,18,FALSE)</f>
        <v>0</v>
      </c>
      <c r="V1939">
        <f>VLOOKUP($D1939,metadata!$B$2:$Z$450,19,FALSE)</f>
        <v>25</v>
      </c>
      <c r="W1939" t="str">
        <f>VLOOKUP($D1939,metadata!$B$2:$Z$450,20,FALSE)</f>
        <v>global average</v>
      </c>
      <c r="X1939">
        <f>VLOOKUP($D1939,metadata!$B$2:$Z$450,21,FALSE)</f>
        <v>0</v>
      </c>
      <c r="Y1939">
        <f>VLOOKUP($D1939,metadata!$B$2:$Z$450,22,FALSE)</f>
        <v>19</v>
      </c>
      <c r="Z1939">
        <f>VLOOKUP($D1939,metadata!$B$2:$Z$450,23,FALSE)</f>
        <v>0</v>
      </c>
      <c r="AA1939">
        <f>VLOOKUP($D1939,metadata!$B$2:$Z$450,24,FALSE)</f>
        <v>0</v>
      </c>
      <c r="AB1939">
        <f>VLOOKUP($D1939,metadata!$B$2:$Z$450,25,FALSE)</f>
        <v>0</v>
      </c>
    </row>
    <row r="1940" spans="3:28" x14ac:dyDescent="0.3">
      <c r="C1940">
        <v>1939</v>
      </c>
      <c r="D1940" s="11" t="str">
        <f t="shared" si="30"/>
        <v>19- Fuchu</v>
      </c>
      <c r="E1940" t="str">
        <f>VLOOKUP($D1940,metadata!$B$2:$S$450,2,FALSE)</f>
        <v>Kato, Y</v>
      </c>
      <c r="F1940" t="str">
        <f>VLOOKUP($D1940,metadata!$B$2:$S$450,3,FALSE)</f>
        <v>Geographic variation in photoperiodic response for the induction of pupal diapause in the Aristolochia-feeding butterfly Atrophaneura alcinous</v>
      </c>
      <c r="G1940" t="str">
        <f>VLOOKUP($D1940,metadata!$B$2:$S$450,4,FALSE)</f>
        <v>10.1303/aez.2005.347</v>
      </c>
      <c r="H1940" t="str">
        <f>VLOOKUP($D1940,metadata!$B$2:$S$450,5,FALSE)</f>
        <v>y</v>
      </c>
      <c r="I1940" t="str">
        <f>VLOOKUP($D1940,metadata!$B$2:$S$450,6,FALSE)</f>
        <v>a</v>
      </c>
      <c r="J1940" t="str">
        <f>VLOOKUP($D1940,metadata!$B$2:$S$450,7,FALSE)</f>
        <v>i</v>
      </c>
      <c r="K1940">
        <f>VLOOKUP($D1940,metadata!$B$2:$S$450,8,FALSE)</f>
        <v>7</v>
      </c>
      <c r="L1940">
        <f>VLOOKUP($D1940,metadata!$B$2:$S$450,9,FALSE)</f>
        <v>5</v>
      </c>
      <c r="M1940">
        <f>VLOOKUP($D1940,metadata!$B$2:$S$450,10,FALSE)</f>
        <v>0</v>
      </c>
      <c r="N1940" t="str">
        <f>VLOOKUP($D1940,metadata!$B$2:$S$450,11,FALSE)</f>
        <v>Atrophaneura alcinous</v>
      </c>
      <c r="O1940" t="str">
        <f>VLOOKUP($D1940,metadata!$B$2:$S$450,12,FALSE)</f>
        <v>lepidoptera</v>
      </c>
      <c r="P1940" t="str">
        <f>VLOOKUP($D1940,metadata!$B$2:$S$450,13,FALSE)</f>
        <v xml:space="preserve"> Fuchu</v>
      </c>
      <c r="Q1940">
        <f>VLOOKUP($D1940,metadata!$B$2:$S$450,14,FALSE)</f>
        <v>35.668968999999997</v>
      </c>
      <c r="R1940">
        <f>VLOOKUP($D1940,metadata!$B$2:$S$450,15,FALSE)</f>
        <v>139.47766899999999</v>
      </c>
      <c r="S1940">
        <f>VLOOKUP($D1940,metadata!$B$2:$S$450,16,FALSE)</f>
        <v>0.05</v>
      </c>
      <c r="T1940">
        <f>VLOOKUP($D1940,metadata!$B$2:$S$450,17,FALSE)</f>
        <v>50</v>
      </c>
      <c r="U1940">
        <f>VLOOKUP($D1940,metadata!$B$2:$S$450,18,FALSE)</f>
        <v>0</v>
      </c>
      <c r="V1940">
        <f>VLOOKUP($D1940,metadata!$B$2:$Z$450,19,FALSE)</f>
        <v>25</v>
      </c>
      <c r="W1940" t="str">
        <f>VLOOKUP($D1940,metadata!$B$2:$Z$450,20,FALSE)</f>
        <v>global average</v>
      </c>
      <c r="X1940">
        <f>VLOOKUP($D1940,metadata!$B$2:$Z$450,21,FALSE)</f>
        <v>0</v>
      </c>
      <c r="Y1940">
        <f>VLOOKUP($D1940,metadata!$B$2:$Z$450,22,FALSE)</f>
        <v>19</v>
      </c>
      <c r="Z1940">
        <f>VLOOKUP($D1940,metadata!$B$2:$Z$450,23,FALSE)</f>
        <v>0</v>
      </c>
      <c r="AA1940">
        <f>VLOOKUP($D1940,metadata!$B$2:$Z$450,24,FALSE)</f>
        <v>0</v>
      </c>
      <c r="AB1940">
        <f>VLOOKUP($D1940,metadata!$B$2:$Z$450,25,FALSE)</f>
        <v>0</v>
      </c>
    </row>
    <row r="1941" spans="3:28" x14ac:dyDescent="0.3">
      <c r="C1941">
        <v>1940</v>
      </c>
      <c r="D1941" s="11" t="str">
        <f t="shared" si="30"/>
        <v>19- Fuchu</v>
      </c>
      <c r="E1941" t="str">
        <f>VLOOKUP($D1941,metadata!$B$2:$S$450,2,FALSE)</f>
        <v>Kato, Y</v>
      </c>
      <c r="F1941" t="str">
        <f>VLOOKUP($D1941,metadata!$B$2:$S$450,3,FALSE)</f>
        <v>Geographic variation in photoperiodic response for the induction of pupal diapause in the Aristolochia-feeding butterfly Atrophaneura alcinous</v>
      </c>
      <c r="G1941" t="str">
        <f>VLOOKUP($D1941,metadata!$B$2:$S$450,4,FALSE)</f>
        <v>10.1303/aez.2005.347</v>
      </c>
      <c r="H1941" t="str">
        <f>VLOOKUP($D1941,metadata!$B$2:$S$450,5,FALSE)</f>
        <v>y</v>
      </c>
      <c r="I1941" t="str">
        <f>VLOOKUP($D1941,metadata!$B$2:$S$450,6,FALSE)</f>
        <v>a</v>
      </c>
      <c r="J1941" t="str">
        <f>VLOOKUP($D1941,metadata!$B$2:$S$450,7,FALSE)</f>
        <v>i</v>
      </c>
      <c r="K1941">
        <f>VLOOKUP($D1941,metadata!$B$2:$S$450,8,FALSE)</f>
        <v>7</v>
      </c>
      <c r="L1941">
        <f>VLOOKUP($D1941,metadata!$B$2:$S$450,9,FALSE)</f>
        <v>5</v>
      </c>
      <c r="M1941">
        <f>VLOOKUP($D1941,metadata!$B$2:$S$450,10,FALSE)</f>
        <v>0</v>
      </c>
      <c r="N1941" t="str">
        <f>VLOOKUP($D1941,metadata!$B$2:$S$450,11,FALSE)</f>
        <v>Atrophaneura alcinous</v>
      </c>
      <c r="O1941" t="str">
        <f>VLOOKUP($D1941,metadata!$B$2:$S$450,12,FALSE)</f>
        <v>lepidoptera</v>
      </c>
      <c r="P1941" t="str">
        <f>VLOOKUP($D1941,metadata!$B$2:$S$450,13,FALSE)</f>
        <v xml:space="preserve"> Fuchu</v>
      </c>
      <c r="Q1941">
        <f>VLOOKUP($D1941,metadata!$B$2:$S$450,14,FALSE)</f>
        <v>35.668968999999997</v>
      </c>
      <c r="R1941">
        <f>VLOOKUP($D1941,metadata!$B$2:$S$450,15,FALSE)</f>
        <v>139.47766899999999</v>
      </c>
      <c r="S1941">
        <f>VLOOKUP($D1941,metadata!$B$2:$S$450,16,FALSE)</f>
        <v>0.05</v>
      </c>
      <c r="T1941">
        <f>VLOOKUP($D1941,metadata!$B$2:$S$450,17,FALSE)</f>
        <v>50</v>
      </c>
      <c r="U1941">
        <f>VLOOKUP($D1941,metadata!$B$2:$S$450,18,FALSE)</f>
        <v>0</v>
      </c>
      <c r="V1941">
        <f>VLOOKUP($D1941,metadata!$B$2:$Z$450,19,FALSE)</f>
        <v>25</v>
      </c>
      <c r="W1941" t="str">
        <f>VLOOKUP($D1941,metadata!$B$2:$Z$450,20,FALSE)</f>
        <v>global average</v>
      </c>
      <c r="X1941">
        <f>VLOOKUP($D1941,metadata!$B$2:$Z$450,21,FALSE)</f>
        <v>0</v>
      </c>
      <c r="Y1941">
        <f>VLOOKUP($D1941,metadata!$B$2:$Z$450,22,FALSE)</f>
        <v>19</v>
      </c>
      <c r="Z1941">
        <f>VLOOKUP($D1941,metadata!$B$2:$Z$450,23,FALSE)</f>
        <v>0</v>
      </c>
      <c r="AA1941">
        <f>VLOOKUP($D1941,metadata!$B$2:$Z$450,24,FALSE)</f>
        <v>0</v>
      </c>
      <c r="AB1941">
        <f>VLOOKUP($D1941,metadata!$B$2:$Z$450,25,FALSE)</f>
        <v>0</v>
      </c>
    </row>
    <row r="1942" spans="3:28" x14ac:dyDescent="0.3">
      <c r="C1942">
        <v>1941</v>
      </c>
      <c r="D1942" s="11" t="str">
        <f t="shared" si="30"/>
        <v>19- Fuchu</v>
      </c>
      <c r="E1942" t="str">
        <f>VLOOKUP($D1942,metadata!$B$2:$S$450,2,FALSE)</f>
        <v>Kato, Y</v>
      </c>
      <c r="F1942" t="str">
        <f>VLOOKUP($D1942,metadata!$B$2:$S$450,3,FALSE)</f>
        <v>Geographic variation in photoperiodic response for the induction of pupal diapause in the Aristolochia-feeding butterfly Atrophaneura alcinous</v>
      </c>
      <c r="G1942" t="str">
        <f>VLOOKUP($D1942,metadata!$B$2:$S$450,4,FALSE)</f>
        <v>10.1303/aez.2005.347</v>
      </c>
      <c r="H1942" t="str">
        <f>VLOOKUP($D1942,metadata!$B$2:$S$450,5,FALSE)</f>
        <v>y</v>
      </c>
      <c r="I1942" t="str">
        <f>VLOOKUP($D1942,metadata!$B$2:$S$450,6,FALSE)</f>
        <v>a</v>
      </c>
      <c r="J1942" t="str">
        <f>VLOOKUP($D1942,metadata!$B$2:$S$450,7,FALSE)</f>
        <v>i</v>
      </c>
      <c r="K1942">
        <f>VLOOKUP($D1942,metadata!$B$2:$S$450,8,FALSE)</f>
        <v>7</v>
      </c>
      <c r="L1942">
        <f>VLOOKUP($D1942,metadata!$B$2:$S$450,9,FALSE)</f>
        <v>5</v>
      </c>
      <c r="M1942">
        <f>VLOOKUP($D1942,metadata!$B$2:$S$450,10,FALSE)</f>
        <v>0</v>
      </c>
      <c r="N1942" t="str">
        <f>VLOOKUP($D1942,metadata!$B$2:$S$450,11,FALSE)</f>
        <v>Atrophaneura alcinous</v>
      </c>
      <c r="O1942" t="str">
        <f>VLOOKUP($D1942,metadata!$B$2:$S$450,12,FALSE)</f>
        <v>lepidoptera</v>
      </c>
      <c r="P1942" t="str">
        <f>VLOOKUP($D1942,metadata!$B$2:$S$450,13,FALSE)</f>
        <v xml:space="preserve"> Fuchu</v>
      </c>
      <c r="Q1942">
        <f>VLOOKUP($D1942,metadata!$B$2:$S$450,14,FALSE)</f>
        <v>35.668968999999997</v>
      </c>
      <c r="R1942">
        <f>VLOOKUP($D1942,metadata!$B$2:$S$450,15,FALSE)</f>
        <v>139.47766899999999</v>
      </c>
      <c r="S1942">
        <f>VLOOKUP($D1942,metadata!$B$2:$S$450,16,FALSE)</f>
        <v>0.05</v>
      </c>
      <c r="T1942">
        <f>VLOOKUP($D1942,metadata!$B$2:$S$450,17,FALSE)</f>
        <v>50</v>
      </c>
      <c r="U1942">
        <f>VLOOKUP($D1942,metadata!$B$2:$S$450,18,FALSE)</f>
        <v>0</v>
      </c>
      <c r="V1942">
        <f>VLOOKUP($D1942,metadata!$B$2:$Z$450,19,FALSE)</f>
        <v>25</v>
      </c>
      <c r="W1942" t="str">
        <f>VLOOKUP($D1942,metadata!$B$2:$Z$450,20,FALSE)</f>
        <v>global average</v>
      </c>
      <c r="X1942">
        <f>VLOOKUP($D1942,metadata!$B$2:$Z$450,21,FALSE)</f>
        <v>0</v>
      </c>
      <c r="Y1942">
        <f>VLOOKUP($D1942,metadata!$B$2:$Z$450,22,FALSE)</f>
        <v>19</v>
      </c>
      <c r="Z1942">
        <f>VLOOKUP($D1942,metadata!$B$2:$Z$450,23,FALSE)</f>
        <v>0</v>
      </c>
      <c r="AA1942">
        <f>VLOOKUP($D1942,metadata!$B$2:$Z$450,24,FALSE)</f>
        <v>0</v>
      </c>
      <c r="AB1942">
        <f>VLOOKUP($D1942,metadata!$B$2:$Z$450,25,FALSE)</f>
        <v>0</v>
      </c>
    </row>
    <row r="1943" spans="3:28" x14ac:dyDescent="0.3">
      <c r="C1943">
        <v>1942</v>
      </c>
      <c r="D1943" s="11" t="str">
        <f t="shared" si="30"/>
        <v>19- Fuchu</v>
      </c>
      <c r="E1943" t="str">
        <f>VLOOKUP($D1943,metadata!$B$2:$S$450,2,FALSE)</f>
        <v>Kato, Y</v>
      </c>
      <c r="F1943" t="str">
        <f>VLOOKUP($D1943,metadata!$B$2:$S$450,3,FALSE)</f>
        <v>Geographic variation in photoperiodic response for the induction of pupal diapause in the Aristolochia-feeding butterfly Atrophaneura alcinous</v>
      </c>
      <c r="G1943" t="str">
        <f>VLOOKUP($D1943,metadata!$B$2:$S$450,4,FALSE)</f>
        <v>10.1303/aez.2005.347</v>
      </c>
      <c r="H1943" t="str">
        <f>VLOOKUP($D1943,metadata!$B$2:$S$450,5,FALSE)</f>
        <v>y</v>
      </c>
      <c r="I1943" t="str">
        <f>VLOOKUP($D1943,metadata!$B$2:$S$450,6,FALSE)</f>
        <v>a</v>
      </c>
      <c r="J1943" t="str">
        <f>VLOOKUP($D1943,metadata!$B$2:$S$450,7,FALSE)</f>
        <v>i</v>
      </c>
      <c r="K1943">
        <f>VLOOKUP($D1943,metadata!$B$2:$S$450,8,FALSE)</f>
        <v>7</v>
      </c>
      <c r="L1943">
        <f>VLOOKUP($D1943,metadata!$B$2:$S$450,9,FALSE)</f>
        <v>5</v>
      </c>
      <c r="M1943">
        <f>VLOOKUP($D1943,metadata!$B$2:$S$450,10,FALSE)</f>
        <v>0</v>
      </c>
      <c r="N1943" t="str">
        <f>VLOOKUP($D1943,metadata!$B$2:$S$450,11,FALSE)</f>
        <v>Atrophaneura alcinous</v>
      </c>
      <c r="O1943" t="str">
        <f>VLOOKUP($D1943,metadata!$B$2:$S$450,12,FALSE)</f>
        <v>lepidoptera</v>
      </c>
      <c r="P1943" t="str">
        <f>VLOOKUP($D1943,metadata!$B$2:$S$450,13,FALSE)</f>
        <v xml:space="preserve"> Fuchu</v>
      </c>
      <c r="Q1943">
        <f>VLOOKUP($D1943,metadata!$B$2:$S$450,14,FALSE)</f>
        <v>35.668968999999997</v>
      </c>
      <c r="R1943">
        <f>VLOOKUP($D1943,metadata!$B$2:$S$450,15,FALSE)</f>
        <v>139.47766899999999</v>
      </c>
      <c r="S1943">
        <f>VLOOKUP($D1943,metadata!$B$2:$S$450,16,FALSE)</f>
        <v>0.05</v>
      </c>
      <c r="T1943">
        <f>VLOOKUP($D1943,metadata!$B$2:$S$450,17,FALSE)</f>
        <v>50</v>
      </c>
      <c r="U1943">
        <f>VLOOKUP($D1943,metadata!$B$2:$S$450,18,FALSE)</f>
        <v>0</v>
      </c>
      <c r="V1943">
        <f>VLOOKUP($D1943,metadata!$B$2:$Z$450,19,FALSE)</f>
        <v>25</v>
      </c>
      <c r="W1943" t="str">
        <f>VLOOKUP($D1943,metadata!$B$2:$Z$450,20,FALSE)</f>
        <v>global average</v>
      </c>
      <c r="X1943">
        <f>VLOOKUP($D1943,metadata!$B$2:$Z$450,21,FALSE)</f>
        <v>0</v>
      </c>
      <c r="Y1943">
        <f>VLOOKUP($D1943,metadata!$B$2:$Z$450,22,FALSE)</f>
        <v>19</v>
      </c>
      <c r="Z1943">
        <f>VLOOKUP($D1943,metadata!$B$2:$Z$450,23,FALSE)</f>
        <v>0</v>
      </c>
      <c r="AA1943">
        <f>VLOOKUP($D1943,metadata!$B$2:$Z$450,24,FALSE)</f>
        <v>0</v>
      </c>
      <c r="AB1943">
        <f>VLOOKUP($D1943,metadata!$B$2:$Z$450,25,FALSE)</f>
        <v>0</v>
      </c>
    </row>
    <row r="1944" spans="3:28" x14ac:dyDescent="0.3">
      <c r="C1944">
        <v>1943</v>
      </c>
      <c r="D1944" s="11" t="str">
        <f t="shared" si="30"/>
        <v>19- Fuchu</v>
      </c>
      <c r="E1944" t="str">
        <f>VLOOKUP($D1944,metadata!$B$2:$S$450,2,FALSE)</f>
        <v>Kato, Y</v>
      </c>
      <c r="F1944" t="str">
        <f>VLOOKUP($D1944,metadata!$B$2:$S$450,3,FALSE)</f>
        <v>Geographic variation in photoperiodic response for the induction of pupal diapause in the Aristolochia-feeding butterfly Atrophaneura alcinous</v>
      </c>
      <c r="G1944" t="str">
        <f>VLOOKUP($D1944,metadata!$B$2:$S$450,4,FALSE)</f>
        <v>10.1303/aez.2005.347</v>
      </c>
      <c r="H1944" t="str">
        <f>VLOOKUP($D1944,metadata!$B$2:$S$450,5,FALSE)</f>
        <v>y</v>
      </c>
      <c r="I1944" t="str">
        <f>VLOOKUP($D1944,metadata!$B$2:$S$450,6,FALSE)</f>
        <v>a</v>
      </c>
      <c r="J1944" t="str">
        <f>VLOOKUP($D1944,metadata!$B$2:$S$450,7,FALSE)</f>
        <v>i</v>
      </c>
      <c r="K1944">
        <f>VLOOKUP($D1944,metadata!$B$2:$S$450,8,FALSE)</f>
        <v>7</v>
      </c>
      <c r="L1944">
        <f>VLOOKUP($D1944,metadata!$B$2:$S$450,9,FALSE)</f>
        <v>5</v>
      </c>
      <c r="M1944">
        <f>VLOOKUP($D1944,metadata!$B$2:$S$450,10,FALSE)</f>
        <v>0</v>
      </c>
      <c r="N1944" t="str">
        <f>VLOOKUP($D1944,metadata!$B$2:$S$450,11,FALSE)</f>
        <v>Atrophaneura alcinous</v>
      </c>
      <c r="O1944" t="str">
        <f>VLOOKUP($D1944,metadata!$B$2:$S$450,12,FALSE)</f>
        <v>lepidoptera</v>
      </c>
      <c r="P1944" t="str">
        <f>VLOOKUP($D1944,metadata!$B$2:$S$450,13,FALSE)</f>
        <v xml:space="preserve"> Fuchu</v>
      </c>
      <c r="Q1944">
        <f>VLOOKUP($D1944,metadata!$B$2:$S$450,14,FALSE)</f>
        <v>35.668968999999997</v>
      </c>
      <c r="R1944">
        <f>VLOOKUP($D1944,metadata!$B$2:$S$450,15,FALSE)</f>
        <v>139.47766899999999</v>
      </c>
      <c r="S1944">
        <f>VLOOKUP($D1944,metadata!$B$2:$S$450,16,FALSE)</f>
        <v>0.05</v>
      </c>
      <c r="T1944">
        <f>VLOOKUP($D1944,metadata!$B$2:$S$450,17,FALSE)</f>
        <v>50</v>
      </c>
      <c r="U1944">
        <f>VLOOKUP($D1944,metadata!$B$2:$S$450,18,FALSE)</f>
        <v>0</v>
      </c>
      <c r="V1944">
        <f>VLOOKUP($D1944,metadata!$B$2:$Z$450,19,FALSE)</f>
        <v>25</v>
      </c>
      <c r="W1944" t="str">
        <f>VLOOKUP($D1944,metadata!$B$2:$Z$450,20,FALSE)</f>
        <v>global average</v>
      </c>
      <c r="X1944">
        <f>VLOOKUP($D1944,metadata!$B$2:$Z$450,21,FALSE)</f>
        <v>0</v>
      </c>
      <c r="Y1944">
        <f>VLOOKUP($D1944,metadata!$B$2:$Z$450,22,FALSE)</f>
        <v>19</v>
      </c>
      <c r="Z1944">
        <f>VLOOKUP($D1944,metadata!$B$2:$Z$450,23,FALSE)</f>
        <v>0</v>
      </c>
      <c r="AA1944">
        <f>VLOOKUP($D1944,metadata!$B$2:$Z$450,24,FALSE)</f>
        <v>0</v>
      </c>
      <c r="AB1944">
        <f>VLOOKUP($D1944,metadata!$B$2:$Z$450,25,FALSE)</f>
        <v>0</v>
      </c>
    </row>
    <row r="1945" spans="3:28" x14ac:dyDescent="0.3">
      <c r="C1945">
        <v>1944</v>
      </c>
      <c r="D1945" s="11" t="str">
        <f t="shared" si="30"/>
        <v>19- Fuchu</v>
      </c>
      <c r="E1945" t="str">
        <f>VLOOKUP($D1945,metadata!$B$2:$S$450,2,FALSE)</f>
        <v>Kato, Y</v>
      </c>
      <c r="F1945" t="str">
        <f>VLOOKUP($D1945,metadata!$B$2:$S$450,3,FALSE)</f>
        <v>Geographic variation in photoperiodic response for the induction of pupal diapause in the Aristolochia-feeding butterfly Atrophaneura alcinous</v>
      </c>
      <c r="G1945" t="str">
        <f>VLOOKUP($D1945,metadata!$B$2:$S$450,4,FALSE)</f>
        <v>10.1303/aez.2005.347</v>
      </c>
      <c r="H1945" t="str">
        <f>VLOOKUP($D1945,metadata!$B$2:$S$450,5,FALSE)</f>
        <v>y</v>
      </c>
      <c r="I1945" t="str">
        <f>VLOOKUP($D1945,metadata!$B$2:$S$450,6,FALSE)</f>
        <v>a</v>
      </c>
      <c r="J1945" t="str">
        <f>VLOOKUP($D1945,metadata!$B$2:$S$450,7,FALSE)</f>
        <v>i</v>
      </c>
      <c r="K1945">
        <f>VLOOKUP($D1945,metadata!$B$2:$S$450,8,FALSE)</f>
        <v>7</v>
      </c>
      <c r="L1945">
        <f>VLOOKUP($D1945,metadata!$B$2:$S$450,9,FALSE)</f>
        <v>5</v>
      </c>
      <c r="M1945">
        <f>VLOOKUP($D1945,metadata!$B$2:$S$450,10,FALSE)</f>
        <v>0</v>
      </c>
      <c r="N1945" t="str">
        <f>VLOOKUP($D1945,metadata!$B$2:$S$450,11,FALSE)</f>
        <v>Atrophaneura alcinous</v>
      </c>
      <c r="O1945" t="str">
        <f>VLOOKUP($D1945,metadata!$B$2:$S$450,12,FALSE)</f>
        <v>lepidoptera</v>
      </c>
      <c r="P1945" t="str">
        <f>VLOOKUP($D1945,metadata!$B$2:$S$450,13,FALSE)</f>
        <v xml:space="preserve"> Fuchu</v>
      </c>
      <c r="Q1945">
        <f>VLOOKUP($D1945,metadata!$B$2:$S$450,14,FALSE)</f>
        <v>35.668968999999997</v>
      </c>
      <c r="R1945">
        <f>VLOOKUP($D1945,metadata!$B$2:$S$450,15,FALSE)</f>
        <v>139.47766899999999</v>
      </c>
      <c r="S1945">
        <f>VLOOKUP($D1945,metadata!$B$2:$S$450,16,FALSE)</f>
        <v>0.05</v>
      </c>
      <c r="T1945">
        <f>VLOOKUP($D1945,metadata!$B$2:$S$450,17,FALSE)</f>
        <v>50</v>
      </c>
      <c r="U1945">
        <f>VLOOKUP($D1945,metadata!$B$2:$S$450,18,FALSE)</f>
        <v>0</v>
      </c>
      <c r="V1945">
        <f>VLOOKUP($D1945,metadata!$B$2:$Z$450,19,FALSE)</f>
        <v>25</v>
      </c>
      <c r="W1945" t="str">
        <f>VLOOKUP($D1945,metadata!$B$2:$Z$450,20,FALSE)</f>
        <v>global average</v>
      </c>
      <c r="X1945">
        <f>VLOOKUP($D1945,metadata!$B$2:$Z$450,21,FALSE)</f>
        <v>0</v>
      </c>
      <c r="Y1945">
        <f>VLOOKUP($D1945,metadata!$B$2:$Z$450,22,FALSE)</f>
        <v>19</v>
      </c>
      <c r="Z1945">
        <f>VLOOKUP($D1945,metadata!$B$2:$Z$450,23,FALSE)</f>
        <v>0</v>
      </c>
      <c r="AA1945">
        <f>VLOOKUP($D1945,metadata!$B$2:$Z$450,24,FALSE)</f>
        <v>0</v>
      </c>
      <c r="AB1945">
        <f>VLOOKUP($D1945,metadata!$B$2:$Z$450,25,FALSE)</f>
        <v>0</v>
      </c>
    </row>
    <row r="1946" spans="3:28" x14ac:dyDescent="0.3">
      <c r="C1946">
        <v>1945</v>
      </c>
      <c r="D1946" s="11" t="str">
        <f t="shared" si="30"/>
        <v>19- Fuchu</v>
      </c>
      <c r="E1946" t="str">
        <f>VLOOKUP($D1946,metadata!$B$2:$S$450,2,FALSE)</f>
        <v>Kato, Y</v>
      </c>
      <c r="F1946" t="str">
        <f>VLOOKUP($D1946,metadata!$B$2:$S$450,3,FALSE)</f>
        <v>Geographic variation in photoperiodic response for the induction of pupal diapause in the Aristolochia-feeding butterfly Atrophaneura alcinous</v>
      </c>
      <c r="G1946" t="str">
        <f>VLOOKUP($D1946,metadata!$B$2:$S$450,4,FALSE)</f>
        <v>10.1303/aez.2005.347</v>
      </c>
      <c r="H1946" t="str">
        <f>VLOOKUP($D1946,metadata!$B$2:$S$450,5,FALSE)</f>
        <v>y</v>
      </c>
      <c r="I1946" t="str">
        <f>VLOOKUP($D1946,metadata!$B$2:$S$450,6,FALSE)</f>
        <v>a</v>
      </c>
      <c r="J1946" t="str">
        <f>VLOOKUP($D1946,metadata!$B$2:$S$450,7,FALSE)</f>
        <v>i</v>
      </c>
      <c r="K1946">
        <f>VLOOKUP($D1946,metadata!$B$2:$S$450,8,FALSE)</f>
        <v>7</v>
      </c>
      <c r="L1946">
        <f>VLOOKUP($D1946,metadata!$B$2:$S$450,9,FALSE)</f>
        <v>5</v>
      </c>
      <c r="M1946">
        <f>VLOOKUP($D1946,metadata!$B$2:$S$450,10,FALSE)</f>
        <v>0</v>
      </c>
      <c r="N1946" t="str">
        <f>VLOOKUP($D1946,metadata!$B$2:$S$450,11,FALSE)</f>
        <v>Atrophaneura alcinous</v>
      </c>
      <c r="O1946" t="str">
        <f>VLOOKUP($D1946,metadata!$B$2:$S$450,12,FALSE)</f>
        <v>lepidoptera</v>
      </c>
      <c r="P1946" t="str">
        <f>VLOOKUP($D1946,metadata!$B$2:$S$450,13,FALSE)</f>
        <v xml:space="preserve"> Fuchu</v>
      </c>
      <c r="Q1946">
        <f>VLOOKUP($D1946,metadata!$B$2:$S$450,14,FALSE)</f>
        <v>35.668968999999997</v>
      </c>
      <c r="R1946">
        <f>VLOOKUP($D1946,metadata!$B$2:$S$450,15,FALSE)</f>
        <v>139.47766899999999</v>
      </c>
      <c r="S1946">
        <f>VLOOKUP($D1946,metadata!$B$2:$S$450,16,FALSE)</f>
        <v>0.05</v>
      </c>
      <c r="T1946">
        <f>VLOOKUP($D1946,metadata!$B$2:$S$450,17,FALSE)</f>
        <v>50</v>
      </c>
      <c r="U1946">
        <f>VLOOKUP($D1946,metadata!$B$2:$S$450,18,FALSE)</f>
        <v>0</v>
      </c>
      <c r="V1946">
        <f>VLOOKUP($D1946,metadata!$B$2:$Z$450,19,FALSE)</f>
        <v>25</v>
      </c>
      <c r="W1946" t="str">
        <f>VLOOKUP($D1946,metadata!$B$2:$Z$450,20,FALSE)</f>
        <v>global average</v>
      </c>
      <c r="X1946">
        <f>VLOOKUP($D1946,metadata!$B$2:$Z$450,21,FALSE)</f>
        <v>0</v>
      </c>
      <c r="Y1946">
        <f>VLOOKUP($D1946,metadata!$B$2:$Z$450,22,FALSE)</f>
        <v>19</v>
      </c>
      <c r="Z1946">
        <f>VLOOKUP($D1946,metadata!$B$2:$Z$450,23,FALSE)</f>
        <v>0</v>
      </c>
      <c r="AA1946">
        <f>VLOOKUP($D1946,metadata!$B$2:$Z$450,24,FALSE)</f>
        <v>0</v>
      </c>
      <c r="AB1946">
        <f>VLOOKUP($D1946,metadata!$B$2:$Z$450,25,FALSE)</f>
        <v>0</v>
      </c>
    </row>
    <row r="1947" spans="3:28" x14ac:dyDescent="0.3">
      <c r="C1947">
        <v>1946</v>
      </c>
      <c r="D1947" s="11" t="str">
        <f t="shared" si="30"/>
        <v>19- Fuchu</v>
      </c>
      <c r="E1947" t="str">
        <f>VLOOKUP($D1947,metadata!$B$2:$S$450,2,FALSE)</f>
        <v>Kato, Y</v>
      </c>
      <c r="F1947" t="str">
        <f>VLOOKUP($D1947,metadata!$B$2:$S$450,3,FALSE)</f>
        <v>Geographic variation in photoperiodic response for the induction of pupal diapause in the Aristolochia-feeding butterfly Atrophaneura alcinous</v>
      </c>
      <c r="G1947" t="str">
        <f>VLOOKUP($D1947,metadata!$B$2:$S$450,4,FALSE)</f>
        <v>10.1303/aez.2005.347</v>
      </c>
      <c r="H1947" t="str">
        <f>VLOOKUP($D1947,metadata!$B$2:$S$450,5,FALSE)</f>
        <v>y</v>
      </c>
      <c r="I1947" t="str">
        <f>VLOOKUP($D1947,metadata!$B$2:$S$450,6,FALSE)</f>
        <v>a</v>
      </c>
      <c r="J1947" t="str">
        <f>VLOOKUP($D1947,metadata!$B$2:$S$450,7,FALSE)</f>
        <v>i</v>
      </c>
      <c r="K1947">
        <f>VLOOKUP($D1947,metadata!$B$2:$S$450,8,FALSE)</f>
        <v>7</v>
      </c>
      <c r="L1947">
        <f>VLOOKUP($D1947,metadata!$B$2:$S$450,9,FALSE)</f>
        <v>5</v>
      </c>
      <c r="M1947">
        <f>VLOOKUP($D1947,metadata!$B$2:$S$450,10,FALSE)</f>
        <v>0</v>
      </c>
      <c r="N1947" t="str">
        <f>VLOOKUP($D1947,metadata!$B$2:$S$450,11,FALSE)</f>
        <v>Atrophaneura alcinous</v>
      </c>
      <c r="O1947" t="str">
        <f>VLOOKUP($D1947,metadata!$B$2:$S$450,12,FALSE)</f>
        <v>lepidoptera</v>
      </c>
      <c r="P1947" t="str">
        <f>VLOOKUP($D1947,metadata!$B$2:$S$450,13,FALSE)</f>
        <v xml:space="preserve"> Fuchu</v>
      </c>
      <c r="Q1947">
        <f>VLOOKUP($D1947,metadata!$B$2:$S$450,14,FALSE)</f>
        <v>35.668968999999997</v>
      </c>
      <c r="R1947">
        <f>VLOOKUP($D1947,metadata!$B$2:$S$450,15,FALSE)</f>
        <v>139.47766899999999</v>
      </c>
      <c r="S1947">
        <f>VLOOKUP($D1947,metadata!$B$2:$S$450,16,FALSE)</f>
        <v>0.05</v>
      </c>
      <c r="T1947">
        <f>VLOOKUP($D1947,metadata!$B$2:$S$450,17,FALSE)</f>
        <v>50</v>
      </c>
      <c r="U1947">
        <f>VLOOKUP($D1947,metadata!$B$2:$S$450,18,FALSE)</f>
        <v>0</v>
      </c>
      <c r="V1947">
        <f>VLOOKUP($D1947,metadata!$B$2:$Z$450,19,FALSE)</f>
        <v>25</v>
      </c>
      <c r="W1947" t="str">
        <f>VLOOKUP($D1947,metadata!$B$2:$Z$450,20,FALSE)</f>
        <v>global average</v>
      </c>
      <c r="X1947">
        <f>VLOOKUP($D1947,metadata!$B$2:$Z$450,21,FALSE)</f>
        <v>0</v>
      </c>
      <c r="Y1947">
        <f>VLOOKUP($D1947,metadata!$B$2:$Z$450,22,FALSE)</f>
        <v>19</v>
      </c>
      <c r="Z1947">
        <f>VLOOKUP($D1947,metadata!$B$2:$Z$450,23,FALSE)</f>
        <v>0</v>
      </c>
      <c r="AA1947">
        <f>VLOOKUP($D1947,metadata!$B$2:$Z$450,24,FALSE)</f>
        <v>0</v>
      </c>
      <c r="AB1947">
        <f>VLOOKUP($D1947,metadata!$B$2:$Z$450,25,FALSE)</f>
        <v>0</v>
      </c>
    </row>
    <row r="1948" spans="3:28" x14ac:dyDescent="0.3">
      <c r="C1948">
        <v>1947</v>
      </c>
      <c r="D1948" s="11" t="str">
        <f t="shared" si="30"/>
        <v>19- Fuchu</v>
      </c>
      <c r="E1948" t="str">
        <f>VLOOKUP($D1948,metadata!$B$2:$S$450,2,FALSE)</f>
        <v>Kato, Y</v>
      </c>
      <c r="F1948" t="str">
        <f>VLOOKUP($D1948,metadata!$B$2:$S$450,3,FALSE)</f>
        <v>Geographic variation in photoperiodic response for the induction of pupal diapause in the Aristolochia-feeding butterfly Atrophaneura alcinous</v>
      </c>
      <c r="G1948" t="str">
        <f>VLOOKUP($D1948,metadata!$B$2:$S$450,4,FALSE)</f>
        <v>10.1303/aez.2005.347</v>
      </c>
      <c r="H1948" t="str">
        <f>VLOOKUP($D1948,metadata!$B$2:$S$450,5,FALSE)</f>
        <v>y</v>
      </c>
      <c r="I1948" t="str">
        <f>VLOOKUP($D1948,metadata!$B$2:$S$450,6,FALSE)</f>
        <v>a</v>
      </c>
      <c r="J1948" t="str">
        <f>VLOOKUP($D1948,metadata!$B$2:$S$450,7,FALSE)</f>
        <v>i</v>
      </c>
      <c r="K1948">
        <f>VLOOKUP($D1948,metadata!$B$2:$S$450,8,FALSE)</f>
        <v>7</v>
      </c>
      <c r="L1948">
        <f>VLOOKUP($D1948,metadata!$B$2:$S$450,9,FALSE)</f>
        <v>5</v>
      </c>
      <c r="M1948">
        <f>VLOOKUP($D1948,metadata!$B$2:$S$450,10,FALSE)</f>
        <v>0</v>
      </c>
      <c r="N1948" t="str">
        <f>VLOOKUP($D1948,metadata!$B$2:$S$450,11,FALSE)</f>
        <v>Atrophaneura alcinous</v>
      </c>
      <c r="O1948" t="str">
        <f>VLOOKUP($D1948,metadata!$B$2:$S$450,12,FALSE)</f>
        <v>lepidoptera</v>
      </c>
      <c r="P1948" t="str">
        <f>VLOOKUP($D1948,metadata!$B$2:$S$450,13,FALSE)</f>
        <v xml:space="preserve"> Fuchu</v>
      </c>
      <c r="Q1948">
        <f>VLOOKUP($D1948,metadata!$B$2:$S$450,14,FALSE)</f>
        <v>35.668968999999997</v>
      </c>
      <c r="R1948">
        <f>VLOOKUP($D1948,metadata!$B$2:$S$450,15,FALSE)</f>
        <v>139.47766899999999</v>
      </c>
      <c r="S1948">
        <f>VLOOKUP($D1948,metadata!$B$2:$S$450,16,FALSE)</f>
        <v>0.05</v>
      </c>
      <c r="T1948">
        <f>VLOOKUP($D1948,metadata!$B$2:$S$450,17,FALSE)</f>
        <v>50</v>
      </c>
      <c r="U1948">
        <f>VLOOKUP($D1948,metadata!$B$2:$S$450,18,FALSE)</f>
        <v>0</v>
      </c>
      <c r="V1948">
        <f>VLOOKUP($D1948,metadata!$B$2:$Z$450,19,FALSE)</f>
        <v>25</v>
      </c>
      <c r="W1948" t="str">
        <f>VLOOKUP($D1948,metadata!$B$2:$Z$450,20,FALSE)</f>
        <v>global average</v>
      </c>
      <c r="X1948">
        <f>VLOOKUP($D1948,metadata!$B$2:$Z$450,21,FALSE)</f>
        <v>0</v>
      </c>
      <c r="Y1948">
        <f>VLOOKUP($D1948,metadata!$B$2:$Z$450,22,FALSE)</f>
        <v>19</v>
      </c>
      <c r="Z1948">
        <f>VLOOKUP($D1948,metadata!$B$2:$Z$450,23,FALSE)</f>
        <v>0</v>
      </c>
      <c r="AA1948">
        <f>VLOOKUP($D1948,metadata!$B$2:$Z$450,24,FALSE)</f>
        <v>0</v>
      </c>
      <c r="AB1948">
        <f>VLOOKUP($D1948,metadata!$B$2:$Z$450,25,FALSE)</f>
        <v>0</v>
      </c>
    </row>
    <row r="1949" spans="3:28" x14ac:dyDescent="0.3">
      <c r="C1949">
        <v>1948</v>
      </c>
      <c r="D1949" s="11" t="str">
        <f t="shared" si="30"/>
        <v>19- Fuchu</v>
      </c>
      <c r="E1949" t="str">
        <f>VLOOKUP($D1949,metadata!$B$2:$S$450,2,FALSE)</f>
        <v>Kato, Y</v>
      </c>
      <c r="F1949" t="str">
        <f>VLOOKUP($D1949,metadata!$B$2:$S$450,3,FALSE)</f>
        <v>Geographic variation in photoperiodic response for the induction of pupal diapause in the Aristolochia-feeding butterfly Atrophaneura alcinous</v>
      </c>
      <c r="G1949" t="str">
        <f>VLOOKUP($D1949,metadata!$B$2:$S$450,4,FALSE)</f>
        <v>10.1303/aez.2005.347</v>
      </c>
      <c r="H1949" t="str">
        <f>VLOOKUP($D1949,metadata!$B$2:$S$450,5,FALSE)</f>
        <v>y</v>
      </c>
      <c r="I1949" t="str">
        <f>VLOOKUP($D1949,metadata!$B$2:$S$450,6,FALSE)</f>
        <v>a</v>
      </c>
      <c r="J1949" t="str">
        <f>VLOOKUP($D1949,metadata!$B$2:$S$450,7,FALSE)</f>
        <v>i</v>
      </c>
      <c r="K1949">
        <f>VLOOKUP($D1949,metadata!$B$2:$S$450,8,FALSE)</f>
        <v>7</v>
      </c>
      <c r="L1949">
        <f>VLOOKUP($D1949,metadata!$B$2:$S$450,9,FALSE)</f>
        <v>5</v>
      </c>
      <c r="M1949">
        <f>VLOOKUP($D1949,metadata!$B$2:$S$450,10,FALSE)</f>
        <v>0</v>
      </c>
      <c r="N1949" t="str">
        <f>VLOOKUP($D1949,metadata!$B$2:$S$450,11,FALSE)</f>
        <v>Atrophaneura alcinous</v>
      </c>
      <c r="O1949" t="str">
        <f>VLOOKUP($D1949,metadata!$B$2:$S$450,12,FALSE)</f>
        <v>lepidoptera</v>
      </c>
      <c r="P1949" t="str">
        <f>VLOOKUP($D1949,metadata!$B$2:$S$450,13,FALSE)</f>
        <v xml:space="preserve"> Fuchu</v>
      </c>
      <c r="Q1949">
        <f>VLOOKUP($D1949,metadata!$B$2:$S$450,14,FALSE)</f>
        <v>35.668968999999997</v>
      </c>
      <c r="R1949">
        <f>VLOOKUP($D1949,metadata!$B$2:$S$450,15,FALSE)</f>
        <v>139.47766899999999</v>
      </c>
      <c r="S1949">
        <f>VLOOKUP($D1949,metadata!$B$2:$S$450,16,FALSE)</f>
        <v>0.05</v>
      </c>
      <c r="T1949">
        <f>VLOOKUP($D1949,metadata!$B$2:$S$450,17,FALSE)</f>
        <v>50</v>
      </c>
      <c r="U1949">
        <f>VLOOKUP($D1949,metadata!$B$2:$S$450,18,FALSE)</f>
        <v>0</v>
      </c>
      <c r="V1949">
        <f>VLOOKUP($D1949,metadata!$B$2:$Z$450,19,FALSE)</f>
        <v>25</v>
      </c>
      <c r="W1949" t="str">
        <f>VLOOKUP($D1949,metadata!$B$2:$Z$450,20,FALSE)</f>
        <v>global average</v>
      </c>
      <c r="X1949">
        <f>VLOOKUP($D1949,metadata!$B$2:$Z$450,21,FALSE)</f>
        <v>0</v>
      </c>
      <c r="Y1949">
        <f>VLOOKUP($D1949,metadata!$B$2:$Z$450,22,FALSE)</f>
        <v>19</v>
      </c>
      <c r="Z1949">
        <f>VLOOKUP($D1949,metadata!$B$2:$Z$450,23,FALSE)</f>
        <v>0</v>
      </c>
      <c r="AA1949">
        <f>VLOOKUP($D1949,metadata!$B$2:$Z$450,24,FALSE)</f>
        <v>0</v>
      </c>
      <c r="AB1949">
        <f>VLOOKUP($D1949,metadata!$B$2:$Z$450,25,FALSE)</f>
        <v>0</v>
      </c>
    </row>
    <row r="1950" spans="3:28" x14ac:dyDescent="0.3">
      <c r="C1950">
        <v>1949</v>
      </c>
      <c r="D1950" s="11" t="str">
        <f t="shared" si="30"/>
        <v>19- Fuchu</v>
      </c>
      <c r="E1950" t="str">
        <f>VLOOKUP($D1950,metadata!$B$2:$S$450,2,FALSE)</f>
        <v>Kato, Y</v>
      </c>
      <c r="F1950" t="str">
        <f>VLOOKUP($D1950,metadata!$B$2:$S$450,3,FALSE)</f>
        <v>Geographic variation in photoperiodic response for the induction of pupal diapause in the Aristolochia-feeding butterfly Atrophaneura alcinous</v>
      </c>
      <c r="G1950" t="str">
        <f>VLOOKUP($D1950,metadata!$B$2:$S$450,4,FALSE)</f>
        <v>10.1303/aez.2005.347</v>
      </c>
      <c r="H1950" t="str">
        <f>VLOOKUP($D1950,metadata!$B$2:$S$450,5,FALSE)</f>
        <v>y</v>
      </c>
      <c r="I1950" t="str">
        <f>VLOOKUP($D1950,metadata!$B$2:$S$450,6,FALSE)</f>
        <v>a</v>
      </c>
      <c r="J1950" t="str">
        <f>VLOOKUP($D1950,metadata!$B$2:$S$450,7,FALSE)</f>
        <v>i</v>
      </c>
      <c r="K1950">
        <f>VLOOKUP($D1950,metadata!$B$2:$S$450,8,FALSE)</f>
        <v>7</v>
      </c>
      <c r="L1950">
        <f>VLOOKUP($D1950,metadata!$B$2:$S$450,9,FALSE)</f>
        <v>5</v>
      </c>
      <c r="M1950">
        <f>VLOOKUP($D1950,metadata!$B$2:$S$450,10,FALSE)</f>
        <v>0</v>
      </c>
      <c r="N1950" t="str">
        <f>VLOOKUP($D1950,metadata!$B$2:$S$450,11,FALSE)</f>
        <v>Atrophaneura alcinous</v>
      </c>
      <c r="O1950" t="str">
        <f>VLOOKUP($D1950,metadata!$B$2:$S$450,12,FALSE)</f>
        <v>lepidoptera</v>
      </c>
      <c r="P1950" t="str">
        <f>VLOOKUP($D1950,metadata!$B$2:$S$450,13,FALSE)</f>
        <v xml:space="preserve"> Fuchu</v>
      </c>
      <c r="Q1950">
        <f>VLOOKUP($D1950,metadata!$B$2:$S$450,14,FALSE)</f>
        <v>35.668968999999997</v>
      </c>
      <c r="R1950">
        <f>VLOOKUP($D1950,metadata!$B$2:$S$450,15,FALSE)</f>
        <v>139.47766899999999</v>
      </c>
      <c r="S1950">
        <f>VLOOKUP($D1950,metadata!$B$2:$S$450,16,FALSE)</f>
        <v>0.05</v>
      </c>
      <c r="T1950">
        <f>VLOOKUP($D1950,metadata!$B$2:$S$450,17,FALSE)</f>
        <v>50</v>
      </c>
      <c r="U1950">
        <f>VLOOKUP($D1950,metadata!$B$2:$S$450,18,FALSE)</f>
        <v>0</v>
      </c>
      <c r="V1950">
        <f>VLOOKUP($D1950,metadata!$B$2:$Z$450,19,FALSE)</f>
        <v>25</v>
      </c>
      <c r="W1950" t="str">
        <f>VLOOKUP($D1950,metadata!$B$2:$Z$450,20,FALSE)</f>
        <v>global average</v>
      </c>
      <c r="X1950">
        <f>VLOOKUP($D1950,metadata!$B$2:$Z$450,21,FALSE)</f>
        <v>0</v>
      </c>
      <c r="Y1950">
        <f>VLOOKUP($D1950,metadata!$B$2:$Z$450,22,FALSE)</f>
        <v>19</v>
      </c>
      <c r="Z1950">
        <f>VLOOKUP($D1950,metadata!$B$2:$Z$450,23,FALSE)</f>
        <v>0</v>
      </c>
      <c r="AA1950">
        <f>VLOOKUP($D1950,metadata!$B$2:$Z$450,24,FALSE)</f>
        <v>0</v>
      </c>
      <c r="AB1950">
        <f>VLOOKUP($D1950,metadata!$B$2:$Z$450,25,FALSE)</f>
        <v>0</v>
      </c>
    </row>
    <row r="1951" spans="3:28" x14ac:dyDescent="0.3">
      <c r="C1951">
        <v>1950</v>
      </c>
      <c r="D1951" s="11" t="str">
        <f t="shared" si="30"/>
        <v>19- Fuchu</v>
      </c>
      <c r="E1951" t="str">
        <f>VLOOKUP($D1951,metadata!$B$2:$S$450,2,FALSE)</f>
        <v>Kato, Y</v>
      </c>
      <c r="F1951" t="str">
        <f>VLOOKUP($D1951,metadata!$B$2:$S$450,3,FALSE)</f>
        <v>Geographic variation in photoperiodic response for the induction of pupal diapause in the Aristolochia-feeding butterfly Atrophaneura alcinous</v>
      </c>
      <c r="G1951" t="str">
        <f>VLOOKUP($D1951,metadata!$B$2:$S$450,4,FALSE)</f>
        <v>10.1303/aez.2005.347</v>
      </c>
      <c r="H1951" t="str">
        <f>VLOOKUP($D1951,metadata!$B$2:$S$450,5,FALSE)</f>
        <v>y</v>
      </c>
      <c r="I1951" t="str">
        <f>VLOOKUP($D1951,metadata!$B$2:$S$450,6,FALSE)</f>
        <v>a</v>
      </c>
      <c r="J1951" t="str">
        <f>VLOOKUP($D1951,metadata!$B$2:$S$450,7,FALSE)</f>
        <v>i</v>
      </c>
      <c r="K1951">
        <f>VLOOKUP($D1951,metadata!$B$2:$S$450,8,FALSE)</f>
        <v>7</v>
      </c>
      <c r="L1951">
        <f>VLOOKUP($D1951,metadata!$B$2:$S$450,9,FALSE)</f>
        <v>5</v>
      </c>
      <c r="M1951">
        <f>VLOOKUP($D1951,metadata!$B$2:$S$450,10,FALSE)</f>
        <v>0</v>
      </c>
      <c r="N1951" t="str">
        <f>VLOOKUP($D1951,metadata!$B$2:$S$450,11,FALSE)</f>
        <v>Atrophaneura alcinous</v>
      </c>
      <c r="O1951" t="str">
        <f>VLOOKUP($D1951,metadata!$B$2:$S$450,12,FALSE)</f>
        <v>lepidoptera</v>
      </c>
      <c r="P1951" t="str">
        <f>VLOOKUP($D1951,metadata!$B$2:$S$450,13,FALSE)</f>
        <v xml:space="preserve"> Fuchu</v>
      </c>
      <c r="Q1951">
        <f>VLOOKUP($D1951,metadata!$B$2:$S$450,14,FALSE)</f>
        <v>35.668968999999997</v>
      </c>
      <c r="R1951">
        <f>VLOOKUP($D1951,metadata!$B$2:$S$450,15,FALSE)</f>
        <v>139.47766899999999</v>
      </c>
      <c r="S1951">
        <f>VLOOKUP($D1951,metadata!$B$2:$S$450,16,FALSE)</f>
        <v>0.05</v>
      </c>
      <c r="T1951">
        <f>VLOOKUP($D1951,metadata!$B$2:$S$450,17,FALSE)</f>
        <v>50</v>
      </c>
      <c r="U1951">
        <f>VLOOKUP($D1951,metadata!$B$2:$S$450,18,FALSE)</f>
        <v>0</v>
      </c>
      <c r="V1951">
        <f>VLOOKUP($D1951,metadata!$B$2:$Z$450,19,FALSE)</f>
        <v>25</v>
      </c>
      <c r="W1951" t="str">
        <f>VLOOKUP($D1951,metadata!$B$2:$Z$450,20,FALSE)</f>
        <v>global average</v>
      </c>
      <c r="X1951">
        <f>VLOOKUP($D1951,metadata!$B$2:$Z$450,21,FALSE)</f>
        <v>0</v>
      </c>
      <c r="Y1951">
        <f>VLOOKUP($D1951,metadata!$B$2:$Z$450,22,FALSE)</f>
        <v>19</v>
      </c>
      <c r="Z1951">
        <f>VLOOKUP($D1951,metadata!$B$2:$Z$450,23,FALSE)</f>
        <v>0</v>
      </c>
      <c r="AA1951">
        <f>VLOOKUP($D1951,metadata!$B$2:$Z$450,24,FALSE)</f>
        <v>0</v>
      </c>
      <c r="AB1951">
        <f>VLOOKUP($D1951,metadata!$B$2:$Z$450,25,FALSE)</f>
        <v>0</v>
      </c>
    </row>
    <row r="1952" spans="3:28" x14ac:dyDescent="0.3">
      <c r="C1952">
        <v>1951</v>
      </c>
      <c r="D1952" s="11" t="str">
        <f t="shared" si="30"/>
        <v>19- Fuchu</v>
      </c>
      <c r="E1952" t="str">
        <f>VLOOKUP($D1952,metadata!$B$2:$S$450,2,FALSE)</f>
        <v>Kato, Y</v>
      </c>
      <c r="F1952" t="str">
        <f>VLOOKUP($D1952,metadata!$B$2:$S$450,3,FALSE)</f>
        <v>Geographic variation in photoperiodic response for the induction of pupal diapause in the Aristolochia-feeding butterfly Atrophaneura alcinous</v>
      </c>
      <c r="G1952" t="str">
        <f>VLOOKUP($D1952,metadata!$B$2:$S$450,4,FALSE)</f>
        <v>10.1303/aez.2005.347</v>
      </c>
      <c r="H1952" t="str">
        <f>VLOOKUP($D1952,metadata!$B$2:$S$450,5,FALSE)</f>
        <v>y</v>
      </c>
      <c r="I1952" t="str">
        <f>VLOOKUP($D1952,metadata!$B$2:$S$450,6,FALSE)</f>
        <v>a</v>
      </c>
      <c r="J1952" t="str">
        <f>VLOOKUP($D1952,metadata!$B$2:$S$450,7,FALSE)</f>
        <v>i</v>
      </c>
      <c r="K1952">
        <f>VLOOKUP($D1952,metadata!$B$2:$S$450,8,FALSE)</f>
        <v>7</v>
      </c>
      <c r="L1952">
        <f>VLOOKUP($D1952,metadata!$B$2:$S$450,9,FALSE)</f>
        <v>5</v>
      </c>
      <c r="M1952">
        <f>VLOOKUP($D1952,metadata!$B$2:$S$450,10,FALSE)</f>
        <v>0</v>
      </c>
      <c r="N1952" t="str">
        <f>VLOOKUP($D1952,metadata!$B$2:$S$450,11,FALSE)</f>
        <v>Atrophaneura alcinous</v>
      </c>
      <c r="O1952" t="str">
        <f>VLOOKUP($D1952,metadata!$B$2:$S$450,12,FALSE)</f>
        <v>lepidoptera</v>
      </c>
      <c r="P1952" t="str">
        <f>VLOOKUP($D1952,metadata!$B$2:$S$450,13,FALSE)</f>
        <v xml:space="preserve"> Fuchu</v>
      </c>
      <c r="Q1952">
        <f>VLOOKUP($D1952,metadata!$B$2:$S$450,14,FALSE)</f>
        <v>35.668968999999997</v>
      </c>
      <c r="R1952">
        <f>VLOOKUP($D1952,metadata!$B$2:$S$450,15,FALSE)</f>
        <v>139.47766899999999</v>
      </c>
      <c r="S1952">
        <f>VLOOKUP($D1952,metadata!$B$2:$S$450,16,FALSE)</f>
        <v>0.05</v>
      </c>
      <c r="T1952">
        <f>VLOOKUP($D1952,metadata!$B$2:$S$450,17,FALSE)</f>
        <v>50</v>
      </c>
      <c r="U1952">
        <f>VLOOKUP($D1952,metadata!$B$2:$S$450,18,FALSE)</f>
        <v>0</v>
      </c>
      <c r="V1952">
        <f>VLOOKUP($D1952,metadata!$B$2:$Z$450,19,FALSE)</f>
        <v>25</v>
      </c>
      <c r="W1952" t="str">
        <f>VLOOKUP($D1952,metadata!$B$2:$Z$450,20,FALSE)</f>
        <v>global average</v>
      </c>
      <c r="X1952">
        <f>VLOOKUP($D1952,metadata!$B$2:$Z$450,21,FALSE)</f>
        <v>0</v>
      </c>
      <c r="Y1952">
        <f>VLOOKUP($D1952,metadata!$B$2:$Z$450,22,FALSE)</f>
        <v>19</v>
      </c>
      <c r="Z1952">
        <f>VLOOKUP($D1952,metadata!$B$2:$Z$450,23,FALSE)</f>
        <v>0</v>
      </c>
      <c r="AA1952">
        <f>VLOOKUP($D1952,metadata!$B$2:$Z$450,24,FALSE)</f>
        <v>0</v>
      </c>
      <c r="AB1952">
        <f>VLOOKUP($D1952,metadata!$B$2:$Z$450,25,FALSE)</f>
        <v>0</v>
      </c>
    </row>
    <row r="1953" spans="3:28" x14ac:dyDescent="0.3">
      <c r="C1953">
        <v>1952</v>
      </c>
      <c r="D1953" s="11" t="str">
        <f t="shared" si="30"/>
        <v>19- Fuchu</v>
      </c>
      <c r="E1953" t="str">
        <f>VLOOKUP($D1953,metadata!$B$2:$S$450,2,FALSE)</f>
        <v>Kato, Y</v>
      </c>
      <c r="F1953" t="str">
        <f>VLOOKUP($D1953,metadata!$B$2:$S$450,3,FALSE)</f>
        <v>Geographic variation in photoperiodic response for the induction of pupal diapause in the Aristolochia-feeding butterfly Atrophaneura alcinous</v>
      </c>
      <c r="G1953" t="str">
        <f>VLOOKUP($D1953,metadata!$B$2:$S$450,4,FALSE)</f>
        <v>10.1303/aez.2005.347</v>
      </c>
      <c r="H1953" t="str">
        <f>VLOOKUP($D1953,metadata!$B$2:$S$450,5,FALSE)</f>
        <v>y</v>
      </c>
      <c r="I1953" t="str">
        <f>VLOOKUP($D1953,metadata!$B$2:$S$450,6,FALSE)</f>
        <v>a</v>
      </c>
      <c r="J1953" t="str">
        <f>VLOOKUP($D1953,metadata!$B$2:$S$450,7,FALSE)</f>
        <v>i</v>
      </c>
      <c r="K1953">
        <f>VLOOKUP($D1953,metadata!$B$2:$S$450,8,FALSE)</f>
        <v>7</v>
      </c>
      <c r="L1953">
        <f>VLOOKUP($D1953,metadata!$B$2:$S$450,9,FALSE)</f>
        <v>5</v>
      </c>
      <c r="M1953">
        <f>VLOOKUP($D1953,metadata!$B$2:$S$450,10,FALSE)</f>
        <v>0</v>
      </c>
      <c r="N1953" t="str">
        <f>VLOOKUP($D1953,metadata!$B$2:$S$450,11,FALSE)</f>
        <v>Atrophaneura alcinous</v>
      </c>
      <c r="O1953" t="str">
        <f>VLOOKUP($D1953,metadata!$B$2:$S$450,12,FALSE)</f>
        <v>lepidoptera</v>
      </c>
      <c r="P1953" t="str">
        <f>VLOOKUP($D1953,metadata!$B$2:$S$450,13,FALSE)</f>
        <v xml:space="preserve"> Fuchu</v>
      </c>
      <c r="Q1953">
        <f>VLOOKUP($D1953,metadata!$B$2:$S$450,14,FALSE)</f>
        <v>35.668968999999997</v>
      </c>
      <c r="R1953">
        <f>VLOOKUP($D1953,metadata!$B$2:$S$450,15,FALSE)</f>
        <v>139.47766899999999</v>
      </c>
      <c r="S1953">
        <f>VLOOKUP($D1953,metadata!$B$2:$S$450,16,FALSE)</f>
        <v>0.05</v>
      </c>
      <c r="T1953">
        <f>VLOOKUP($D1953,metadata!$B$2:$S$450,17,FALSE)</f>
        <v>50</v>
      </c>
      <c r="U1953">
        <f>VLOOKUP($D1953,metadata!$B$2:$S$450,18,FALSE)</f>
        <v>0</v>
      </c>
      <c r="V1953">
        <f>VLOOKUP($D1953,metadata!$B$2:$Z$450,19,FALSE)</f>
        <v>25</v>
      </c>
      <c r="W1953" t="str">
        <f>VLOOKUP($D1953,metadata!$B$2:$Z$450,20,FALSE)</f>
        <v>global average</v>
      </c>
      <c r="X1953">
        <f>VLOOKUP($D1953,metadata!$B$2:$Z$450,21,FALSE)</f>
        <v>0</v>
      </c>
      <c r="Y1953">
        <f>VLOOKUP($D1953,metadata!$B$2:$Z$450,22,FALSE)</f>
        <v>19</v>
      </c>
      <c r="Z1953">
        <f>VLOOKUP($D1953,metadata!$B$2:$Z$450,23,FALSE)</f>
        <v>0</v>
      </c>
      <c r="AA1953">
        <f>VLOOKUP($D1953,metadata!$B$2:$Z$450,24,FALSE)</f>
        <v>0</v>
      </c>
      <c r="AB1953">
        <f>VLOOKUP($D1953,metadata!$B$2:$Z$450,25,FALSE)</f>
        <v>0</v>
      </c>
    </row>
    <row r="1954" spans="3:28" x14ac:dyDescent="0.3">
      <c r="C1954">
        <v>1953</v>
      </c>
      <c r="D1954" s="11" t="str">
        <f t="shared" si="30"/>
        <v>19- Fuchu</v>
      </c>
      <c r="E1954" t="str">
        <f>VLOOKUP($D1954,metadata!$B$2:$S$450,2,FALSE)</f>
        <v>Kato, Y</v>
      </c>
      <c r="F1954" t="str">
        <f>VLOOKUP($D1954,metadata!$B$2:$S$450,3,FALSE)</f>
        <v>Geographic variation in photoperiodic response for the induction of pupal diapause in the Aristolochia-feeding butterfly Atrophaneura alcinous</v>
      </c>
      <c r="G1954" t="str">
        <f>VLOOKUP($D1954,metadata!$B$2:$S$450,4,FALSE)</f>
        <v>10.1303/aez.2005.347</v>
      </c>
      <c r="H1954" t="str">
        <f>VLOOKUP($D1954,metadata!$B$2:$S$450,5,FALSE)</f>
        <v>y</v>
      </c>
      <c r="I1954" t="str">
        <f>VLOOKUP($D1954,metadata!$B$2:$S$450,6,FALSE)</f>
        <v>a</v>
      </c>
      <c r="J1954" t="str">
        <f>VLOOKUP($D1954,metadata!$B$2:$S$450,7,FALSE)</f>
        <v>i</v>
      </c>
      <c r="K1954">
        <f>VLOOKUP($D1954,metadata!$B$2:$S$450,8,FALSE)</f>
        <v>7</v>
      </c>
      <c r="L1954">
        <f>VLOOKUP($D1954,metadata!$B$2:$S$450,9,FALSE)</f>
        <v>5</v>
      </c>
      <c r="M1954">
        <f>VLOOKUP($D1954,metadata!$B$2:$S$450,10,FALSE)</f>
        <v>0</v>
      </c>
      <c r="N1954" t="str">
        <f>VLOOKUP($D1954,metadata!$B$2:$S$450,11,FALSE)</f>
        <v>Atrophaneura alcinous</v>
      </c>
      <c r="O1954" t="str">
        <f>VLOOKUP($D1954,metadata!$B$2:$S$450,12,FALSE)</f>
        <v>lepidoptera</v>
      </c>
      <c r="P1954" t="str">
        <f>VLOOKUP($D1954,metadata!$B$2:$S$450,13,FALSE)</f>
        <v xml:space="preserve"> Fuchu</v>
      </c>
      <c r="Q1954">
        <f>VLOOKUP($D1954,metadata!$B$2:$S$450,14,FALSE)</f>
        <v>35.668968999999997</v>
      </c>
      <c r="R1954">
        <f>VLOOKUP($D1954,metadata!$B$2:$S$450,15,FALSE)</f>
        <v>139.47766899999999</v>
      </c>
      <c r="S1954">
        <f>VLOOKUP($D1954,metadata!$B$2:$S$450,16,FALSE)</f>
        <v>0.05</v>
      </c>
      <c r="T1954">
        <f>VLOOKUP($D1954,metadata!$B$2:$S$450,17,FALSE)</f>
        <v>50</v>
      </c>
      <c r="U1954">
        <f>VLOOKUP($D1954,metadata!$B$2:$S$450,18,FALSE)</f>
        <v>0</v>
      </c>
      <c r="V1954">
        <f>VLOOKUP($D1954,metadata!$B$2:$Z$450,19,FALSE)</f>
        <v>25</v>
      </c>
      <c r="W1954" t="str">
        <f>VLOOKUP($D1954,metadata!$B$2:$Z$450,20,FALSE)</f>
        <v>global average</v>
      </c>
      <c r="X1954">
        <f>VLOOKUP($D1954,metadata!$B$2:$Z$450,21,FALSE)</f>
        <v>0</v>
      </c>
      <c r="Y1954">
        <f>VLOOKUP($D1954,metadata!$B$2:$Z$450,22,FALSE)</f>
        <v>19</v>
      </c>
      <c r="Z1954">
        <f>VLOOKUP($D1954,metadata!$B$2:$Z$450,23,FALSE)</f>
        <v>0</v>
      </c>
      <c r="AA1954">
        <f>VLOOKUP($D1954,metadata!$B$2:$Z$450,24,FALSE)</f>
        <v>0</v>
      </c>
      <c r="AB1954">
        <f>VLOOKUP($D1954,metadata!$B$2:$Z$450,25,FALSE)</f>
        <v>0</v>
      </c>
    </row>
    <row r="1955" spans="3:28" x14ac:dyDescent="0.3">
      <c r="C1955">
        <v>1954</v>
      </c>
      <c r="D1955" s="11" t="str">
        <f t="shared" si="30"/>
        <v>19- Fuchu</v>
      </c>
      <c r="E1955" t="str">
        <f>VLOOKUP($D1955,metadata!$B$2:$S$450,2,FALSE)</f>
        <v>Kato, Y</v>
      </c>
      <c r="F1955" t="str">
        <f>VLOOKUP($D1955,metadata!$B$2:$S$450,3,FALSE)</f>
        <v>Geographic variation in photoperiodic response for the induction of pupal diapause in the Aristolochia-feeding butterfly Atrophaneura alcinous</v>
      </c>
      <c r="G1955" t="str">
        <f>VLOOKUP($D1955,metadata!$B$2:$S$450,4,FALSE)</f>
        <v>10.1303/aez.2005.347</v>
      </c>
      <c r="H1955" t="str">
        <f>VLOOKUP($D1955,metadata!$B$2:$S$450,5,FALSE)</f>
        <v>y</v>
      </c>
      <c r="I1955" t="str">
        <f>VLOOKUP($D1955,metadata!$B$2:$S$450,6,FALSE)</f>
        <v>a</v>
      </c>
      <c r="J1955" t="str">
        <f>VLOOKUP($D1955,metadata!$B$2:$S$450,7,FALSE)</f>
        <v>i</v>
      </c>
      <c r="K1955">
        <f>VLOOKUP($D1955,metadata!$B$2:$S$450,8,FALSE)</f>
        <v>7</v>
      </c>
      <c r="L1955">
        <f>VLOOKUP($D1955,metadata!$B$2:$S$450,9,FALSE)</f>
        <v>5</v>
      </c>
      <c r="M1955">
        <f>VLOOKUP($D1955,metadata!$B$2:$S$450,10,FALSE)</f>
        <v>0</v>
      </c>
      <c r="N1955" t="str">
        <f>VLOOKUP($D1955,metadata!$B$2:$S$450,11,FALSE)</f>
        <v>Atrophaneura alcinous</v>
      </c>
      <c r="O1955" t="str">
        <f>VLOOKUP($D1955,metadata!$B$2:$S$450,12,FALSE)</f>
        <v>lepidoptera</v>
      </c>
      <c r="P1955" t="str">
        <f>VLOOKUP($D1955,metadata!$B$2:$S$450,13,FALSE)</f>
        <v xml:space="preserve"> Fuchu</v>
      </c>
      <c r="Q1955">
        <f>VLOOKUP($D1955,metadata!$B$2:$S$450,14,FALSE)</f>
        <v>35.668968999999997</v>
      </c>
      <c r="R1955">
        <f>VLOOKUP($D1955,metadata!$B$2:$S$450,15,FALSE)</f>
        <v>139.47766899999999</v>
      </c>
      <c r="S1955">
        <f>VLOOKUP($D1955,metadata!$B$2:$S$450,16,FALSE)</f>
        <v>0.05</v>
      </c>
      <c r="T1955">
        <f>VLOOKUP($D1955,metadata!$B$2:$S$450,17,FALSE)</f>
        <v>50</v>
      </c>
      <c r="U1955">
        <f>VLOOKUP($D1955,metadata!$B$2:$S$450,18,FALSE)</f>
        <v>0</v>
      </c>
      <c r="V1955">
        <f>VLOOKUP($D1955,metadata!$B$2:$Z$450,19,FALSE)</f>
        <v>25</v>
      </c>
      <c r="W1955" t="str">
        <f>VLOOKUP($D1955,metadata!$B$2:$Z$450,20,FALSE)</f>
        <v>global average</v>
      </c>
      <c r="X1955">
        <f>VLOOKUP($D1955,metadata!$B$2:$Z$450,21,FALSE)</f>
        <v>0</v>
      </c>
      <c r="Y1955">
        <f>VLOOKUP($D1955,metadata!$B$2:$Z$450,22,FALSE)</f>
        <v>19</v>
      </c>
      <c r="Z1955">
        <f>VLOOKUP($D1955,metadata!$B$2:$Z$450,23,FALSE)</f>
        <v>0</v>
      </c>
      <c r="AA1955">
        <f>VLOOKUP($D1955,metadata!$B$2:$Z$450,24,FALSE)</f>
        <v>0</v>
      </c>
      <c r="AB1955">
        <f>VLOOKUP($D1955,metadata!$B$2:$Z$450,25,FALSE)</f>
        <v>0</v>
      </c>
    </row>
    <row r="1956" spans="3:28" x14ac:dyDescent="0.3">
      <c r="C1956">
        <v>1955</v>
      </c>
      <c r="D1956" s="11" t="str">
        <f t="shared" si="30"/>
        <v>19- Fuchu</v>
      </c>
      <c r="E1956" t="str">
        <f>VLOOKUP($D1956,metadata!$B$2:$S$450,2,FALSE)</f>
        <v>Kato, Y</v>
      </c>
      <c r="F1956" t="str">
        <f>VLOOKUP($D1956,metadata!$B$2:$S$450,3,FALSE)</f>
        <v>Geographic variation in photoperiodic response for the induction of pupal diapause in the Aristolochia-feeding butterfly Atrophaneura alcinous</v>
      </c>
      <c r="G1956" t="str">
        <f>VLOOKUP($D1956,metadata!$B$2:$S$450,4,FALSE)</f>
        <v>10.1303/aez.2005.347</v>
      </c>
      <c r="H1956" t="str">
        <f>VLOOKUP($D1956,metadata!$B$2:$S$450,5,FALSE)</f>
        <v>y</v>
      </c>
      <c r="I1956" t="str">
        <f>VLOOKUP($D1956,metadata!$B$2:$S$450,6,FALSE)</f>
        <v>a</v>
      </c>
      <c r="J1956" t="str">
        <f>VLOOKUP($D1956,metadata!$B$2:$S$450,7,FALSE)</f>
        <v>i</v>
      </c>
      <c r="K1956">
        <f>VLOOKUP($D1956,metadata!$B$2:$S$450,8,FALSE)</f>
        <v>7</v>
      </c>
      <c r="L1956">
        <f>VLOOKUP($D1956,metadata!$B$2:$S$450,9,FALSE)</f>
        <v>5</v>
      </c>
      <c r="M1956">
        <f>VLOOKUP($D1956,metadata!$B$2:$S$450,10,FALSE)</f>
        <v>0</v>
      </c>
      <c r="N1956" t="str">
        <f>VLOOKUP($D1956,metadata!$B$2:$S$450,11,FALSE)</f>
        <v>Atrophaneura alcinous</v>
      </c>
      <c r="O1956" t="str">
        <f>VLOOKUP($D1956,metadata!$B$2:$S$450,12,FALSE)</f>
        <v>lepidoptera</v>
      </c>
      <c r="P1956" t="str">
        <f>VLOOKUP($D1956,metadata!$B$2:$S$450,13,FALSE)</f>
        <v xml:space="preserve"> Fuchu</v>
      </c>
      <c r="Q1956">
        <f>VLOOKUP($D1956,metadata!$B$2:$S$450,14,FALSE)</f>
        <v>35.668968999999997</v>
      </c>
      <c r="R1956">
        <f>VLOOKUP($D1956,metadata!$B$2:$S$450,15,FALSE)</f>
        <v>139.47766899999999</v>
      </c>
      <c r="S1956">
        <f>VLOOKUP($D1956,metadata!$B$2:$S$450,16,FALSE)</f>
        <v>0.05</v>
      </c>
      <c r="T1956">
        <f>VLOOKUP($D1956,metadata!$B$2:$S$450,17,FALSE)</f>
        <v>50</v>
      </c>
      <c r="U1956">
        <f>VLOOKUP($D1956,metadata!$B$2:$S$450,18,FALSE)</f>
        <v>0</v>
      </c>
      <c r="V1956">
        <f>VLOOKUP($D1956,metadata!$B$2:$Z$450,19,FALSE)</f>
        <v>25</v>
      </c>
      <c r="W1956" t="str">
        <f>VLOOKUP($D1956,metadata!$B$2:$Z$450,20,FALSE)</f>
        <v>global average</v>
      </c>
      <c r="X1956">
        <f>VLOOKUP($D1956,metadata!$B$2:$Z$450,21,FALSE)</f>
        <v>0</v>
      </c>
      <c r="Y1956">
        <f>VLOOKUP($D1956,metadata!$B$2:$Z$450,22,FALSE)</f>
        <v>19</v>
      </c>
      <c r="Z1956">
        <f>VLOOKUP($D1956,metadata!$B$2:$Z$450,23,FALSE)</f>
        <v>0</v>
      </c>
      <c r="AA1956">
        <f>VLOOKUP($D1956,metadata!$B$2:$Z$450,24,FALSE)</f>
        <v>0</v>
      </c>
      <c r="AB1956">
        <f>VLOOKUP($D1956,metadata!$B$2:$Z$450,25,FALSE)</f>
        <v>0</v>
      </c>
    </row>
    <row r="1957" spans="3:28" x14ac:dyDescent="0.3">
      <c r="C1957">
        <v>1956</v>
      </c>
      <c r="D1957" s="11" t="str">
        <f t="shared" si="30"/>
        <v>19- Fuchu</v>
      </c>
      <c r="E1957" t="str">
        <f>VLOOKUP($D1957,metadata!$B$2:$S$450,2,FALSE)</f>
        <v>Kato, Y</v>
      </c>
      <c r="F1957" t="str">
        <f>VLOOKUP($D1957,metadata!$B$2:$S$450,3,FALSE)</f>
        <v>Geographic variation in photoperiodic response for the induction of pupal diapause in the Aristolochia-feeding butterfly Atrophaneura alcinous</v>
      </c>
      <c r="G1957" t="str">
        <f>VLOOKUP($D1957,metadata!$B$2:$S$450,4,FALSE)</f>
        <v>10.1303/aez.2005.347</v>
      </c>
      <c r="H1957" t="str">
        <f>VLOOKUP($D1957,metadata!$B$2:$S$450,5,FALSE)</f>
        <v>y</v>
      </c>
      <c r="I1957" t="str">
        <f>VLOOKUP($D1957,metadata!$B$2:$S$450,6,FALSE)</f>
        <v>a</v>
      </c>
      <c r="J1957" t="str">
        <f>VLOOKUP($D1957,metadata!$B$2:$S$450,7,FALSE)</f>
        <v>i</v>
      </c>
      <c r="K1957">
        <f>VLOOKUP($D1957,metadata!$B$2:$S$450,8,FALSE)</f>
        <v>7</v>
      </c>
      <c r="L1957">
        <f>VLOOKUP($D1957,metadata!$B$2:$S$450,9,FALSE)</f>
        <v>5</v>
      </c>
      <c r="M1957">
        <f>VLOOKUP($D1957,metadata!$B$2:$S$450,10,FALSE)</f>
        <v>0</v>
      </c>
      <c r="N1957" t="str">
        <f>VLOOKUP($D1957,metadata!$B$2:$S$450,11,FALSE)</f>
        <v>Atrophaneura alcinous</v>
      </c>
      <c r="O1957" t="str">
        <f>VLOOKUP($D1957,metadata!$B$2:$S$450,12,FALSE)</f>
        <v>lepidoptera</v>
      </c>
      <c r="P1957" t="str">
        <f>VLOOKUP($D1957,metadata!$B$2:$S$450,13,FALSE)</f>
        <v xml:space="preserve"> Fuchu</v>
      </c>
      <c r="Q1957">
        <f>VLOOKUP($D1957,metadata!$B$2:$S$450,14,FALSE)</f>
        <v>35.668968999999997</v>
      </c>
      <c r="R1957">
        <f>VLOOKUP($D1957,metadata!$B$2:$S$450,15,FALSE)</f>
        <v>139.47766899999999</v>
      </c>
      <c r="S1957">
        <f>VLOOKUP($D1957,metadata!$B$2:$S$450,16,FALSE)</f>
        <v>0.05</v>
      </c>
      <c r="T1957">
        <f>VLOOKUP($D1957,metadata!$B$2:$S$450,17,FALSE)</f>
        <v>50</v>
      </c>
      <c r="U1957">
        <f>VLOOKUP($D1957,metadata!$B$2:$S$450,18,FALSE)</f>
        <v>0</v>
      </c>
      <c r="V1957">
        <f>VLOOKUP($D1957,metadata!$B$2:$Z$450,19,FALSE)</f>
        <v>25</v>
      </c>
      <c r="W1957" t="str">
        <f>VLOOKUP($D1957,metadata!$B$2:$Z$450,20,FALSE)</f>
        <v>global average</v>
      </c>
      <c r="X1957">
        <f>VLOOKUP($D1957,metadata!$B$2:$Z$450,21,FALSE)</f>
        <v>0</v>
      </c>
      <c r="Y1957">
        <f>VLOOKUP($D1957,metadata!$B$2:$Z$450,22,FALSE)</f>
        <v>19</v>
      </c>
      <c r="Z1957">
        <f>VLOOKUP($D1957,metadata!$B$2:$Z$450,23,FALSE)</f>
        <v>0</v>
      </c>
      <c r="AA1957">
        <f>VLOOKUP($D1957,metadata!$B$2:$Z$450,24,FALSE)</f>
        <v>0</v>
      </c>
      <c r="AB1957">
        <f>VLOOKUP($D1957,metadata!$B$2:$Z$450,25,FALSE)</f>
        <v>0</v>
      </c>
    </row>
    <row r="1958" spans="3:28" x14ac:dyDescent="0.3">
      <c r="C1958">
        <v>1957</v>
      </c>
      <c r="D1958" s="11" t="str">
        <f t="shared" si="30"/>
        <v>19- Fuchu</v>
      </c>
      <c r="E1958" t="str">
        <f>VLOOKUP($D1958,metadata!$B$2:$S$450,2,FALSE)</f>
        <v>Kato, Y</v>
      </c>
      <c r="F1958" t="str">
        <f>VLOOKUP($D1958,metadata!$B$2:$S$450,3,FALSE)</f>
        <v>Geographic variation in photoperiodic response for the induction of pupal diapause in the Aristolochia-feeding butterfly Atrophaneura alcinous</v>
      </c>
      <c r="G1958" t="str">
        <f>VLOOKUP($D1958,metadata!$B$2:$S$450,4,FALSE)</f>
        <v>10.1303/aez.2005.347</v>
      </c>
      <c r="H1958" t="str">
        <f>VLOOKUP($D1958,metadata!$B$2:$S$450,5,FALSE)</f>
        <v>y</v>
      </c>
      <c r="I1958" t="str">
        <f>VLOOKUP($D1958,metadata!$B$2:$S$450,6,FALSE)</f>
        <v>a</v>
      </c>
      <c r="J1958" t="str">
        <f>VLOOKUP($D1958,metadata!$B$2:$S$450,7,FALSE)</f>
        <v>i</v>
      </c>
      <c r="K1958">
        <f>VLOOKUP($D1958,metadata!$B$2:$S$450,8,FALSE)</f>
        <v>7</v>
      </c>
      <c r="L1958">
        <f>VLOOKUP($D1958,metadata!$B$2:$S$450,9,FALSE)</f>
        <v>5</v>
      </c>
      <c r="M1958">
        <f>VLOOKUP($D1958,metadata!$B$2:$S$450,10,FALSE)</f>
        <v>0</v>
      </c>
      <c r="N1958" t="str">
        <f>VLOOKUP($D1958,metadata!$B$2:$S$450,11,FALSE)</f>
        <v>Atrophaneura alcinous</v>
      </c>
      <c r="O1958" t="str">
        <f>VLOOKUP($D1958,metadata!$B$2:$S$450,12,FALSE)</f>
        <v>lepidoptera</v>
      </c>
      <c r="P1958" t="str">
        <f>VLOOKUP($D1958,metadata!$B$2:$S$450,13,FALSE)</f>
        <v xml:space="preserve"> Fuchu</v>
      </c>
      <c r="Q1958">
        <f>VLOOKUP($D1958,metadata!$B$2:$S$450,14,FALSE)</f>
        <v>35.668968999999997</v>
      </c>
      <c r="R1958">
        <f>VLOOKUP($D1958,metadata!$B$2:$S$450,15,FALSE)</f>
        <v>139.47766899999999</v>
      </c>
      <c r="S1958">
        <f>VLOOKUP($D1958,metadata!$B$2:$S$450,16,FALSE)</f>
        <v>0.05</v>
      </c>
      <c r="T1958">
        <f>VLOOKUP($D1958,metadata!$B$2:$S$450,17,FALSE)</f>
        <v>50</v>
      </c>
      <c r="U1958">
        <f>VLOOKUP($D1958,metadata!$B$2:$S$450,18,FALSE)</f>
        <v>0</v>
      </c>
      <c r="V1958">
        <f>VLOOKUP($D1958,metadata!$B$2:$Z$450,19,FALSE)</f>
        <v>25</v>
      </c>
      <c r="W1958" t="str">
        <f>VLOOKUP($D1958,metadata!$B$2:$Z$450,20,FALSE)</f>
        <v>global average</v>
      </c>
      <c r="X1958">
        <f>VLOOKUP($D1958,metadata!$B$2:$Z$450,21,FALSE)</f>
        <v>0</v>
      </c>
      <c r="Y1958">
        <f>VLOOKUP($D1958,metadata!$B$2:$Z$450,22,FALSE)</f>
        <v>19</v>
      </c>
      <c r="Z1958">
        <f>VLOOKUP($D1958,metadata!$B$2:$Z$450,23,FALSE)</f>
        <v>0</v>
      </c>
      <c r="AA1958">
        <f>VLOOKUP($D1958,metadata!$B$2:$Z$450,24,FALSE)</f>
        <v>0</v>
      </c>
      <c r="AB1958">
        <f>VLOOKUP($D1958,metadata!$B$2:$Z$450,25,FALSE)</f>
        <v>0</v>
      </c>
    </row>
    <row r="1959" spans="3:28" x14ac:dyDescent="0.3">
      <c r="C1959">
        <v>1958</v>
      </c>
      <c r="D1959" s="11" t="str">
        <f t="shared" si="30"/>
        <v>19- Fuchu</v>
      </c>
      <c r="E1959" t="str">
        <f>VLOOKUP($D1959,metadata!$B$2:$S$450,2,FALSE)</f>
        <v>Kato, Y</v>
      </c>
      <c r="F1959" t="str">
        <f>VLOOKUP($D1959,metadata!$B$2:$S$450,3,FALSE)</f>
        <v>Geographic variation in photoperiodic response for the induction of pupal diapause in the Aristolochia-feeding butterfly Atrophaneura alcinous</v>
      </c>
      <c r="G1959" t="str">
        <f>VLOOKUP($D1959,metadata!$B$2:$S$450,4,FALSE)</f>
        <v>10.1303/aez.2005.347</v>
      </c>
      <c r="H1959" t="str">
        <f>VLOOKUP($D1959,metadata!$B$2:$S$450,5,FALSE)</f>
        <v>y</v>
      </c>
      <c r="I1959" t="str">
        <f>VLOOKUP($D1959,metadata!$B$2:$S$450,6,FALSE)</f>
        <v>a</v>
      </c>
      <c r="J1959" t="str">
        <f>VLOOKUP($D1959,metadata!$B$2:$S$450,7,FALSE)</f>
        <v>i</v>
      </c>
      <c r="K1959">
        <f>VLOOKUP($D1959,metadata!$B$2:$S$450,8,FALSE)</f>
        <v>7</v>
      </c>
      <c r="L1959">
        <f>VLOOKUP($D1959,metadata!$B$2:$S$450,9,FALSE)</f>
        <v>5</v>
      </c>
      <c r="M1959">
        <f>VLOOKUP($D1959,metadata!$B$2:$S$450,10,FALSE)</f>
        <v>0</v>
      </c>
      <c r="N1959" t="str">
        <f>VLOOKUP($D1959,metadata!$B$2:$S$450,11,FALSE)</f>
        <v>Atrophaneura alcinous</v>
      </c>
      <c r="O1959" t="str">
        <f>VLOOKUP($D1959,metadata!$B$2:$S$450,12,FALSE)</f>
        <v>lepidoptera</v>
      </c>
      <c r="P1959" t="str">
        <f>VLOOKUP($D1959,metadata!$B$2:$S$450,13,FALSE)</f>
        <v xml:space="preserve"> Fuchu</v>
      </c>
      <c r="Q1959">
        <f>VLOOKUP($D1959,metadata!$B$2:$S$450,14,FALSE)</f>
        <v>35.668968999999997</v>
      </c>
      <c r="R1959">
        <f>VLOOKUP($D1959,metadata!$B$2:$S$450,15,FALSE)</f>
        <v>139.47766899999999</v>
      </c>
      <c r="S1959">
        <f>VLOOKUP($D1959,metadata!$B$2:$S$450,16,FALSE)</f>
        <v>0.05</v>
      </c>
      <c r="T1959">
        <f>VLOOKUP($D1959,metadata!$B$2:$S$450,17,FALSE)</f>
        <v>50</v>
      </c>
      <c r="U1959">
        <f>VLOOKUP($D1959,metadata!$B$2:$S$450,18,FALSE)</f>
        <v>0</v>
      </c>
      <c r="V1959">
        <f>VLOOKUP($D1959,metadata!$B$2:$Z$450,19,FALSE)</f>
        <v>25</v>
      </c>
      <c r="W1959" t="str">
        <f>VLOOKUP($D1959,metadata!$B$2:$Z$450,20,FALSE)</f>
        <v>global average</v>
      </c>
      <c r="X1959">
        <f>VLOOKUP($D1959,metadata!$B$2:$Z$450,21,FALSE)</f>
        <v>0</v>
      </c>
      <c r="Y1959">
        <f>VLOOKUP($D1959,metadata!$B$2:$Z$450,22,FALSE)</f>
        <v>19</v>
      </c>
      <c r="Z1959">
        <f>VLOOKUP($D1959,metadata!$B$2:$Z$450,23,FALSE)</f>
        <v>0</v>
      </c>
      <c r="AA1959">
        <f>VLOOKUP($D1959,metadata!$B$2:$Z$450,24,FALSE)</f>
        <v>0</v>
      </c>
      <c r="AB1959">
        <f>VLOOKUP($D1959,metadata!$B$2:$Z$450,25,FALSE)</f>
        <v>0</v>
      </c>
    </row>
    <row r="1960" spans="3:28" x14ac:dyDescent="0.3">
      <c r="C1960">
        <v>1959</v>
      </c>
      <c r="D1960" s="11" t="str">
        <f t="shared" si="30"/>
        <v>19- Fuchu</v>
      </c>
      <c r="E1960" t="str">
        <f>VLOOKUP($D1960,metadata!$B$2:$S$450,2,FALSE)</f>
        <v>Kato, Y</v>
      </c>
      <c r="F1960" t="str">
        <f>VLOOKUP($D1960,metadata!$B$2:$S$450,3,FALSE)</f>
        <v>Geographic variation in photoperiodic response for the induction of pupal diapause in the Aristolochia-feeding butterfly Atrophaneura alcinous</v>
      </c>
      <c r="G1960" t="str">
        <f>VLOOKUP($D1960,metadata!$B$2:$S$450,4,FALSE)</f>
        <v>10.1303/aez.2005.347</v>
      </c>
      <c r="H1960" t="str">
        <f>VLOOKUP($D1960,metadata!$B$2:$S$450,5,FALSE)</f>
        <v>y</v>
      </c>
      <c r="I1960" t="str">
        <f>VLOOKUP($D1960,metadata!$B$2:$S$450,6,FALSE)</f>
        <v>a</v>
      </c>
      <c r="J1960" t="str">
        <f>VLOOKUP($D1960,metadata!$B$2:$S$450,7,FALSE)</f>
        <v>i</v>
      </c>
      <c r="K1960">
        <f>VLOOKUP($D1960,metadata!$B$2:$S$450,8,FALSE)</f>
        <v>7</v>
      </c>
      <c r="L1960">
        <f>VLOOKUP($D1960,metadata!$B$2:$S$450,9,FALSE)</f>
        <v>5</v>
      </c>
      <c r="M1960">
        <f>VLOOKUP($D1960,metadata!$B$2:$S$450,10,FALSE)</f>
        <v>0</v>
      </c>
      <c r="N1960" t="str">
        <f>VLOOKUP($D1960,metadata!$B$2:$S$450,11,FALSE)</f>
        <v>Atrophaneura alcinous</v>
      </c>
      <c r="O1960" t="str">
        <f>VLOOKUP($D1960,metadata!$B$2:$S$450,12,FALSE)</f>
        <v>lepidoptera</v>
      </c>
      <c r="P1960" t="str">
        <f>VLOOKUP($D1960,metadata!$B$2:$S$450,13,FALSE)</f>
        <v xml:space="preserve"> Fuchu</v>
      </c>
      <c r="Q1960">
        <f>VLOOKUP($D1960,metadata!$B$2:$S$450,14,FALSE)</f>
        <v>35.668968999999997</v>
      </c>
      <c r="R1960">
        <f>VLOOKUP($D1960,metadata!$B$2:$S$450,15,FALSE)</f>
        <v>139.47766899999999</v>
      </c>
      <c r="S1960">
        <f>VLOOKUP($D1960,metadata!$B$2:$S$450,16,FALSE)</f>
        <v>0.05</v>
      </c>
      <c r="T1960">
        <f>VLOOKUP($D1960,metadata!$B$2:$S$450,17,FALSE)</f>
        <v>50</v>
      </c>
      <c r="U1960">
        <f>VLOOKUP($D1960,metadata!$B$2:$S$450,18,FALSE)</f>
        <v>0</v>
      </c>
      <c r="V1960">
        <f>VLOOKUP($D1960,metadata!$B$2:$Z$450,19,FALSE)</f>
        <v>25</v>
      </c>
      <c r="W1960" t="str">
        <f>VLOOKUP($D1960,metadata!$B$2:$Z$450,20,FALSE)</f>
        <v>global average</v>
      </c>
      <c r="X1960">
        <f>VLOOKUP($D1960,metadata!$B$2:$Z$450,21,FALSE)</f>
        <v>0</v>
      </c>
      <c r="Y1960">
        <f>VLOOKUP($D1960,metadata!$B$2:$Z$450,22,FALSE)</f>
        <v>19</v>
      </c>
      <c r="Z1960">
        <f>VLOOKUP($D1960,metadata!$B$2:$Z$450,23,FALSE)</f>
        <v>0</v>
      </c>
      <c r="AA1960">
        <f>VLOOKUP($D1960,metadata!$B$2:$Z$450,24,FALSE)</f>
        <v>0</v>
      </c>
      <c r="AB1960">
        <f>VLOOKUP($D1960,metadata!$B$2:$Z$450,25,FALSE)</f>
        <v>0</v>
      </c>
    </row>
    <row r="1961" spans="3:28" x14ac:dyDescent="0.3">
      <c r="C1961">
        <v>1960</v>
      </c>
      <c r="D1961" s="11" t="str">
        <f t="shared" si="30"/>
        <v>19- Fuchu</v>
      </c>
      <c r="E1961" t="str">
        <f>VLOOKUP($D1961,metadata!$B$2:$S$450,2,FALSE)</f>
        <v>Kato, Y</v>
      </c>
      <c r="F1961" t="str">
        <f>VLOOKUP($D1961,metadata!$B$2:$S$450,3,FALSE)</f>
        <v>Geographic variation in photoperiodic response for the induction of pupal diapause in the Aristolochia-feeding butterfly Atrophaneura alcinous</v>
      </c>
      <c r="G1961" t="str">
        <f>VLOOKUP($D1961,metadata!$B$2:$S$450,4,FALSE)</f>
        <v>10.1303/aez.2005.347</v>
      </c>
      <c r="H1961" t="str">
        <f>VLOOKUP($D1961,metadata!$B$2:$S$450,5,FALSE)</f>
        <v>y</v>
      </c>
      <c r="I1961" t="str">
        <f>VLOOKUP($D1961,metadata!$B$2:$S$450,6,FALSE)</f>
        <v>a</v>
      </c>
      <c r="J1961" t="str">
        <f>VLOOKUP($D1961,metadata!$B$2:$S$450,7,FALSE)</f>
        <v>i</v>
      </c>
      <c r="K1961">
        <f>VLOOKUP($D1961,metadata!$B$2:$S$450,8,FALSE)</f>
        <v>7</v>
      </c>
      <c r="L1961">
        <f>VLOOKUP($D1961,metadata!$B$2:$S$450,9,FALSE)</f>
        <v>5</v>
      </c>
      <c r="M1961">
        <f>VLOOKUP($D1961,metadata!$B$2:$S$450,10,FALSE)</f>
        <v>0</v>
      </c>
      <c r="N1961" t="str">
        <f>VLOOKUP($D1961,metadata!$B$2:$S$450,11,FALSE)</f>
        <v>Atrophaneura alcinous</v>
      </c>
      <c r="O1961" t="str">
        <f>VLOOKUP($D1961,metadata!$B$2:$S$450,12,FALSE)</f>
        <v>lepidoptera</v>
      </c>
      <c r="P1961" t="str">
        <f>VLOOKUP($D1961,metadata!$B$2:$S$450,13,FALSE)</f>
        <v xml:space="preserve"> Fuchu</v>
      </c>
      <c r="Q1961">
        <f>VLOOKUP($D1961,metadata!$B$2:$S$450,14,FALSE)</f>
        <v>35.668968999999997</v>
      </c>
      <c r="R1961">
        <f>VLOOKUP($D1961,metadata!$B$2:$S$450,15,FALSE)</f>
        <v>139.47766899999999</v>
      </c>
      <c r="S1961">
        <f>VLOOKUP($D1961,metadata!$B$2:$S$450,16,FALSE)</f>
        <v>0.05</v>
      </c>
      <c r="T1961">
        <f>VLOOKUP($D1961,metadata!$B$2:$S$450,17,FALSE)</f>
        <v>50</v>
      </c>
      <c r="U1961">
        <f>VLOOKUP($D1961,metadata!$B$2:$S$450,18,FALSE)</f>
        <v>0</v>
      </c>
      <c r="V1961">
        <f>VLOOKUP($D1961,metadata!$B$2:$Z$450,19,FALSE)</f>
        <v>25</v>
      </c>
      <c r="W1961" t="str">
        <f>VLOOKUP($D1961,metadata!$B$2:$Z$450,20,FALSE)</f>
        <v>global average</v>
      </c>
      <c r="X1961">
        <f>VLOOKUP($D1961,metadata!$B$2:$Z$450,21,FALSE)</f>
        <v>0</v>
      </c>
      <c r="Y1961">
        <f>VLOOKUP($D1961,metadata!$B$2:$Z$450,22,FALSE)</f>
        <v>19</v>
      </c>
      <c r="Z1961">
        <f>VLOOKUP($D1961,metadata!$B$2:$Z$450,23,FALSE)</f>
        <v>0</v>
      </c>
      <c r="AA1961">
        <f>VLOOKUP($D1961,metadata!$B$2:$Z$450,24,FALSE)</f>
        <v>0</v>
      </c>
      <c r="AB1961">
        <f>VLOOKUP($D1961,metadata!$B$2:$Z$450,25,FALSE)</f>
        <v>0</v>
      </c>
    </row>
    <row r="1962" spans="3:28" x14ac:dyDescent="0.3">
      <c r="C1962">
        <v>1961</v>
      </c>
      <c r="D1962" s="11" t="str">
        <f t="shared" si="30"/>
        <v>19- Fuchu</v>
      </c>
      <c r="E1962" t="str">
        <f>VLOOKUP($D1962,metadata!$B$2:$S$450,2,FALSE)</f>
        <v>Kato, Y</v>
      </c>
      <c r="F1962" t="str">
        <f>VLOOKUP($D1962,metadata!$B$2:$S$450,3,FALSE)</f>
        <v>Geographic variation in photoperiodic response for the induction of pupal diapause in the Aristolochia-feeding butterfly Atrophaneura alcinous</v>
      </c>
      <c r="G1962" t="str">
        <f>VLOOKUP($D1962,metadata!$B$2:$S$450,4,FALSE)</f>
        <v>10.1303/aez.2005.347</v>
      </c>
      <c r="H1962" t="str">
        <f>VLOOKUP($D1962,metadata!$B$2:$S$450,5,FALSE)</f>
        <v>y</v>
      </c>
      <c r="I1962" t="str">
        <f>VLOOKUP($D1962,metadata!$B$2:$S$450,6,FALSE)</f>
        <v>a</v>
      </c>
      <c r="J1962" t="str">
        <f>VLOOKUP($D1962,metadata!$B$2:$S$450,7,FALSE)</f>
        <v>i</v>
      </c>
      <c r="K1962">
        <f>VLOOKUP($D1962,metadata!$B$2:$S$450,8,FALSE)</f>
        <v>7</v>
      </c>
      <c r="L1962">
        <f>VLOOKUP($D1962,metadata!$B$2:$S$450,9,FALSE)</f>
        <v>5</v>
      </c>
      <c r="M1962">
        <f>VLOOKUP($D1962,metadata!$B$2:$S$450,10,FALSE)</f>
        <v>0</v>
      </c>
      <c r="N1962" t="str">
        <f>VLOOKUP($D1962,metadata!$B$2:$S$450,11,FALSE)</f>
        <v>Atrophaneura alcinous</v>
      </c>
      <c r="O1962" t="str">
        <f>VLOOKUP($D1962,metadata!$B$2:$S$450,12,FALSE)</f>
        <v>lepidoptera</v>
      </c>
      <c r="P1962" t="str">
        <f>VLOOKUP($D1962,metadata!$B$2:$S$450,13,FALSE)</f>
        <v xml:space="preserve"> Fuchu</v>
      </c>
      <c r="Q1962">
        <f>VLOOKUP($D1962,metadata!$B$2:$S$450,14,FALSE)</f>
        <v>35.668968999999997</v>
      </c>
      <c r="R1962">
        <f>VLOOKUP($D1962,metadata!$B$2:$S$450,15,FALSE)</f>
        <v>139.47766899999999</v>
      </c>
      <c r="S1962">
        <f>VLOOKUP($D1962,metadata!$B$2:$S$450,16,FALSE)</f>
        <v>0.05</v>
      </c>
      <c r="T1962">
        <f>VLOOKUP($D1962,metadata!$B$2:$S$450,17,FALSE)</f>
        <v>50</v>
      </c>
      <c r="U1962">
        <f>VLOOKUP($D1962,metadata!$B$2:$S$450,18,FALSE)</f>
        <v>0</v>
      </c>
      <c r="V1962">
        <f>VLOOKUP($D1962,metadata!$B$2:$Z$450,19,FALSE)</f>
        <v>25</v>
      </c>
      <c r="W1962" t="str">
        <f>VLOOKUP($D1962,metadata!$B$2:$Z$450,20,FALSE)</f>
        <v>global average</v>
      </c>
      <c r="X1962">
        <f>VLOOKUP($D1962,metadata!$B$2:$Z$450,21,FALSE)</f>
        <v>0</v>
      </c>
      <c r="Y1962">
        <f>VLOOKUP($D1962,metadata!$B$2:$Z$450,22,FALSE)</f>
        <v>19</v>
      </c>
      <c r="Z1962">
        <f>VLOOKUP($D1962,metadata!$B$2:$Z$450,23,FALSE)</f>
        <v>0</v>
      </c>
      <c r="AA1962">
        <f>VLOOKUP($D1962,metadata!$B$2:$Z$450,24,FALSE)</f>
        <v>0</v>
      </c>
      <c r="AB1962">
        <f>VLOOKUP($D1962,metadata!$B$2:$Z$450,25,FALSE)</f>
        <v>0</v>
      </c>
    </row>
    <row r="1963" spans="3:28" x14ac:dyDescent="0.3">
      <c r="C1963">
        <v>1962</v>
      </c>
      <c r="D1963" s="11" t="str">
        <f t="shared" si="30"/>
        <v>19- Fuchu</v>
      </c>
      <c r="E1963" t="str">
        <f>VLOOKUP($D1963,metadata!$B$2:$S$450,2,FALSE)</f>
        <v>Kato, Y</v>
      </c>
      <c r="F1963" t="str">
        <f>VLOOKUP($D1963,metadata!$B$2:$S$450,3,FALSE)</f>
        <v>Geographic variation in photoperiodic response for the induction of pupal diapause in the Aristolochia-feeding butterfly Atrophaneura alcinous</v>
      </c>
      <c r="G1963" t="str">
        <f>VLOOKUP($D1963,metadata!$B$2:$S$450,4,FALSE)</f>
        <v>10.1303/aez.2005.347</v>
      </c>
      <c r="H1963" t="str">
        <f>VLOOKUP($D1963,metadata!$B$2:$S$450,5,FALSE)</f>
        <v>y</v>
      </c>
      <c r="I1963" t="str">
        <f>VLOOKUP($D1963,metadata!$B$2:$S$450,6,FALSE)</f>
        <v>a</v>
      </c>
      <c r="J1963" t="str">
        <f>VLOOKUP($D1963,metadata!$B$2:$S$450,7,FALSE)</f>
        <v>i</v>
      </c>
      <c r="K1963">
        <f>VLOOKUP($D1963,metadata!$B$2:$S$450,8,FALSE)</f>
        <v>7</v>
      </c>
      <c r="L1963">
        <f>VLOOKUP($D1963,metadata!$B$2:$S$450,9,FALSE)</f>
        <v>5</v>
      </c>
      <c r="M1963">
        <f>VLOOKUP($D1963,metadata!$B$2:$S$450,10,FALSE)</f>
        <v>0</v>
      </c>
      <c r="N1963" t="str">
        <f>VLOOKUP($D1963,metadata!$B$2:$S$450,11,FALSE)</f>
        <v>Atrophaneura alcinous</v>
      </c>
      <c r="O1963" t="str">
        <f>VLOOKUP($D1963,metadata!$B$2:$S$450,12,FALSE)</f>
        <v>lepidoptera</v>
      </c>
      <c r="P1963" t="str">
        <f>VLOOKUP($D1963,metadata!$B$2:$S$450,13,FALSE)</f>
        <v xml:space="preserve"> Fuchu</v>
      </c>
      <c r="Q1963">
        <f>VLOOKUP($D1963,metadata!$B$2:$S$450,14,FALSE)</f>
        <v>35.668968999999997</v>
      </c>
      <c r="R1963">
        <f>VLOOKUP($D1963,metadata!$B$2:$S$450,15,FALSE)</f>
        <v>139.47766899999999</v>
      </c>
      <c r="S1963">
        <f>VLOOKUP($D1963,metadata!$B$2:$S$450,16,FALSE)</f>
        <v>0.05</v>
      </c>
      <c r="T1963">
        <f>VLOOKUP($D1963,metadata!$B$2:$S$450,17,FALSE)</f>
        <v>50</v>
      </c>
      <c r="U1963">
        <f>VLOOKUP($D1963,metadata!$B$2:$S$450,18,FALSE)</f>
        <v>0</v>
      </c>
      <c r="V1963">
        <f>VLOOKUP($D1963,metadata!$B$2:$Z$450,19,FALSE)</f>
        <v>25</v>
      </c>
      <c r="W1963" t="str">
        <f>VLOOKUP($D1963,metadata!$B$2:$Z$450,20,FALSE)</f>
        <v>global average</v>
      </c>
      <c r="X1963">
        <f>VLOOKUP($D1963,metadata!$B$2:$Z$450,21,FALSE)</f>
        <v>0</v>
      </c>
      <c r="Y1963">
        <f>VLOOKUP($D1963,metadata!$B$2:$Z$450,22,FALSE)</f>
        <v>19</v>
      </c>
      <c r="Z1963">
        <f>VLOOKUP($D1963,metadata!$B$2:$Z$450,23,FALSE)</f>
        <v>0</v>
      </c>
      <c r="AA1963">
        <f>VLOOKUP($D1963,metadata!$B$2:$Z$450,24,FALSE)</f>
        <v>0</v>
      </c>
      <c r="AB1963">
        <f>VLOOKUP($D1963,metadata!$B$2:$Z$450,25,FALSE)</f>
        <v>0</v>
      </c>
    </row>
    <row r="1964" spans="3:28" x14ac:dyDescent="0.3">
      <c r="C1964">
        <v>1963</v>
      </c>
      <c r="D1964" s="11" t="str">
        <f t="shared" si="30"/>
        <v>19- Fuchu</v>
      </c>
      <c r="E1964" t="str">
        <f>VLOOKUP($D1964,metadata!$B$2:$S$450,2,FALSE)</f>
        <v>Kato, Y</v>
      </c>
      <c r="F1964" t="str">
        <f>VLOOKUP($D1964,metadata!$B$2:$S$450,3,FALSE)</f>
        <v>Geographic variation in photoperiodic response for the induction of pupal diapause in the Aristolochia-feeding butterfly Atrophaneura alcinous</v>
      </c>
      <c r="G1964" t="str">
        <f>VLOOKUP($D1964,metadata!$B$2:$S$450,4,FALSE)</f>
        <v>10.1303/aez.2005.347</v>
      </c>
      <c r="H1964" t="str">
        <f>VLOOKUP($D1964,metadata!$B$2:$S$450,5,FALSE)</f>
        <v>y</v>
      </c>
      <c r="I1964" t="str">
        <f>VLOOKUP($D1964,metadata!$B$2:$S$450,6,FALSE)</f>
        <v>a</v>
      </c>
      <c r="J1964" t="str">
        <f>VLOOKUP($D1964,metadata!$B$2:$S$450,7,FALSE)</f>
        <v>i</v>
      </c>
      <c r="K1964">
        <f>VLOOKUP($D1964,metadata!$B$2:$S$450,8,FALSE)</f>
        <v>7</v>
      </c>
      <c r="L1964">
        <f>VLOOKUP($D1964,metadata!$B$2:$S$450,9,FALSE)</f>
        <v>5</v>
      </c>
      <c r="M1964">
        <f>VLOOKUP($D1964,metadata!$B$2:$S$450,10,FALSE)</f>
        <v>0</v>
      </c>
      <c r="N1964" t="str">
        <f>VLOOKUP($D1964,metadata!$B$2:$S$450,11,FALSE)</f>
        <v>Atrophaneura alcinous</v>
      </c>
      <c r="O1964" t="str">
        <f>VLOOKUP($D1964,metadata!$B$2:$S$450,12,FALSE)</f>
        <v>lepidoptera</v>
      </c>
      <c r="P1964" t="str">
        <f>VLOOKUP($D1964,metadata!$B$2:$S$450,13,FALSE)</f>
        <v xml:space="preserve"> Fuchu</v>
      </c>
      <c r="Q1964">
        <f>VLOOKUP($D1964,metadata!$B$2:$S$450,14,FALSE)</f>
        <v>35.668968999999997</v>
      </c>
      <c r="R1964">
        <f>VLOOKUP($D1964,metadata!$B$2:$S$450,15,FALSE)</f>
        <v>139.47766899999999</v>
      </c>
      <c r="S1964">
        <f>VLOOKUP($D1964,metadata!$B$2:$S$450,16,FALSE)</f>
        <v>0.05</v>
      </c>
      <c r="T1964">
        <f>VLOOKUP($D1964,metadata!$B$2:$S$450,17,FALSE)</f>
        <v>50</v>
      </c>
      <c r="U1964">
        <f>VLOOKUP($D1964,metadata!$B$2:$S$450,18,FALSE)</f>
        <v>0</v>
      </c>
      <c r="V1964">
        <f>VLOOKUP($D1964,metadata!$B$2:$Z$450,19,FALSE)</f>
        <v>25</v>
      </c>
      <c r="W1964" t="str">
        <f>VLOOKUP($D1964,metadata!$B$2:$Z$450,20,FALSE)</f>
        <v>global average</v>
      </c>
      <c r="X1964">
        <f>VLOOKUP($D1964,metadata!$B$2:$Z$450,21,FALSE)</f>
        <v>0</v>
      </c>
      <c r="Y1964">
        <f>VLOOKUP($D1964,metadata!$B$2:$Z$450,22,FALSE)</f>
        <v>19</v>
      </c>
      <c r="Z1964">
        <f>VLOOKUP($D1964,metadata!$B$2:$Z$450,23,FALSE)</f>
        <v>0</v>
      </c>
      <c r="AA1964">
        <f>VLOOKUP($D1964,metadata!$B$2:$Z$450,24,FALSE)</f>
        <v>0</v>
      </c>
      <c r="AB1964">
        <f>VLOOKUP($D1964,metadata!$B$2:$Z$450,25,FALSE)</f>
        <v>0</v>
      </c>
    </row>
    <row r="1965" spans="3:28" x14ac:dyDescent="0.3">
      <c r="C1965">
        <v>1964</v>
      </c>
      <c r="D1965" s="11" t="str">
        <f t="shared" si="30"/>
        <v>19- Fuchu</v>
      </c>
      <c r="E1965" t="str">
        <f>VLOOKUP($D1965,metadata!$B$2:$S$450,2,FALSE)</f>
        <v>Kato, Y</v>
      </c>
      <c r="F1965" t="str">
        <f>VLOOKUP($D1965,metadata!$B$2:$S$450,3,FALSE)</f>
        <v>Geographic variation in photoperiodic response for the induction of pupal diapause in the Aristolochia-feeding butterfly Atrophaneura alcinous</v>
      </c>
      <c r="G1965" t="str">
        <f>VLOOKUP($D1965,metadata!$B$2:$S$450,4,FALSE)</f>
        <v>10.1303/aez.2005.347</v>
      </c>
      <c r="H1965" t="str">
        <f>VLOOKUP($D1965,metadata!$B$2:$S$450,5,FALSE)</f>
        <v>y</v>
      </c>
      <c r="I1965" t="str">
        <f>VLOOKUP($D1965,metadata!$B$2:$S$450,6,FALSE)</f>
        <v>a</v>
      </c>
      <c r="J1965" t="str">
        <f>VLOOKUP($D1965,metadata!$B$2:$S$450,7,FALSE)</f>
        <v>i</v>
      </c>
      <c r="K1965">
        <f>VLOOKUP($D1965,metadata!$B$2:$S$450,8,FALSE)</f>
        <v>7</v>
      </c>
      <c r="L1965">
        <f>VLOOKUP($D1965,metadata!$B$2:$S$450,9,FALSE)</f>
        <v>5</v>
      </c>
      <c r="M1965">
        <f>VLOOKUP($D1965,metadata!$B$2:$S$450,10,FALSE)</f>
        <v>0</v>
      </c>
      <c r="N1965" t="str">
        <f>VLOOKUP($D1965,metadata!$B$2:$S$450,11,FALSE)</f>
        <v>Atrophaneura alcinous</v>
      </c>
      <c r="O1965" t="str">
        <f>VLOOKUP($D1965,metadata!$B$2:$S$450,12,FALSE)</f>
        <v>lepidoptera</v>
      </c>
      <c r="P1965" t="str">
        <f>VLOOKUP($D1965,metadata!$B$2:$S$450,13,FALSE)</f>
        <v xml:space="preserve"> Fuchu</v>
      </c>
      <c r="Q1965">
        <f>VLOOKUP($D1965,metadata!$B$2:$S$450,14,FALSE)</f>
        <v>35.668968999999997</v>
      </c>
      <c r="R1965">
        <f>VLOOKUP($D1965,metadata!$B$2:$S$450,15,FALSE)</f>
        <v>139.47766899999999</v>
      </c>
      <c r="S1965">
        <f>VLOOKUP($D1965,metadata!$B$2:$S$450,16,FALSE)</f>
        <v>0.05</v>
      </c>
      <c r="T1965">
        <f>VLOOKUP($D1965,metadata!$B$2:$S$450,17,FALSE)</f>
        <v>50</v>
      </c>
      <c r="U1965">
        <f>VLOOKUP($D1965,metadata!$B$2:$S$450,18,FALSE)</f>
        <v>0</v>
      </c>
      <c r="V1965">
        <f>VLOOKUP($D1965,metadata!$B$2:$Z$450,19,FALSE)</f>
        <v>25</v>
      </c>
      <c r="W1965" t="str">
        <f>VLOOKUP($D1965,metadata!$B$2:$Z$450,20,FALSE)</f>
        <v>global average</v>
      </c>
      <c r="X1965">
        <f>VLOOKUP($D1965,metadata!$B$2:$Z$450,21,FALSE)</f>
        <v>0</v>
      </c>
      <c r="Y1965">
        <f>VLOOKUP($D1965,metadata!$B$2:$Z$450,22,FALSE)</f>
        <v>19</v>
      </c>
      <c r="Z1965">
        <f>VLOOKUP($D1965,metadata!$B$2:$Z$450,23,FALSE)</f>
        <v>0</v>
      </c>
      <c r="AA1965">
        <f>VLOOKUP($D1965,metadata!$B$2:$Z$450,24,FALSE)</f>
        <v>0</v>
      </c>
      <c r="AB1965">
        <f>VLOOKUP($D1965,metadata!$B$2:$Z$450,25,FALSE)</f>
        <v>0</v>
      </c>
    </row>
    <row r="1966" spans="3:28" x14ac:dyDescent="0.3">
      <c r="C1966">
        <v>1965</v>
      </c>
      <c r="D1966" s="11" t="str">
        <f t="shared" si="30"/>
        <v>19- Fuchu</v>
      </c>
      <c r="E1966" t="str">
        <f>VLOOKUP($D1966,metadata!$B$2:$S$450,2,FALSE)</f>
        <v>Kato, Y</v>
      </c>
      <c r="F1966" t="str">
        <f>VLOOKUP($D1966,metadata!$B$2:$S$450,3,FALSE)</f>
        <v>Geographic variation in photoperiodic response for the induction of pupal diapause in the Aristolochia-feeding butterfly Atrophaneura alcinous</v>
      </c>
      <c r="G1966" t="str">
        <f>VLOOKUP($D1966,metadata!$B$2:$S$450,4,FALSE)</f>
        <v>10.1303/aez.2005.347</v>
      </c>
      <c r="H1966" t="str">
        <f>VLOOKUP($D1966,metadata!$B$2:$S$450,5,FALSE)</f>
        <v>y</v>
      </c>
      <c r="I1966" t="str">
        <f>VLOOKUP($D1966,metadata!$B$2:$S$450,6,FALSE)</f>
        <v>a</v>
      </c>
      <c r="J1966" t="str">
        <f>VLOOKUP($D1966,metadata!$B$2:$S$450,7,FALSE)</f>
        <v>i</v>
      </c>
      <c r="K1966">
        <f>VLOOKUP($D1966,metadata!$B$2:$S$450,8,FALSE)</f>
        <v>7</v>
      </c>
      <c r="L1966">
        <f>VLOOKUP($D1966,metadata!$B$2:$S$450,9,FALSE)</f>
        <v>5</v>
      </c>
      <c r="M1966">
        <f>VLOOKUP($D1966,metadata!$B$2:$S$450,10,FALSE)</f>
        <v>0</v>
      </c>
      <c r="N1966" t="str">
        <f>VLOOKUP($D1966,metadata!$B$2:$S$450,11,FALSE)</f>
        <v>Atrophaneura alcinous</v>
      </c>
      <c r="O1966" t="str">
        <f>VLOOKUP($D1966,metadata!$B$2:$S$450,12,FALSE)</f>
        <v>lepidoptera</v>
      </c>
      <c r="P1966" t="str">
        <f>VLOOKUP($D1966,metadata!$B$2:$S$450,13,FALSE)</f>
        <v xml:space="preserve"> Fuchu</v>
      </c>
      <c r="Q1966">
        <f>VLOOKUP($D1966,metadata!$B$2:$S$450,14,FALSE)</f>
        <v>35.668968999999997</v>
      </c>
      <c r="R1966">
        <f>VLOOKUP($D1966,metadata!$B$2:$S$450,15,FALSE)</f>
        <v>139.47766899999999</v>
      </c>
      <c r="S1966">
        <f>VLOOKUP($D1966,metadata!$B$2:$S$450,16,FALSE)</f>
        <v>0.05</v>
      </c>
      <c r="T1966">
        <f>VLOOKUP($D1966,metadata!$B$2:$S$450,17,FALSE)</f>
        <v>50</v>
      </c>
      <c r="U1966">
        <f>VLOOKUP($D1966,metadata!$B$2:$S$450,18,FALSE)</f>
        <v>0</v>
      </c>
      <c r="V1966">
        <f>VLOOKUP($D1966,metadata!$B$2:$Z$450,19,FALSE)</f>
        <v>25</v>
      </c>
      <c r="W1966" t="str">
        <f>VLOOKUP($D1966,metadata!$B$2:$Z$450,20,FALSE)</f>
        <v>global average</v>
      </c>
      <c r="X1966">
        <f>VLOOKUP($D1966,metadata!$B$2:$Z$450,21,FALSE)</f>
        <v>0</v>
      </c>
      <c r="Y1966">
        <f>VLOOKUP($D1966,metadata!$B$2:$Z$450,22,FALSE)</f>
        <v>19</v>
      </c>
      <c r="Z1966">
        <f>VLOOKUP($D1966,metadata!$B$2:$Z$450,23,FALSE)</f>
        <v>0</v>
      </c>
      <c r="AA1966">
        <f>VLOOKUP($D1966,metadata!$B$2:$Z$450,24,FALSE)</f>
        <v>0</v>
      </c>
      <c r="AB1966">
        <f>VLOOKUP($D1966,metadata!$B$2:$Z$450,25,FALSE)</f>
        <v>0</v>
      </c>
    </row>
    <row r="1967" spans="3:28" x14ac:dyDescent="0.3">
      <c r="C1967">
        <v>1966</v>
      </c>
      <c r="D1967" s="11" t="str">
        <f t="shared" si="30"/>
        <v>19- Fuchu</v>
      </c>
      <c r="E1967" t="str">
        <f>VLOOKUP($D1967,metadata!$B$2:$S$450,2,FALSE)</f>
        <v>Kato, Y</v>
      </c>
      <c r="F1967" t="str">
        <f>VLOOKUP($D1967,metadata!$B$2:$S$450,3,FALSE)</f>
        <v>Geographic variation in photoperiodic response for the induction of pupal diapause in the Aristolochia-feeding butterfly Atrophaneura alcinous</v>
      </c>
      <c r="G1967" t="str">
        <f>VLOOKUP($D1967,metadata!$B$2:$S$450,4,FALSE)</f>
        <v>10.1303/aez.2005.347</v>
      </c>
      <c r="H1967" t="str">
        <f>VLOOKUP($D1967,metadata!$B$2:$S$450,5,FALSE)</f>
        <v>y</v>
      </c>
      <c r="I1967" t="str">
        <f>VLOOKUP($D1967,metadata!$B$2:$S$450,6,FALSE)</f>
        <v>a</v>
      </c>
      <c r="J1967" t="str">
        <f>VLOOKUP($D1967,metadata!$B$2:$S$450,7,FALSE)</f>
        <v>i</v>
      </c>
      <c r="K1967">
        <f>VLOOKUP($D1967,metadata!$B$2:$S$450,8,FALSE)</f>
        <v>7</v>
      </c>
      <c r="L1967">
        <f>VLOOKUP($D1967,metadata!$B$2:$S$450,9,FALSE)</f>
        <v>5</v>
      </c>
      <c r="M1967">
        <f>VLOOKUP($D1967,metadata!$B$2:$S$450,10,FALSE)</f>
        <v>0</v>
      </c>
      <c r="N1967" t="str">
        <f>VLOOKUP($D1967,metadata!$B$2:$S$450,11,FALSE)</f>
        <v>Atrophaneura alcinous</v>
      </c>
      <c r="O1967" t="str">
        <f>VLOOKUP($D1967,metadata!$B$2:$S$450,12,FALSE)</f>
        <v>lepidoptera</v>
      </c>
      <c r="P1967" t="str">
        <f>VLOOKUP($D1967,metadata!$B$2:$S$450,13,FALSE)</f>
        <v xml:space="preserve"> Fuchu</v>
      </c>
      <c r="Q1967">
        <f>VLOOKUP($D1967,metadata!$B$2:$S$450,14,FALSE)</f>
        <v>35.668968999999997</v>
      </c>
      <c r="R1967">
        <f>VLOOKUP($D1967,metadata!$B$2:$S$450,15,FALSE)</f>
        <v>139.47766899999999</v>
      </c>
      <c r="S1967">
        <f>VLOOKUP($D1967,metadata!$B$2:$S$450,16,FALSE)</f>
        <v>0.05</v>
      </c>
      <c r="T1967">
        <f>VLOOKUP($D1967,metadata!$B$2:$S$450,17,FALSE)</f>
        <v>50</v>
      </c>
      <c r="U1967">
        <f>VLOOKUP($D1967,metadata!$B$2:$S$450,18,FALSE)</f>
        <v>0</v>
      </c>
      <c r="V1967">
        <f>VLOOKUP($D1967,metadata!$B$2:$Z$450,19,FALSE)</f>
        <v>25</v>
      </c>
      <c r="W1967" t="str">
        <f>VLOOKUP($D1967,metadata!$B$2:$Z$450,20,FALSE)</f>
        <v>global average</v>
      </c>
      <c r="X1967">
        <f>VLOOKUP($D1967,metadata!$B$2:$Z$450,21,FALSE)</f>
        <v>0</v>
      </c>
      <c r="Y1967">
        <f>VLOOKUP($D1967,metadata!$B$2:$Z$450,22,FALSE)</f>
        <v>19</v>
      </c>
      <c r="Z1967">
        <f>VLOOKUP($D1967,metadata!$B$2:$Z$450,23,FALSE)</f>
        <v>0</v>
      </c>
      <c r="AA1967">
        <f>VLOOKUP($D1967,metadata!$B$2:$Z$450,24,FALSE)</f>
        <v>0</v>
      </c>
      <c r="AB1967">
        <f>VLOOKUP($D1967,metadata!$B$2:$Z$450,25,FALSE)</f>
        <v>0</v>
      </c>
    </row>
    <row r="1968" spans="3:28" x14ac:dyDescent="0.3">
      <c r="C1968">
        <v>1967</v>
      </c>
      <c r="D1968" s="11" t="str">
        <f t="shared" si="30"/>
        <v>19- Fuchu</v>
      </c>
      <c r="E1968" t="str">
        <f>VLOOKUP($D1968,metadata!$B$2:$S$450,2,FALSE)</f>
        <v>Kato, Y</v>
      </c>
      <c r="F1968" t="str">
        <f>VLOOKUP($D1968,metadata!$B$2:$S$450,3,FALSE)</f>
        <v>Geographic variation in photoperiodic response for the induction of pupal diapause in the Aristolochia-feeding butterfly Atrophaneura alcinous</v>
      </c>
      <c r="G1968" t="str">
        <f>VLOOKUP($D1968,metadata!$B$2:$S$450,4,FALSE)</f>
        <v>10.1303/aez.2005.347</v>
      </c>
      <c r="H1968" t="str">
        <f>VLOOKUP($D1968,metadata!$B$2:$S$450,5,FALSE)</f>
        <v>y</v>
      </c>
      <c r="I1968" t="str">
        <f>VLOOKUP($D1968,metadata!$B$2:$S$450,6,FALSE)</f>
        <v>a</v>
      </c>
      <c r="J1968" t="str">
        <f>VLOOKUP($D1968,metadata!$B$2:$S$450,7,FALSE)</f>
        <v>i</v>
      </c>
      <c r="K1968">
        <f>VLOOKUP($D1968,metadata!$B$2:$S$450,8,FALSE)</f>
        <v>7</v>
      </c>
      <c r="L1968">
        <f>VLOOKUP($D1968,metadata!$B$2:$S$450,9,FALSE)</f>
        <v>5</v>
      </c>
      <c r="M1968">
        <f>VLOOKUP($D1968,metadata!$B$2:$S$450,10,FALSE)</f>
        <v>0</v>
      </c>
      <c r="N1968" t="str">
        <f>VLOOKUP($D1968,metadata!$B$2:$S$450,11,FALSE)</f>
        <v>Atrophaneura alcinous</v>
      </c>
      <c r="O1968" t="str">
        <f>VLOOKUP($D1968,metadata!$B$2:$S$450,12,FALSE)</f>
        <v>lepidoptera</v>
      </c>
      <c r="P1968" t="str">
        <f>VLOOKUP($D1968,metadata!$B$2:$S$450,13,FALSE)</f>
        <v xml:space="preserve"> Fuchu</v>
      </c>
      <c r="Q1968">
        <f>VLOOKUP($D1968,metadata!$B$2:$S$450,14,FALSE)</f>
        <v>35.668968999999997</v>
      </c>
      <c r="R1968">
        <f>VLOOKUP($D1968,metadata!$B$2:$S$450,15,FALSE)</f>
        <v>139.47766899999999</v>
      </c>
      <c r="S1968">
        <f>VLOOKUP($D1968,metadata!$B$2:$S$450,16,FALSE)</f>
        <v>0.05</v>
      </c>
      <c r="T1968">
        <f>VLOOKUP($D1968,metadata!$B$2:$S$450,17,FALSE)</f>
        <v>50</v>
      </c>
      <c r="U1968">
        <f>VLOOKUP($D1968,metadata!$B$2:$S$450,18,FALSE)</f>
        <v>0</v>
      </c>
      <c r="V1968">
        <f>VLOOKUP($D1968,metadata!$B$2:$Z$450,19,FALSE)</f>
        <v>25</v>
      </c>
      <c r="W1968" t="str">
        <f>VLOOKUP($D1968,metadata!$B$2:$Z$450,20,FALSE)</f>
        <v>global average</v>
      </c>
      <c r="X1968">
        <f>VLOOKUP($D1968,metadata!$B$2:$Z$450,21,FALSE)</f>
        <v>0</v>
      </c>
      <c r="Y1968">
        <f>VLOOKUP($D1968,metadata!$B$2:$Z$450,22,FALSE)</f>
        <v>19</v>
      </c>
      <c r="Z1968">
        <f>VLOOKUP($D1968,metadata!$B$2:$Z$450,23,FALSE)</f>
        <v>0</v>
      </c>
      <c r="AA1968">
        <f>VLOOKUP($D1968,metadata!$B$2:$Z$450,24,FALSE)</f>
        <v>0</v>
      </c>
      <c r="AB1968">
        <f>VLOOKUP($D1968,metadata!$B$2:$Z$450,25,FALSE)</f>
        <v>0</v>
      </c>
    </row>
    <row r="1969" spans="3:28" x14ac:dyDescent="0.3">
      <c r="C1969">
        <v>1968</v>
      </c>
      <c r="D1969" s="11" t="str">
        <f t="shared" si="30"/>
        <v>19- Fuchu</v>
      </c>
      <c r="E1969" t="str">
        <f>VLOOKUP($D1969,metadata!$B$2:$S$450,2,FALSE)</f>
        <v>Kato, Y</v>
      </c>
      <c r="F1969" t="str">
        <f>VLOOKUP($D1969,metadata!$B$2:$S$450,3,FALSE)</f>
        <v>Geographic variation in photoperiodic response for the induction of pupal diapause in the Aristolochia-feeding butterfly Atrophaneura alcinous</v>
      </c>
      <c r="G1969" t="str">
        <f>VLOOKUP($D1969,metadata!$B$2:$S$450,4,FALSE)</f>
        <v>10.1303/aez.2005.347</v>
      </c>
      <c r="H1969" t="str">
        <f>VLOOKUP($D1969,metadata!$B$2:$S$450,5,FALSE)</f>
        <v>y</v>
      </c>
      <c r="I1969" t="str">
        <f>VLOOKUP($D1969,metadata!$B$2:$S$450,6,FALSE)</f>
        <v>a</v>
      </c>
      <c r="J1969" t="str">
        <f>VLOOKUP($D1969,metadata!$B$2:$S$450,7,FALSE)</f>
        <v>i</v>
      </c>
      <c r="K1969">
        <f>VLOOKUP($D1969,metadata!$B$2:$S$450,8,FALSE)</f>
        <v>7</v>
      </c>
      <c r="L1969">
        <f>VLOOKUP($D1969,metadata!$B$2:$S$450,9,FALSE)</f>
        <v>5</v>
      </c>
      <c r="M1969">
        <f>VLOOKUP($D1969,metadata!$B$2:$S$450,10,FALSE)</f>
        <v>0</v>
      </c>
      <c r="N1969" t="str">
        <f>VLOOKUP($D1969,metadata!$B$2:$S$450,11,FALSE)</f>
        <v>Atrophaneura alcinous</v>
      </c>
      <c r="O1969" t="str">
        <f>VLOOKUP($D1969,metadata!$B$2:$S$450,12,FALSE)</f>
        <v>lepidoptera</v>
      </c>
      <c r="P1969" t="str">
        <f>VLOOKUP($D1969,metadata!$B$2:$S$450,13,FALSE)</f>
        <v xml:space="preserve"> Fuchu</v>
      </c>
      <c r="Q1969">
        <f>VLOOKUP($D1969,metadata!$B$2:$S$450,14,FALSE)</f>
        <v>35.668968999999997</v>
      </c>
      <c r="R1969">
        <f>VLOOKUP($D1969,metadata!$B$2:$S$450,15,FALSE)</f>
        <v>139.47766899999999</v>
      </c>
      <c r="S1969">
        <f>VLOOKUP($D1969,metadata!$B$2:$S$450,16,FALSE)</f>
        <v>0.05</v>
      </c>
      <c r="T1969">
        <f>VLOOKUP($D1969,metadata!$B$2:$S$450,17,FALSE)</f>
        <v>50</v>
      </c>
      <c r="U1969">
        <f>VLOOKUP($D1969,metadata!$B$2:$S$450,18,FALSE)</f>
        <v>0</v>
      </c>
      <c r="V1969">
        <f>VLOOKUP($D1969,metadata!$B$2:$Z$450,19,FALSE)</f>
        <v>25</v>
      </c>
      <c r="W1969" t="str">
        <f>VLOOKUP($D1969,metadata!$B$2:$Z$450,20,FALSE)</f>
        <v>global average</v>
      </c>
      <c r="X1969">
        <f>VLOOKUP($D1969,metadata!$B$2:$Z$450,21,FALSE)</f>
        <v>0</v>
      </c>
      <c r="Y1969">
        <f>VLOOKUP($D1969,metadata!$B$2:$Z$450,22,FALSE)</f>
        <v>19</v>
      </c>
      <c r="Z1969">
        <f>VLOOKUP($D1969,metadata!$B$2:$Z$450,23,FALSE)</f>
        <v>0</v>
      </c>
      <c r="AA1969">
        <f>VLOOKUP($D1969,metadata!$B$2:$Z$450,24,FALSE)</f>
        <v>0</v>
      </c>
      <c r="AB1969">
        <f>VLOOKUP($D1969,metadata!$B$2:$Z$450,25,FALSE)</f>
        <v>0</v>
      </c>
    </row>
    <row r="1970" spans="3:28" x14ac:dyDescent="0.3">
      <c r="C1970">
        <v>1969</v>
      </c>
      <c r="D1970" s="11" t="str">
        <f t="shared" si="30"/>
        <v>19- Fuchu</v>
      </c>
      <c r="E1970" t="str">
        <f>VLOOKUP($D1970,metadata!$B$2:$S$450,2,FALSE)</f>
        <v>Kato, Y</v>
      </c>
      <c r="F1970" t="str">
        <f>VLOOKUP($D1970,metadata!$B$2:$S$450,3,FALSE)</f>
        <v>Geographic variation in photoperiodic response for the induction of pupal diapause in the Aristolochia-feeding butterfly Atrophaneura alcinous</v>
      </c>
      <c r="G1970" t="str">
        <f>VLOOKUP($D1970,metadata!$B$2:$S$450,4,FALSE)</f>
        <v>10.1303/aez.2005.347</v>
      </c>
      <c r="H1970" t="str">
        <f>VLOOKUP($D1970,metadata!$B$2:$S$450,5,FALSE)</f>
        <v>y</v>
      </c>
      <c r="I1970" t="str">
        <f>VLOOKUP($D1970,metadata!$B$2:$S$450,6,FALSE)</f>
        <v>a</v>
      </c>
      <c r="J1970" t="str">
        <f>VLOOKUP($D1970,metadata!$B$2:$S$450,7,FALSE)</f>
        <v>i</v>
      </c>
      <c r="K1970">
        <f>VLOOKUP($D1970,metadata!$B$2:$S$450,8,FALSE)</f>
        <v>7</v>
      </c>
      <c r="L1970">
        <f>VLOOKUP($D1970,metadata!$B$2:$S$450,9,FALSE)</f>
        <v>5</v>
      </c>
      <c r="M1970">
        <f>VLOOKUP($D1970,metadata!$B$2:$S$450,10,FALSE)</f>
        <v>0</v>
      </c>
      <c r="N1970" t="str">
        <f>VLOOKUP($D1970,metadata!$B$2:$S$450,11,FALSE)</f>
        <v>Atrophaneura alcinous</v>
      </c>
      <c r="O1970" t="str">
        <f>VLOOKUP($D1970,metadata!$B$2:$S$450,12,FALSE)</f>
        <v>lepidoptera</v>
      </c>
      <c r="P1970" t="str">
        <f>VLOOKUP($D1970,metadata!$B$2:$S$450,13,FALSE)</f>
        <v xml:space="preserve"> Fuchu</v>
      </c>
      <c r="Q1970">
        <f>VLOOKUP($D1970,metadata!$B$2:$S$450,14,FALSE)</f>
        <v>35.668968999999997</v>
      </c>
      <c r="R1970">
        <f>VLOOKUP($D1970,metadata!$B$2:$S$450,15,FALSE)</f>
        <v>139.47766899999999</v>
      </c>
      <c r="S1970">
        <f>VLOOKUP($D1970,metadata!$B$2:$S$450,16,FALSE)</f>
        <v>0.05</v>
      </c>
      <c r="T1970">
        <f>VLOOKUP($D1970,metadata!$B$2:$S$450,17,FALSE)</f>
        <v>50</v>
      </c>
      <c r="U1970">
        <f>VLOOKUP($D1970,metadata!$B$2:$S$450,18,FALSE)</f>
        <v>0</v>
      </c>
      <c r="V1970">
        <f>VLOOKUP($D1970,metadata!$B$2:$Z$450,19,FALSE)</f>
        <v>25</v>
      </c>
      <c r="W1970" t="str">
        <f>VLOOKUP($D1970,metadata!$B$2:$Z$450,20,FALSE)</f>
        <v>global average</v>
      </c>
      <c r="X1970">
        <f>VLOOKUP($D1970,metadata!$B$2:$Z$450,21,FALSE)</f>
        <v>0</v>
      </c>
      <c r="Y1970">
        <f>VLOOKUP($D1970,metadata!$B$2:$Z$450,22,FALSE)</f>
        <v>19</v>
      </c>
      <c r="Z1970">
        <f>VLOOKUP($D1970,metadata!$B$2:$Z$450,23,FALSE)</f>
        <v>0</v>
      </c>
      <c r="AA1970">
        <f>VLOOKUP($D1970,metadata!$B$2:$Z$450,24,FALSE)</f>
        <v>0</v>
      </c>
      <c r="AB1970">
        <f>VLOOKUP($D1970,metadata!$B$2:$Z$450,25,FALSE)</f>
        <v>0</v>
      </c>
    </row>
    <row r="1971" spans="3:28" x14ac:dyDescent="0.3">
      <c r="C1971">
        <v>1970</v>
      </c>
      <c r="D1971" s="11" t="str">
        <f t="shared" si="30"/>
        <v>19- Fuchu</v>
      </c>
      <c r="E1971" t="str">
        <f>VLOOKUP($D1971,metadata!$B$2:$S$450,2,FALSE)</f>
        <v>Kato, Y</v>
      </c>
      <c r="F1971" t="str">
        <f>VLOOKUP($D1971,metadata!$B$2:$S$450,3,FALSE)</f>
        <v>Geographic variation in photoperiodic response for the induction of pupal diapause in the Aristolochia-feeding butterfly Atrophaneura alcinous</v>
      </c>
      <c r="G1971" t="str">
        <f>VLOOKUP($D1971,metadata!$B$2:$S$450,4,FALSE)</f>
        <v>10.1303/aez.2005.347</v>
      </c>
      <c r="H1971" t="str">
        <f>VLOOKUP($D1971,metadata!$B$2:$S$450,5,FALSE)</f>
        <v>y</v>
      </c>
      <c r="I1971" t="str">
        <f>VLOOKUP($D1971,metadata!$B$2:$S$450,6,FALSE)</f>
        <v>a</v>
      </c>
      <c r="J1971" t="str">
        <f>VLOOKUP($D1971,metadata!$B$2:$S$450,7,FALSE)</f>
        <v>i</v>
      </c>
      <c r="K1971">
        <f>VLOOKUP($D1971,metadata!$B$2:$S$450,8,FALSE)</f>
        <v>7</v>
      </c>
      <c r="L1971">
        <f>VLOOKUP($D1971,metadata!$B$2:$S$450,9,FALSE)</f>
        <v>5</v>
      </c>
      <c r="M1971">
        <f>VLOOKUP($D1971,metadata!$B$2:$S$450,10,FALSE)</f>
        <v>0</v>
      </c>
      <c r="N1971" t="str">
        <f>VLOOKUP($D1971,metadata!$B$2:$S$450,11,FALSE)</f>
        <v>Atrophaneura alcinous</v>
      </c>
      <c r="O1971" t="str">
        <f>VLOOKUP($D1971,metadata!$B$2:$S$450,12,FALSE)</f>
        <v>lepidoptera</v>
      </c>
      <c r="P1971" t="str">
        <f>VLOOKUP($D1971,metadata!$B$2:$S$450,13,FALSE)</f>
        <v xml:space="preserve"> Fuchu</v>
      </c>
      <c r="Q1971">
        <f>VLOOKUP($D1971,metadata!$B$2:$S$450,14,FALSE)</f>
        <v>35.668968999999997</v>
      </c>
      <c r="R1971">
        <f>VLOOKUP($D1971,metadata!$B$2:$S$450,15,FALSE)</f>
        <v>139.47766899999999</v>
      </c>
      <c r="S1971">
        <f>VLOOKUP($D1971,metadata!$B$2:$S$450,16,FALSE)</f>
        <v>0.05</v>
      </c>
      <c r="T1971">
        <f>VLOOKUP($D1971,metadata!$B$2:$S$450,17,FALSE)</f>
        <v>50</v>
      </c>
      <c r="U1971">
        <f>VLOOKUP($D1971,metadata!$B$2:$S$450,18,FALSE)</f>
        <v>0</v>
      </c>
      <c r="V1971">
        <f>VLOOKUP($D1971,metadata!$B$2:$Z$450,19,FALSE)</f>
        <v>25</v>
      </c>
      <c r="W1971" t="str">
        <f>VLOOKUP($D1971,metadata!$B$2:$Z$450,20,FALSE)</f>
        <v>global average</v>
      </c>
      <c r="X1971">
        <f>VLOOKUP($D1971,metadata!$B$2:$Z$450,21,FALSE)</f>
        <v>0</v>
      </c>
      <c r="Y1971">
        <f>VLOOKUP($D1971,metadata!$B$2:$Z$450,22,FALSE)</f>
        <v>19</v>
      </c>
      <c r="Z1971">
        <f>VLOOKUP($D1971,metadata!$B$2:$Z$450,23,FALSE)</f>
        <v>0</v>
      </c>
      <c r="AA1971">
        <f>VLOOKUP($D1971,metadata!$B$2:$Z$450,24,FALSE)</f>
        <v>0</v>
      </c>
      <c r="AB1971">
        <f>VLOOKUP($D1971,metadata!$B$2:$Z$450,25,FALSE)</f>
        <v>0</v>
      </c>
    </row>
    <row r="1972" spans="3:28" x14ac:dyDescent="0.3">
      <c r="C1972">
        <v>1971</v>
      </c>
      <c r="D1972" s="11" t="str">
        <f t="shared" si="30"/>
        <v>19- Fuchu</v>
      </c>
      <c r="E1972" t="str">
        <f>VLOOKUP($D1972,metadata!$B$2:$S$450,2,FALSE)</f>
        <v>Kato, Y</v>
      </c>
      <c r="F1972" t="str">
        <f>VLOOKUP($D1972,metadata!$B$2:$S$450,3,FALSE)</f>
        <v>Geographic variation in photoperiodic response for the induction of pupal diapause in the Aristolochia-feeding butterfly Atrophaneura alcinous</v>
      </c>
      <c r="G1972" t="str">
        <f>VLOOKUP($D1972,metadata!$B$2:$S$450,4,FALSE)</f>
        <v>10.1303/aez.2005.347</v>
      </c>
      <c r="H1972" t="str">
        <f>VLOOKUP($D1972,metadata!$B$2:$S$450,5,FALSE)</f>
        <v>y</v>
      </c>
      <c r="I1972" t="str">
        <f>VLOOKUP($D1972,metadata!$B$2:$S$450,6,FALSE)</f>
        <v>a</v>
      </c>
      <c r="J1972" t="str">
        <f>VLOOKUP($D1972,metadata!$B$2:$S$450,7,FALSE)</f>
        <v>i</v>
      </c>
      <c r="K1972">
        <f>VLOOKUP($D1972,metadata!$B$2:$S$450,8,FALSE)</f>
        <v>7</v>
      </c>
      <c r="L1972">
        <f>VLOOKUP($D1972,metadata!$B$2:$S$450,9,FALSE)</f>
        <v>5</v>
      </c>
      <c r="M1972">
        <f>VLOOKUP($D1972,metadata!$B$2:$S$450,10,FALSE)</f>
        <v>0</v>
      </c>
      <c r="N1972" t="str">
        <f>VLOOKUP($D1972,metadata!$B$2:$S$450,11,FALSE)</f>
        <v>Atrophaneura alcinous</v>
      </c>
      <c r="O1972" t="str">
        <f>VLOOKUP($D1972,metadata!$B$2:$S$450,12,FALSE)</f>
        <v>lepidoptera</v>
      </c>
      <c r="P1972" t="str">
        <f>VLOOKUP($D1972,metadata!$B$2:$S$450,13,FALSE)</f>
        <v xml:space="preserve"> Fuchu</v>
      </c>
      <c r="Q1972">
        <f>VLOOKUP($D1972,metadata!$B$2:$S$450,14,FALSE)</f>
        <v>35.668968999999997</v>
      </c>
      <c r="R1972">
        <f>VLOOKUP($D1972,metadata!$B$2:$S$450,15,FALSE)</f>
        <v>139.47766899999999</v>
      </c>
      <c r="S1972">
        <f>VLOOKUP($D1972,metadata!$B$2:$S$450,16,FALSE)</f>
        <v>0.05</v>
      </c>
      <c r="T1972">
        <f>VLOOKUP($D1972,metadata!$B$2:$S$450,17,FALSE)</f>
        <v>50</v>
      </c>
      <c r="U1972">
        <f>VLOOKUP($D1972,metadata!$B$2:$S$450,18,FALSE)</f>
        <v>0</v>
      </c>
      <c r="V1972">
        <f>VLOOKUP($D1972,metadata!$B$2:$Z$450,19,FALSE)</f>
        <v>25</v>
      </c>
      <c r="W1972" t="str">
        <f>VLOOKUP($D1972,metadata!$B$2:$Z$450,20,FALSE)</f>
        <v>global average</v>
      </c>
      <c r="X1972">
        <f>VLOOKUP($D1972,metadata!$B$2:$Z$450,21,FALSE)</f>
        <v>0</v>
      </c>
      <c r="Y1972">
        <f>VLOOKUP($D1972,metadata!$B$2:$Z$450,22,FALSE)</f>
        <v>19</v>
      </c>
      <c r="Z1972">
        <f>VLOOKUP($D1972,metadata!$B$2:$Z$450,23,FALSE)</f>
        <v>0</v>
      </c>
      <c r="AA1972">
        <f>VLOOKUP($D1972,metadata!$B$2:$Z$450,24,FALSE)</f>
        <v>0</v>
      </c>
      <c r="AB1972">
        <f>VLOOKUP($D1972,metadata!$B$2:$Z$450,25,FALSE)</f>
        <v>0</v>
      </c>
    </row>
    <row r="1973" spans="3:28" x14ac:dyDescent="0.3">
      <c r="C1973">
        <v>1972</v>
      </c>
      <c r="D1973" s="11" t="str">
        <f t="shared" si="30"/>
        <v>19- Fuchu</v>
      </c>
      <c r="E1973" t="str">
        <f>VLOOKUP($D1973,metadata!$B$2:$S$450,2,FALSE)</f>
        <v>Kato, Y</v>
      </c>
      <c r="F1973" t="str">
        <f>VLOOKUP($D1973,metadata!$B$2:$S$450,3,FALSE)</f>
        <v>Geographic variation in photoperiodic response for the induction of pupal diapause in the Aristolochia-feeding butterfly Atrophaneura alcinous</v>
      </c>
      <c r="G1973" t="str">
        <f>VLOOKUP($D1973,metadata!$B$2:$S$450,4,FALSE)</f>
        <v>10.1303/aez.2005.347</v>
      </c>
      <c r="H1973" t="str">
        <f>VLOOKUP($D1973,metadata!$B$2:$S$450,5,FALSE)</f>
        <v>y</v>
      </c>
      <c r="I1973" t="str">
        <f>VLOOKUP($D1973,metadata!$B$2:$S$450,6,FALSE)</f>
        <v>a</v>
      </c>
      <c r="J1973" t="str">
        <f>VLOOKUP($D1973,metadata!$B$2:$S$450,7,FALSE)</f>
        <v>i</v>
      </c>
      <c r="K1973">
        <f>VLOOKUP($D1973,metadata!$B$2:$S$450,8,FALSE)</f>
        <v>7</v>
      </c>
      <c r="L1973">
        <f>VLOOKUP($D1973,metadata!$B$2:$S$450,9,FALSE)</f>
        <v>5</v>
      </c>
      <c r="M1973">
        <f>VLOOKUP($D1973,metadata!$B$2:$S$450,10,FALSE)</f>
        <v>0</v>
      </c>
      <c r="N1973" t="str">
        <f>VLOOKUP($D1973,metadata!$B$2:$S$450,11,FALSE)</f>
        <v>Atrophaneura alcinous</v>
      </c>
      <c r="O1973" t="str">
        <f>VLOOKUP($D1973,metadata!$B$2:$S$450,12,FALSE)</f>
        <v>lepidoptera</v>
      </c>
      <c r="P1973" t="str">
        <f>VLOOKUP($D1973,metadata!$B$2:$S$450,13,FALSE)</f>
        <v xml:space="preserve"> Fuchu</v>
      </c>
      <c r="Q1973">
        <f>VLOOKUP($D1973,metadata!$B$2:$S$450,14,FALSE)</f>
        <v>35.668968999999997</v>
      </c>
      <c r="R1973">
        <f>VLOOKUP($D1973,metadata!$B$2:$S$450,15,FALSE)</f>
        <v>139.47766899999999</v>
      </c>
      <c r="S1973">
        <f>VLOOKUP($D1973,metadata!$B$2:$S$450,16,FALSE)</f>
        <v>0.05</v>
      </c>
      <c r="T1973">
        <f>VLOOKUP($D1973,metadata!$B$2:$S$450,17,FALSE)</f>
        <v>50</v>
      </c>
      <c r="U1973">
        <f>VLOOKUP($D1973,metadata!$B$2:$S$450,18,FALSE)</f>
        <v>0</v>
      </c>
      <c r="V1973">
        <f>VLOOKUP($D1973,metadata!$B$2:$Z$450,19,FALSE)</f>
        <v>25</v>
      </c>
      <c r="W1973" t="str">
        <f>VLOOKUP($D1973,metadata!$B$2:$Z$450,20,FALSE)</f>
        <v>global average</v>
      </c>
      <c r="X1973">
        <f>VLOOKUP($D1973,metadata!$B$2:$Z$450,21,FALSE)</f>
        <v>0</v>
      </c>
      <c r="Y1973">
        <f>VLOOKUP($D1973,metadata!$B$2:$Z$450,22,FALSE)</f>
        <v>19</v>
      </c>
      <c r="Z1973">
        <f>VLOOKUP($D1973,metadata!$B$2:$Z$450,23,FALSE)</f>
        <v>0</v>
      </c>
      <c r="AA1973">
        <f>VLOOKUP($D1973,metadata!$B$2:$Z$450,24,FALSE)</f>
        <v>0</v>
      </c>
      <c r="AB1973">
        <f>VLOOKUP($D1973,metadata!$B$2:$Z$450,25,FALSE)</f>
        <v>0</v>
      </c>
    </row>
    <row r="1974" spans="3:28" x14ac:dyDescent="0.3">
      <c r="C1974">
        <v>1973</v>
      </c>
      <c r="D1974" s="11" t="str">
        <f t="shared" si="30"/>
        <v>19- Fuchu</v>
      </c>
      <c r="E1974" t="str">
        <f>VLOOKUP($D1974,metadata!$B$2:$S$450,2,FALSE)</f>
        <v>Kato, Y</v>
      </c>
      <c r="F1974" t="str">
        <f>VLOOKUP($D1974,metadata!$B$2:$S$450,3,FALSE)</f>
        <v>Geographic variation in photoperiodic response for the induction of pupal diapause in the Aristolochia-feeding butterfly Atrophaneura alcinous</v>
      </c>
      <c r="G1974" t="str">
        <f>VLOOKUP($D1974,metadata!$B$2:$S$450,4,FALSE)</f>
        <v>10.1303/aez.2005.347</v>
      </c>
      <c r="H1974" t="str">
        <f>VLOOKUP($D1974,metadata!$B$2:$S$450,5,FALSE)</f>
        <v>y</v>
      </c>
      <c r="I1974" t="str">
        <f>VLOOKUP($D1974,metadata!$B$2:$S$450,6,FALSE)</f>
        <v>a</v>
      </c>
      <c r="J1974" t="str">
        <f>VLOOKUP($D1974,metadata!$B$2:$S$450,7,FALSE)</f>
        <v>i</v>
      </c>
      <c r="K1974">
        <f>VLOOKUP($D1974,metadata!$B$2:$S$450,8,FALSE)</f>
        <v>7</v>
      </c>
      <c r="L1974">
        <f>VLOOKUP($D1974,metadata!$B$2:$S$450,9,FALSE)</f>
        <v>5</v>
      </c>
      <c r="M1974">
        <f>VLOOKUP($D1974,metadata!$B$2:$S$450,10,FALSE)</f>
        <v>0</v>
      </c>
      <c r="N1974" t="str">
        <f>VLOOKUP($D1974,metadata!$B$2:$S$450,11,FALSE)</f>
        <v>Atrophaneura alcinous</v>
      </c>
      <c r="O1974" t="str">
        <f>VLOOKUP($D1974,metadata!$B$2:$S$450,12,FALSE)</f>
        <v>lepidoptera</v>
      </c>
      <c r="P1974" t="str">
        <f>VLOOKUP($D1974,metadata!$B$2:$S$450,13,FALSE)</f>
        <v xml:space="preserve"> Fuchu</v>
      </c>
      <c r="Q1974">
        <f>VLOOKUP($D1974,metadata!$B$2:$S$450,14,FALSE)</f>
        <v>35.668968999999997</v>
      </c>
      <c r="R1974">
        <f>VLOOKUP($D1974,metadata!$B$2:$S$450,15,FALSE)</f>
        <v>139.47766899999999</v>
      </c>
      <c r="S1974">
        <f>VLOOKUP($D1974,metadata!$B$2:$S$450,16,FALSE)</f>
        <v>0.05</v>
      </c>
      <c r="T1974">
        <f>VLOOKUP($D1974,metadata!$B$2:$S$450,17,FALSE)</f>
        <v>50</v>
      </c>
      <c r="U1974">
        <f>VLOOKUP($D1974,metadata!$B$2:$S$450,18,FALSE)</f>
        <v>0</v>
      </c>
      <c r="V1974">
        <f>VLOOKUP($D1974,metadata!$B$2:$Z$450,19,FALSE)</f>
        <v>25</v>
      </c>
      <c r="W1974" t="str">
        <f>VLOOKUP($D1974,metadata!$B$2:$Z$450,20,FALSE)</f>
        <v>global average</v>
      </c>
      <c r="X1974">
        <f>VLOOKUP($D1974,metadata!$B$2:$Z$450,21,FALSE)</f>
        <v>0</v>
      </c>
      <c r="Y1974">
        <f>VLOOKUP($D1974,metadata!$B$2:$Z$450,22,FALSE)</f>
        <v>19</v>
      </c>
      <c r="Z1974">
        <f>VLOOKUP($D1974,metadata!$B$2:$Z$450,23,FALSE)</f>
        <v>0</v>
      </c>
      <c r="AA1974">
        <f>VLOOKUP($D1974,metadata!$B$2:$Z$450,24,FALSE)</f>
        <v>0</v>
      </c>
      <c r="AB1974">
        <f>VLOOKUP($D1974,metadata!$B$2:$Z$450,25,FALSE)</f>
        <v>0</v>
      </c>
    </row>
    <row r="1975" spans="3:28" x14ac:dyDescent="0.3">
      <c r="C1975">
        <v>1974</v>
      </c>
      <c r="D1975" s="11" t="str">
        <f t="shared" si="30"/>
        <v>19- Fuchu</v>
      </c>
      <c r="E1975" t="str">
        <f>VLOOKUP($D1975,metadata!$B$2:$S$450,2,FALSE)</f>
        <v>Kato, Y</v>
      </c>
      <c r="F1975" t="str">
        <f>VLOOKUP($D1975,metadata!$B$2:$S$450,3,FALSE)</f>
        <v>Geographic variation in photoperiodic response for the induction of pupal diapause in the Aristolochia-feeding butterfly Atrophaneura alcinous</v>
      </c>
      <c r="G1975" t="str">
        <f>VLOOKUP($D1975,metadata!$B$2:$S$450,4,FALSE)</f>
        <v>10.1303/aez.2005.347</v>
      </c>
      <c r="H1975" t="str">
        <f>VLOOKUP($D1975,metadata!$B$2:$S$450,5,FALSE)</f>
        <v>y</v>
      </c>
      <c r="I1975" t="str">
        <f>VLOOKUP($D1975,metadata!$B$2:$S$450,6,FALSE)</f>
        <v>a</v>
      </c>
      <c r="J1975" t="str">
        <f>VLOOKUP($D1975,metadata!$B$2:$S$450,7,FALSE)</f>
        <v>i</v>
      </c>
      <c r="K1975">
        <f>VLOOKUP($D1975,metadata!$B$2:$S$450,8,FALSE)</f>
        <v>7</v>
      </c>
      <c r="L1975">
        <f>VLOOKUP($D1975,metadata!$B$2:$S$450,9,FALSE)</f>
        <v>5</v>
      </c>
      <c r="M1975">
        <f>VLOOKUP($D1975,metadata!$B$2:$S$450,10,FALSE)</f>
        <v>0</v>
      </c>
      <c r="N1975" t="str">
        <f>VLOOKUP($D1975,metadata!$B$2:$S$450,11,FALSE)</f>
        <v>Atrophaneura alcinous</v>
      </c>
      <c r="O1975" t="str">
        <f>VLOOKUP($D1975,metadata!$B$2:$S$450,12,FALSE)</f>
        <v>lepidoptera</v>
      </c>
      <c r="P1975" t="str">
        <f>VLOOKUP($D1975,metadata!$B$2:$S$450,13,FALSE)</f>
        <v xml:space="preserve"> Fuchu</v>
      </c>
      <c r="Q1975">
        <f>VLOOKUP($D1975,metadata!$B$2:$S$450,14,FALSE)</f>
        <v>35.668968999999997</v>
      </c>
      <c r="R1975">
        <f>VLOOKUP($D1975,metadata!$B$2:$S$450,15,FALSE)</f>
        <v>139.47766899999999</v>
      </c>
      <c r="S1975">
        <f>VLOOKUP($D1975,metadata!$B$2:$S$450,16,FALSE)</f>
        <v>0.05</v>
      </c>
      <c r="T1975">
        <f>VLOOKUP($D1975,metadata!$B$2:$S$450,17,FALSE)</f>
        <v>50</v>
      </c>
      <c r="U1975">
        <f>VLOOKUP($D1975,metadata!$B$2:$S$450,18,FALSE)</f>
        <v>0</v>
      </c>
      <c r="V1975">
        <f>VLOOKUP($D1975,metadata!$B$2:$Z$450,19,FALSE)</f>
        <v>25</v>
      </c>
      <c r="W1975" t="str">
        <f>VLOOKUP($D1975,metadata!$B$2:$Z$450,20,FALSE)</f>
        <v>global average</v>
      </c>
      <c r="X1975">
        <f>VLOOKUP($D1975,metadata!$B$2:$Z$450,21,FALSE)</f>
        <v>0</v>
      </c>
      <c r="Y1975">
        <f>VLOOKUP($D1975,metadata!$B$2:$Z$450,22,FALSE)</f>
        <v>19</v>
      </c>
      <c r="Z1975">
        <f>VLOOKUP($D1975,metadata!$B$2:$Z$450,23,FALSE)</f>
        <v>0</v>
      </c>
      <c r="AA1975">
        <f>VLOOKUP($D1975,metadata!$B$2:$Z$450,24,FALSE)</f>
        <v>0</v>
      </c>
      <c r="AB1975">
        <f>VLOOKUP($D1975,metadata!$B$2:$Z$450,25,FALSE)</f>
        <v>0</v>
      </c>
    </row>
    <row r="1976" spans="3:28" x14ac:dyDescent="0.3">
      <c r="C1976">
        <v>1975</v>
      </c>
      <c r="D1976" s="11" t="str">
        <f t="shared" si="30"/>
        <v>19- Fuchu</v>
      </c>
      <c r="E1976" t="str">
        <f>VLOOKUP($D1976,metadata!$B$2:$S$450,2,FALSE)</f>
        <v>Kato, Y</v>
      </c>
      <c r="F1976" t="str">
        <f>VLOOKUP($D1976,metadata!$B$2:$S$450,3,FALSE)</f>
        <v>Geographic variation in photoperiodic response for the induction of pupal diapause in the Aristolochia-feeding butterfly Atrophaneura alcinous</v>
      </c>
      <c r="G1976" t="str">
        <f>VLOOKUP($D1976,metadata!$B$2:$S$450,4,FALSE)</f>
        <v>10.1303/aez.2005.347</v>
      </c>
      <c r="H1976" t="str">
        <f>VLOOKUP($D1976,metadata!$B$2:$S$450,5,FALSE)</f>
        <v>y</v>
      </c>
      <c r="I1976" t="str">
        <f>VLOOKUP($D1976,metadata!$B$2:$S$450,6,FALSE)</f>
        <v>a</v>
      </c>
      <c r="J1976" t="str">
        <f>VLOOKUP($D1976,metadata!$B$2:$S$450,7,FALSE)</f>
        <v>i</v>
      </c>
      <c r="K1976">
        <f>VLOOKUP($D1976,metadata!$B$2:$S$450,8,FALSE)</f>
        <v>7</v>
      </c>
      <c r="L1976">
        <f>VLOOKUP($D1976,metadata!$B$2:$S$450,9,FALSE)</f>
        <v>5</v>
      </c>
      <c r="M1976">
        <f>VLOOKUP($D1976,metadata!$B$2:$S$450,10,FALSE)</f>
        <v>0</v>
      </c>
      <c r="N1976" t="str">
        <f>VLOOKUP($D1976,metadata!$B$2:$S$450,11,FALSE)</f>
        <v>Atrophaneura alcinous</v>
      </c>
      <c r="O1976" t="str">
        <f>VLOOKUP($D1976,metadata!$B$2:$S$450,12,FALSE)</f>
        <v>lepidoptera</v>
      </c>
      <c r="P1976" t="str">
        <f>VLOOKUP($D1976,metadata!$B$2:$S$450,13,FALSE)</f>
        <v xml:space="preserve"> Fuchu</v>
      </c>
      <c r="Q1976">
        <f>VLOOKUP($D1976,metadata!$B$2:$S$450,14,FALSE)</f>
        <v>35.668968999999997</v>
      </c>
      <c r="R1976">
        <f>VLOOKUP($D1976,metadata!$B$2:$S$450,15,FALSE)</f>
        <v>139.47766899999999</v>
      </c>
      <c r="S1976">
        <f>VLOOKUP($D1976,metadata!$B$2:$S$450,16,FALSE)</f>
        <v>0.05</v>
      </c>
      <c r="T1976">
        <f>VLOOKUP($D1976,metadata!$B$2:$S$450,17,FALSE)</f>
        <v>50</v>
      </c>
      <c r="U1976">
        <f>VLOOKUP($D1976,metadata!$B$2:$S$450,18,FALSE)</f>
        <v>0</v>
      </c>
      <c r="V1976">
        <f>VLOOKUP($D1976,metadata!$B$2:$Z$450,19,FALSE)</f>
        <v>25</v>
      </c>
      <c r="W1976" t="str">
        <f>VLOOKUP($D1976,metadata!$B$2:$Z$450,20,FALSE)</f>
        <v>global average</v>
      </c>
      <c r="X1976">
        <f>VLOOKUP($D1976,metadata!$B$2:$Z$450,21,FALSE)</f>
        <v>0</v>
      </c>
      <c r="Y1976">
        <f>VLOOKUP($D1976,metadata!$B$2:$Z$450,22,FALSE)</f>
        <v>19</v>
      </c>
      <c r="Z1976">
        <f>VLOOKUP($D1976,metadata!$B$2:$Z$450,23,FALSE)</f>
        <v>0</v>
      </c>
      <c r="AA1976">
        <f>VLOOKUP($D1976,metadata!$B$2:$Z$450,24,FALSE)</f>
        <v>0</v>
      </c>
      <c r="AB1976">
        <f>VLOOKUP($D1976,metadata!$B$2:$Z$450,25,FALSE)</f>
        <v>0</v>
      </c>
    </row>
    <row r="1977" spans="3:28" x14ac:dyDescent="0.3">
      <c r="C1977">
        <v>1976</v>
      </c>
      <c r="D1977" s="11" t="str">
        <f t="shared" si="30"/>
        <v>19- Fuchu</v>
      </c>
      <c r="E1977" t="str">
        <f>VLOOKUP($D1977,metadata!$B$2:$S$450,2,FALSE)</f>
        <v>Kato, Y</v>
      </c>
      <c r="F1977" t="str">
        <f>VLOOKUP($D1977,metadata!$B$2:$S$450,3,FALSE)</f>
        <v>Geographic variation in photoperiodic response for the induction of pupal diapause in the Aristolochia-feeding butterfly Atrophaneura alcinous</v>
      </c>
      <c r="G1977" t="str">
        <f>VLOOKUP($D1977,metadata!$B$2:$S$450,4,FALSE)</f>
        <v>10.1303/aez.2005.347</v>
      </c>
      <c r="H1977" t="str">
        <f>VLOOKUP($D1977,metadata!$B$2:$S$450,5,FALSE)</f>
        <v>y</v>
      </c>
      <c r="I1977" t="str">
        <f>VLOOKUP($D1977,metadata!$B$2:$S$450,6,FALSE)</f>
        <v>a</v>
      </c>
      <c r="J1977" t="str">
        <f>VLOOKUP($D1977,metadata!$B$2:$S$450,7,FALSE)</f>
        <v>i</v>
      </c>
      <c r="K1977">
        <f>VLOOKUP($D1977,metadata!$B$2:$S$450,8,FALSE)</f>
        <v>7</v>
      </c>
      <c r="L1977">
        <f>VLOOKUP($D1977,metadata!$B$2:$S$450,9,FALSE)</f>
        <v>5</v>
      </c>
      <c r="M1977">
        <f>VLOOKUP($D1977,metadata!$B$2:$S$450,10,FALSE)</f>
        <v>0</v>
      </c>
      <c r="N1977" t="str">
        <f>VLOOKUP($D1977,metadata!$B$2:$S$450,11,FALSE)</f>
        <v>Atrophaneura alcinous</v>
      </c>
      <c r="O1977" t="str">
        <f>VLOOKUP($D1977,metadata!$B$2:$S$450,12,FALSE)</f>
        <v>lepidoptera</v>
      </c>
      <c r="P1977" t="str">
        <f>VLOOKUP($D1977,metadata!$B$2:$S$450,13,FALSE)</f>
        <v xml:space="preserve"> Fuchu</v>
      </c>
      <c r="Q1977">
        <f>VLOOKUP($D1977,metadata!$B$2:$S$450,14,FALSE)</f>
        <v>35.668968999999997</v>
      </c>
      <c r="R1977">
        <f>VLOOKUP($D1977,metadata!$B$2:$S$450,15,FALSE)</f>
        <v>139.47766899999999</v>
      </c>
      <c r="S1977">
        <f>VLOOKUP($D1977,metadata!$B$2:$S$450,16,FALSE)</f>
        <v>0.05</v>
      </c>
      <c r="T1977">
        <f>VLOOKUP($D1977,metadata!$B$2:$S$450,17,FALSE)</f>
        <v>50</v>
      </c>
      <c r="U1977">
        <f>VLOOKUP($D1977,metadata!$B$2:$S$450,18,FALSE)</f>
        <v>0</v>
      </c>
      <c r="V1977">
        <f>VLOOKUP($D1977,metadata!$B$2:$Z$450,19,FALSE)</f>
        <v>25</v>
      </c>
      <c r="W1977" t="str">
        <f>VLOOKUP($D1977,metadata!$B$2:$Z$450,20,FALSE)</f>
        <v>global average</v>
      </c>
      <c r="X1977">
        <f>VLOOKUP($D1977,metadata!$B$2:$Z$450,21,FALSE)</f>
        <v>0</v>
      </c>
      <c r="Y1977">
        <f>VLOOKUP($D1977,metadata!$B$2:$Z$450,22,FALSE)</f>
        <v>19</v>
      </c>
      <c r="Z1977">
        <f>VLOOKUP($D1977,metadata!$B$2:$Z$450,23,FALSE)</f>
        <v>0</v>
      </c>
      <c r="AA1977">
        <f>VLOOKUP($D1977,metadata!$B$2:$Z$450,24,FALSE)</f>
        <v>0</v>
      </c>
      <c r="AB1977">
        <f>VLOOKUP($D1977,metadata!$B$2:$Z$450,25,FALSE)</f>
        <v>0</v>
      </c>
    </row>
    <row r="1978" spans="3:28" x14ac:dyDescent="0.3">
      <c r="C1978">
        <v>1977</v>
      </c>
      <c r="D1978" s="11" t="str">
        <f t="shared" si="30"/>
        <v>19- Fuchu</v>
      </c>
      <c r="E1978" t="str">
        <f>VLOOKUP($D1978,metadata!$B$2:$S$450,2,FALSE)</f>
        <v>Kato, Y</v>
      </c>
      <c r="F1978" t="str">
        <f>VLOOKUP($D1978,metadata!$B$2:$S$450,3,FALSE)</f>
        <v>Geographic variation in photoperiodic response for the induction of pupal diapause in the Aristolochia-feeding butterfly Atrophaneura alcinous</v>
      </c>
      <c r="G1978" t="str">
        <f>VLOOKUP($D1978,metadata!$B$2:$S$450,4,FALSE)</f>
        <v>10.1303/aez.2005.347</v>
      </c>
      <c r="H1978" t="str">
        <f>VLOOKUP($D1978,metadata!$B$2:$S$450,5,FALSE)</f>
        <v>y</v>
      </c>
      <c r="I1978" t="str">
        <f>VLOOKUP($D1978,metadata!$B$2:$S$450,6,FALSE)</f>
        <v>a</v>
      </c>
      <c r="J1978" t="str">
        <f>VLOOKUP($D1978,metadata!$B$2:$S$450,7,FALSE)</f>
        <v>i</v>
      </c>
      <c r="K1978">
        <f>VLOOKUP($D1978,metadata!$B$2:$S$450,8,FALSE)</f>
        <v>7</v>
      </c>
      <c r="L1978">
        <f>VLOOKUP($D1978,metadata!$B$2:$S$450,9,FALSE)</f>
        <v>5</v>
      </c>
      <c r="M1978">
        <f>VLOOKUP($D1978,metadata!$B$2:$S$450,10,FALSE)</f>
        <v>0</v>
      </c>
      <c r="N1978" t="str">
        <f>VLOOKUP($D1978,metadata!$B$2:$S$450,11,FALSE)</f>
        <v>Atrophaneura alcinous</v>
      </c>
      <c r="O1978" t="str">
        <f>VLOOKUP($D1978,metadata!$B$2:$S$450,12,FALSE)</f>
        <v>lepidoptera</v>
      </c>
      <c r="P1978" t="str">
        <f>VLOOKUP($D1978,metadata!$B$2:$S$450,13,FALSE)</f>
        <v xml:space="preserve"> Fuchu</v>
      </c>
      <c r="Q1978">
        <f>VLOOKUP($D1978,metadata!$B$2:$S$450,14,FALSE)</f>
        <v>35.668968999999997</v>
      </c>
      <c r="R1978">
        <f>VLOOKUP($D1978,metadata!$B$2:$S$450,15,FALSE)</f>
        <v>139.47766899999999</v>
      </c>
      <c r="S1978">
        <f>VLOOKUP($D1978,metadata!$B$2:$S$450,16,FALSE)</f>
        <v>0.05</v>
      </c>
      <c r="T1978">
        <f>VLOOKUP($D1978,metadata!$B$2:$S$450,17,FALSE)</f>
        <v>50</v>
      </c>
      <c r="U1978">
        <f>VLOOKUP($D1978,metadata!$B$2:$S$450,18,FALSE)</f>
        <v>0</v>
      </c>
      <c r="V1978">
        <f>VLOOKUP($D1978,metadata!$B$2:$Z$450,19,FALSE)</f>
        <v>25</v>
      </c>
      <c r="W1978" t="str">
        <f>VLOOKUP($D1978,metadata!$B$2:$Z$450,20,FALSE)</f>
        <v>global average</v>
      </c>
      <c r="X1978">
        <f>VLOOKUP($D1978,metadata!$B$2:$Z$450,21,FALSE)</f>
        <v>0</v>
      </c>
      <c r="Y1978">
        <f>VLOOKUP($D1978,metadata!$B$2:$Z$450,22,FALSE)</f>
        <v>19</v>
      </c>
      <c r="Z1978">
        <f>VLOOKUP($D1978,metadata!$B$2:$Z$450,23,FALSE)</f>
        <v>0</v>
      </c>
      <c r="AA1978">
        <f>VLOOKUP($D1978,metadata!$B$2:$Z$450,24,FALSE)</f>
        <v>0</v>
      </c>
      <c r="AB1978">
        <f>VLOOKUP($D1978,metadata!$B$2:$Z$450,25,FALSE)</f>
        <v>0</v>
      </c>
    </row>
    <row r="1979" spans="3:28" x14ac:dyDescent="0.3">
      <c r="C1979">
        <v>1978</v>
      </c>
      <c r="D1979" s="11" t="str">
        <f t="shared" si="30"/>
        <v>19- Fuchu</v>
      </c>
      <c r="E1979" t="str">
        <f>VLOOKUP($D1979,metadata!$B$2:$S$450,2,FALSE)</f>
        <v>Kato, Y</v>
      </c>
      <c r="F1979" t="str">
        <f>VLOOKUP($D1979,metadata!$B$2:$S$450,3,FALSE)</f>
        <v>Geographic variation in photoperiodic response for the induction of pupal diapause in the Aristolochia-feeding butterfly Atrophaneura alcinous</v>
      </c>
      <c r="G1979" t="str">
        <f>VLOOKUP($D1979,metadata!$B$2:$S$450,4,FALSE)</f>
        <v>10.1303/aez.2005.347</v>
      </c>
      <c r="H1979" t="str">
        <f>VLOOKUP($D1979,metadata!$B$2:$S$450,5,FALSE)</f>
        <v>y</v>
      </c>
      <c r="I1979" t="str">
        <f>VLOOKUP($D1979,metadata!$B$2:$S$450,6,FALSE)</f>
        <v>a</v>
      </c>
      <c r="J1979" t="str">
        <f>VLOOKUP($D1979,metadata!$B$2:$S$450,7,FALSE)</f>
        <v>i</v>
      </c>
      <c r="K1979">
        <f>VLOOKUP($D1979,metadata!$B$2:$S$450,8,FALSE)</f>
        <v>7</v>
      </c>
      <c r="L1979">
        <f>VLOOKUP($D1979,metadata!$B$2:$S$450,9,FALSE)</f>
        <v>5</v>
      </c>
      <c r="M1979">
        <f>VLOOKUP($D1979,metadata!$B$2:$S$450,10,FALSE)</f>
        <v>0</v>
      </c>
      <c r="N1979" t="str">
        <f>VLOOKUP($D1979,metadata!$B$2:$S$450,11,FALSE)</f>
        <v>Atrophaneura alcinous</v>
      </c>
      <c r="O1979" t="str">
        <f>VLOOKUP($D1979,metadata!$B$2:$S$450,12,FALSE)</f>
        <v>lepidoptera</v>
      </c>
      <c r="P1979" t="str">
        <f>VLOOKUP($D1979,metadata!$B$2:$S$450,13,FALSE)</f>
        <v xml:space="preserve"> Fuchu</v>
      </c>
      <c r="Q1979">
        <f>VLOOKUP($D1979,metadata!$B$2:$S$450,14,FALSE)</f>
        <v>35.668968999999997</v>
      </c>
      <c r="R1979">
        <f>VLOOKUP($D1979,metadata!$B$2:$S$450,15,FALSE)</f>
        <v>139.47766899999999</v>
      </c>
      <c r="S1979">
        <f>VLOOKUP($D1979,metadata!$B$2:$S$450,16,FALSE)</f>
        <v>0.05</v>
      </c>
      <c r="T1979">
        <f>VLOOKUP($D1979,metadata!$B$2:$S$450,17,FALSE)</f>
        <v>50</v>
      </c>
      <c r="U1979">
        <f>VLOOKUP($D1979,metadata!$B$2:$S$450,18,FALSE)</f>
        <v>0</v>
      </c>
      <c r="V1979">
        <f>VLOOKUP($D1979,metadata!$B$2:$Z$450,19,FALSE)</f>
        <v>25</v>
      </c>
      <c r="W1979" t="str">
        <f>VLOOKUP($D1979,metadata!$B$2:$Z$450,20,FALSE)</f>
        <v>global average</v>
      </c>
      <c r="X1979">
        <f>VLOOKUP($D1979,metadata!$B$2:$Z$450,21,FALSE)</f>
        <v>0</v>
      </c>
      <c r="Y1979">
        <f>VLOOKUP($D1979,metadata!$B$2:$Z$450,22,FALSE)</f>
        <v>19</v>
      </c>
      <c r="Z1979">
        <f>VLOOKUP($D1979,metadata!$B$2:$Z$450,23,FALSE)</f>
        <v>0</v>
      </c>
      <c r="AA1979">
        <f>VLOOKUP($D1979,metadata!$B$2:$Z$450,24,FALSE)</f>
        <v>0</v>
      </c>
      <c r="AB1979">
        <f>VLOOKUP($D1979,metadata!$B$2:$Z$450,25,FALSE)</f>
        <v>0</v>
      </c>
    </row>
    <row r="1980" spans="3:28" x14ac:dyDescent="0.3">
      <c r="C1980">
        <v>1979</v>
      </c>
      <c r="D1980" s="11" t="str">
        <f t="shared" si="30"/>
        <v>19- Fuchu</v>
      </c>
      <c r="E1980" t="str">
        <f>VLOOKUP($D1980,metadata!$B$2:$S$450,2,FALSE)</f>
        <v>Kato, Y</v>
      </c>
      <c r="F1980" t="str">
        <f>VLOOKUP($D1980,metadata!$B$2:$S$450,3,FALSE)</f>
        <v>Geographic variation in photoperiodic response for the induction of pupal diapause in the Aristolochia-feeding butterfly Atrophaneura alcinous</v>
      </c>
      <c r="G1980" t="str">
        <f>VLOOKUP($D1980,metadata!$B$2:$S$450,4,FALSE)</f>
        <v>10.1303/aez.2005.347</v>
      </c>
      <c r="H1980" t="str">
        <f>VLOOKUP($D1980,metadata!$B$2:$S$450,5,FALSE)</f>
        <v>y</v>
      </c>
      <c r="I1980" t="str">
        <f>VLOOKUP($D1980,metadata!$B$2:$S$450,6,FALSE)</f>
        <v>a</v>
      </c>
      <c r="J1980" t="str">
        <f>VLOOKUP($D1980,metadata!$B$2:$S$450,7,FALSE)</f>
        <v>i</v>
      </c>
      <c r="K1980">
        <f>VLOOKUP($D1980,metadata!$B$2:$S$450,8,FALSE)</f>
        <v>7</v>
      </c>
      <c r="L1980">
        <f>VLOOKUP($D1980,metadata!$B$2:$S$450,9,FALSE)</f>
        <v>5</v>
      </c>
      <c r="M1980">
        <f>VLOOKUP($D1980,metadata!$B$2:$S$450,10,FALSE)</f>
        <v>0</v>
      </c>
      <c r="N1980" t="str">
        <f>VLOOKUP($D1980,metadata!$B$2:$S$450,11,FALSE)</f>
        <v>Atrophaneura alcinous</v>
      </c>
      <c r="O1980" t="str">
        <f>VLOOKUP($D1980,metadata!$B$2:$S$450,12,FALSE)</f>
        <v>lepidoptera</v>
      </c>
      <c r="P1980" t="str">
        <f>VLOOKUP($D1980,metadata!$B$2:$S$450,13,FALSE)</f>
        <v xml:space="preserve"> Fuchu</v>
      </c>
      <c r="Q1980">
        <f>VLOOKUP($D1980,metadata!$B$2:$S$450,14,FALSE)</f>
        <v>35.668968999999997</v>
      </c>
      <c r="R1980">
        <f>VLOOKUP($D1980,metadata!$B$2:$S$450,15,FALSE)</f>
        <v>139.47766899999999</v>
      </c>
      <c r="S1980">
        <f>VLOOKUP($D1980,metadata!$B$2:$S$450,16,FALSE)</f>
        <v>0.05</v>
      </c>
      <c r="T1980">
        <f>VLOOKUP($D1980,metadata!$B$2:$S$450,17,FALSE)</f>
        <v>50</v>
      </c>
      <c r="U1980">
        <f>VLOOKUP($D1980,metadata!$B$2:$S$450,18,FALSE)</f>
        <v>0</v>
      </c>
      <c r="V1980">
        <f>VLOOKUP($D1980,metadata!$B$2:$Z$450,19,FALSE)</f>
        <v>25</v>
      </c>
      <c r="W1980" t="str">
        <f>VLOOKUP($D1980,metadata!$B$2:$Z$450,20,FALSE)</f>
        <v>global average</v>
      </c>
      <c r="X1980">
        <f>VLOOKUP($D1980,metadata!$B$2:$Z$450,21,FALSE)</f>
        <v>0</v>
      </c>
      <c r="Y1980">
        <f>VLOOKUP($D1980,metadata!$B$2:$Z$450,22,FALSE)</f>
        <v>19</v>
      </c>
      <c r="Z1980">
        <f>VLOOKUP($D1980,metadata!$B$2:$Z$450,23,FALSE)</f>
        <v>0</v>
      </c>
      <c r="AA1980">
        <f>VLOOKUP($D1980,metadata!$B$2:$Z$450,24,FALSE)</f>
        <v>0</v>
      </c>
      <c r="AB1980">
        <f>VLOOKUP($D1980,metadata!$B$2:$Z$450,25,FALSE)</f>
        <v>0</v>
      </c>
    </row>
    <row r="1981" spans="3:28" x14ac:dyDescent="0.3">
      <c r="C1981">
        <v>1980</v>
      </c>
      <c r="D1981" s="11" t="str">
        <f t="shared" si="30"/>
        <v>19- Fuchu</v>
      </c>
      <c r="E1981" t="str">
        <f>VLOOKUP($D1981,metadata!$B$2:$S$450,2,FALSE)</f>
        <v>Kato, Y</v>
      </c>
      <c r="F1981" t="str">
        <f>VLOOKUP($D1981,metadata!$B$2:$S$450,3,FALSE)</f>
        <v>Geographic variation in photoperiodic response for the induction of pupal diapause in the Aristolochia-feeding butterfly Atrophaneura alcinous</v>
      </c>
      <c r="G1981" t="str">
        <f>VLOOKUP($D1981,metadata!$B$2:$S$450,4,FALSE)</f>
        <v>10.1303/aez.2005.347</v>
      </c>
      <c r="H1981" t="str">
        <f>VLOOKUP($D1981,metadata!$B$2:$S$450,5,FALSE)</f>
        <v>y</v>
      </c>
      <c r="I1981" t="str">
        <f>VLOOKUP($D1981,metadata!$B$2:$S$450,6,FALSE)</f>
        <v>a</v>
      </c>
      <c r="J1981" t="str">
        <f>VLOOKUP($D1981,metadata!$B$2:$S$450,7,FALSE)</f>
        <v>i</v>
      </c>
      <c r="K1981">
        <f>VLOOKUP($D1981,metadata!$B$2:$S$450,8,FALSE)</f>
        <v>7</v>
      </c>
      <c r="L1981">
        <f>VLOOKUP($D1981,metadata!$B$2:$S$450,9,FALSE)</f>
        <v>5</v>
      </c>
      <c r="M1981">
        <f>VLOOKUP($D1981,metadata!$B$2:$S$450,10,FALSE)</f>
        <v>0</v>
      </c>
      <c r="N1981" t="str">
        <f>VLOOKUP($D1981,metadata!$B$2:$S$450,11,FALSE)</f>
        <v>Atrophaneura alcinous</v>
      </c>
      <c r="O1981" t="str">
        <f>VLOOKUP($D1981,metadata!$B$2:$S$450,12,FALSE)</f>
        <v>lepidoptera</v>
      </c>
      <c r="P1981" t="str">
        <f>VLOOKUP($D1981,metadata!$B$2:$S$450,13,FALSE)</f>
        <v xml:space="preserve"> Fuchu</v>
      </c>
      <c r="Q1981">
        <f>VLOOKUP($D1981,metadata!$B$2:$S$450,14,FALSE)</f>
        <v>35.668968999999997</v>
      </c>
      <c r="R1981">
        <f>VLOOKUP($D1981,metadata!$B$2:$S$450,15,FALSE)</f>
        <v>139.47766899999999</v>
      </c>
      <c r="S1981">
        <f>VLOOKUP($D1981,metadata!$B$2:$S$450,16,FALSE)</f>
        <v>0.05</v>
      </c>
      <c r="T1981">
        <f>VLOOKUP($D1981,metadata!$B$2:$S$450,17,FALSE)</f>
        <v>50</v>
      </c>
      <c r="U1981">
        <f>VLOOKUP($D1981,metadata!$B$2:$S$450,18,FALSE)</f>
        <v>0</v>
      </c>
      <c r="V1981">
        <f>VLOOKUP($D1981,metadata!$B$2:$Z$450,19,FALSE)</f>
        <v>25</v>
      </c>
      <c r="W1981" t="str">
        <f>VLOOKUP($D1981,metadata!$B$2:$Z$450,20,FALSE)</f>
        <v>global average</v>
      </c>
      <c r="X1981">
        <f>VLOOKUP($D1981,metadata!$B$2:$Z$450,21,FALSE)</f>
        <v>0</v>
      </c>
      <c r="Y1981">
        <f>VLOOKUP($D1981,metadata!$B$2:$Z$450,22,FALSE)</f>
        <v>19</v>
      </c>
      <c r="Z1981">
        <f>VLOOKUP($D1981,metadata!$B$2:$Z$450,23,FALSE)</f>
        <v>0</v>
      </c>
      <c r="AA1981">
        <f>VLOOKUP($D1981,metadata!$B$2:$Z$450,24,FALSE)</f>
        <v>0</v>
      </c>
      <c r="AB1981">
        <f>VLOOKUP($D1981,metadata!$B$2:$Z$450,25,FALSE)</f>
        <v>0</v>
      </c>
    </row>
    <row r="1982" spans="3:28" x14ac:dyDescent="0.3">
      <c r="C1982">
        <v>1981</v>
      </c>
      <c r="D1982" s="11" t="str">
        <f t="shared" si="30"/>
        <v>19- Fuchu</v>
      </c>
      <c r="E1982" t="str">
        <f>VLOOKUP($D1982,metadata!$B$2:$S$450,2,FALSE)</f>
        <v>Kato, Y</v>
      </c>
      <c r="F1982" t="str">
        <f>VLOOKUP($D1982,metadata!$B$2:$S$450,3,FALSE)</f>
        <v>Geographic variation in photoperiodic response for the induction of pupal diapause in the Aristolochia-feeding butterfly Atrophaneura alcinous</v>
      </c>
      <c r="G1982" t="str">
        <f>VLOOKUP($D1982,metadata!$B$2:$S$450,4,FALSE)</f>
        <v>10.1303/aez.2005.347</v>
      </c>
      <c r="H1982" t="str">
        <f>VLOOKUP($D1982,metadata!$B$2:$S$450,5,FALSE)</f>
        <v>y</v>
      </c>
      <c r="I1982" t="str">
        <f>VLOOKUP($D1982,metadata!$B$2:$S$450,6,FALSE)</f>
        <v>a</v>
      </c>
      <c r="J1982" t="str">
        <f>VLOOKUP($D1982,metadata!$B$2:$S$450,7,FALSE)</f>
        <v>i</v>
      </c>
      <c r="K1982">
        <f>VLOOKUP($D1982,metadata!$B$2:$S$450,8,FALSE)</f>
        <v>7</v>
      </c>
      <c r="L1982">
        <f>VLOOKUP($D1982,metadata!$B$2:$S$450,9,FALSE)</f>
        <v>5</v>
      </c>
      <c r="M1982">
        <f>VLOOKUP($D1982,metadata!$B$2:$S$450,10,FALSE)</f>
        <v>0</v>
      </c>
      <c r="N1982" t="str">
        <f>VLOOKUP($D1982,metadata!$B$2:$S$450,11,FALSE)</f>
        <v>Atrophaneura alcinous</v>
      </c>
      <c r="O1982" t="str">
        <f>VLOOKUP($D1982,metadata!$B$2:$S$450,12,FALSE)</f>
        <v>lepidoptera</v>
      </c>
      <c r="P1982" t="str">
        <f>VLOOKUP($D1982,metadata!$B$2:$S$450,13,FALSE)</f>
        <v xml:space="preserve"> Fuchu</v>
      </c>
      <c r="Q1982">
        <f>VLOOKUP($D1982,metadata!$B$2:$S$450,14,FALSE)</f>
        <v>35.668968999999997</v>
      </c>
      <c r="R1982">
        <f>VLOOKUP($D1982,metadata!$B$2:$S$450,15,FALSE)</f>
        <v>139.47766899999999</v>
      </c>
      <c r="S1982">
        <f>VLOOKUP($D1982,metadata!$B$2:$S$450,16,FALSE)</f>
        <v>0.05</v>
      </c>
      <c r="T1982">
        <f>VLOOKUP($D1982,metadata!$B$2:$S$450,17,FALSE)</f>
        <v>50</v>
      </c>
      <c r="U1982">
        <f>VLOOKUP($D1982,metadata!$B$2:$S$450,18,FALSE)</f>
        <v>0</v>
      </c>
      <c r="V1982">
        <f>VLOOKUP($D1982,metadata!$B$2:$Z$450,19,FALSE)</f>
        <v>25</v>
      </c>
      <c r="W1982" t="str">
        <f>VLOOKUP($D1982,metadata!$B$2:$Z$450,20,FALSE)</f>
        <v>global average</v>
      </c>
      <c r="X1982">
        <f>VLOOKUP($D1982,metadata!$B$2:$Z$450,21,FALSE)</f>
        <v>0</v>
      </c>
      <c r="Y1982">
        <f>VLOOKUP($D1982,metadata!$B$2:$Z$450,22,FALSE)</f>
        <v>19</v>
      </c>
      <c r="Z1982">
        <f>VLOOKUP($D1982,metadata!$B$2:$Z$450,23,FALSE)</f>
        <v>0</v>
      </c>
      <c r="AA1982">
        <f>VLOOKUP($D1982,metadata!$B$2:$Z$450,24,FALSE)</f>
        <v>0</v>
      </c>
      <c r="AB1982">
        <f>VLOOKUP($D1982,metadata!$B$2:$Z$450,25,FALSE)</f>
        <v>0</v>
      </c>
    </row>
    <row r="1983" spans="3:28" x14ac:dyDescent="0.3">
      <c r="C1983">
        <v>1982</v>
      </c>
      <c r="D1983" s="11" t="str">
        <f t="shared" si="30"/>
        <v>19- Fuchu</v>
      </c>
      <c r="E1983" t="str">
        <f>VLOOKUP($D1983,metadata!$B$2:$S$450,2,FALSE)</f>
        <v>Kato, Y</v>
      </c>
      <c r="F1983" t="str">
        <f>VLOOKUP($D1983,metadata!$B$2:$S$450,3,FALSE)</f>
        <v>Geographic variation in photoperiodic response for the induction of pupal diapause in the Aristolochia-feeding butterfly Atrophaneura alcinous</v>
      </c>
      <c r="G1983" t="str">
        <f>VLOOKUP($D1983,metadata!$B$2:$S$450,4,FALSE)</f>
        <v>10.1303/aez.2005.347</v>
      </c>
      <c r="H1983" t="str">
        <f>VLOOKUP($D1983,metadata!$B$2:$S$450,5,FALSE)</f>
        <v>y</v>
      </c>
      <c r="I1983" t="str">
        <f>VLOOKUP($D1983,metadata!$B$2:$S$450,6,FALSE)</f>
        <v>a</v>
      </c>
      <c r="J1983" t="str">
        <f>VLOOKUP($D1983,metadata!$B$2:$S$450,7,FALSE)</f>
        <v>i</v>
      </c>
      <c r="K1983">
        <f>VLOOKUP($D1983,metadata!$B$2:$S$450,8,FALSE)</f>
        <v>7</v>
      </c>
      <c r="L1983">
        <f>VLOOKUP($D1983,metadata!$B$2:$S$450,9,FALSE)</f>
        <v>5</v>
      </c>
      <c r="M1983">
        <f>VLOOKUP($D1983,metadata!$B$2:$S$450,10,FALSE)</f>
        <v>0</v>
      </c>
      <c r="N1983" t="str">
        <f>VLOOKUP($D1983,metadata!$B$2:$S$450,11,FALSE)</f>
        <v>Atrophaneura alcinous</v>
      </c>
      <c r="O1983" t="str">
        <f>VLOOKUP($D1983,metadata!$B$2:$S$450,12,FALSE)</f>
        <v>lepidoptera</v>
      </c>
      <c r="P1983" t="str">
        <f>VLOOKUP($D1983,metadata!$B$2:$S$450,13,FALSE)</f>
        <v xml:space="preserve"> Fuchu</v>
      </c>
      <c r="Q1983">
        <f>VLOOKUP($D1983,metadata!$B$2:$S$450,14,FALSE)</f>
        <v>35.668968999999997</v>
      </c>
      <c r="R1983">
        <f>VLOOKUP($D1983,metadata!$B$2:$S$450,15,FALSE)</f>
        <v>139.47766899999999</v>
      </c>
      <c r="S1983">
        <f>VLOOKUP($D1983,metadata!$B$2:$S$450,16,FALSE)</f>
        <v>0.05</v>
      </c>
      <c r="T1983">
        <f>VLOOKUP($D1983,metadata!$B$2:$S$450,17,FALSE)</f>
        <v>50</v>
      </c>
      <c r="U1983">
        <f>VLOOKUP($D1983,metadata!$B$2:$S$450,18,FALSE)</f>
        <v>0</v>
      </c>
      <c r="V1983">
        <f>VLOOKUP($D1983,metadata!$B$2:$Z$450,19,FALSE)</f>
        <v>25</v>
      </c>
      <c r="W1983" t="str">
        <f>VLOOKUP($D1983,metadata!$B$2:$Z$450,20,FALSE)</f>
        <v>global average</v>
      </c>
      <c r="X1983">
        <f>VLOOKUP($D1983,metadata!$B$2:$Z$450,21,FALSE)</f>
        <v>0</v>
      </c>
      <c r="Y1983">
        <f>VLOOKUP($D1983,metadata!$B$2:$Z$450,22,FALSE)</f>
        <v>19</v>
      </c>
      <c r="Z1983">
        <f>VLOOKUP($D1983,metadata!$B$2:$Z$450,23,FALSE)</f>
        <v>0</v>
      </c>
      <c r="AA1983">
        <f>VLOOKUP($D1983,metadata!$B$2:$Z$450,24,FALSE)</f>
        <v>0</v>
      </c>
      <c r="AB1983">
        <f>VLOOKUP($D1983,metadata!$B$2:$Z$450,25,FALSE)</f>
        <v>0</v>
      </c>
    </row>
    <row r="1984" spans="3:28" x14ac:dyDescent="0.3">
      <c r="C1984">
        <v>1983</v>
      </c>
      <c r="D1984" s="11" t="str">
        <f t="shared" si="30"/>
        <v>19- Fuchu</v>
      </c>
      <c r="E1984" t="str">
        <f>VLOOKUP($D1984,metadata!$B$2:$S$450,2,FALSE)</f>
        <v>Kato, Y</v>
      </c>
      <c r="F1984" t="str">
        <f>VLOOKUP($D1984,metadata!$B$2:$S$450,3,FALSE)</f>
        <v>Geographic variation in photoperiodic response for the induction of pupal diapause in the Aristolochia-feeding butterfly Atrophaneura alcinous</v>
      </c>
      <c r="G1984" t="str">
        <f>VLOOKUP($D1984,metadata!$B$2:$S$450,4,FALSE)</f>
        <v>10.1303/aez.2005.347</v>
      </c>
      <c r="H1984" t="str">
        <f>VLOOKUP($D1984,metadata!$B$2:$S$450,5,FALSE)</f>
        <v>y</v>
      </c>
      <c r="I1984" t="str">
        <f>VLOOKUP($D1984,metadata!$B$2:$S$450,6,FALSE)</f>
        <v>a</v>
      </c>
      <c r="J1984" t="str">
        <f>VLOOKUP($D1984,metadata!$B$2:$S$450,7,FALSE)</f>
        <v>i</v>
      </c>
      <c r="K1984">
        <f>VLOOKUP($D1984,metadata!$B$2:$S$450,8,FALSE)</f>
        <v>7</v>
      </c>
      <c r="L1984">
        <f>VLOOKUP($D1984,metadata!$B$2:$S$450,9,FALSE)</f>
        <v>5</v>
      </c>
      <c r="M1984">
        <f>VLOOKUP($D1984,metadata!$B$2:$S$450,10,FALSE)</f>
        <v>0</v>
      </c>
      <c r="N1984" t="str">
        <f>VLOOKUP($D1984,metadata!$B$2:$S$450,11,FALSE)</f>
        <v>Atrophaneura alcinous</v>
      </c>
      <c r="O1984" t="str">
        <f>VLOOKUP($D1984,metadata!$B$2:$S$450,12,FALSE)</f>
        <v>lepidoptera</v>
      </c>
      <c r="P1984" t="str">
        <f>VLOOKUP($D1984,metadata!$B$2:$S$450,13,FALSE)</f>
        <v xml:space="preserve"> Fuchu</v>
      </c>
      <c r="Q1984">
        <f>VLOOKUP($D1984,metadata!$B$2:$S$450,14,FALSE)</f>
        <v>35.668968999999997</v>
      </c>
      <c r="R1984">
        <f>VLOOKUP($D1984,metadata!$B$2:$S$450,15,FALSE)</f>
        <v>139.47766899999999</v>
      </c>
      <c r="S1984">
        <f>VLOOKUP($D1984,metadata!$B$2:$S$450,16,FALSE)</f>
        <v>0.05</v>
      </c>
      <c r="T1984">
        <f>VLOOKUP($D1984,metadata!$B$2:$S$450,17,FALSE)</f>
        <v>50</v>
      </c>
      <c r="U1984">
        <f>VLOOKUP($D1984,metadata!$B$2:$S$450,18,FALSE)</f>
        <v>0</v>
      </c>
      <c r="V1984">
        <f>VLOOKUP($D1984,metadata!$B$2:$Z$450,19,FALSE)</f>
        <v>25</v>
      </c>
      <c r="W1984" t="str">
        <f>VLOOKUP($D1984,metadata!$B$2:$Z$450,20,FALSE)</f>
        <v>global average</v>
      </c>
      <c r="X1984">
        <f>VLOOKUP($D1984,metadata!$B$2:$Z$450,21,FALSE)</f>
        <v>0</v>
      </c>
      <c r="Y1984">
        <f>VLOOKUP($D1984,metadata!$B$2:$Z$450,22,FALSE)</f>
        <v>19</v>
      </c>
      <c r="Z1984">
        <f>VLOOKUP($D1984,metadata!$B$2:$Z$450,23,FALSE)</f>
        <v>0</v>
      </c>
      <c r="AA1984">
        <f>VLOOKUP($D1984,metadata!$B$2:$Z$450,24,FALSE)</f>
        <v>0</v>
      </c>
      <c r="AB1984">
        <f>VLOOKUP($D1984,metadata!$B$2:$Z$450,25,FALSE)</f>
        <v>0</v>
      </c>
    </row>
    <row r="1985" spans="3:28" x14ac:dyDescent="0.3">
      <c r="C1985">
        <v>1984</v>
      </c>
      <c r="D1985" s="11" t="str">
        <f t="shared" si="30"/>
        <v>19- Fuchu</v>
      </c>
      <c r="E1985" t="str">
        <f>VLOOKUP($D1985,metadata!$B$2:$S$450,2,FALSE)</f>
        <v>Kato, Y</v>
      </c>
      <c r="F1985" t="str">
        <f>VLOOKUP($D1985,metadata!$B$2:$S$450,3,FALSE)</f>
        <v>Geographic variation in photoperiodic response for the induction of pupal diapause in the Aristolochia-feeding butterfly Atrophaneura alcinous</v>
      </c>
      <c r="G1985" t="str">
        <f>VLOOKUP($D1985,metadata!$B$2:$S$450,4,FALSE)</f>
        <v>10.1303/aez.2005.347</v>
      </c>
      <c r="H1985" t="str">
        <f>VLOOKUP($D1985,metadata!$B$2:$S$450,5,FALSE)</f>
        <v>y</v>
      </c>
      <c r="I1985" t="str">
        <f>VLOOKUP($D1985,metadata!$B$2:$S$450,6,FALSE)</f>
        <v>a</v>
      </c>
      <c r="J1985" t="str">
        <f>VLOOKUP($D1985,metadata!$B$2:$S$450,7,FALSE)</f>
        <v>i</v>
      </c>
      <c r="K1985">
        <f>VLOOKUP($D1985,metadata!$B$2:$S$450,8,FALSE)</f>
        <v>7</v>
      </c>
      <c r="L1985">
        <f>VLOOKUP($D1985,metadata!$B$2:$S$450,9,FALSE)</f>
        <v>5</v>
      </c>
      <c r="M1985">
        <f>VLOOKUP($D1985,metadata!$B$2:$S$450,10,FALSE)</f>
        <v>0</v>
      </c>
      <c r="N1985" t="str">
        <f>VLOOKUP($D1985,metadata!$B$2:$S$450,11,FALSE)</f>
        <v>Atrophaneura alcinous</v>
      </c>
      <c r="O1985" t="str">
        <f>VLOOKUP($D1985,metadata!$B$2:$S$450,12,FALSE)</f>
        <v>lepidoptera</v>
      </c>
      <c r="P1985" t="str">
        <f>VLOOKUP($D1985,metadata!$B$2:$S$450,13,FALSE)</f>
        <v xml:space="preserve"> Fuchu</v>
      </c>
      <c r="Q1985">
        <f>VLOOKUP($D1985,metadata!$B$2:$S$450,14,FALSE)</f>
        <v>35.668968999999997</v>
      </c>
      <c r="R1985">
        <f>VLOOKUP($D1985,metadata!$B$2:$S$450,15,FALSE)</f>
        <v>139.47766899999999</v>
      </c>
      <c r="S1985">
        <f>VLOOKUP($D1985,metadata!$B$2:$S$450,16,FALSE)</f>
        <v>0.05</v>
      </c>
      <c r="T1985">
        <f>VLOOKUP($D1985,metadata!$B$2:$S$450,17,FALSE)</f>
        <v>50</v>
      </c>
      <c r="U1985">
        <f>VLOOKUP($D1985,metadata!$B$2:$S$450,18,FALSE)</f>
        <v>0</v>
      </c>
      <c r="V1985">
        <f>VLOOKUP($D1985,metadata!$B$2:$Z$450,19,FALSE)</f>
        <v>25</v>
      </c>
      <c r="W1985" t="str">
        <f>VLOOKUP($D1985,metadata!$B$2:$Z$450,20,FALSE)</f>
        <v>global average</v>
      </c>
      <c r="X1985">
        <f>VLOOKUP($D1985,metadata!$B$2:$Z$450,21,FALSE)</f>
        <v>0</v>
      </c>
      <c r="Y1985">
        <f>VLOOKUP($D1985,metadata!$B$2:$Z$450,22,FALSE)</f>
        <v>19</v>
      </c>
      <c r="Z1985">
        <f>VLOOKUP($D1985,metadata!$B$2:$Z$450,23,FALSE)</f>
        <v>0</v>
      </c>
      <c r="AA1985">
        <f>VLOOKUP($D1985,metadata!$B$2:$Z$450,24,FALSE)</f>
        <v>0</v>
      </c>
      <c r="AB1985">
        <f>VLOOKUP($D1985,metadata!$B$2:$Z$450,25,FALSE)</f>
        <v>0</v>
      </c>
    </row>
    <row r="1986" spans="3:28" x14ac:dyDescent="0.3">
      <c r="C1986">
        <v>1985</v>
      </c>
      <c r="D1986" s="11" t="str">
        <f t="shared" si="30"/>
        <v>19- Fuchu</v>
      </c>
      <c r="E1986" t="str">
        <f>VLOOKUP($D1986,metadata!$B$2:$S$450,2,FALSE)</f>
        <v>Kato, Y</v>
      </c>
      <c r="F1986" t="str">
        <f>VLOOKUP($D1986,metadata!$B$2:$S$450,3,FALSE)</f>
        <v>Geographic variation in photoperiodic response for the induction of pupal diapause in the Aristolochia-feeding butterfly Atrophaneura alcinous</v>
      </c>
      <c r="G1986" t="str">
        <f>VLOOKUP($D1986,metadata!$B$2:$S$450,4,FALSE)</f>
        <v>10.1303/aez.2005.347</v>
      </c>
      <c r="H1986" t="str">
        <f>VLOOKUP($D1986,metadata!$B$2:$S$450,5,FALSE)</f>
        <v>y</v>
      </c>
      <c r="I1986" t="str">
        <f>VLOOKUP($D1986,metadata!$B$2:$S$450,6,FALSE)</f>
        <v>a</v>
      </c>
      <c r="J1986" t="str">
        <f>VLOOKUP($D1986,metadata!$B$2:$S$450,7,FALSE)</f>
        <v>i</v>
      </c>
      <c r="K1986">
        <f>VLOOKUP($D1986,metadata!$B$2:$S$450,8,FALSE)</f>
        <v>7</v>
      </c>
      <c r="L1986">
        <f>VLOOKUP($D1986,metadata!$B$2:$S$450,9,FALSE)</f>
        <v>5</v>
      </c>
      <c r="M1986">
        <f>VLOOKUP($D1986,metadata!$B$2:$S$450,10,FALSE)</f>
        <v>0</v>
      </c>
      <c r="N1986" t="str">
        <f>VLOOKUP($D1986,metadata!$B$2:$S$450,11,FALSE)</f>
        <v>Atrophaneura alcinous</v>
      </c>
      <c r="O1986" t="str">
        <f>VLOOKUP($D1986,metadata!$B$2:$S$450,12,FALSE)</f>
        <v>lepidoptera</v>
      </c>
      <c r="P1986" t="str">
        <f>VLOOKUP($D1986,metadata!$B$2:$S$450,13,FALSE)</f>
        <v xml:space="preserve"> Fuchu</v>
      </c>
      <c r="Q1986">
        <f>VLOOKUP($D1986,metadata!$B$2:$S$450,14,FALSE)</f>
        <v>35.668968999999997</v>
      </c>
      <c r="R1986">
        <f>VLOOKUP($D1986,metadata!$B$2:$S$450,15,FALSE)</f>
        <v>139.47766899999999</v>
      </c>
      <c r="S1986">
        <f>VLOOKUP($D1986,metadata!$B$2:$S$450,16,FALSE)</f>
        <v>0.05</v>
      </c>
      <c r="T1986">
        <f>VLOOKUP($D1986,metadata!$B$2:$S$450,17,FALSE)</f>
        <v>50</v>
      </c>
      <c r="U1986">
        <f>VLOOKUP($D1986,metadata!$B$2:$S$450,18,FALSE)</f>
        <v>0</v>
      </c>
      <c r="V1986">
        <f>VLOOKUP($D1986,metadata!$B$2:$Z$450,19,FALSE)</f>
        <v>25</v>
      </c>
      <c r="W1986" t="str">
        <f>VLOOKUP($D1986,metadata!$B$2:$Z$450,20,FALSE)</f>
        <v>global average</v>
      </c>
      <c r="X1986">
        <f>VLOOKUP($D1986,metadata!$B$2:$Z$450,21,FALSE)</f>
        <v>0</v>
      </c>
      <c r="Y1986">
        <f>VLOOKUP($D1986,metadata!$B$2:$Z$450,22,FALSE)</f>
        <v>19</v>
      </c>
      <c r="Z1986">
        <f>VLOOKUP($D1986,metadata!$B$2:$Z$450,23,FALSE)</f>
        <v>0</v>
      </c>
      <c r="AA1986">
        <f>VLOOKUP($D1986,metadata!$B$2:$Z$450,24,FALSE)</f>
        <v>0</v>
      </c>
      <c r="AB1986">
        <f>VLOOKUP($D1986,metadata!$B$2:$Z$450,25,FALSE)</f>
        <v>0</v>
      </c>
    </row>
    <row r="1987" spans="3:28" x14ac:dyDescent="0.3">
      <c r="C1987">
        <v>1986</v>
      </c>
      <c r="D1987" s="11" t="str">
        <f t="shared" ref="D1987:D2050" si="31">VLOOKUP(C1987,$A$1:$B$451,2)</f>
        <v>19- Fuchu</v>
      </c>
      <c r="E1987" t="str">
        <f>VLOOKUP($D1987,metadata!$B$2:$S$450,2,FALSE)</f>
        <v>Kato, Y</v>
      </c>
      <c r="F1987" t="str">
        <f>VLOOKUP($D1987,metadata!$B$2:$S$450,3,FALSE)</f>
        <v>Geographic variation in photoperiodic response for the induction of pupal diapause in the Aristolochia-feeding butterfly Atrophaneura alcinous</v>
      </c>
      <c r="G1987" t="str">
        <f>VLOOKUP($D1987,metadata!$B$2:$S$450,4,FALSE)</f>
        <v>10.1303/aez.2005.347</v>
      </c>
      <c r="H1987" t="str">
        <f>VLOOKUP($D1987,metadata!$B$2:$S$450,5,FALSE)</f>
        <v>y</v>
      </c>
      <c r="I1987" t="str">
        <f>VLOOKUP($D1987,metadata!$B$2:$S$450,6,FALSE)</f>
        <v>a</v>
      </c>
      <c r="J1987" t="str">
        <f>VLOOKUP($D1987,metadata!$B$2:$S$450,7,FALSE)</f>
        <v>i</v>
      </c>
      <c r="K1987">
        <f>VLOOKUP($D1987,metadata!$B$2:$S$450,8,FALSE)</f>
        <v>7</v>
      </c>
      <c r="L1987">
        <f>VLOOKUP($D1987,metadata!$B$2:$S$450,9,FALSE)</f>
        <v>5</v>
      </c>
      <c r="M1987">
        <f>VLOOKUP($D1987,metadata!$B$2:$S$450,10,FALSE)</f>
        <v>0</v>
      </c>
      <c r="N1987" t="str">
        <f>VLOOKUP($D1987,metadata!$B$2:$S$450,11,FALSE)</f>
        <v>Atrophaneura alcinous</v>
      </c>
      <c r="O1987" t="str">
        <f>VLOOKUP($D1987,metadata!$B$2:$S$450,12,FALSE)</f>
        <v>lepidoptera</v>
      </c>
      <c r="P1987" t="str">
        <f>VLOOKUP($D1987,metadata!$B$2:$S$450,13,FALSE)</f>
        <v xml:space="preserve"> Fuchu</v>
      </c>
      <c r="Q1987">
        <f>VLOOKUP($D1987,metadata!$B$2:$S$450,14,FALSE)</f>
        <v>35.668968999999997</v>
      </c>
      <c r="R1987">
        <f>VLOOKUP($D1987,metadata!$B$2:$S$450,15,FALSE)</f>
        <v>139.47766899999999</v>
      </c>
      <c r="S1987">
        <f>VLOOKUP($D1987,metadata!$B$2:$S$450,16,FALSE)</f>
        <v>0.05</v>
      </c>
      <c r="T1987">
        <f>VLOOKUP($D1987,metadata!$B$2:$S$450,17,FALSE)</f>
        <v>50</v>
      </c>
      <c r="U1987">
        <f>VLOOKUP($D1987,metadata!$B$2:$S$450,18,FALSE)</f>
        <v>0</v>
      </c>
      <c r="V1987">
        <f>VLOOKUP($D1987,metadata!$B$2:$Z$450,19,FALSE)</f>
        <v>25</v>
      </c>
      <c r="W1987" t="str">
        <f>VLOOKUP($D1987,metadata!$B$2:$Z$450,20,FALSE)</f>
        <v>global average</v>
      </c>
      <c r="X1987">
        <f>VLOOKUP($D1987,metadata!$B$2:$Z$450,21,FALSE)</f>
        <v>0</v>
      </c>
      <c r="Y1987">
        <f>VLOOKUP($D1987,metadata!$B$2:$Z$450,22,FALSE)</f>
        <v>19</v>
      </c>
      <c r="Z1987">
        <f>VLOOKUP($D1987,metadata!$B$2:$Z$450,23,FALSE)</f>
        <v>0</v>
      </c>
      <c r="AA1987">
        <f>VLOOKUP($D1987,metadata!$B$2:$Z$450,24,FALSE)</f>
        <v>0</v>
      </c>
      <c r="AB1987">
        <f>VLOOKUP($D1987,metadata!$B$2:$Z$450,25,FALSE)</f>
        <v>0</v>
      </c>
    </row>
    <row r="1988" spans="3:28" x14ac:dyDescent="0.3">
      <c r="C1988">
        <v>1987</v>
      </c>
      <c r="D1988" s="11" t="str">
        <f t="shared" si="31"/>
        <v>19- Fuchu</v>
      </c>
      <c r="E1988" t="str">
        <f>VLOOKUP($D1988,metadata!$B$2:$S$450,2,FALSE)</f>
        <v>Kato, Y</v>
      </c>
      <c r="F1988" t="str">
        <f>VLOOKUP($D1988,metadata!$B$2:$S$450,3,FALSE)</f>
        <v>Geographic variation in photoperiodic response for the induction of pupal diapause in the Aristolochia-feeding butterfly Atrophaneura alcinous</v>
      </c>
      <c r="G1988" t="str">
        <f>VLOOKUP($D1988,metadata!$B$2:$S$450,4,FALSE)</f>
        <v>10.1303/aez.2005.347</v>
      </c>
      <c r="H1988" t="str">
        <f>VLOOKUP($D1988,metadata!$B$2:$S$450,5,FALSE)</f>
        <v>y</v>
      </c>
      <c r="I1988" t="str">
        <f>VLOOKUP($D1988,metadata!$B$2:$S$450,6,FALSE)</f>
        <v>a</v>
      </c>
      <c r="J1988" t="str">
        <f>VLOOKUP($D1988,metadata!$B$2:$S$450,7,FALSE)</f>
        <v>i</v>
      </c>
      <c r="K1988">
        <f>VLOOKUP($D1988,metadata!$B$2:$S$450,8,FALSE)</f>
        <v>7</v>
      </c>
      <c r="L1988">
        <f>VLOOKUP($D1988,metadata!$B$2:$S$450,9,FALSE)</f>
        <v>5</v>
      </c>
      <c r="M1988">
        <f>VLOOKUP($D1988,metadata!$B$2:$S$450,10,FALSE)</f>
        <v>0</v>
      </c>
      <c r="N1988" t="str">
        <f>VLOOKUP($D1988,metadata!$B$2:$S$450,11,FALSE)</f>
        <v>Atrophaneura alcinous</v>
      </c>
      <c r="O1988" t="str">
        <f>VLOOKUP($D1988,metadata!$B$2:$S$450,12,FALSE)</f>
        <v>lepidoptera</v>
      </c>
      <c r="P1988" t="str">
        <f>VLOOKUP($D1988,metadata!$B$2:$S$450,13,FALSE)</f>
        <v xml:space="preserve"> Fuchu</v>
      </c>
      <c r="Q1988">
        <f>VLOOKUP($D1988,metadata!$B$2:$S$450,14,FALSE)</f>
        <v>35.668968999999997</v>
      </c>
      <c r="R1988">
        <f>VLOOKUP($D1988,metadata!$B$2:$S$450,15,FALSE)</f>
        <v>139.47766899999999</v>
      </c>
      <c r="S1988">
        <f>VLOOKUP($D1988,metadata!$B$2:$S$450,16,FALSE)</f>
        <v>0.05</v>
      </c>
      <c r="T1988">
        <f>VLOOKUP($D1988,metadata!$B$2:$S$450,17,FALSE)</f>
        <v>50</v>
      </c>
      <c r="U1988">
        <f>VLOOKUP($D1988,metadata!$B$2:$S$450,18,FALSE)</f>
        <v>0</v>
      </c>
      <c r="V1988">
        <f>VLOOKUP($D1988,metadata!$B$2:$Z$450,19,FALSE)</f>
        <v>25</v>
      </c>
      <c r="W1988" t="str">
        <f>VLOOKUP($D1988,metadata!$B$2:$Z$450,20,FALSE)</f>
        <v>global average</v>
      </c>
      <c r="X1988">
        <f>VLOOKUP($D1988,metadata!$B$2:$Z$450,21,FALSE)</f>
        <v>0</v>
      </c>
      <c r="Y1988">
        <f>VLOOKUP($D1988,metadata!$B$2:$Z$450,22,FALSE)</f>
        <v>19</v>
      </c>
      <c r="Z1988">
        <f>VLOOKUP($D1988,metadata!$B$2:$Z$450,23,FALSE)</f>
        <v>0</v>
      </c>
      <c r="AA1988">
        <f>VLOOKUP($D1988,metadata!$B$2:$Z$450,24,FALSE)</f>
        <v>0</v>
      </c>
      <c r="AB1988">
        <f>VLOOKUP($D1988,metadata!$B$2:$Z$450,25,FALSE)</f>
        <v>0</v>
      </c>
    </row>
    <row r="1989" spans="3:28" x14ac:dyDescent="0.3">
      <c r="C1989">
        <v>1988</v>
      </c>
      <c r="D1989" s="11" t="str">
        <f t="shared" si="31"/>
        <v>19- Fuchu</v>
      </c>
      <c r="E1989" t="str">
        <f>VLOOKUP($D1989,metadata!$B$2:$S$450,2,FALSE)</f>
        <v>Kato, Y</v>
      </c>
      <c r="F1989" t="str">
        <f>VLOOKUP($D1989,metadata!$B$2:$S$450,3,FALSE)</f>
        <v>Geographic variation in photoperiodic response for the induction of pupal diapause in the Aristolochia-feeding butterfly Atrophaneura alcinous</v>
      </c>
      <c r="G1989" t="str">
        <f>VLOOKUP($D1989,metadata!$B$2:$S$450,4,FALSE)</f>
        <v>10.1303/aez.2005.347</v>
      </c>
      <c r="H1989" t="str">
        <f>VLOOKUP($D1989,metadata!$B$2:$S$450,5,FALSE)</f>
        <v>y</v>
      </c>
      <c r="I1989" t="str">
        <f>VLOOKUP($D1989,metadata!$B$2:$S$450,6,FALSE)</f>
        <v>a</v>
      </c>
      <c r="J1989" t="str">
        <f>VLOOKUP($D1989,metadata!$B$2:$S$450,7,FALSE)</f>
        <v>i</v>
      </c>
      <c r="K1989">
        <f>VLOOKUP($D1989,metadata!$B$2:$S$450,8,FALSE)</f>
        <v>7</v>
      </c>
      <c r="L1989">
        <f>VLOOKUP($D1989,metadata!$B$2:$S$450,9,FALSE)</f>
        <v>5</v>
      </c>
      <c r="M1989">
        <f>VLOOKUP($D1989,metadata!$B$2:$S$450,10,FALSE)</f>
        <v>0</v>
      </c>
      <c r="N1989" t="str">
        <f>VLOOKUP($D1989,metadata!$B$2:$S$450,11,FALSE)</f>
        <v>Atrophaneura alcinous</v>
      </c>
      <c r="O1989" t="str">
        <f>VLOOKUP($D1989,metadata!$B$2:$S$450,12,FALSE)</f>
        <v>lepidoptera</v>
      </c>
      <c r="P1989" t="str">
        <f>VLOOKUP($D1989,metadata!$B$2:$S$450,13,FALSE)</f>
        <v xml:space="preserve"> Fuchu</v>
      </c>
      <c r="Q1989">
        <f>VLOOKUP($D1989,metadata!$B$2:$S$450,14,FALSE)</f>
        <v>35.668968999999997</v>
      </c>
      <c r="R1989">
        <f>VLOOKUP($D1989,metadata!$B$2:$S$450,15,FALSE)</f>
        <v>139.47766899999999</v>
      </c>
      <c r="S1989">
        <f>VLOOKUP($D1989,metadata!$B$2:$S$450,16,FALSE)</f>
        <v>0.05</v>
      </c>
      <c r="T1989">
        <f>VLOOKUP($D1989,metadata!$B$2:$S$450,17,FALSE)</f>
        <v>50</v>
      </c>
      <c r="U1989">
        <f>VLOOKUP($D1989,metadata!$B$2:$S$450,18,FALSE)</f>
        <v>0</v>
      </c>
      <c r="V1989">
        <f>VLOOKUP($D1989,metadata!$B$2:$Z$450,19,FALSE)</f>
        <v>25</v>
      </c>
      <c r="W1989" t="str">
        <f>VLOOKUP($D1989,metadata!$B$2:$Z$450,20,FALSE)</f>
        <v>global average</v>
      </c>
      <c r="X1989">
        <f>VLOOKUP($D1989,metadata!$B$2:$Z$450,21,FALSE)</f>
        <v>0</v>
      </c>
      <c r="Y1989">
        <f>VLOOKUP($D1989,metadata!$B$2:$Z$450,22,FALSE)</f>
        <v>19</v>
      </c>
      <c r="Z1989">
        <f>VLOOKUP($D1989,metadata!$B$2:$Z$450,23,FALSE)</f>
        <v>0</v>
      </c>
      <c r="AA1989">
        <f>VLOOKUP($D1989,metadata!$B$2:$Z$450,24,FALSE)</f>
        <v>0</v>
      </c>
      <c r="AB1989">
        <f>VLOOKUP($D1989,metadata!$B$2:$Z$450,25,FALSE)</f>
        <v>0</v>
      </c>
    </row>
    <row r="1990" spans="3:28" x14ac:dyDescent="0.3">
      <c r="C1990">
        <v>1989</v>
      </c>
      <c r="D1990" s="11" t="str">
        <f t="shared" si="31"/>
        <v>19- Fuchu</v>
      </c>
      <c r="E1990" t="str">
        <f>VLOOKUP($D1990,metadata!$B$2:$S$450,2,FALSE)</f>
        <v>Kato, Y</v>
      </c>
      <c r="F1990" t="str">
        <f>VLOOKUP($D1990,metadata!$B$2:$S$450,3,FALSE)</f>
        <v>Geographic variation in photoperiodic response for the induction of pupal diapause in the Aristolochia-feeding butterfly Atrophaneura alcinous</v>
      </c>
      <c r="G1990" t="str">
        <f>VLOOKUP($D1990,metadata!$B$2:$S$450,4,FALSE)</f>
        <v>10.1303/aez.2005.347</v>
      </c>
      <c r="H1990" t="str">
        <f>VLOOKUP($D1990,metadata!$B$2:$S$450,5,FALSE)</f>
        <v>y</v>
      </c>
      <c r="I1990" t="str">
        <f>VLOOKUP($D1990,metadata!$B$2:$S$450,6,FALSE)</f>
        <v>a</v>
      </c>
      <c r="J1990" t="str">
        <f>VLOOKUP($D1990,metadata!$B$2:$S$450,7,FALSE)</f>
        <v>i</v>
      </c>
      <c r="K1990">
        <f>VLOOKUP($D1990,metadata!$B$2:$S$450,8,FALSE)</f>
        <v>7</v>
      </c>
      <c r="L1990">
        <f>VLOOKUP($D1990,metadata!$B$2:$S$450,9,FALSE)</f>
        <v>5</v>
      </c>
      <c r="M1990">
        <f>VLOOKUP($D1990,metadata!$B$2:$S$450,10,FALSE)</f>
        <v>0</v>
      </c>
      <c r="N1990" t="str">
        <f>VLOOKUP($D1990,metadata!$B$2:$S$450,11,FALSE)</f>
        <v>Atrophaneura alcinous</v>
      </c>
      <c r="O1990" t="str">
        <f>VLOOKUP($D1990,metadata!$B$2:$S$450,12,FALSE)</f>
        <v>lepidoptera</v>
      </c>
      <c r="P1990" t="str">
        <f>VLOOKUP($D1990,metadata!$B$2:$S$450,13,FALSE)</f>
        <v xml:space="preserve"> Fuchu</v>
      </c>
      <c r="Q1990">
        <f>VLOOKUP($D1990,metadata!$B$2:$S$450,14,FALSE)</f>
        <v>35.668968999999997</v>
      </c>
      <c r="R1990">
        <f>VLOOKUP($D1990,metadata!$B$2:$S$450,15,FALSE)</f>
        <v>139.47766899999999</v>
      </c>
      <c r="S1990">
        <f>VLOOKUP($D1990,metadata!$B$2:$S$450,16,FALSE)</f>
        <v>0.05</v>
      </c>
      <c r="T1990">
        <f>VLOOKUP($D1990,metadata!$B$2:$S$450,17,FALSE)</f>
        <v>50</v>
      </c>
      <c r="U1990">
        <f>VLOOKUP($D1990,metadata!$B$2:$S$450,18,FALSE)</f>
        <v>0</v>
      </c>
      <c r="V1990">
        <f>VLOOKUP($D1990,metadata!$B$2:$Z$450,19,FALSE)</f>
        <v>25</v>
      </c>
      <c r="W1990" t="str">
        <f>VLOOKUP($D1990,metadata!$B$2:$Z$450,20,FALSE)</f>
        <v>global average</v>
      </c>
      <c r="X1990">
        <f>VLOOKUP($D1990,metadata!$B$2:$Z$450,21,FALSE)</f>
        <v>0</v>
      </c>
      <c r="Y1990">
        <f>VLOOKUP($D1990,metadata!$B$2:$Z$450,22,FALSE)</f>
        <v>19</v>
      </c>
      <c r="Z1990">
        <f>VLOOKUP($D1990,metadata!$B$2:$Z$450,23,FALSE)</f>
        <v>0</v>
      </c>
      <c r="AA1990">
        <f>VLOOKUP($D1990,metadata!$B$2:$Z$450,24,FALSE)</f>
        <v>0</v>
      </c>
      <c r="AB1990">
        <f>VLOOKUP($D1990,metadata!$B$2:$Z$450,25,FALSE)</f>
        <v>0</v>
      </c>
    </row>
    <row r="1991" spans="3:28" x14ac:dyDescent="0.3">
      <c r="C1991">
        <v>1990</v>
      </c>
      <c r="D1991" s="11" t="str">
        <f t="shared" si="31"/>
        <v>19- Fuchu</v>
      </c>
      <c r="E1991" t="str">
        <f>VLOOKUP($D1991,metadata!$B$2:$S$450,2,FALSE)</f>
        <v>Kato, Y</v>
      </c>
      <c r="F1991" t="str">
        <f>VLOOKUP($D1991,metadata!$B$2:$S$450,3,FALSE)</f>
        <v>Geographic variation in photoperiodic response for the induction of pupal diapause in the Aristolochia-feeding butterfly Atrophaneura alcinous</v>
      </c>
      <c r="G1991" t="str">
        <f>VLOOKUP($D1991,metadata!$B$2:$S$450,4,FALSE)</f>
        <v>10.1303/aez.2005.347</v>
      </c>
      <c r="H1991" t="str">
        <f>VLOOKUP($D1991,metadata!$B$2:$S$450,5,FALSE)</f>
        <v>y</v>
      </c>
      <c r="I1991" t="str">
        <f>VLOOKUP($D1991,metadata!$B$2:$S$450,6,FALSE)</f>
        <v>a</v>
      </c>
      <c r="J1991" t="str">
        <f>VLOOKUP($D1991,metadata!$B$2:$S$450,7,FALSE)</f>
        <v>i</v>
      </c>
      <c r="K1991">
        <f>VLOOKUP($D1991,metadata!$B$2:$S$450,8,FALSE)</f>
        <v>7</v>
      </c>
      <c r="L1991">
        <f>VLOOKUP($D1991,metadata!$B$2:$S$450,9,FALSE)</f>
        <v>5</v>
      </c>
      <c r="M1991">
        <f>VLOOKUP($D1991,metadata!$B$2:$S$450,10,FALSE)</f>
        <v>0</v>
      </c>
      <c r="N1991" t="str">
        <f>VLOOKUP($D1991,metadata!$B$2:$S$450,11,FALSE)</f>
        <v>Atrophaneura alcinous</v>
      </c>
      <c r="O1991" t="str">
        <f>VLOOKUP($D1991,metadata!$B$2:$S$450,12,FALSE)</f>
        <v>lepidoptera</v>
      </c>
      <c r="P1991" t="str">
        <f>VLOOKUP($D1991,metadata!$B$2:$S$450,13,FALSE)</f>
        <v xml:space="preserve"> Fuchu</v>
      </c>
      <c r="Q1991">
        <f>VLOOKUP($D1991,metadata!$B$2:$S$450,14,FALSE)</f>
        <v>35.668968999999997</v>
      </c>
      <c r="R1991">
        <f>VLOOKUP($D1991,metadata!$B$2:$S$450,15,FALSE)</f>
        <v>139.47766899999999</v>
      </c>
      <c r="S1991">
        <f>VLOOKUP($D1991,metadata!$B$2:$S$450,16,FALSE)</f>
        <v>0.05</v>
      </c>
      <c r="T1991">
        <f>VLOOKUP($D1991,metadata!$B$2:$S$450,17,FALSE)</f>
        <v>50</v>
      </c>
      <c r="U1991">
        <f>VLOOKUP($D1991,metadata!$B$2:$S$450,18,FALSE)</f>
        <v>0</v>
      </c>
      <c r="V1991">
        <f>VLOOKUP($D1991,metadata!$B$2:$Z$450,19,FALSE)</f>
        <v>25</v>
      </c>
      <c r="W1991" t="str">
        <f>VLOOKUP($D1991,metadata!$B$2:$Z$450,20,FALSE)</f>
        <v>global average</v>
      </c>
      <c r="X1991">
        <f>VLOOKUP($D1991,metadata!$B$2:$Z$450,21,FALSE)</f>
        <v>0</v>
      </c>
      <c r="Y1991">
        <f>VLOOKUP($D1991,metadata!$B$2:$Z$450,22,FALSE)</f>
        <v>19</v>
      </c>
      <c r="Z1991">
        <f>VLOOKUP($D1991,metadata!$B$2:$Z$450,23,FALSE)</f>
        <v>0</v>
      </c>
      <c r="AA1991">
        <f>VLOOKUP($D1991,metadata!$B$2:$Z$450,24,FALSE)</f>
        <v>0</v>
      </c>
      <c r="AB1991">
        <f>VLOOKUP($D1991,metadata!$B$2:$Z$450,25,FALSE)</f>
        <v>0</v>
      </c>
    </row>
    <row r="1992" spans="3:28" x14ac:dyDescent="0.3">
      <c r="C1992">
        <v>1991</v>
      </c>
      <c r="D1992" s="11" t="str">
        <f t="shared" si="31"/>
        <v>19- Fuchu</v>
      </c>
      <c r="E1992" t="str">
        <f>VLOOKUP($D1992,metadata!$B$2:$S$450,2,FALSE)</f>
        <v>Kato, Y</v>
      </c>
      <c r="F1992" t="str">
        <f>VLOOKUP($D1992,metadata!$B$2:$S$450,3,FALSE)</f>
        <v>Geographic variation in photoperiodic response for the induction of pupal diapause in the Aristolochia-feeding butterfly Atrophaneura alcinous</v>
      </c>
      <c r="G1992" t="str">
        <f>VLOOKUP($D1992,metadata!$B$2:$S$450,4,FALSE)</f>
        <v>10.1303/aez.2005.347</v>
      </c>
      <c r="H1992" t="str">
        <f>VLOOKUP($D1992,metadata!$B$2:$S$450,5,FALSE)</f>
        <v>y</v>
      </c>
      <c r="I1992" t="str">
        <f>VLOOKUP($D1992,metadata!$B$2:$S$450,6,FALSE)</f>
        <v>a</v>
      </c>
      <c r="J1992" t="str">
        <f>VLOOKUP($D1992,metadata!$B$2:$S$450,7,FALSE)</f>
        <v>i</v>
      </c>
      <c r="K1992">
        <f>VLOOKUP($D1992,metadata!$B$2:$S$450,8,FALSE)</f>
        <v>7</v>
      </c>
      <c r="L1992">
        <f>VLOOKUP($D1992,metadata!$B$2:$S$450,9,FALSE)</f>
        <v>5</v>
      </c>
      <c r="M1992">
        <f>VLOOKUP($D1992,metadata!$B$2:$S$450,10,FALSE)</f>
        <v>0</v>
      </c>
      <c r="N1992" t="str">
        <f>VLOOKUP($D1992,metadata!$B$2:$S$450,11,FALSE)</f>
        <v>Atrophaneura alcinous</v>
      </c>
      <c r="O1992" t="str">
        <f>VLOOKUP($D1992,metadata!$B$2:$S$450,12,FALSE)</f>
        <v>lepidoptera</v>
      </c>
      <c r="P1992" t="str">
        <f>VLOOKUP($D1992,metadata!$B$2:$S$450,13,FALSE)</f>
        <v xml:space="preserve"> Fuchu</v>
      </c>
      <c r="Q1992">
        <f>VLOOKUP($D1992,metadata!$B$2:$S$450,14,FALSE)</f>
        <v>35.668968999999997</v>
      </c>
      <c r="R1992">
        <f>VLOOKUP($D1992,metadata!$B$2:$S$450,15,FALSE)</f>
        <v>139.47766899999999</v>
      </c>
      <c r="S1992">
        <f>VLOOKUP($D1992,metadata!$B$2:$S$450,16,FALSE)</f>
        <v>0.05</v>
      </c>
      <c r="T1992">
        <f>VLOOKUP($D1992,metadata!$B$2:$S$450,17,FALSE)</f>
        <v>50</v>
      </c>
      <c r="U1992">
        <f>VLOOKUP($D1992,metadata!$B$2:$S$450,18,FALSE)</f>
        <v>0</v>
      </c>
      <c r="V1992">
        <f>VLOOKUP($D1992,metadata!$B$2:$Z$450,19,FALSE)</f>
        <v>25</v>
      </c>
      <c r="W1992" t="str">
        <f>VLOOKUP($D1992,metadata!$B$2:$Z$450,20,FALSE)</f>
        <v>global average</v>
      </c>
      <c r="X1992">
        <f>VLOOKUP($D1992,metadata!$B$2:$Z$450,21,FALSE)</f>
        <v>0</v>
      </c>
      <c r="Y1992">
        <f>VLOOKUP($D1992,metadata!$B$2:$Z$450,22,FALSE)</f>
        <v>19</v>
      </c>
      <c r="Z1992">
        <f>VLOOKUP($D1992,metadata!$B$2:$Z$450,23,FALSE)</f>
        <v>0</v>
      </c>
      <c r="AA1992">
        <f>VLOOKUP($D1992,metadata!$B$2:$Z$450,24,FALSE)</f>
        <v>0</v>
      </c>
      <c r="AB1992">
        <f>VLOOKUP($D1992,metadata!$B$2:$Z$450,25,FALSE)</f>
        <v>0</v>
      </c>
    </row>
    <row r="1993" spans="3:28" x14ac:dyDescent="0.3">
      <c r="C1993">
        <v>1992</v>
      </c>
      <c r="D1993" s="11" t="str">
        <f t="shared" si="31"/>
        <v>19- Fuchu</v>
      </c>
      <c r="E1993" t="str">
        <f>VLOOKUP($D1993,metadata!$B$2:$S$450,2,FALSE)</f>
        <v>Kato, Y</v>
      </c>
      <c r="F1993" t="str">
        <f>VLOOKUP($D1993,metadata!$B$2:$S$450,3,FALSE)</f>
        <v>Geographic variation in photoperiodic response for the induction of pupal diapause in the Aristolochia-feeding butterfly Atrophaneura alcinous</v>
      </c>
      <c r="G1993" t="str">
        <f>VLOOKUP($D1993,metadata!$B$2:$S$450,4,FALSE)</f>
        <v>10.1303/aez.2005.347</v>
      </c>
      <c r="H1993" t="str">
        <f>VLOOKUP($D1993,metadata!$B$2:$S$450,5,FALSE)</f>
        <v>y</v>
      </c>
      <c r="I1993" t="str">
        <f>VLOOKUP($D1993,metadata!$B$2:$S$450,6,FALSE)</f>
        <v>a</v>
      </c>
      <c r="J1993" t="str">
        <f>VLOOKUP($D1993,metadata!$B$2:$S$450,7,FALSE)</f>
        <v>i</v>
      </c>
      <c r="K1993">
        <f>VLOOKUP($D1993,metadata!$B$2:$S$450,8,FALSE)</f>
        <v>7</v>
      </c>
      <c r="L1993">
        <f>VLOOKUP($D1993,metadata!$B$2:$S$450,9,FALSE)</f>
        <v>5</v>
      </c>
      <c r="M1993">
        <f>VLOOKUP($D1993,metadata!$B$2:$S$450,10,FALSE)</f>
        <v>0</v>
      </c>
      <c r="N1993" t="str">
        <f>VLOOKUP($D1993,metadata!$B$2:$S$450,11,FALSE)</f>
        <v>Atrophaneura alcinous</v>
      </c>
      <c r="O1993" t="str">
        <f>VLOOKUP($D1993,metadata!$B$2:$S$450,12,FALSE)</f>
        <v>lepidoptera</v>
      </c>
      <c r="P1993" t="str">
        <f>VLOOKUP($D1993,metadata!$B$2:$S$450,13,FALSE)</f>
        <v xml:space="preserve"> Fuchu</v>
      </c>
      <c r="Q1993">
        <f>VLOOKUP($D1993,metadata!$B$2:$S$450,14,FALSE)</f>
        <v>35.668968999999997</v>
      </c>
      <c r="R1993">
        <f>VLOOKUP($D1993,metadata!$B$2:$S$450,15,FALSE)</f>
        <v>139.47766899999999</v>
      </c>
      <c r="S1993">
        <f>VLOOKUP($D1993,metadata!$B$2:$S$450,16,FALSE)</f>
        <v>0.05</v>
      </c>
      <c r="T1993">
        <f>VLOOKUP($D1993,metadata!$B$2:$S$450,17,FALSE)</f>
        <v>50</v>
      </c>
      <c r="U1993">
        <f>VLOOKUP($D1993,metadata!$B$2:$S$450,18,FALSE)</f>
        <v>0</v>
      </c>
      <c r="V1993">
        <f>VLOOKUP($D1993,metadata!$B$2:$Z$450,19,FALSE)</f>
        <v>25</v>
      </c>
      <c r="W1993" t="str">
        <f>VLOOKUP($D1993,metadata!$B$2:$Z$450,20,FALSE)</f>
        <v>global average</v>
      </c>
      <c r="X1993">
        <f>VLOOKUP($D1993,metadata!$B$2:$Z$450,21,FALSE)</f>
        <v>0</v>
      </c>
      <c r="Y1993">
        <f>VLOOKUP($D1993,metadata!$B$2:$Z$450,22,FALSE)</f>
        <v>19</v>
      </c>
      <c r="Z1993">
        <f>VLOOKUP($D1993,metadata!$B$2:$Z$450,23,FALSE)</f>
        <v>0</v>
      </c>
      <c r="AA1993">
        <f>VLOOKUP($D1993,metadata!$B$2:$Z$450,24,FALSE)</f>
        <v>0</v>
      </c>
      <c r="AB1993">
        <f>VLOOKUP($D1993,metadata!$B$2:$Z$450,25,FALSE)</f>
        <v>0</v>
      </c>
    </row>
    <row r="1994" spans="3:28" x14ac:dyDescent="0.3">
      <c r="C1994">
        <v>1993</v>
      </c>
      <c r="D1994" s="11" t="str">
        <f t="shared" si="31"/>
        <v>19- Fuchu</v>
      </c>
      <c r="E1994" t="str">
        <f>VLOOKUP($D1994,metadata!$B$2:$S$450,2,FALSE)</f>
        <v>Kato, Y</v>
      </c>
      <c r="F1994" t="str">
        <f>VLOOKUP($D1994,metadata!$B$2:$S$450,3,FALSE)</f>
        <v>Geographic variation in photoperiodic response for the induction of pupal diapause in the Aristolochia-feeding butterfly Atrophaneura alcinous</v>
      </c>
      <c r="G1994" t="str">
        <f>VLOOKUP($D1994,metadata!$B$2:$S$450,4,FALSE)</f>
        <v>10.1303/aez.2005.347</v>
      </c>
      <c r="H1994" t="str">
        <f>VLOOKUP($D1994,metadata!$B$2:$S$450,5,FALSE)</f>
        <v>y</v>
      </c>
      <c r="I1994" t="str">
        <f>VLOOKUP($D1994,metadata!$B$2:$S$450,6,FALSE)</f>
        <v>a</v>
      </c>
      <c r="J1994" t="str">
        <f>VLOOKUP($D1994,metadata!$B$2:$S$450,7,FALSE)</f>
        <v>i</v>
      </c>
      <c r="K1994">
        <f>VLOOKUP($D1994,metadata!$B$2:$S$450,8,FALSE)</f>
        <v>7</v>
      </c>
      <c r="L1994">
        <f>VLOOKUP($D1994,metadata!$B$2:$S$450,9,FALSE)</f>
        <v>5</v>
      </c>
      <c r="M1994">
        <f>VLOOKUP($D1994,metadata!$B$2:$S$450,10,FALSE)</f>
        <v>0</v>
      </c>
      <c r="N1994" t="str">
        <f>VLOOKUP($D1994,metadata!$B$2:$S$450,11,FALSE)</f>
        <v>Atrophaneura alcinous</v>
      </c>
      <c r="O1994" t="str">
        <f>VLOOKUP($D1994,metadata!$B$2:$S$450,12,FALSE)</f>
        <v>lepidoptera</v>
      </c>
      <c r="P1994" t="str">
        <f>VLOOKUP($D1994,metadata!$B$2:$S$450,13,FALSE)</f>
        <v xml:space="preserve"> Fuchu</v>
      </c>
      <c r="Q1994">
        <f>VLOOKUP($D1994,metadata!$B$2:$S$450,14,FALSE)</f>
        <v>35.668968999999997</v>
      </c>
      <c r="R1994">
        <f>VLOOKUP($D1994,metadata!$B$2:$S$450,15,FALSE)</f>
        <v>139.47766899999999</v>
      </c>
      <c r="S1994">
        <f>VLOOKUP($D1994,metadata!$B$2:$S$450,16,FALSE)</f>
        <v>0.05</v>
      </c>
      <c r="T1994">
        <f>VLOOKUP($D1994,metadata!$B$2:$S$450,17,FALSE)</f>
        <v>50</v>
      </c>
      <c r="U1994">
        <f>VLOOKUP($D1994,metadata!$B$2:$S$450,18,FALSE)</f>
        <v>0</v>
      </c>
      <c r="V1994">
        <f>VLOOKUP($D1994,metadata!$B$2:$Z$450,19,FALSE)</f>
        <v>25</v>
      </c>
      <c r="W1994" t="str">
        <f>VLOOKUP($D1994,metadata!$B$2:$Z$450,20,FALSE)</f>
        <v>global average</v>
      </c>
      <c r="X1994">
        <f>VLOOKUP($D1994,metadata!$B$2:$Z$450,21,FALSE)</f>
        <v>0</v>
      </c>
      <c r="Y1994">
        <f>VLOOKUP($D1994,metadata!$B$2:$Z$450,22,FALSE)</f>
        <v>19</v>
      </c>
      <c r="Z1994">
        <f>VLOOKUP($D1994,metadata!$B$2:$Z$450,23,FALSE)</f>
        <v>0</v>
      </c>
      <c r="AA1994">
        <f>VLOOKUP($D1994,metadata!$B$2:$Z$450,24,FALSE)</f>
        <v>0</v>
      </c>
      <c r="AB1994">
        <f>VLOOKUP($D1994,metadata!$B$2:$Z$450,25,FALSE)</f>
        <v>0</v>
      </c>
    </row>
    <row r="1995" spans="3:28" x14ac:dyDescent="0.3">
      <c r="C1995">
        <v>1994</v>
      </c>
      <c r="D1995" s="11" t="str">
        <f t="shared" si="31"/>
        <v>19- Fuchu</v>
      </c>
      <c r="E1995" t="str">
        <f>VLOOKUP($D1995,metadata!$B$2:$S$450,2,FALSE)</f>
        <v>Kato, Y</v>
      </c>
      <c r="F1995" t="str">
        <f>VLOOKUP($D1995,metadata!$B$2:$S$450,3,FALSE)</f>
        <v>Geographic variation in photoperiodic response for the induction of pupal diapause in the Aristolochia-feeding butterfly Atrophaneura alcinous</v>
      </c>
      <c r="G1995" t="str">
        <f>VLOOKUP($D1995,metadata!$B$2:$S$450,4,FALSE)</f>
        <v>10.1303/aez.2005.347</v>
      </c>
      <c r="H1995" t="str">
        <f>VLOOKUP($D1995,metadata!$B$2:$S$450,5,FALSE)</f>
        <v>y</v>
      </c>
      <c r="I1995" t="str">
        <f>VLOOKUP($D1995,metadata!$B$2:$S$450,6,FALSE)</f>
        <v>a</v>
      </c>
      <c r="J1995" t="str">
        <f>VLOOKUP($D1995,metadata!$B$2:$S$450,7,FALSE)</f>
        <v>i</v>
      </c>
      <c r="K1995">
        <f>VLOOKUP($D1995,metadata!$B$2:$S$450,8,FALSE)</f>
        <v>7</v>
      </c>
      <c r="L1995">
        <f>VLOOKUP($D1995,metadata!$B$2:$S$450,9,FALSE)</f>
        <v>5</v>
      </c>
      <c r="M1995">
        <f>VLOOKUP($D1995,metadata!$B$2:$S$450,10,FALSE)</f>
        <v>0</v>
      </c>
      <c r="N1995" t="str">
        <f>VLOOKUP($D1995,metadata!$B$2:$S$450,11,FALSE)</f>
        <v>Atrophaneura alcinous</v>
      </c>
      <c r="O1995" t="str">
        <f>VLOOKUP($D1995,metadata!$B$2:$S$450,12,FALSE)</f>
        <v>lepidoptera</v>
      </c>
      <c r="P1995" t="str">
        <f>VLOOKUP($D1995,metadata!$B$2:$S$450,13,FALSE)</f>
        <v xml:space="preserve"> Fuchu</v>
      </c>
      <c r="Q1995">
        <f>VLOOKUP($D1995,metadata!$B$2:$S$450,14,FALSE)</f>
        <v>35.668968999999997</v>
      </c>
      <c r="R1995">
        <f>VLOOKUP($D1995,metadata!$B$2:$S$450,15,FALSE)</f>
        <v>139.47766899999999</v>
      </c>
      <c r="S1995">
        <f>VLOOKUP($D1995,metadata!$B$2:$S$450,16,FALSE)</f>
        <v>0.05</v>
      </c>
      <c r="T1995">
        <f>VLOOKUP($D1995,metadata!$B$2:$S$450,17,FALSE)</f>
        <v>50</v>
      </c>
      <c r="U1995">
        <f>VLOOKUP($D1995,metadata!$B$2:$S$450,18,FALSE)</f>
        <v>0</v>
      </c>
      <c r="V1995">
        <f>VLOOKUP($D1995,metadata!$B$2:$Z$450,19,FALSE)</f>
        <v>25</v>
      </c>
      <c r="W1995" t="str">
        <f>VLOOKUP($D1995,metadata!$B$2:$Z$450,20,FALSE)</f>
        <v>global average</v>
      </c>
      <c r="X1995">
        <f>VLOOKUP($D1995,metadata!$B$2:$Z$450,21,FALSE)</f>
        <v>0</v>
      </c>
      <c r="Y1995">
        <f>VLOOKUP($D1995,metadata!$B$2:$Z$450,22,FALSE)</f>
        <v>19</v>
      </c>
      <c r="Z1995">
        <f>VLOOKUP($D1995,metadata!$B$2:$Z$450,23,FALSE)</f>
        <v>0</v>
      </c>
      <c r="AA1995">
        <f>VLOOKUP($D1995,metadata!$B$2:$Z$450,24,FALSE)</f>
        <v>0</v>
      </c>
      <c r="AB1995">
        <f>VLOOKUP($D1995,metadata!$B$2:$Z$450,25,FALSE)</f>
        <v>0</v>
      </c>
    </row>
    <row r="1996" spans="3:28" x14ac:dyDescent="0.3">
      <c r="C1996">
        <v>1995</v>
      </c>
      <c r="D1996" s="11" t="str">
        <f t="shared" si="31"/>
        <v>19- Fuchu</v>
      </c>
      <c r="E1996" t="str">
        <f>VLOOKUP($D1996,metadata!$B$2:$S$450,2,FALSE)</f>
        <v>Kato, Y</v>
      </c>
      <c r="F1996" t="str">
        <f>VLOOKUP($D1996,metadata!$B$2:$S$450,3,FALSE)</f>
        <v>Geographic variation in photoperiodic response for the induction of pupal diapause in the Aristolochia-feeding butterfly Atrophaneura alcinous</v>
      </c>
      <c r="G1996" t="str">
        <f>VLOOKUP($D1996,metadata!$B$2:$S$450,4,FALSE)</f>
        <v>10.1303/aez.2005.347</v>
      </c>
      <c r="H1996" t="str">
        <f>VLOOKUP($D1996,metadata!$B$2:$S$450,5,FALSE)</f>
        <v>y</v>
      </c>
      <c r="I1996" t="str">
        <f>VLOOKUP($D1996,metadata!$B$2:$S$450,6,FALSE)</f>
        <v>a</v>
      </c>
      <c r="J1996" t="str">
        <f>VLOOKUP($D1996,metadata!$B$2:$S$450,7,FALSE)</f>
        <v>i</v>
      </c>
      <c r="K1996">
        <f>VLOOKUP($D1996,metadata!$B$2:$S$450,8,FALSE)</f>
        <v>7</v>
      </c>
      <c r="L1996">
        <f>VLOOKUP($D1996,metadata!$B$2:$S$450,9,FALSE)</f>
        <v>5</v>
      </c>
      <c r="M1996">
        <f>VLOOKUP($D1996,metadata!$B$2:$S$450,10,FALSE)</f>
        <v>0</v>
      </c>
      <c r="N1996" t="str">
        <f>VLOOKUP($D1996,metadata!$B$2:$S$450,11,FALSE)</f>
        <v>Atrophaneura alcinous</v>
      </c>
      <c r="O1996" t="str">
        <f>VLOOKUP($D1996,metadata!$B$2:$S$450,12,FALSE)</f>
        <v>lepidoptera</v>
      </c>
      <c r="P1996" t="str">
        <f>VLOOKUP($D1996,metadata!$B$2:$S$450,13,FALSE)</f>
        <v xml:space="preserve"> Fuchu</v>
      </c>
      <c r="Q1996">
        <f>VLOOKUP($D1996,metadata!$B$2:$S$450,14,FALSE)</f>
        <v>35.668968999999997</v>
      </c>
      <c r="R1996">
        <f>VLOOKUP($D1996,metadata!$B$2:$S$450,15,FALSE)</f>
        <v>139.47766899999999</v>
      </c>
      <c r="S1996">
        <f>VLOOKUP($D1996,metadata!$B$2:$S$450,16,FALSE)</f>
        <v>0.05</v>
      </c>
      <c r="T1996">
        <f>VLOOKUP($D1996,metadata!$B$2:$S$450,17,FALSE)</f>
        <v>50</v>
      </c>
      <c r="U1996">
        <f>VLOOKUP($D1996,metadata!$B$2:$S$450,18,FALSE)</f>
        <v>0</v>
      </c>
      <c r="V1996">
        <f>VLOOKUP($D1996,metadata!$B$2:$Z$450,19,FALSE)</f>
        <v>25</v>
      </c>
      <c r="W1996" t="str">
        <f>VLOOKUP($D1996,metadata!$B$2:$Z$450,20,FALSE)</f>
        <v>global average</v>
      </c>
      <c r="X1996">
        <f>VLOOKUP($D1996,metadata!$B$2:$Z$450,21,FALSE)</f>
        <v>0</v>
      </c>
      <c r="Y1996">
        <f>VLOOKUP($D1996,metadata!$B$2:$Z$450,22,FALSE)</f>
        <v>19</v>
      </c>
      <c r="Z1996">
        <f>VLOOKUP($D1996,metadata!$B$2:$Z$450,23,FALSE)</f>
        <v>0</v>
      </c>
      <c r="AA1996">
        <f>VLOOKUP($D1996,metadata!$B$2:$Z$450,24,FALSE)</f>
        <v>0</v>
      </c>
      <c r="AB1996">
        <f>VLOOKUP($D1996,metadata!$B$2:$Z$450,25,FALSE)</f>
        <v>0</v>
      </c>
    </row>
    <row r="1997" spans="3:28" x14ac:dyDescent="0.3">
      <c r="C1997">
        <v>1996</v>
      </c>
      <c r="D1997" s="11" t="str">
        <f t="shared" si="31"/>
        <v>19- Fuchu</v>
      </c>
      <c r="E1997" t="str">
        <f>VLOOKUP($D1997,metadata!$B$2:$S$450,2,FALSE)</f>
        <v>Kato, Y</v>
      </c>
      <c r="F1997" t="str">
        <f>VLOOKUP($D1997,metadata!$B$2:$S$450,3,FALSE)</f>
        <v>Geographic variation in photoperiodic response for the induction of pupal diapause in the Aristolochia-feeding butterfly Atrophaneura alcinous</v>
      </c>
      <c r="G1997" t="str">
        <f>VLOOKUP($D1997,metadata!$B$2:$S$450,4,FALSE)</f>
        <v>10.1303/aez.2005.347</v>
      </c>
      <c r="H1997" t="str">
        <f>VLOOKUP($D1997,metadata!$B$2:$S$450,5,FALSE)</f>
        <v>y</v>
      </c>
      <c r="I1997" t="str">
        <f>VLOOKUP($D1997,metadata!$B$2:$S$450,6,FALSE)</f>
        <v>a</v>
      </c>
      <c r="J1997" t="str">
        <f>VLOOKUP($D1997,metadata!$B$2:$S$450,7,FALSE)</f>
        <v>i</v>
      </c>
      <c r="K1997">
        <f>VLOOKUP($D1997,metadata!$B$2:$S$450,8,FALSE)</f>
        <v>7</v>
      </c>
      <c r="L1997">
        <f>VLOOKUP($D1997,metadata!$B$2:$S$450,9,FALSE)</f>
        <v>5</v>
      </c>
      <c r="M1997">
        <f>VLOOKUP($D1997,metadata!$B$2:$S$450,10,FALSE)</f>
        <v>0</v>
      </c>
      <c r="N1997" t="str">
        <f>VLOOKUP($D1997,metadata!$B$2:$S$450,11,FALSE)</f>
        <v>Atrophaneura alcinous</v>
      </c>
      <c r="O1997" t="str">
        <f>VLOOKUP($D1997,metadata!$B$2:$S$450,12,FALSE)</f>
        <v>lepidoptera</v>
      </c>
      <c r="P1997" t="str">
        <f>VLOOKUP($D1997,metadata!$B$2:$S$450,13,FALSE)</f>
        <v xml:space="preserve"> Fuchu</v>
      </c>
      <c r="Q1997">
        <f>VLOOKUP($D1997,metadata!$B$2:$S$450,14,FALSE)</f>
        <v>35.668968999999997</v>
      </c>
      <c r="R1997">
        <f>VLOOKUP($D1997,metadata!$B$2:$S$450,15,FALSE)</f>
        <v>139.47766899999999</v>
      </c>
      <c r="S1997">
        <f>VLOOKUP($D1997,metadata!$B$2:$S$450,16,FALSE)</f>
        <v>0.05</v>
      </c>
      <c r="T1997">
        <f>VLOOKUP($D1997,metadata!$B$2:$S$450,17,FALSE)</f>
        <v>50</v>
      </c>
      <c r="U1997">
        <f>VLOOKUP($D1997,metadata!$B$2:$S$450,18,FALSE)</f>
        <v>0</v>
      </c>
      <c r="V1997">
        <f>VLOOKUP($D1997,metadata!$B$2:$Z$450,19,FALSE)</f>
        <v>25</v>
      </c>
      <c r="W1997" t="str">
        <f>VLOOKUP($D1997,metadata!$B$2:$Z$450,20,FALSE)</f>
        <v>global average</v>
      </c>
      <c r="X1997">
        <f>VLOOKUP($D1997,metadata!$B$2:$Z$450,21,FALSE)</f>
        <v>0</v>
      </c>
      <c r="Y1997">
        <f>VLOOKUP($D1997,metadata!$B$2:$Z$450,22,FALSE)</f>
        <v>19</v>
      </c>
      <c r="Z1997">
        <f>VLOOKUP($D1997,metadata!$B$2:$Z$450,23,FALSE)</f>
        <v>0</v>
      </c>
      <c r="AA1997">
        <f>VLOOKUP($D1997,metadata!$B$2:$Z$450,24,FALSE)</f>
        <v>0</v>
      </c>
      <c r="AB1997">
        <f>VLOOKUP($D1997,metadata!$B$2:$Z$450,25,FALSE)</f>
        <v>0</v>
      </c>
    </row>
    <row r="1998" spans="3:28" x14ac:dyDescent="0.3">
      <c r="C1998">
        <v>1997</v>
      </c>
      <c r="D1998" s="11" t="str">
        <f t="shared" si="31"/>
        <v>19- Fuchu</v>
      </c>
      <c r="E1998" t="str">
        <f>VLOOKUP($D1998,metadata!$B$2:$S$450,2,FALSE)</f>
        <v>Kato, Y</v>
      </c>
      <c r="F1998" t="str">
        <f>VLOOKUP($D1998,metadata!$B$2:$S$450,3,FALSE)</f>
        <v>Geographic variation in photoperiodic response for the induction of pupal diapause in the Aristolochia-feeding butterfly Atrophaneura alcinous</v>
      </c>
      <c r="G1998" t="str">
        <f>VLOOKUP($D1998,metadata!$B$2:$S$450,4,FALSE)</f>
        <v>10.1303/aez.2005.347</v>
      </c>
      <c r="H1998" t="str">
        <f>VLOOKUP($D1998,metadata!$B$2:$S$450,5,FALSE)</f>
        <v>y</v>
      </c>
      <c r="I1998" t="str">
        <f>VLOOKUP($D1998,metadata!$B$2:$S$450,6,FALSE)</f>
        <v>a</v>
      </c>
      <c r="J1998" t="str">
        <f>VLOOKUP($D1998,metadata!$B$2:$S$450,7,FALSE)</f>
        <v>i</v>
      </c>
      <c r="K1998">
        <f>VLOOKUP($D1998,metadata!$B$2:$S$450,8,FALSE)</f>
        <v>7</v>
      </c>
      <c r="L1998">
        <f>VLOOKUP($D1998,metadata!$B$2:$S$450,9,FALSE)</f>
        <v>5</v>
      </c>
      <c r="M1998">
        <f>VLOOKUP($D1998,metadata!$B$2:$S$450,10,FALSE)</f>
        <v>0</v>
      </c>
      <c r="N1998" t="str">
        <f>VLOOKUP($D1998,metadata!$B$2:$S$450,11,FALSE)</f>
        <v>Atrophaneura alcinous</v>
      </c>
      <c r="O1998" t="str">
        <f>VLOOKUP($D1998,metadata!$B$2:$S$450,12,FALSE)</f>
        <v>lepidoptera</v>
      </c>
      <c r="P1998" t="str">
        <f>VLOOKUP($D1998,metadata!$B$2:$S$450,13,FALSE)</f>
        <v xml:space="preserve"> Fuchu</v>
      </c>
      <c r="Q1998">
        <f>VLOOKUP($D1998,metadata!$B$2:$S$450,14,FALSE)</f>
        <v>35.668968999999997</v>
      </c>
      <c r="R1998">
        <f>VLOOKUP($D1998,metadata!$B$2:$S$450,15,FALSE)</f>
        <v>139.47766899999999</v>
      </c>
      <c r="S1998">
        <f>VLOOKUP($D1998,metadata!$B$2:$S$450,16,FALSE)</f>
        <v>0.05</v>
      </c>
      <c r="T1998">
        <f>VLOOKUP($D1998,metadata!$B$2:$S$450,17,FALSE)</f>
        <v>50</v>
      </c>
      <c r="U1998">
        <f>VLOOKUP($D1998,metadata!$B$2:$S$450,18,FALSE)</f>
        <v>0</v>
      </c>
      <c r="V1998">
        <f>VLOOKUP($D1998,metadata!$B$2:$Z$450,19,FALSE)</f>
        <v>25</v>
      </c>
      <c r="W1998" t="str">
        <f>VLOOKUP($D1998,metadata!$B$2:$Z$450,20,FALSE)</f>
        <v>global average</v>
      </c>
      <c r="X1998">
        <f>VLOOKUP($D1998,metadata!$B$2:$Z$450,21,FALSE)</f>
        <v>0</v>
      </c>
      <c r="Y1998">
        <f>VLOOKUP($D1998,metadata!$B$2:$Z$450,22,FALSE)</f>
        <v>19</v>
      </c>
      <c r="Z1998">
        <f>VLOOKUP($D1998,metadata!$B$2:$Z$450,23,FALSE)</f>
        <v>0</v>
      </c>
      <c r="AA1998">
        <f>VLOOKUP($D1998,metadata!$B$2:$Z$450,24,FALSE)</f>
        <v>0</v>
      </c>
      <c r="AB1998">
        <f>VLOOKUP($D1998,metadata!$B$2:$Z$450,25,FALSE)</f>
        <v>0</v>
      </c>
    </row>
    <row r="1999" spans="3:28" x14ac:dyDescent="0.3">
      <c r="C1999">
        <v>1998</v>
      </c>
      <c r="D1999" s="11" t="str">
        <f t="shared" si="31"/>
        <v>19- Fuchu</v>
      </c>
      <c r="E1999" t="str">
        <f>VLOOKUP($D1999,metadata!$B$2:$S$450,2,FALSE)</f>
        <v>Kato, Y</v>
      </c>
      <c r="F1999" t="str">
        <f>VLOOKUP($D1999,metadata!$B$2:$S$450,3,FALSE)</f>
        <v>Geographic variation in photoperiodic response for the induction of pupal diapause in the Aristolochia-feeding butterfly Atrophaneura alcinous</v>
      </c>
      <c r="G1999" t="str">
        <f>VLOOKUP($D1999,metadata!$B$2:$S$450,4,FALSE)</f>
        <v>10.1303/aez.2005.347</v>
      </c>
      <c r="H1999" t="str">
        <f>VLOOKUP($D1999,metadata!$B$2:$S$450,5,FALSE)</f>
        <v>y</v>
      </c>
      <c r="I1999" t="str">
        <f>VLOOKUP($D1999,metadata!$B$2:$S$450,6,FALSE)</f>
        <v>a</v>
      </c>
      <c r="J1999" t="str">
        <f>VLOOKUP($D1999,metadata!$B$2:$S$450,7,FALSE)</f>
        <v>i</v>
      </c>
      <c r="K1999">
        <f>VLOOKUP($D1999,metadata!$B$2:$S$450,8,FALSE)</f>
        <v>7</v>
      </c>
      <c r="L1999">
        <f>VLOOKUP($D1999,metadata!$B$2:$S$450,9,FALSE)</f>
        <v>5</v>
      </c>
      <c r="M1999">
        <f>VLOOKUP($D1999,metadata!$B$2:$S$450,10,FALSE)</f>
        <v>0</v>
      </c>
      <c r="N1999" t="str">
        <f>VLOOKUP($D1999,metadata!$B$2:$S$450,11,FALSE)</f>
        <v>Atrophaneura alcinous</v>
      </c>
      <c r="O1999" t="str">
        <f>VLOOKUP($D1999,metadata!$B$2:$S$450,12,FALSE)</f>
        <v>lepidoptera</v>
      </c>
      <c r="P1999" t="str">
        <f>VLOOKUP($D1999,metadata!$B$2:$S$450,13,FALSE)</f>
        <v xml:space="preserve"> Fuchu</v>
      </c>
      <c r="Q1999">
        <f>VLOOKUP($D1999,metadata!$B$2:$S$450,14,FALSE)</f>
        <v>35.668968999999997</v>
      </c>
      <c r="R1999">
        <f>VLOOKUP($D1999,metadata!$B$2:$S$450,15,FALSE)</f>
        <v>139.47766899999999</v>
      </c>
      <c r="S1999">
        <f>VLOOKUP($D1999,metadata!$B$2:$S$450,16,FALSE)</f>
        <v>0.05</v>
      </c>
      <c r="T1999">
        <f>VLOOKUP($D1999,metadata!$B$2:$S$450,17,FALSE)</f>
        <v>50</v>
      </c>
      <c r="U1999">
        <f>VLOOKUP($D1999,metadata!$B$2:$S$450,18,FALSE)</f>
        <v>0</v>
      </c>
      <c r="V1999">
        <f>VLOOKUP($D1999,metadata!$B$2:$Z$450,19,FALSE)</f>
        <v>25</v>
      </c>
      <c r="W1999" t="str">
        <f>VLOOKUP($D1999,metadata!$B$2:$Z$450,20,FALSE)</f>
        <v>global average</v>
      </c>
      <c r="X1999">
        <f>VLOOKUP($D1999,metadata!$B$2:$Z$450,21,FALSE)</f>
        <v>0</v>
      </c>
      <c r="Y1999">
        <f>VLOOKUP($D1999,metadata!$B$2:$Z$450,22,FALSE)</f>
        <v>19</v>
      </c>
      <c r="Z1999">
        <f>VLOOKUP($D1999,metadata!$B$2:$Z$450,23,FALSE)</f>
        <v>0</v>
      </c>
      <c r="AA1999">
        <f>VLOOKUP($D1999,metadata!$B$2:$Z$450,24,FALSE)</f>
        <v>0</v>
      </c>
      <c r="AB1999">
        <f>VLOOKUP($D1999,metadata!$B$2:$Z$450,25,FALSE)</f>
        <v>0</v>
      </c>
    </row>
    <row r="2000" spans="3:28" x14ac:dyDescent="0.3">
      <c r="C2000">
        <v>1999</v>
      </c>
      <c r="D2000" s="11" t="str">
        <f t="shared" si="31"/>
        <v>19- Fuchu</v>
      </c>
      <c r="E2000" t="str">
        <f>VLOOKUP($D2000,metadata!$B$2:$S$450,2,FALSE)</f>
        <v>Kato, Y</v>
      </c>
      <c r="F2000" t="str">
        <f>VLOOKUP($D2000,metadata!$B$2:$S$450,3,FALSE)</f>
        <v>Geographic variation in photoperiodic response for the induction of pupal diapause in the Aristolochia-feeding butterfly Atrophaneura alcinous</v>
      </c>
      <c r="G2000" t="str">
        <f>VLOOKUP($D2000,metadata!$B$2:$S$450,4,FALSE)</f>
        <v>10.1303/aez.2005.347</v>
      </c>
      <c r="H2000" t="str">
        <f>VLOOKUP($D2000,metadata!$B$2:$S$450,5,FALSE)</f>
        <v>y</v>
      </c>
      <c r="I2000" t="str">
        <f>VLOOKUP($D2000,metadata!$B$2:$S$450,6,FALSE)</f>
        <v>a</v>
      </c>
      <c r="J2000" t="str">
        <f>VLOOKUP($D2000,metadata!$B$2:$S$450,7,FALSE)</f>
        <v>i</v>
      </c>
      <c r="K2000">
        <f>VLOOKUP($D2000,metadata!$B$2:$S$450,8,FALSE)</f>
        <v>7</v>
      </c>
      <c r="L2000">
        <f>VLOOKUP($D2000,metadata!$B$2:$S$450,9,FALSE)</f>
        <v>5</v>
      </c>
      <c r="M2000">
        <f>VLOOKUP($D2000,metadata!$B$2:$S$450,10,FALSE)</f>
        <v>0</v>
      </c>
      <c r="N2000" t="str">
        <f>VLOOKUP($D2000,metadata!$B$2:$S$450,11,FALSE)</f>
        <v>Atrophaneura alcinous</v>
      </c>
      <c r="O2000" t="str">
        <f>VLOOKUP($D2000,metadata!$B$2:$S$450,12,FALSE)</f>
        <v>lepidoptera</v>
      </c>
      <c r="P2000" t="str">
        <f>VLOOKUP($D2000,metadata!$B$2:$S$450,13,FALSE)</f>
        <v xml:space="preserve"> Fuchu</v>
      </c>
      <c r="Q2000">
        <f>VLOOKUP($D2000,metadata!$B$2:$S$450,14,FALSE)</f>
        <v>35.668968999999997</v>
      </c>
      <c r="R2000">
        <f>VLOOKUP($D2000,metadata!$B$2:$S$450,15,FALSE)</f>
        <v>139.47766899999999</v>
      </c>
      <c r="S2000">
        <f>VLOOKUP($D2000,metadata!$B$2:$S$450,16,FALSE)</f>
        <v>0.05</v>
      </c>
      <c r="T2000">
        <f>VLOOKUP($D2000,metadata!$B$2:$S$450,17,FALSE)</f>
        <v>50</v>
      </c>
      <c r="U2000">
        <f>VLOOKUP($D2000,metadata!$B$2:$S$450,18,FALSE)</f>
        <v>0</v>
      </c>
      <c r="V2000">
        <f>VLOOKUP($D2000,metadata!$B$2:$Z$450,19,FALSE)</f>
        <v>25</v>
      </c>
      <c r="W2000" t="str">
        <f>VLOOKUP($D2000,metadata!$B$2:$Z$450,20,FALSE)</f>
        <v>global average</v>
      </c>
      <c r="X2000">
        <f>VLOOKUP($D2000,metadata!$B$2:$Z$450,21,FALSE)</f>
        <v>0</v>
      </c>
      <c r="Y2000">
        <f>VLOOKUP($D2000,metadata!$B$2:$Z$450,22,FALSE)</f>
        <v>19</v>
      </c>
      <c r="Z2000">
        <f>VLOOKUP($D2000,metadata!$B$2:$Z$450,23,FALSE)</f>
        <v>0</v>
      </c>
      <c r="AA2000">
        <f>VLOOKUP($D2000,metadata!$B$2:$Z$450,24,FALSE)</f>
        <v>0</v>
      </c>
      <c r="AB2000">
        <f>VLOOKUP($D2000,metadata!$B$2:$Z$450,25,FALSE)</f>
        <v>0</v>
      </c>
    </row>
    <row r="2001" spans="3:28" x14ac:dyDescent="0.3">
      <c r="C2001">
        <v>2000</v>
      </c>
      <c r="D2001" s="11" t="str">
        <f t="shared" si="31"/>
        <v>19- Fuchu</v>
      </c>
      <c r="E2001" t="str">
        <f>VLOOKUP($D2001,metadata!$B$2:$S$450,2,FALSE)</f>
        <v>Kato, Y</v>
      </c>
      <c r="F2001" t="str">
        <f>VLOOKUP($D2001,metadata!$B$2:$S$450,3,FALSE)</f>
        <v>Geographic variation in photoperiodic response for the induction of pupal diapause in the Aristolochia-feeding butterfly Atrophaneura alcinous</v>
      </c>
      <c r="G2001" t="str">
        <f>VLOOKUP($D2001,metadata!$B$2:$S$450,4,FALSE)</f>
        <v>10.1303/aez.2005.347</v>
      </c>
      <c r="H2001" t="str">
        <f>VLOOKUP($D2001,metadata!$B$2:$S$450,5,FALSE)</f>
        <v>y</v>
      </c>
      <c r="I2001" t="str">
        <f>VLOOKUP($D2001,metadata!$B$2:$S$450,6,FALSE)</f>
        <v>a</v>
      </c>
      <c r="J2001" t="str">
        <f>VLOOKUP($D2001,metadata!$B$2:$S$450,7,FALSE)</f>
        <v>i</v>
      </c>
      <c r="K2001">
        <f>VLOOKUP($D2001,metadata!$B$2:$S$450,8,FALSE)</f>
        <v>7</v>
      </c>
      <c r="L2001">
        <f>VLOOKUP($D2001,metadata!$B$2:$S$450,9,FALSE)</f>
        <v>5</v>
      </c>
      <c r="M2001">
        <f>VLOOKUP($D2001,metadata!$B$2:$S$450,10,FALSE)</f>
        <v>0</v>
      </c>
      <c r="N2001" t="str">
        <f>VLOOKUP($D2001,metadata!$B$2:$S$450,11,FALSE)</f>
        <v>Atrophaneura alcinous</v>
      </c>
      <c r="O2001" t="str">
        <f>VLOOKUP($D2001,metadata!$B$2:$S$450,12,FALSE)</f>
        <v>lepidoptera</v>
      </c>
      <c r="P2001" t="str">
        <f>VLOOKUP($D2001,metadata!$B$2:$S$450,13,FALSE)</f>
        <v xml:space="preserve"> Fuchu</v>
      </c>
      <c r="Q2001">
        <f>VLOOKUP($D2001,metadata!$B$2:$S$450,14,FALSE)</f>
        <v>35.668968999999997</v>
      </c>
      <c r="R2001">
        <f>VLOOKUP($D2001,metadata!$B$2:$S$450,15,FALSE)</f>
        <v>139.47766899999999</v>
      </c>
      <c r="S2001">
        <f>VLOOKUP($D2001,metadata!$B$2:$S$450,16,FALSE)</f>
        <v>0.05</v>
      </c>
      <c r="T2001">
        <f>VLOOKUP($D2001,metadata!$B$2:$S$450,17,FALSE)</f>
        <v>50</v>
      </c>
      <c r="U2001">
        <f>VLOOKUP($D2001,metadata!$B$2:$S$450,18,FALSE)</f>
        <v>0</v>
      </c>
      <c r="V2001">
        <f>VLOOKUP($D2001,metadata!$B$2:$Z$450,19,FALSE)</f>
        <v>25</v>
      </c>
      <c r="W2001" t="str">
        <f>VLOOKUP($D2001,metadata!$B$2:$Z$450,20,FALSE)</f>
        <v>global average</v>
      </c>
      <c r="X2001">
        <f>VLOOKUP($D2001,metadata!$B$2:$Z$450,21,FALSE)</f>
        <v>0</v>
      </c>
      <c r="Y2001">
        <f>VLOOKUP($D2001,metadata!$B$2:$Z$450,22,FALSE)</f>
        <v>19</v>
      </c>
      <c r="Z2001">
        <f>VLOOKUP($D2001,metadata!$B$2:$Z$450,23,FALSE)</f>
        <v>0</v>
      </c>
      <c r="AA2001">
        <f>VLOOKUP($D2001,metadata!$B$2:$Z$450,24,FALSE)</f>
        <v>0</v>
      </c>
      <c r="AB2001">
        <f>VLOOKUP($D2001,metadata!$B$2:$Z$450,25,FALSE)</f>
        <v>0</v>
      </c>
    </row>
    <row r="2002" spans="3:28" x14ac:dyDescent="0.3">
      <c r="C2002">
        <v>2001</v>
      </c>
      <c r="D2002" s="11" t="str">
        <f t="shared" si="31"/>
        <v>19- Fuchu</v>
      </c>
      <c r="E2002" t="str">
        <f>VLOOKUP($D2002,metadata!$B$2:$S$450,2,FALSE)</f>
        <v>Kato, Y</v>
      </c>
      <c r="F2002" t="str">
        <f>VLOOKUP($D2002,metadata!$B$2:$S$450,3,FALSE)</f>
        <v>Geographic variation in photoperiodic response for the induction of pupal diapause in the Aristolochia-feeding butterfly Atrophaneura alcinous</v>
      </c>
      <c r="G2002" t="str">
        <f>VLOOKUP($D2002,metadata!$B$2:$S$450,4,FALSE)</f>
        <v>10.1303/aez.2005.347</v>
      </c>
      <c r="H2002" t="str">
        <f>VLOOKUP($D2002,metadata!$B$2:$S$450,5,FALSE)</f>
        <v>y</v>
      </c>
      <c r="I2002" t="str">
        <f>VLOOKUP($D2002,metadata!$B$2:$S$450,6,FALSE)</f>
        <v>a</v>
      </c>
      <c r="J2002" t="str">
        <f>VLOOKUP($D2002,metadata!$B$2:$S$450,7,FALSE)</f>
        <v>i</v>
      </c>
      <c r="K2002">
        <f>VLOOKUP($D2002,metadata!$B$2:$S$450,8,FALSE)</f>
        <v>7</v>
      </c>
      <c r="L2002">
        <f>VLOOKUP($D2002,metadata!$B$2:$S$450,9,FALSE)</f>
        <v>5</v>
      </c>
      <c r="M2002">
        <f>VLOOKUP($D2002,metadata!$B$2:$S$450,10,FALSE)</f>
        <v>0</v>
      </c>
      <c r="N2002" t="str">
        <f>VLOOKUP($D2002,metadata!$B$2:$S$450,11,FALSE)</f>
        <v>Atrophaneura alcinous</v>
      </c>
      <c r="O2002" t="str">
        <f>VLOOKUP($D2002,metadata!$B$2:$S$450,12,FALSE)</f>
        <v>lepidoptera</v>
      </c>
      <c r="P2002" t="str">
        <f>VLOOKUP($D2002,metadata!$B$2:$S$450,13,FALSE)</f>
        <v xml:space="preserve"> Fuchu</v>
      </c>
      <c r="Q2002">
        <f>VLOOKUP($D2002,metadata!$B$2:$S$450,14,FALSE)</f>
        <v>35.668968999999997</v>
      </c>
      <c r="R2002">
        <f>VLOOKUP($D2002,metadata!$B$2:$S$450,15,FALSE)</f>
        <v>139.47766899999999</v>
      </c>
      <c r="S2002">
        <f>VLOOKUP($D2002,metadata!$B$2:$S$450,16,FALSE)</f>
        <v>0.05</v>
      </c>
      <c r="T2002">
        <f>VLOOKUP($D2002,metadata!$B$2:$S$450,17,FALSE)</f>
        <v>50</v>
      </c>
      <c r="U2002">
        <f>VLOOKUP($D2002,metadata!$B$2:$S$450,18,FALSE)</f>
        <v>0</v>
      </c>
      <c r="V2002">
        <f>VLOOKUP($D2002,metadata!$B$2:$Z$450,19,FALSE)</f>
        <v>25</v>
      </c>
      <c r="W2002" t="str">
        <f>VLOOKUP($D2002,metadata!$B$2:$Z$450,20,FALSE)</f>
        <v>global average</v>
      </c>
      <c r="X2002">
        <f>VLOOKUP($D2002,metadata!$B$2:$Z$450,21,FALSE)</f>
        <v>0</v>
      </c>
      <c r="Y2002">
        <f>VLOOKUP($D2002,metadata!$B$2:$Z$450,22,FALSE)</f>
        <v>19</v>
      </c>
      <c r="Z2002">
        <f>VLOOKUP($D2002,metadata!$B$2:$Z$450,23,FALSE)</f>
        <v>0</v>
      </c>
      <c r="AA2002">
        <f>VLOOKUP($D2002,metadata!$B$2:$Z$450,24,FALSE)</f>
        <v>0</v>
      </c>
      <c r="AB2002">
        <f>VLOOKUP($D2002,metadata!$B$2:$Z$450,25,FALSE)</f>
        <v>0</v>
      </c>
    </row>
    <row r="2003" spans="3:28" x14ac:dyDescent="0.3">
      <c r="C2003">
        <v>2002</v>
      </c>
      <c r="D2003" s="11" t="str">
        <f t="shared" si="31"/>
        <v>19- Fuchu</v>
      </c>
      <c r="E2003" t="str">
        <f>VLOOKUP($D2003,metadata!$B$2:$S$450,2,FALSE)</f>
        <v>Kato, Y</v>
      </c>
      <c r="F2003" t="str">
        <f>VLOOKUP($D2003,metadata!$B$2:$S$450,3,FALSE)</f>
        <v>Geographic variation in photoperiodic response for the induction of pupal diapause in the Aristolochia-feeding butterfly Atrophaneura alcinous</v>
      </c>
      <c r="G2003" t="str">
        <f>VLOOKUP($D2003,metadata!$B$2:$S$450,4,FALSE)</f>
        <v>10.1303/aez.2005.347</v>
      </c>
      <c r="H2003" t="str">
        <f>VLOOKUP($D2003,metadata!$B$2:$S$450,5,FALSE)</f>
        <v>y</v>
      </c>
      <c r="I2003" t="str">
        <f>VLOOKUP($D2003,metadata!$B$2:$S$450,6,FALSE)</f>
        <v>a</v>
      </c>
      <c r="J2003" t="str">
        <f>VLOOKUP($D2003,metadata!$B$2:$S$450,7,FALSE)</f>
        <v>i</v>
      </c>
      <c r="K2003">
        <f>VLOOKUP($D2003,metadata!$B$2:$S$450,8,FALSE)</f>
        <v>7</v>
      </c>
      <c r="L2003">
        <f>VLOOKUP($D2003,metadata!$B$2:$S$450,9,FALSE)</f>
        <v>5</v>
      </c>
      <c r="M2003">
        <f>VLOOKUP($D2003,metadata!$B$2:$S$450,10,FALSE)</f>
        <v>0</v>
      </c>
      <c r="N2003" t="str">
        <f>VLOOKUP($D2003,metadata!$B$2:$S$450,11,FALSE)</f>
        <v>Atrophaneura alcinous</v>
      </c>
      <c r="O2003" t="str">
        <f>VLOOKUP($D2003,metadata!$B$2:$S$450,12,FALSE)</f>
        <v>lepidoptera</v>
      </c>
      <c r="P2003" t="str">
        <f>VLOOKUP($D2003,metadata!$B$2:$S$450,13,FALSE)</f>
        <v xml:space="preserve"> Fuchu</v>
      </c>
      <c r="Q2003">
        <f>VLOOKUP($D2003,metadata!$B$2:$S$450,14,FALSE)</f>
        <v>35.668968999999997</v>
      </c>
      <c r="R2003">
        <f>VLOOKUP($D2003,metadata!$B$2:$S$450,15,FALSE)</f>
        <v>139.47766899999999</v>
      </c>
      <c r="S2003">
        <f>VLOOKUP($D2003,metadata!$B$2:$S$450,16,FALSE)</f>
        <v>0.05</v>
      </c>
      <c r="T2003">
        <f>VLOOKUP($D2003,metadata!$B$2:$S$450,17,FALSE)</f>
        <v>50</v>
      </c>
      <c r="U2003">
        <f>VLOOKUP($D2003,metadata!$B$2:$S$450,18,FALSE)</f>
        <v>0</v>
      </c>
      <c r="V2003">
        <f>VLOOKUP($D2003,metadata!$B$2:$Z$450,19,FALSE)</f>
        <v>25</v>
      </c>
      <c r="W2003" t="str">
        <f>VLOOKUP($D2003,metadata!$B$2:$Z$450,20,FALSE)</f>
        <v>global average</v>
      </c>
      <c r="X2003">
        <f>VLOOKUP($D2003,metadata!$B$2:$Z$450,21,FALSE)</f>
        <v>0</v>
      </c>
      <c r="Y2003">
        <f>VLOOKUP($D2003,metadata!$B$2:$Z$450,22,FALSE)</f>
        <v>19</v>
      </c>
      <c r="Z2003">
        <f>VLOOKUP($D2003,metadata!$B$2:$Z$450,23,FALSE)</f>
        <v>0</v>
      </c>
      <c r="AA2003">
        <f>VLOOKUP($D2003,metadata!$B$2:$Z$450,24,FALSE)</f>
        <v>0</v>
      </c>
      <c r="AB2003">
        <f>VLOOKUP($D2003,metadata!$B$2:$Z$450,25,FALSE)</f>
        <v>0</v>
      </c>
    </row>
    <row r="2004" spans="3:28" x14ac:dyDescent="0.3">
      <c r="C2004">
        <v>2003</v>
      </c>
      <c r="D2004" s="11" t="str">
        <f t="shared" si="31"/>
        <v>19- Fuchu</v>
      </c>
      <c r="E2004" t="str">
        <f>VLOOKUP($D2004,metadata!$B$2:$S$450,2,FALSE)</f>
        <v>Kato, Y</v>
      </c>
      <c r="F2004" t="str">
        <f>VLOOKUP($D2004,metadata!$B$2:$S$450,3,FALSE)</f>
        <v>Geographic variation in photoperiodic response for the induction of pupal diapause in the Aristolochia-feeding butterfly Atrophaneura alcinous</v>
      </c>
      <c r="G2004" t="str">
        <f>VLOOKUP($D2004,metadata!$B$2:$S$450,4,FALSE)</f>
        <v>10.1303/aez.2005.347</v>
      </c>
      <c r="H2004" t="str">
        <f>VLOOKUP($D2004,metadata!$B$2:$S$450,5,FALSE)</f>
        <v>y</v>
      </c>
      <c r="I2004" t="str">
        <f>VLOOKUP($D2004,metadata!$B$2:$S$450,6,FALSE)</f>
        <v>a</v>
      </c>
      <c r="J2004" t="str">
        <f>VLOOKUP($D2004,metadata!$B$2:$S$450,7,FALSE)</f>
        <v>i</v>
      </c>
      <c r="K2004">
        <f>VLOOKUP($D2004,metadata!$B$2:$S$450,8,FALSE)</f>
        <v>7</v>
      </c>
      <c r="L2004">
        <f>VLOOKUP($D2004,metadata!$B$2:$S$450,9,FALSE)</f>
        <v>5</v>
      </c>
      <c r="M2004">
        <f>VLOOKUP($D2004,metadata!$B$2:$S$450,10,FALSE)</f>
        <v>0</v>
      </c>
      <c r="N2004" t="str">
        <f>VLOOKUP($D2004,metadata!$B$2:$S$450,11,FALSE)</f>
        <v>Atrophaneura alcinous</v>
      </c>
      <c r="O2004" t="str">
        <f>VLOOKUP($D2004,metadata!$B$2:$S$450,12,FALSE)</f>
        <v>lepidoptera</v>
      </c>
      <c r="P2004" t="str">
        <f>VLOOKUP($D2004,metadata!$B$2:$S$450,13,FALSE)</f>
        <v xml:space="preserve"> Fuchu</v>
      </c>
      <c r="Q2004">
        <f>VLOOKUP($D2004,metadata!$B$2:$S$450,14,FALSE)</f>
        <v>35.668968999999997</v>
      </c>
      <c r="R2004">
        <f>VLOOKUP($D2004,metadata!$B$2:$S$450,15,FALSE)</f>
        <v>139.47766899999999</v>
      </c>
      <c r="S2004">
        <f>VLOOKUP($D2004,metadata!$B$2:$S$450,16,FALSE)</f>
        <v>0.05</v>
      </c>
      <c r="T2004">
        <f>VLOOKUP($D2004,metadata!$B$2:$S$450,17,FALSE)</f>
        <v>50</v>
      </c>
      <c r="U2004">
        <f>VLOOKUP($D2004,metadata!$B$2:$S$450,18,FALSE)</f>
        <v>0</v>
      </c>
      <c r="V2004">
        <f>VLOOKUP($D2004,metadata!$B$2:$Z$450,19,FALSE)</f>
        <v>25</v>
      </c>
      <c r="W2004" t="str">
        <f>VLOOKUP($D2004,metadata!$B$2:$Z$450,20,FALSE)</f>
        <v>global average</v>
      </c>
      <c r="X2004">
        <f>VLOOKUP($D2004,metadata!$B$2:$Z$450,21,FALSE)</f>
        <v>0</v>
      </c>
      <c r="Y2004">
        <f>VLOOKUP($D2004,metadata!$B$2:$Z$450,22,FALSE)</f>
        <v>19</v>
      </c>
      <c r="Z2004">
        <f>VLOOKUP($D2004,metadata!$B$2:$Z$450,23,FALSE)</f>
        <v>0</v>
      </c>
      <c r="AA2004">
        <f>VLOOKUP($D2004,metadata!$B$2:$Z$450,24,FALSE)</f>
        <v>0</v>
      </c>
      <c r="AB2004">
        <f>VLOOKUP($D2004,metadata!$B$2:$Z$450,25,FALSE)</f>
        <v>0</v>
      </c>
    </row>
    <row r="2005" spans="3:28" x14ac:dyDescent="0.3">
      <c r="C2005">
        <v>2004</v>
      </c>
      <c r="D2005" s="11" t="str">
        <f t="shared" si="31"/>
        <v>19- Fuchu</v>
      </c>
      <c r="E2005" t="str">
        <f>VLOOKUP($D2005,metadata!$B$2:$S$450,2,FALSE)</f>
        <v>Kato, Y</v>
      </c>
      <c r="F2005" t="str">
        <f>VLOOKUP($D2005,metadata!$B$2:$S$450,3,FALSE)</f>
        <v>Geographic variation in photoperiodic response for the induction of pupal diapause in the Aristolochia-feeding butterfly Atrophaneura alcinous</v>
      </c>
      <c r="G2005" t="str">
        <f>VLOOKUP($D2005,metadata!$B$2:$S$450,4,FALSE)</f>
        <v>10.1303/aez.2005.347</v>
      </c>
      <c r="H2005" t="str">
        <f>VLOOKUP($D2005,metadata!$B$2:$S$450,5,FALSE)</f>
        <v>y</v>
      </c>
      <c r="I2005" t="str">
        <f>VLOOKUP($D2005,metadata!$B$2:$S$450,6,FALSE)</f>
        <v>a</v>
      </c>
      <c r="J2005" t="str">
        <f>VLOOKUP($D2005,metadata!$B$2:$S$450,7,FALSE)</f>
        <v>i</v>
      </c>
      <c r="K2005">
        <f>VLOOKUP($D2005,metadata!$B$2:$S$450,8,FALSE)</f>
        <v>7</v>
      </c>
      <c r="L2005">
        <f>VLOOKUP($D2005,metadata!$B$2:$S$450,9,FALSE)</f>
        <v>5</v>
      </c>
      <c r="M2005">
        <f>VLOOKUP($D2005,metadata!$B$2:$S$450,10,FALSE)</f>
        <v>0</v>
      </c>
      <c r="N2005" t="str">
        <f>VLOOKUP($D2005,metadata!$B$2:$S$450,11,FALSE)</f>
        <v>Atrophaneura alcinous</v>
      </c>
      <c r="O2005" t="str">
        <f>VLOOKUP($D2005,metadata!$B$2:$S$450,12,FALSE)</f>
        <v>lepidoptera</v>
      </c>
      <c r="P2005" t="str">
        <f>VLOOKUP($D2005,metadata!$B$2:$S$450,13,FALSE)</f>
        <v xml:space="preserve"> Fuchu</v>
      </c>
      <c r="Q2005">
        <f>VLOOKUP($D2005,metadata!$B$2:$S$450,14,FALSE)</f>
        <v>35.668968999999997</v>
      </c>
      <c r="R2005">
        <f>VLOOKUP($D2005,metadata!$B$2:$S$450,15,FALSE)</f>
        <v>139.47766899999999</v>
      </c>
      <c r="S2005">
        <f>VLOOKUP($D2005,metadata!$B$2:$S$450,16,FALSE)</f>
        <v>0.05</v>
      </c>
      <c r="T2005">
        <f>VLOOKUP($D2005,metadata!$B$2:$S$450,17,FALSE)</f>
        <v>50</v>
      </c>
      <c r="U2005">
        <f>VLOOKUP($D2005,metadata!$B$2:$S$450,18,FALSE)</f>
        <v>0</v>
      </c>
      <c r="V2005">
        <f>VLOOKUP($D2005,metadata!$B$2:$Z$450,19,FALSE)</f>
        <v>25</v>
      </c>
      <c r="W2005" t="str">
        <f>VLOOKUP($D2005,metadata!$B$2:$Z$450,20,FALSE)</f>
        <v>global average</v>
      </c>
      <c r="X2005">
        <f>VLOOKUP($D2005,metadata!$B$2:$Z$450,21,FALSE)</f>
        <v>0</v>
      </c>
      <c r="Y2005">
        <f>VLOOKUP($D2005,metadata!$B$2:$Z$450,22,FALSE)</f>
        <v>19</v>
      </c>
      <c r="Z2005">
        <f>VLOOKUP($D2005,metadata!$B$2:$Z$450,23,FALSE)</f>
        <v>0</v>
      </c>
      <c r="AA2005">
        <f>VLOOKUP($D2005,metadata!$B$2:$Z$450,24,FALSE)</f>
        <v>0</v>
      </c>
      <c r="AB2005">
        <f>VLOOKUP($D2005,metadata!$B$2:$Z$450,25,FALSE)</f>
        <v>0</v>
      </c>
    </row>
    <row r="2006" spans="3:28" x14ac:dyDescent="0.3">
      <c r="C2006">
        <v>2005</v>
      </c>
      <c r="D2006" s="11" t="str">
        <f t="shared" si="31"/>
        <v>19- Fuchu</v>
      </c>
      <c r="E2006" t="str">
        <f>VLOOKUP($D2006,metadata!$B$2:$S$450,2,FALSE)</f>
        <v>Kato, Y</v>
      </c>
      <c r="F2006" t="str">
        <f>VLOOKUP($D2006,metadata!$B$2:$S$450,3,FALSE)</f>
        <v>Geographic variation in photoperiodic response for the induction of pupal diapause in the Aristolochia-feeding butterfly Atrophaneura alcinous</v>
      </c>
      <c r="G2006" t="str">
        <f>VLOOKUP($D2006,metadata!$B$2:$S$450,4,FALSE)</f>
        <v>10.1303/aez.2005.347</v>
      </c>
      <c r="H2006" t="str">
        <f>VLOOKUP($D2006,metadata!$B$2:$S$450,5,FALSE)</f>
        <v>y</v>
      </c>
      <c r="I2006" t="str">
        <f>VLOOKUP($D2006,metadata!$B$2:$S$450,6,FALSE)</f>
        <v>a</v>
      </c>
      <c r="J2006" t="str">
        <f>VLOOKUP($D2006,metadata!$B$2:$S$450,7,FALSE)</f>
        <v>i</v>
      </c>
      <c r="K2006">
        <f>VLOOKUP($D2006,metadata!$B$2:$S$450,8,FALSE)</f>
        <v>7</v>
      </c>
      <c r="L2006">
        <f>VLOOKUP($D2006,metadata!$B$2:$S$450,9,FALSE)</f>
        <v>5</v>
      </c>
      <c r="M2006">
        <f>VLOOKUP($D2006,metadata!$B$2:$S$450,10,FALSE)</f>
        <v>0</v>
      </c>
      <c r="N2006" t="str">
        <f>VLOOKUP($D2006,metadata!$B$2:$S$450,11,FALSE)</f>
        <v>Atrophaneura alcinous</v>
      </c>
      <c r="O2006" t="str">
        <f>VLOOKUP($D2006,metadata!$B$2:$S$450,12,FALSE)</f>
        <v>lepidoptera</v>
      </c>
      <c r="P2006" t="str">
        <f>VLOOKUP($D2006,metadata!$B$2:$S$450,13,FALSE)</f>
        <v xml:space="preserve"> Fuchu</v>
      </c>
      <c r="Q2006">
        <f>VLOOKUP($D2006,metadata!$B$2:$S$450,14,FALSE)</f>
        <v>35.668968999999997</v>
      </c>
      <c r="R2006">
        <f>VLOOKUP($D2006,metadata!$B$2:$S$450,15,FALSE)</f>
        <v>139.47766899999999</v>
      </c>
      <c r="S2006">
        <f>VLOOKUP($D2006,metadata!$B$2:$S$450,16,FALSE)</f>
        <v>0.05</v>
      </c>
      <c r="T2006">
        <f>VLOOKUP($D2006,metadata!$B$2:$S$450,17,FALSE)</f>
        <v>50</v>
      </c>
      <c r="U2006">
        <f>VLOOKUP($D2006,metadata!$B$2:$S$450,18,FALSE)</f>
        <v>0</v>
      </c>
      <c r="V2006">
        <f>VLOOKUP($D2006,metadata!$B$2:$Z$450,19,FALSE)</f>
        <v>25</v>
      </c>
      <c r="W2006" t="str">
        <f>VLOOKUP($D2006,metadata!$B$2:$Z$450,20,FALSE)</f>
        <v>global average</v>
      </c>
      <c r="X2006">
        <f>VLOOKUP($D2006,metadata!$B$2:$Z$450,21,FALSE)</f>
        <v>0</v>
      </c>
      <c r="Y2006">
        <f>VLOOKUP($D2006,metadata!$B$2:$Z$450,22,FALSE)</f>
        <v>19</v>
      </c>
      <c r="Z2006">
        <f>VLOOKUP($D2006,metadata!$B$2:$Z$450,23,FALSE)</f>
        <v>0</v>
      </c>
      <c r="AA2006">
        <f>VLOOKUP($D2006,metadata!$B$2:$Z$450,24,FALSE)</f>
        <v>0</v>
      </c>
      <c r="AB2006">
        <f>VLOOKUP($D2006,metadata!$B$2:$Z$450,25,FALSE)</f>
        <v>0</v>
      </c>
    </row>
    <row r="2007" spans="3:28" x14ac:dyDescent="0.3">
      <c r="C2007">
        <v>2006</v>
      </c>
      <c r="D2007" s="11" t="str">
        <f t="shared" si="31"/>
        <v>19- Fuchu</v>
      </c>
      <c r="E2007" t="str">
        <f>VLOOKUP($D2007,metadata!$B$2:$S$450,2,FALSE)</f>
        <v>Kato, Y</v>
      </c>
      <c r="F2007" t="str">
        <f>VLOOKUP($D2007,metadata!$B$2:$S$450,3,FALSE)</f>
        <v>Geographic variation in photoperiodic response for the induction of pupal diapause in the Aristolochia-feeding butterfly Atrophaneura alcinous</v>
      </c>
      <c r="G2007" t="str">
        <f>VLOOKUP($D2007,metadata!$B$2:$S$450,4,FALSE)</f>
        <v>10.1303/aez.2005.347</v>
      </c>
      <c r="H2007" t="str">
        <f>VLOOKUP($D2007,metadata!$B$2:$S$450,5,FALSE)</f>
        <v>y</v>
      </c>
      <c r="I2007" t="str">
        <f>VLOOKUP($D2007,metadata!$B$2:$S$450,6,FALSE)</f>
        <v>a</v>
      </c>
      <c r="J2007" t="str">
        <f>VLOOKUP($D2007,metadata!$B$2:$S$450,7,FALSE)</f>
        <v>i</v>
      </c>
      <c r="K2007">
        <f>VLOOKUP($D2007,metadata!$B$2:$S$450,8,FALSE)</f>
        <v>7</v>
      </c>
      <c r="L2007">
        <f>VLOOKUP($D2007,metadata!$B$2:$S$450,9,FALSE)</f>
        <v>5</v>
      </c>
      <c r="M2007">
        <f>VLOOKUP($D2007,metadata!$B$2:$S$450,10,FALSE)</f>
        <v>0</v>
      </c>
      <c r="N2007" t="str">
        <f>VLOOKUP($D2007,metadata!$B$2:$S$450,11,FALSE)</f>
        <v>Atrophaneura alcinous</v>
      </c>
      <c r="O2007" t="str">
        <f>VLOOKUP($D2007,metadata!$B$2:$S$450,12,FALSE)</f>
        <v>lepidoptera</v>
      </c>
      <c r="P2007" t="str">
        <f>VLOOKUP($D2007,metadata!$B$2:$S$450,13,FALSE)</f>
        <v xml:space="preserve"> Fuchu</v>
      </c>
      <c r="Q2007">
        <f>VLOOKUP($D2007,metadata!$B$2:$S$450,14,FALSE)</f>
        <v>35.668968999999997</v>
      </c>
      <c r="R2007">
        <f>VLOOKUP($D2007,metadata!$B$2:$S$450,15,FALSE)</f>
        <v>139.47766899999999</v>
      </c>
      <c r="S2007">
        <f>VLOOKUP($D2007,metadata!$B$2:$S$450,16,FALSE)</f>
        <v>0.05</v>
      </c>
      <c r="T2007">
        <f>VLOOKUP($D2007,metadata!$B$2:$S$450,17,FALSE)</f>
        <v>50</v>
      </c>
      <c r="U2007">
        <f>VLOOKUP($D2007,metadata!$B$2:$S$450,18,FALSE)</f>
        <v>0</v>
      </c>
      <c r="V2007">
        <f>VLOOKUP($D2007,metadata!$B$2:$Z$450,19,FALSE)</f>
        <v>25</v>
      </c>
      <c r="W2007" t="str">
        <f>VLOOKUP($D2007,metadata!$B$2:$Z$450,20,FALSE)</f>
        <v>global average</v>
      </c>
      <c r="X2007">
        <f>VLOOKUP($D2007,metadata!$B$2:$Z$450,21,FALSE)</f>
        <v>0</v>
      </c>
      <c r="Y2007">
        <f>VLOOKUP($D2007,metadata!$B$2:$Z$450,22,FALSE)</f>
        <v>19</v>
      </c>
      <c r="Z2007">
        <f>VLOOKUP($D2007,metadata!$B$2:$Z$450,23,FALSE)</f>
        <v>0</v>
      </c>
      <c r="AA2007">
        <f>VLOOKUP($D2007,metadata!$B$2:$Z$450,24,FALSE)</f>
        <v>0</v>
      </c>
      <c r="AB2007">
        <f>VLOOKUP($D2007,metadata!$B$2:$Z$450,25,FALSE)</f>
        <v>0</v>
      </c>
    </row>
    <row r="2008" spans="3:28" x14ac:dyDescent="0.3">
      <c r="C2008">
        <v>2007</v>
      </c>
      <c r="D2008" s="11" t="str">
        <f t="shared" si="31"/>
        <v>19- Fuchu</v>
      </c>
      <c r="E2008" t="str">
        <f>VLOOKUP($D2008,metadata!$B$2:$S$450,2,FALSE)</f>
        <v>Kato, Y</v>
      </c>
      <c r="F2008" t="str">
        <f>VLOOKUP($D2008,metadata!$B$2:$S$450,3,FALSE)</f>
        <v>Geographic variation in photoperiodic response for the induction of pupal diapause in the Aristolochia-feeding butterfly Atrophaneura alcinous</v>
      </c>
      <c r="G2008" t="str">
        <f>VLOOKUP($D2008,metadata!$B$2:$S$450,4,FALSE)</f>
        <v>10.1303/aez.2005.347</v>
      </c>
      <c r="H2008" t="str">
        <f>VLOOKUP($D2008,metadata!$B$2:$S$450,5,FALSE)</f>
        <v>y</v>
      </c>
      <c r="I2008" t="str">
        <f>VLOOKUP($D2008,metadata!$B$2:$S$450,6,FALSE)</f>
        <v>a</v>
      </c>
      <c r="J2008" t="str">
        <f>VLOOKUP($D2008,metadata!$B$2:$S$450,7,FALSE)</f>
        <v>i</v>
      </c>
      <c r="K2008">
        <f>VLOOKUP($D2008,metadata!$B$2:$S$450,8,FALSE)</f>
        <v>7</v>
      </c>
      <c r="L2008">
        <f>VLOOKUP($D2008,metadata!$B$2:$S$450,9,FALSE)</f>
        <v>5</v>
      </c>
      <c r="M2008">
        <f>VLOOKUP($D2008,metadata!$B$2:$S$450,10,FALSE)</f>
        <v>0</v>
      </c>
      <c r="N2008" t="str">
        <f>VLOOKUP($D2008,metadata!$B$2:$S$450,11,FALSE)</f>
        <v>Atrophaneura alcinous</v>
      </c>
      <c r="O2008" t="str">
        <f>VLOOKUP($D2008,metadata!$B$2:$S$450,12,FALSE)</f>
        <v>lepidoptera</v>
      </c>
      <c r="P2008" t="str">
        <f>VLOOKUP($D2008,metadata!$B$2:$S$450,13,FALSE)</f>
        <v xml:space="preserve"> Fuchu</v>
      </c>
      <c r="Q2008">
        <f>VLOOKUP($D2008,metadata!$B$2:$S$450,14,FALSE)</f>
        <v>35.668968999999997</v>
      </c>
      <c r="R2008">
        <f>VLOOKUP($D2008,metadata!$B$2:$S$450,15,FALSE)</f>
        <v>139.47766899999999</v>
      </c>
      <c r="S2008">
        <f>VLOOKUP($D2008,metadata!$B$2:$S$450,16,FALSE)</f>
        <v>0.05</v>
      </c>
      <c r="T2008">
        <f>VLOOKUP($D2008,metadata!$B$2:$S$450,17,FALSE)</f>
        <v>50</v>
      </c>
      <c r="U2008">
        <f>VLOOKUP($D2008,metadata!$B$2:$S$450,18,FALSE)</f>
        <v>0</v>
      </c>
      <c r="V2008">
        <f>VLOOKUP($D2008,metadata!$B$2:$Z$450,19,FALSE)</f>
        <v>25</v>
      </c>
      <c r="W2008" t="str">
        <f>VLOOKUP($D2008,metadata!$B$2:$Z$450,20,FALSE)</f>
        <v>global average</v>
      </c>
      <c r="X2008">
        <f>VLOOKUP($D2008,metadata!$B$2:$Z$450,21,FALSE)</f>
        <v>0</v>
      </c>
      <c r="Y2008">
        <f>VLOOKUP($D2008,metadata!$B$2:$Z$450,22,FALSE)</f>
        <v>19</v>
      </c>
      <c r="Z2008">
        <f>VLOOKUP($D2008,metadata!$B$2:$Z$450,23,FALSE)</f>
        <v>0</v>
      </c>
      <c r="AA2008">
        <f>VLOOKUP($D2008,metadata!$B$2:$Z$450,24,FALSE)</f>
        <v>0</v>
      </c>
      <c r="AB2008">
        <f>VLOOKUP($D2008,metadata!$B$2:$Z$450,25,FALSE)</f>
        <v>0</v>
      </c>
    </row>
    <row r="2009" spans="3:28" x14ac:dyDescent="0.3">
      <c r="C2009">
        <v>2008</v>
      </c>
      <c r="D2009" s="11" t="str">
        <f t="shared" si="31"/>
        <v>19- Fuchu</v>
      </c>
      <c r="E2009" t="str">
        <f>VLOOKUP($D2009,metadata!$B$2:$S$450,2,FALSE)</f>
        <v>Kato, Y</v>
      </c>
      <c r="F2009" t="str">
        <f>VLOOKUP($D2009,metadata!$B$2:$S$450,3,FALSE)</f>
        <v>Geographic variation in photoperiodic response for the induction of pupal diapause in the Aristolochia-feeding butterfly Atrophaneura alcinous</v>
      </c>
      <c r="G2009" t="str">
        <f>VLOOKUP($D2009,metadata!$B$2:$S$450,4,FALSE)</f>
        <v>10.1303/aez.2005.347</v>
      </c>
      <c r="H2009" t="str">
        <f>VLOOKUP($D2009,metadata!$B$2:$S$450,5,FALSE)</f>
        <v>y</v>
      </c>
      <c r="I2009" t="str">
        <f>VLOOKUP($D2009,metadata!$B$2:$S$450,6,FALSE)</f>
        <v>a</v>
      </c>
      <c r="J2009" t="str">
        <f>VLOOKUP($D2009,metadata!$B$2:$S$450,7,FALSE)</f>
        <v>i</v>
      </c>
      <c r="K2009">
        <f>VLOOKUP($D2009,metadata!$B$2:$S$450,8,FALSE)</f>
        <v>7</v>
      </c>
      <c r="L2009">
        <f>VLOOKUP($D2009,metadata!$B$2:$S$450,9,FALSE)</f>
        <v>5</v>
      </c>
      <c r="M2009">
        <f>VLOOKUP($D2009,metadata!$B$2:$S$450,10,FALSE)</f>
        <v>0</v>
      </c>
      <c r="N2009" t="str">
        <f>VLOOKUP($D2009,metadata!$B$2:$S$450,11,FALSE)</f>
        <v>Atrophaneura alcinous</v>
      </c>
      <c r="O2009" t="str">
        <f>VLOOKUP($D2009,metadata!$B$2:$S$450,12,FALSE)</f>
        <v>lepidoptera</v>
      </c>
      <c r="P2009" t="str">
        <f>VLOOKUP($D2009,metadata!$B$2:$S$450,13,FALSE)</f>
        <v xml:space="preserve"> Fuchu</v>
      </c>
      <c r="Q2009">
        <f>VLOOKUP($D2009,metadata!$B$2:$S$450,14,FALSE)</f>
        <v>35.668968999999997</v>
      </c>
      <c r="R2009">
        <f>VLOOKUP($D2009,metadata!$B$2:$S$450,15,FALSE)</f>
        <v>139.47766899999999</v>
      </c>
      <c r="S2009">
        <f>VLOOKUP($D2009,metadata!$B$2:$S$450,16,FALSE)</f>
        <v>0.05</v>
      </c>
      <c r="T2009">
        <f>VLOOKUP($D2009,metadata!$B$2:$S$450,17,FALSE)</f>
        <v>50</v>
      </c>
      <c r="U2009">
        <f>VLOOKUP($D2009,metadata!$B$2:$S$450,18,FALSE)</f>
        <v>0</v>
      </c>
      <c r="V2009">
        <f>VLOOKUP($D2009,metadata!$B$2:$Z$450,19,FALSE)</f>
        <v>25</v>
      </c>
      <c r="W2009" t="str">
        <f>VLOOKUP($D2009,metadata!$B$2:$Z$450,20,FALSE)</f>
        <v>global average</v>
      </c>
      <c r="X2009">
        <f>VLOOKUP($D2009,metadata!$B$2:$Z$450,21,FALSE)</f>
        <v>0</v>
      </c>
      <c r="Y2009">
        <f>VLOOKUP($D2009,metadata!$B$2:$Z$450,22,FALSE)</f>
        <v>19</v>
      </c>
      <c r="Z2009">
        <f>VLOOKUP($D2009,metadata!$B$2:$Z$450,23,FALSE)</f>
        <v>0</v>
      </c>
      <c r="AA2009">
        <f>VLOOKUP($D2009,metadata!$B$2:$Z$450,24,FALSE)</f>
        <v>0</v>
      </c>
      <c r="AB2009">
        <f>VLOOKUP($D2009,metadata!$B$2:$Z$450,25,FALSE)</f>
        <v>0</v>
      </c>
    </row>
    <row r="2010" spans="3:28" x14ac:dyDescent="0.3">
      <c r="C2010">
        <v>2009</v>
      </c>
      <c r="D2010" s="11" t="str">
        <f t="shared" si="31"/>
        <v>19- Fuchu</v>
      </c>
      <c r="E2010" t="str">
        <f>VLOOKUP($D2010,metadata!$B$2:$S$450,2,FALSE)</f>
        <v>Kato, Y</v>
      </c>
      <c r="F2010" t="str">
        <f>VLOOKUP($D2010,metadata!$B$2:$S$450,3,FALSE)</f>
        <v>Geographic variation in photoperiodic response for the induction of pupal diapause in the Aristolochia-feeding butterfly Atrophaneura alcinous</v>
      </c>
      <c r="G2010" t="str">
        <f>VLOOKUP($D2010,metadata!$B$2:$S$450,4,FALSE)</f>
        <v>10.1303/aez.2005.347</v>
      </c>
      <c r="H2010" t="str">
        <f>VLOOKUP($D2010,metadata!$B$2:$S$450,5,FALSE)</f>
        <v>y</v>
      </c>
      <c r="I2010" t="str">
        <f>VLOOKUP($D2010,metadata!$B$2:$S$450,6,FALSE)</f>
        <v>a</v>
      </c>
      <c r="J2010" t="str">
        <f>VLOOKUP($D2010,metadata!$B$2:$S$450,7,FALSE)</f>
        <v>i</v>
      </c>
      <c r="K2010">
        <f>VLOOKUP($D2010,metadata!$B$2:$S$450,8,FALSE)</f>
        <v>7</v>
      </c>
      <c r="L2010">
        <f>VLOOKUP($D2010,metadata!$B$2:$S$450,9,FALSE)</f>
        <v>5</v>
      </c>
      <c r="M2010">
        <f>VLOOKUP($D2010,metadata!$B$2:$S$450,10,FALSE)</f>
        <v>0</v>
      </c>
      <c r="N2010" t="str">
        <f>VLOOKUP($D2010,metadata!$B$2:$S$450,11,FALSE)</f>
        <v>Atrophaneura alcinous</v>
      </c>
      <c r="O2010" t="str">
        <f>VLOOKUP($D2010,metadata!$B$2:$S$450,12,FALSE)</f>
        <v>lepidoptera</v>
      </c>
      <c r="P2010" t="str">
        <f>VLOOKUP($D2010,metadata!$B$2:$S$450,13,FALSE)</f>
        <v xml:space="preserve"> Fuchu</v>
      </c>
      <c r="Q2010">
        <f>VLOOKUP($D2010,metadata!$B$2:$S$450,14,FALSE)</f>
        <v>35.668968999999997</v>
      </c>
      <c r="R2010">
        <f>VLOOKUP($D2010,metadata!$B$2:$S$450,15,FALSE)</f>
        <v>139.47766899999999</v>
      </c>
      <c r="S2010">
        <f>VLOOKUP($D2010,metadata!$B$2:$S$450,16,FALSE)</f>
        <v>0.05</v>
      </c>
      <c r="T2010">
        <f>VLOOKUP($D2010,metadata!$B$2:$S$450,17,FALSE)</f>
        <v>50</v>
      </c>
      <c r="U2010">
        <f>VLOOKUP($D2010,metadata!$B$2:$S$450,18,FALSE)</f>
        <v>0</v>
      </c>
      <c r="V2010">
        <f>VLOOKUP($D2010,metadata!$B$2:$Z$450,19,FALSE)</f>
        <v>25</v>
      </c>
      <c r="W2010" t="str">
        <f>VLOOKUP($D2010,metadata!$B$2:$Z$450,20,FALSE)</f>
        <v>global average</v>
      </c>
      <c r="X2010">
        <f>VLOOKUP($D2010,metadata!$B$2:$Z$450,21,FALSE)</f>
        <v>0</v>
      </c>
      <c r="Y2010">
        <f>VLOOKUP($D2010,metadata!$B$2:$Z$450,22,FALSE)</f>
        <v>19</v>
      </c>
      <c r="Z2010">
        <f>VLOOKUP($D2010,metadata!$B$2:$Z$450,23,FALSE)</f>
        <v>0</v>
      </c>
      <c r="AA2010">
        <f>VLOOKUP($D2010,metadata!$B$2:$Z$450,24,FALSE)</f>
        <v>0</v>
      </c>
      <c r="AB2010">
        <f>VLOOKUP($D2010,metadata!$B$2:$Z$450,25,FALSE)</f>
        <v>0</v>
      </c>
    </row>
    <row r="2011" spans="3:28" x14ac:dyDescent="0.3">
      <c r="C2011">
        <v>2010</v>
      </c>
      <c r="D2011" s="11" t="str">
        <f t="shared" si="31"/>
        <v>19- Fuchu</v>
      </c>
      <c r="E2011" t="str">
        <f>VLOOKUP($D2011,metadata!$B$2:$S$450,2,FALSE)</f>
        <v>Kato, Y</v>
      </c>
      <c r="F2011" t="str">
        <f>VLOOKUP($D2011,metadata!$B$2:$S$450,3,FALSE)</f>
        <v>Geographic variation in photoperiodic response for the induction of pupal diapause in the Aristolochia-feeding butterfly Atrophaneura alcinous</v>
      </c>
      <c r="G2011" t="str">
        <f>VLOOKUP($D2011,metadata!$B$2:$S$450,4,FALSE)</f>
        <v>10.1303/aez.2005.347</v>
      </c>
      <c r="H2011" t="str">
        <f>VLOOKUP($D2011,metadata!$B$2:$S$450,5,FALSE)</f>
        <v>y</v>
      </c>
      <c r="I2011" t="str">
        <f>VLOOKUP($D2011,metadata!$B$2:$S$450,6,FALSE)</f>
        <v>a</v>
      </c>
      <c r="J2011" t="str">
        <f>VLOOKUP($D2011,metadata!$B$2:$S$450,7,FALSE)</f>
        <v>i</v>
      </c>
      <c r="K2011">
        <f>VLOOKUP($D2011,metadata!$B$2:$S$450,8,FALSE)</f>
        <v>7</v>
      </c>
      <c r="L2011">
        <f>VLOOKUP($D2011,metadata!$B$2:$S$450,9,FALSE)</f>
        <v>5</v>
      </c>
      <c r="M2011">
        <f>VLOOKUP($D2011,metadata!$B$2:$S$450,10,FALSE)</f>
        <v>0</v>
      </c>
      <c r="N2011" t="str">
        <f>VLOOKUP($D2011,metadata!$B$2:$S$450,11,FALSE)</f>
        <v>Atrophaneura alcinous</v>
      </c>
      <c r="O2011" t="str">
        <f>VLOOKUP($D2011,metadata!$B$2:$S$450,12,FALSE)</f>
        <v>lepidoptera</v>
      </c>
      <c r="P2011" t="str">
        <f>VLOOKUP($D2011,metadata!$B$2:$S$450,13,FALSE)</f>
        <v xml:space="preserve"> Fuchu</v>
      </c>
      <c r="Q2011">
        <f>VLOOKUP($D2011,metadata!$B$2:$S$450,14,FALSE)</f>
        <v>35.668968999999997</v>
      </c>
      <c r="R2011">
        <f>VLOOKUP($D2011,metadata!$B$2:$S$450,15,FALSE)</f>
        <v>139.47766899999999</v>
      </c>
      <c r="S2011">
        <f>VLOOKUP($D2011,metadata!$B$2:$S$450,16,FALSE)</f>
        <v>0.05</v>
      </c>
      <c r="T2011">
        <f>VLOOKUP($D2011,metadata!$B$2:$S$450,17,FALSE)</f>
        <v>50</v>
      </c>
      <c r="U2011">
        <f>VLOOKUP($D2011,metadata!$B$2:$S$450,18,FALSE)</f>
        <v>0</v>
      </c>
      <c r="V2011">
        <f>VLOOKUP($D2011,metadata!$B$2:$Z$450,19,FALSE)</f>
        <v>25</v>
      </c>
      <c r="W2011" t="str">
        <f>VLOOKUP($D2011,metadata!$B$2:$Z$450,20,FALSE)</f>
        <v>global average</v>
      </c>
      <c r="X2011">
        <f>VLOOKUP($D2011,metadata!$B$2:$Z$450,21,FALSE)</f>
        <v>0</v>
      </c>
      <c r="Y2011">
        <f>VLOOKUP($D2011,metadata!$B$2:$Z$450,22,FALSE)</f>
        <v>19</v>
      </c>
      <c r="Z2011">
        <f>VLOOKUP($D2011,metadata!$B$2:$Z$450,23,FALSE)</f>
        <v>0</v>
      </c>
      <c r="AA2011">
        <f>VLOOKUP($D2011,metadata!$B$2:$Z$450,24,FALSE)</f>
        <v>0</v>
      </c>
      <c r="AB2011">
        <f>VLOOKUP($D2011,metadata!$B$2:$Z$450,25,FALSE)</f>
        <v>0</v>
      </c>
    </row>
    <row r="2012" spans="3:28" x14ac:dyDescent="0.3">
      <c r="C2012">
        <v>2011</v>
      </c>
      <c r="D2012" s="11" t="str">
        <f t="shared" si="31"/>
        <v>19- Fuchu</v>
      </c>
      <c r="E2012" t="str">
        <f>VLOOKUP($D2012,metadata!$B$2:$S$450,2,FALSE)</f>
        <v>Kato, Y</v>
      </c>
      <c r="F2012" t="str">
        <f>VLOOKUP($D2012,metadata!$B$2:$S$450,3,FALSE)</f>
        <v>Geographic variation in photoperiodic response for the induction of pupal diapause in the Aristolochia-feeding butterfly Atrophaneura alcinous</v>
      </c>
      <c r="G2012" t="str">
        <f>VLOOKUP($D2012,metadata!$B$2:$S$450,4,FALSE)</f>
        <v>10.1303/aez.2005.347</v>
      </c>
      <c r="H2012" t="str">
        <f>VLOOKUP($D2012,metadata!$B$2:$S$450,5,FALSE)</f>
        <v>y</v>
      </c>
      <c r="I2012" t="str">
        <f>VLOOKUP($D2012,metadata!$B$2:$S$450,6,FALSE)</f>
        <v>a</v>
      </c>
      <c r="J2012" t="str">
        <f>VLOOKUP($D2012,metadata!$B$2:$S$450,7,FALSE)</f>
        <v>i</v>
      </c>
      <c r="K2012">
        <f>VLOOKUP($D2012,metadata!$B$2:$S$450,8,FALSE)</f>
        <v>7</v>
      </c>
      <c r="L2012">
        <f>VLOOKUP($D2012,metadata!$B$2:$S$450,9,FALSE)</f>
        <v>5</v>
      </c>
      <c r="M2012">
        <f>VLOOKUP($D2012,metadata!$B$2:$S$450,10,FALSE)</f>
        <v>0</v>
      </c>
      <c r="N2012" t="str">
        <f>VLOOKUP($D2012,metadata!$B$2:$S$450,11,FALSE)</f>
        <v>Atrophaneura alcinous</v>
      </c>
      <c r="O2012" t="str">
        <f>VLOOKUP($D2012,metadata!$B$2:$S$450,12,FALSE)</f>
        <v>lepidoptera</v>
      </c>
      <c r="P2012" t="str">
        <f>VLOOKUP($D2012,metadata!$B$2:$S$450,13,FALSE)</f>
        <v xml:space="preserve"> Fuchu</v>
      </c>
      <c r="Q2012">
        <f>VLOOKUP($D2012,metadata!$B$2:$S$450,14,FALSE)</f>
        <v>35.668968999999997</v>
      </c>
      <c r="R2012">
        <f>VLOOKUP($D2012,metadata!$B$2:$S$450,15,FALSE)</f>
        <v>139.47766899999999</v>
      </c>
      <c r="S2012">
        <f>VLOOKUP($D2012,metadata!$B$2:$S$450,16,FALSE)</f>
        <v>0.05</v>
      </c>
      <c r="T2012">
        <f>VLOOKUP($D2012,metadata!$B$2:$S$450,17,FALSE)</f>
        <v>50</v>
      </c>
      <c r="U2012">
        <f>VLOOKUP($D2012,metadata!$B$2:$S$450,18,FALSE)</f>
        <v>0</v>
      </c>
      <c r="V2012">
        <f>VLOOKUP($D2012,metadata!$B$2:$Z$450,19,FALSE)</f>
        <v>25</v>
      </c>
      <c r="W2012" t="str">
        <f>VLOOKUP($D2012,metadata!$B$2:$Z$450,20,FALSE)</f>
        <v>global average</v>
      </c>
      <c r="X2012">
        <f>VLOOKUP($D2012,metadata!$B$2:$Z$450,21,FALSE)</f>
        <v>0</v>
      </c>
      <c r="Y2012">
        <f>VLOOKUP($D2012,metadata!$B$2:$Z$450,22,FALSE)</f>
        <v>19</v>
      </c>
      <c r="Z2012">
        <f>VLOOKUP($D2012,metadata!$B$2:$Z$450,23,FALSE)</f>
        <v>0</v>
      </c>
      <c r="AA2012">
        <f>VLOOKUP($D2012,metadata!$B$2:$Z$450,24,FALSE)</f>
        <v>0</v>
      </c>
      <c r="AB2012">
        <f>VLOOKUP($D2012,metadata!$B$2:$Z$450,25,FALSE)</f>
        <v>0</v>
      </c>
    </row>
    <row r="2013" spans="3:28" x14ac:dyDescent="0.3">
      <c r="C2013">
        <v>2012</v>
      </c>
      <c r="D2013" s="11" t="str">
        <f t="shared" si="31"/>
        <v>19- Fuchu</v>
      </c>
      <c r="E2013" t="str">
        <f>VLOOKUP($D2013,metadata!$B$2:$S$450,2,FALSE)</f>
        <v>Kato, Y</v>
      </c>
      <c r="F2013" t="str">
        <f>VLOOKUP($D2013,metadata!$B$2:$S$450,3,FALSE)</f>
        <v>Geographic variation in photoperiodic response for the induction of pupal diapause in the Aristolochia-feeding butterfly Atrophaneura alcinous</v>
      </c>
      <c r="G2013" t="str">
        <f>VLOOKUP($D2013,metadata!$B$2:$S$450,4,FALSE)</f>
        <v>10.1303/aez.2005.347</v>
      </c>
      <c r="H2013" t="str">
        <f>VLOOKUP($D2013,metadata!$B$2:$S$450,5,FALSE)</f>
        <v>y</v>
      </c>
      <c r="I2013" t="str">
        <f>VLOOKUP($D2013,metadata!$B$2:$S$450,6,FALSE)</f>
        <v>a</v>
      </c>
      <c r="J2013" t="str">
        <f>VLOOKUP($D2013,metadata!$B$2:$S$450,7,FALSE)</f>
        <v>i</v>
      </c>
      <c r="K2013">
        <f>VLOOKUP($D2013,metadata!$B$2:$S$450,8,FALSE)</f>
        <v>7</v>
      </c>
      <c r="L2013">
        <f>VLOOKUP($D2013,metadata!$B$2:$S$450,9,FALSE)</f>
        <v>5</v>
      </c>
      <c r="M2013">
        <f>VLOOKUP($D2013,metadata!$B$2:$S$450,10,FALSE)</f>
        <v>0</v>
      </c>
      <c r="N2013" t="str">
        <f>VLOOKUP($D2013,metadata!$B$2:$S$450,11,FALSE)</f>
        <v>Atrophaneura alcinous</v>
      </c>
      <c r="O2013" t="str">
        <f>VLOOKUP($D2013,metadata!$B$2:$S$450,12,FALSE)</f>
        <v>lepidoptera</v>
      </c>
      <c r="P2013" t="str">
        <f>VLOOKUP($D2013,metadata!$B$2:$S$450,13,FALSE)</f>
        <v xml:space="preserve"> Fuchu</v>
      </c>
      <c r="Q2013">
        <f>VLOOKUP($D2013,metadata!$B$2:$S$450,14,FALSE)</f>
        <v>35.668968999999997</v>
      </c>
      <c r="R2013">
        <f>VLOOKUP($D2013,metadata!$B$2:$S$450,15,FALSE)</f>
        <v>139.47766899999999</v>
      </c>
      <c r="S2013">
        <f>VLOOKUP($D2013,metadata!$B$2:$S$450,16,FALSE)</f>
        <v>0.05</v>
      </c>
      <c r="T2013">
        <f>VLOOKUP($D2013,metadata!$B$2:$S$450,17,FALSE)</f>
        <v>50</v>
      </c>
      <c r="U2013">
        <f>VLOOKUP($D2013,metadata!$B$2:$S$450,18,FALSE)</f>
        <v>0</v>
      </c>
      <c r="V2013">
        <f>VLOOKUP($D2013,metadata!$B$2:$Z$450,19,FALSE)</f>
        <v>25</v>
      </c>
      <c r="W2013" t="str">
        <f>VLOOKUP($D2013,metadata!$B$2:$Z$450,20,FALSE)</f>
        <v>global average</v>
      </c>
      <c r="X2013">
        <f>VLOOKUP($D2013,metadata!$B$2:$Z$450,21,FALSE)</f>
        <v>0</v>
      </c>
      <c r="Y2013">
        <f>VLOOKUP($D2013,metadata!$B$2:$Z$450,22,FALSE)</f>
        <v>19</v>
      </c>
      <c r="Z2013">
        <f>VLOOKUP($D2013,metadata!$B$2:$Z$450,23,FALSE)</f>
        <v>0</v>
      </c>
      <c r="AA2013">
        <f>VLOOKUP($D2013,metadata!$B$2:$Z$450,24,FALSE)</f>
        <v>0</v>
      </c>
      <c r="AB2013">
        <f>VLOOKUP($D2013,metadata!$B$2:$Z$450,25,FALSE)</f>
        <v>0</v>
      </c>
    </row>
    <row r="2014" spans="3:28" x14ac:dyDescent="0.3">
      <c r="C2014">
        <v>2013</v>
      </c>
      <c r="D2014" s="11" t="str">
        <f t="shared" si="31"/>
        <v>19- Fuchu</v>
      </c>
      <c r="E2014" t="str">
        <f>VLOOKUP($D2014,metadata!$B$2:$S$450,2,FALSE)</f>
        <v>Kato, Y</v>
      </c>
      <c r="F2014" t="str">
        <f>VLOOKUP($D2014,metadata!$B$2:$S$450,3,FALSE)</f>
        <v>Geographic variation in photoperiodic response for the induction of pupal diapause in the Aristolochia-feeding butterfly Atrophaneura alcinous</v>
      </c>
      <c r="G2014" t="str">
        <f>VLOOKUP($D2014,metadata!$B$2:$S$450,4,FALSE)</f>
        <v>10.1303/aez.2005.347</v>
      </c>
      <c r="H2014" t="str">
        <f>VLOOKUP($D2014,metadata!$B$2:$S$450,5,FALSE)</f>
        <v>y</v>
      </c>
      <c r="I2014" t="str">
        <f>VLOOKUP($D2014,metadata!$B$2:$S$450,6,FALSE)</f>
        <v>a</v>
      </c>
      <c r="J2014" t="str">
        <f>VLOOKUP($D2014,metadata!$B$2:$S$450,7,FALSE)</f>
        <v>i</v>
      </c>
      <c r="K2014">
        <f>VLOOKUP($D2014,metadata!$B$2:$S$450,8,FALSE)</f>
        <v>7</v>
      </c>
      <c r="L2014">
        <f>VLOOKUP($D2014,metadata!$B$2:$S$450,9,FALSE)</f>
        <v>5</v>
      </c>
      <c r="M2014">
        <f>VLOOKUP($D2014,metadata!$B$2:$S$450,10,FALSE)</f>
        <v>0</v>
      </c>
      <c r="N2014" t="str">
        <f>VLOOKUP($D2014,metadata!$B$2:$S$450,11,FALSE)</f>
        <v>Atrophaneura alcinous</v>
      </c>
      <c r="O2014" t="str">
        <f>VLOOKUP($D2014,metadata!$B$2:$S$450,12,FALSE)</f>
        <v>lepidoptera</v>
      </c>
      <c r="P2014" t="str">
        <f>VLOOKUP($D2014,metadata!$B$2:$S$450,13,FALSE)</f>
        <v xml:space="preserve"> Fuchu</v>
      </c>
      <c r="Q2014">
        <f>VLOOKUP($D2014,metadata!$B$2:$S$450,14,FALSE)</f>
        <v>35.668968999999997</v>
      </c>
      <c r="R2014">
        <f>VLOOKUP($D2014,metadata!$B$2:$S$450,15,FALSE)</f>
        <v>139.47766899999999</v>
      </c>
      <c r="S2014">
        <f>VLOOKUP($D2014,metadata!$B$2:$S$450,16,FALSE)</f>
        <v>0.05</v>
      </c>
      <c r="T2014">
        <f>VLOOKUP($D2014,metadata!$B$2:$S$450,17,FALSE)</f>
        <v>50</v>
      </c>
      <c r="U2014">
        <f>VLOOKUP($D2014,metadata!$B$2:$S$450,18,FALSE)</f>
        <v>0</v>
      </c>
      <c r="V2014">
        <f>VLOOKUP($D2014,metadata!$B$2:$Z$450,19,FALSE)</f>
        <v>25</v>
      </c>
      <c r="W2014" t="str">
        <f>VLOOKUP($D2014,metadata!$B$2:$Z$450,20,FALSE)</f>
        <v>global average</v>
      </c>
      <c r="X2014">
        <f>VLOOKUP($D2014,metadata!$B$2:$Z$450,21,FALSE)</f>
        <v>0</v>
      </c>
      <c r="Y2014">
        <f>VLOOKUP($D2014,metadata!$B$2:$Z$450,22,FALSE)</f>
        <v>19</v>
      </c>
      <c r="Z2014">
        <f>VLOOKUP($D2014,metadata!$B$2:$Z$450,23,FALSE)</f>
        <v>0</v>
      </c>
      <c r="AA2014">
        <f>VLOOKUP($D2014,metadata!$B$2:$Z$450,24,FALSE)</f>
        <v>0</v>
      </c>
      <c r="AB2014">
        <f>VLOOKUP($D2014,metadata!$B$2:$Z$450,25,FALSE)</f>
        <v>0</v>
      </c>
    </row>
    <row r="2015" spans="3:28" x14ac:dyDescent="0.3">
      <c r="C2015">
        <v>2014</v>
      </c>
      <c r="D2015" s="11" t="str">
        <f t="shared" si="31"/>
        <v>19- Fuchu</v>
      </c>
      <c r="E2015" t="str">
        <f>VLOOKUP($D2015,metadata!$B$2:$S$450,2,FALSE)</f>
        <v>Kato, Y</v>
      </c>
      <c r="F2015" t="str">
        <f>VLOOKUP($D2015,metadata!$B$2:$S$450,3,FALSE)</f>
        <v>Geographic variation in photoperiodic response for the induction of pupal diapause in the Aristolochia-feeding butterfly Atrophaneura alcinous</v>
      </c>
      <c r="G2015" t="str">
        <f>VLOOKUP($D2015,metadata!$B$2:$S$450,4,FALSE)</f>
        <v>10.1303/aez.2005.347</v>
      </c>
      <c r="H2015" t="str">
        <f>VLOOKUP($D2015,metadata!$B$2:$S$450,5,FALSE)</f>
        <v>y</v>
      </c>
      <c r="I2015" t="str">
        <f>VLOOKUP($D2015,metadata!$B$2:$S$450,6,FALSE)</f>
        <v>a</v>
      </c>
      <c r="J2015" t="str">
        <f>VLOOKUP($D2015,metadata!$B$2:$S$450,7,FALSE)</f>
        <v>i</v>
      </c>
      <c r="K2015">
        <f>VLOOKUP($D2015,metadata!$B$2:$S$450,8,FALSE)</f>
        <v>7</v>
      </c>
      <c r="L2015">
        <f>VLOOKUP($D2015,metadata!$B$2:$S$450,9,FALSE)</f>
        <v>5</v>
      </c>
      <c r="M2015">
        <f>VLOOKUP($D2015,metadata!$B$2:$S$450,10,FALSE)</f>
        <v>0</v>
      </c>
      <c r="N2015" t="str">
        <f>VLOOKUP($D2015,metadata!$B$2:$S$450,11,FALSE)</f>
        <v>Atrophaneura alcinous</v>
      </c>
      <c r="O2015" t="str">
        <f>VLOOKUP($D2015,metadata!$B$2:$S$450,12,FALSE)</f>
        <v>lepidoptera</v>
      </c>
      <c r="P2015" t="str">
        <f>VLOOKUP($D2015,metadata!$B$2:$S$450,13,FALSE)</f>
        <v xml:space="preserve"> Fuchu</v>
      </c>
      <c r="Q2015">
        <f>VLOOKUP($D2015,metadata!$B$2:$S$450,14,FALSE)</f>
        <v>35.668968999999997</v>
      </c>
      <c r="R2015">
        <f>VLOOKUP($D2015,metadata!$B$2:$S$450,15,FALSE)</f>
        <v>139.47766899999999</v>
      </c>
      <c r="S2015">
        <f>VLOOKUP($D2015,metadata!$B$2:$S$450,16,FALSE)</f>
        <v>0.05</v>
      </c>
      <c r="T2015">
        <f>VLOOKUP($D2015,metadata!$B$2:$S$450,17,FALSE)</f>
        <v>50</v>
      </c>
      <c r="U2015">
        <f>VLOOKUP($D2015,metadata!$B$2:$S$450,18,FALSE)</f>
        <v>0</v>
      </c>
      <c r="V2015">
        <f>VLOOKUP($D2015,metadata!$B$2:$Z$450,19,FALSE)</f>
        <v>25</v>
      </c>
      <c r="W2015" t="str">
        <f>VLOOKUP($D2015,metadata!$B$2:$Z$450,20,FALSE)</f>
        <v>global average</v>
      </c>
      <c r="X2015">
        <f>VLOOKUP($D2015,metadata!$B$2:$Z$450,21,FALSE)</f>
        <v>0</v>
      </c>
      <c r="Y2015">
        <f>VLOOKUP($D2015,metadata!$B$2:$Z$450,22,FALSE)</f>
        <v>19</v>
      </c>
      <c r="Z2015">
        <f>VLOOKUP($D2015,metadata!$B$2:$Z$450,23,FALSE)</f>
        <v>0</v>
      </c>
      <c r="AA2015">
        <f>VLOOKUP($D2015,metadata!$B$2:$Z$450,24,FALSE)</f>
        <v>0</v>
      </c>
      <c r="AB2015">
        <f>VLOOKUP($D2015,metadata!$B$2:$Z$450,25,FALSE)</f>
        <v>0</v>
      </c>
    </row>
    <row r="2016" spans="3:28" x14ac:dyDescent="0.3">
      <c r="C2016">
        <v>2015</v>
      </c>
      <c r="D2016" s="11" t="str">
        <f t="shared" si="31"/>
        <v>19- Fuchu</v>
      </c>
      <c r="E2016" t="str">
        <f>VLOOKUP($D2016,metadata!$B$2:$S$450,2,FALSE)</f>
        <v>Kato, Y</v>
      </c>
      <c r="F2016" t="str">
        <f>VLOOKUP($D2016,metadata!$B$2:$S$450,3,FALSE)</f>
        <v>Geographic variation in photoperiodic response for the induction of pupal diapause in the Aristolochia-feeding butterfly Atrophaneura alcinous</v>
      </c>
      <c r="G2016" t="str">
        <f>VLOOKUP($D2016,metadata!$B$2:$S$450,4,FALSE)</f>
        <v>10.1303/aez.2005.347</v>
      </c>
      <c r="H2016" t="str">
        <f>VLOOKUP($D2016,metadata!$B$2:$S$450,5,FALSE)</f>
        <v>y</v>
      </c>
      <c r="I2016" t="str">
        <f>VLOOKUP($D2016,metadata!$B$2:$S$450,6,FALSE)</f>
        <v>a</v>
      </c>
      <c r="J2016" t="str">
        <f>VLOOKUP($D2016,metadata!$B$2:$S$450,7,FALSE)</f>
        <v>i</v>
      </c>
      <c r="K2016">
        <f>VLOOKUP($D2016,metadata!$B$2:$S$450,8,FALSE)</f>
        <v>7</v>
      </c>
      <c r="L2016">
        <f>VLOOKUP($D2016,metadata!$B$2:$S$450,9,FALSE)</f>
        <v>5</v>
      </c>
      <c r="M2016">
        <f>VLOOKUP($D2016,metadata!$B$2:$S$450,10,FALSE)</f>
        <v>0</v>
      </c>
      <c r="N2016" t="str">
        <f>VLOOKUP($D2016,metadata!$B$2:$S$450,11,FALSE)</f>
        <v>Atrophaneura alcinous</v>
      </c>
      <c r="O2016" t="str">
        <f>VLOOKUP($D2016,metadata!$B$2:$S$450,12,FALSE)</f>
        <v>lepidoptera</v>
      </c>
      <c r="P2016" t="str">
        <f>VLOOKUP($D2016,metadata!$B$2:$S$450,13,FALSE)</f>
        <v xml:space="preserve"> Fuchu</v>
      </c>
      <c r="Q2016">
        <f>VLOOKUP($D2016,metadata!$B$2:$S$450,14,FALSE)</f>
        <v>35.668968999999997</v>
      </c>
      <c r="R2016">
        <f>VLOOKUP($D2016,metadata!$B$2:$S$450,15,FALSE)</f>
        <v>139.47766899999999</v>
      </c>
      <c r="S2016">
        <f>VLOOKUP($D2016,metadata!$B$2:$S$450,16,FALSE)</f>
        <v>0.05</v>
      </c>
      <c r="T2016">
        <f>VLOOKUP($D2016,metadata!$B$2:$S$450,17,FALSE)</f>
        <v>50</v>
      </c>
      <c r="U2016">
        <f>VLOOKUP($D2016,metadata!$B$2:$S$450,18,FALSE)</f>
        <v>0</v>
      </c>
      <c r="V2016">
        <f>VLOOKUP($D2016,metadata!$B$2:$Z$450,19,FALSE)</f>
        <v>25</v>
      </c>
      <c r="W2016" t="str">
        <f>VLOOKUP($D2016,metadata!$B$2:$Z$450,20,FALSE)</f>
        <v>global average</v>
      </c>
      <c r="X2016">
        <f>VLOOKUP($D2016,metadata!$B$2:$Z$450,21,FALSE)</f>
        <v>0</v>
      </c>
      <c r="Y2016">
        <f>VLOOKUP($D2016,metadata!$B$2:$Z$450,22,FALSE)</f>
        <v>19</v>
      </c>
      <c r="Z2016">
        <f>VLOOKUP($D2016,metadata!$B$2:$Z$450,23,FALSE)</f>
        <v>0</v>
      </c>
      <c r="AA2016">
        <f>VLOOKUP($D2016,metadata!$B$2:$Z$450,24,FALSE)</f>
        <v>0</v>
      </c>
      <c r="AB2016">
        <f>VLOOKUP($D2016,metadata!$B$2:$Z$450,25,FALSE)</f>
        <v>0</v>
      </c>
    </row>
    <row r="2017" spans="3:28" x14ac:dyDescent="0.3">
      <c r="C2017">
        <v>2016</v>
      </c>
      <c r="D2017" s="11" t="str">
        <f t="shared" si="31"/>
        <v>19- Fuchu</v>
      </c>
      <c r="E2017" t="str">
        <f>VLOOKUP($D2017,metadata!$B$2:$S$450,2,FALSE)</f>
        <v>Kato, Y</v>
      </c>
      <c r="F2017" t="str">
        <f>VLOOKUP($D2017,metadata!$B$2:$S$450,3,FALSE)</f>
        <v>Geographic variation in photoperiodic response for the induction of pupal diapause in the Aristolochia-feeding butterfly Atrophaneura alcinous</v>
      </c>
      <c r="G2017" t="str">
        <f>VLOOKUP($D2017,metadata!$B$2:$S$450,4,FALSE)</f>
        <v>10.1303/aez.2005.347</v>
      </c>
      <c r="H2017" t="str">
        <f>VLOOKUP($D2017,metadata!$B$2:$S$450,5,FALSE)</f>
        <v>y</v>
      </c>
      <c r="I2017" t="str">
        <f>VLOOKUP($D2017,metadata!$B$2:$S$450,6,FALSE)</f>
        <v>a</v>
      </c>
      <c r="J2017" t="str">
        <f>VLOOKUP($D2017,metadata!$B$2:$S$450,7,FALSE)</f>
        <v>i</v>
      </c>
      <c r="K2017">
        <f>VLOOKUP($D2017,metadata!$B$2:$S$450,8,FALSE)</f>
        <v>7</v>
      </c>
      <c r="L2017">
        <f>VLOOKUP($D2017,metadata!$B$2:$S$450,9,FALSE)</f>
        <v>5</v>
      </c>
      <c r="M2017">
        <f>VLOOKUP($D2017,metadata!$B$2:$S$450,10,FALSE)</f>
        <v>0</v>
      </c>
      <c r="N2017" t="str">
        <f>VLOOKUP($D2017,metadata!$B$2:$S$450,11,FALSE)</f>
        <v>Atrophaneura alcinous</v>
      </c>
      <c r="O2017" t="str">
        <f>VLOOKUP($D2017,metadata!$B$2:$S$450,12,FALSE)</f>
        <v>lepidoptera</v>
      </c>
      <c r="P2017" t="str">
        <f>VLOOKUP($D2017,metadata!$B$2:$S$450,13,FALSE)</f>
        <v xml:space="preserve"> Fuchu</v>
      </c>
      <c r="Q2017">
        <f>VLOOKUP($D2017,metadata!$B$2:$S$450,14,FALSE)</f>
        <v>35.668968999999997</v>
      </c>
      <c r="R2017">
        <f>VLOOKUP($D2017,metadata!$B$2:$S$450,15,FALSE)</f>
        <v>139.47766899999999</v>
      </c>
      <c r="S2017">
        <f>VLOOKUP($D2017,metadata!$B$2:$S$450,16,FALSE)</f>
        <v>0.05</v>
      </c>
      <c r="T2017">
        <f>VLOOKUP($D2017,metadata!$B$2:$S$450,17,FALSE)</f>
        <v>50</v>
      </c>
      <c r="U2017">
        <f>VLOOKUP($D2017,metadata!$B$2:$S$450,18,FALSE)</f>
        <v>0</v>
      </c>
      <c r="V2017">
        <f>VLOOKUP($D2017,metadata!$B$2:$Z$450,19,FALSE)</f>
        <v>25</v>
      </c>
      <c r="W2017" t="str">
        <f>VLOOKUP($D2017,metadata!$B$2:$Z$450,20,FALSE)</f>
        <v>global average</v>
      </c>
      <c r="X2017">
        <f>VLOOKUP($D2017,metadata!$B$2:$Z$450,21,FALSE)</f>
        <v>0</v>
      </c>
      <c r="Y2017">
        <f>VLOOKUP($D2017,metadata!$B$2:$Z$450,22,FALSE)</f>
        <v>19</v>
      </c>
      <c r="Z2017">
        <f>VLOOKUP($D2017,metadata!$B$2:$Z$450,23,FALSE)</f>
        <v>0</v>
      </c>
      <c r="AA2017">
        <f>VLOOKUP($D2017,metadata!$B$2:$Z$450,24,FALSE)</f>
        <v>0</v>
      </c>
      <c r="AB2017">
        <f>VLOOKUP($D2017,metadata!$B$2:$Z$450,25,FALSE)</f>
        <v>0</v>
      </c>
    </row>
    <row r="2018" spans="3:28" x14ac:dyDescent="0.3">
      <c r="C2018">
        <v>2017</v>
      </c>
      <c r="D2018" s="11" t="str">
        <f t="shared" si="31"/>
        <v>19- Fuchu</v>
      </c>
      <c r="E2018" t="str">
        <f>VLOOKUP($D2018,metadata!$B$2:$S$450,2,FALSE)</f>
        <v>Kato, Y</v>
      </c>
      <c r="F2018" t="str">
        <f>VLOOKUP($D2018,metadata!$B$2:$S$450,3,FALSE)</f>
        <v>Geographic variation in photoperiodic response for the induction of pupal diapause in the Aristolochia-feeding butterfly Atrophaneura alcinous</v>
      </c>
      <c r="G2018" t="str">
        <f>VLOOKUP($D2018,metadata!$B$2:$S$450,4,FALSE)</f>
        <v>10.1303/aez.2005.347</v>
      </c>
      <c r="H2018" t="str">
        <f>VLOOKUP($D2018,metadata!$B$2:$S$450,5,FALSE)</f>
        <v>y</v>
      </c>
      <c r="I2018" t="str">
        <f>VLOOKUP($D2018,metadata!$B$2:$S$450,6,FALSE)</f>
        <v>a</v>
      </c>
      <c r="J2018" t="str">
        <f>VLOOKUP($D2018,metadata!$B$2:$S$450,7,FALSE)</f>
        <v>i</v>
      </c>
      <c r="K2018">
        <f>VLOOKUP($D2018,metadata!$B$2:$S$450,8,FALSE)</f>
        <v>7</v>
      </c>
      <c r="L2018">
        <f>VLOOKUP($D2018,metadata!$B$2:$S$450,9,FALSE)</f>
        <v>5</v>
      </c>
      <c r="M2018">
        <f>VLOOKUP($D2018,metadata!$B$2:$S$450,10,FALSE)</f>
        <v>0</v>
      </c>
      <c r="N2018" t="str">
        <f>VLOOKUP($D2018,metadata!$B$2:$S$450,11,FALSE)</f>
        <v>Atrophaneura alcinous</v>
      </c>
      <c r="O2018" t="str">
        <f>VLOOKUP($D2018,metadata!$B$2:$S$450,12,FALSE)</f>
        <v>lepidoptera</v>
      </c>
      <c r="P2018" t="str">
        <f>VLOOKUP($D2018,metadata!$B$2:$S$450,13,FALSE)</f>
        <v xml:space="preserve"> Fuchu</v>
      </c>
      <c r="Q2018">
        <f>VLOOKUP($D2018,metadata!$B$2:$S$450,14,FALSE)</f>
        <v>35.668968999999997</v>
      </c>
      <c r="R2018">
        <f>VLOOKUP($D2018,metadata!$B$2:$S$450,15,FALSE)</f>
        <v>139.47766899999999</v>
      </c>
      <c r="S2018">
        <f>VLOOKUP($D2018,metadata!$B$2:$S$450,16,FALSE)</f>
        <v>0.05</v>
      </c>
      <c r="T2018">
        <f>VLOOKUP($D2018,metadata!$B$2:$S$450,17,FALSE)</f>
        <v>50</v>
      </c>
      <c r="U2018">
        <f>VLOOKUP($D2018,metadata!$B$2:$S$450,18,FALSE)</f>
        <v>0</v>
      </c>
      <c r="V2018">
        <f>VLOOKUP($D2018,metadata!$B$2:$Z$450,19,FALSE)</f>
        <v>25</v>
      </c>
      <c r="W2018" t="str">
        <f>VLOOKUP($D2018,metadata!$B$2:$Z$450,20,FALSE)</f>
        <v>global average</v>
      </c>
      <c r="X2018">
        <f>VLOOKUP($D2018,metadata!$B$2:$Z$450,21,FALSE)</f>
        <v>0</v>
      </c>
      <c r="Y2018">
        <f>VLOOKUP($D2018,metadata!$B$2:$Z$450,22,FALSE)</f>
        <v>19</v>
      </c>
      <c r="Z2018">
        <f>VLOOKUP($D2018,metadata!$B$2:$Z$450,23,FALSE)</f>
        <v>0</v>
      </c>
      <c r="AA2018">
        <f>VLOOKUP($D2018,metadata!$B$2:$Z$450,24,FALSE)</f>
        <v>0</v>
      </c>
      <c r="AB2018">
        <f>VLOOKUP($D2018,metadata!$B$2:$Z$450,25,FALSE)</f>
        <v>0</v>
      </c>
    </row>
    <row r="2019" spans="3:28" x14ac:dyDescent="0.3">
      <c r="C2019">
        <v>2018</v>
      </c>
      <c r="D2019" s="11" t="str">
        <f t="shared" si="31"/>
        <v>19- Fuchu</v>
      </c>
      <c r="E2019" t="str">
        <f>VLOOKUP($D2019,metadata!$B$2:$S$450,2,FALSE)</f>
        <v>Kato, Y</v>
      </c>
      <c r="F2019" t="str">
        <f>VLOOKUP($D2019,metadata!$B$2:$S$450,3,FALSE)</f>
        <v>Geographic variation in photoperiodic response for the induction of pupal diapause in the Aristolochia-feeding butterfly Atrophaneura alcinous</v>
      </c>
      <c r="G2019" t="str">
        <f>VLOOKUP($D2019,metadata!$B$2:$S$450,4,FALSE)</f>
        <v>10.1303/aez.2005.347</v>
      </c>
      <c r="H2019" t="str">
        <f>VLOOKUP($D2019,metadata!$B$2:$S$450,5,FALSE)</f>
        <v>y</v>
      </c>
      <c r="I2019" t="str">
        <f>VLOOKUP($D2019,metadata!$B$2:$S$450,6,FALSE)</f>
        <v>a</v>
      </c>
      <c r="J2019" t="str">
        <f>VLOOKUP($D2019,metadata!$B$2:$S$450,7,FALSE)</f>
        <v>i</v>
      </c>
      <c r="K2019">
        <f>VLOOKUP($D2019,metadata!$B$2:$S$450,8,FALSE)</f>
        <v>7</v>
      </c>
      <c r="L2019">
        <f>VLOOKUP($D2019,metadata!$B$2:$S$450,9,FALSE)</f>
        <v>5</v>
      </c>
      <c r="M2019">
        <f>VLOOKUP($D2019,metadata!$B$2:$S$450,10,FALSE)</f>
        <v>0</v>
      </c>
      <c r="N2019" t="str">
        <f>VLOOKUP($D2019,metadata!$B$2:$S$450,11,FALSE)</f>
        <v>Atrophaneura alcinous</v>
      </c>
      <c r="O2019" t="str">
        <f>VLOOKUP($D2019,metadata!$B$2:$S$450,12,FALSE)</f>
        <v>lepidoptera</v>
      </c>
      <c r="P2019" t="str">
        <f>VLOOKUP($D2019,metadata!$B$2:$S$450,13,FALSE)</f>
        <v xml:space="preserve"> Fuchu</v>
      </c>
      <c r="Q2019">
        <f>VLOOKUP($D2019,metadata!$B$2:$S$450,14,FALSE)</f>
        <v>35.668968999999997</v>
      </c>
      <c r="R2019">
        <f>VLOOKUP($D2019,metadata!$B$2:$S$450,15,FALSE)</f>
        <v>139.47766899999999</v>
      </c>
      <c r="S2019">
        <f>VLOOKUP($D2019,metadata!$B$2:$S$450,16,FALSE)</f>
        <v>0.05</v>
      </c>
      <c r="T2019">
        <f>VLOOKUP($D2019,metadata!$B$2:$S$450,17,FALSE)</f>
        <v>50</v>
      </c>
      <c r="U2019">
        <f>VLOOKUP($D2019,metadata!$B$2:$S$450,18,FALSE)</f>
        <v>0</v>
      </c>
      <c r="V2019">
        <f>VLOOKUP($D2019,metadata!$B$2:$Z$450,19,FALSE)</f>
        <v>25</v>
      </c>
      <c r="W2019" t="str">
        <f>VLOOKUP($D2019,metadata!$B$2:$Z$450,20,FALSE)</f>
        <v>global average</v>
      </c>
      <c r="X2019">
        <f>VLOOKUP($D2019,metadata!$B$2:$Z$450,21,FALSE)</f>
        <v>0</v>
      </c>
      <c r="Y2019">
        <f>VLOOKUP($D2019,metadata!$B$2:$Z$450,22,FALSE)</f>
        <v>19</v>
      </c>
      <c r="Z2019">
        <f>VLOOKUP($D2019,metadata!$B$2:$Z$450,23,FALSE)</f>
        <v>0</v>
      </c>
      <c r="AA2019">
        <f>VLOOKUP($D2019,metadata!$B$2:$Z$450,24,FALSE)</f>
        <v>0</v>
      </c>
      <c r="AB2019">
        <f>VLOOKUP($D2019,metadata!$B$2:$Z$450,25,FALSE)</f>
        <v>0</v>
      </c>
    </row>
    <row r="2020" spans="3:28" x14ac:dyDescent="0.3">
      <c r="C2020">
        <v>2019</v>
      </c>
      <c r="D2020" s="11" t="str">
        <f t="shared" si="31"/>
        <v>19- Fuchu</v>
      </c>
      <c r="E2020" t="str">
        <f>VLOOKUP($D2020,metadata!$B$2:$S$450,2,FALSE)</f>
        <v>Kato, Y</v>
      </c>
      <c r="F2020" t="str">
        <f>VLOOKUP($D2020,metadata!$B$2:$S$450,3,FALSE)</f>
        <v>Geographic variation in photoperiodic response for the induction of pupal diapause in the Aristolochia-feeding butterfly Atrophaneura alcinous</v>
      </c>
      <c r="G2020" t="str">
        <f>VLOOKUP($D2020,metadata!$B$2:$S$450,4,FALSE)</f>
        <v>10.1303/aez.2005.347</v>
      </c>
      <c r="H2020" t="str">
        <f>VLOOKUP($D2020,metadata!$B$2:$S$450,5,FALSE)</f>
        <v>y</v>
      </c>
      <c r="I2020" t="str">
        <f>VLOOKUP($D2020,metadata!$B$2:$S$450,6,FALSE)</f>
        <v>a</v>
      </c>
      <c r="J2020" t="str">
        <f>VLOOKUP($D2020,metadata!$B$2:$S$450,7,FALSE)</f>
        <v>i</v>
      </c>
      <c r="K2020">
        <f>VLOOKUP($D2020,metadata!$B$2:$S$450,8,FALSE)</f>
        <v>7</v>
      </c>
      <c r="L2020">
        <f>VLOOKUP($D2020,metadata!$B$2:$S$450,9,FALSE)</f>
        <v>5</v>
      </c>
      <c r="M2020">
        <f>VLOOKUP($D2020,metadata!$B$2:$S$450,10,FALSE)</f>
        <v>0</v>
      </c>
      <c r="N2020" t="str">
        <f>VLOOKUP($D2020,metadata!$B$2:$S$450,11,FALSE)</f>
        <v>Atrophaneura alcinous</v>
      </c>
      <c r="O2020" t="str">
        <f>VLOOKUP($D2020,metadata!$B$2:$S$450,12,FALSE)</f>
        <v>lepidoptera</v>
      </c>
      <c r="P2020" t="str">
        <f>VLOOKUP($D2020,metadata!$B$2:$S$450,13,FALSE)</f>
        <v xml:space="preserve"> Fuchu</v>
      </c>
      <c r="Q2020">
        <f>VLOOKUP($D2020,metadata!$B$2:$S$450,14,FALSE)</f>
        <v>35.668968999999997</v>
      </c>
      <c r="R2020">
        <f>VLOOKUP($D2020,metadata!$B$2:$S$450,15,FALSE)</f>
        <v>139.47766899999999</v>
      </c>
      <c r="S2020">
        <f>VLOOKUP($D2020,metadata!$B$2:$S$450,16,FALSE)</f>
        <v>0.05</v>
      </c>
      <c r="T2020">
        <f>VLOOKUP($D2020,metadata!$B$2:$S$450,17,FALSE)</f>
        <v>50</v>
      </c>
      <c r="U2020">
        <f>VLOOKUP($D2020,metadata!$B$2:$S$450,18,FALSE)</f>
        <v>0</v>
      </c>
      <c r="V2020">
        <f>VLOOKUP($D2020,metadata!$B$2:$Z$450,19,FALSE)</f>
        <v>25</v>
      </c>
      <c r="W2020" t="str">
        <f>VLOOKUP($D2020,metadata!$B$2:$Z$450,20,FALSE)</f>
        <v>global average</v>
      </c>
      <c r="X2020">
        <f>VLOOKUP($D2020,metadata!$B$2:$Z$450,21,FALSE)</f>
        <v>0</v>
      </c>
      <c r="Y2020">
        <f>VLOOKUP($D2020,metadata!$B$2:$Z$450,22,FALSE)</f>
        <v>19</v>
      </c>
      <c r="Z2020">
        <f>VLOOKUP($D2020,metadata!$B$2:$Z$450,23,FALSE)</f>
        <v>0</v>
      </c>
      <c r="AA2020">
        <f>VLOOKUP($D2020,metadata!$B$2:$Z$450,24,FALSE)</f>
        <v>0</v>
      </c>
      <c r="AB2020">
        <f>VLOOKUP($D2020,metadata!$B$2:$Z$450,25,FALSE)</f>
        <v>0</v>
      </c>
    </row>
    <row r="2021" spans="3:28" x14ac:dyDescent="0.3">
      <c r="C2021">
        <v>2020</v>
      </c>
      <c r="D2021" s="11" t="str">
        <f t="shared" si="31"/>
        <v>19- Fuchu</v>
      </c>
      <c r="E2021" t="str">
        <f>VLOOKUP($D2021,metadata!$B$2:$S$450,2,FALSE)</f>
        <v>Kato, Y</v>
      </c>
      <c r="F2021" t="str">
        <f>VLOOKUP($D2021,metadata!$B$2:$S$450,3,FALSE)</f>
        <v>Geographic variation in photoperiodic response for the induction of pupal diapause in the Aristolochia-feeding butterfly Atrophaneura alcinous</v>
      </c>
      <c r="G2021" t="str">
        <f>VLOOKUP($D2021,metadata!$B$2:$S$450,4,FALSE)</f>
        <v>10.1303/aez.2005.347</v>
      </c>
      <c r="H2021" t="str">
        <f>VLOOKUP($D2021,metadata!$B$2:$S$450,5,FALSE)</f>
        <v>y</v>
      </c>
      <c r="I2021" t="str">
        <f>VLOOKUP($D2021,metadata!$B$2:$S$450,6,FALSE)</f>
        <v>a</v>
      </c>
      <c r="J2021" t="str">
        <f>VLOOKUP($D2021,metadata!$B$2:$S$450,7,FALSE)</f>
        <v>i</v>
      </c>
      <c r="K2021">
        <f>VLOOKUP($D2021,metadata!$B$2:$S$450,8,FALSE)</f>
        <v>7</v>
      </c>
      <c r="L2021">
        <f>VLOOKUP($D2021,metadata!$B$2:$S$450,9,FALSE)</f>
        <v>5</v>
      </c>
      <c r="M2021">
        <f>VLOOKUP($D2021,metadata!$B$2:$S$450,10,FALSE)</f>
        <v>0</v>
      </c>
      <c r="N2021" t="str">
        <f>VLOOKUP($D2021,metadata!$B$2:$S$450,11,FALSE)</f>
        <v>Atrophaneura alcinous</v>
      </c>
      <c r="O2021" t="str">
        <f>VLOOKUP($D2021,metadata!$B$2:$S$450,12,FALSE)</f>
        <v>lepidoptera</v>
      </c>
      <c r="P2021" t="str">
        <f>VLOOKUP($D2021,metadata!$B$2:$S$450,13,FALSE)</f>
        <v xml:space="preserve"> Fuchu</v>
      </c>
      <c r="Q2021">
        <f>VLOOKUP($D2021,metadata!$B$2:$S$450,14,FALSE)</f>
        <v>35.668968999999997</v>
      </c>
      <c r="R2021">
        <f>VLOOKUP($D2021,metadata!$B$2:$S$450,15,FALSE)</f>
        <v>139.47766899999999</v>
      </c>
      <c r="S2021">
        <f>VLOOKUP($D2021,metadata!$B$2:$S$450,16,FALSE)</f>
        <v>0.05</v>
      </c>
      <c r="T2021">
        <f>VLOOKUP($D2021,metadata!$B$2:$S$450,17,FALSE)</f>
        <v>50</v>
      </c>
      <c r="U2021">
        <f>VLOOKUP($D2021,metadata!$B$2:$S$450,18,FALSE)</f>
        <v>0</v>
      </c>
      <c r="V2021">
        <f>VLOOKUP($D2021,metadata!$B$2:$Z$450,19,FALSE)</f>
        <v>25</v>
      </c>
      <c r="W2021" t="str">
        <f>VLOOKUP($D2021,metadata!$B$2:$Z$450,20,FALSE)</f>
        <v>global average</v>
      </c>
      <c r="X2021">
        <f>VLOOKUP($D2021,metadata!$B$2:$Z$450,21,FALSE)</f>
        <v>0</v>
      </c>
      <c r="Y2021">
        <f>VLOOKUP($D2021,metadata!$B$2:$Z$450,22,FALSE)</f>
        <v>19</v>
      </c>
      <c r="Z2021">
        <f>VLOOKUP($D2021,metadata!$B$2:$Z$450,23,FALSE)</f>
        <v>0</v>
      </c>
      <c r="AA2021">
        <f>VLOOKUP($D2021,metadata!$B$2:$Z$450,24,FALSE)</f>
        <v>0</v>
      </c>
      <c r="AB2021">
        <f>VLOOKUP($D2021,metadata!$B$2:$Z$450,25,FALSE)</f>
        <v>0</v>
      </c>
    </row>
    <row r="2022" spans="3:28" x14ac:dyDescent="0.3">
      <c r="C2022">
        <v>2021</v>
      </c>
      <c r="D2022" s="11" t="str">
        <f t="shared" si="31"/>
        <v>19- Fuchu</v>
      </c>
      <c r="E2022" t="str">
        <f>VLOOKUP($D2022,metadata!$B$2:$S$450,2,FALSE)</f>
        <v>Kato, Y</v>
      </c>
      <c r="F2022" t="str">
        <f>VLOOKUP($D2022,metadata!$B$2:$S$450,3,FALSE)</f>
        <v>Geographic variation in photoperiodic response for the induction of pupal diapause in the Aristolochia-feeding butterfly Atrophaneura alcinous</v>
      </c>
      <c r="G2022" t="str">
        <f>VLOOKUP($D2022,metadata!$B$2:$S$450,4,FALSE)</f>
        <v>10.1303/aez.2005.347</v>
      </c>
      <c r="H2022" t="str">
        <f>VLOOKUP($D2022,metadata!$B$2:$S$450,5,FALSE)</f>
        <v>y</v>
      </c>
      <c r="I2022" t="str">
        <f>VLOOKUP($D2022,metadata!$B$2:$S$450,6,FALSE)</f>
        <v>a</v>
      </c>
      <c r="J2022" t="str">
        <f>VLOOKUP($D2022,metadata!$B$2:$S$450,7,FALSE)</f>
        <v>i</v>
      </c>
      <c r="K2022">
        <f>VLOOKUP($D2022,metadata!$B$2:$S$450,8,FALSE)</f>
        <v>7</v>
      </c>
      <c r="L2022">
        <f>VLOOKUP($D2022,metadata!$B$2:$S$450,9,FALSE)</f>
        <v>5</v>
      </c>
      <c r="M2022">
        <f>VLOOKUP($D2022,metadata!$B$2:$S$450,10,FALSE)</f>
        <v>0</v>
      </c>
      <c r="N2022" t="str">
        <f>VLOOKUP($D2022,metadata!$B$2:$S$450,11,FALSE)</f>
        <v>Atrophaneura alcinous</v>
      </c>
      <c r="O2022" t="str">
        <f>VLOOKUP($D2022,metadata!$B$2:$S$450,12,FALSE)</f>
        <v>lepidoptera</v>
      </c>
      <c r="P2022" t="str">
        <f>VLOOKUP($D2022,metadata!$B$2:$S$450,13,FALSE)</f>
        <v xml:space="preserve"> Fuchu</v>
      </c>
      <c r="Q2022">
        <f>VLOOKUP($D2022,metadata!$B$2:$S$450,14,FALSE)</f>
        <v>35.668968999999997</v>
      </c>
      <c r="R2022">
        <f>VLOOKUP($D2022,metadata!$B$2:$S$450,15,FALSE)</f>
        <v>139.47766899999999</v>
      </c>
      <c r="S2022">
        <f>VLOOKUP($D2022,metadata!$B$2:$S$450,16,FALSE)</f>
        <v>0.05</v>
      </c>
      <c r="T2022">
        <f>VLOOKUP($D2022,metadata!$B$2:$S$450,17,FALSE)</f>
        <v>50</v>
      </c>
      <c r="U2022">
        <f>VLOOKUP($D2022,metadata!$B$2:$S$450,18,FALSE)</f>
        <v>0</v>
      </c>
      <c r="V2022">
        <f>VLOOKUP($D2022,metadata!$B$2:$Z$450,19,FALSE)</f>
        <v>25</v>
      </c>
      <c r="W2022" t="str">
        <f>VLOOKUP($D2022,metadata!$B$2:$Z$450,20,FALSE)</f>
        <v>global average</v>
      </c>
      <c r="X2022">
        <f>VLOOKUP($D2022,metadata!$B$2:$Z$450,21,FALSE)</f>
        <v>0</v>
      </c>
      <c r="Y2022">
        <f>VLOOKUP($D2022,metadata!$B$2:$Z$450,22,FALSE)</f>
        <v>19</v>
      </c>
      <c r="Z2022">
        <f>VLOOKUP($D2022,metadata!$B$2:$Z$450,23,FALSE)</f>
        <v>0</v>
      </c>
      <c r="AA2022">
        <f>VLOOKUP($D2022,metadata!$B$2:$Z$450,24,FALSE)</f>
        <v>0</v>
      </c>
      <c r="AB2022">
        <f>VLOOKUP($D2022,metadata!$B$2:$Z$450,25,FALSE)</f>
        <v>0</v>
      </c>
    </row>
    <row r="2023" spans="3:28" x14ac:dyDescent="0.3">
      <c r="C2023">
        <v>2022</v>
      </c>
      <c r="D2023" s="11" t="str">
        <f t="shared" si="31"/>
        <v>19- Fuchu</v>
      </c>
      <c r="E2023" t="str">
        <f>VLOOKUP($D2023,metadata!$B$2:$S$450,2,FALSE)</f>
        <v>Kato, Y</v>
      </c>
      <c r="F2023" t="str">
        <f>VLOOKUP($D2023,metadata!$B$2:$S$450,3,FALSE)</f>
        <v>Geographic variation in photoperiodic response for the induction of pupal diapause in the Aristolochia-feeding butterfly Atrophaneura alcinous</v>
      </c>
      <c r="G2023" t="str">
        <f>VLOOKUP($D2023,metadata!$B$2:$S$450,4,FALSE)</f>
        <v>10.1303/aez.2005.347</v>
      </c>
      <c r="H2023" t="str">
        <f>VLOOKUP($D2023,metadata!$B$2:$S$450,5,FALSE)</f>
        <v>y</v>
      </c>
      <c r="I2023" t="str">
        <f>VLOOKUP($D2023,metadata!$B$2:$S$450,6,FALSE)</f>
        <v>a</v>
      </c>
      <c r="J2023" t="str">
        <f>VLOOKUP($D2023,metadata!$B$2:$S$450,7,FALSE)</f>
        <v>i</v>
      </c>
      <c r="K2023">
        <f>VLOOKUP($D2023,metadata!$B$2:$S$450,8,FALSE)</f>
        <v>7</v>
      </c>
      <c r="L2023">
        <f>VLOOKUP($D2023,metadata!$B$2:$S$450,9,FALSE)</f>
        <v>5</v>
      </c>
      <c r="M2023">
        <f>VLOOKUP($D2023,metadata!$B$2:$S$450,10,FALSE)</f>
        <v>0</v>
      </c>
      <c r="N2023" t="str">
        <f>VLOOKUP($D2023,metadata!$B$2:$S$450,11,FALSE)</f>
        <v>Atrophaneura alcinous</v>
      </c>
      <c r="O2023" t="str">
        <f>VLOOKUP($D2023,metadata!$B$2:$S$450,12,FALSE)</f>
        <v>lepidoptera</v>
      </c>
      <c r="P2023" t="str">
        <f>VLOOKUP($D2023,metadata!$B$2:$S$450,13,FALSE)</f>
        <v xml:space="preserve"> Fuchu</v>
      </c>
      <c r="Q2023">
        <f>VLOOKUP($D2023,metadata!$B$2:$S$450,14,FALSE)</f>
        <v>35.668968999999997</v>
      </c>
      <c r="R2023">
        <f>VLOOKUP($D2023,metadata!$B$2:$S$450,15,FALSE)</f>
        <v>139.47766899999999</v>
      </c>
      <c r="S2023">
        <f>VLOOKUP($D2023,metadata!$B$2:$S$450,16,FALSE)</f>
        <v>0.05</v>
      </c>
      <c r="T2023">
        <f>VLOOKUP($D2023,metadata!$B$2:$S$450,17,FALSE)</f>
        <v>50</v>
      </c>
      <c r="U2023">
        <f>VLOOKUP($D2023,metadata!$B$2:$S$450,18,FALSE)</f>
        <v>0</v>
      </c>
      <c r="V2023">
        <f>VLOOKUP($D2023,metadata!$B$2:$Z$450,19,FALSE)</f>
        <v>25</v>
      </c>
      <c r="W2023" t="str">
        <f>VLOOKUP($D2023,metadata!$B$2:$Z$450,20,FALSE)</f>
        <v>global average</v>
      </c>
      <c r="X2023">
        <f>VLOOKUP($D2023,metadata!$B$2:$Z$450,21,FALSE)</f>
        <v>0</v>
      </c>
      <c r="Y2023">
        <f>VLOOKUP($D2023,metadata!$B$2:$Z$450,22,FALSE)</f>
        <v>19</v>
      </c>
      <c r="Z2023">
        <f>VLOOKUP($D2023,metadata!$B$2:$Z$450,23,FALSE)</f>
        <v>0</v>
      </c>
      <c r="AA2023">
        <f>VLOOKUP($D2023,metadata!$B$2:$Z$450,24,FALSE)</f>
        <v>0</v>
      </c>
      <c r="AB2023">
        <f>VLOOKUP($D2023,metadata!$B$2:$Z$450,25,FALSE)</f>
        <v>0</v>
      </c>
    </row>
    <row r="2024" spans="3:28" x14ac:dyDescent="0.3">
      <c r="C2024">
        <v>2023</v>
      </c>
      <c r="D2024" s="11" t="str">
        <f t="shared" si="31"/>
        <v>19- Fuchu</v>
      </c>
      <c r="E2024" t="str">
        <f>VLOOKUP($D2024,metadata!$B$2:$S$450,2,FALSE)</f>
        <v>Kato, Y</v>
      </c>
      <c r="F2024" t="str">
        <f>VLOOKUP($D2024,metadata!$B$2:$S$450,3,FALSE)</f>
        <v>Geographic variation in photoperiodic response for the induction of pupal diapause in the Aristolochia-feeding butterfly Atrophaneura alcinous</v>
      </c>
      <c r="G2024" t="str">
        <f>VLOOKUP($D2024,metadata!$B$2:$S$450,4,FALSE)</f>
        <v>10.1303/aez.2005.347</v>
      </c>
      <c r="H2024" t="str">
        <f>VLOOKUP($D2024,metadata!$B$2:$S$450,5,FALSE)</f>
        <v>y</v>
      </c>
      <c r="I2024" t="str">
        <f>VLOOKUP($D2024,metadata!$B$2:$S$450,6,FALSE)</f>
        <v>a</v>
      </c>
      <c r="J2024" t="str">
        <f>VLOOKUP($D2024,metadata!$B$2:$S$450,7,FALSE)</f>
        <v>i</v>
      </c>
      <c r="K2024">
        <f>VLOOKUP($D2024,metadata!$B$2:$S$450,8,FALSE)</f>
        <v>7</v>
      </c>
      <c r="L2024">
        <f>VLOOKUP($D2024,metadata!$B$2:$S$450,9,FALSE)</f>
        <v>5</v>
      </c>
      <c r="M2024">
        <f>VLOOKUP($D2024,metadata!$B$2:$S$450,10,FALSE)</f>
        <v>0</v>
      </c>
      <c r="N2024" t="str">
        <f>VLOOKUP($D2024,metadata!$B$2:$S$450,11,FALSE)</f>
        <v>Atrophaneura alcinous</v>
      </c>
      <c r="O2024" t="str">
        <f>VLOOKUP($D2024,metadata!$B$2:$S$450,12,FALSE)</f>
        <v>lepidoptera</v>
      </c>
      <c r="P2024" t="str">
        <f>VLOOKUP($D2024,metadata!$B$2:$S$450,13,FALSE)</f>
        <v xml:space="preserve"> Fuchu</v>
      </c>
      <c r="Q2024">
        <f>VLOOKUP($D2024,metadata!$B$2:$S$450,14,FALSE)</f>
        <v>35.668968999999997</v>
      </c>
      <c r="R2024">
        <f>VLOOKUP($D2024,metadata!$B$2:$S$450,15,FALSE)</f>
        <v>139.47766899999999</v>
      </c>
      <c r="S2024">
        <f>VLOOKUP($D2024,metadata!$B$2:$S$450,16,FALSE)</f>
        <v>0.05</v>
      </c>
      <c r="T2024">
        <f>VLOOKUP($D2024,metadata!$B$2:$S$450,17,FALSE)</f>
        <v>50</v>
      </c>
      <c r="U2024">
        <f>VLOOKUP($D2024,metadata!$B$2:$S$450,18,FALSE)</f>
        <v>0</v>
      </c>
      <c r="V2024">
        <f>VLOOKUP($D2024,metadata!$B$2:$Z$450,19,FALSE)</f>
        <v>25</v>
      </c>
      <c r="W2024" t="str">
        <f>VLOOKUP($D2024,metadata!$B$2:$Z$450,20,FALSE)</f>
        <v>global average</v>
      </c>
      <c r="X2024">
        <f>VLOOKUP($D2024,metadata!$B$2:$Z$450,21,FALSE)</f>
        <v>0</v>
      </c>
      <c r="Y2024">
        <f>VLOOKUP($D2024,metadata!$B$2:$Z$450,22,FALSE)</f>
        <v>19</v>
      </c>
      <c r="Z2024">
        <f>VLOOKUP($D2024,metadata!$B$2:$Z$450,23,FALSE)</f>
        <v>0</v>
      </c>
      <c r="AA2024">
        <f>VLOOKUP($D2024,metadata!$B$2:$Z$450,24,FALSE)</f>
        <v>0</v>
      </c>
      <c r="AB2024">
        <f>VLOOKUP($D2024,metadata!$B$2:$Z$450,25,FALSE)</f>
        <v>0</v>
      </c>
    </row>
    <row r="2025" spans="3:28" x14ac:dyDescent="0.3">
      <c r="C2025">
        <v>2024</v>
      </c>
      <c r="D2025" s="11" t="str">
        <f t="shared" si="31"/>
        <v>19- Fuchu</v>
      </c>
      <c r="E2025" t="str">
        <f>VLOOKUP($D2025,metadata!$B$2:$S$450,2,FALSE)</f>
        <v>Kato, Y</v>
      </c>
      <c r="F2025" t="str">
        <f>VLOOKUP($D2025,metadata!$B$2:$S$450,3,FALSE)</f>
        <v>Geographic variation in photoperiodic response for the induction of pupal diapause in the Aristolochia-feeding butterfly Atrophaneura alcinous</v>
      </c>
      <c r="G2025" t="str">
        <f>VLOOKUP($D2025,metadata!$B$2:$S$450,4,FALSE)</f>
        <v>10.1303/aez.2005.347</v>
      </c>
      <c r="H2025" t="str">
        <f>VLOOKUP($D2025,metadata!$B$2:$S$450,5,FALSE)</f>
        <v>y</v>
      </c>
      <c r="I2025" t="str">
        <f>VLOOKUP($D2025,metadata!$B$2:$S$450,6,FALSE)</f>
        <v>a</v>
      </c>
      <c r="J2025" t="str">
        <f>VLOOKUP($D2025,metadata!$B$2:$S$450,7,FALSE)</f>
        <v>i</v>
      </c>
      <c r="K2025">
        <f>VLOOKUP($D2025,metadata!$B$2:$S$450,8,FALSE)</f>
        <v>7</v>
      </c>
      <c r="L2025">
        <f>VLOOKUP($D2025,metadata!$B$2:$S$450,9,FALSE)</f>
        <v>5</v>
      </c>
      <c r="M2025">
        <f>VLOOKUP($D2025,metadata!$B$2:$S$450,10,FALSE)</f>
        <v>0</v>
      </c>
      <c r="N2025" t="str">
        <f>VLOOKUP($D2025,metadata!$B$2:$S$450,11,FALSE)</f>
        <v>Atrophaneura alcinous</v>
      </c>
      <c r="O2025" t="str">
        <f>VLOOKUP($D2025,metadata!$B$2:$S$450,12,FALSE)</f>
        <v>lepidoptera</v>
      </c>
      <c r="P2025" t="str">
        <f>VLOOKUP($D2025,metadata!$B$2:$S$450,13,FALSE)</f>
        <v xml:space="preserve"> Fuchu</v>
      </c>
      <c r="Q2025">
        <f>VLOOKUP($D2025,metadata!$B$2:$S$450,14,FALSE)</f>
        <v>35.668968999999997</v>
      </c>
      <c r="R2025">
        <f>VLOOKUP($D2025,metadata!$B$2:$S$450,15,FALSE)</f>
        <v>139.47766899999999</v>
      </c>
      <c r="S2025">
        <f>VLOOKUP($D2025,metadata!$B$2:$S$450,16,FALSE)</f>
        <v>0.05</v>
      </c>
      <c r="T2025">
        <f>VLOOKUP($D2025,metadata!$B$2:$S$450,17,FALSE)</f>
        <v>50</v>
      </c>
      <c r="U2025">
        <f>VLOOKUP($D2025,metadata!$B$2:$S$450,18,FALSE)</f>
        <v>0</v>
      </c>
      <c r="V2025">
        <f>VLOOKUP($D2025,metadata!$B$2:$Z$450,19,FALSE)</f>
        <v>25</v>
      </c>
      <c r="W2025" t="str">
        <f>VLOOKUP($D2025,metadata!$B$2:$Z$450,20,FALSE)</f>
        <v>global average</v>
      </c>
      <c r="X2025">
        <f>VLOOKUP($D2025,metadata!$B$2:$Z$450,21,FALSE)</f>
        <v>0</v>
      </c>
      <c r="Y2025">
        <f>VLOOKUP($D2025,metadata!$B$2:$Z$450,22,FALSE)</f>
        <v>19</v>
      </c>
      <c r="Z2025">
        <f>VLOOKUP($D2025,metadata!$B$2:$Z$450,23,FALSE)</f>
        <v>0</v>
      </c>
      <c r="AA2025">
        <f>VLOOKUP($D2025,metadata!$B$2:$Z$450,24,FALSE)</f>
        <v>0</v>
      </c>
      <c r="AB2025">
        <f>VLOOKUP($D2025,metadata!$B$2:$Z$450,25,FALSE)</f>
        <v>0</v>
      </c>
    </row>
    <row r="2026" spans="3:28" x14ac:dyDescent="0.3">
      <c r="C2026">
        <v>2025</v>
      </c>
      <c r="D2026" s="11" t="str">
        <f t="shared" si="31"/>
        <v>19- Fuchu</v>
      </c>
      <c r="E2026" t="str">
        <f>VLOOKUP($D2026,metadata!$B$2:$S$450,2,FALSE)</f>
        <v>Kato, Y</v>
      </c>
      <c r="F2026" t="str">
        <f>VLOOKUP($D2026,metadata!$B$2:$S$450,3,FALSE)</f>
        <v>Geographic variation in photoperiodic response for the induction of pupal diapause in the Aristolochia-feeding butterfly Atrophaneura alcinous</v>
      </c>
      <c r="G2026" t="str">
        <f>VLOOKUP($D2026,metadata!$B$2:$S$450,4,FALSE)</f>
        <v>10.1303/aez.2005.347</v>
      </c>
      <c r="H2026" t="str">
        <f>VLOOKUP($D2026,metadata!$B$2:$S$450,5,FALSE)</f>
        <v>y</v>
      </c>
      <c r="I2026" t="str">
        <f>VLOOKUP($D2026,metadata!$B$2:$S$450,6,FALSE)</f>
        <v>a</v>
      </c>
      <c r="J2026" t="str">
        <f>VLOOKUP($D2026,metadata!$B$2:$S$450,7,FALSE)</f>
        <v>i</v>
      </c>
      <c r="K2026">
        <f>VLOOKUP($D2026,metadata!$B$2:$S$450,8,FALSE)</f>
        <v>7</v>
      </c>
      <c r="L2026">
        <f>VLOOKUP($D2026,metadata!$B$2:$S$450,9,FALSE)</f>
        <v>5</v>
      </c>
      <c r="M2026">
        <f>VLOOKUP($D2026,metadata!$B$2:$S$450,10,FALSE)</f>
        <v>0</v>
      </c>
      <c r="N2026" t="str">
        <f>VLOOKUP($D2026,metadata!$B$2:$S$450,11,FALSE)</f>
        <v>Atrophaneura alcinous</v>
      </c>
      <c r="O2026" t="str">
        <f>VLOOKUP($D2026,metadata!$B$2:$S$450,12,FALSE)</f>
        <v>lepidoptera</v>
      </c>
      <c r="P2026" t="str">
        <f>VLOOKUP($D2026,metadata!$B$2:$S$450,13,FALSE)</f>
        <v xml:space="preserve"> Fuchu</v>
      </c>
      <c r="Q2026">
        <f>VLOOKUP($D2026,metadata!$B$2:$S$450,14,FALSE)</f>
        <v>35.668968999999997</v>
      </c>
      <c r="R2026">
        <f>VLOOKUP($D2026,metadata!$B$2:$S$450,15,FALSE)</f>
        <v>139.47766899999999</v>
      </c>
      <c r="S2026">
        <f>VLOOKUP($D2026,metadata!$B$2:$S$450,16,FALSE)</f>
        <v>0.05</v>
      </c>
      <c r="T2026">
        <f>VLOOKUP($D2026,metadata!$B$2:$S$450,17,FALSE)</f>
        <v>50</v>
      </c>
      <c r="U2026">
        <f>VLOOKUP($D2026,metadata!$B$2:$S$450,18,FALSE)</f>
        <v>0</v>
      </c>
      <c r="V2026">
        <f>VLOOKUP($D2026,metadata!$B$2:$Z$450,19,FALSE)</f>
        <v>25</v>
      </c>
      <c r="W2026" t="str">
        <f>VLOOKUP($D2026,metadata!$B$2:$Z$450,20,FALSE)</f>
        <v>global average</v>
      </c>
      <c r="X2026">
        <f>VLOOKUP($D2026,metadata!$B$2:$Z$450,21,FALSE)</f>
        <v>0</v>
      </c>
      <c r="Y2026">
        <f>VLOOKUP($D2026,metadata!$B$2:$Z$450,22,FALSE)</f>
        <v>19</v>
      </c>
      <c r="Z2026">
        <f>VLOOKUP($D2026,metadata!$B$2:$Z$450,23,FALSE)</f>
        <v>0</v>
      </c>
      <c r="AA2026">
        <f>VLOOKUP($D2026,metadata!$B$2:$Z$450,24,FALSE)</f>
        <v>0</v>
      </c>
      <c r="AB2026">
        <f>VLOOKUP($D2026,metadata!$B$2:$Z$450,25,FALSE)</f>
        <v>0</v>
      </c>
    </row>
    <row r="2027" spans="3:28" x14ac:dyDescent="0.3">
      <c r="C2027">
        <v>2026</v>
      </c>
      <c r="D2027" s="11" t="str">
        <f t="shared" si="31"/>
        <v>19- Fuchu</v>
      </c>
      <c r="E2027" t="str">
        <f>VLOOKUP($D2027,metadata!$B$2:$S$450,2,FALSE)</f>
        <v>Kato, Y</v>
      </c>
      <c r="F2027" t="str">
        <f>VLOOKUP($D2027,metadata!$B$2:$S$450,3,FALSE)</f>
        <v>Geographic variation in photoperiodic response for the induction of pupal diapause in the Aristolochia-feeding butterfly Atrophaneura alcinous</v>
      </c>
      <c r="G2027" t="str">
        <f>VLOOKUP($D2027,metadata!$B$2:$S$450,4,FALSE)</f>
        <v>10.1303/aez.2005.347</v>
      </c>
      <c r="H2027" t="str">
        <f>VLOOKUP($D2027,metadata!$B$2:$S$450,5,FALSE)</f>
        <v>y</v>
      </c>
      <c r="I2027" t="str">
        <f>VLOOKUP($D2027,metadata!$B$2:$S$450,6,FALSE)</f>
        <v>a</v>
      </c>
      <c r="J2027" t="str">
        <f>VLOOKUP($D2027,metadata!$B$2:$S$450,7,FALSE)</f>
        <v>i</v>
      </c>
      <c r="K2027">
        <f>VLOOKUP($D2027,metadata!$B$2:$S$450,8,FALSE)</f>
        <v>7</v>
      </c>
      <c r="L2027">
        <f>VLOOKUP($D2027,metadata!$B$2:$S$450,9,FALSE)</f>
        <v>5</v>
      </c>
      <c r="M2027">
        <f>VLOOKUP($D2027,metadata!$B$2:$S$450,10,FALSE)</f>
        <v>0</v>
      </c>
      <c r="N2027" t="str">
        <f>VLOOKUP($D2027,metadata!$B$2:$S$450,11,FALSE)</f>
        <v>Atrophaneura alcinous</v>
      </c>
      <c r="O2027" t="str">
        <f>VLOOKUP($D2027,metadata!$B$2:$S$450,12,FALSE)</f>
        <v>lepidoptera</v>
      </c>
      <c r="P2027" t="str">
        <f>VLOOKUP($D2027,metadata!$B$2:$S$450,13,FALSE)</f>
        <v xml:space="preserve"> Fuchu</v>
      </c>
      <c r="Q2027">
        <f>VLOOKUP($D2027,metadata!$B$2:$S$450,14,FALSE)</f>
        <v>35.668968999999997</v>
      </c>
      <c r="R2027">
        <f>VLOOKUP($D2027,metadata!$B$2:$S$450,15,FALSE)</f>
        <v>139.47766899999999</v>
      </c>
      <c r="S2027">
        <f>VLOOKUP($D2027,metadata!$B$2:$S$450,16,FALSE)</f>
        <v>0.05</v>
      </c>
      <c r="T2027">
        <f>VLOOKUP($D2027,metadata!$B$2:$S$450,17,FALSE)</f>
        <v>50</v>
      </c>
      <c r="U2027">
        <f>VLOOKUP($D2027,metadata!$B$2:$S$450,18,FALSE)</f>
        <v>0</v>
      </c>
      <c r="V2027">
        <f>VLOOKUP($D2027,metadata!$B$2:$Z$450,19,FALSE)</f>
        <v>25</v>
      </c>
      <c r="W2027" t="str">
        <f>VLOOKUP($D2027,metadata!$B$2:$Z$450,20,FALSE)</f>
        <v>global average</v>
      </c>
      <c r="X2027">
        <f>VLOOKUP($D2027,metadata!$B$2:$Z$450,21,FALSE)</f>
        <v>0</v>
      </c>
      <c r="Y2027">
        <f>VLOOKUP($D2027,metadata!$B$2:$Z$450,22,FALSE)</f>
        <v>19</v>
      </c>
      <c r="Z2027">
        <f>VLOOKUP($D2027,metadata!$B$2:$Z$450,23,FALSE)</f>
        <v>0</v>
      </c>
      <c r="AA2027">
        <f>VLOOKUP($D2027,metadata!$B$2:$Z$450,24,FALSE)</f>
        <v>0</v>
      </c>
      <c r="AB2027">
        <f>VLOOKUP($D2027,metadata!$B$2:$Z$450,25,FALSE)</f>
        <v>0</v>
      </c>
    </row>
    <row r="2028" spans="3:28" x14ac:dyDescent="0.3">
      <c r="C2028">
        <v>2027</v>
      </c>
      <c r="D2028" s="11" t="str">
        <f t="shared" si="31"/>
        <v>19- Fuchu</v>
      </c>
      <c r="E2028" t="str">
        <f>VLOOKUP($D2028,metadata!$B$2:$S$450,2,FALSE)</f>
        <v>Kato, Y</v>
      </c>
      <c r="F2028" t="str">
        <f>VLOOKUP($D2028,metadata!$B$2:$S$450,3,FALSE)</f>
        <v>Geographic variation in photoperiodic response for the induction of pupal diapause in the Aristolochia-feeding butterfly Atrophaneura alcinous</v>
      </c>
      <c r="G2028" t="str">
        <f>VLOOKUP($D2028,metadata!$B$2:$S$450,4,FALSE)</f>
        <v>10.1303/aez.2005.347</v>
      </c>
      <c r="H2028" t="str">
        <f>VLOOKUP($D2028,metadata!$B$2:$S$450,5,FALSE)</f>
        <v>y</v>
      </c>
      <c r="I2028" t="str">
        <f>VLOOKUP($D2028,metadata!$B$2:$S$450,6,FALSE)</f>
        <v>a</v>
      </c>
      <c r="J2028" t="str">
        <f>VLOOKUP($D2028,metadata!$B$2:$S$450,7,FALSE)</f>
        <v>i</v>
      </c>
      <c r="K2028">
        <f>VLOOKUP($D2028,metadata!$B$2:$S$450,8,FALSE)</f>
        <v>7</v>
      </c>
      <c r="L2028">
        <f>VLOOKUP($D2028,metadata!$B$2:$S$450,9,FALSE)</f>
        <v>5</v>
      </c>
      <c r="M2028">
        <f>VLOOKUP($D2028,metadata!$B$2:$S$450,10,FALSE)</f>
        <v>0</v>
      </c>
      <c r="N2028" t="str">
        <f>VLOOKUP($D2028,metadata!$B$2:$S$450,11,FALSE)</f>
        <v>Atrophaneura alcinous</v>
      </c>
      <c r="O2028" t="str">
        <f>VLOOKUP($D2028,metadata!$B$2:$S$450,12,FALSE)</f>
        <v>lepidoptera</v>
      </c>
      <c r="P2028" t="str">
        <f>VLOOKUP($D2028,metadata!$B$2:$S$450,13,FALSE)</f>
        <v xml:space="preserve"> Fuchu</v>
      </c>
      <c r="Q2028">
        <f>VLOOKUP($D2028,metadata!$B$2:$S$450,14,FALSE)</f>
        <v>35.668968999999997</v>
      </c>
      <c r="R2028">
        <f>VLOOKUP($D2028,metadata!$B$2:$S$450,15,FALSE)</f>
        <v>139.47766899999999</v>
      </c>
      <c r="S2028">
        <f>VLOOKUP($D2028,metadata!$B$2:$S$450,16,FALSE)</f>
        <v>0.05</v>
      </c>
      <c r="T2028">
        <f>VLOOKUP($D2028,metadata!$B$2:$S$450,17,FALSE)</f>
        <v>50</v>
      </c>
      <c r="U2028">
        <f>VLOOKUP($D2028,metadata!$B$2:$S$450,18,FALSE)</f>
        <v>0</v>
      </c>
      <c r="V2028">
        <f>VLOOKUP($D2028,metadata!$B$2:$Z$450,19,FALSE)</f>
        <v>25</v>
      </c>
      <c r="W2028" t="str">
        <f>VLOOKUP($D2028,metadata!$B$2:$Z$450,20,FALSE)</f>
        <v>global average</v>
      </c>
      <c r="X2028">
        <f>VLOOKUP($D2028,metadata!$B$2:$Z$450,21,FALSE)</f>
        <v>0</v>
      </c>
      <c r="Y2028">
        <f>VLOOKUP($D2028,metadata!$B$2:$Z$450,22,FALSE)</f>
        <v>19</v>
      </c>
      <c r="Z2028">
        <f>VLOOKUP($D2028,metadata!$B$2:$Z$450,23,FALSE)</f>
        <v>0</v>
      </c>
      <c r="AA2028">
        <f>VLOOKUP($D2028,metadata!$B$2:$Z$450,24,FALSE)</f>
        <v>0</v>
      </c>
      <c r="AB2028">
        <f>VLOOKUP($D2028,metadata!$B$2:$Z$450,25,FALSE)</f>
        <v>0</v>
      </c>
    </row>
    <row r="2029" spans="3:28" x14ac:dyDescent="0.3">
      <c r="C2029">
        <v>2028</v>
      </c>
      <c r="D2029" s="11" t="str">
        <f t="shared" si="31"/>
        <v>19- Fuchu</v>
      </c>
      <c r="E2029" t="str">
        <f>VLOOKUP($D2029,metadata!$B$2:$S$450,2,FALSE)</f>
        <v>Kato, Y</v>
      </c>
      <c r="F2029" t="str">
        <f>VLOOKUP($D2029,metadata!$B$2:$S$450,3,FALSE)</f>
        <v>Geographic variation in photoperiodic response for the induction of pupal diapause in the Aristolochia-feeding butterfly Atrophaneura alcinous</v>
      </c>
      <c r="G2029" t="str">
        <f>VLOOKUP($D2029,metadata!$B$2:$S$450,4,FALSE)</f>
        <v>10.1303/aez.2005.347</v>
      </c>
      <c r="H2029" t="str">
        <f>VLOOKUP($D2029,metadata!$B$2:$S$450,5,FALSE)</f>
        <v>y</v>
      </c>
      <c r="I2029" t="str">
        <f>VLOOKUP($D2029,metadata!$B$2:$S$450,6,FALSE)</f>
        <v>a</v>
      </c>
      <c r="J2029" t="str">
        <f>VLOOKUP($D2029,metadata!$B$2:$S$450,7,FALSE)</f>
        <v>i</v>
      </c>
      <c r="K2029">
        <f>VLOOKUP($D2029,metadata!$B$2:$S$450,8,FALSE)</f>
        <v>7</v>
      </c>
      <c r="L2029">
        <f>VLOOKUP($D2029,metadata!$B$2:$S$450,9,FALSE)</f>
        <v>5</v>
      </c>
      <c r="M2029">
        <f>VLOOKUP($D2029,metadata!$B$2:$S$450,10,FALSE)</f>
        <v>0</v>
      </c>
      <c r="N2029" t="str">
        <f>VLOOKUP($D2029,metadata!$B$2:$S$450,11,FALSE)</f>
        <v>Atrophaneura alcinous</v>
      </c>
      <c r="O2029" t="str">
        <f>VLOOKUP($D2029,metadata!$B$2:$S$450,12,FALSE)</f>
        <v>lepidoptera</v>
      </c>
      <c r="P2029" t="str">
        <f>VLOOKUP($D2029,metadata!$B$2:$S$450,13,FALSE)</f>
        <v xml:space="preserve"> Fuchu</v>
      </c>
      <c r="Q2029">
        <f>VLOOKUP($D2029,metadata!$B$2:$S$450,14,FALSE)</f>
        <v>35.668968999999997</v>
      </c>
      <c r="R2029">
        <f>VLOOKUP($D2029,metadata!$B$2:$S$450,15,FALSE)</f>
        <v>139.47766899999999</v>
      </c>
      <c r="S2029">
        <f>VLOOKUP($D2029,metadata!$B$2:$S$450,16,FALSE)</f>
        <v>0.05</v>
      </c>
      <c r="T2029">
        <f>VLOOKUP($D2029,metadata!$B$2:$S$450,17,FALSE)</f>
        <v>50</v>
      </c>
      <c r="U2029">
        <f>VLOOKUP($D2029,metadata!$B$2:$S$450,18,FALSE)</f>
        <v>0</v>
      </c>
      <c r="V2029">
        <f>VLOOKUP($D2029,metadata!$B$2:$Z$450,19,FALSE)</f>
        <v>25</v>
      </c>
      <c r="W2029" t="str">
        <f>VLOOKUP($D2029,metadata!$B$2:$Z$450,20,FALSE)</f>
        <v>global average</v>
      </c>
      <c r="X2029">
        <f>VLOOKUP($D2029,metadata!$B$2:$Z$450,21,FALSE)</f>
        <v>0</v>
      </c>
      <c r="Y2029">
        <f>VLOOKUP($D2029,metadata!$B$2:$Z$450,22,FALSE)</f>
        <v>19</v>
      </c>
      <c r="Z2029">
        <f>VLOOKUP($D2029,metadata!$B$2:$Z$450,23,FALSE)</f>
        <v>0</v>
      </c>
      <c r="AA2029">
        <f>VLOOKUP($D2029,metadata!$B$2:$Z$450,24,FALSE)</f>
        <v>0</v>
      </c>
      <c r="AB2029">
        <f>VLOOKUP($D2029,metadata!$B$2:$Z$450,25,FALSE)</f>
        <v>0</v>
      </c>
    </row>
    <row r="2030" spans="3:28" x14ac:dyDescent="0.3">
      <c r="C2030">
        <v>2029</v>
      </c>
      <c r="D2030" s="11" t="str">
        <f t="shared" si="31"/>
        <v>19- Fuchu</v>
      </c>
      <c r="E2030" t="str">
        <f>VLOOKUP($D2030,metadata!$B$2:$S$450,2,FALSE)</f>
        <v>Kato, Y</v>
      </c>
      <c r="F2030" t="str">
        <f>VLOOKUP($D2030,metadata!$B$2:$S$450,3,FALSE)</f>
        <v>Geographic variation in photoperiodic response for the induction of pupal diapause in the Aristolochia-feeding butterfly Atrophaneura alcinous</v>
      </c>
      <c r="G2030" t="str">
        <f>VLOOKUP($D2030,metadata!$B$2:$S$450,4,FALSE)</f>
        <v>10.1303/aez.2005.347</v>
      </c>
      <c r="H2030" t="str">
        <f>VLOOKUP($D2030,metadata!$B$2:$S$450,5,FALSE)</f>
        <v>y</v>
      </c>
      <c r="I2030" t="str">
        <f>VLOOKUP($D2030,metadata!$B$2:$S$450,6,FALSE)</f>
        <v>a</v>
      </c>
      <c r="J2030" t="str">
        <f>VLOOKUP($D2030,metadata!$B$2:$S$450,7,FALSE)</f>
        <v>i</v>
      </c>
      <c r="K2030">
        <f>VLOOKUP($D2030,metadata!$B$2:$S$450,8,FALSE)</f>
        <v>7</v>
      </c>
      <c r="L2030">
        <f>VLOOKUP($D2030,metadata!$B$2:$S$450,9,FALSE)</f>
        <v>5</v>
      </c>
      <c r="M2030">
        <f>VLOOKUP($D2030,metadata!$B$2:$S$450,10,FALSE)</f>
        <v>0</v>
      </c>
      <c r="N2030" t="str">
        <f>VLOOKUP($D2030,metadata!$B$2:$S$450,11,FALSE)</f>
        <v>Atrophaneura alcinous</v>
      </c>
      <c r="O2030" t="str">
        <f>VLOOKUP($D2030,metadata!$B$2:$S$450,12,FALSE)</f>
        <v>lepidoptera</v>
      </c>
      <c r="P2030" t="str">
        <f>VLOOKUP($D2030,metadata!$B$2:$S$450,13,FALSE)</f>
        <v xml:space="preserve"> Fuchu</v>
      </c>
      <c r="Q2030">
        <f>VLOOKUP($D2030,metadata!$B$2:$S$450,14,FALSE)</f>
        <v>35.668968999999997</v>
      </c>
      <c r="R2030">
        <f>VLOOKUP($D2030,metadata!$B$2:$S$450,15,FALSE)</f>
        <v>139.47766899999999</v>
      </c>
      <c r="S2030">
        <f>VLOOKUP($D2030,metadata!$B$2:$S$450,16,FALSE)</f>
        <v>0.05</v>
      </c>
      <c r="T2030">
        <f>VLOOKUP($D2030,metadata!$B$2:$S$450,17,FALSE)</f>
        <v>50</v>
      </c>
      <c r="U2030">
        <f>VLOOKUP($D2030,metadata!$B$2:$S$450,18,FALSE)</f>
        <v>0</v>
      </c>
      <c r="V2030">
        <f>VLOOKUP($D2030,metadata!$B$2:$Z$450,19,FALSE)</f>
        <v>25</v>
      </c>
      <c r="W2030" t="str">
        <f>VLOOKUP($D2030,metadata!$B$2:$Z$450,20,FALSE)</f>
        <v>global average</v>
      </c>
      <c r="X2030">
        <f>VLOOKUP($D2030,metadata!$B$2:$Z$450,21,FALSE)</f>
        <v>0</v>
      </c>
      <c r="Y2030">
        <f>VLOOKUP($D2030,metadata!$B$2:$Z$450,22,FALSE)</f>
        <v>19</v>
      </c>
      <c r="Z2030">
        <f>VLOOKUP($D2030,metadata!$B$2:$Z$450,23,FALSE)</f>
        <v>0</v>
      </c>
      <c r="AA2030">
        <f>VLOOKUP($D2030,metadata!$B$2:$Z$450,24,FALSE)</f>
        <v>0</v>
      </c>
      <c r="AB2030">
        <f>VLOOKUP($D2030,metadata!$B$2:$Z$450,25,FALSE)</f>
        <v>0</v>
      </c>
    </row>
    <row r="2031" spans="3:28" x14ac:dyDescent="0.3">
      <c r="C2031">
        <v>2030</v>
      </c>
      <c r="D2031" s="11" t="str">
        <f t="shared" si="31"/>
        <v>19- Fuchu</v>
      </c>
      <c r="E2031" t="str">
        <f>VLOOKUP($D2031,metadata!$B$2:$S$450,2,FALSE)</f>
        <v>Kato, Y</v>
      </c>
      <c r="F2031" t="str">
        <f>VLOOKUP($D2031,metadata!$B$2:$S$450,3,FALSE)</f>
        <v>Geographic variation in photoperiodic response for the induction of pupal diapause in the Aristolochia-feeding butterfly Atrophaneura alcinous</v>
      </c>
      <c r="G2031" t="str">
        <f>VLOOKUP($D2031,metadata!$B$2:$S$450,4,FALSE)</f>
        <v>10.1303/aez.2005.347</v>
      </c>
      <c r="H2031" t="str">
        <f>VLOOKUP($D2031,metadata!$B$2:$S$450,5,FALSE)</f>
        <v>y</v>
      </c>
      <c r="I2031" t="str">
        <f>VLOOKUP($D2031,metadata!$B$2:$S$450,6,FALSE)</f>
        <v>a</v>
      </c>
      <c r="J2031" t="str">
        <f>VLOOKUP($D2031,metadata!$B$2:$S$450,7,FALSE)</f>
        <v>i</v>
      </c>
      <c r="K2031">
        <f>VLOOKUP($D2031,metadata!$B$2:$S$450,8,FALSE)</f>
        <v>7</v>
      </c>
      <c r="L2031">
        <f>VLOOKUP($D2031,metadata!$B$2:$S$450,9,FALSE)</f>
        <v>5</v>
      </c>
      <c r="M2031">
        <f>VLOOKUP($D2031,metadata!$B$2:$S$450,10,FALSE)</f>
        <v>0</v>
      </c>
      <c r="N2031" t="str">
        <f>VLOOKUP($D2031,metadata!$B$2:$S$450,11,FALSE)</f>
        <v>Atrophaneura alcinous</v>
      </c>
      <c r="O2031" t="str">
        <f>VLOOKUP($D2031,metadata!$B$2:$S$450,12,FALSE)</f>
        <v>lepidoptera</v>
      </c>
      <c r="P2031" t="str">
        <f>VLOOKUP($D2031,metadata!$B$2:$S$450,13,FALSE)</f>
        <v xml:space="preserve"> Fuchu</v>
      </c>
      <c r="Q2031">
        <f>VLOOKUP($D2031,metadata!$B$2:$S$450,14,FALSE)</f>
        <v>35.668968999999997</v>
      </c>
      <c r="R2031">
        <f>VLOOKUP($D2031,metadata!$B$2:$S$450,15,FALSE)</f>
        <v>139.47766899999999</v>
      </c>
      <c r="S2031">
        <f>VLOOKUP($D2031,metadata!$B$2:$S$450,16,FALSE)</f>
        <v>0.05</v>
      </c>
      <c r="T2031">
        <f>VLOOKUP($D2031,metadata!$B$2:$S$450,17,FALSE)</f>
        <v>50</v>
      </c>
      <c r="U2031">
        <f>VLOOKUP($D2031,metadata!$B$2:$S$450,18,FALSE)</f>
        <v>0</v>
      </c>
      <c r="V2031">
        <f>VLOOKUP($D2031,metadata!$B$2:$Z$450,19,FALSE)</f>
        <v>25</v>
      </c>
      <c r="W2031" t="str">
        <f>VLOOKUP($D2031,metadata!$B$2:$Z$450,20,FALSE)</f>
        <v>global average</v>
      </c>
      <c r="X2031">
        <f>VLOOKUP($D2031,metadata!$B$2:$Z$450,21,FALSE)</f>
        <v>0</v>
      </c>
      <c r="Y2031">
        <f>VLOOKUP($D2031,metadata!$B$2:$Z$450,22,FALSE)</f>
        <v>19</v>
      </c>
      <c r="Z2031">
        <f>VLOOKUP($D2031,metadata!$B$2:$Z$450,23,FALSE)</f>
        <v>0</v>
      </c>
      <c r="AA2031">
        <f>VLOOKUP($D2031,metadata!$B$2:$Z$450,24,FALSE)</f>
        <v>0</v>
      </c>
      <c r="AB2031">
        <f>VLOOKUP($D2031,metadata!$B$2:$Z$450,25,FALSE)</f>
        <v>0</v>
      </c>
    </row>
    <row r="2032" spans="3:28" x14ac:dyDescent="0.3">
      <c r="C2032">
        <v>2031</v>
      </c>
      <c r="D2032" s="11" t="str">
        <f t="shared" si="31"/>
        <v>19- Fuchu</v>
      </c>
      <c r="E2032" t="str">
        <f>VLOOKUP($D2032,metadata!$B$2:$S$450,2,FALSE)</f>
        <v>Kato, Y</v>
      </c>
      <c r="F2032" t="str">
        <f>VLOOKUP($D2032,metadata!$B$2:$S$450,3,FALSE)</f>
        <v>Geographic variation in photoperiodic response for the induction of pupal diapause in the Aristolochia-feeding butterfly Atrophaneura alcinous</v>
      </c>
      <c r="G2032" t="str">
        <f>VLOOKUP($D2032,metadata!$B$2:$S$450,4,FALSE)</f>
        <v>10.1303/aez.2005.347</v>
      </c>
      <c r="H2032" t="str">
        <f>VLOOKUP($D2032,metadata!$B$2:$S$450,5,FALSE)</f>
        <v>y</v>
      </c>
      <c r="I2032" t="str">
        <f>VLOOKUP($D2032,metadata!$B$2:$S$450,6,FALSE)</f>
        <v>a</v>
      </c>
      <c r="J2032" t="str">
        <f>VLOOKUP($D2032,metadata!$B$2:$S$450,7,FALSE)</f>
        <v>i</v>
      </c>
      <c r="K2032">
        <f>VLOOKUP($D2032,metadata!$B$2:$S$450,8,FALSE)</f>
        <v>7</v>
      </c>
      <c r="L2032">
        <f>VLOOKUP($D2032,metadata!$B$2:$S$450,9,FALSE)</f>
        <v>5</v>
      </c>
      <c r="M2032">
        <f>VLOOKUP($D2032,metadata!$B$2:$S$450,10,FALSE)</f>
        <v>0</v>
      </c>
      <c r="N2032" t="str">
        <f>VLOOKUP($D2032,metadata!$B$2:$S$450,11,FALSE)</f>
        <v>Atrophaneura alcinous</v>
      </c>
      <c r="O2032" t="str">
        <f>VLOOKUP($D2032,metadata!$B$2:$S$450,12,FALSE)</f>
        <v>lepidoptera</v>
      </c>
      <c r="P2032" t="str">
        <f>VLOOKUP($D2032,metadata!$B$2:$S$450,13,FALSE)</f>
        <v xml:space="preserve"> Fuchu</v>
      </c>
      <c r="Q2032">
        <f>VLOOKUP($D2032,metadata!$B$2:$S$450,14,FALSE)</f>
        <v>35.668968999999997</v>
      </c>
      <c r="R2032">
        <f>VLOOKUP($D2032,metadata!$B$2:$S$450,15,FALSE)</f>
        <v>139.47766899999999</v>
      </c>
      <c r="S2032">
        <f>VLOOKUP($D2032,metadata!$B$2:$S$450,16,FALSE)</f>
        <v>0.05</v>
      </c>
      <c r="T2032">
        <f>VLOOKUP($D2032,metadata!$B$2:$S$450,17,FALSE)</f>
        <v>50</v>
      </c>
      <c r="U2032">
        <f>VLOOKUP($D2032,metadata!$B$2:$S$450,18,FALSE)</f>
        <v>0</v>
      </c>
      <c r="V2032">
        <f>VLOOKUP($D2032,metadata!$B$2:$Z$450,19,FALSE)</f>
        <v>25</v>
      </c>
      <c r="W2032" t="str">
        <f>VLOOKUP($D2032,metadata!$B$2:$Z$450,20,FALSE)</f>
        <v>global average</v>
      </c>
      <c r="X2032">
        <f>VLOOKUP($D2032,metadata!$B$2:$Z$450,21,FALSE)</f>
        <v>0</v>
      </c>
      <c r="Y2032">
        <f>VLOOKUP($D2032,metadata!$B$2:$Z$450,22,FALSE)</f>
        <v>19</v>
      </c>
      <c r="Z2032">
        <f>VLOOKUP($D2032,metadata!$B$2:$Z$450,23,FALSE)</f>
        <v>0</v>
      </c>
      <c r="AA2032">
        <f>VLOOKUP($D2032,metadata!$B$2:$Z$450,24,FALSE)</f>
        <v>0</v>
      </c>
      <c r="AB2032">
        <f>VLOOKUP($D2032,metadata!$B$2:$Z$450,25,FALSE)</f>
        <v>0</v>
      </c>
    </row>
    <row r="2033" spans="3:28" x14ac:dyDescent="0.3">
      <c r="C2033">
        <v>2032</v>
      </c>
      <c r="D2033" s="11" t="str">
        <f t="shared" si="31"/>
        <v>19- Fuchu</v>
      </c>
      <c r="E2033" t="str">
        <f>VLOOKUP($D2033,metadata!$B$2:$S$450,2,FALSE)</f>
        <v>Kato, Y</v>
      </c>
      <c r="F2033" t="str">
        <f>VLOOKUP($D2033,metadata!$B$2:$S$450,3,FALSE)</f>
        <v>Geographic variation in photoperiodic response for the induction of pupal diapause in the Aristolochia-feeding butterfly Atrophaneura alcinous</v>
      </c>
      <c r="G2033" t="str">
        <f>VLOOKUP($D2033,metadata!$B$2:$S$450,4,FALSE)</f>
        <v>10.1303/aez.2005.347</v>
      </c>
      <c r="H2033" t="str">
        <f>VLOOKUP($D2033,metadata!$B$2:$S$450,5,FALSE)</f>
        <v>y</v>
      </c>
      <c r="I2033" t="str">
        <f>VLOOKUP($D2033,metadata!$B$2:$S$450,6,FALSE)</f>
        <v>a</v>
      </c>
      <c r="J2033" t="str">
        <f>VLOOKUP($D2033,metadata!$B$2:$S$450,7,FALSE)</f>
        <v>i</v>
      </c>
      <c r="K2033">
        <f>VLOOKUP($D2033,metadata!$B$2:$S$450,8,FALSE)</f>
        <v>7</v>
      </c>
      <c r="L2033">
        <f>VLOOKUP($D2033,metadata!$B$2:$S$450,9,FALSE)</f>
        <v>5</v>
      </c>
      <c r="M2033">
        <f>VLOOKUP($D2033,metadata!$B$2:$S$450,10,FALSE)</f>
        <v>0</v>
      </c>
      <c r="N2033" t="str">
        <f>VLOOKUP($D2033,metadata!$B$2:$S$450,11,FALSE)</f>
        <v>Atrophaneura alcinous</v>
      </c>
      <c r="O2033" t="str">
        <f>VLOOKUP($D2033,metadata!$B$2:$S$450,12,FALSE)</f>
        <v>lepidoptera</v>
      </c>
      <c r="P2033" t="str">
        <f>VLOOKUP($D2033,metadata!$B$2:$S$450,13,FALSE)</f>
        <v xml:space="preserve"> Fuchu</v>
      </c>
      <c r="Q2033">
        <f>VLOOKUP($D2033,metadata!$B$2:$S$450,14,FALSE)</f>
        <v>35.668968999999997</v>
      </c>
      <c r="R2033">
        <f>VLOOKUP($D2033,metadata!$B$2:$S$450,15,FALSE)</f>
        <v>139.47766899999999</v>
      </c>
      <c r="S2033">
        <f>VLOOKUP($D2033,metadata!$B$2:$S$450,16,FALSE)</f>
        <v>0.05</v>
      </c>
      <c r="T2033">
        <f>VLOOKUP($D2033,metadata!$B$2:$S$450,17,FALSE)</f>
        <v>50</v>
      </c>
      <c r="U2033">
        <f>VLOOKUP($D2033,metadata!$B$2:$S$450,18,FALSE)</f>
        <v>0</v>
      </c>
      <c r="V2033">
        <f>VLOOKUP($D2033,metadata!$B$2:$Z$450,19,FALSE)</f>
        <v>25</v>
      </c>
      <c r="W2033" t="str">
        <f>VLOOKUP($D2033,metadata!$B$2:$Z$450,20,FALSE)</f>
        <v>global average</v>
      </c>
      <c r="X2033">
        <f>VLOOKUP($D2033,metadata!$B$2:$Z$450,21,FALSE)</f>
        <v>0</v>
      </c>
      <c r="Y2033">
        <f>VLOOKUP($D2033,metadata!$B$2:$Z$450,22,FALSE)</f>
        <v>19</v>
      </c>
      <c r="Z2033">
        <f>VLOOKUP($D2033,metadata!$B$2:$Z$450,23,FALSE)</f>
        <v>0</v>
      </c>
      <c r="AA2033">
        <f>VLOOKUP($D2033,metadata!$B$2:$Z$450,24,FALSE)</f>
        <v>0</v>
      </c>
      <c r="AB2033">
        <f>VLOOKUP($D2033,metadata!$B$2:$Z$450,25,FALSE)</f>
        <v>0</v>
      </c>
    </row>
    <row r="2034" spans="3:28" x14ac:dyDescent="0.3">
      <c r="C2034">
        <v>2033</v>
      </c>
      <c r="D2034" s="11" t="str">
        <f t="shared" si="31"/>
        <v>19- Fuchu</v>
      </c>
      <c r="E2034" t="str">
        <f>VLOOKUP($D2034,metadata!$B$2:$S$450,2,FALSE)</f>
        <v>Kato, Y</v>
      </c>
      <c r="F2034" t="str">
        <f>VLOOKUP($D2034,metadata!$B$2:$S$450,3,FALSE)</f>
        <v>Geographic variation in photoperiodic response for the induction of pupal diapause in the Aristolochia-feeding butterfly Atrophaneura alcinous</v>
      </c>
      <c r="G2034" t="str">
        <f>VLOOKUP($D2034,metadata!$B$2:$S$450,4,FALSE)</f>
        <v>10.1303/aez.2005.347</v>
      </c>
      <c r="H2034" t="str">
        <f>VLOOKUP($D2034,metadata!$B$2:$S$450,5,FALSE)</f>
        <v>y</v>
      </c>
      <c r="I2034" t="str">
        <f>VLOOKUP($D2034,metadata!$B$2:$S$450,6,FALSE)</f>
        <v>a</v>
      </c>
      <c r="J2034" t="str">
        <f>VLOOKUP($D2034,metadata!$B$2:$S$450,7,FALSE)</f>
        <v>i</v>
      </c>
      <c r="K2034">
        <f>VLOOKUP($D2034,metadata!$B$2:$S$450,8,FALSE)</f>
        <v>7</v>
      </c>
      <c r="L2034">
        <f>VLOOKUP($D2034,metadata!$B$2:$S$450,9,FALSE)</f>
        <v>5</v>
      </c>
      <c r="M2034">
        <f>VLOOKUP($D2034,metadata!$B$2:$S$450,10,FALSE)</f>
        <v>0</v>
      </c>
      <c r="N2034" t="str">
        <f>VLOOKUP($D2034,metadata!$B$2:$S$450,11,FALSE)</f>
        <v>Atrophaneura alcinous</v>
      </c>
      <c r="O2034" t="str">
        <f>VLOOKUP($D2034,metadata!$B$2:$S$450,12,FALSE)</f>
        <v>lepidoptera</v>
      </c>
      <c r="P2034" t="str">
        <f>VLOOKUP($D2034,metadata!$B$2:$S$450,13,FALSE)</f>
        <v xml:space="preserve"> Fuchu</v>
      </c>
      <c r="Q2034">
        <f>VLOOKUP($D2034,metadata!$B$2:$S$450,14,FALSE)</f>
        <v>35.668968999999997</v>
      </c>
      <c r="R2034">
        <f>VLOOKUP($D2034,metadata!$B$2:$S$450,15,FALSE)</f>
        <v>139.47766899999999</v>
      </c>
      <c r="S2034">
        <f>VLOOKUP($D2034,metadata!$B$2:$S$450,16,FALSE)</f>
        <v>0.05</v>
      </c>
      <c r="T2034">
        <f>VLOOKUP($D2034,metadata!$B$2:$S$450,17,FALSE)</f>
        <v>50</v>
      </c>
      <c r="U2034">
        <f>VLOOKUP($D2034,metadata!$B$2:$S$450,18,FALSE)</f>
        <v>0</v>
      </c>
      <c r="V2034">
        <f>VLOOKUP($D2034,metadata!$B$2:$Z$450,19,FALSE)</f>
        <v>25</v>
      </c>
      <c r="W2034" t="str">
        <f>VLOOKUP($D2034,metadata!$B$2:$Z$450,20,FALSE)</f>
        <v>global average</v>
      </c>
      <c r="X2034">
        <f>VLOOKUP($D2034,metadata!$B$2:$Z$450,21,FALSE)</f>
        <v>0</v>
      </c>
      <c r="Y2034">
        <f>VLOOKUP($D2034,metadata!$B$2:$Z$450,22,FALSE)</f>
        <v>19</v>
      </c>
      <c r="Z2034">
        <f>VLOOKUP($D2034,metadata!$B$2:$Z$450,23,FALSE)</f>
        <v>0</v>
      </c>
      <c r="AA2034">
        <f>VLOOKUP($D2034,metadata!$B$2:$Z$450,24,FALSE)</f>
        <v>0</v>
      </c>
      <c r="AB2034">
        <f>VLOOKUP($D2034,metadata!$B$2:$Z$450,25,FALSE)</f>
        <v>0</v>
      </c>
    </row>
    <row r="2035" spans="3:28" x14ac:dyDescent="0.3">
      <c r="C2035">
        <v>2034</v>
      </c>
      <c r="D2035" s="11" t="str">
        <f t="shared" si="31"/>
        <v>19- Fuchu</v>
      </c>
      <c r="E2035" t="str">
        <f>VLOOKUP($D2035,metadata!$B$2:$S$450,2,FALSE)</f>
        <v>Kato, Y</v>
      </c>
      <c r="F2035" t="str">
        <f>VLOOKUP($D2035,metadata!$B$2:$S$450,3,FALSE)</f>
        <v>Geographic variation in photoperiodic response for the induction of pupal diapause in the Aristolochia-feeding butterfly Atrophaneura alcinous</v>
      </c>
      <c r="G2035" t="str">
        <f>VLOOKUP($D2035,metadata!$B$2:$S$450,4,FALSE)</f>
        <v>10.1303/aez.2005.347</v>
      </c>
      <c r="H2035" t="str">
        <f>VLOOKUP($D2035,metadata!$B$2:$S$450,5,FALSE)</f>
        <v>y</v>
      </c>
      <c r="I2035" t="str">
        <f>VLOOKUP($D2035,metadata!$B$2:$S$450,6,FALSE)</f>
        <v>a</v>
      </c>
      <c r="J2035" t="str">
        <f>VLOOKUP($D2035,metadata!$B$2:$S$450,7,FALSE)</f>
        <v>i</v>
      </c>
      <c r="K2035">
        <f>VLOOKUP($D2035,metadata!$B$2:$S$450,8,FALSE)</f>
        <v>7</v>
      </c>
      <c r="L2035">
        <f>VLOOKUP($D2035,metadata!$B$2:$S$450,9,FALSE)</f>
        <v>5</v>
      </c>
      <c r="M2035">
        <f>VLOOKUP($D2035,metadata!$B$2:$S$450,10,FALSE)</f>
        <v>0</v>
      </c>
      <c r="N2035" t="str">
        <f>VLOOKUP($D2035,metadata!$B$2:$S$450,11,FALSE)</f>
        <v>Atrophaneura alcinous</v>
      </c>
      <c r="O2035" t="str">
        <f>VLOOKUP($D2035,metadata!$B$2:$S$450,12,FALSE)</f>
        <v>lepidoptera</v>
      </c>
      <c r="P2035" t="str">
        <f>VLOOKUP($D2035,metadata!$B$2:$S$450,13,FALSE)</f>
        <v xml:space="preserve"> Fuchu</v>
      </c>
      <c r="Q2035">
        <f>VLOOKUP($D2035,metadata!$B$2:$S$450,14,FALSE)</f>
        <v>35.668968999999997</v>
      </c>
      <c r="R2035">
        <f>VLOOKUP($D2035,metadata!$B$2:$S$450,15,FALSE)</f>
        <v>139.47766899999999</v>
      </c>
      <c r="S2035">
        <f>VLOOKUP($D2035,metadata!$B$2:$S$450,16,FALSE)</f>
        <v>0.05</v>
      </c>
      <c r="T2035">
        <f>VLOOKUP($D2035,metadata!$B$2:$S$450,17,FALSE)</f>
        <v>50</v>
      </c>
      <c r="U2035">
        <f>VLOOKUP($D2035,metadata!$B$2:$S$450,18,FALSE)</f>
        <v>0</v>
      </c>
      <c r="V2035">
        <f>VLOOKUP($D2035,metadata!$B$2:$Z$450,19,FALSE)</f>
        <v>25</v>
      </c>
      <c r="W2035" t="str">
        <f>VLOOKUP($D2035,metadata!$B$2:$Z$450,20,FALSE)</f>
        <v>global average</v>
      </c>
      <c r="X2035">
        <f>VLOOKUP($D2035,metadata!$B$2:$Z$450,21,FALSE)</f>
        <v>0</v>
      </c>
      <c r="Y2035">
        <f>VLOOKUP($D2035,metadata!$B$2:$Z$450,22,FALSE)</f>
        <v>19</v>
      </c>
      <c r="Z2035">
        <f>VLOOKUP($D2035,metadata!$B$2:$Z$450,23,FALSE)</f>
        <v>0</v>
      </c>
      <c r="AA2035">
        <f>VLOOKUP($D2035,metadata!$B$2:$Z$450,24,FALSE)</f>
        <v>0</v>
      </c>
      <c r="AB2035">
        <f>VLOOKUP($D2035,metadata!$B$2:$Z$450,25,FALSE)</f>
        <v>0</v>
      </c>
    </row>
    <row r="2036" spans="3:28" x14ac:dyDescent="0.3">
      <c r="C2036">
        <v>2035</v>
      </c>
      <c r="D2036" s="11" t="str">
        <f t="shared" si="31"/>
        <v>19- Fuchu</v>
      </c>
      <c r="E2036" t="str">
        <f>VLOOKUP($D2036,metadata!$B$2:$S$450,2,FALSE)</f>
        <v>Kato, Y</v>
      </c>
      <c r="F2036" t="str">
        <f>VLOOKUP($D2036,metadata!$B$2:$S$450,3,FALSE)</f>
        <v>Geographic variation in photoperiodic response for the induction of pupal diapause in the Aristolochia-feeding butterfly Atrophaneura alcinous</v>
      </c>
      <c r="G2036" t="str">
        <f>VLOOKUP($D2036,metadata!$B$2:$S$450,4,FALSE)</f>
        <v>10.1303/aez.2005.347</v>
      </c>
      <c r="H2036" t="str">
        <f>VLOOKUP($D2036,metadata!$B$2:$S$450,5,FALSE)</f>
        <v>y</v>
      </c>
      <c r="I2036" t="str">
        <f>VLOOKUP($D2036,metadata!$B$2:$S$450,6,FALSE)</f>
        <v>a</v>
      </c>
      <c r="J2036" t="str">
        <f>VLOOKUP($D2036,metadata!$B$2:$S$450,7,FALSE)</f>
        <v>i</v>
      </c>
      <c r="K2036">
        <f>VLOOKUP($D2036,metadata!$B$2:$S$450,8,FALSE)</f>
        <v>7</v>
      </c>
      <c r="L2036">
        <f>VLOOKUP($D2036,metadata!$B$2:$S$450,9,FALSE)</f>
        <v>5</v>
      </c>
      <c r="M2036">
        <f>VLOOKUP($D2036,metadata!$B$2:$S$450,10,FALSE)</f>
        <v>0</v>
      </c>
      <c r="N2036" t="str">
        <f>VLOOKUP($D2036,metadata!$B$2:$S$450,11,FALSE)</f>
        <v>Atrophaneura alcinous</v>
      </c>
      <c r="O2036" t="str">
        <f>VLOOKUP($D2036,metadata!$B$2:$S$450,12,FALSE)</f>
        <v>lepidoptera</v>
      </c>
      <c r="P2036" t="str">
        <f>VLOOKUP($D2036,metadata!$B$2:$S$450,13,FALSE)</f>
        <v xml:space="preserve"> Fuchu</v>
      </c>
      <c r="Q2036">
        <f>VLOOKUP($D2036,metadata!$B$2:$S$450,14,FALSE)</f>
        <v>35.668968999999997</v>
      </c>
      <c r="R2036">
        <f>VLOOKUP($D2036,metadata!$B$2:$S$450,15,FALSE)</f>
        <v>139.47766899999999</v>
      </c>
      <c r="S2036">
        <f>VLOOKUP($D2036,metadata!$B$2:$S$450,16,FALSE)</f>
        <v>0.05</v>
      </c>
      <c r="T2036">
        <f>VLOOKUP($D2036,metadata!$B$2:$S$450,17,FALSE)</f>
        <v>50</v>
      </c>
      <c r="U2036">
        <f>VLOOKUP($D2036,metadata!$B$2:$S$450,18,FALSE)</f>
        <v>0</v>
      </c>
      <c r="V2036">
        <f>VLOOKUP($D2036,metadata!$B$2:$Z$450,19,FALSE)</f>
        <v>25</v>
      </c>
      <c r="W2036" t="str">
        <f>VLOOKUP($D2036,metadata!$B$2:$Z$450,20,FALSE)</f>
        <v>global average</v>
      </c>
      <c r="X2036">
        <f>VLOOKUP($D2036,metadata!$B$2:$Z$450,21,FALSE)</f>
        <v>0</v>
      </c>
      <c r="Y2036">
        <f>VLOOKUP($D2036,metadata!$B$2:$Z$450,22,FALSE)</f>
        <v>19</v>
      </c>
      <c r="Z2036">
        <f>VLOOKUP($D2036,metadata!$B$2:$Z$450,23,FALSE)</f>
        <v>0</v>
      </c>
      <c r="AA2036">
        <f>VLOOKUP($D2036,metadata!$B$2:$Z$450,24,FALSE)</f>
        <v>0</v>
      </c>
      <c r="AB2036">
        <f>VLOOKUP($D2036,metadata!$B$2:$Z$450,25,FALSE)</f>
        <v>0</v>
      </c>
    </row>
    <row r="2037" spans="3:28" x14ac:dyDescent="0.3">
      <c r="C2037">
        <v>2036</v>
      </c>
      <c r="D2037" s="11" t="str">
        <f t="shared" si="31"/>
        <v>19- Fuchu</v>
      </c>
      <c r="E2037" t="str">
        <f>VLOOKUP($D2037,metadata!$B$2:$S$450,2,FALSE)</f>
        <v>Kato, Y</v>
      </c>
      <c r="F2037" t="str">
        <f>VLOOKUP($D2037,metadata!$B$2:$S$450,3,FALSE)</f>
        <v>Geographic variation in photoperiodic response for the induction of pupal diapause in the Aristolochia-feeding butterfly Atrophaneura alcinous</v>
      </c>
      <c r="G2037" t="str">
        <f>VLOOKUP($D2037,metadata!$B$2:$S$450,4,FALSE)</f>
        <v>10.1303/aez.2005.347</v>
      </c>
      <c r="H2037" t="str">
        <f>VLOOKUP($D2037,metadata!$B$2:$S$450,5,FALSE)</f>
        <v>y</v>
      </c>
      <c r="I2037" t="str">
        <f>VLOOKUP($D2037,metadata!$B$2:$S$450,6,FALSE)</f>
        <v>a</v>
      </c>
      <c r="J2037" t="str">
        <f>VLOOKUP($D2037,metadata!$B$2:$S$450,7,FALSE)</f>
        <v>i</v>
      </c>
      <c r="K2037">
        <f>VLOOKUP($D2037,metadata!$B$2:$S$450,8,FALSE)</f>
        <v>7</v>
      </c>
      <c r="L2037">
        <f>VLOOKUP($D2037,metadata!$B$2:$S$450,9,FALSE)</f>
        <v>5</v>
      </c>
      <c r="M2037">
        <f>VLOOKUP($D2037,metadata!$B$2:$S$450,10,FALSE)</f>
        <v>0</v>
      </c>
      <c r="N2037" t="str">
        <f>VLOOKUP($D2037,metadata!$B$2:$S$450,11,FALSE)</f>
        <v>Atrophaneura alcinous</v>
      </c>
      <c r="O2037" t="str">
        <f>VLOOKUP($D2037,metadata!$B$2:$S$450,12,FALSE)</f>
        <v>lepidoptera</v>
      </c>
      <c r="P2037" t="str">
        <f>VLOOKUP($D2037,metadata!$B$2:$S$450,13,FALSE)</f>
        <v xml:space="preserve"> Fuchu</v>
      </c>
      <c r="Q2037">
        <f>VLOOKUP($D2037,metadata!$B$2:$S$450,14,FALSE)</f>
        <v>35.668968999999997</v>
      </c>
      <c r="R2037">
        <f>VLOOKUP($D2037,metadata!$B$2:$S$450,15,FALSE)</f>
        <v>139.47766899999999</v>
      </c>
      <c r="S2037">
        <f>VLOOKUP($D2037,metadata!$B$2:$S$450,16,FALSE)</f>
        <v>0.05</v>
      </c>
      <c r="T2037">
        <f>VLOOKUP($D2037,metadata!$B$2:$S$450,17,FALSE)</f>
        <v>50</v>
      </c>
      <c r="U2037">
        <f>VLOOKUP($D2037,metadata!$B$2:$S$450,18,FALSE)</f>
        <v>0</v>
      </c>
      <c r="V2037">
        <f>VLOOKUP($D2037,metadata!$B$2:$Z$450,19,FALSE)</f>
        <v>25</v>
      </c>
      <c r="W2037" t="str">
        <f>VLOOKUP($D2037,metadata!$B$2:$Z$450,20,FALSE)</f>
        <v>global average</v>
      </c>
      <c r="X2037">
        <f>VLOOKUP($D2037,metadata!$B$2:$Z$450,21,FALSE)</f>
        <v>0</v>
      </c>
      <c r="Y2037">
        <f>VLOOKUP($D2037,metadata!$B$2:$Z$450,22,FALSE)</f>
        <v>19</v>
      </c>
      <c r="Z2037">
        <f>VLOOKUP($D2037,metadata!$B$2:$Z$450,23,FALSE)</f>
        <v>0</v>
      </c>
      <c r="AA2037">
        <f>VLOOKUP($D2037,metadata!$B$2:$Z$450,24,FALSE)</f>
        <v>0</v>
      </c>
      <c r="AB2037">
        <f>VLOOKUP($D2037,metadata!$B$2:$Z$450,25,FALSE)</f>
        <v>0</v>
      </c>
    </row>
    <row r="2038" spans="3:28" x14ac:dyDescent="0.3">
      <c r="C2038">
        <v>2037</v>
      </c>
      <c r="D2038" s="11" t="str">
        <f t="shared" si="31"/>
        <v>19- Fuchu</v>
      </c>
      <c r="E2038" t="str">
        <f>VLOOKUP($D2038,metadata!$B$2:$S$450,2,FALSE)</f>
        <v>Kato, Y</v>
      </c>
      <c r="F2038" t="str">
        <f>VLOOKUP($D2038,metadata!$B$2:$S$450,3,FALSE)</f>
        <v>Geographic variation in photoperiodic response for the induction of pupal diapause in the Aristolochia-feeding butterfly Atrophaneura alcinous</v>
      </c>
      <c r="G2038" t="str">
        <f>VLOOKUP($D2038,metadata!$B$2:$S$450,4,FALSE)</f>
        <v>10.1303/aez.2005.347</v>
      </c>
      <c r="H2038" t="str">
        <f>VLOOKUP($D2038,metadata!$B$2:$S$450,5,FALSE)</f>
        <v>y</v>
      </c>
      <c r="I2038" t="str">
        <f>VLOOKUP($D2038,metadata!$B$2:$S$450,6,FALSE)</f>
        <v>a</v>
      </c>
      <c r="J2038" t="str">
        <f>VLOOKUP($D2038,metadata!$B$2:$S$450,7,FALSE)</f>
        <v>i</v>
      </c>
      <c r="K2038">
        <f>VLOOKUP($D2038,metadata!$B$2:$S$450,8,FALSE)</f>
        <v>7</v>
      </c>
      <c r="L2038">
        <f>VLOOKUP($D2038,metadata!$B$2:$S$450,9,FALSE)</f>
        <v>5</v>
      </c>
      <c r="M2038">
        <f>VLOOKUP($D2038,metadata!$B$2:$S$450,10,FALSE)</f>
        <v>0</v>
      </c>
      <c r="N2038" t="str">
        <f>VLOOKUP($D2038,metadata!$B$2:$S$450,11,FALSE)</f>
        <v>Atrophaneura alcinous</v>
      </c>
      <c r="O2038" t="str">
        <f>VLOOKUP($D2038,metadata!$B$2:$S$450,12,FALSE)</f>
        <v>lepidoptera</v>
      </c>
      <c r="P2038" t="str">
        <f>VLOOKUP($D2038,metadata!$B$2:$S$450,13,FALSE)</f>
        <v xml:space="preserve"> Fuchu</v>
      </c>
      <c r="Q2038">
        <f>VLOOKUP($D2038,metadata!$B$2:$S$450,14,FALSE)</f>
        <v>35.668968999999997</v>
      </c>
      <c r="R2038">
        <f>VLOOKUP($D2038,metadata!$B$2:$S$450,15,FALSE)</f>
        <v>139.47766899999999</v>
      </c>
      <c r="S2038">
        <f>VLOOKUP($D2038,metadata!$B$2:$S$450,16,FALSE)</f>
        <v>0.05</v>
      </c>
      <c r="T2038">
        <f>VLOOKUP($D2038,metadata!$B$2:$S$450,17,FALSE)</f>
        <v>50</v>
      </c>
      <c r="U2038">
        <f>VLOOKUP($D2038,metadata!$B$2:$S$450,18,FALSE)</f>
        <v>0</v>
      </c>
      <c r="V2038">
        <f>VLOOKUP($D2038,metadata!$B$2:$Z$450,19,FALSE)</f>
        <v>25</v>
      </c>
      <c r="W2038" t="str">
        <f>VLOOKUP($D2038,metadata!$B$2:$Z$450,20,FALSE)</f>
        <v>global average</v>
      </c>
      <c r="X2038">
        <f>VLOOKUP($D2038,metadata!$B$2:$Z$450,21,FALSE)</f>
        <v>0</v>
      </c>
      <c r="Y2038">
        <f>VLOOKUP($D2038,metadata!$B$2:$Z$450,22,FALSE)</f>
        <v>19</v>
      </c>
      <c r="Z2038">
        <f>VLOOKUP($D2038,metadata!$B$2:$Z$450,23,FALSE)</f>
        <v>0</v>
      </c>
      <c r="AA2038">
        <f>VLOOKUP($D2038,metadata!$B$2:$Z$450,24,FALSE)</f>
        <v>0</v>
      </c>
      <c r="AB2038">
        <f>VLOOKUP($D2038,metadata!$B$2:$Z$450,25,FALSE)</f>
        <v>0</v>
      </c>
    </row>
    <row r="2039" spans="3:28" x14ac:dyDescent="0.3">
      <c r="C2039">
        <v>2038</v>
      </c>
      <c r="D2039" s="11" t="str">
        <f t="shared" si="31"/>
        <v>19- Fuchu</v>
      </c>
      <c r="E2039" t="str">
        <f>VLOOKUP($D2039,metadata!$B$2:$S$450,2,FALSE)</f>
        <v>Kato, Y</v>
      </c>
      <c r="F2039" t="str">
        <f>VLOOKUP($D2039,metadata!$B$2:$S$450,3,FALSE)</f>
        <v>Geographic variation in photoperiodic response for the induction of pupal diapause in the Aristolochia-feeding butterfly Atrophaneura alcinous</v>
      </c>
      <c r="G2039" t="str">
        <f>VLOOKUP($D2039,metadata!$B$2:$S$450,4,FALSE)</f>
        <v>10.1303/aez.2005.347</v>
      </c>
      <c r="H2039" t="str">
        <f>VLOOKUP($D2039,metadata!$B$2:$S$450,5,FALSE)</f>
        <v>y</v>
      </c>
      <c r="I2039" t="str">
        <f>VLOOKUP($D2039,metadata!$B$2:$S$450,6,FALSE)</f>
        <v>a</v>
      </c>
      <c r="J2039" t="str">
        <f>VLOOKUP($D2039,metadata!$B$2:$S$450,7,FALSE)</f>
        <v>i</v>
      </c>
      <c r="K2039">
        <f>VLOOKUP($D2039,metadata!$B$2:$S$450,8,FALSE)</f>
        <v>7</v>
      </c>
      <c r="L2039">
        <f>VLOOKUP($D2039,metadata!$B$2:$S$450,9,FALSE)</f>
        <v>5</v>
      </c>
      <c r="M2039">
        <f>VLOOKUP($D2039,metadata!$B$2:$S$450,10,FALSE)</f>
        <v>0</v>
      </c>
      <c r="N2039" t="str">
        <f>VLOOKUP($D2039,metadata!$B$2:$S$450,11,FALSE)</f>
        <v>Atrophaneura alcinous</v>
      </c>
      <c r="O2039" t="str">
        <f>VLOOKUP($D2039,metadata!$B$2:$S$450,12,FALSE)</f>
        <v>lepidoptera</v>
      </c>
      <c r="P2039" t="str">
        <f>VLOOKUP($D2039,metadata!$B$2:$S$450,13,FALSE)</f>
        <v xml:space="preserve"> Fuchu</v>
      </c>
      <c r="Q2039">
        <f>VLOOKUP($D2039,metadata!$B$2:$S$450,14,FALSE)</f>
        <v>35.668968999999997</v>
      </c>
      <c r="R2039">
        <f>VLOOKUP($D2039,metadata!$B$2:$S$450,15,FALSE)</f>
        <v>139.47766899999999</v>
      </c>
      <c r="S2039">
        <f>VLOOKUP($D2039,metadata!$B$2:$S$450,16,FALSE)</f>
        <v>0.05</v>
      </c>
      <c r="T2039">
        <f>VLOOKUP($D2039,metadata!$B$2:$S$450,17,FALSE)</f>
        <v>50</v>
      </c>
      <c r="U2039">
        <f>VLOOKUP($D2039,metadata!$B$2:$S$450,18,FALSE)</f>
        <v>0</v>
      </c>
      <c r="V2039">
        <f>VLOOKUP($D2039,metadata!$B$2:$Z$450,19,FALSE)</f>
        <v>25</v>
      </c>
      <c r="W2039" t="str">
        <f>VLOOKUP($D2039,metadata!$B$2:$Z$450,20,FALSE)</f>
        <v>global average</v>
      </c>
      <c r="X2039">
        <f>VLOOKUP($D2039,metadata!$B$2:$Z$450,21,FALSE)</f>
        <v>0</v>
      </c>
      <c r="Y2039">
        <f>VLOOKUP($D2039,metadata!$B$2:$Z$450,22,FALSE)</f>
        <v>19</v>
      </c>
      <c r="Z2039">
        <f>VLOOKUP($D2039,metadata!$B$2:$Z$450,23,FALSE)</f>
        <v>0</v>
      </c>
      <c r="AA2039">
        <f>VLOOKUP($D2039,metadata!$B$2:$Z$450,24,FALSE)</f>
        <v>0</v>
      </c>
      <c r="AB2039">
        <f>VLOOKUP($D2039,metadata!$B$2:$Z$450,25,FALSE)</f>
        <v>0</v>
      </c>
    </row>
    <row r="2040" spans="3:28" x14ac:dyDescent="0.3">
      <c r="C2040">
        <v>2039</v>
      </c>
      <c r="D2040" s="11" t="str">
        <f t="shared" si="31"/>
        <v>19- Fuchu</v>
      </c>
      <c r="E2040" t="str">
        <f>VLOOKUP($D2040,metadata!$B$2:$S$450,2,FALSE)</f>
        <v>Kato, Y</v>
      </c>
      <c r="F2040" t="str">
        <f>VLOOKUP($D2040,metadata!$B$2:$S$450,3,FALSE)</f>
        <v>Geographic variation in photoperiodic response for the induction of pupal diapause in the Aristolochia-feeding butterfly Atrophaneura alcinous</v>
      </c>
      <c r="G2040" t="str">
        <f>VLOOKUP($D2040,metadata!$B$2:$S$450,4,FALSE)</f>
        <v>10.1303/aez.2005.347</v>
      </c>
      <c r="H2040" t="str">
        <f>VLOOKUP($D2040,metadata!$B$2:$S$450,5,FALSE)</f>
        <v>y</v>
      </c>
      <c r="I2040" t="str">
        <f>VLOOKUP($D2040,metadata!$B$2:$S$450,6,FALSE)</f>
        <v>a</v>
      </c>
      <c r="J2040" t="str">
        <f>VLOOKUP($D2040,metadata!$B$2:$S$450,7,FALSE)</f>
        <v>i</v>
      </c>
      <c r="K2040">
        <f>VLOOKUP($D2040,metadata!$B$2:$S$450,8,FALSE)</f>
        <v>7</v>
      </c>
      <c r="L2040">
        <f>VLOOKUP($D2040,metadata!$B$2:$S$450,9,FALSE)</f>
        <v>5</v>
      </c>
      <c r="M2040">
        <f>VLOOKUP($D2040,metadata!$B$2:$S$450,10,FALSE)</f>
        <v>0</v>
      </c>
      <c r="N2040" t="str">
        <f>VLOOKUP($D2040,metadata!$B$2:$S$450,11,FALSE)</f>
        <v>Atrophaneura alcinous</v>
      </c>
      <c r="O2040" t="str">
        <f>VLOOKUP($D2040,metadata!$B$2:$S$450,12,FALSE)</f>
        <v>lepidoptera</v>
      </c>
      <c r="P2040" t="str">
        <f>VLOOKUP($D2040,metadata!$B$2:$S$450,13,FALSE)</f>
        <v xml:space="preserve"> Fuchu</v>
      </c>
      <c r="Q2040">
        <f>VLOOKUP($D2040,metadata!$B$2:$S$450,14,FALSE)</f>
        <v>35.668968999999997</v>
      </c>
      <c r="R2040">
        <f>VLOOKUP($D2040,metadata!$B$2:$S$450,15,FALSE)</f>
        <v>139.47766899999999</v>
      </c>
      <c r="S2040">
        <f>VLOOKUP($D2040,metadata!$B$2:$S$450,16,FALSE)</f>
        <v>0.05</v>
      </c>
      <c r="T2040">
        <f>VLOOKUP($D2040,metadata!$B$2:$S$450,17,FALSE)</f>
        <v>50</v>
      </c>
      <c r="U2040">
        <f>VLOOKUP($D2040,metadata!$B$2:$S$450,18,FALSE)</f>
        <v>0</v>
      </c>
      <c r="V2040">
        <f>VLOOKUP($D2040,metadata!$B$2:$Z$450,19,FALSE)</f>
        <v>25</v>
      </c>
      <c r="W2040" t="str">
        <f>VLOOKUP($D2040,metadata!$B$2:$Z$450,20,FALSE)</f>
        <v>global average</v>
      </c>
      <c r="X2040">
        <f>VLOOKUP($D2040,metadata!$B$2:$Z$450,21,FALSE)</f>
        <v>0</v>
      </c>
      <c r="Y2040">
        <f>VLOOKUP($D2040,metadata!$B$2:$Z$450,22,FALSE)</f>
        <v>19</v>
      </c>
      <c r="Z2040">
        <f>VLOOKUP($D2040,metadata!$B$2:$Z$450,23,FALSE)</f>
        <v>0</v>
      </c>
      <c r="AA2040">
        <f>VLOOKUP($D2040,metadata!$B$2:$Z$450,24,FALSE)</f>
        <v>0</v>
      </c>
      <c r="AB2040">
        <f>VLOOKUP($D2040,metadata!$B$2:$Z$450,25,FALSE)</f>
        <v>0</v>
      </c>
    </row>
    <row r="2041" spans="3:28" x14ac:dyDescent="0.3">
      <c r="C2041">
        <v>2040</v>
      </c>
      <c r="D2041" s="11" t="str">
        <f t="shared" si="31"/>
        <v>19- Fuchu</v>
      </c>
      <c r="E2041" t="str">
        <f>VLOOKUP($D2041,metadata!$B$2:$S$450,2,FALSE)</f>
        <v>Kato, Y</v>
      </c>
      <c r="F2041" t="str">
        <f>VLOOKUP($D2041,metadata!$B$2:$S$450,3,FALSE)</f>
        <v>Geographic variation in photoperiodic response for the induction of pupal diapause in the Aristolochia-feeding butterfly Atrophaneura alcinous</v>
      </c>
      <c r="G2041" t="str">
        <f>VLOOKUP($D2041,metadata!$B$2:$S$450,4,FALSE)</f>
        <v>10.1303/aez.2005.347</v>
      </c>
      <c r="H2041" t="str">
        <f>VLOOKUP($D2041,metadata!$B$2:$S$450,5,FALSE)</f>
        <v>y</v>
      </c>
      <c r="I2041" t="str">
        <f>VLOOKUP($D2041,metadata!$B$2:$S$450,6,FALSE)</f>
        <v>a</v>
      </c>
      <c r="J2041" t="str">
        <f>VLOOKUP($D2041,metadata!$B$2:$S$450,7,FALSE)</f>
        <v>i</v>
      </c>
      <c r="K2041">
        <f>VLOOKUP($D2041,metadata!$B$2:$S$450,8,FALSE)</f>
        <v>7</v>
      </c>
      <c r="L2041">
        <f>VLOOKUP($D2041,metadata!$B$2:$S$450,9,FALSE)</f>
        <v>5</v>
      </c>
      <c r="M2041">
        <f>VLOOKUP($D2041,metadata!$B$2:$S$450,10,FALSE)</f>
        <v>0</v>
      </c>
      <c r="N2041" t="str">
        <f>VLOOKUP($D2041,metadata!$B$2:$S$450,11,FALSE)</f>
        <v>Atrophaneura alcinous</v>
      </c>
      <c r="O2041" t="str">
        <f>VLOOKUP($D2041,metadata!$B$2:$S$450,12,FALSE)</f>
        <v>lepidoptera</v>
      </c>
      <c r="P2041" t="str">
        <f>VLOOKUP($D2041,metadata!$B$2:$S$450,13,FALSE)</f>
        <v xml:space="preserve"> Fuchu</v>
      </c>
      <c r="Q2041">
        <f>VLOOKUP($D2041,metadata!$B$2:$S$450,14,FALSE)</f>
        <v>35.668968999999997</v>
      </c>
      <c r="R2041">
        <f>VLOOKUP($D2041,metadata!$B$2:$S$450,15,FALSE)</f>
        <v>139.47766899999999</v>
      </c>
      <c r="S2041">
        <f>VLOOKUP($D2041,metadata!$B$2:$S$450,16,FALSE)</f>
        <v>0.05</v>
      </c>
      <c r="T2041">
        <f>VLOOKUP($D2041,metadata!$B$2:$S$450,17,FALSE)</f>
        <v>50</v>
      </c>
      <c r="U2041">
        <f>VLOOKUP($D2041,metadata!$B$2:$S$450,18,FALSE)</f>
        <v>0</v>
      </c>
      <c r="V2041">
        <f>VLOOKUP($D2041,metadata!$B$2:$Z$450,19,FALSE)</f>
        <v>25</v>
      </c>
      <c r="W2041" t="str">
        <f>VLOOKUP($D2041,metadata!$B$2:$Z$450,20,FALSE)</f>
        <v>global average</v>
      </c>
      <c r="X2041">
        <f>VLOOKUP($D2041,metadata!$B$2:$Z$450,21,FALSE)</f>
        <v>0</v>
      </c>
      <c r="Y2041">
        <f>VLOOKUP($D2041,metadata!$B$2:$Z$450,22,FALSE)</f>
        <v>19</v>
      </c>
      <c r="Z2041">
        <f>VLOOKUP($D2041,metadata!$B$2:$Z$450,23,FALSE)</f>
        <v>0</v>
      </c>
      <c r="AA2041">
        <f>VLOOKUP($D2041,metadata!$B$2:$Z$450,24,FALSE)</f>
        <v>0</v>
      </c>
      <c r="AB2041">
        <f>VLOOKUP($D2041,metadata!$B$2:$Z$450,25,FALSE)</f>
        <v>0</v>
      </c>
    </row>
    <row r="2042" spans="3:28" x14ac:dyDescent="0.3">
      <c r="C2042">
        <v>2041</v>
      </c>
      <c r="D2042" s="11" t="str">
        <f t="shared" si="31"/>
        <v>19- Fuchu</v>
      </c>
      <c r="E2042" t="str">
        <f>VLOOKUP($D2042,metadata!$B$2:$S$450,2,FALSE)</f>
        <v>Kato, Y</v>
      </c>
      <c r="F2042" t="str">
        <f>VLOOKUP($D2042,metadata!$B$2:$S$450,3,FALSE)</f>
        <v>Geographic variation in photoperiodic response for the induction of pupal diapause in the Aristolochia-feeding butterfly Atrophaneura alcinous</v>
      </c>
      <c r="G2042" t="str">
        <f>VLOOKUP($D2042,metadata!$B$2:$S$450,4,FALSE)</f>
        <v>10.1303/aez.2005.347</v>
      </c>
      <c r="H2042" t="str">
        <f>VLOOKUP($D2042,metadata!$B$2:$S$450,5,FALSE)</f>
        <v>y</v>
      </c>
      <c r="I2042" t="str">
        <f>VLOOKUP($D2042,metadata!$B$2:$S$450,6,FALSE)</f>
        <v>a</v>
      </c>
      <c r="J2042" t="str">
        <f>VLOOKUP($D2042,metadata!$B$2:$S$450,7,FALSE)</f>
        <v>i</v>
      </c>
      <c r="K2042">
        <f>VLOOKUP($D2042,metadata!$B$2:$S$450,8,FALSE)</f>
        <v>7</v>
      </c>
      <c r="L2042">
        <f>VLOOKUP($D2042,metadata!$B$2:$S$450,9,FALSE)</f>
        <v>5</v>
      </c>
      <c r="M2042">
        <f>VLOOKUP($D2042,metadata!$B$2:$S$450,10,FALSE)</f>
        <v>0</v>
      </c>
      <c r="N2042" t="str">
        <f>VLOOKUP($D2042,metadata!$B$2:$S$450,11,FALSE)</f>
        <v>Atrophaneura alcinous</v>
      </c>
      <c r="O2042" t="str">
        <f>VLOOKUP($D2042,metadata!$B$2:$S$450,12,FALSE)</f>
        <v>lepidoptera</v>
      </c>
      <c r="P2042" t="str">
        <f>VLOOKUP($D2042,metadata!$B$2:$S$450,13,FALSE)</f>
        <v xml:space="preserve"> Fuchu</v>
      </c>
      <c r="Q2042">
        <f>VLOOKUP($D2042,metadata!$B$2:$S$450,14,FALSE)</f>
        <v>35.668968999999997</v>
      </c>
      <c r="R2042">
        <f>VLOOKUP($D2042,metadata!$B$2:$S$450,15,FALSE)</f>
        <v>139.47766899999999</v>
      </c>
      <c r="S2042">
        <f>VLOOKUP($D2042,metadata!$B$2:$S$450,16,FALSE)</f>
        <v>0.05</v>
      </c>
      <c r="T2042">
        <f>VLOOKUP($D2042,metadata!$B$2:$S$450,17,FALSE)</f>
        <v>50</v>
      </c>
      <c r="U2042">
        <f>VLOOKUP($D2042,metadata!$B$2:$S$450,18,FALSE)</f>
        <v>0</v>
      </c>
      <c r="V2042">
        <f>VLOOKUP($D2042,metadata!$B$2:$Z$450,19,FALSE)</f>
        <v>25</v>
      </c>
      <c r="W2042" t="str">
        <f>VLOOKUP($D2042,metadata!$B$2:$Z$450,20,FALSE)</f>
        <v>global average</v>
      </c>
      <c r="X2042">
        <f>VLOOKUP($D2042,metadata!$B$2:$Z$450,21,FALSE)</f>
        <v>0</v>
      </c>
      <c r="Y2042">
        <f>VLOOKUP($D2042,metadata!$B$2:$Z$450,22,FALSE)</f>
        <v>19</v>
      </c>
      <c r="Z2042">
        <f>VLOOKUP($D2042,metadata!$B$2:$Z$450,23,FALSE)</f>
        <v>0</v>
      </c>
      <c r="AA2042">
        <f>VLOOKUP($D2042,metadata!$B$2:$Z$450,24,FALSE)</f>
        <v>0</v>
      </c>
      <c r="AB2042">
        <f>VLOOKUP($D2042,metadata!$B$2:$Z$450,25,FALSE)</f>
        <v>0</v>
      </c>
    </row>
    <row r="2043" spans="3:28" x14ac:dyDescent="0.3">
      <c r="C2043">
        <v>2042</v>
      </c>
      <c r="D2043" s="11" t="str">
        <f t="shared" si="31"/>
        <v>19- Fuchu</v>
      </c>
      <c r="E2043" t="str">
        <f>VLOOKUP($D2043,metadata!$B$2:$S$450,2,FALSE)</f>
        <v>Kato, Y</v>
      </c>
      <c r="F2043" t="str">
        <f>VLOOKUP($D2043,metadata!$B$2:$S$450,3,FALSE)</f>
        <v>Geographic variation in photoperiodic response for the induction of pupal diapause in the Aristolochia-feeding butterfly Atrophaneura alcinous</v>
      </c>
      <c r="G2043" t="str">
        <f>VLOOKUP($D2043,metadata!$B$2:$S$450,4,FALSE)</f>
        <v>10.1303/aez.2005.347</v>
      </c>
      <c r="H2043" t="str">
        <f>VLOOKUP($D2043,metadata!$B$2:$S$450,5,FALSE)</f>
        <v>y</v>
      </c>
      <c r="I2043" t="str">
        <f>VLOOKUP($D2043,metadata!$B$2:$S$450,6,FALSE)</f>
        <v>a</v>
      </c>
      <c r="J2043" t="str">
        <f>VLOOKUP($D2043,metadata!$B$2:$S$450,7,FALSE)</f>
        <v>i</v>
      </c>
      <c r="K2043">
        <f>VLOOKUP($D2043,metadata!$B$2:$S$450,8,FALSE)</f>
        <v>7</v>
      </c>
      <c r="L2043">
        <f>VLOOKUP($D2043,metadata!$B$2:$S$450,9,FALSE)</f>
        <v>5</v>
      </c>
      <c r="M2043">
        <f>VLOOKUP($D2043,metadata!$B$2:$S$450,10,FALSE)</f>
        <v>0</v>
      </c>
      <c r="N2043" t="str">
        <f>VLOOKUP($D2043,metadata!$B$2:$S$450,11,FALSE)</f>
        <v>Atrophaneura alcinous</v>
      </c>
      <c r="O2043" t="str">
        <f>VLOOKUP($D2043,metadata!$B$2:$S$450,12,FALSE)</f>
        <v>lepidoptera</v>
      </c>
      <c r="P2043" t="str">
        <f>VLOOKUP($D2043,metadata!$B$2:$S$450,13,FALSE)</f>
        <v xml:space="preserve"> Fuchu</v>
      </c>
      <c r="Q2043">
        <f>VLOOKUP($D2043,metadata!$B$2:$S$450,14,FALSE)</f>
        <v>35.668968999999997</v>
      </c>
      <c r="R2043">
        <f>VLOOKUP($D2043,metadata!$B$2:$S$450,15,FALSE)</f>
        <v>139.47766899999999</v>
      </c>
      <c r="S2043">
        <f>VLOOKUP($D2043,metadata!$B$2:$S$450,16,FALSE)</f>
        <v>0.05</v>
      </c>
      <c r="T2043">
        <f>VLOOKUP($D2043,metadata!$B$2:$S$450,17,FALSE)</f>
        <v>50</v>
      </c>
      <c r="U2043">
        <f>VLOOKUP($D2043,metadata!$B$2:$S$450,18,FALSE)</f>
        <v>0</v>
      </c>
      <c r="V2043">
        <f>VLOOKUP($D2043,metadata!$B$2:$Z$450,19,FALSE)</f>
        <v>25</v>
      </c>
      <c r="W2043" t="str">
        <f>VLOOKUP($D2043,metadata!$B$2:$Z$450,20,FALSE)</f>
        <v>global average</v>
      </c>
      <c r="X2043">
        <f>VLOOKUP($D2043,metadata!$B$2:$Z$450,21,FALSE)</f>
        <v>0</v>
      </c>
      <c r="Y2043">
        <f>VLOOKUP($D2043,metadata!$B$2:$Z$450,22,FALSE)</f>
        <v>19</v>
      </c>
      <c r="Z2043">
        <f>VLOOKUP($D2043,metadata!$B$2:$Z$450,23,FALSE)</f>
        <v>0</v>
      </c>
      <c r="AA2043">
        <f>VLOOKUP($D2043,metadata!$B$2:$Z$450,24,FALSE)</f>
        <v>0</v>
      </c>
      <c r="AB2043">
        <f>VLOOKUP($D2043,metadata!$B$2:$Z$450,25,FALSE)</f>
        <v>0</v>
      </c>
    </row>
    <row r="2044" spans="3:28" x14ac:dyDescent="0.3">
      <c r="C2044">
        <v>2043</v>
      </c>
      <c r="D2044" s="11" t="str">
        <f t="shared" si="31"/>
        <v>19- Fuchu</v>
      </c>
      <c r="E2044" t="str">
        <f>VLOOKUP($D2044,metadata!$B$2:$S$450,2,FALSE)</f>
        <v>Kato, Y</v>
      </c>
      <c r="F2044" t="str">
        <f>VLOOKUP($D2044,metadata!$B$2:$S$450,3,FALSE)</f>
        <v>Geographic variation in photoperiodic response for the induction of pupal diapause in the Aristolochia-feeding butterfly Atrophaneura alcinous</v>
      </c>
      <c r="G2044" t="str">
        <f>VLOOKUP($D2044,metadata!$B$2:$S$450,4,FALSE)</f>
        <v>10.1303/aez.2005.347</v>
      </c>
      <c r="H2044" t="str">
        <f>VLOOKUP($D2044,metadata!$B$2:$S$450,5,FALSE)</f>
        <v>y</v>
      </c>
      <c r="I2044" t="str">
        <f>VLOOKUP($D2044,metadata!$B$2:$S$450,6,FALSE)</f>
        <v>a</v>
      </c>
      <c r="J2044" t="str">
        <f>VLOOKUP($D2044,metadata!$B$2:$S$450,7,FALSE)</f>
        <v>i</v>
      </c>
      <c r="K2044">
        <f>VLOOKUP($D2044,metadata!$B$2:$S$450,8,FALSE)</f>
        <v>7</v>
      </c>
      <c r="L2044">
        <f>VLOOKUP($D2044,metadata!$B$2:$S$450,9,FALSE)</f>
        <v>5</v>
      </c>
      <c r="M2044">
        <f>VLOOKUP($D2044,metadata!$B$2:$S$450,10,FALSE)</f>
        <v>0</v>
      </c>
      <c r="N2044" t="str">
        <f>VLOOKUP($D2044,metadata!$B$2:$S$450,11,FALSE)</f>
        <v>Atrophaneura alcinous</v>
      </c>
      <c r="O2044" t="str">
        <f>VLOOKUP($D2044,metadata!$B$2:$S$450,12,FALSE)</f>
        <v>lepidoptera</v>
      </c>
      <c r="P2044" t="str">
        <f>VLOOKUP($D2044,metadata!$B$2:$S$450,13,FALSE)</f>
        <v xml:space="preserve"> Fuchu</v>
      </c>
      <c r="Q2044">
        <f>VLOOKUP($D2044,metadata!$B$2:$S$450,14,FALSE)</f>
        <v>35.668968999999997</v>
      </c>
      <c r="R2044">
        <f>VLOOKUP($D2044,metadata!$B$2:$S$450,15,FALSE)</f>
        <v>139.47766899999999</v>
      </c>
      <c r="S2044">
        <f>VLOOKUP($D2044,metadata!$B$2:$S$450,16,FALSE)</f>
        <v>0.05</v>
      </c>
      <c r="T2044">
        <f>VLOOKUP($D2044,metadata!$B$2:$S$450,17,FALSE)</f>
        <v>50</v>
      </c>
      <c r="U2044">
        <f>VLOOKUP($D2044,metadata!$B$2:$S$450,18,FALSE)</f>
        <v>0</v>
      </c>
      <c r="V2044">
        <f>VLOOKUP($D2044,metadata!$B$2:$Z$450,19,FALSE)</f>
        <v>25</v>
      </c>
      <c r="W2044" t="str">
        <f>VLOOKUP($D2044,metadata!$B$2:$Z$450,20,FALSE)</f>
        <v>global average</v>
      </c>
      <c r="X2044">
        <f>VLOOKUP($D2044,metadata!$B$2:$Z$450,21,FALSE)</f>
        <v>0</v>
      </c>
      <c r="Y2044">
        <f>VLOOKUP($D2044,metadata!$B$2:$Z$450,22,FALSE)</f>
        <v>19</v>
      </c>
      <c r="Z2044">
        <f>VLOOKUP($D2044,metadata!$B$2:$Z$450,23,FALSE)</f>
        <v>0</v>
      </c>
      <c r="AA2044">
        <f>VLOOKUP($D2044,metadata!$B$2:$Z$450,24,FALSE)</f>
        <v>0</v>
      </c>
      <c r="AB2044">
        <f>VLOOKUP($D2044,metadata!$B$2:$Z$450,25,FALSE)</f>
        <v>0</v>
      </c>
    </row>
    <row r="2045" spans="3:28" x14ac:dyDescent="0.3">
      <c r="C2045">
        <v>2044</v>
      </c>
      <c r="D2045" s="11" t="str">
        <f t="shared" si="31"/>
        <v>19- Fuchu</v>
      </c>
      <c r="E2045" t="str">
        <f>VLOOKUP($D2045,metadata!$B$2:$S$450,2,FALSE)</f>
        <v>Kato, Y</v>
      </c>
      <c r="F2045" t="str">
        <f>VLOOKUP($D2045,metadata!$B$2:$S$450,3,FALSE)</f>
        <v>Geographic variation in photoperiodic response for the induction of pupal diapause in the Aristolochia-feeding butterfly Atrophaneura alcinous</v>
      </c>
      <c r="G2045" t="str">
        <f>VLOOKUP($D2045,metadata!$B$2:$S$450,4,FALSE)</f>
        <v>10.1303/aez.2005.347</v>
      </c>
      <c r="H2045" t="str">
        <f>VLOOKUP($D2045,metadata!$B$2:$S$450,5,FALSE)</f>
        <v>y</v>
      </c>
      <c r="I2045" t="str">
        <f>VLOOKUP($D2045,metadata!$B$2:$S$450,6,FALSE)</f>
        <v>a</v>
      </c>
      <c r="J2045" t="str">
        <f>VLOOKUP($D2045,metadata!$B$2:$S$450,7,FALSE)</f>
        <v>i</v>
      </c>
      <c r="K2045">
        <f>VLOOKUP($D2045,metadata!$B$2:$S$450,8,FALSE)</f>
        <v>7</v>
      </c>
      <c r="L2045">
        <f>VLOOKUP($D2045,metadata!$B$2:$S$450,9,FALSE)</f>
        <v>5</v>
      </c>
      <c r="M2045">
        <f>VLOOKUP($D2045,metadata!$B$2:$S$450,10,FALSE)</f>
        <v>0</v>
      </c>
      <c r="N2045" t="str">
        <f>VLOOKUP($D2045,metadata!$B$2:$S$450,11,FALSE)</f>
        <v>Atrophaneura alcinous</v>
      </c>
      <c r="O2045" t="str">
        <f>VLOOKUP($D2045,metadata!$B$2:$S$450,12,FALSE)</f>
        <v>lepidoptera</v>
      </c>
      <c r="P2045" t="str">
        <f>VLOOKUP($D2045,metadata!$B$2:$S$450,13,FALSE)</f>
        <v xml:space="preserve"> Fuchu</v>
      </c>
      <c r="Q2045">
        <f>VLOOKUP($D2045,metadata!$B$2:$S$450,14,FALSE)</f>
        <v>35.668968999999997</v>
      </c>
      <c r="R2045">
        <f>VLOOKUP($D2045,metadata!$B$2:$S$450,15,FALSE)</f>
        <v>139.47766899999999</v>
      </c>
      <c r="S2045">
        <f>VLOOKUP($D2045,metadata!$B$2:$S$450,16,FALSE)</f>
        <v>0.05</v>
      </c>
      <c r="T2045">
        <f>VLOOKUP($D2045,metadata!$B$2:$S$450,17,FALSE)</f>
        <v>50</v>
      </c>
      <c r="U2045">
        <f>VLOOKUP($D2045,metadata!$B$2:$S$450,18,FALSE)</f>
        <v>0</v>
      </c>
      <c r="V2045">
        <f>VLOOKUP($D2045,metadata!$B$2:$Z$450,19,FALSE)</f>
        <v>25</v>
      </c>
      <c r="W2045" t="str">
        <f>VLOOKUP($D2045,metadata!$B$2:$Z$450,20,FALSE)</f>
        <v>global average</v>
      </c>
      <c r="X2045">
        <f>VLOOKUP($D2045,metadata!$B$2:$Z$450,21,FALSE)</f>
        <v>0</v>
      </c>
      <c r="Y2045">
        <f>VLOOKUP($D2045,metadata!$B$2:$Z$450,22,FALSE)</f>
        <v>19</v>
      </c>
      <c r="Z2045">
        <f>VLOOKUP($D2045,metadata!$B$2:$Z$450,23,FALSE)</f>
        <v>0</v>
      </c>
      <c r="AA2045">
        <f>VLOOKUP($D2045,metadata!$B$2:$Z$450,24,FALSE)</f>
        <v>0</v>
      </c>
      <c r="AB2045">
        <f>VLOOKUP($D2045,metadata!$B$2:$Z$450,25,FALSE)</f>
        <v>0</v>
      </c>
    </row>
    <row r="2046" spans="3:28" x14ac:dyDescent="0.3">
      <c r="C2046">
        <v>2045</v>
      </c>
      <c r="D2046" s="11" t="str">
        <f t="shared" si="31"/>
        <v>19- Fuchu</v>
      </c>
      <c r="E2046" t="str">
        <f>VLOOKUP($D2046,metadata!$B$2:$S$450,2,FALSE)</f>
        <v>Kato, Y</v>
      </c>
      <c r="F2046" t="str">
        <f>VLOOKUP($D2046,metadata!$B$2:$S$450,3,FALSE)</f>
        <v>Geographic variation in photoperiodic response for the induction of pupal diapause in the Aristolochia-feeding butterfly Atrophaneura alcinous</v>
      </c>
      <c r="G2046" t="str">
        <f>VLOOKUP($D2046,metadata!$B$2:$S$450,4,FALSE)</f>
        <v>10.1303/aez.2005.347</v>
      </c>
      <c r="H2046" t="str">
        <f>VLOOKUP($D2046,metadata!$B$2:$S$450,5,FALSE)</f>
        <v>y</v>
      </c>
      <c r="I2046" t="str">
        <f>VLOOKUP($D2046,metadata!$B$2:$S$450,6,FALSE)</f>
        <v>a</v>
      </c>
      <c r="J2046" t="str">
        <f>VLOOKUP($D2046,metadata!$B$2:$S$450,7,FALSE)</f>
        <v>i</v>
      </c>
      <c r="K2046">
        <f>VLOOKUP($D2046,metadata!$B$2:$S$450,8,FALSE)</f>
        <v>7</v>
      </c>
      <c r="L2046">
        <f>VLOOKUP($D2046,metadata!$B$2:$S$450,9,FALSE)</f>
        <v>5</v>
      </c>
      <c r="M2046">
        <f>VLOOKUP($D2046,metadata!$B$2:$S$450,10,FALSE)</f>
        <v>0</v>
      </c>
      <c r="N2046" t="str">
        <f>VLOOKUP($D2046,metadata!$B$2:$S$450,11,FALSE)</f>
        <v>Atrophaneura alcinous</v>
      </c>
      <c r="O2046" t="str">
        <f>VLOOKUP($D2046,metadata!$B$2:$S$450,12,FALSE)</f>
        <v>lepidoptera</v>
      </c>
      <c r="P2046" t="str">
        <f>VLOOKUP($D2046,metadata!$B$2:$S$450,13,FALSE)</f>
        <v xml:space="preserve"> Fuchu</v>
      </c>
      <c r="Q2046">
        <f>VLOOKUP($D2046,metadata!$B$2:$S$450,14,FALSE)</f>
        <v>35.668968999999997</v>
      </c>
      <c r="R2046">
        <f>VLOOKUP($D2046,metadata!$B$2:$S$450,15,FALSE)</f>
        <v>139.47766899999999</v>
      </c>
      <c r="S2046">
        <f>VLOOKUP($D2046,metadata!$B$2:$S$450,16,FALSE)</f>
        <v>0.05</v>
      </c>
      <c r="T2046">
        <f>VLOOKUP($D2046,metadata!$B$2:$S$450,17,FALSE)</f>
        <v>50</v>
      </c>
      <c r="U2046">
        <f>VLOOKUP($D2046,metadata!$B$2:$S$450,18,FALSE)</f>
        <v>0</v>
      </c>
      <c r="V2046">
        <f>VLOOKUP($D2046,metadata!$B$2:$Z$450,19,FALSE)</f>
        <v>25</v>
      </c>
      <c r="W2046" t="str">
        <f>VLOOKUP($D2046,metadata!$B$2:$Z$450,20,FALSE)</f>
        <v>global average</v>
      </c>
      <c r="X2046">
        <f>VLOOKUP($D2046,metadata!$B$2:$Z$450,21,FALSE)</f>
        <v>0</v>
      </c>
      <c r="Y2046">
        <f>VLOOKUP($D2046,metadata!$B$2:$Z$450,22,FALSE)</f>
        <v>19</v>
      </c>
      <c r="Z2046">
        <f>VLOOKUP($D2046,metadata!$B$2:$Z$450,23,FALSE)</f>
        <v>0</v>
      </c>
      <c r="AA2046">
        <f>VLOOKUP($D2046,metadata!$B$2:$Z$450,24,FALSE)</f>
        <v>0</v>
      </c>
      <c r="AB2046">
        <f>VLOOKUP($D2046,metadata!$B$2:$Z$450,25,FALSE)</f>
        <v>0</v>
      </c>
    </row>
    <row r="2047" spans="3:28" x14ac:dyDescent="0.3">
      <c r="C2047">
        <v>2046</v>
      </c>
      <c r="D2047" s="11" t="str">
        <f t="shared" si="31"/>
        <v>19- Fuchu</v>
      </c>
      <c r="E2047" t="str">
        <f>VLOOKUP($D2047,metadata!$B$2:$S$450,2,FALSE)</f>
        <v>Kato, Y</v>
      </c>
      <c r="F2047" t="str">
        <f>VLOOKUP($D2047,metadata!$B$2:$S$450,3,FALSE)</f>
        <v>Geographic variation in photoperiodic response for the induction of pupal diapause in the Aristolochia-feeding butterfly Atrophaneura alcinous</v>
      </c>
      <c r="G2047" t="str">
        <f>VLOOKUP($D2047,metadata!$B$2:$S$450,4,FALSE)</f>
        <v>10.1303/aez.2005.347</v>
      </c>
      <c r="H2047" t="str">
        <f>VLOOKUP($D2047,metadata!$B$2:$S$450,5,FALSE)</f>
        <v>y</v>
      </c>
      <c r="I2047" t="str">
        <f>VLOOKUP($D2047,metadata!$B$2:$S$450,6,FALSE)</f>
        <v>a</v>
      </c>
      <c r="J2047" t="str">
        <f>VLOOKUP($D2047,metadata!$B$2:$S$450,7,FALSE)</f>
        <v>i</v>
      </c>
      <c r="K2047">
        <f>VLOOKUP($D2047,metadata!$B$2:$S$450,8,FALSE)</f>
        <v>7</v>
      </c>
      <c r="L2047">
        <f>VLOOKUP($D2047,metadata!$B$2:$S$450,9,FALSE)</f>
        <v>5</v>
      </c>
      <c r="M2047">
        <f>VLOOKUP($D2047,metadata!$B$2:$S$450,10,FALSE)</f>
        <v>0</v>
      </c>
      <c r="N2047" t="str">
        <f>VLOOKUP($D2047,metadata!$B$2:$S$450,11,FALSE)</f>
        <v>Atrophaneura alcinous</v>
      </c>
      <c r="O2047" t="str">
        <f>VLOOKUP($D2047,metadata!$B$2:$S$450,12,FALSE)</f>
        <v>lepidoptera</v>
      </c>
      <c r="P2047" t="str">
        <f>VLOOKUP($D2047,metadata!$B$2:$S$450,13,FALSE)</f>
        <v xml:space="preserve"> Fuchu</v>
      </c>
      <c r="Q2047">
        <f>VLOOKUP($D2047,metadata!$B$2:$S$450,14,FALSE)</f>
        <v>35.668968999999997</v>
      </c>
      <c r="R2047">
        <f>VLOOKUP($D2047,metadata!$B$2:$S$450,15,FALSE)</f>
        <v>139.47766899999999</v>
      </c>
      <c r="S2047">
        <f>VLOOKUP($D2047,metadata!$B$2:$S$450,16,FALSE)</f>
        <v>0.05</v>
      </c>
      <c r="T2047">
        <f>VLOOKUP($D2047,metadata!$B$2:$S$450,17,FALSE)</f>
        <v>50</v>
      </c>
      <c r="U2047">
        <f>VLOOKUP($D2047,metadata!$B$2:$S$450,18,FALSE)</f>
        <v>0</v>
      </c>
      <c r="V2047">
        <f>VLOOKUP($D2047,metadata!$B$2:$Z$450,19,FALSE)</f>
        <v>25</v>
      </c>
      <c r="W2047" t="str">
        <f>VLOOKUP($D2047,metadata!$B$2:$Z$450,20,FALSE)</f>
        <v>global average</v>
      </c>
      <c r="X2047">
        <f>VLOOKUP($D2047,metadata!$B$2:$Z$450,21,FALSE)</f>
        <v>0</v>
      </c>
      <c r="Y2047">
        <f>VLOOKUP($D2047,metadata!$B$2:$Z$450,22,FALSE)</f>
        <v>19</v>
      </c>
      <c r="Z2047">
        <f>VLOOKUP($D2047,metadata!$B$2:$Z$450,23,FALSE)</f>
        <v>0</v>
      </c>
      <c r="AA2047">
        <f>VLOOKUP($D2047,metadata!$B$2:$Z$450,24,FALSE)</f>
        <v>0</v>
      </c>
      <c r="AB2047">
        <f>VLOOKUP($D2047,metadata!$B$2:$Z$450,25,FALSE)</f>
        <v>0</v>
      </c>
    </row>
    <row r="2048" spans="3:28" x14ac:dyDescent="0.3">
      <c r="C2048">
        <v>2047</v>
      </c>
      <c r="D2048" s="11" t="str">
        <f t="shared" si="31"/>
        <v>19- Fuchu</v>
      </c>
      <c r="E2048" t="str">
        <f>VLOOKUP($D2048,metadata!$B$2:$S$450,2,FALSE)</f>
        <v>Kato, Y</v>
      </c>
      <c r="F2048" t="str">
        <f>VLOOKUP($D2048,metadata!$B$2:$S$450,3,FALSE)</f>
        <v>Geographic variation in photoperiodic response for the induction of pupal diapause in the Aristolochia-feeding butterfly Atrophaneura alcinous</v>
      </c>
      <c r="G2048" t="str">
        <f>VLOOKUP($D2048,metadata!$B$2:$S$450,4,FALSE)</f>
        <v>10.1303/aez.2005.347</v>
      </c>
      <c r="H2048" t="str">
        <f>VLOOKUP($D2048,metadata!$B$2:$S$450,5,FALSE)</f>
        <v>y</v>
      </c>
      <c r="I2048" t="str">
        <f>VLOOKUP($D2048,metadata!$B$2:$S$450,6,FALSE)</f>
        <v>a</v>
      </c>
      <c r="J2048" t="str">
        <f>VLOOKUP($D2048,metadata!$B$2:$S$450,7,FALSE)</f>
        <v>i</v>
      </c>
      <c r="K2048">
        <f>VLOOKUP($D2048,metadata!$B$2:$S$450,8,FALSE)</f>
        <v>7</v>
      </c>
      <c r="L2048">
        <f>VLOOKUP($D2048,metadata!$B$2:$S$450,9,FALSE)</f>
        <v>5</v>
      </c>
      <c r="M2048">
        <f>VLOOKUP($D2048,metadata!$B$2:$S$450,10,FALSE)</f>
        <v>0</v>
      </c>
      <c r="N2048" t="str">
        <f>VLOOKUP($D2048,metadata!$B$2:$S$450,11,FALSE)</f>
        <v>Atrophaneura alcinous</v>
      </c>
      <c r="O2048" t="str">
        <f>VLOOKUP($D2048,metadata!$B$2:$S$450,12,FALSE)</f>
        <v>lepidoptera</v>
      </c>
      <c r="P2048" t="str">
        <f>VLOOKUP($D2048,metadata!$B$2:$S$450,13,FALSE)</f>
        <v xml:space="preserve"> Fuchu</v>
      </c>
      <c r="Q2048">
        <f>VLOOKUP($D2048,metadata!$B$2:$S$450,14,FALSE)</f>
        <v>35.668968999999997</v>
      </c>
      <c r="R2048">
        <f>VLOOKUP($D2048,metadata!$B$2:$S$450,15,FALSE)</f>
        <v>139.47766899999999</v>
      </c>
      <c r="S2048">
        <f>VLOOKUP($D2048,metadata!$B$2:$S$450,16,FALSE)</f>
        <v>0.05</v>
      </c>
      <c r="T2048">
        <f>VLOOKUP($D2048,metadata!$B$2:$S$450,17,FALSE)</f>
        <v>50</v>
      </c>
      <c r="U2048">
        <f>VLOOKUP($D2048,metadata!$B$2:$S$450,18,FALSE)</f>
        <v>0</v>
      </c>
      <c r="V2048">
        <f>VLOOKUP($D2048,metadata!$B$2:$Z$450,19,FALSE)</f>
        <v>25</v>
      </c>
      <c r="W2048" t="str">
        <f>VLOOKUP($D2048,metadata!$B$2:$Z$450,20,FALSE)</f>
        <v>global average</v>
      </c>
      <c r="X2048">
        <f>VLOOKUP($D2048,metadata!$B$2:$Z$450,21,FALSE)</f>
        <v>0</v>
      </c>
      <c r="Y2048">
        <f>VLOOKUP($D2048,metadata!$B$2:$Z$450,22,FALSE)</f>
        <v>19</v>
      </c>
      <c r="Z2048">
        <f>VLOOKUP($D2048,metadata!$B$2:$Z$450,23,FALSE)</f>
        <v>0</v>
      </c>
      <c r="AA2048">
        <f>VLOOKUP($D2048,metadata!$B$2:$Z$450,24,FALSE)</f>
        <v>0</v>
      </c>
      <c r="AB2048">
        <f>VLOOKUP($D2048,metadata!$B$2:$Z$450,25,FALSE)</f>
        <v>0</v>
      </c>
    </row>
    <row r="2049" spans="3:28" x14ac:dyDescent="0.3">
      <c r="C2049">
        <v>2048</v>
      </c>
      <c r="D2049" s="11" t="str">
        <f t="shared" si="31"/>
        <v>19- Fuchu</v>
      </c>
      <c r="E2049" t="str">
        <f>VLOOKUP($D2049,metadata!$B$2:$S$450,2,FALSE)</f>
        <v>Kato, Y</v>
      </c>
      <c r="F2049" t="str">
        <f>VLOOKUP($D2049,metadata!$B$2:$S$450,3,FALSE)</f>
        <v>Geographic variation in photoperiodic response for the induction of pupal diapause in the Aristolochia-feeding butterfly Atrophaneura alcinous</v>
      </c>
      <c r="G2049" t="str">
        <f>VLOOKUP($D2049,metadata!$B$2:$S$450,4,FALSE)</f>
        <v>10.1303/aez.2005.347</v>
      </c>
      <c r="H2049" t="str">
        <f>VLOOKUP($D2049,metadata!$B$2:$S$450,5,FALSE)</f>
        <v>y</v>
      </c>
      <c r="I2049" t="str">
        <f>VLOOKUP($D2049,metadata!$B$2:$S$450,6,FALSE)</f>
        <v>a</v>
      </c>
      <c r="J2049" t="str">
        <f>VLOOKUP($D2049,metadata!$B$2:$S$450,7,FALSE)</f>
        <v>i</v>
      </c>
      <c r="K2049">
        <f>VLOOKUP($D2049,metadata!$B$2:$S$450,8,FALSE)</f>
        <v>7</v>
      </c>
      <c r="L2049">
        <f>VLOOKUP($D2049,metadata!$B$2:$S$450,9,FALSE)</f>
        <v>5</v>
      </c>
      <c r="M2049">
        <f>VLOOKUP($D2049,metadata!$B$2:$S$450,10,FALSE)</f>
        <v>0</v>
      </c>
      <c r="N2049" t="str">
        <f>VLOOKUP($D2049,metadata!$B$2:$S$450,11,FALSE)</f>
        <v>Atrophaneura alcinous</v>
      </c>
      <c r="O2049" t="str">
        <f>VLOOKUP($D2049,metadata!$B$2:$S$450,12,FALSE)</f>
        <v>lepidoptera</v>
      </c>
      <c r="P2049" t="str">
        <f>VLOOKUP($D2049,metadata!$B$2:$S$450,13,FALSE)</f>
        <v xml:space="preserve"> Fuchu</v>
      </c>
      <c r="Q2049">
        <f>VLOOKUP($D2049,metadata!$B$2:$S$450,14,FALSE)</f>
        <v>35.668968999999997</v>
      </c>
      <c r="R2049">
        <f>VLOOKUP($D2049,metadata!$B$2:$S$450,15,FALSE)</f>
        <v>139.47766899999999</v>
      </c>
      <c r="S2049">
        <f>VLOOKUP($D2049,metadata!$B$2:$S$450,16,FALSE)</f>
        <v>0.05</v>
      </c>
      <c r="T2049">
        <f>VLOOKUP($D2049,metadata!$B$2:$S$450,17,FALSE)</f>
        <v>50</v>
      </c>
      <c r="U2049">
        <f>VLOOKUP($D2049,metadata!$B$2:$S$450,18,FALSE)</f>
        <v>0</v>
      </c>
      <c r="V2049">
        <f>VLOOKUP($D2049,metadata!$B$2:$Z$450,19,FALSE)</f>
        <v>25</v>
      </c>
      <c r="W2049" t="str">
        <f>VLOOKUP($D2049,metadata!$B$2:$Z$450,20,FALSE)</f>
        <v>global average</v>
      </c>
      <c r="X2049">
        <f>VLOOKUP($D2049,metadata!$B$2:$Z$450,21,FALSE)</f>
        <v>0</v>
      </c>
      <c r="Y2049">
        <f>VLOOKUP($D2049,metadata!$B$2:$Z$450,22,FALSE)</f>
        <v>19</v>
      </c>
      <c r="Z2049">
        <f>VLOOKUP($D2049,metadata!$B$2:$Z$450,23,FALSE)</f>
        <v>0</v>
      </c>
      <c r="AA2049">
        <f>VLOOKUP($D2049,metadata!$B$2:$Z$450,24,FALSE)</f>
        <v>0</v>
      </c>
      <c r="AB2049">
        <f>VLOOKUP($D2049,metadata!$B$2:$Z$450,25,FALSE)</f>
        <v>0</v>
      </c>
    </row>
    <row r="2050" spans="3:28" x14ac:dyDescent="0.3">
      <c r="C2050">
        <v>2049</v>
      </c>
      <c r="D2050" s="11" t="str">
        <f t="shared" si="31"/>
        <v>19- Fuchu</v>
      </c>
      <c r="E2050" t="str">
        <f>VLOOKUP($D2050,metadata!$B$2:$S$450,2,FALSE)</f>
        <v>Kato, Y</v>
      </c>
      <c r="F2050" t="str">
        <f>VLOOKUP($D2050,metadata!$B$2:$S$450,3,FALSE)</f>
        <v>Geographic variation in photoperiodic response for the induction of pupal diapause in the Aristolochia-feeding butterfly Atrophaneura alcinous</v>
      </c>
      <c r="G2050" t="str">
        <f>VLOOKUP($D2050,metadata!$B$2:$S$450,4,FALSE)</f>
        <v>10.1303/aez.2005.347</v>
      </c>
      <c r="H2050" t="str">
        <f>VLOOKUP($D2050,metadata!$B$2:$S$450,5,FALSE)</f>
        <v>y</v>
      </c>
      <c r="I2050" t="str">
        <f>VLOOKUP($D2050,metadata!$B$2:$S$450,6,FALSE)</f>
        <v>a</v>
      </c>
      <c r="J2050" t="str">
        <f>VLOOKUP($D2050,metadata!$B$2:$S$450,7,FALSE)</f>
        <v>i</v>
      </c>
      <c r="K2050">
        <f>VLOOKUP($D2050,metadata!$B$2:$S$450,8,FALSE)</f>
        <v>7</v>
      </c>
      <c r="L2050">
        <f>VLOOKUP($D2050,metadata!$B$2:$S$450,9,FALSE)</f>
        <v>5</v>
      </c>
      <c r="M2050">
        <f>VLOOKUP($D2050,metadata!$B$2:$S$450,10,FALSE)</f>
        <v>0</v>
      </c>
      <c r="N2050" t="str">
        <f>VLOOKUP($D2050,metadata!$B$2:$S$450,11,FALSE)</f>
        <v>Atrophaneura alcinous</v>
      </c>
      <c r="O2050" t="str">
        <f>VLOOKUP($D2050,metadata!$B$2:$S$450,12,FALSE)</f>
        <v>lepidoptera</v>
      </c>
      <c r="P2050" t="str">
        <f>VLOOKUP($D2050,metadata!$B$2:$S$450,13,FALSE)</f>
        <v xml:space="preserve"> Fuchu</v>
      </c>
      <c r="Q2050">
        <f>VLOOKUP($D2050,metadata!$B$2:$S$450,14,FALSE)</f>
        <v>35.668968999999997</v>
      </c>
      <c r="R2050">
        <f>VLOOKUP($D2050,metadata!$B$2:$S$450,15,FALSE)</f>
        <v>139.47766899999999</v>
      </c>
      <c r="S2050">
        <f>VLOOKUP($D2050,metadata!$B$2:$S$450,16,FALSE)</f>
        <v>0.05</v>
      </c>
      <c r="T2050">
        <f>VLOOKUP($D2050,metadata!$B$2:$S$450,17,FALSE)</f>
        <v>50</v>
      </c>
      <c r="U2050">
        <f>VLOOKUP($D2050,metadata!$B$2:$S$450,18,FALSE)</f>
        <v>0</v>
      </c>
      <c r="V2050">
        <f>VLOOKUP($D2050,metadata!$B$2:$Z$450,19,FALSE)</f>
        <v>25</v>
      </c>
      <c r="W2050" t="str">
        <f>VLOOKUP($D2050,metadata!$B$2:$Z$450,20,FALSE)</f>
        <v>global average</v>
      </c>
      <c r="X2050">
        <f>VLOOKUP($D2050,metadata!$B$2:$Z$450,21,FALSE)</f>
        <v>0</v>
      </c>
      <c r="Y2050">
        <f>VLOOKUP($D2050,metadata!$B$2:$Z$450,22,FALSE)</f>
        <v>19</v>
      </c>
      <c r="Z2050">
        <f>VLOOKUP($D2050,metadata!$B$2:$Z$450,23,FALSE)</f>
        <v>0</v>
      </c>
      <c r="AA2050">
        <f>VLOOKUP($D2050,metadata!$B$2:$Z$450,24,FALSE)</f>
        <v>0</v>
      </c>
      <c r="AB2050">
        <f>VLOOKUP($D2050,metadata!$B$2:$Z$450,25,FALSE)</f>
        <v>0</v>
      </c>
    </row>
    <row r="2051" spans="3:28" x14ac:dyDescent="0.3">
      <c r="C2051">
        <v>2050</v>
      </c>
      <c r="D2051" s="11" t="str">
        <f t="shared" ref="D2051:D2114" si="32">VLOOKUP(C2051,$A$1:$B$451,2)</f>
        <v>19- Fuchu</v>
      </c>
      <c r="E2051" t="str">
        <f>VLOOKUP($D2051,metadata!$B$2:$S$450,2,FALSE)</f>
        <v>Kato, Y</v>
      </c>
      <c r="F2051" t="str">
        <f>VLOOKUP($D2051,metadata!$B$2:$S$450,3,FALSE)</f>
        <v>Geographic variation in photoperiodic response for the induction of pupal diapause in the Aristolochia-feeding butterfly Atrophaneura alcinous</v>
      </c>
      <c r="G2051" t="str">
        <f>VLOOKUP($D2051,metadata!$B$2:$S$450,4,FALSE)</f>
        <v>10.1303/aez.2005.347</v>
      </c>
      <c r="H2051" t="str">
        <f>VLOOKUP($D2051,metadata!$B$2:$S$450,5,FALSE)</f>
        <v>y</v>
      </c>
      <c r="I2051" t="str">
        <f>VLOOKUP($D2051,metadata!$B$2:$S$450,6,FALSE)</f>
        <v>a</v>
      </c>
      <c r="J2051" t="str">
        <f>VLOOKUP($D2051,metadata!$B$2:$S$450,7,FALSE)</f>
        <v>i</v>
      </c>
      <c r="K2051">
        <f>VLOOKUP($D2051,metadata!$B$2:$S$450,8,FALSE)</f>
        <v>7</v>
      </c>
      <c r="L2051">
        <f>VLOOKUP($D2051,metadata!$B$2:$S$450,9,FALSE)</f>
        <v>5</v>
      </c>
      <c r="M2051">
        <f>VLOOKUP($D2051,metadata!$B$2:$S$450,10,FALSE)</f>
        <v>0</v>
      </c>
      <c r="N2051" t="str">
        <f>VLOOKUP($D2051,metadata!$B$2:$S$450,11,FALSE)</f>
        <v>Atrophaneura alcinous</v>
      </c>
      <c r="O2051" t="str">
        <f>VLOOKUP($D2051,metadata!$B$2:$S$450,12,FALSE)</f>
        <v>lepidoptera</v>
      </c>
      <c r="P2051" t="str">
        <f>VLOOKUP($D2051,metadata!$B$2:$S$450,13,FALSE)</f>
        <v xml:space="preserve"> Fuchu</v>
      </c>
      <c r="Q2051">
        <f>VLOOKUP($D2051,metadata!$B$2:$S$450,14,FALSE)</f>
        <v>35.668968999999997</v>
      </c>
      <c r="R2051">
        <f>VLOOKUP($D2051,metadata!$B$2:$S$450,15,FALSE)</f>
        <v>139.47766899999999</v>
      </c>
      <c r="S2051">
        <f>VLOOKUP($D2051,metadata!$B$2:$S$450,16,FALSE)</f>
        <v>0.05</v>
      </c>
      <c r="T2051">
        <f>VLOOKUP($D2051,metadata!$B$2:$S$450,17,FALSE)</f>
        <v>50</v>
      </c>
      <c r="U2051">
        <f>VLOOKUP($D2051,metadata!$B$2:$S$450,18,FALSE)</f>
        <v>0</v>
      </c>
      <c r="V2051">
        <f>VLOOKUP($D2051,metadata!$B$2:$Z$450,19,FALSE)</f>
        <v>25</v>
      </c>
      <c r="W2051" t="str">
        <f>VLOOKUP($D2051,metadata!$B$2:$Z$450,20,FALSE)</f>
        <v>global average</v>
      </c>
      <c r="X2051">
        <f>VLOOKUP($D2051,metadata!$B$2:$Z$450,21,FALSE)</f>
        <v>0</v>
      </c>
      <c r="Y2051">
        <f>VLOOKUP($D2051,metadata!$B$2:$Z$450,22,FALSE)</f>
        <v>19</v>
      </c>
      <c r="Z2051">
        <f>VLOOKUP($D2051,metadata!$B$2:$Z$450,23,FALSE)</f>
        <v>0</v>
      </c>
      <c r="AA2051">
        <f>VLOOKUP($D2051,metadata!$B$2:$Z$450,24,FALSE)</f>
        <v>0</v>
      </c>
      <c r="AB2051">
        <f>VLOOKUP($D2051,metadata!$B$2:$Z$450,25,FALSE)</f>
        <v>0</v>
      </c>
    </row>
    <row r="2052" spans="3:28" x14ac:dyDescent="0.3">
      <c r="C2052">
        <v>2051</v>
      </c>
      <c r="D2052" s="11" t="str">
        <f t="shared" si="32"/>
        <v>19- Fuchu</v>
      </c>
      <c r="E2052" t="str">
        <f>VLOOKUP($D2052,metadata!$B$2:$S$450,2,FALSE)</f>
        <v>Kato, Y</v>
      </c>
      <c r="F2052" t="str">
        <f>VLOOKUP($D2052,metadata!$B$2:$S$450,3,FALSE)</f>
        <v>Geographic variation in photoperiodic response for the induction of pupal diapause in the Aristolochia-feeding butterfly Atrophaneura alcinous</v>
      </c>
      <c r="G2052" t="str">
        <f>VLOOKUP($D2052,metadata!$B$2:$S$450,4,FALSE)</f>
        <v>10.1303/aez.2005.347</v>
      </c>
      <c r="H2052" t="str">
        <f>VLOOKUP($D2052,metadata!$B$2:$S$450,5,FALSE)</f>
        <v>y</v>
      </c>
      <c r="I2052" t="str">
        <f>VLOOKUP($D2052,metadata!$B$2:$S$450,6,FALSE)</f>
        <v>a</v>
      </c>
      <c r="J2052" t="str">
        <f>VLOOKUP($D2052,metadata!$B$2:$S$450,7,FALSE)</f>
        <v>i</v>
      </c>
      <c r="K2052">
        <f>VLOOKUP($D2052,metadata!$B$2:$S$450,8,FALSE)</f>
        <v>7</v>
      </c>
      <c r="L2052">
        <f>VLOOKUP($D2052,metadata!$B$2:$S$450,9,FALSE)</f>
        <v>5</v>
      </c>
      <c r="M2052">
        <f>VLOOKUP($D2052,metadata!$B$2:$S$450,10,FALSE)</f>
        <v>0</v>
      </c>
      <c r="N2052" t="str">
        <f>VLOOKUP($D2052,metadata!$B$2:$S$450,11,FALSE)</f>
        <v>Atrophaneura alcinous</v>
      </c>
      <c r="O2052" t="str">
        <f>VLOOKUP($D2052,metadata!$B$2:$S$450,12,FALSE)</f>
        <v>lepidoptera</v>
      </c>
      <c r="P2052" t="str">
        <f>VLOOKUP($D2052,metadata!$B$2:$S$450,13,FALSE)</f>
        <v xml:space="preserve"> Fuchu</v>
      </c>
      <c r="Q2052">
        <f>VLOOKUP($D2052,metadata!$B$2:$S$450,14,FALSE)</f>
        <v>35.668968999999997</v>
      </c>
      <c r="R2052">
        <f>VLOOKUP($D2052,metadata!$B$2:$S$450,15,FALSE)</f>
        <v>139.47766899999999</v>
      </c>
      <c r="S2052">
        <f>VLOOKUP($D2052,metadata!$B$2:$S$450,16,FALSE)</f>
        <v>0.05</v>
      </c>
      <c r="T2052">
        <f>VLOOKUP($D2052,metadata!$B$2:$S$450,17,FALSE)</f>
        <v>50</v>
      </c>
      <c r="U2052">
        <f>VLOOKUP($D2052,metadata!$B$2:$S$450,18,FALSE)</f>
        <v>0</v>
      </c>
      <c r="V2052">
        <f>VLOOKUP($D2052,metadata!$B$2:$Z$450,19,FALSE)</f>
        <v>25</v>
      </c>
      <c r="W2052" t="str">
        <f>VLOOKUP($D2052,metadata!$B$2:$Z$450,20,FALSE)</f>
        <v>global average</v>
      </c>
      <c r="X2052">
        <f>VLOOKUP($D2052,metadata!$B$2:$Z$450,21,FALSE)</f>
        <v>0</v>
      </c>
      <c r="Y2052">
        <f>VLOOKUP($D2052,metadata!$B$2:$Z$450,22,FALSE)</f>
        <v>19</v>
      </c>
      <c r="Z2052">
        <f>VLOOKUP($D2052,metadata!$B$2:$Z$450,23,FALSE)</f>
        <v>0</v>
      </c>
      <c r="AA2052">
        <f>VLOOKUP($D2052,metadata!$B$2:$Z$450,24,FALSE)</f>
        <v>0</v>
      </c>
      <c r="AB2052">
        <f>VLOOKUP($D2052,metadata!$B$2:$Z$450,25,FALSE)</f>
        <v>0</v>
      </c>
    </row>
    <row r="2053" spans="3:28" x14ac:dyDescent="0.3">
      <c r="C2053">
        <v>2052</v>
      </c>
      <c r="D2053" s="11" t="str">
        <f t="shared" si="32"/>
        <v>19- Fuchu</v>
      </c>
      <c r="E2053" t="str">
        <f>VLOOKUP($D2053,metadata!$B$2:$S$450,2,FALSE)</f>
        <v>Kato, Y</v>
      </c>
      <c r="F2053" t="str">
        <f>VLOOKUP($D2053,metadata!$B$2:$S$450,3,FALSE)</f>
        <v>Geographic variation in photoperiodic response for the induction of pupal diapause in the Aristolochia-feeding butterfly Atrophaneura alcinous</v>
      </c>
      <c r="G2053" t="str">
        <f>VLOOKUP($D2053,metadata!$B$2:$S$450,4,FALSE)</f>
        <v>10.1303/aez.2005.347</v>
      </c>
      <c r="H2053" t="str">
        <f>VLOOKUP($D2053,metadata!$B$2:$S$450,5,FALSE)</f>
        <v>y</v>
      </c>
      <c r="I2053" t="str">
        <f>VLOOKUP($D2053,metadata!$B$2:$S$450,6,FALSE)</f>
        <v>a</v>
      </c>
      <c r="J2053" t="str">
        <f>VLOOKUP($D2053,metadata!$B$2:$S$450,7,FALSE)</f>
        <v>i</v>
      </c>
      <c r="K2053">
        <f>VLOOKUP($D2053,metadata!$B$2:$S$450,8,FALSE)</f>
        <v>7</v>
      </c>
      <c r="L2053">
        <f>VLOOKUP($D2053,metadata!$B$2:$S$450,9,FALSE)</f>
        <v>5</v>
      </c>
      <c r="M2053">
        <f>VLOOKUP($D2053,metadata!$B$2:$S$450,10,FALSE)</f>
        <v>0</v>
      </c>
      <c r="N2053" t="str">
        <f>VLOOKUP($D2053,metadata!$B$2:$S$450,11,FALSE)</f>
        <v>Atrophaneura alcinous</v>
      </c>
      <c r="O2053" t="str">
        <f>VLOOKUP($D2053,metadata!$B$2:$S$450,12,FALSE)</f>
        <v>lepidoptera</v>
      </c>
      <c r="P2053" t="str">
        <f>VLOOKUP($D2053,metadata!$B$2:$S$450,13,FALSE)</f>
        <v xml:space="preserve"> Fuchu</v>
      </c>
      <c r="Q2053">
        <f>VLOOKUP($D2053,metadata!$B$2:$S$450,14,FALSE)</f>
        <v>35.668968999999997</v>
      </c>
      <c r="R2053">
        <f>VLOOKUP($D2053,metadata!$B$2:$S$450,15,FALSE)</f>
        <v>139.47766899999999</v>
      </c>
      <c r="S2053">
        <f>VLOOKUP($D2053,metadata!$B$2:$S$450,16,FALSE)</f>
        <v>0.05</v>
      </c>
      <c r="T2053">
        <f>VLOOKUP($D2053,metadata!$B$2:$S$450,17,FALSE)</f>
        <v>50</v>
      </c>
      <c r="U2053">
        <f>VLOOKUP($D2053,metadata!$B$2:$S$450,18,FALSE)</f>
        <v>0</v>
      </c>
      <c r="V2053">
        <f>VLOOKUP($D2053,metadata!$B$2:$Z$450,19,FALSE)</f>
        <v>25</v>
      </c>
      <c r="W2053" t="str">
        <f>VLOOKUP($D2053,metadata!$B$2:$Z$450,20,FALSE)</f>
        <v>global average</v>
      </c>
      <c r="X2053">
        <f>VLOOKUP($D2053,metadata!$B$2:$Z$450,21,FALSE)</f>
        <v>0</v>
      </c>
      <c r="Y2053">
        <f>VLOOKUP($D2053,metadata!$B$2:$Z$450,22,FALSE)</f>
        <v>19</v>
      </c>
      <c r="Z2053">
        <f>VLOOKUP($D2053,metadata!$B$2:$Z$450,23,FALSE)</f>
        <v>0</v>
      </c>
      <c r="AA2053">
        <f>VLOOKUP($D2053,metadata!$B$2:$Z$450,24,FALSE)</f>
        <v>0</v>
      </c>
      <c r="AB2053">
        <f>VLOOKUP($D2053,metadata!$B$2:$Z$450,25,FALSE)</f>
        <v>0</v>
      </c>
    </row>
    <row r="2054" spans="3:28" x14ac:dyDescent="0.3">
      <c r="C2054">
        <v>2053</v>
      </c>
      <c r="D2054" s="11" t="str">
        <f t="shared" si="32"/>
        <v>19- Fuchu</v>
      </c>
      <c r="E2054" t="str">
        <f>VLOOKUP($D2054,metadata!$B$2:$S$450,2,FALSE)</f>
        <v>Kato, Y</v>
      </c>
      <c r="F2054" t="str">
        <f>VLOOKUP($D2054,metadata!$B$2:$S$450,3,FALSE)</f>
        <v>Geographic variation in photoperiodic response for the induction of pupal diapause in the Aristolochia-feeding butterfly Atrophaneura alcinous</v>
      </c>
      <c r="G2054" t="str">
        <f>VLOOKUP($D2054,metadata!$B$2:$S$450,4,FALSE)</f>
        <v>10.1303/aez.2005.347</v>
      </c>
      <c r="H2054" t="str">
        <f>VLOOKUP($D2054,metadata!$B$2:$S$450,5,FALSE)</f>
        <v>y</v>
      </c>
      <c r="I2054" t="str">
        <f>VLOOKUP($D2054,metadata!$B$2:$S$450,6,FALSE)</f>
        <v>a</v>
      </c>
      <c r="J2054" t="str">
        <f>VLOOKUP($D2054,metadata!$B$2:$S$450,7,FALSE)</f>
        <v>i</v>
      </c>
      <c r="K2054">
        <f>VLOOKUP($D2054,metadata!$B$2:$S$450,8,FALSE)</f>
        <v>7</v>
      </c>
      <c r="L2054">
        <f>VLOOKUP($D2054,metadata!$B$2:$S$450,9,FALSE)</f>
        <v>5</v>
      </c>
      <c r="M2054">
        <f>VLOOKUP($D2054,metadata!$B$2:$S$450,10,FALSE)</f>
        <v>0</v>
      </c>
      <c r="N2054" t="str">
        <f>VLOOKUP($D2054,metadata!$B$2:$S$450,11,FALSE)</f>
        <v>Atrophaneura alcinous</v>
      </c>
      <c r="O2054" t="str">
        <f>VLOOKUP($D2054,metadata!$B$2:$S$450,12,FALSE)</f>
        <v>lepidoptera</v>
      </c>
      <c r="P2054" t="str">
        <f>VLOOKUP($D2054,metadata!$B$2:$S$450,13,FALSE)</f>
        <v xml:space="preserve"> Fuchu</v>
      </c>
      <c r="Q2054">
        <f>VLOOKUP($D2054,metadata!$B$2:$S$450,14,FALSE)</f>
        <v>35.668968999999997</v>
      </c>
      <c r="R2054">
        <f>VLOOKUP($D2054,metadata!$B$2:$S$450,15,FALSE)</f>
        <v>139.47766899999999</v>
      </c>
      <c r="S2054">
        <f>VLOOKUP($D2054,metadata!$B$2:$S$450,16,FALSE)</f>
        <v>0.05</v>
      </c>
      <c r="T2054">
        <f>VLOOKUP($D2054,metadata!$B$2:$S$450,17,FALSE)</f>
        <v>50</v>
      </c>
      <c r="U2054">
        <f>VLOOKUP($D2054,metadata!$B$2:$S$450,18,FALSE)</f>
        <v>0</v>
      </c>
      <c r="V2054">
        <f>VLOOKUP($D2054,metadata!$B$2:$Z$450,19,FALSE)</f>
        <v>25</v>
      </c>
      <c r="W2054" t="str">
        <f>VLOOKUP($D2054,metadata!$B$2:$Z$450,20,FALSE)</f>
        <v>global average</v>
      </c>
      <c r="X2054">
        <f>VLOOKUP($D2054,metadata!$B$2:$Z$450,21,FALSE)</f>
        <v>0</v>
      </c>
      <c r="Y2054">
        <f>VLOOKUP($D2054,metadata!$B$2:$Z$450,22,FALSE)</f>
        <v>19</v>
      </c>
      <c r="Z2054">
        <f>VLOOKUP($D2054,metadata!$B$2:$Z$450,23,FALSE)</f>
        <v>0</v>
      </c>
      <c r="AA2054">
        <f>VLOOKUP($D2054,metadata!$B$2:$Z$450,24,FALSE)</f>
        <v>0</v>
      </c>
      <c r="AB2054">
        <f>VLOOKUP($D2054,metadata!$B$2:$Z$450,25,FALSE)</f>
        <v>0</v>
      </c>
    </row>
    <row r="2055" spans="3:28" x14ac:dyDescent="0.3">
      <c r="C2055">
        <v>2054</v>
      </c>
      <c r="D2055" s="11" t="str">
        <f t="shared" si="32"/>
        <v>19- Fuchu</v>
      </c>
      <c r="E2055" t="str">
        <f>VLOOKUP($D2055,metadata!$B$2:$S$450,2,FALSE)</f>
        <v>Kato, Y</v>
      </c>
      <c r="F2055" t="str">
        <f>VLOOKUP($D2055,metadata!$B$2:$S$450,3,FALSE)</f>
        <v>Geographic variation in photoperiodic response for the induction of pupal diapause in the Aristolochia-feeding butterfly Atrophaneura alcinous</v>
      </c>
      <c r="G2055" t="str">
        <f>VLOOKUP($D2055,metadata!$B$2:$S$450,4,FALSE)</f>
        <v>10.1303/aez.2005.347</v>
      </c>
      <c r="H2055" t="str">
        <f>VLOOKUP($D2055,metadata!$B$2:$S$450,5,FALSE)</f>
        <v>y</v>
      </c>
      <c r="I2055" t="str">
        <f>VLOOKUP($D2055,metadata!$B$2:$S$450,6,FALSE)</f>
        <v>a</v>
      </c>
      <c r="J2055" t="str">
        <f>VLOOKUP($D2055,metadata!$B$2:$S$450,7,FALSE)</f>
        <v>i</v>
      </c>
      <c r="K2055">
        <f>VLOOKUP($D2055,metadata!$B$2:$S$450,8,FALSE)</f>
        <v>7</v>
      </c>
      <c r="L2055">
        <f>VLOOKUP($D2055,metadata!$B$2:$S$450,9,FALSE)</f>
        <v>5</v>
      </c>
      <c r="M2055">
        <f>VLOOKUP($D2055,metadata!$B$2:$S$450,10,FALSE)</f>
        <v>0</v>
      </c>
      <c r="N2055" t="str">
        <f>VLOOKUP($D2055,metadata!$B$2:$S$450,11,FALSE)</f>
        <v>Atrophaneura alcinous</v>
      </c>
      <c r="O2055" t="str">
        <f>VLOOKUP($D2055,metadata!$B$2:$S$450,12,FALSE)</f>
        <v>lepidoptera</v>
      </c>
      <c r="P2055" t="str">
        <f>VLOOKUP($D2055,metadata!$B$2:$S$450,13,FALSE)</f>
        <v xml:space="preserve"> Fuchu</v>
      </c>
      <c r="Q2055">
        <f>VLOOKUP($D2055,metadata!$B$2:$S$450,14,FALSE)</f>
        <v>35.668968999999997</v>
      </c>
      <c r="R2055">
        <f>VLOOKUP($D2055,metadata!$B$2:$S$450,15,FALSE)</f>
        <v>139.47766899999999</v>
      </c>
      <c r="S2055">
        <f>VLOOKUP($D2055,metadata!$B$2:$S$450,16,FALSE)</f>
        <v>0.05</v>
      </c>
      <c r="T2055">
        <f>VLOOKUP($D2055,metadata!$B$2:$S$450,17,FALSE)</f>
        <v>50</v>
      </c>
      <c r="U2055">
        <f>VLOOKUP($D2055,metadata!$B$2:$S$450,18,FALSE)</f>
        <v>0</v>
      </c>
      <c r="V2055">
        <f>VLOOKUP($D2055,metadata!$B$2:$Z$450,19,FALSE)</f>
        <v>25</v>
      </c>
      <c r="W2055" t="str">
        <f>VLOOKUP($D2055,metadata!$B$2:$Z$450,20,FALSE)</f>
        <v>global average</v>
      </c>
      <c r="X2055">
        <f>VLOOKUP($D2055,metadata!$B$2:$Z$450,21,FALSE)</f>
        <v>0</v>
      </c>
      <c r="Y2055">
        <f>VLOOKUP($D2055,metadata!$B$2:$Z$450,22,FALSE)</f>
        <v>19</v>
      </c>
      <c r="Z2055">
        <f>VLOOKUP($D2055,metadata!$B$2:$Z$450,23,FALSE)</f>
        <v>0</v>
      </c>
      <c r="AA2055">
        <f>VLOOKUP($D2055,metadata!$B$2:$Z$450,24,FALSE)</f>
        <v>0</v>
      </c>
      <c r="AB2055">
        <f>VLOOKUP($D2055,metadata!$B$2:$Z$450,25,FALSE)</f>
        <v>0</v>
      </c>
    </row>
    <row r="2056" spans="3:28" x14ac:dyDescent="0.3">
      <c r="C2056">
        <v>2055</v>
      </c>
      <c r="D2056" s="11" t="str">
        <f t="shared" si="32"/>
        <v>19- Fuchu</v>
      </c>
      <c r="E2056" t="str">
        <f>VLOOKUP($D2056,metadata!$B$2:$S$450,2,FALSE)</f>
        <v>Kato, Y</v>
      </c>
      <c r="F2056" t="str">
        <f>VLOOKUP($D2056,metadata!$B$2:$S$450,3,FALSE)</f>
        <v>Geographic variation in photoperiodic response for the induction of pupal diapause in the Aristolochia-feeding butterfly Atrophaneura alcinous</v>
      </c>
      <c r="G2056" t="str">
        <f>VLOOKUP($D2056,metadata!$B$2:$S$450,4,FALSE)</f>
        <v>10.1303/aez.2005.347</v>
      </c>
      <c r="H2056" t="str">
        <f>VLOOKUP($D2056,metadata!$B$2:$S$450,5,FALSE)</f>
        <v>y</v>
      </c>
      <c r="I2056" t="str">
        <f>VLOOKUP($D2056,metadata!$B$2:$S$450,6,FALSE)</f>
        <v>a</v>
      </c>
      <c r="J2056" t="str">
        <f>VLOOKUP($D2056,metadata!$B$2:$S$450,7,FALSE)</f>
        <v>i</v>
      </c>
      <c r="K2056">
        <f>VLOOKUP($D2056,metadata!$B$2:$S$450,8,FALSE)</f>
        <v>7</v>
      </c>
      <c r="L2056">
        <f>VLOOKUP($D2056,metadata!$B$2:$S$450,9,FALSE)</f>
        <v>5</v>
      </c>
      <c r="M2056">
        <f>VLOOKUP($D2056,metadata!$B$2:$S$450,10,FALSE)</f>
        <v>0</v>
      </c>
      <c r="N2056" t="str">
        <f>VLOOKUP($D2056,metadata!$B$2:$S$450,11,FALSE)</f>
        <v>Atrophaneura alcinous</v>
      </c>
      <c r="O2056" t="str">
        <f>VLOOKUP($D2056,metadata!$B$2:$S$450,12,FALSE)</f>
        <v>lepidoptera</v>
      </c>
      <c r="P2056" t="str">
        <f>VLOOKUP($D2056,metadata!$B$2:$S$450,13,FALSE)</f>
        <v xml:space="preserve"> Fuchu</v>
      </c>
      <c r="Q2056">
        <f>VLOOKUP($D2056,metadata!$B$2:$S$450,14,FALSE)</f>
        <v>35.668968999999997</v>
      </c>
      <c r="R2056">
        <f>VLOOKUP($D2056,metadata!$B$2:$S$450,15,FALSE)</f>
        <v>139.47766899999999</v>
      </c>
      <c r="S2056">
        <f>VLOOKUP($D2056,metadata!$B$2:$S$450,16,FALSE)</f>
        <v>0.05</v>
      </c>
      <c r="T2056">
        <f>VLOOKUP($D2056,metadata!$B$2:$S$450,17,FALSE)</f>
        <v>50</v>
      </c>
      <c r="U2056">
        <f>VLOOKUP($D2056,metadata!$B$2:$S$450,18,FALSE)</f>
        <v>0</v>
      </c>
      <c r="V2056">
        <f>VLOOKUP($D2056,metadata!$B$2:$Z$450,19,FALSE)</f>
        <v>25</v>
      </c>
      <c r="W2056" t="str">
        <f>VLOOKUP($D2056,metadata!$B$2:$Z$450,20,FALSE)</f>
        <v>global average</v>
      </c>
      <c r="X2056">
        <f>VLOOKUP($D2056,metadata!$B$2:$Z$450,21,FALSE)</f>
        <v>0</v>
      </c>
      <c r="Y2056">
        <f>VLOOKUP($D2056,metadata!$B$2:$Z$450,22,FALSE)</f>
        <v>19</v>
      </c>
      <c r="Z2056">
        <f>VLOOKUP($D2056,metadata!$B$2:$Z$450,23,FALSE)</f>
        <v>0</v>
      </c>
      <c r="AA2056">
        <f>VLOOKUP($D2056,metadata!$B$2:$Z$450,24,FALSE)</f>
        <v>0</v>
      </c>
      <c r="AB2056">
        <f>VLOOKUP($D2056,metadata!$B$2:$Z$450,25,FALSE)</f>
        <v>0</v>
      </c>
    </row>
    <row r="2057" spans="3:28" x14ac:dyDescent="0.3">
      <c r="C2057">
        <v>2056</v>
      </c>
      <c r="D2057" s="11" t="str">
        <f t="shared" si="32"/>
        <v>19- Fuchu</v>
      </c>
      <c r="E2057" t="str">
        <f>VLOOKUP($D2057,metadata!$B$2:$S$450,2,FALSE)</f>
        <v>Kato, Y</v>
      </c>
      <c r="F2057" t="str">
        <f>VLOOKUP($D2057,metadata!$B$2:$S$450,3,FALSE)</f>
        <v>Geographic variation in photoperiodic response for the induction of pupal diapause in the Aristolochia-feeding butterfly Atrophaneura alcinous</v>
      </c>
      <c r="G2057" t="str">
        <f>VLOOKUP($D2057,metadata!$B$2:$S$450,4,FALSE)</f>
        <v>10.1303/aez.2005.347</v>
      </c>
      <c r="H2057" t="str">
        <f>VLOOKUP($D2057,metadata!$B$2:$S$450,5,FALSE)</f>
        <v>y</v>
      </c>
      <c r="I2057" t="str">
        <f>VLOOKUP($D2057,metadata!$B$2:$S$450,6,FALSE)</f>
        <v>a</v>
      </c>
      <c r="J2057" t="str">
        <f>VLOOKUP($D2057,metadata!$B$2:$S$450,7,FALSE)</f>
        <v>i</v>
      </c>
      <c r="K2057">
        <f>VLOOKUP($D2057,metadata!$B$2:$S$450,8,FALSE)</f>
        <v>7</v>
      </c>
      <c r="L2057">
        <f>VLOOKUP($D2057,metadata!$B$2:$S$450,9,FALSE)</f>
        <v>5</v>
      </c>
      <c r="M2057">
        <f>VLOOKUP($D2057,metadata!$B$2:$S$450,10,FALSE)</f>
        <v>0</v>
      </c>
      <c r="N2057" t="str">
        <f>VLOOKUP($D2057,metadata!$B$2:$S$450,11,FALSE)</f>
        <v>Atrophaneura alcinous</v>
      </c>
      <c r="O2057" t="str">
        <f>VLOOKUP($D2057,metadata!$B$2:$S$450,12,FALSE)</f>
        <v>lepidoptera</v>
      </c>
      <c r="P2057" t="str">
        <f>VLOOKUP($D2057,metadata!$B$2:$S$450,13,FALSE)</f>
        <v xml:space="preserve"> Fuchu</v>
      </c>
      <c r="Q2057">
        <f>VLOOKUP($D2057,metadata!$B$2:$S$450,14,FALSE)</f>
        <v>35.668968999999997</v>
      </c>
      <c r="R2057">
        <f>VLOOKUP($D2057,metadata!$B$2:$S$450,15,FALSE)</f>
        <v>139.47766899999999</v>
      </c>
      <c r="S2057">
        <f>VLOOKUP($D2057,metadata!$B$2:$S$450,16,FALSE)</f>
        <v>0.05</v>
      </c>
      <c r="T2057">
        <f>VLOOKUP($D2057,metadata!$B$2:$S$450,17,FALSE)</f>
        <v>50</v>
      </c>
      <c r="U2057">
        <f>VLOOKUP($D2057,metadata!$B$2:$S$450,18,FALSE)</f>
        <v>0</v>
      </c>
      <c r="V2057">
        <f>VLOOKUP($D2057,metadata!$B$2:$Z$450,19,FALSE)</f>
        <v>25</v>
      </c>
      <c r="W2057" t="str">
        <f>VLOOKUP($D2057,metadata!$B$2:$Z$450,20,FALSE)</f>
        <v>global average</v>
      </c>
      <c r="X2057">
        <f>VLOOKUP($D2057,metadata!$B$2:$Z$450,21,FALSE)</f>
        <v>0</v>
      </c>
      <c r="Y2057">
        <f>VLOOKUP($D2057,metadata!$B$2:$Z$450,22,FALSE)</f>
        <v>19</v>
      </c>
      <c r="Z2057">
        <f>VLOOKUP($D2057,metadata!$B$2:$Z$450,23,FALSE)</f>
        <v>0</v>
      </c>
      <c r="AA2057">
        <f>VLOOKUP($D2057,metadata!$B$2:$Z$450,24,FALSE)</f>
        <v>0</v>
      </c>
      <c r="AB2057">
        <f>VLOOKUP($D2057,metadata!$B$2:$Z$450,25,FALSE)</f>
        <v>0</v>
      </c>
    </row>
    <row r="2058" spans="3:28" x14ac:dyDescent="0.3">
      <c r="C2058">
        <v>2057</v>
      </c>
      <c r="D2058" s="11" t="str">
        <f t="shared" si="32"/>
        <v>19- Fuchu</v>
      </c>
      <c r="E2058" t="str">
        <f>VLOOKUP($D2058,metadata!$B$2:$S$450,2,FALSE)</f>
        <v>Kato, Y</v>
      </c>
      <c r="F2058" t="str">
        <f>VLOOKUP($D2058,metadata!$B$2:$S$450,3,FALSE)</f>
        <v>Geographic variation in photoperiodic response for the induction of pupal diapause in the Aristolochia-feeding butterfly Atrophaneura alcinous</v>
      </c>
      <c r="G2058" t="str">
        <f>VLOOKUP($D2058,metadata!$B$2:$S$450,4,FALSE)</f>
        <v>10.1303/aez.2005.347</v>
      </c>
      <c r="H2058" t="str">
        <f>VLOOKUP($D2058,metadata!$B$2:$S$450,5,FALSE)</f>
        <v>y</v>
      </c>
      <c r="I2058" t="str">
        <f>VLOOKUP($D2058,metadata!$B$2:$S$450,6,FALSE)</f>
        <v>a</v>
      </c>
      <c r="J2058" t="str">
        <f>VLOOKUP($D2058,metadata!$B$2:$S$450,7,FALSE)</f>
        <v>i</v>
      </c>
      <c r="K2058">
        <f>VLOOKUP($D2058,metadata!$B$2:$S$450,8,FALSE)</f>
        <v>7</v>
      </c>
      <c r="L2058">
        <f>VLOOKUP($D2058,metadata!$B$2:$S$450,9,FALSE)</f>
        <v>5</v>
      </c>
      <c r="M2058">
        <f>VLOOKUP($D2058,metadata!$B$2:$S$450,10,FALSE)</f>
        <v>0</v>
      </c>
      <c r="N2058" t="str">
        <f>VLOOKUP($D2058,metadata!$B$2:$S$450,11,FALSE)</f>
        <v>Atrophaneura alcinous</v>
      </c>
      <c r="O2058" t="str">
        <f>VLOOKUP($D2058,metadata!$B$2:$S$450,12,FALSE)</f>
        <v>lepidoptera</v>
      </c>
      <c r="P2058" t="str">
        <f>VLOOKUP($D2058,metadata!$B$2:$S$450,13,FALSE)</f>
        <v xml:space="preserve"> Fuchu</v>
      </c>
      <c r="Q2058">
        <f>VLOOKUP($D2058,metadata!$B$2:$S$450,14,FALSE)</f>
        <v>35.668968999999997</v>
      </c>
      <c r="R2058">
        <f>VLOOKUP($D2058,metadata!$B$2:$S$450,15,FALSE)</f>
        <v>139.47766899999999</v>
      </c>
      <c r="S2058">
        <f>VLOOKUP($D2058,metadata!$B$2:$S$450,16,FALSE)</f>
        <v>0.05</v>
      </c>
      <c r="T2058">
        <f>VLOOKUP($D2058,metadata!$B$2:$S$450,17,FALSE)</f>
        <v>50</v>
      </c>
      <c r="U2058">
        <f>VLOOKUP($D2058,metadata!$B$2:$S$450,18,FALSE)</f>
        <v>0</v>
      </c>
      <c r="V2058">
        <f>VLOOKUP($D2058,metadata!$B$2:$Z$450,19,FALSE)</f>
        <v>25</v>
      </c>
      <c r="W2058" t="str">
        <f>VLOOKUP($D2058,metadata!$B$2:$Z$450,20,FALSE)</f>
        <v>global average</v>
      </c>
      <c r="X2058">
        <f>VLOOKUP($D2058,metadata!$B$2:$Z$450,21,FALSE)</f>
        <v>0</v>
      </c>
      <c r="Y2058">
        <f>VLOOKUP($D2058,metadata!$B$2:$Z$450,22,FALSE)</f>
        <v>19</v>
      </c>
      <c r="Z2058">
        <f>VLOOKUP($D2058,metadata!$B$2:$Z$450,23,FALSE)</f>
        <v>0</v>
      </c>
      <c r="AA2058">
        <f>VLOOKUP($D2058,metadata!$B$2:$Z$450,24,FALSE)</f>
        <v>0</v>
      </c>
      <c r="AB2058">
        <f>VLOOKUP($D2058,metadata!$B$2:$Z$450,25,FALSE)</f>
        <v>0</v>
      </c>
    </row>
    <row r="2059" spans="3:28" x14ac:dyDescent="0.3">
      <c r="C2059">
        <v>2058</v>
      </c>
      <c r="D2059" s="11" t="str">
        <f t="shared" si="32"/>
        <v>19- Fuchu</v>
      </c>
      <c r="E2059" t="str">
        <f>VLOOKUP($D2059,metadata!$B$2:$S$450,2,FALSE)</f>
        <v>Kato, Y</v>
      </c>
      <c r="F2059" t="str">
        <f>VLOOKUP($D2059,metadata!$B$2:$S$450,3,FALSE)</f>
        <v>Geographic variation in photoperiodic response for the induction of pupal diapause in the Aristolochia-feeding butterfly Atrophaneura alcinous</v>
      </c>
      <c r="G2059" t="str">
        <f>VLOOKUP($D2059,metadata!$B$2:$S$450,4,FALSE)</f>
        <v>10.1303/aez.2005.347</v>
      </c>
      <c r="H2059" t="str">
        <f>VLOOKUP($D2059,metadata!$B$2:$S$450,5,FALSE)</f>
        <v>y</v>
      </c>
      <c r="I2059" t="str">
        <f>VLOOKUP($D2059,metadata!$B$2:$S$450,6,FALSE)</f>
        <v>a</v>
      </c>
      <c r="J2059" t="str">
        <f>VLOOKUP($D2059,metadata!$B$2:$S$450,7,FALSE)</f>
        <v>i</v>
      </c>
      <c r="K2059">
        <f>VLOOKUP($D2059,metadata!$B$2:$S$450,8,FALSE)</f>
        <v>7</v>
      </c>
      <c r="L2059">
        <f>VLOOKUP($D2059,metadata!$B$2:$S$450,9,FALSE)</f>
        <v>5</v>
      </c>
      <c r="M2059">
        <f>VLOOKUP($D2059,metadata!$B$2:$S$450,10,FALSE)</f>
        <v>0</v>
      </c>
      <c r="N2059" t="str">
        <f>VLOOKUP($D2059,metadata!$B$2:$S$450,11,FALSE)</f>
        <v>Atrophaneura alcinous</v>
      </c>
      <c r="O2059" t="str">
        <f>VLOOKUP($D2059,metadata!$B$2:$S$450,12,FALSE)</f>
        <v>lepidoptera</v>
      </c>
      <c r="P2059" t="str">
        <f>VLOOKUP($D2059,metadata!$B$2:$S$450,13,FALSE)</f>
        <v xml:space="preserve"> Fuchu</v>
      </c>
      <c r="Q2059">
        <f>VLOOKUP($D2059,metadata!$B$2:$S$450,14,FALSE)</f>
        <v>35.668968999999997</v>
      </c>
      <c r="R2059">
        <f>VLOOKUP($D2059,metadata!$B$2:$S$450,15,FALSE)</f>
        <v>139.47766899999999</v>
      </c>
      <c r="S2059">
        <f>VLOOKUP($D2059,metadata!$B$2:$S$450,16,FALSE)</f>
        <v>0.05</v>
      </c>
      <c r="T2059">
        <f>VLOOKUP($D2059,metadata!$B$2:$S$450,17,FALSE)</f>
        <v>50</v>
      </c>
      <c r="U2059">
        <f>VLOOKUP($D2059,metadata!$B$2:$S$450,18,FALSE)</f>
        <v>0</v>
      </c>
      <c r="V2059">
        <f>VLOOKUP($D2059,metadata!$B$2:$Z$450,19,FALSE)</f>
        <v>25</v>
      </c>
      <c r="W2059" t="str">
        <f>VLOOKUP($D2059,metadata!$B$2:$Z$450,20,FALSE)</f>
        <v>global average</v>
      </c>
      <c r="X2059">
        <f>VLOOKUP($D2059,metadata!$B$2:$Z$450,21,FALSE)</f>
        <v>0</v>
      </c>
      <c r="Y2059">
        <f>VLOOKUP($D2059,metadata!$B$2:$Z$450,22,FALSE)</f>
        <v>19</v>
      </c>
      <c r="Z2059">
        <f>VLOOKUP($D2059,metadata!$B$2:$Z$450,23,FALSE)</f>
        <v>0</v>
      </c>
      <c r="AA2059">
        <f>VLOOKUP($D2059,metadata!$B$2:$Z$450,24,FALSE)</f>
        <v>0</v>
      </c>
      <c r="AB2059">
        <f>VLOOKUP($D2059,metadata!$B$2:$Z$450,25,FALSE)</f>
        <v>0</v>
      </c>
    </row>
    <row r="2060" spans="3:28" x14ac:dyDescent="0.3">
      <c r="C2060">
        <v>2059</v>
      </c>
      <c r="D2060" s="11" t="str">
        <f t="shared" si="32"/>
        <v>19- Fuchu</v>
      </c>
      <c r="E2060" t="str">
        <f>VLOOKUP($D2060,metadata!$B$2:$S$450,2,FALSE)</f>
        <v>Kato, Y</v>
      </c>
      <c r="F2060" t="str">
        <f>VLOOKUP($D2060,metadata!$B$2:$S$450,3,FALSE)</f>
        <v>Geographic variation in photoperiodic response for the induction of pupal diapause in the Aristolochia-feeding butterfly Atrophaneura alcinous</v>
      </c>
      <c r="G2060" t="str">
        <f>VLOOKUP($D2060,metadata!$B$2:$S$450,4,FALSE)</f>
        <v>10.1303/aez.2005.347</v>
      </c>
      <c r="H2060" t="str">
        <f>VLOOKUP($D2060,metadata!$B$2:$S$450,5,FALSE)</f>
        <v>y</v>
      </c>
      <c r="I2060" t="str">
        <f>VLOOKUP($D2060,metadata!$B$2:$S$450,6,FALSE)</f>
        <v>a</v>
      </c>
      <c r="J2060" t="str">
        <f>VLOOKUP($D2060,metadata!$B$2:$S$450,7,FALSE)</f>
        <v>i</v>
      </c>
      <c r="K2060">
        <f>VLOOKUP($D2060,metadata!$B$2:$S$450,8,FALSE)</f>
        <v>7</v>
      </c>
      <c r="L2060">
        <f>VLOOKUP($D2060,metadata!$B$2:$S$450,9,FALSE)</f>
        <v>5</v>
      </c>
      <c r="M2060">
        <f>VLOOKUP($D2060,metadata!$B$2:$S$450,10,FALSE)</f>
        <v>0</v>
      </c>
      <c r="N2060" t="str">
        <f>VLOOKUP($D2060,metadata!$B$2:$S$450,11,FALSE)</f>
        <v>Atrophaneura alcinous</v>
      </c>
      <c r="O2060" t="str">
        <f>VLOOKUP($D2060,metadata!$B$2:$S$450,12,FALSE)</f>
        <v>lepidoptera</v>
      </c>
      <c r="P2060" t="str">
        <f>VLOOKUP($D2060,metadata!$B$2:$S$450,13,FALSE)</f>
        <v xml:space="preserve"> Fuchu</v>
      </c>
      <c r="Q2060">
        <f>VLOOKUP($D2060,metadata!$B$2:$S$450,14,FALSE)</f>
        <v>35.668968999999997</v>
      </c>
      <c r="R2060">
        <f>VLOOKUP($D2060,metadata!$B$2:$S$450,15,FALSE)</f>
        <v>139.47766899999999</v>
      </c>
      <c r="S2060">
        <f>VLOOKUP($D2060,metadata!$B$2:$S$450,16,FALSE)</f>
        <v>0.05</v>
      </c>
      <c r="T2060">
        <f>VLOOKUP($D2060,metadata!$B$2:$S$450,17,FALSE)</f>
        <v>50</v>
      </c>
      <c r="U2060">
        <f>VLOOKUP($D2060,metadata!$B$2:$S$450,18,FALSE)</f>
        <v>0</v>
      </c>
      <c r="V2060">
        <f>VLOOKUP($D2060,metadata!$B$2:$Z$450,19,FALSE)</f>
        <v>25</v>
      </c>
      <c r="W2060" t="str">
        <f>VLOOKUP($D2060,metadata!$B$2:$Z$450,20,FALSE)</f>
        <v>global average</v>
      </c>
      <c r="X2060">
        <f>VLOOKUP($D2060,metadata!$B$2:$Z$450,21,FALSE)</f>
        <v>0</v>
      </c>
      <c r="Y2060">
        <f>VLOOKUP($D2060,metadata!$B$2:$Z$450,22,FALSE)</f>
        <v>19</v>
      </c>
      <c r="Z2060">
        <f>VLOOKUP($D2060,metadata!$B$2:$Z$450,23,FALSE)</f>
        <v>0</v>
      </c>
      <c r="AA2060">
        <f>VLOOKUP($D2060,metadata!$B$2:$Z$450,24,FALSE)</f>
        <v>0</v>
      </c>
      <c r="AB2060">
        <f>VLOOKUP($D2060,metadata!$B$2:$Z$450,25,FALSE)</f>
        <v>0</v>
      </c>
    </row>
    <row r="2061" spans="3:28" x14ac:dyDescent="0.3">
      <c r="C2061">
        <v>2060</v>
      </c>
      <c r="D2061" s="11" t="str">
        <f t="shared" si="32"/>
        <v>19- Fuchu</v>
      </c>
      <c r="E2061" t="str">
        <f>VLOOKUP($D2061,metadata!$B$2:$S$450,2,FALSE)</f>
        <v>Kato, Y</v>
      </c>
      <c r="F2061" t="str">
        <f>VLOOKUP($D2061,metadata!$B$2:$S$450,3,FALSE)</f>
        <v>Geographic variation in photoperiodic response for the induction of pupal diapause in the Aristolochia-feeding butterfly Atrophaneura alcinous</v>
      </c>
      <c r="G2061" t="str">
        <f>VLOOKUP($D2061,metadata!$B$2:$S$450,4,FALSE)</f>
        <v>10.1303/aez.2005.347</v>
      </c>
      <c r="H2061" t="str">
        <f>VLOOKUP($D2061,metadata!$B$2:$S$450,5,FALSE)</f>
        <v>y</v>
      </c>
      <c r="I2061" t="str">
        <f>VLOOKUP($D2061,metadata!$B$2:$S$450,6,FALSE)</f>
        <v>a</v>
      </c>
      <c r="J2061" t="str">
        <f>VLOOKUP($D2061,metadata!$B$2:$S$450,7,FALSE)</f>
        <v>i</v>
      </c>
      <c r="K2061">
        <f>VLOOKUP($D2061,metadata!$B$2:$S$450,8,FALSE)</f>
        <v>7</v>
      </c>
      <c r="L2061">
        <f>VLOOKUP($D2061,metadata!$B$2:$S$450,9,FALSE)</f>
        <v>5</v>
      </c>
      <c r="M2061">
        <f>VLOOKUP($D2061,metadata!$B$2:$S$450,10,FALSE)</f>
        <v>0</v>
      </c>
      <c r="N2061" t="str">
        <f>VLOOKUP($D2061,metadata!$B$2:$S$450,11,FALSE)</f>
        <v>Atrophaneura alcinous</v>
      </c>
      <c r="O2061" t="str">
        <f>VLOOKUP($D2061,metadata!$B$2:$S$450,12,FALSE)</f>
        <v>lepidoptera</v>
      </c>
      <c r="P2061" t="str">
        <f>VLOOKUP($D2061,metadata!$B$2:$S$450,13,FALSE)</f>
        <v xml:space="preserve"> Fuchu</v>
      </c>
      <c r="Q2061">
        <f>VLOOKUP($D2061,metadata!$B$2:$S$450,14,FALSE)</f>
        <v>35.668968999999997</v>
      </c>
      <c r="R2061">
        <f>VLOOKUP($D2061,metadata!$B$2:$S$450,15,FALSE)</f>
        <v>139.47766899999999</v>
      </c>
      <c r="S2061">
        <f>VLOOKUP($D2061,metadata!$B$2:$S$450,16,FALSE)</f>
        <v>0.05</v>
      </c>
      <c r="T2061">
        <f>VLOOKUP($D2061,metadata!$B$2:$S$450,17,FALSE)</f>
        <v>50</v>
      </c>
      <c r="U2061">
        <f>VLOOKUP($D2061,metadata!$B$2:$S$450,18,FALSE)</f>
        <v>0</v>
      </c>
      <c r="V2061">
        <f>VLOOKUP($D2061,metadata!$B$2:$Z$450,19,FALSE)</f>
        <v>25</v>
      </c>
      <c r="W2061" t="str">
        <f>VLOOKUP($D2061,metadata!$B$2:$Z$450,20,FALSE)</f>
        <v>global average</v>
      </c>
      <c r="X2061">
        <f>VLOOKUP($D2061,metadata!$B$2:$Z$450,21,FALSE)</f>
        <v>0</v>
      </c>
      <c r="Y2061">
        <f>VLOOKUP($D2061,metadata!$B$2:$Z$450,22,FALSE)</f>
        <v>19</v>
      </c>
      <c r="Z2061">
        <f>VLOOKUP($D2061,metadata!$B$2:$Z$450,23,FALSE)</f>
        <v>0</v>
      </c>
      <c r="AA2061">
        <f>VLOOKUP($D2061,metadata!$B$2:$Z$450,24,FALSE)</f>
        <v>0</v>
      </c>
      <c r="AB2061">
        <f>VLOOKUP($D2061,metadata!$B$2:$Z$450,25,FALSE)</f>
        <v>0</v>
      </c>
    </row>
    <row r="2062" spans="3:28" x14ac:dyDescent="0.3">
      <c r="C2062">
        <v>2061</v>
      </c>
      <c r="D2062" s="11" t="str">
        <f t="shared" si="32"/>
        <v>19- Fuchu</v>
      </c>
      <c r="E2062" t="str">
        <f>VLOOKUP($D2062,metadata!$B$2:$S$450,2,FALSE)</f>
        <v>Kato, Y</v>
      </c>
      <c r="F2062" t="str">
        <f>VLOOKUP($D2062,metadata!$B$2:$S$450,3,FALSE)</f>
        <v>Geographic variation in photoperiodic response for the induction of pupal diapause in the Aristolochia-feeding butterfly Atrophaneura alcinous</v>
      </c>
      <c r="G2062" t="str">
        <f>VLOOKUP($D2062,metadata!$B$2:$S$450,4,FALSE)</f>
        <v>10.1303/aez.2005.347</v>
      </c>
      <c r="H2062" t="str">
        <f>VLOOKUP($D2062,metadata!$B$2:$S$450,5,FALSE)</f>
        <v>y</v>
      </c>
      <c r="I2062" t="str">
        <f>VLOOKUP($D2062,metadata!$B$2:$S$450,6,FALSE)</f>
        <v>a</v>
      </c>
      <c r="J2062" t="str">
        <f>VLOOKUP($D2062,metadata!$B$2:$S$450,7,FALSE)</f>
        <v>i</v>
      </c>
      <c r="K2062">
        <f>VLOOKUP($D2062,metadata!$B$2:$S$450,8,FALSE)</f>
        <v>7</v>
      </c>
      <c r="L2062">
        <f>VLOOKUP($D2062,metadata!$B$2:$S$450,9,FALSE)</f>
        <v>5</v>
      </c>
      <c r="M2062">
        <f>VLOOKUP($D2062,metadata!$B$2:$S$450,10,FALSE)</f>
        <v>0</v>
      </c>
      <c r="N2062" t="str">
        <f>VLOOKUP($D2062,metadata!$B$2:$S$450,11,FALSE)</f>
        <v>Atrophaneura alcinous</v>
      </c>
      <c r="O2062" t="str">
        <f>VLOOKUP($D2062,metadata!$B$2:$S$450,12,FALSE)</f>
        <v>lepidoptera</v>
      </c>
      <c r="P2062" t="str">
        <f>VLOOKUP($D2062,metadata!$B$2:$S$450,13,FALSE)</f>
        <v xml:space="preserve"> Fuchu</v>
      </c>
      <c r="Q2062">
        <f>VLOOKUP($D2062,metadata!$B$2:$S$450,14,FALSE)</f>
        <v>35.668968999999997</v>
      </c>
      <c r="R2062">
        <f>VLOOKUP($D2062,metadata!$B$2:$S$450,15,FALSE)</f>
        <v>139.47766899999999</v>
      </c>
      <c r="S2062">
        <f>VLOOKUP($D2062,metadata!$B$2:$S$450,16,FALSE)</f>
        <v>0.05</v>
      </c>
      <c r="T2062">
        <f>VLOOKUP($D2062,metadata!$B$2:$S$450,17,FALSE)</f>
        <v>50</v>
      </c>
      <c r="U2062">
        <f>VLOOKUP($D2062,metadata!$B$2:$S$450,18,FALSE)</f>
        <v>0</v>
      </c>
      <c r="V2062">
        <f>VLOOKUP($D2062,metadata!$B$2:$Z$450,19,FALSE)</f>
        <v>25</v>
      </c>
      <c r="W2062" t="str">
        <f>VLOOKUP($D2062,metadata!$B$2:$Z$450,20,FALSE)</f>
        <v>global average</v>
      </c>
      <c r="X2062">
        <f>VLOOKUP($D2062,metadata!$B$2:$Z$450,21,FALSE)</f>
        <v>0</v>
      </c>
      <c r="Y2062">
        <f>VLOOKUP($D2062,metadata!$B$2:$Z$450,22,FALSE)</f>
        <v>19</v>
      </c>
      <c r="Z2062">
        <f>VLOOKUP($D2062,metadata!$B$2:$Z$450,23,FALSE)</f>
        <v>0</v>
      </c>
      <c r="AA2062">
        <f>VLOOKUP($D2062,metadata!$B$2:$Z$450,24,FALSE)</f>
        <v>0</v>
      </c>
      <c r="AB2062">
        <f>VLOOKUP($D2062,metadata!$B$2:$Z$450,25,FALSE)</f>
        <v>0</v>
      </c>
    </row>
    <row r="2063" spans="3:28" x14ac:dyDescent="0.3">
      <c r="C2063">
        <v>2062</v>
      </c>
      <c r="D2063" s="11" t="str">
        <f t="shared" si="32"/>
        <v>19- Fuchu</v>
      </c>
      <c r="E2063" t="str">
        <f>VLOOKUP($D2063,metadata!$B$2:$S$450,2,FALSE)</f>
        <v>Kato, Y</v>
      </c>
      <c r="F2063" t="str">
        <f>VLOOKUP($D2063,metadata!$B$2:$S$450,3,FALSE)</f>
        <v>Geographic variation in photoperiodic response for the induction of pupal diapause in the Aristolochia-feeding butterfly Atrophaneura alcinous</v>
      </c>
      <c r="G2063" t="str">
        <f>VLOOKUP($D2063,metadata!$B$2:$S$450,4,FALSE)</f>
        <v>10.1303/aez.2005.347</v>
      </c>
      <c r="H2063" t="str">
        <f>VLOOKUP($D2063,metadata!$B$2:$S$450,5,FALSE)</f>
        <v>y</v>
      </c>
      <c r="I2063" t="str">
        <f>VLOOKUP($D2063,metadata!$B$2:$S$450,6,FALSE)</f>
        <v>a</v>
      </c>
      <c r="J2063" t="str">
        <f>VLOOKUP($D2063,metadata!$B$2:$S$450,7,FALSE)</f>
        <v>i</v>
      </c>
      <c r="K2063">
        <f>VLOOKUP($D2063,metadata!$B$2:$S$450,8,FALSE)</f>
        <v>7</v>
      </c>
      <c r="L2063">
        <f>VLOOKUP($D2063,metadata!$B$2:$S$450,9,FALSE)</f>
        <v>5</v>
      </c>
      <c r="M2063">
        <f>VLOOKUP($D2063,metadata!$B$2:$S$450,10,FALSE)</f>
        <v>0</v>
      </c>
      <c r="N2063" t="str">
        <f>VLOOKUP($D2063,metadata!$B$2:$S$450,11,FALSE)</f>
        <v>Atrophaneura alcinous</v>
      </c>
      <c r="O2063" t="str">
        <f>VLOOKUP($D2063,metadata!$B$2:$S$450,12,FALSE)</f>
        <v>lepidoptera</v>
      </c>
      <c r="P2063" t="str">
        <f>VLOOKUP($D2063,metadata!$B$2:$S$450,13,FALSE)</f>
        <v xml:space="preserve"> Fuchu</v>
      </c>
      <c r="Q2063">
        <f>VLOOKUP($D2063,metadata!$B$2:$S$450,14,FALSE)</f>
        <v>35.668968999999997</v>
      </c>
      <c r="R2063">
        <f>VLOOKUP($D2063,metadata!$B$2:$S$450,15,FALSE)</f>
        <v>139.47766899999999</v>
      </c>
      <c r="S2063">
        <f>VLOOKUP($D2063,metadata!$B$2:$S$450,16,FALSE)</f>
        <v>0.05</v>
      </c>
      <c r="T2063">
        <f>VLOOKUP($D2063,metadata!$B$2:$S$450,17,FALSE)</f>
        <v>50</v>
      </c>
      <c r="U2063">
        <f>VLOOKUP($D2063,metadata!$B$2:$S$450,18,FALSE)</f>
        <v>0</v>
      </c>
      <c r="V2063">
        <f>VLOOKUP($D2063,metadata!$B$2:$Z$450,19,FALSE)</f>
        <v>25</v>
      </c>
      <c r="W2063" t="str">
        <f>VLOOKUP($D2063,metadata!$B$2:$Z$450,20,FALSE)</f>
        <v>global average</v>
      </c>
      <c r="X2063">
        <f>VLOOKUP($D2063,metadata!$B$2:$Z$450,21,FALSE)</f>
        <v>0</v>
      </c>
      <c r="Y2063">
        <f>VLOOKUP($D2063,metadata!$B$2:$Z$450,22,FALSE)</f>
        <v>19</v>
      </c>
      <c r="Z2063">
        <f>VLOOKUP($D2063,metadata!$B$2:$Z$450,23,FALSE)</f>
        <v>0</v>
      </c>
      <c r="AA2063">
        <f>VLOOKUP($D2063,metadata!$B$2:$Z$450,24,FALSE)</f>
        <v>0</v>
      </c>
      <c r="AB2063">
        <f>VLOOKUP($D2063,metadata!$B$2:$Z$450,25,FALSE)</f>
        <v>0</v>
      </c>
    </row>
    <row r="2064" spans="3:28" x14ac:dyDescent="0.3">
      <c r="C2064">
        <v>2063</v>
      </c>
      <c r="D2064" s="11" t="str">
        <f t="shared" si="32"/>
        <v>19- Fuchu</v>
      </c>
      <c r="E2064" t="str">
        <f>VLOOKUP($D2064,metadata!$B$2:$S$450,2,FALSE)</f>
        <v>Kato, Y</v>
      </c>
      <c r="F2064" t="str">
        <f>VLOOKUP($D2064,metadata!$B$2:$S$450,3,FALSE)</f>
        <v>Geographic variation in photoperiodic response for the induction of pupal diapause in the Aristolochia-feeding butterfly Atrophaneura alcinous</v>
      </c>
      <c r="G2064" t="str">
        <f>VLOOKUP($D2064,metadata!$B$2:$S$450,4,FALSE)</f>
        <v>10.1303/aez.2005.347</v>
      </c>
      <c r="H2064" t="str">
        <f>VLOOKUP($D2064,metadata!$B$2:$S$450,5,FALSE)</f>
        <v>y</v>
      </c>
      <c r="I2064" t="str">
        <f>VLOOKUP($D2064,metadata!$B$2:$S$450,6,FALSE)</f>
        <v>a</v>
      </c>
      <c r="J2064" t="str">
        <f>VLOOKUP($D2064,metadata!$B$2:$S$450,7,FALSE)</f>
        <v>i</v>
      </c>
      <c r="K2064">
        <f>VLOOKUP($D2064,metadata!$B$2:$S$450,8,FALSE)</f>
        <v>7</v>
      </c>
      <c r="L2064">
        <f>VLOOKUP($D2064,metadata!$B$2:$S$450,9,FALSE)</f>
        <v>5</v>
      </c>
      <c r="M2064">
        <f>VLOOKUP($D2064,metadata!$B$2:$S$450,10,FALSE)</f>
        <v>0</v>
      </c>
      <c r="N2064" t="str">
        <f>VLOOKUP($D2064,metadata!$B$2:$S$450,11,FALSE)</f>
        <v>Atrophaneura alcinous</v>
      </c>
      <c r="O2064" t="str">
        <f>VLOOKUP($D2064,metadata!$B$2:$S$450,12,FALSE)</f>
        <v>lepidoptera</v>
      </c>
      <c r="P2064" t="str">
        <f>VLOOKUP($D2064,metadata!$B$2:$S$450,13,FALSE)</f>
        <v xml:space="preserve"> Fuchu</v>
      </c>
      <c r="Q2064">
        <f>VLOOKUP($D2064,metadata!$B$2:$S$450,14,FALSE)</f>
        <v>35.668968999999997</v>
      </c>
      <c r="R2064">
        <f>VLOOKUP($D2064,metadata!$B$2:$S$450,15,FALSE)</f>
        <v>139.47766899999999</v>
      </c>
      <c r="S2064">
        <f>VLOOKUP($D2064,metadata!$B$2:$S$450,16,FALSE)</f>
        <v>0.05</v>
      </c>
      <c r="T2064">
        <f>VLOOKUP($D2064,metadata!$B$2:$S$450,17,FALSE)</f>
        <v>50</v>
      </c>
      <c r="U2064">
        <f>VLOOKUP($D2064,metadata!$B$2:$S$450,18,FALSE)</f>
        <v>0</v>
      </c>
      <c r="V2064">
        <f>VLOOKUP($D2064,metadata!$B$2:$Z$450,19,FALSE)</f>
        <v>25</v>
      </c>
      <c r="W2064" t="str">
        <f>VLOOKUP($D2064,metadata!$B$2:$Z$450,20,FALSE)</f>
        <v>global average</v>
      </c>
      <c r="X2064">
        <f>VLOOKUP($D2064,metadata!$B$2:$Z$450,21,FALSE)</f>
        <v>0</v>
      </c>
      <c r="Y2064">
        <f>VLOOKUP($D2064,metadata!$B$2:$Z$450,22,FALSE)</f>
        <v>19</v>
      </c>
      <c r="Z2064">
        <f>VLOOKUP($D2064,metadata!$B$2:$Z$450,23,FALSE)</f>
        <v>0</v>
      </c>
      <c r="AA2064">
        <f>VLOOKUP($D2064,metadata!$B$2:$Z$450,24,FALSE)</f>
        <v>0</v>
      </c>
      <c r="AB2064">
        <f>VLOOKUP($D2064,metadata!$B$2:$Z$450,25,FALSE)</f>
        <v>0</v>
      </c>
    </row>
    <row r="2065" spans="3:28" x14ac:dyDescent="0.3">
      <c r="C2065">
        <v>2064</v>
      </c>
      <c r="D2065" s="11" t="str">
        <f t="shared" si="32"/>
        <v>19- Fuchu</v>
      </c>
      <c r="E2065" t="str">
        <f>VLOOKUP($D2065,metadata!$B$2:$S$450,2,FALSE)</f>
        <v>Kato, Y</v>
      </c>
      <c r="F2065" t="str">
        <f>VLOOKUP($D2065,metadata!$B$2:$S$450,3,FALSE)</f>
        <v>Geographic variation in photoperiodic response for the induction of pupal diapause in the Aristolochia-feeding butterfly Atrophaneura alcinous</v>
      </c>
      <c r="G2065" t="str">
        <f>VLOOKUP($D2065,metadata!$B$2:$S$450,4,FALSE)</f>
        <v>10.1303/aez.2005.347</v>
      </c>
      <c r="H2065" t="str">
        <f>VLOOKUP($D2065,metadata!$B$2:$S$450,5,FALSE)</f>
        <v>y</v>
      </c>
      <c r="I2065" t="str">
        <f>VLOOKUP($D2065,metadata!$B$2:$S$450,6,FALSE)</f>
        <v>a</v>
      </c>
      <c r="J2065" t="str">
        <f>VLOOKUP($D2065,metadata!$B$2:$S$450,7,FALSE)</f>
        <v>i</v>
      </c>
      <c r="K2065">
        <f>VLOOKUP($D2065,metadata!$B$2:$S$450,8,FALSE)</f>
        <v>7</v>
      </c>
      <c r="L2065">
        <f>VLOOKUP($D2065,metadata!$B$2:$S$450,9,FALSE)</f>
        <v>5</v>
      </c>
      <c r="M2065">
        <f>VLOOKUP($D2065,metadata!$B$2:$S$450,10,FALSE)</f>
        <v>0</v>
      </c>
      <c r="N2065" t="str">
        <f>VLOOKUP($D2065,metadata!$B$2:$S$450,11,FALSE)</f>
        <v>Atrophaneura alcinous</v>
      </c>
      <c r="O2065" t="str">
        <f>VLOOKUP($D2065,metadata!$B$2:$S$450,12,FALSE)</f>
        <v>lepidoptera</v>
      </c>
      <c r="P2065" t="str">
        <f>VLOOKUP($D2065,metadata!$B$2:$S$450,13,FALSE)</f>
        <v xml:space="preserve"> Fuchu</v>
      </c>
      <c r="Q2065">
        <f>VLOOKUP($D2065,metadata!$B$2:$S$450,14,FALSE)</f>
        <v>35.668968999999997</v>
      </c>
      <c r="R2065">
        <f>VLOOKUP($D2065,metadata!$B$2:$S$450,15,FALSE)</f>
        <v>139.47766899999999</v>
      </c>
      <c r="S2065">
        <f>VLOOKUP($D2065,metadata!$B$2:$S$450,16,FALSE)</f>
        <v>0.05</v>
      </c>
      <c r="T2065">
        <f>VLOOKUP($D2065,metadata!$B$2:$S$450,17,FALSE)</f>
        <v>50</v>
      </c>
      <c r="U2065">
        <f>VLOOKUP($D2065,metadata!$B$2:$S$450,18,FALSE)</f>
        <v>0</v>
      </c>
      <c r="V2065">
        <f>VLOOKUP($D2065,metadata!$B$2:$Z$450,19,FALSE)</f>
        <v>25</v>
      </c>
      <c r="W2065" t="str">
        <f>VLOOKUP($D2065,metadata!$B$2:$Z$450,20,FALSE)</f>
        <v>global average</v>
      </c>
      <c r="X2065">
        <f>VLOOKUP($D2065,metadata!$B$2:$Z$450,21,FALSE)</f>
        <v>0</v>
      </c>
      <c r="Y2065">
        <f>VLOOKUP($D2065,metadata!$B$2:$Z$450,22,FALSE)</f>
        <v>19</v>
      </c>
      <c r="Z2065">
        <f>VLOOKUP($D2065,metadata!$B$2:$Z$450,23,FALSE)</f>
        <v>0</v>
      </c>
      <c r="AA2065">
        <f>VLOOKUP($D2065,metadata!$B$2:$Z$450,24,FALSE)</f>
        <v>0</v>
      </c>
      <c r="AB2065">
        <f>VLOOKUP($D2065,metadata!$B$2:$Z$450,25,FALSE)</f>
        <v>0</v>
      </c>
    </row>
    <row r="2066" spans="3:28" x14ac:dyDescent="0.3">
      <c r="C2066">
        <v>2065</v>
      </c>
      <c r="D2066" s="11" t="str">
        <f t="shared" si="32"/>
        <v>19- Fuchu</v>
      </c>
      <c r="E2066" t="str">
        <f>VLOOKUP($D2066,metadata!$B$2:$S$450,2,FALSE)</f>
        <v>Kato, Y</v>
      </c>
      <c r="F2066" t="str">
        <f>VLOOKUP($D2066,metadata!$B$2:$S$450,3,FALSE)</f>
        <v>Geographic variation in photoperiodic response for the induction of pupal diapause in the Aristolochia-feeding butterfly Atrophaneura alcinous</v>
      </c>
      <c r="G2066" t="str">
        <f>VLOOKUP($D2066,metadata!$B$2:$S$450,4,FALSE)</f>
        <v>10.1303/aez.2005.347</v>
      </c>
      <c r="H2066" t="str">
        <f>VLOOKUP($D2066,metadata!$B$2:$S$450,5,FALSE)</f>
        <v>y</v>
      </c>
      <c r="I2066" t="str">
        <f>VLOOKUP($D2066,metadata!$B$2:$S$450,6,FALSE)</f>
        <v>a</v>
      </c>
      <c r="J2066" t="str">
        <f>VLOOKUP($D2066,metadata!$B$2:$S$450,7,FALSE)</f>
        <v>i</v>
      </c>
      <c r="K2066">
        <f>VLOOKUP($D2066,metadata!$B$2:$S$450,8,FALSE)</f>
        <v>7</v>
      </c>
      <c r="L2066">
        <f>VLOOKUP($D2066,metadata!$B$2:$S$450,9,FALSE)</f>
        <v>5</v>
      </c>
      <c r="M2066">
        <f>VLOOKUP($D2066,metadata!$B$2:$S$450,10,FALSE)</f>
        <v>0</v>
      </c>
      <c r="N2066" t="str">
        <f>VLOOKUP($D2066,metadata!$B$2:$S$450,11,FALSE)</f>
        <v>Atrophaneura alcinous</v>
      </c>
      <c r="O2066" t="str">
        <f>VLOOKUP($D2066,metadata!$B$2:$S$450,12,FALSE)</f>
        <v>lepidoptera</v>
      </c>
      <c r="P2066" t="str">
        <f>VLOOKUP($D2066,metadata!$B$2:$S$450,13,FALSE)</f>
        <v xml:space="preserve"> Fuchu</v>
      </c>
      <c r="Q2066">
        <f>VLOOKUP($D2066,metadata!$B$2:$S$450,14,FALSE)</f>
        <v>35.668968999999997</v>
      </c>
      <c r="R2066">
        <f>VLOOKUP($D2066,metadata!$B$2:$S$450,15,FALSE)</f>
        <v>139.47766899999999</v>
      </c>
      <c r="S2066">
        <f>VLOOKUP($D2066,metadata!$B$2:$S$450,16,FALSE)</f>
        <v>0.05</v>
      </c>
      <c r="T2066">
        <f>VLOOKUP($D2066,metadata!$B$2:$S$450,17,FALSE)</f>
        <v>50</v>
      </c>
      <c r="U2066">
        <f>VLOOKUP($D2066,metadata!$B$2:$S$450,18,FALSE)</f>
        <v>0</v>
      </c>
      <c r="V2066">
        <f>VLOOKUP($D2066,metadata!$B$2:$Z$450,19,FALSE)</f>
        <v>25</v>
      </c>
      <c r="W2066" t="str">
        <f>VLOOKUP($D2066,metadata!$B$2:$Z$450,20,FALSE)</f>
        <v>global average</v>
      </c>
      <c r="X2066">
        <f>VLOOKUP($D2066,metadata!$B$2:$Z$450,21,FALSE)</f>
        <v>0</v>
      </c>
      <c r="Y2066">
        <f>VLOOKUP($D2066,metadata!$B$2:$Z$450,22,FALSE)</f>
        <v>19</v>
      </c>
      <c r="Z2066">
        <f>VLOOKUP($D2066,metadata!$B$2:$Z$450,23,FALSE)</f>
        <v>0</v>
      </c>
      <c r="AA2066">
        <f>VLOOKUP($D2066,metadata!$B$2:$Z$450,24,FALSE)</f>
        <v>0</v>
      </c>
      <c r="AB2066">
        <f>VLOOKUP($D2066,metadata!$B$2:$Z$450,25,FALSE)</f>
        <v>0</v>
      </c>
    </row>
    <row r="2067" spans="3:28" x14ac:dyDescent="0.3">
      <c r="C2067">
        <v>2066</v>
      </c>
      <c r="D2067" s="11" t="str">
        <f t="shared" si="32"/>
        <v>19- Fuchu</v>
      </c>
      <c r="E2067" t="str">
        <f>VLOOKUP($D2067,metadata!$B$2:$S$450,2,FALSE)</f>
        <v>Kato, Y</v>
      </c>
      <c r="F2067" t="str">
        <f>VLOOKUP($D2067,metadata!$B$2:$S$450,3,FALSE)</f>
        <v>Geographic variation in photoperiodic response for the induction of pupal diapause in the Aristolochia-feeding butterfly Atrophaneura alcinous</v>
      </c>
      <c r="G2067" t="str">
        <f>VLOOKUP($D2067,metadata!$B$2:$S$450,4,FALSE)</f>
        <v>10.1303/aez.2005.347</v>
      </c>
      <c r="H2067" t="str">
        <f>VLOOKUP($D2067,metadata!$B$2:$S$450,5,FALSE)</f>
        <v>y</v>
      </c>
      <c r="I2067" t="str">
        <f>VLOOKUP($D2067,metadata!$B$2:$S$450,6,FALSE)</f>
        <v>a</v>
      </c>
      <c r="J2067" t="str">
        <f>VLOOKUP($D2067,metadata!$B$2:$S$450,7,FALSE)</f>
        <v>i</v>
      </c>
      <c r="K2067">
        <f>VLOOKUP($D2067,metadata!$B$2:$S$450,8,FALSE)</f>
        <v>7</v>
      </c>
      <c r="L2067">
        <f>VLOOKUP($D2067,metadata!$B$2:$S$450,9,FALSE)</f>
        <v>5</v>
      </c>
      <c r="M2067">
        <f>VLOOKUP($D2067,metadata!$B$2:$S$450,10,FALSE)</f>
        <v>0</v>
      </c>
      <c r="N2067" t="str">
        <f>VLOOKUP($D2067,metadata!$B$2:$S$450,11,FALSE)</f>
        <v>Atrophaneura alcinous</v>
      </c>
      <c r="O2067" t="str">
        <f>VLOOKUP($D2067,metadata!$B$2:$S$450,12,FALSE)</f>
        <v>lepidoptera</v>
      </c>
      <c r="P2067" t="str">
        <f>VLOOKUP($D2067,metadata!$B$2:$S$450,13,FALSE)</f>
        <v xml:space="preserve"> Fuchu</v>
      </c>
      <c r="Q2067">
        <f>VLOOKUP($D2067,metadata!$B$2:$S$450,14,FALSE)</f>
        <v>35.668968999999997</v>
      </c>
      <c r="R2067">
        <f>VLOOKUP($D2067,metadata!$B$2:$S$450,15,FALSE)</f>
        <v>139.47766899999999</v>
      </c>
      <c r="S2067">
        <f>VLOOKUP($D2067,metadata!$B$2:$S$450,16,FALSE)</f>
        <v>0.05</v>
      </c>
      <c r="T2067">
        <f>VLOOKUP($D2067,metadata!$B$2:$S$450,17,FALSE)</f>
        <v>50</v>
      </c>
      <c r="U2067">
        <f>VLOOKUP($D2067,metadata!$B$2:$S$450,18,FALSE)</f>
        <v>0</v>
      </c>
      <c r="V2067">
        <f>VLOOKUP($D2067,metadata!$B$2:$Z$450,19,FALSE)</f>
        <v>25</v>
      </c>
      <c r="W2067" t="str">
        <f>VLOOKUP($D2067,metadata!$B$2:$Z$450,20,FALSE)</f>
        <v>global average</v>
      </c>
      <c r="X2067">
        <f>VLOOKUP($D2067,metadata!$B$2:$Z$450,21,FALSE)</f>
        <v>0</v>
      </c>
      <c r="Y2067">
        <f>VLOOKUP($D2067,metadata!$B$2:$Z$450,22,FALSE)</f>
        <v>19</v>
      </c>
      <c r="Z2067">
        <f>VLOOKUP($D2067,metadata!$B$2:$Z$450,23,FALSE)</f>
        <v>0</v>
      </c>
      <c r="AA2067">
        <f>VLOOKUP($D2067,metadata!$B$2:$Z$450,24,FALSE)</f>
        <v>0</v>
      </c>
      <c r="AB2067">
        <f>VLOOKUP($D2067,metadata!$B$2:$Z$450,25,FALSE)</f>
        <v>0</v>
      </c>
    </row>
    <row r="2068" spans="3:28" x14ac:dyDescent="0.3">
      <c r="C2068">
        <v>2067</v>
      </c>
      <c r="D2068" s="11" t="str">
        <f t="shared" si="32"/>
        <v>19- Fuchu</v>
      </c>
      <c r="E2068" t="str">
        <f>VLOOKUP($D2068,metadata!$B$2:$S$450,2,FALSE)</f>
        <v>Kato, Y</v>
      </c>
      <c r="F2068" t="str">
        <f>VLOOKUP($D2068,metadata!$B$2:$S$450,3,FALSE)</f>
        <v>Geographic variation in photoperiodic response for the induction of pupal diapause in the Aristolochia-feeding butterfly Atrophaneura alcinous</v>
      </c>
      <c r="G2068" t="str">
        <f>VLOOKUP($D2068,metadata!$B$2:$S$450,4,FALSE)</f>
        <v>10.1303/aez.2005.347</v>
      </c>
      <c r="H2068" t="str">
        <f>VLOOKUP($D2068,metadata!$B$2:$S$450,5,FALSE)</f>
        <v>y</v>
      </c>
      <c r="I2068" t="str">
        <f>VLOOKUP($D2068,metadata!$B$2:$S$450,6,FALSE)</f>
        <v>a</v>
      </c>
      <c r="J2068" t="str">
        <f>VLOOKUP($D2068,metadata!$B$2:$S$450,7,FALSE)</f>
        <v>i</v>
      </c>
      <c r="K2068">
        <f>VLOOKUP($D2068,metadata!$B$2:$S$450,8,FALSE)</f>
        <v>7</v>
      </c>
      <c r="L2068">
        <f>VLOOKUP($D2068,metadata!$B$2:$S$450,9,FALSE)</f>
        <v>5</v>
      </c>
      <c r="M2068">
        <f>VLOOKUP($D2068,metadata!$B$2:$S$450,10,FALSE)</f>
        <v>0</v>
      </c>
      <c r="N2068" t="str">
        <f>VLOOKUP($D2068,metadata!$B$2:$S$450,11,FALSE)</f>
        <v>Atrophaneura alcinous</v>
      </c>
      <c r="O2068" t="str">
        <f>VLOOKUP($D2068,metadata!$B$2:$S$450,12,FALSE)</f>
        <v>lepidoptera</v>
      </c>
      <c r="P2068" t="str">
        <f>VLOOKUP($D2068,metadata!$B$2:$S$450,13,FALSE)</f>
        <v xml:space="preserve"> Fuchu</v>
      </c>
      <c r="Q2068">
        <f>VLOOKUP($D2068,metadata!$B$2:$S$450,14,FALSE)</f>
        <v>35.668968999999997</v>
      </c>
      <c r="R2068">
        <f>VLOOKUP($D2068,metadata!$B$2:$S$450,15,FALSE)</f>
        <v>139.47766899999999</v>
      </c>
      <c r="S2068">
        <f>VLOOKUP($D2068,metadata!$B$2:$S$450,16,FALSE)</f>
        <v>0.05</v>
      </c>
      <c r="T2068">
        <f>VLOOKUP($D2068,metadata!$B$2:$S$450,17,FALSE)</f>
        <v>50</v>
      </c>
      <c r="U2068">
        <f>VLOOKUP($D2068,metadata!$B$2:$S$450,18,FALSE)</f>
        <v>0</v>
      </c>
      <c r="V2068">
        <f>VLOOKUP($D2068,metadata!$B$2:$Z$450,19,FALSE)</f>
        <v>25</v>
      </c>
      <c r="W2068" t="str">
        <f>VLOOKUP($D2068,metadata!$B$2:$Z$450,20,FALSE)</f>
        <v>global average</v>
      </c>
      <c r="X2068">
        <f>VLOOKUP($D2068,metadata!$B$2:$Z$450,21,FALSE)</f>
        <v>0</v>
      </c>
      <c r="Y2068">
        <f>VLOOKUP($D2068,metadata!$B$2:$Z$450,22,FALSE)</f>
        <v>19</v>
      </c>
      <c r="Z2068">
        <f>VLOOKUP($D2068,metadata!$B$2:$Z$450,23,FALSE)</f>
        <v>0</v>
      </c>
      <c r="AA2068">
        <f>VLOOKUP($D2068,metadata!$B$2:$Z$450,24,FALSE)</f>
        <v>0</v>
      </c>
      <c r="AB2068">
        <f>VLOOKUP($D2068,metadata!$B$2:$Z$450,25,FALSE)</f>
        <v>0</v>
      </c>
    </row>
    <row r="2069" spans="3:28" x14ac:dyDescent="0.3">
      <c r="C2069">
        <v>2068</v>
      </c>
      <c r="D2069" s="11" t="str">
        <f t="shared" si="32"/>
        <v>19- Fuchu</v>
      </c>
      <c r="E2069" t="str">
        <f>VLOOKUP($D2069,metadata!$B$2:$S$450,2,FALSE)</f>
        <v>Kato, Y</v>
      </c>
      <c r="F2069" t="str">
        <f>VLOOKUP($D2069,metadata!$B$2:$S$450,3,FALSE)</f>
        <v>Geographic variation in photoperiodic response for the induction of pupal diapause in the Aristolochia-feeding butterfly Atrophaneura alcinous</v>
      </c>
      <c r="G2069" t="str">
        <f>VLOOKUP($D2069,metadata!$B$2:$S$450,4,FALSE)</f>
        <v>10.1303/aez.2005.347</v>
      </c>
      <c r="H2069" t="str">
        <f>VLOOKUP($D2069,metadata!$B$2:$S$450,5,FALSE)</f>
        <v>y</v>
      </c>
      <c r="I2069" t="str">
        <f>VLOOKUP($D2069,metadata!$B$2:$S$450,6,FALSE)</f>
        <v>a</v>
      </c>
      <c r="J2069" t="str">
        <f>VLOOKUP($D2069,metadata!$B$2:$S$450,7,FALSE)</f>
        <v>i</v>
      </c>
      <c r="K2069">
        <f>VLOOKUP($D2069,metadata!$B$2:$S$450,8,FALSE)</f>
        <v>7</v>
      </c>
      <c r="L2069">
        <f>VLOOKUP($D2069,metadata!$B$2:$S$450,9,FALSE)</f>
        <v>5</v>
      </c>
      <c r="M2069">
        <f>VLOOKUP($D2069,metadata!$B$2:$S$450,10,FALSE)</f>
        <v>0</v>
      </c>
      <c r="N2069" t="str">
        <f>VLOOKUP($D2069,metadata!$B$2:$S$450,11,FALSE)</f>
        <v>Atrophaneura alcinous</v>
      </c>
      <c r="O2069" t="str">
        <f>VLOOKUP($D2069,metadata!$B$2:$S$450,12,FALSE)</f>
        <v>lepidoptera</v>
      </c>
      <c r="P2069" t="str">
        <f>VLOOKUP($D2069,metadata!$B$2:$S$450,13,FALSE)</f>
        <v xml:space="preserve"> Fuchu</v>
      </c>
      <c r="Q2069">
        <f>VLOOKUP($D2069,metadata!$B$2:$S$450,14,FALSE)</f>
        <v>35.668968999999997</v>
      </c>
      <c r="R2069">
        <f>VLOOKUP($D2069,metadata!$B$2:$S$450,15,FALSE)</f>
        <v>139.47766899999999</v>
      </c>
      <c r="S2069">
        <f>VLOOKUP($D2069,metadata!$B$2:$S$450,16,FALSE)</f>
        <v>0.05</v>
      </c>
      <c r="T2069">
        <f>VLOOKUP($D2069,metadata!$B$2:$S$450,17,FALSE)</f>
        <v>50</v>
      </c>
      <c r="U2069">
        <f>VLOOKUP($D2069,metadata!$B$2:$S$450,18,FALSE)</f>
        <v>0</v>
      </c>
      <c r="V2069">
        <f>VLOOKUP($D2069,metadata!$B$2:$Z$450,19,FALSE)</f>
        <v>25</v>
      </c>
      <c r="W2069" t="str">
        <f>VLOOKUP($D2069,metadata!$B$2:$Z$450,20,FALSE)</f>
        <v>global average</v>
      </c>
      <c r="X2069">
        <f>VLOOKUP($D2069,metadata!$B$2:$Z$450,21,FALSE)</f>
        <v>0</v>
      </c>
      <c r="Y2069">
        <f>VLOOKUP($D2069,metadata!$B$2:$Z$450,22,FALSE)</f>
        <v>19</v>
      </c>
      <c r="Z2069">
        <f>VLOOKUP($D2069,metadata!$B$2:$Z$450,23,FALSE)</f>
        <v>0</v>
      </c>
      <c r="AA2069">
        <f>VLOOKUP($D2069,metadata!$B$2:$Z$450,24,FALSE)</f>
        <v>0</v>
      </c>
      <c r="AB2069">
        <f>VLOOKUP($D2069,metadata!$B$2:$Z$450,25,FALSE)</f>
        <v>0</v>
      </c>
    </row>
    <row r="2070" spans="3:28" x14ac:dyDescent="0.3">
      <c r="C2070">
        <v>2069</v>
      </c>
      <c r="D2070" s="11" t="str">
        <f t="shared" si="32"/>
        <v>19- Fuchu</v>
      </c>
      <c r="E2070" t="str">
        <f>VLOOKUP($D2070,metadata!$B$2:$S$450,2,FALSE)</f>
        <v>Kato, Y</v>
      </c>
      <c r="F2070" t="str">
        <f>VLOOKUP($D2070,metadata!$B$2:$S$450,3,FALSE)</f>
        <v>Geographic variation in photoperiodic response for the induction of pupal diapause in the Aristolochia-feeding butterfly Atrophaneura alcinous</v>
      </c>
      <c r="G2070" t="str">
        <f>VLOOKUP($D2070,metadata!$B$2:$S$450,4,FALSE)</f>
        <v>10.1303/aez.2005.347</v>
      </c>
      <c r="H2070" t="str">
        <f>VLOOKUP($D2070,metadata!$B$2:$S$450,5,FALSE)</f>
        <v>y</v>
      </c>
      <c r="I2070" t="str">
        <f>VLOOKUP($D2070,metadata!$B$2:$S$450,6,FALSE)</f>
        <v>a</v>
      </c>
      <c r="J2070" t="str">
        <f>VLOOKUP($D2070,metadata!$B$2:$S$450,7,FALSE)</f>
        <v>i</v>
      </c>
      <c r="K2070">
        <f>VLOOKUP($D2070,metadata!$B$2:$S$450,8,FALSE)</f>
        <v>7</v>
      </c>
      <c r="L2070">
        <f>VLOOKUP($D2070,metadata!$B$2:$S$450,9,FALSE)</f>
        <v>5</v>
      </c>
      <c r="M2070">
        <f>VLOOKUP($D2070,metadata!$B$2:$S$450,10,FALSE)</f>
        <v>0</v>
      </c>
      <c r="N2070" t="str">
        <f>VLOOKUP($D2070,metadata!$B$2:$S$450,11,FALSE)</f>
        <v>Atrophaneura alcinous</v>
      </c>
      <c r="O2070" t="str">
        <f>VLOOKUP($D2070,metadata!$B$2:$S$450,12,FALSE)</f>
        <v>lepidoptera</v>
      </c>
      <c r="P2070" t="str">
        <f>VLOOKUP($D2070,metadata!$B$2:$S$450,13,FALSE)</f>
        <v xml:space="preserve"> Fuchu</v>
      </c>
      <c r="Q2070">
        <f>VLOOKUP($D2070,metadata!$B$2:$S$450,14,FALSE)</f>
        <v>35.668968999999997</v>
      </c>
      <c r="R2070">
        <f>VLOOKUP($D2070,metadata!$B$2:$S$450,15,FALSE)</f>
        <v>139.47766899999999</v>
      </c>
      <c r="S2070">
        <f>VLOOKUP($D2070,metadata!$B$2:$S$450,16,FALSE)</f>
        <v>0.05</v>
      </c>
      <c r="T2070">
        <f>VLOOKUP($D2070,metadata!$B$2:$S$450,17,FALSE)</f>
        <v>50</v>
      </c>
      <c r="U2070">
        <f>VLOOKUP($D2070,metadata!$B$2:$S$450,18,FALSE)</f>
        <v>0</v>
      </c>
      <c r="V2070">
        <f>VLOOKUP($D2070,metadata!$B$2:$Z$450,19,FALSE)</f>
        <v>25</v>
      </c>
      <c r="W2070" t="str">
        <f>VLOOKUP($D2070,metadata!$B$2:$Z$450,20,FALSE)</f>
        <v>global average</v>
      </c>
      <c r="X2070">
        <f>VLOOKUP($D2070,metadata!$B$2:$Z$450,21,FALSE)</f>
        <v>0</v>
      </c>
      <c r="Y2070">
        <f>VLOOKUP($D2070,metadata!$B$2:$Z$450,22,FALSE)</f>
        <v>19</v>
      </c>
      <c r="Z2070">
        <f>VLOOKUP($D2070,metadata!$B$2:$Z$450,23,FALSE)</f>
        <v>0</v>
      </c>
      <c r="AA2070">
        <f>VLOOKUP($D2070,metadata!$B$2:$Z$450,24,FALSE)</f>
        <v>0</v>
      </c>
      <c r="AB2070">
        <f>VLOOKUP($D2070,metadata!$B$2:$Z$450,25,FALSE)</f>
        <v>0</v>
      </c>
    </row>
    <row r="2071" spans="3:28" x14ac:dyDescent="0.3">
      <c r="C2071">
        <v>2070</v>
      </c>
      <c r="D2071" s="11" t="str">
        <f t="shared" si="32"/>
        <v>19- Fuchu</v>
      </c>
      <c r="E2071" t="str">
        <f>VLOOKUP($D2071,metadata!$B$2:$S$450,2,FALSE)</f>
        <v>Kato, Y</v>
      </c>
      <c r="F2071" t="str">
        <f>VLOOKUP($D2071,metadata!$B$2:$S$450,3,FALSE)</f>
        <v>Geographic variation in photoperiodic response for the induction of pupal diapause in the Aristolochia-feeding butterfly Atrophaneura alcinous</v>
      </c>
      <c r="G2071" t="str">
        <f>VLOOKUP($D2071,metadata!$B$2:$S$450,4,FALSE)</f>
        <v>10.1303/aez.2005.347</v>
      </c>
      <c r="H2071" t="str">
        <f>VLOOKUP($D2071,metadata!$B$2:$S$450,5,FALSE)</f>
        <v>y</v>
      </c>
      <c r="I2071" t="str">
        <f>VLOOKUP($D2071,metadata!$B$2:$S$450,6,FALSE)</f>
        <v>a</v>
      </c>
      <c r="J2071" t="str">
        <f>VLOOKUP($D2071,metadata!$B$2:$S$450,7,FALSE)</f>
        <v>i</v>
      </c>
      <c r="K2071">
        <f>VLOOKUP($D2071,metadata!$B$2:$S$450,8,FALSE)</f>
        <v>7</v>
      </c>
      <c r="L2071">
        <f>VLOOKUP($D2071,metadata!$B$2:$S$450,9,FALSE)</f>
        <v>5</v>
      </c>
      <c r="M2071">
        <f>VLOOKUP($D2071,metadata!$B$2:$S$450,10,FALSE)</f>
        <v>0</v>
      </c>
      <c r="N2071" t="str">
        <f>VLOOKUP($D2071,metadata!$B$2:$S$450,11,FALSE)</f>
        <v>Atrophaneura alcinous</v>
      </c>
      <c r="O2071" t="str">
        <f>VLOOKUP($D2071,metadata!$B$2:$S$450,12,FALSE)</f>
        <v>lepidoptera</v>
      </c>
      <c r="P2071" t="str">
        <f>VLOOKUP($D2071,metadata!$B$2:$S$450,13,FALSE)</f>
        <v xml:space="preserve"> Fuchu</v>
      </c>
      <c r="Q2071">
        <f>VLOOKUP($D2071,metadata!$B$2:$S$450,14,FALSE)</f>
        <v>35.668968999999997</v>
      </c>
      <c r="R2071">
        <f>VLOOKUP($D2071,metadata!$B$2:$S$450,15,FALSE)</f>
        <v>139.47766899999999</v>
      </c>
      <c r="S2071">
        <f>VLOOKUP($D2071,metadata!$B$2:$S$450,16,FALSE)</f>
        <v>0.05</v>
      </c>
      <c r="T2071">
        <f>VLOOKUP($D2071,metadata!$B$2:$S$450,17,FALSE)</f>
        <v>50</v>
      </c>
      <c r="U2071">
        <f>VLOOKUP($D2071,metadata!$B$2:$S$450,18,FALSE)</f>
        <v>0</v>
      </c>
      <c r="V2071">
        <f>VLOOKUP($D2071,metadata!$B$2:$Z$450,19,FALSE)</f>
        <v>25</v>
      </c>
      <c r="W2071" t="str">
        <f>VLOOKUP($D2071,metadata!$B$2:$Z$450,20,FALSE)</f>
        <v>global average</v>
      </c>
      <c r="X2071">
        <f>VLOOKUP($D2071,metadata!$B$2:$Z$450,21,FALSE)</f>
        <v>0</v>
      </c>
      <c r="Y2071">
        <f>VLOOKUP($D2071,metadata!$B$2:$Z$450,22,FALSE)</f>
        <v>19</v>
      </c>
      <c r="Z2071">
        <f>VLOOKUP($D2071,metadata!$B$2:$Z$450,23,FALSE)</f>
        <v>0</v>
      </c>
      <c r="AA2071">
        <f>VLOOKUP($D2071,metadata!$B$2:$Z$450,24,FALSE)</f>
        <v>0</v>
      </c>
      <c r="AB2071">
        <f>VLOOKUP($D2071,metadata!$B$2:$Z$450,25,FALSE)</f>
        <v>0</v>
      </c>
    </row>
    <row r="2072" spans="3:28" x14ac:dyDescent="0.3">
      <c r="C2072">
        <v>2071</v>
      </c>
      <c r="D2072" s="11" t="str">
        <f t="shared" si="32"/>
        <v>19- Fuchu</v>
      </c>
      <c r="E2072" t="str">
        <f>VLOOKUP($D2072,metadata!$B$2:$S$450,2,FALSE)</f>
        <v>Kato, Y</v>
      </c>
      <c r="F2072" t="str">
        <f>VLOOKUP($D2072,metadata!$B$2:$S$450,3,FALSE)</f>
        <v>Geographic variation in photoperiodic response for the induction of pupal diapause in the Aristolochia-feeding butterfly Atrophaneura alcinous</v>
      </c>
      <c r="G2072" t="str">
        <f>VLOOKUP($D2072,metadata!$B$2:$S$450,4,FALSE)</f>
        <v>10.1303/aez.2005.347</v>
      </c>
      <c r="H2072" t="str">
        <f>VLOOKUP($D2072,metadata!$B$2:$S$450,5,FALSE)</f>
        <v>y</v>
      </c>
      <c r="I2072" t="str">
        <f>VLOOKUP($D2072,metadata!$B$2:$S$450,6,FALSE)</f>
        <v>a</v>
      </c>
      <c r="J2072" t="str">
        <f>VLOOKUP($D2072,metadata!$B$2:$S$450,7,FALSE)</f>
        <v>i</v>
      </c>
      <c r="K2072">
        <f>VLOOKUP($D2072,metadata!$B$2:$S$450,8,FALSE)</f>
        <v>7</v>
      </c>
      <c r="L2072">
        <f>VLOOKUP($D2072,metadata!$B$2:$S$450,9,FALSE)</f>
        <v>5</v>
      </c>
      <c r="M2072">
        <f>VLOOKUP($D2072,metadata!$B$2:$S$450,10,FALSE)</f>
        <v>0</v>
      </c>
      <c r="N2072" t="str">
        <f>VLOOKUP($D2072,metadata!$B$2:$S$450,11,FALSE)</f>
        <v>Atrophaneura alcinous</v>
      </c>
      <c r="O2072" t="str">
        <f>VLOOKUP($D2072,metadata!$B$2:$S$450,12,FALSE)</f>
        <v>lepidoptera</v>
      </c>
      <c r="P2072" t="str">
        <f>VLOOKUP($D2072,metadata!$B$2:$S$450,13,FALSE)</f>
        <v xml:space="preserve"> Fuchu</v>
      </c>
      <c r="Q2072">
        <f>VLOOKUP($D2072,metadata!$B$2:$S$450,14,FALSE)</f>
        <v>35.668968999999997</v>
      </c>
      <c r="R2072">
        <f>VLOOKUP($D2072,metadata!$B$2:$S$450,15,FALSE)</f>
        <v>139.47766899999999</v>
      </c>
      <c r="S2072">
        <f>VLOOKUP($D2072,metadata!$B$2:$S$450,16,FALSE)</f>
        <v>0.05</v>
      </c>
      <c r="T2072">
        <f>VLOOKUP($D2072,metadata!$B$2:$S$450,17,FALSE)</f>
        <v>50</v>
      </c>
      <c r="U2072">
        <f>VLOOKUP($D2072,metadata!$B$2:$S$450,18,FALSE)</f>
        <v>0</v>
      </c>
      <c r="V2072">
        <f>VLOOKUP($D2072,metadata!$B$2:$Z$450,19,FALSE)</f>
        <v>25</v>
      </c>
      <c r="W2072" t="str">
        <f>VLOOKUP($D2072,metadata!$B$2:$Z$450,20,FALSE)</f>
        <v>global average</v>
      </c>
      <c r="X2072">
        <f>VLOOKUP($D2072,metadata!$B$2:$Z$450,21,FALSE)</f>
        <v>0</v>
      </c>
      <c r="Y2072">
        <f>VLOOKUP($D2072,metadata!$B$2:$Z$450,22,FALSE)</f>
        <v>19</v>
      </c>
      <c r="Z2072">
        <f>VLOOKUP($D2072,metadata!$B$2:$Z$450,23,FALSE)</f>
        <v>0</v>
      </c>
      <c r="AA2072">
        <f>VLOOKUP($D2072,metadata!$B$2:$Z$450,24,FALSE)</f>
        <v>0</v>
      </c>
      <c r="AB2072">
        <f>VLOOKUP($D2072,metadata!$B$2:$Z$450,25,FALSE)</f>
        <v>0</v>
      </c>
    </row>
    <row r="2073" spans="3:28" x14ac:dyDescent="0.3">
      <c r="C2073">
        <v>2072</v>
      </c>
      <c r="D2073" s="11" t="str">
        <f t="shared" si="32"/>
        <v>19- Fuchu</v>
      </c>
      <c r="E2073" t="str">
        <f>VLOOKUP($D2073,metadata!$B$2:$S$450,2,FALSE)</f>
        <v>Kato, Y</v>
      </c>
      <c r="F2073" t="str">
        <f>VLOOKUP($D2073,metadata!$B$2:$S$450,3,FALSE)</f>
        <v>Geographic variation in photoperiodic response for the induction of pupal diapause in the Aristolochia-feeding butterfly Atrophaneura alcinous</v>
      </c>
      <c r="G2073" t="str">
        <f>VLOOKUP($D2073,metadata!$B$2:$S$450,4,FALSE)</f>
        <v>10.1303/aez.2005.347</v>
      </c>
      <c r="H2073" t="str">
        <f>VLOOKUP($D2073,metadata!$B$2:$S$450,5,FALSE)</f>
        <v>y</v>
      </c>
      <c r="I2073" t="str">
        <f>VLOOKUP($D2073,metadata!$B$2:$S$450,6,FALSE)</f>
        <v>a</v>
      </c>
      <c r="J2073" t="str">
        <f>VLOOKUP($D2073,metadata!$B$2:$S$450,7,FALSE)</f>
        <v>i</v>
      </c>
      <c r="K2073">
        <f>VLOOKUP($D2073,metadata!$B$2:$S$450,8,FALSE)</f>
        <v>7</v>
      </c>
      <c r="L2073">
        <f>VLOOKUP($D2073,metadata!$B$2:$S$450,9,FALSE)</f>
        <v>5</v>
      </c>
      <c r="M2073">
        <f>VLOOKUP($D2073,metadata!$B$2:$S$450,10,FALSE)</f>
        <v>0</v>
      </c>
      <c r="N2073" t="str">
        <f>VLOOKUP($D2073,metadata!$B$2:$S$450,11,FALSE)</f>
        <v>Atrophaneura alcinous</v>
      </c>
      <c r="O2073" t="str">
        <f>VLOOKUP($D2073,metadata!$B$2:$S$450,12,FALSE)</f>
        <v>lepidoptera</v>
      </c>
      <c r="P2073" t="str">
        <f>VLOOKUP($D2073,metadata!$B$2:$S$450,13,FALSE)</f>
        <v xml:space="preserve"> Fuchu</v>
      </c>
      <c r="Q2073">
        <f>VLOOKUP($D2073,metadata!$B$2:$S$450,14,FALSE)</f>
        <v>35.668968999999997</v>
      </c>
      <c r="R2073">
        <f>VLOOKUP($D2073,metadata!$B$2:$S$450,15,FALSE)</f>
        <v>139.47766899999999</v>
      </c>
      <c r="S2073">
        <f>VLOOKUP($D2073,metadata!$B$2:$S$450,16,FALSE)</f>
        <v>0.05</v>
      </c>
      <c r="T2073">
        <f>VLOOKUP($D2073,metadata!$B$2:$S$450,17,FALSE)</f>
        <v>50</v>
      </c>
      <c r="U2073">
        <f>VLOOKUP($D2073,metadata!$B$2:$S$450,18,FALSE)</f>
        <v>0</v>
      </c>
      <c r="V2073">
        <f>VLOOKUP($D2073,metadata!$B$2:$Z$450,19,FALSE)</f>
        <v>25</v>
      </c>
      <c r="W2073" t="str">
        <f>VLOOKUP($D2073,metadata!$B$2:$Z$450,20,FALSE)</f>
        <v>global average</v>
      </c>
      <c r="X2073">
        <f>VLOOKUP($D2073,metadata!$B$2:$Z$450,21,FALSE)</f>
        <v>0</v>
      </c>
      <c r="Y2073">
        <f>VLOOKUP($D2073,metadata!$B$2:$Z$450,22,FALSE)</f>
        <v>19</v>
      </c>
      <c r="Z2073">
        <f>VLOOKUP($D2073,metadata!$B$2:$Z$450,23,FALSE)</f>
        <v>0</v>
      </c>
      <c r="AA2073">
        <f>VLOOKUP($D2073,metadata!$B$2:$Z$450,24,FALSE)</f>
        <v>0</v>
      </c>
      <c r="AB2073">
        <f>VLOOKUP($D2073,metadata!$B$2:$Z$450,25,FALSE)</f>
        <v>0</v>
      </c>
    </row>
    <row r="2074" spans="3:28" x14ac:dyDescent="0.3">
      <c r="C2074">
        <v>2073</v>
      </c>
      <c r="D2074" s="11" t="str">
        <f t="shared" si="32"/>
        <v>19- Fuchu</v>
      </c>
      <c r="E2074" t="str">
        <f>VLOOKUP($D2074,metadata!$B$2:$S$450,2,FALSE)</f>
        <v>Kato, Y</v>
      </c>
      <c r="F2074" t="str">
        <f>VLOOKUP($D2074,metadata!$B$2:$S$450,3,FALSE)</f>
        <v>Geographic variation in photoperiodic response for the induction of pupal diapause in the Aristolochia-feeding butterfly Atrophaneura alcinous</v>
      </c>
      <c r="G2074" t="str">
        <f>VLOOKUP($D2074,metadata!$B$2:$S$450,4,FALSE)</f>
        <v>10.1303/aez.2005.347</v>
      </c>
      <c r="H2074" t="str">
        <f>VLOOKUP($D2074,metadata!$B$2:$S$450,5,FALSE)</f>
        <v>y</v>
      </c>
      <c r="I2074" t="str">
        <f>VLOOKUP($D2074,metadata!$B$2:$S$450,6,FALSE)</f>
        <v>a</v>
      </c>
      <c r="J2074" t="str">
        <f>VLOOKUP($D2074,metadata!$B$2:$S$450,7,FALSE)</f>
        <v>i</v>
      </c>
      <c r="K2074">
        <f>VLOOKUP($D2074,metadata!$B$2:$S$450,8,FALSE)</f>
        <v>7</v>
      </c>
      <c r="L2074">
        <f>VLOOKUP($D2074,metadata!$B$2:$S$450,9,FALSE)</f>
        <v>5</v>
      </c>
      <c r="M2074">
        <f>VLOOKUP($D2074,metadata!$B$2:$S$450,10,FALSE)</f>
        <v>0</v>
      </c>
      <c r="N2074" t="str">
        <f>VLOOKUP($D2074,metadata!$B$2:$S$450,11,FALSE)</f>
        <v>Atrophaneura alcinous</v>
      </c>
      <c r="O2074" t="str">
        <f>VLOOKUP($D2074,metadata!$B$2:$S$450,12,FALSE)</f>
        <v>lepidoptera</v>
      </c>
      <c r="P2074" t="str">
        <f>VLOOKUP($D2074,metadata!$B$2:$S$450,13,FALSE)</f>
        <v xml:space="preserve"> Fuchu</v>
      </c>
      <c r="Q2074">
        <f>VLOOKUP($D2074,metadata!$B$2:$S$450,14,FALSE)</f>
        <v>35.668968999999997</v>
      </c>
      <c r="R2074">
        <f>VLOOKUP($D2074,metadata!$B$2:$S$450,15,FALSE)</f>
        <v>139.47766899999999</v>
      </c>
      <c r="S2074">
        <f>VLOOKUP($D2074,metadata!$B$2:$S$450,16,FALSE)</f>
        <v>0.05</v>
      </c>
      <c r="T2074">
        <f>VLOOKUP($D2074,metadata!$B$2:$S$450,17,FALSE)</f>
        <v>50</v>
      </c>
      <c r="U2074">
        <f>VLOOKUP($D2074,metadata!$B$2:$S$450,18,FALSE)</f>
        <v>0</v>
      </c>
      <c r="V2074">
        <f>VLOOKUP($D2074,metadata!$B$2:$Z$450,19,FALSE)</f>
        <v>25</v>
      </c>
      <c r="W2074" t="str">
        <f>VLOOKUP($D2074,metadata!$B$2:$Z$450,20,FALSE)</f>
        <v>global average</v>
      </c>
      <c r="X2074">
        <f>VLOOKUP($D2074,metadata!$B$2:$Z$450,21,FALSE)</f>
        <v>0</v>
      </c>
      <c r="Y2074">
        <f>VLOOKUP($D2074,metadata!$B$2:$Z$450,22,FALSE)</f>
        <v>19</v>
      </c>
      <c r="Z2074">
        <f>VLOOKUP($D2074,metadata!$B$2:$Z$450,23,FALSE)</f>
        <v>0</v>
      </c>
      <c r="AA2074">
        <f>VLOOKUP($D2074,metadata!$B$2:$Z$450,24,FALSE)</f>
        <v>0</v>
      </c>
      <c r="AB2074">
        <f>VLOOKUP($D2074,metadata!$B$2:$Z$450,25,FALSE)</f>
        <v>0</v>
      </c>
    </row>
    <row r="2075" spans="3:28" x14ac:dyDescent="0.3">
      <c r="C2075">
        <v>2074</v>
      </c>
      <c r="D2075" s="11" t="str">
        <f t="shared" si="32"/>
        <v>19- Fuchu</v>
      </c>
      <c r="E2075" t="str">
        <f>VLOOKUP($D2075,metadata!$B$2:$S$450,2,FALSE)</f>
        <v>Kato, Y</v>
      </c>
      <c r="F2075" t="str">
        <f>VLOOKUP($D2075,metadata!$B$2:$S$450,3,FALSE)</f>
        <v>Geographic variation in photoperiodic response for the induction of pupal diapause in the Aristolochia-feeding butterfly Atrophaneura alcinous</v>
      </c>
      <c r="G2075" t="str">
        <f>VLOOKUP($D2075,metadata!$B$2:$S$450,4,FALSE)</f>
        <v>10.1303/aez.2005.347</v>
      </c>
      <c r="H2075" t="str">
        <f>VLOOKUP($D2075,metadata!$B$2:$S$450,5,FALSE)</f>
        <v>y</v>
      </c>
      <c r="I2075" t="str">
        <f>VLOOKUP($D2075,metadata!$B$2:$S$450,6,FALSE)</f>
        <v>a</v>
      </c>
      <c r="J2075" t="str">
        <f>VLOOKUP($D2075,metadata!$B$2:$S$450,7,FALSE)</f>
        <v>i</v>
      </c>
      <c r="K2075">
        <f>VLOOKUP($D2075,metadata!$B$2:$S$450,8,FALSE)</f>
        <v>7</v>
      </c>
      <c r="L2075">
        <f>VLOOKUP($D2075,metadata!$B$2:$S$450,9,FALSE)</f>
        <v>5</v>
      </c>
      <c r="M2075">
        <f>VLOOKUP($D2075,metadata!$B$2:$S$450,10,FALSE)</f>
        <v>0</v>
      </c>
      <c r="N2075" t="str">
        <f>VLOOKUP($D2075,metadata!$B$2:$S$450,11,FALSE)</f>
        <v>Atrophaneura alcinous</v>
      </c>
      <c r="O2075" t="str">
        <f>VLOOKUP($D2075,metadata!$B$2:$S$450,12,FALSE)</f>
        <v>lepidoptera</v>
      </c>
      <c r="P2075" t="str">
        <f>VLOOKUP($D2075,metadata!$B$2:$S$450,13,FALSE)</f>
        <v xml:space="preserve"> Fuchu</v>
      </c>
      <c r="Q2075">
        <f>VLOOKUP($D2075,metadata!$B$2:$S$450,14,FALSE)</f>
        <v>35.668968999999997</v>
      </c>
      <c r="R2075">
        <f>VLOOKUP($D2075,metadata!$B$2:$S$450,15,FALSE)</f>
        <v>139.47766899999999</v>
      </c>
      <c r="S2075">
        <f>VLOOKUP($D2075,metadata!$B$2:$S$450,16,FALSE)</f>
        <v>0.05</v>
      </c>
      <c r="T2075">
        <f>VLOOKUP($D2075,metadata!$B$2:$S$450,17,FALSE)</f>
        <v>50</v>
      </c>
      <c r="U2075">
        <f>VLOOKUP($D2075,metadata!$B$2:$S$450,18,FALSE)</f>
        <v>0</v>
      </c>
      <c r="V2075">
        <f>VLOOKUP($D2075,metadata!$B$2:$Z$450,19,FALSE)</f>
        <v>25</v>
      </c>
      <c r="W2075" t="str">
        <f>VLOOKUP($D2075,metadata!$B$2:$Z$450,20,FALSE)</f>
        <v>global average</v>
      </c>
      <c r="X2075">
        <f>VLOOKUP($D2075,metadata!$B$2:$Z$450,21,FALSE)</f>
        <v>0</v>
      </c>
      <c r="Y2075">
        <f>VLOOKUP($D2075,metadata!$B$2:$Z$450,22,FALSE)</f>
        <v>19</v>
      </c>
      <c r="Z2075">
        <f>VLOOKUP($D2075,metadata!$B$2:$Z$450,23,FALSE)</f>
        <v>0</v>
      </c>
      <c r="AA2075">
        <f>VLOOKUP($D2075,metadata!$B$2:$Z$450,24,FALSE)</f>
        <v>0</v>
      </c>
      <c r="AB2075">
        <f>VLOOKUP($D2075,metadata!$B$2:$Z$450,25,FALSE)</f>
        <v>0</v>
      </c>
    </row>
    <row r="2076" spans="3:28" x14ac:dyDescent="0.3">
      <c r="C2076">
        <v>2075</v>
      </c>
      <c r="D2076" s="11" t="str">
        <f t="shared" si="32"/>
        <v>19- Fuchu</v>
      </c>
      <c r="E2076" t="str">
        <f>VLOOKUP($D2076,metadata!$B$2:$S$450,2,FALSE)</f>
        <v>Kato, Y</v>
      </c>
      <c r="F2076" t="str">
        <f>VLOOKUP($D2076,metadata!$B$2:$S$450,3,FALSE)</f>
        <v>Geographic variation in photoperiodic response for the induction of pupal diapause in the Aristolochia-feeding butterfly Atrophaneura alcinous</v>
      </c>
      <c r="G2076" t="str">
        <f>VLOOKUP($D2076,metadata!$B$2:$S$450,4,FALSE)</f>
        <v>10.1303/aez.2005.347</v>
      </c>
      <c r="H2076" t="str">
        <f>VLOOKUP($D2076,metadata!$B$2:$S$450,5,FALSE)</f>
        <v>y</v>
      </c>
      <c r="I2076" t="str">
        <f>VLOOKUP($D2076,metadata!$B$2:$S$450,6,FALSE)</f>
        <v>a</v>
      </c>
      <c r="J2076" t="str">
        <f>VLOOKUP($D2076,metadata!$B$2:$S$450,7,FALSE)</f>
        <v>i</v>
      </c>
      <c r="K2076">
        <f>VLOOKUP($D2076,metadata!$B$2:$S$450,8,FALSE)</f>
        <v>7</v>
      </c>
      <c r="L2076">
        <f>VLOOKUP($D2076,metadata!$B$2:$S$450,9,FALSE)</f>
        <v>5</v>
      </c>
      <c r="M2076">
        <f>VLOOKUP($D2076,metadata!$B$2:$S$450,10,FALSE)</f>
        <v>0</v>
      </c>
      <c r="N2076" t="str">
        <f>VLOOKUP($D2076,metadata!$B$2:$S$450,11,FALSE)</f>
        <v>Atrophaneura alcinous</v>
      </c>
      <c r="O2076" t="str">
        <f>VLOOKUP($D2076,metadata!$B$2:$S$450,12,FALSE)</f>
        <v>lepidoptera</v>
      </c>
      <c r="P2076" t="str">
        <f>VLOOKUP($D2076,metadata!$B$2:$S$450,13,FALSE)</f>
        <v xml:space="preserve"> Fuchu</v>
      </c>
      <c r="Q2076">
        <f>VLOOKUP($D2076,metadata!$B$2:$S$450,14,FALSE)</f>
        <v>35.668968999999997</v>
      </c>
      <c r="R2076">
        <f>VLOOKUP($D2076,metadata!$B$2:$S$450,15,FALSE)</f>
        <v>139.47766899999999</v>
      </c>
      <c r="S2076">
        <f>VLOOKUP($D2076,metadata!$B$2:$S$450,16,FALSE)</f>
        <v>0.05</v>
      </c>
      <c r="T2076">
        <f>VLOOKUP($D2076,metadata!$B$2:$S$450,17,FALSE)</f>
        <v>50</v>
      </c>
      <c r="U2076">
        <f>VLOOKUP($D2076,metadata!$B$2:$S$450,18,FALSE)</f>
        <v>0</v>
      </c>
      <c r="V2076">
        <f>VLOOKUP($D2076,metadata!$B$2:$Z$450,19,FALSE)</f>
        <v>25</v>
      </c>
      <c r="W2076" t="str">
        <f>VLOOKUP($D2076,metadata!$B$2:$Z$450,20,FALSE)</f>
        <v>global average</v>
      </c>
      <c r="X2076">
        <f>VLOOKUP($D2076,metadata!$B$2:$Z$450,21,FALSE)</f>
        <v>0</v>
      </c>
      <c r="Y2076">
        <f>VLOOKUP($D2076,metadata!$B$2:$Z$450,22,FALSE)</f>
        <v>19</v>
      </c>
      <c r="Z2076">
        <f>VLOOKUP($D2076,metadata!$B$2:$Z$450,23,FALSE)</f>
        <v>0</v>
      </c>
      <c r="AA2076">
        <f>VLOOKUP($D2076,metadata!$B$2:$Z$450,24,FALSE)</f>
        <v>0</v>
      </c>
      <c r="AB2076">
        <f>VLOOKUP($D2076,metadata!$B$2:$Z$450,25,FALSE)</f>
        <v>0</v>
      </c>
    </row>
    <row r="2077" spans="3:28" x14ac:dyDescent="0.3">
      <c r="C2077">
        <v>2076</v>
      </c>
      <c r="D2077" s="11" t="str">
        <f t="shared" si="32"/>
        <v>19- Fuchu</v>
      </c>
      <c r="E2077" t="str">
        <f>VLOOKUP($D2077,metadata!$B$2:$S$450,2,FALSE)</f>
        <v>Kato, Y</v>
      </c>
      <c r="F2077" t="str">
        <f>VLOOKUP($D2077,metadata!$B$2:$S$450,3,FALSE)</f>
        <v>Geographic variation in photoperiodic response for the induction of pupal diapause in the Aristolochia-feeding butterfly Atrophaneura alcinous</v>
      </c>
      <c r="G2077" t="str">
        <f>VLOOKUP($D2077,metadata!$B$2:$S$450,4,FALSE)</f>
        <v>10.1303/aez.2005.347</v>
      </c>
      <c r="H2077" t="str">
        <f>VLOOKUP($D2077,metadata!$B$2:$S$450,5,FALSE)</f>
        <v>y</v>
      </c>
      <c r="I2077" t="str">
        <f>VLOOKUP($D2077,metadata!$B$2:$S$450,6,FALSE)</f>
        <v>a</v>
      </c>
      <c r="J2077" t="str">
        <f>VLOOKUP($D2077,metadata!$B$2:$S$450,7,FALSE)</f>
        <v>i</v>
      </c>
      <c r="K2077">
        <f>VLOOKUP($D2077,metadata!$B$2:$S$450,8,FALSE)</f>
        <v>7</v>
      </c>
      <c r="L2077">
        <f>VLOOKUP($D2077,metadata!$B$2:$S$450,9,FALSE)</f>
        <v>5</v>
      </c>
      <c r="M2077">
        <f>VLOOKUP($D2077,metadata!$B$2:$S$450,10,FALSE)</f>
        <v>0</v>
      </c>
      <c r="N2077" t="str">
        <f>VLOOKUP($D2077,metadata!$B$2:$S$450,11,FALSE)</f>
        <v>Atrophaneura alcinous</v>
      </c>
      <c r="O2077" t="str">
        <f>VLOOKUP($D2077,metadata!$B$2:$S$450,12,FALSE)</f>
        <v>lepidoptera</v>
      </c>
      <c r="P2077" t="str">
        <f>VLOOKUP($D2077,metadata!$B$2:$S$450,13,FALSE)</f>
        <v xml:space="preserve"> Fuchu</v>
      </c>
      <c r="Q2077">
        <f>VLOOKUP($D2077,metadata!$B$2:$S$450,14,FALSE)</f>
        <v>35.668968999999997</v>
      </c>
      <c r="R2077">
        <f>VLOOKUP($D2077,metadata!$B$2:$S$450,15,FALSE)</f>
        <v>139.47766899999999</v>
      </c>
      <c r="S2077">
        <f>VLOOKUP($D2077,metadata!$B$2:$S$450,16,FALSE)</f>
        <v>0.05</v>
      </c>
      <c r="T2077">
        <f>VLOOKUP($D2077,metadata!$B$2:$S$450,17,FALSE)</f>
        <v>50</v>
      </c>
      <c r="U2077">
        <f>VLOOKUP($D2077,metadata!$B$2:$S$450,18,FALSE)</f>
        <v>0</v>
      </c>
      <c r="V2077">
        <f>VLOOKUP($D2077,metadata!$B$2:$Z$450,19,FALSE)</f>
        <v>25</v>
      </c>
      <c r="W2077" t="str">
        <f>VLOOKUP($D2077,metadata!$B$2:$Z$450,20,FALSE)</f>
        <v>global average</v>
      </c>
      <c r="X2077">
        <f>VLOOKUP($D2077,metadata!$B$2:$Z$450,21,FALSE)</f>
        <v>0</v>
      </c>
      <c r="Y2077">
        <f>VLOOKUP($D2077,metadata!$B$2:$Z$450,22,FALSE)</f>
        <v>19</v>
      </c>
      <c r="Z2077">
        <f>VLOOKUP($D2077,metadata!$B$2:$Z$450,23,FALSE)</f>
        <v>0</v>
      </c>
      <c r="AA2077">
        <f>VLOOKUP($D2077,metadata!$B$2:$Z$450,24,FALSE)</f>
        <v>0</v>
      </c>
      <c r="AB2077">
        <f>VLOOKUP($D2077,metadata!$B$2:$Z$450,25,FALSE)</f>
        <v>0</v>
      </c>
    </row>
    <row r="2078" spans="3:28" x14ac:dyDescent="0.3">
      <c r="C2078">
        <v>2077</v>
      </c>
      <c r="D2078" s="11" t="str">
        <f t="shared" si="32"/>
        <v>19- Fuchu</v>
      </c>
      <c r="E2078" t="str">
        <f>VLOOKUP($D2078,metadata!$B$2:$S$450,2,FALSE)</f>
        <v>Kato, Y</v>
      </c>
      <c r="F2078" t="str">
        <f>VLOOKUP($D2078,metadata!$B$2:$S$450,3,FALSE)</f>
        <v>Geographic variation in photoperiodic response for the induction of pupal diapause in the Aristolochia-feeding butterfly Atrophaneura alcinous</v>
      </c>
      <c r="G2078" t="str">
        <f>VLOOKUP($D2078,metadata!$B$2:$S$450,4,FALSE)</f>
        <v>10.1303/aez.2005.347</v>
      </c>
      <c r="H2078" t="str">
        <f>VLOOKUP($D2078,metadata!$B$2:$S$450,5,FALSE)</f>
        <v>y</v>
      </c>
      <c r="I2078" t="str">
        <f>VLOOKUP($D2078,metadata!$B$2:$S$450,6,FALSE)</f>
        <v>a</v>
      </c>
      <c r="J2078" t="str">
        <f>VLOOKUP($D2078,metadata!$B$2:$S$450,7,FALSE)</f>
        <v>i</v>
      </c>
      <c r="K2078">
        <f>VLOOKUP($D2078,metadata!$B$2:$S$450,8,FALSE)</f>
        <v>7</v>
      </c>
      <c r="L2078">
        <f>VLOOKUP($D2078,metadata!$B$2:$S$450,9,FALSE)</f>
        <v>5</v>
      </c>
      <c r="M2078">
        <f>VLOOKUP($D2078,metadata!$B$2:$S$450,10,FALSE)</f>
        <v>0</v>
      </c>
      <c r="N2078" t="str">
        <f>VLOOKUP($D2078,metadata!$B$2:$S$450,11,FALSE)</f>
        <v>Atrophaneura alcinous</v>
      </c>
      <c r="O2078" t="str">
        <f>VLOOKUP($D2078,metadata!$B$2:$S$450,12,FALSE)</f>
        <v>lepidoptera</v>
      </c>
      <c r="P2078" t="str">
        <f>VLOOKUP($D2078,metadata!$B$2:$S$450,13,FALSE)</f>
        <v xml:space="preserve"> Fuchu</v>
      </c>
      <c r="Q2078">
        <f>VLOOKUP($D2078,metadata!$B$2:$S$450,14,FALSE)</f>
        <v>35.668968999999997</v>
      </c>
      <c r="R2078">
        <f>VLOOKUP($D2078,metadata!$B$2:$S$450,15,FALSE)</f>
        <v>139.47766899999999</v>
      </c>
      <c r="S2078">
        <f>VLOOKUP($D2078,metadata!$B$2:$S$450,16,FALSE)</f>
        <v>0.05</v>
      </c>
      <c r="T2078">
        <f>VLOOKUP($D2078,metadata!$B$2:$S$450,17,FALSE)</f>
        <v>50</v>
      </c>
      <c r="U2078">
        <f>VLOOKUP($D2078,metadata!$B$2:$S$450,18,FALSE)</f>
        <v>0</v>
      </c>
      <c r="V2078">
        <f>VLOOKUP($D2078,metadata!$B$2:$Z$450,19,FALSE)</f>
        <v>25</v>
      </c>
      <c r="W2078" t="str">
        <f>VLOOKUP($D2078,metadata!$B$2:$Z$450,20,FALSE)</f>
        <v>global average</v>
      </c>
      <c r="X2078">
        <f>VLOOKUP($D2078,metadata!$B$2:$Z$450,21,FALSE)</f>
        <v>0</v>
      </c>
      <c r="Y2078">
        <f>VLOOKUP($D2078,metadata!$B$2:$Z$450,22,FALSE)</f>
        <v>19</v>
      </c>
      <c r="Z2078">
        <f>VLOOKUP($D2078,metadata!$B$2:$Z$450,23,FALSE)</f>
        <v>0</v>
      </c>
      <c r="AA2078">
        <f>VLOOKUP($D2078,metadata!$B$2:$Z$450,24,FALSE)</f>
        <v>0</v>
      </c>
      <c r="AB2078">
        <f>VLOOKUP($D2078,metadata!$B$2:$Z$450,25,FALSE)</f>
        <v>0</v>
      </c>
    </row>
    <row r="2079" spans="3:28" x14ac:dyDescent="0.3">
      <c r="C2079">
        <v>2078</v>
      </c>
      <c r="D2079" s="11" t="str">
        <f t="shared" si="32"/>
        <v>19- Fuchu</v>
      </c>
      <c r="E2079" t="str">
        <f>VLOOKUP($D2079,metadata!$B$2:$S$450,2,FALSE)</f>
        <v>Kato, Y</v>
      </c>
      <c r="F2079" t="str">
        <f>VLOOKUP($D2079,metadata!$B$2:$S$450,3,FALSE)</f>
        <v>Geographic variation in photoperiodic response for the induction of pupal diapause in the Aristolochia-feeding butterfly Atrophaneura alcinous</v>
      </c>
      <c r="G2079" t="str">
        <f>VLOOKUP($D2079,metadata!$B$2:$S$450,4,FALSE)</f>
        <v>10.1303/aez.2005.347</v>
      </c>
      <c r="H2079" t="str">
        <f>VLOOKUP($D2079,metadata!$B$2:$S$450,5,FALSE)</f>
        <v>y</v>
      </c>
      <c r="I2079" t="str">
        <f>VLOOKUP($D2079,metadata!$B$2:$S$450,6,FALSE)</f>
        <v>a</v>
      </c>
      <c r="J2079" t="str">
        <f>VLOOKUP($D2079,metadata!$B$2:$S$450,7,FALSE)</f>
        <v>i</v>
      </c>
      <c r="K2079">
        <f>VLOOKUP($D2079,metadata!$B$2:$S$450,8,FALSE)</f>
        <v>7</v>
      </c>
      <c r="L2079">
        <f>VLOOKUP($D2079,metadata!$B$2:$S$450,9,FALSE)</f>
        <v>5</v>
      </c>
      <c r="M2079">
        <f>VLOOKUP($D2079,metadata!$B$2:$S$450,10,FALSE)</f>
        <v>0</v>
      </c>
      <c r="N2079" t="str">
        <f>VLOOKUP($D2079,metadata!$B$2:$S$450,11,FALSE)</f>
        <v>Atrophaneura alcinous</v>
      </c>
      <c r="O2079" t="str">
        <f>VLOOKUP($D2079,metadata!$B$2:$S$450,12,FALSE)</f>
        <v>lepidoptera</v>
      </c>
      <c r="P2079" t="str">
        <f>VLOOKUP($D2079,metadata!$B$2:$S$450,13,FALSE)</f>
        <v xml:space="preserve"> Fuchu</v>
      </c>
      <c r="Q2079">
        <f>VLOOKUP($D2079,metadata!$B$2:$S$450,14,FALSE)</f>
        <v>35.668968999999997</v>
      </c>
      <c r="R2079">
        <f>VLOOKUP($D2079,metadata!$B$2:$S$450,15,FALSE)</f>
        <v>139.47766899999999</v>
      </c>
      <c r="S2079">
        <f>VLOOKUP($D2079,metadata!$B$2:$S$450,16,FALSE)</f>
        <v>0.05</v>
      </c>
      <c r="T2079">
        <f>VLOOKUP($D2079,metadata!$B$2:$S$450,17,FALSE)</f>
        <v>50</v>
      </c>
      <c r="U2079">
        <f>VLOOKUP($D2079,metadata!$B$2:$S$450,18,FALSE)</f>
        <v>0</v>
      </c>
      <c r="V2079">
        <f>VLOOKUP($D2079,metadata!$B$2:$Z$450,19,FALSE)</f>
        <v>25</v>
      </c>
      <c r="W2079" t="str">
        <f>VLOOKUP($D2079,metadata!$B$2:$Z$450,20,FALSE)</f>
        <v>global average</v>
      </c>
      <c r="X2079">
        <f>VLOOKUP($D2079,metadata!$B$2:$Z$450,21,FALSE)</f>
        <v>0</v>
      </c>
      <c r="Y2079">
        <f>VLOOKUP($D2079,metadata!$B$2:$Z$450,22,FALSE)</f>
        <v>19</v>
      </c>
      <c r="Z2079">
        <f>VLOOKUP($D2079,metadata!$B$2:$Z$450,23,FALSE)</f>
        <v>0</v>
      </c>
      <c r="AA2079">
        <f>VLOOKUP($D2079,metadata!$B$2:$Z$450,24,FALSE)</f>
        <v>0</v>
      </c>
      <c r="AB2079">
        <f>VLOOKUP($D2079,metadata!$B$2:$Z$450,25,FALSE)</f>
        <v>0</v>
      </c>
    </row>
    <row r="2080" spans="3:28" x14ac:dyDescent="0.3">
      <c r="C2080">
        <v>2079</v>
      </c>
      <c r="D2080" s="11" t="str">
        <f t="shared" si="32"/>
        <v>19- Fuchu</v>
      </c>
      <c r="E2080" t="str">
        <f>VLOOKUP($D2080,metadata!$B$2:$S$450,2,FALSE)</f>
        <v>Kato, Y</v>
      </c>
      <c r="F2080" t="str">
        <f>VLOOKUP($D2080,metadata!$B$2:$S$450,3,FALSE)</f>
        <v>Geographic variation in photoperiodic response for the induction of pupal diapause in the Aristolochia-feeding butterfly Atrophaneura alcinous</v>
      </c>
      <c r="G2080" t="str">
        <f>VLOOKUP($D2080,metadata!$B$2:$S$450,4,FALSE)</f>
        <v>10.1303/aez.2005.347</v>
      </c>
      <c r="H2080" t="str">
        <f>VLOOKUP($D2080,metadata!$B$2:$S$450,5,FALSE)</f>
        <v>y</v>
      </c>
      <c r="I2080" t="str">
        <f>VLOOKUP($D2080,metadata!$B$2:$S$450,6,FALSE)</f>
        <v>a</v>
      </c>
      <c r="J2080" t="str">
        <f>VLOOKUP($D2080,metadata!$B$2:$S$450,7,FALSE)</f>
        <v>i</v>
      </c>
      <c r="K2080">
        <f>VLOOKUP($D2080,metadata!$B$2:$S$450,8,FALSE)</f>
        <v>7</v>
      </c>
      <c r="L2080">
        <f>VLOOKUP($D2080,metadata!$B$2:$S$450,9,FALSE)</f>
        <v>5</v>
      </c>
      <c r="M2080">
        <f>VLOOKUP($D2080,metadata!$B$2:$S$450,10,FALSE)</f>
        <v>0</v>
      </c>
      <c r="N2080" t="str">
        <f>VLOOKUP($D2080,metadata!$B$2:$S$450,11,FALSE)</f>
        <v>Atrophaneura alcinous</v>
      </c>
      <c r="O2080" t="str">
        <f>VLOOKUP($D2080,metadata!$B$2:$S$450,12,FALSE)</f>
        <v>lepidoptera</v>
      </c>
      <c r="P2080" t="str">
        <f>VLOOKUP($D2080,metadata!$B$2:$S$450,13,FALSE)</f>
        <v xml:space="preserve"> Fuchu</v>
      </c>
      <c r="Q2080">
        <f>VLOOKUP($D2080,metadata!$B$2:$S$450,14,FALSE)</f>
        <v>35.668968999999997</v>
      </c>
      <c r="R2080">
        <f>VLOOKUP($D2080,metadata!$B$2:$S$450,15,FALSE)</f>
        <v>139.47766899999999</v>
      </c>
      <c r="S2080">
        <f>VLOOKUP($D2080,metadata!$B$2:$S$450,16,FALSE)</f>
        <v>0.05</v>
      </c>
      <c r="T2080">
        <f>VLOOKUP($D2080,metadata!$B$2:$S$450,17,FALSE)</f>
        <v>50</v>
      </c>
      <c r="U2080">
        <f>VLOOKUP($D2080,metadata!$B$2:$S$450,18,FALSE)</f>
        <v>0</v>
      </c>
      <c r="V2080">
        <f>VLOOKUP($D2080,metadata!$B$2:$Z$450,19,FALSE)</f>
        <v>25</v>
      </c>
      <c r="W2080" t="str">
        <f>VLOOKUP($D2080,metadata!$B$2:$Z$450,20,FALSE)</f>
        <v>global average</v>
      </c>
      <c r="X2080">
        <f>VLOOKUP($D2080,metadata!$B$2:$Z$450,21,FALSE)</f>
        <v>0</v>
      </c>
      <c r="Y2080">
        <f>VLOOKUP($D2080,metadata!$B$2:$Z$450,22,FALSE)</f>
        <v>19</v>
      </c>
      <c r="Z2080">
        <f>VLOOKUP($D2080,metadata!$B$2:$Z$450,23,FALSE)</f>
        <v>0</v>
      </c>
      <c r="AA2080">
        <f>VLOOKUP($D2080,metadata!$B$2:$Z$450,24,FALSE)</f>
        <v>0</v>
      </c>
      <c r="AB2080">
        <f>VLOOKUP($D2080,metadata!$B$2:$Z$450,25,FALSE)</f>
        <v>0</v>
      </c>
    </row>
    <row r="2081" spans="3:28" x14ac:dyDescent="0.3">
      <c r="C2081">
        <v>2080</v>
      </c>
      <c r="D2081" s="11" t="str">
        <f t="shared" si="32"/>
        <v>19- Fuchu</v>
      </c>
      <c r="E2081" t="str">
        <f>VLOOKUP($D2081,metadata!$B$2:$S$450,2,FALSE)</f>
        <v>Kato, Y</v>
      </c>
      <c r="F2081" t="str">
        <f>VLOOKUP($D2081,metadata!$B$2:$S$450,3,FALSE)</f>
        <v>Geographic variation in photoperiodic response for the induction of pupal diapause in the Aristolochia-feeding butterfly Atrophaneura alcinous</v>
      </c>
      <c r="G2081" t="str">
        <f>VLOOKUP($D2081,metadata!$B$2:$S$450,4,FALSE)</f>
        <v>10.1303/aez.2005.347</v>
      </c>
      <c r="H2081" t="str">
        <f>VLOOKUP($D2081,metadata!$B$2:$S$450,5,FALSE)</f>
        <v>y</v>
      </c>
      <c r="I2081" t="str">
        <f>VLOOKUP($D2081,metadata!$B$2:$S$450,6,FALSE)</f>
        <v>a</v>
      </c>
      <c r="J2081" t="str">
        <f>VLOOKUP($D2081,metadata!$B$2:$S$450,7,FALSE)</f>
        <v>i</v>
      </c>
      <c r="K2081">
        <f>VLOOKUP($D2081,metadata!$B$2:$S$450,8,FALSE)</f>
        <v>7</v>
      </c>
      <c r="L2081">
        <f>VLOOKUP($D2081,metadata!$B$2:$S$450,9,FALSE)</f>
        <v>5</v>
      </c>
      <c r="M2081">
        <f>VLOOKUP($D2081,metadata!$B$2:$S$450,10,FALSE)</f>
        <v>0</v>
      </c>
      <c r="N2081" t="str">
        <f>VLOOKUP($D2081,metadata!$B$2:$S$450,11,FALSE)</f>
        <v>Atrophaneura alcinous</v>
      </c>
      <c r="O2081" t="str">
        <f>VLOOKUP($D2081,metadata!$B$2:$S$450,12,FALSE)</f>
        <v>lepidoptera</v>
      </c>
      <c r="P2081" t="str">
        <f>VLOOKUP($D2081,metadata!$B$2:$S$450,13,FALSE)</f>
        <v xml:space="preserve"> Fuchu</v>
      </c>
      <c r="Q2081">
        <f>VLOOKUP($D2081,metadata!$B$2:$S$450,14,FALSE)</f>
        <v>35.668968999999997</v>
      </c>
      <c r="R2081">
        <f>VLOOKUP($D2081,metadata!$B$2:$S$450,15,FALSE)</f>
        <v>139.47766899999999</v>
      </c>
      <c r="S2081">
        <f>VLOOKUP($D2081,metadata!$B$2:$S$450,16,FALSE)</f>
        <v>0.05</v>
      </c>
      <c r="T2081">
        <f>VLOOKUP($D2081,metadata!$B$2:$S$450,17,FALSE)</f>
        <v>50</v>
      </c>
      <c r="U2081">
        <f>VLOOKUP($D2081,metadata!$B$2:$S$450,18,FALSE)</f>
        <v>0</v>
      </c>
      <c r="V2081">
        <f>VLOOKUP($D2081,metadata!$B$2:$Z$450,19,FALSE)</f>
        <v>25</v>
      </c>
      <c r="W2081" t="str">
        <f>VLOOKUP($D2081,metadata!$B$2:$Z$450,20,FALSE)</f>
        <v>global average</v>
      </c>
      <c r="X2081">
        <f>VLOOKUP($D2081,metadata!$B$2:$Z$450,21,FALSE)</f>
        <v>0</v>
      </c>
      <c r="Y2081">
        <f>VLOOKUP($D2081,metadata!$B$2:$Z$450,22,FALSE)</f>
        <v>19</v>
      </c>
      <c r="Z2081">
        <f>VLOOKUP($D2081,metadata!$B$2:$Z$450,23,FALSE)</f>
        <v>0</v>
      </c>
      <c r="AA2081">
        <f>VLOOKUP($D2081,metadata!$B$2:$Z$450,24,FALSE)</f>
        <v>0</v>
      </c>
      <c r="AB2081">
        <f>VLOOKUP($D2081,metadata!$B$2:$Z$450,25,FALSE)</f>
        <v>0</v>
      </c>
    </row>
    <row r="2082" spans="3:28" x14ac:dyDescent="0.3">
      <c r="C2082">
        <v>2081</v>
      </c>
      <c r="D2082" s="11" t="str">
        <f t="shared" si="32"/>
        <v>19- Fuchu</v>
      </c>
      <c r="E2082" t="str">
        <f>VLOOKUP($D2082,metadata!$B$2:$S$450,2,FALSE)</f>
        <v>Kato, Y</v>
      </c>
      <c r="F2082" t="str">
        <f>VLOOKUP($D2082,metadata!$B$2:$S$450,3,FALSE)</f>
        <v>Geographic variation in photoperiodic response for the induction of pupal diapause in the Aristolochia-feeding butterfly Atrophaneura alcinous</v>
      </c>
      <c r="G2082" t="str">
        <f>VLOOKUP($D2082,metadata!$B$2:$S$450,4,FALSE)</f>
        <v>10.1303/aez.2005.347</v>
      </c>
      <c r="H2082" t="str">
        <f>VLOOKUP($D2082,metadata!$B$2:$S$450,5,FALSE)</f>
        <v>y</v>
      </c>
      <c r="I2082" t="str">
        <f>VLOOKUP($D2082,metadata!$B$2:$S$450,6,FALSE)</f>
        <v>a</v>
      </c>
      <c r="J2082" t="str">
        <f>VLOOKUP($D2082,metadata!$B$2:$S$450,7,FALSE)</f>
        <v>i</v>
      </c>
      <c r="K2082">
        <f>VLOOKUP($D2082,metadata!$B$2:$S$450,8,FALSE)</f>
        <v>7</v>
      </c>
      <c r="L2082">
        <f>VLOOKUP($D2082,metadata!$B$2:$S$450,9,FALSE)</f>
        <v>5</v>
      </c>
      <c r="M2082">
        <f>VLOOKUP($D2082,metadata!$B$2:$S$450,10,FALSE)</f>
        <v>0</v>
      </c>
      <c r="N2082" t="str">
        <f>VLOOKUP($D2082,metadata!$B$2:$S$450,11,FALSE)</f>
        <v>Atrophaneura alcinous</v>
      </c>
      <c r="O2082" t="str">
        <f>VLOOKUP($D2082,metadata!$B$2:$S$450,12,FALSE)</f>
        <v>lepidoptera</v>
      </c>
      <c r="P2082" t="str">
        <f>VLOOKUP($D2082,metadata!$B$2:$S$450,13,FALSE)</f>
        <v xml:space="preserve"> Fuchu</v>
      </c>
      <c r="Q2082">
        <f>VLOOKUP($D2082,metadata!$B$2:$S$450,14,FALSE)</f>
        <v>35.668968999999997</v>
      </c>
      <c r="R2082">
        <f>VLOOKUP($D2082,metadata!$B$2:$S$450,15,FALSE)</f>
        <v>139.47766899999999</v>
      </c>
      <c r="S2082">
        <f>VLOOKUP($D2082,metadata!$B$2:$S$450,16,FALSE)</f>
        <v>0.05</v>
      </c>
      <c r="T2082">
        <f>VLOOKUP($D2082,metadata!$B$2:$S$450,17,FALSE)</f>
        <v>50</v>
      </c>
      <c r="U2082">
        <f>VLOOKUP($D2082,metadata!$B$2:$S$450,18,FALSE)</f>
        <v>0</v>
      </c>
      <c r="V2082">
        <f>VLOOKUP($D2082,metadata!$B$2:$Z$450,19,FALSE)</f>
        <v>25</v>
      </c>
      <c r="W2082" t="str">
        <f>VLOOKUP($D2082,metadata!$B$2:$Z$450,20,FALSE)</f>
        <v>global average</v>
      </c>
      <c r="X2082">
        <f>VLOOKUP($D2082,metadata!$B$2:$Z$450,21,FALSE)</f>
        <v>0</v>
      </c>
      <c r="Y2082">
        <f>VLOOKUP($D2082,metadata!$B$2:$Z$450,22,FALSE)</f>
        <v>19</v>
      </c>
      <c r="Z2082">
        <f>VLOOKUP($D2082,metadata!$B$2:$Z$450,23,FALSE)</f>
        <v>0</v>
      </c>
      <c r="AA2082">
        <f>VLOOKUP($D2082,metadata!$B$2:$Z$450,24,FALSE)</f>
        <v>0</v>
      </c>
      <c r="AB2082">
        <f>VLOOKUP($D2082,metadata!$B$2:$Z$450,25,FALSE)</f>
        <v>0</v>
      </c>
    </row>
    <row r="2083" spans="3:28" x14ac:dyDescent="0.3">
      <c r="C2083">
        <v>2082</v>
      </c>
      <c r="D2083" s="11" t="str">
        <f t="shared" si="32"/>
        <v>19- Fuchu</v>
      </c>
      <c r="E2083" t="str">
        <f>VLOOKUP($D2083,metadata!$B$2:$S$450,2,FALSE)</f>
        <v>Kato, Y</v>
      </c>
      <c r="F2083" t="str">
        <f>VLOOKUP($D2083,metadata!$B$2:$S$450,3,FALSE)</f>
        <v>Geographic variation in photoperiodic response for the induction of pupal diapause in the Aristolochia-feeding butterfly Atrophaneura alcinous</v>
      </c>
      <c r="G2083" t="str">
        <f>VLOOKUP($D2083,metadata!$B$2:$S$450,4,FALSE)</f>
        <v>10.1303/aez.2005.347</v>
      </c>
      <c r="H2083" t="str">
        <f>VLOOKUP($D2083,metadata!$B$2:$S$450,5,FALSE)</f>
        <v>y</v>
      </c>
      <c r="I2083" t="str">
        <f>VLOOKUP($D2083,metadata!$B$2:$S$450,6,FALSE)</f>
        <v>a</v>
      </c>
      <c r="J2083" t="str">
        <f>VLOOKUP($D2083,metadata!$B$2:$S$450,7,FALSE)</f>
        <v>i</v>
      </c>
      <c r="K2083">
        <f>VLOOKUP($D2083,metadata!$B$2:$S$450,8,FALSE)</f>
        <v>7</v>
      </c>
      <c r="L2083">
        <f>VLOOKUP($D2083,metadata!$B$2:$S$450,9,FALSE)</f>
        <v>5</v>
      </c>
      <c r="M2083">
        <f>VLOOKUP($D2083,metadata!$B$2:$S$450,10,FALSE)</f>
        <v>0</v>
      </c>
      <c r="N2083" t="str">
        <f>VLOOKUP($D2083,metadata!$B$2:$S$450,11,FALSE)</f>
        <v>Atrophaneura alcinous</v>
      </c>
      <c r="O2083" t="str">
        <f>VLOOKUP($D2083,metadata!$B$2:$S$450,12,FALSE)</f>
        <v>lepidoptera</v>
      </c>
      <c r="P2083" t="str">
        <f>VLOOKUP($D2083,metadata!$B$2:$S$450,13,FALSE)</f>
        <v xml:space="preserve"> Fuchu</v>
      </c>
      <c r="Q2083">
        <f>VLOOKUP($D2083,metadata!$B$2:$S$450,14,FALSE)</f>
        <v>35.668968999999997</v>
      </c>
      <c r="R2083">
        <f>VLOOKUP($D2083,metadata!$B$2:$S$450,15,FALSE)</f>
        <v>139.47766899999999</v>
      </c>
      <c r="S2083">
        <f>VLOOKUP($D2083,metadata!$B$2:$S$450,16,FALSE)</f>
        <v>0.05</v>
      </c>
      <c r="T2083">
        <f>VLOOKUP($D2083,metadata!$B$2:$S$450,17,FALSE)</f>
        <v>50</v>
      </c>
      <c r="U2083">
        <f>VLOOKUP($D2083,metadata!$B$2:$S$450,18,FALSE)</f>
        <v>0</v>
      </c>
      <c r="V2083">
        <f>VLOOKUP($D2083,metadata!$B$2:$Z$450,19,FALSE)</f>
        <v>25</v>
      </c>
      <c r="W2083" t="str">
        <f>VLOOKUP($D2083,metadata!$B$2:$Z$450,20,FALSE)</f>
        <v>global average</v>
      </c>
      <c r="X2083">
        <f>VLOOKUP($D2083,metadata!$B$2:$Z$450,21,FALSE)</f>
        <v>0</v>
      </c>
      <c r="Y2083">
        <f>VLOOKUP($D2083,metadata!$B$2:$Z$450,22,FALSE)</f>
        <v>19</v>
      </c>
      <c r="Z2083">
        <f>VLOOKUP($D2083,metadata!$B$2:$Z$450,23,FALSE)</f>
        <v>0</v>
      </c>
      <c r="AA2083">
        <f>VLOOKUP($D2083,metadata!$B$2:$Z$450,24,FALSE)</f>
        <v>0</v>
      </c>
      <c r="AB2083">
        <f>VLOOKUP($D2083,metadata!$B$2:$Z$450,25,FALSE)</f>
        <v>0</v>
      </c>
    </row>
    <row r="2084" spans="3:28" x14ac:dyDescent="0.3">
      <c r="C2084">
        <v>2083</v>
      </c>
      <c r="D2084" s="11" t="str">
        <f t="shared" si="32"/>
        <v>19- Fuchu</v>
      </c>
      <c r="E2084" t="str">
        <f>VLOOKUP($D2084,metadata!$B$2:$S$450,2,FALSE)</f>
        <v>Kato, Y</v>
      </c>
      <c r="F2084" t="str">
        <f>VLOOKUP($D2084,metadata!$B$2:$S$450,3,FALSE)</f>
        <v>Geographic variation in photoperiodic response for the induction of pupal diapause in the Aristolochia-feeding butterfly Atrophaneura alcinous</v>
      </c>
      <c r="G2084" t="str">
        <f>VLOOKUP($D2084,metadata!$B$2:$S$450,4,FALSE)</f>
        <v>10.1303/aez.2005.347</v>
      </c>
      <c r="H2084" t="str">
        <f>VLOOKUP($D2084,metadata!$B$2:$S$450,5,FALSE)</f>
        <v>y</v>
      </c>
      <c r="I2084" t="str">
        <f>VLOOKUP($D2084,metadata!$B$2:$S$450,6,FALSE)</f>
        <v>a</v>
      </c>
      <c r="J2084" t="str">
        <f>VLOOKUP($D2084,metadata!$B$2:$S$450,7,FALSE)</f>
        <v>i</v>
      </c>
      <c r="K2084">
        <f>VLOOKUP($D2084,metadata!$B$2:$S$450,8,FALSE)</f>
        <v>7</v>
      </c>
      <c r="L2084">
        <f>VLOOKUP($D2084,metadata!$B$2:$S$450,9,FALSE)</f>
        <v>5</v>
      </c>
      <c r="M2084">
        <f>VLOOKUP($D2084,metadata!$B$2:$S$450,10,FALSE)</f>
        <v>0</v>
      </c>
      <c r="N2084" t="str">
        <f>VLOOKUP($D2084,metadata!$B$2:$S$450,11,FALSE)</f>
        <v>Atrophaneura alcinous</v>
      </c>
      <c r="O2084" t="str">
        <f>VLOOKUP($D2084,metadata!$B$2:$S$450,12,FALSE)</f>
        <v>lepidoptera</v>
      </c>
      <c r="P2084" t="str">
        <f>VLOOKUP($D2084,metadata!$B$2:$S$450,13,FALSE)</f>
        <v xml:space="preserve"> Fuchu</v>
      </c>
      <c r="Q2084">
        <f>VLOOKUP($D2084,metadata!$B$2:$S$450,14,FALSE)</f>
        <v>35.668968999999997</v>
      </c>
      <c r="R2084">
        <f>VLOOKUP($D2084,metadata!$B$2:$S$450,15,FALSE)</f>
        <v>139.47766899999999</v>
      </c>
      <c r="S2084">
        <f>VLOOKUP($D2084,metadata!$B$2:$S$450,16,FALSE)</f>
        <v>0.05</v>
      </c>
      <c r="T2084">
        <f>VLOOKUP($D2084,metadata!$B$2:$S$450,17,FALSE)</f>
        <v>50</v>
      </c>
      <c r="U2084">
        <f>VLOOKUP($D2084,metadata!$B$2:$S$450,18,FALSE)</f>
        <v>0</v>
      </c>
      <c r="V2084">
        <f>VLOOKUP($D2084,metadata!$B$2:$Z$450,19,FALSE)</f>
        <v>25</v>
      </c>
      <c r="W2084" t="str">
        <f>VLOOKUP($D2084,metadata!$B$2:$Z$450,20,FALSE)</f>
        <v>global average</v>
      </c>
      <c r="X2084">
        <f>VLOOKUP($D2084,metadata!$B$2:$Z$450,21,FALSE)</f>
        <v>0</v>
      </c>
      <c r="Y2084">
        <f>VLOOKUP($D2084,metadata!$B$2:$Z$450,22,FALSE)</f>
        <v>19</v>
      </c>
      <c r="Z2084">
        <f>VLOOKUP($D2084,metadata!$B$2:$Z$450,23,FALSE)</f>
        <v>0</v>
      </c>
      <c r="AA2084">
        <f>VLOOKUP($D2084,metadata!$B$2:$Z$450,24,FALSE)</f>
        <v>0</v>
      </c>
      <c r="AB2084">
        <f>VLOOKUP($D2084,metadata!$B$2:$Z$450,25,FALSE)</f>
        <v>0</v>
      </c>
    </row>
    <row r="2085" spans="3:28" x14ac:dyDescent="0.3">
      <c r="C2085">
        <v>2084</v>
      </c>
      <c r="D2085" s="11" t="str">
        <f t="shared" si="32"/>
        <v>19- Fuchu</v>
      </c>
      <c r="E2085" t="str">
        <f>VLOOKUP($D2085,metadata!$B$2:$S$450,2,FALSE)</f>
        <v>Kato, Y</v>
      </c>
      <c r="F2085" t="str">
        <f>VLOOKUP($D2085,metadata!$B$2:$S$450,3,FALSE)</f>
        <v>Geographic variation in photoperiodic response for the induction of pupal diapause in the Aristolochia-feeding butterfly Atrophaneura alcinous</v>
      </c>
      <c r="G2085" t="str">
        <f>VLOOKUP($D2085,metadata!$B$2:$S$450,4,FALSE)</f>
        <v>10.1303/aez.2005.347</v>
      </c>
      <c r="H2085" t="str">
        <f>VLOOKUP($D2085,metadata!$B$2:$S$450,5,FALSE)</f>
        <v>y</v>
      </c>
      <c r="I2085" t="str">
        <f>VLOOKUP($D2085,metadata!$B$2:$S$450,6,FALSE)</f>
        <v>a</v>
      </c>
      <c r="J2085" t="str">
        <f>VLOOKUP($D2085,metadata!$B$2:$S$450,7,FALSE)</f>
        <v>i</v>
      </c>
      <c r="K2085">
        <f>VLOOKUP($D2085,metadata!$B$2:$S$450,8,FALSE)</f>
        <v>7</v>
      </c>
      <c r="L2085">
        <f>VLOOKUP($D2085,metadata!$B$2:$S$450,9,FALSE)</f>
        <v>5</v>
      </c>
      <c r="M2085">
        <f>VLOOKUP($D2085,metadata!$B$2:$S$450,10,FALSE)</f>
        <v>0</v>
      </c>
      <c r="N2085" t="str">
        <f>VLOOKUP($D2085,metadata!$B$2:$S$450,11,FALSE)</f>
        <v>Atrophaneura alcinous</v>
      </c>
      <c r="O2085" t="str">
        <f>VLOOKUP($D2085,metadata!$B$2:$S$450,12,FALSE)</f>
        <v>lepidoptera</v>
      </c>
      <c r="P2085" t="str">
        <f>VLOOKUP($D2085,metadata!$B$2:$S$450,13,FALSE)</f>
        <v xml:space="preserve"> Fuchu</v>
      </c>
      <c r="Q2085">
        <f>VLOOKUP($D2085,metadata!$B$2:$S$450,14,FALSE)</f>
        <v>35.668968999999997</v>
      </c>
      <c r="R2085">
        <f>VLOOKUP($D2085,metadata!$B$2:$S$450,15,FALSE)</f>
        <v>139.47766899999999</v>
      </c>
      <c r="S2085">
        <f>VLOOKUP($D2085,metadata!$B$2:$S$450,16,FALSE)</f>
        <v>0.05</v>
      </c>
      <c r="T2085">
        <f>VLOOKUP($D2085,metadata!$B$2:$S$450,17,FALSE)</f>
        <v>50</v>
      </c>
      <c r="U2085">
        <f>VLOOKUP($D2085,metadata!$B$2:$S$450,18,FALSE)</f>
        <v>0</v>
      </c>
      <c r="V2085">
        <f>VLOOKUP($D2085,metadata!$B$2:$Z$450,19,FALSE)</f>
        <v>25</v>
      </c>
      <c r="W2085" t="str">
        <f>VLOOKUP($D2085,metadata!$B$2:$Z$450,20,FALSE)</f>
        <v>global average</v>
      </c>
      <c r="X2085">
        <f>VLOOKUP($D2085,metadata!$B$2:$Z$450,21,FALSE)</f>
        <v>0</v>
      </c>
      <c r="Y2085">
        <f>VLOOKUP($D2085,metadata!$B$2:$Z$450,22,FALSE)</f>
        <v>19</v>
      </c>
      <c r="Z2085">
        <f>VLOOKUP($D2085,metadata!$B$2:$Z$450,23,FALSE)</f>
        <v>0</v>
      </c>
      <c r="AA2085">
        <f>VLOOKUP($D2085,metadata!$B$2:$Z$450,24,FALSE)</f>
        <v>0</v>
      </c>
      <c r="AB2085">
        <f>VLOOKUP($D2085,metadata!$B$2:$Z$450,25,FALSE)</f>
        <v>0</v>
      </c>
    </row>
    <row r="2086" spans="3:28" x14ac:dyDescent="0.3">
      <c r="C2086">
        <v>2085</v>
      </c>
      <c r="D2086" s="11" t="str">
        <f t="shared" si="32"/>
        <v>19- Fuchu</v>
      </c>
      <c r="E2086" t="str">
        <f>VLOOKUP($D2086,metadata!$B$2:$S$450,2,FALSE)</f>
        <v>Kato, Y</v>
      </c>
      <c r="F2086" t="str">
        <f>VLOOKUP($D2086,metadata!$B$2:$S$450,3,FALSE)</f>
        <v>Geographic variation in photoperiodic response for the induction of pupal diapause in the Aristolochia-feeding butterfly Atrophaneura alcinous</v>
      </c>
      <c r="G2086" t="str">
        <f>VLOOKUP($D2086,metadata!$B$2:$S$450,4,FALSE)</f>
        <v>10.1303/aez.2005.347</v>
      </c>
      <c r="H2086" t="str">
        <f>VLOOKUP($D2086,metadata!$B$2:$S$450,5,FALSE)</f>
        <v>y</v>
      </c>
      <c r="I2086" t="str">
        <f>VLOOKUP($D2086,metadata!$B$2:$S$450,6,FALSE)</f>
        <v>a</v>
      </c>
      <c r="J2086" t="str">
        <f>VLOOKUP($D2086,metadata!$B$2:$S$450,7,FALSE)</f>
        <v>i</v>
      </c>
      <c r="K2086">
        <f>VLOOKUP($D2086,metadata!$B$2:$S$450,8,FALSE)</f>
        <v>7</v>
      </c>
      <c r="L2086">
        <f>VLOOKUP($D2086,metadata!$B$2:$S$450,9,FALSE)</f>
        <v>5</v>
      </c>
      <c r="M2086">
        <f>VLOOKUP($D2086,metadata!$B$2:$S$450,10,FALSE)</f>
        <v>0</v>
      </c>
      <c r="N2086" t="str">
        <f>VLOOKUP($D2086,metadata!$B$2:$S$450,11,FALSE)</f>
        <v>Atrophaneura alcinous</v>
      </c>
      <c r="O2086" t="str">
        <f>VLOOKUP($D2086,metadata!$B$2:$S$450,12,FALSE)</f>
        <v>lepidoptera</v>
      </c>
      <c r="P2086" t="str">
        <f>VLOOKUP($D2086,metadata!$B$2:$S$450,13,FALSE)</f>
        <v xml:space="preserve"> Fuchu</v>
      </c>
      <c r="Q2086">
        <f>VLOOKUP($D2086,metadata!$B$2:$S$450,14,FALSE)</f>
        <v>35.668968999999997</v>
      </c>
      <c r="R2086">
        <f>VLOOKUP($D2086,metadata!$B$2:$S$450,15,FALSE)</f>
        <v>139.47766899999999</v>
      </c>
      <c r="S2086">
        <f>VLOOKUP($D2086,metadata!$B$2:$S$450,16,FALSE)</f>
        <v>0.05</v>
      </c>
      <c r="T2086">
        <f>VLOOKUP($D2086,metadata!$B$2:$S$450,17,FALSE)</f>
        <v>50</v>
      </c>
      <c r="U2086">
        <f>VLOOKUP($D2086,metadata!$B$2:$S$450,18,FALSE)</f>
        <v>0</v>
      </c>
      <c r="V2086">
        <f>VLOOKUP($D2086,metadata!$B$2:$Z$450,19,FALSE)</f>
        <v>25</v>
      </c>
      <c r="W2086" t="str">
        <f>VLOOKUP($D2086,metadata!$B$2:$Z$450,20,FALSE)</f>
        <v>global average</v>
      </c>
      <c r="X2086">
        <f>VLOOKUP($D2086,metadata!$B$2:$Z$450,21,FALSE)</f>
        <v>0</v>
      </c>
      <c r="Y2086">
        <f>VLOOKUP($D2086,metadata!$B$2:$Z$450,22,FALSE)</f>
        <v>19</v>
      </c>
      <c r="Z2086">
        <f>VLOOKUP($D2086,metadata!$B$2:$Z$450,23,FALSE)</f>
        <v>0</v>
      </c>
      <c r="AA2086">
        <f>VLOOKUP($D2086,metadata!$B$2:$Z$450,24,FALSE)</f>
        <v>0</v>
      </c>
      <c r="AB2086">
        <f>VLOOKUP($D2086,metadata!$B$2:$Z$450,25,FALSE)</f>
        <v>0</v>
      </c>
    </row>
    <row r="2087" spans="3:28" x14ac:dyDescent="0.3">
      <c r="C2087">
        <v>2086</v>
      </c>
      <c r="D2087" s="11" t="str">
        <f t="shared" si="32"/>
        <v>19- Fuchu</v>
      </c>
      <c r="E2087" t="str">
        <f>VLOOKUP($D2087,metadata!$B$2:$S$450,2,FALSE)</f>
        <v>Kato, Y</v>
      </c>
      <c r="F2087" t="str">
        <f>VLOOKUP($D2087,metadata!$B$2:$S$450,3,FALSE)</f>
        <v>Geographic variation in photoperiodic response for the induction of pupal diapause in the Aristolochia-feeding butterfly Atrophaneura alcinous</v>
      </c>
      <c r="G2087" t="str">
        <f>VLOOKUP($D2087,metadata!$B$2:$S$450,4,FALSE)</f>
        <v>10.1303/aez.2005.347</v>
      </c>
      <c r="H2087" t="str">
        <f>VLOOKUP($D2087,metadata!$B$2:$S$450,5,FALSE)</f>
        <v>y</v>
      </c>
      <c r="I2087" t="str">
        <f>VLOOKUP($D2087,metadata!$B$2:$S$450,6,FALSE)</f>
        <v>a</v>
      </c>
      <c r="J2087" t="str">
        <f>VLOOKUP($D2087,metadata!$B$2:$S$450,7,FALSE)</f>
        <v>i</v>
      </c>
      <c r="K2087">
        <f>VLOOKUP($D2087,metadata!$B$2:$S$450,8,FALSE)</f>
        <v>7</v>
      </c>
      <c r="L2087">
        <f>VLOOKUP($D2087,metadata!$B$2:$S$450,9,FALSE)</f>
        <v>5</v>
      </c>
      <c r="M2087">
        <f>VLOOKUP($D2087,metadata!$B$2:$S$450,10,FALSE)</f>
        <v>0</v>
      </c>
      <c r="N2087" t="str">
        <f>VLOOKUP($D2087,metadata!$B$2:$S$450,11,FALSE)</f>
        <v>Atrophaneura alcinous</v>
      </c>
      <c r="O2087" t="str">
        <f>VLOOKUP($D2087,metadata!$B$2:$S$450,12,FALSE)</f>
        <v>lepidoptera</v>
      </c>
      <c r="P2087" t="str">
        <f>VLOOKUP($D2087,metadata!$B$2:$S$450,13,FALSE)</f>
        <v xml:space="preserve"> Fuchu</v>
      </c>
      <c r="Q2087">
        <f>VLOOKUP($D2087,metadata!$B$2:$S$450,14,FALSE)</f>
        <v>35.668968999999997</v>
      </c>
      <c r="R2087">
        <f>VLOOKUP($D2087,metadata!$B$2:$S$450,15,FALSE)</f>
        <v>139.47766899999999</v>
      </c>
      <c r="S2087">
        <f>VLOOKUP($D2087,metadata!$B$2:$S$450,16,FALSE)</f>
        <v>0.05</v>
      </c>
      <c r="T2087">
        <f>VLOOKUP($D2087,metadata!$B$2:$S$450,17,FALSE)</f>
        <v>50</v>
      </c>
      <c r="U2087">
        <f>VLOOKUP($D2087,metadata!$B$2:$S$450,18,FALSE)</f>
        <v>0</v>
      </c>
      <c r="V2087">
        <f>VLOOKUP($D2087,metadata!$B$2:$Z$450,19,FALSE)</f>
        <v>25</v>
      </c>
      <c r="W2087" t="str">
        <f>VLOOKUP($D2087,metadata!$B$2:$Z$450,20,FALSE)</f>
        <v>global average</v>
      </c>
      <c r="X2087">
        <f>VLOOKUP($D2087,metadata!$B$2:$Z$450,21,FALSE)</f>
        <v>0</v>
      </c>
      <c r="Y2087">
        <f>VLOOKUP($D2087,metadata!$B$2:$Z$450,22,FALSE)</f>
        <v>19</v>
      </c>
      <c r="Z2087">
        <f>VLOOKUP($D2087,metadata!$B$2:$Z$450,23,FALSE)</f>
        <v>0</v>
      </c>
      <c r="AA2087">
        <f>VLOOKUP($D2087,metadata!$B$2:$Z$450,24,FALSE)</f>
        <v>0</v>
      </c>
      <c r="AB2087">
        <f>VLOOKUP($D2087,metadata!$B$2:$Z$450,25,FALSE)</f>
        <v>0</v>
      </c>
    </row>
    <row r="2088" spans="3:28" x14ac:dyDescent="0.3">
      <c r="C2088">
        <v>2087</v>
      </c>
      <c r="D2088" s="11" t="str">
        <f t="shared" si="32"/>
        <v>19- Fuchu</v>
      </c>
      <c r="E2088" t="str">
        <f>VLOOKUP($D2088,metadata!$B$2:$S$450,2,FALSE)</f>
        <v>Kato, Y</v>
      </c>
      <c r="F2088" t="str">
        <f>VLOOKUP($D2088,metadata!$B$2:$S$450,3,FALSE)</f>
        <v>Geographic variation in photoperiodic response for the induction of pupal diapause in the Aristolochia-feeding butterfly Atrophaneura alcinous</v>
      </c>
      <c r="G2088" t="str">
        <f>VLOOKUP($D2088,metadata!$B$2:$S$450,4,FALSE)</f>
        <v>10.1303/aez.2005.347</v>
      </c>
      <c r="H2088" t="str">
        <f>VLOOKUP($D2088,metadata!$B$2:$S$450,5,FALSE)</f>
        <v>y</v>
      </c>
      <c r="I2088" t="str">
        <f>VLOOKUP($D2088,metadata!$B$2:$S$450,6,FALSE)</f>
        <v>a</v>
      </c>
      <c r="J2088" t="str">
        <f>VLOOKUP($D2088,metadata!$B$2:$S$450,7,FALSE)</f>
        <v>i</v>
      </c>
      <c r="K2088">
        <f>VLOOKUP($D2088,metadata!$B$2:$S$450,8,FALSE)</f>
        <v>7</v>
      </c>
      <c r="L2088">
        <f>VLOOKUP($D2088,metadata!$B$2:$S$450,9,FALSE)</f>
        <v>5</v>
      </c>
      <c r="M2088">
        <f>VLOOKUP($D2088,metadata!$B$2:$S$450,10,FALSE)</f>
        <v>0</v>
      </c>
      <c r="N2088" t="str">
        <f>VLOOKUP($D2088,metadata!$B$2:$S$450,11,FALSE)</f>
        <v>Atrophaneura alcinous</v>
      </c>
      <c r="O2088" t="str">
        <f>VLOOKUP($D2088,metadata!$B$2:$S$450,12,FALSE)</f>
        <v>lepidoptera</v>
      </c>
      <c r="P2088" t="str">
        <f>VLOOKUP($D2088,metadata!$B$2:$S$450,13,FALSE)</f>
        <v xml:space="preserve"> Fuchu</v>
      </c>
      <c r="Q2088">
        <f>VLOOKUP($D2088,metadata!$B$2:$S$450,14,FALSE)</f>
        <v>35.668968999999997</v>
      </c>
      <c r="R2088">
        <f>VLOOKUP($D2088,metadata!$B$2:$S$450,15,FALSE)</f>
        <v>139.47766899999999</v>
      </c>
      <c r="S2088">
        <f>VLOOKUP($D2088,metadata!$B$2:$S$450,16,FALSE)</f>
        <v>0.05</v>
      </c>
      <c r="T2088">
        <f>VLOOKUP($D2088,metadata!$B$2:$S$450,17,FALSE)</f>
        <v>50</v>
      </c>
      <c r="U2088">
        <f>VLOOKUP($D2088,metadata!$B$2:$S$450,18,FALSE)</f>
        <v>0</v>
      </c>
      <c r="V2088">
        <f>VLOOKUP($D2088,metadata!$B$2:$Z$450,19,FALSE)</f>
        <v>25</v>
      </c>
      <c r="W2088" t="str">
        <f>VLOOKUP($D2088,metadata!$B$2:$Z$450,20,FALSE)</f>
        <v>global average</v>
      </c>
      <c r="X2088">
        <f>VLOOKUP($D2088,metadata!$B$2:$Z$450,21,FALSE)</f>
        <v>0</v>
      </c>
      <c r="Y2088">
        <f>VLOOKUP($D2088,metadata!$B$2:$Z$450,22,FALSE)</f>
        <v>19</v>
      </c>
      <c r="Z2088">
        <f>VLOOKUP($D2088,metadata!$B$2:$Z$450,23,FALSE)</f>
        <v>0</v>
      </c>
      <c r="AA2088">
        <f>VLOOKUP($D2088,metadata!$B$2:$Z$450,24,FALSE)</f>
        <v>0</v>
      </c>
      <c r="AB2088">
        <f>VLOOKUP($D2088,metadata!$B$2:$Z$450,25,FALSE)</f>
        <v>0</v>
      </c>
    </row>
    <row r="2089" spans="3:28" x14ac:dyDescent="0.3">
      <c r="C2089">
        <v>2088</v>
      </c>
      <c r="D2089" s="11" t="str">
        <f t="shared" si="32"/>
        <v>19- Fuchu</v>
      </c>
      <c r="E2089" t="str">
        <f>VLOOKUP($D2089,metadata!$B$2:$S$450,2,FALSE)</f>
        <v>Kato, Y</v>
      </c>
      <c r="F2089" t="str">
        <f>VLOOKUP($D2089,metadata!$B$2:$S$450,3,FALSE)</f>
        <v>Geographic variation in photoperiodic response for the induction of pupal diapause in the Aristolochia-feeding butterfly Atrophaneura alcinous</v>
      </c>
      <c r="G2089" t="str">
        <f>VLOOKUP($D2089,metadata!$B$2:$S$450,4,FALSE)</f>
        <v>10.1303/aez.2005.347</v>
      </c>
      <c r="H2089" t="str">
        <f>VLOOKUP($D2089,metadata!$B$2:$S$450,5,FALSE)</f>
        <v>y</v>
      </c>
      <c r="I2089" t="str">
        <f>VLOOKUP($D2089,metadata!$B$2:$S$450,6,FALSE)</f>
        <v>a</v>
      </c>
      <c r="J2089" t="str">
        <f>VLOOKUP($D2089,metadata!$B$2:$S$450,7,FALSE)</f>
        <v>i</v>
      </c>
      <c r="K2089">
        <f>VLOOKUP($D2089,metadata!$B$2:$S$450,8,FALSE)</f>
        <v>7</v>
      </c>
      <c r="L2089">
        <f>VLOOKUP($D2089,metadata!$B$2:$S$450,9,FALSE)</f>
        <v>5</v>
      </c>
      <c r="M2089">
        <f>VLOOKUP($D2089,metadata!$B$2:$S$450,10,FALSE)</f>
        <v>0</v>
      </c>
      <c r="N2089" t="str">
        <f>VLOOKUP($D2089,metadata!$B$2:$S$450,11,FALSE)</f>
        <v>Atrophaneura alcinous</v>
      </c>
      <c r="O2089" t="str">
        <f>VLOOKUP($D2089,metadata!$B$2:$S$450,12,FALSE)</f>
        <v>lepidoptera</v>
      </c>
      <c r="P2089" t="str">
        <f>VLOOKUP($D2089,metadata!$B$2:$S$450,13,FALSE)</f>
        <v xml:space="preserve"> Fuchu</v>
      </c>
      <c r="Q2089">
        <f>VLOOKUP($D2089,metadata!$B$2:$S$450,14,FALSE)</f>
        <v>35.668968999999997</v>
      </c>
      <c r="R2089">
        <f>VLOOKUP($D2089,metadata!$B$2:$S$450,15,FALSE)</f>
        <v>139.47766899999999</v>
      </c>
      <c r="S2089">
        <f>VLOOKUP($D2089,metadata!$B$2:$S$450,16,FALSE)</f>
        <v>0.05</v>
      </c>
      <c r="T2089">
        <f>VLOOKUP($D2089,metadata!$B$2:$S$450,17,FALSE)</f>
        <v>50</v>
      </c>
      <c r="U2089">
        <f>VLOOKUP($D2089,metadata!$B$2:$S$450,18,FALSE)</f>
        <v>0</v>
      </c>
      <c r="V2089">
        <f>VLOOKUP($D2089,metadata!$B$2:$Z$450,19,FALSE)</f>
        <v>25</v>
      </c>
      <c r="W2089" t="str">
        <f>VLOOKUP($D2089,metadata!$B$2:$Z$450,20,FALSE)</f>
        <v>global average</v>
      </c>
      <c r="X2089">
        <f>VLOOKUP($D2089,metadata!$B$2:$Z$450,21,FALSE)</f>
        <v>0</v>
      </c>
      <c r="Y2089">
        <f>VLOOKUP($D2089,metadata!$B$2:$Z$450,22,FALSE)</f>
        <v>19</v>
      </c>
      <c r="Z2089">
        <f>VLOOKUP($D2089,metadata!$B$2:$Z$450,23,FALSE)</f>
        <v>0</v>
      </c>
      <c r="AA2089">
        <f>VLOOKUP($D2089,metadata!$B$2:$Z$450,24,FALSE)</f>
        <v>0</v>
      </c>
      <c r="AB2089">
        <f>VLOOKUP($D2089,metadata!$B$2:$Z$450,25,FALSE)</f>
        <v>0</v>
      </c>
    </row>
    <row r="2090" spans="3:28" x14ac:dyDescent="0.3">
      <c r="C2090">
        <v>2089</v>
      </c>
      <c r="D2090" s="11" t="str">
        <f t="shared" si="32"/>
        <v>19- Fuchu</v>
      </c>
      <c r="E2090" t="str">
        <f>VLOOKUP($D2090,metadata!$B$2:$S$450,2,FALSE)</f>
        <v>Kato, Y</v>
      </c>
      <c r="F2090" t="str">
        <f>VLOOKUP($D2090,metadata!$B$2:$S$450,3,FALSE)</f>
        <v>Geographic variation in photoperiodic response for the induction of pupal diapause in the Aristolochia-feeding butterfly Atrophaneura alcinous</v>
      </c>
      <c r="G2090" t="str">
        <f>VLOOKUP($D2090,metadata!$B$2:$S$450,4,FALSE)</f>
        <v>10.1303/aez.2005.347</v>
      </c>
      <c r="H2090" t="str">
        <f>VLOOKUP($D2090,metadata!$B$2:$S$450,5,FALSE)</f>
        <v>y</v>
      </c>
      <c r="I2090" t="str">
        <f>VLOOKUP($D2090,metadata!$B$2:$S$450,6,FALSE)</f>
        <v>a</v>
      </c>
      <c r="J2090" t="str">
        <f>VLOOKUP($D2090,metadata!$B$2:$S$450,7,FALSE)</f>
        <v>i</v>
      </c>
      <c r="K2090">
        <f>VLOOKUP($D2090,metadata!$B$2:$S$450,8,FALSE)</f>
        <v>7</v>
      </c>
      <c r="L2090">
        <f>VLOOKUP($D2090,metadata!$B$2:$S$450,9,FALSE)</f>
        <v>5</v>
      </c>
      <c r="M2090">
        <f>VLOOKUP($D2090,metadata!$B$2:$S$450,10,FALSE)</f>
        <v>0</v>
      </c>
      <c r="N2090" t="str">
        <f>VLOOKUP($D2090,metadata!$B$2:$S$450,11,FALSE)</f>
        <v>Atrophaneura alcinous</v>
      </c>
      <c r="O2090" t="str">
        <f>VLOOKUP($D2090,metadata!$B$2:$S$450,12,FALSE)</f>
        <v>lepidoptera</v>
      </c>
      <c r="P2090" t="str">
        <f>VLOOKUP($D2090,metadata!$B$2:$S$450,13,FALSE)</f>
        <v xml:space="preserve"> Fuchu</v>
      </c>
      <c r="Q2090">
        <f>VLOOKUP($D2090,metadata!$B$2:$S$450,14,FALSE)</f>
        <v>35.668968999999997</v>
      </c>
      <c r="R2090">
        <f>VLOOKUP($D2090,metadata!$B$2:$S$450,15,FALSE)</f>
        <v>139.47766899999999</v>
      </c>
      <c r="S2090">
        <f>VLOOKUP($D2090,metadata!$B$2:$S$450,16,FALSE)</f>
        <v>0.05</v>
      </c>
      <c r="T2090">
        <f>VLOOKUP($D2090,metadata!$B$2:$S$450,17,FALSE)</f>
        <v>50</v>
      </c>
      <c r="U2090">
        <f>VLOOKUP($D2090,metadata!$B$2:$S$450,18,FALSE)</f>
        <v>0</v>
      </c>
      <c r="V2090">
        <f>VLOOKUP($D2090,metadata!$B$2:$Z$450,19,FALSE)</f>
        <v>25</v>
      </c>
      <c r="W2090" t="str">
        <f>VLOOKUP($D2090,metadata!$B$2:$Z$450,20,FALSE)</f>
        <v>global average</v>
      </c>
      <c r="X2090">
        <f>VLOOKUP($D2090,metadata!$B$2:$Z$450,21,FALSE)</f>
        <v>0</v>
      </c>
      <c r="Y2090">
        <f>VLOOKUP($D2090,metadata!$B$2:$Z$450,22,FALSE)</f>
        <v>19</v>
      </c>
      <c r="Z2090">
        <f>VLOOKUP($D2090,metadata!$B$2:$Z$450,23,FALSE)</f>
        <v>0</v>
      </c>
      <c r="AA2090">
        <f>VLOOKUP($D2090,metadata!$B$2:$Z$450,24,FALSE)</f>
        <v>0</v>
      </c>
      <c r="AB2090">
        <f>VLOOKUP($D2090,metadata!$B$2:$Z$450,25,FALSE)</f>
        <v>0</v>
      </c>
    </row>
    <row r="2091" spans="3:28" x14ac:dyDescent="0.3">
      <c r="C2091">
        <v>2090</v>
      </c>
      <c r="D2091" s="11" t="str">
        <f t="shared" si="32"/>
        <v>19- Fuchu</v>
      </c>
      <c r="E2091" t="str">
        <f>VLOOKUP($D2091,metadata!$B$2:$S$450,2,FALSE)</f>
        <v>Kato, Y</v>
      </c>
      <c r="F2091" t="str">
        <f>VLOOKUP($D2091,metadata!$B$2:$S$450,3,FALSE)</f>
        <v>Geographic variation in photoperiodic response for the induction of pupal diapause in the Aristolochia-feeding butterfly Atrophaneura alcinous</v>
      </c>
      <c r="G2091" t="str">
        <f>VLOOKUP($D2091,metadata!$B$2:$S$450,4,FALSE)</f>
        <v>10.1303/aez.2005.347</v>
      </c>
      <c r="H2091" t="str">
        <f>VLOOKUP($D2091,metadata!$B$2:$S$450,5,FALSE)</f>
        <v>y</v>
      </c>
      <c r="I2091" t="str">
        <f>VLOOKUP($D2091,metadata!$B$2:$S$450,6,FALSE)</f>
        <v>a</v>
      </c>
      <c r="J2091" t="str">
        <f>VLOOKUP($D2091,metadata!$B$2:$S$450,7,FALSE)</f>
        <v>i</v>
      </c>
      <c r="K2091">
        <f>VLOOKUP($D2091,metadata!$B$2:$S$450,8,FALSE)</f>
        <v>7</v>
      </c>
      <c r="L2091">
        <f>VLOOKUP($D2091,metadata!$B$2:$S$450,9,FALSE)</f>
        <v>5</v>
      </c>
      <c r="M2091">
        <f>VLOOKUP($D2091,metadata!$B$2:$S$450,10,FALSE)</f>
        <v>0</v>
      </c>
      <c r="N2091" t="str">
        <f>VLOOKUP($D2091,metadata!$B$2:$S$450,11,FALSE)</f>
        <v>Atrophaneura alcinous</v>
      </c>
      <c r="O2091" t="str">
        <f>VLOOKUP($D2091,metadata!$B$2:$S$450,12,FALSE)</f>
        <v>lepidoptera</v>
      </c>
      <c r="P2091" t="str">
        <f>VLOOKUP($D2091,metadata!$B$2:$S$450,13,FALSE)</f>
        <v xml:space="preserve"> Fuchu</v>
      </c>
      <c r="Q2091">
        <f>VLOOKUP($D2091,metadata!$B$2:$S$450,14,FALSE)</f>
        <v>35.668968999999997</v>
      </c>
      <c r="R2091">
        <f>VLOOKUP($D2091,metadata!$B$2:$S$450,15,FALSE)</f>
        <v>139.47766899999999</v>
      </c>
      <c r="S2091">
        <f>VLOOKUP($D2091,metadata!$B$2:$S$450,16,FALSE)</f>
        <v>0.05</v>
      </c>
      <c r="T2091">
        <f>VLOOKUP($D2091,metadata!$B$2:$S$450,17,FALSE)</f>
        <v>50</v>
      </c>
      <c r="U2091">
        <f>VLOOKUP($D2091,metadata!$B$2:$S$450,18,FALSE)</f>
        <v>0</v>
      </c>
      <c r="V2091">
        <f>VLOOKUP($D2091,metadata!$B$2:$Z$450,19,FALSE)</f>
        <v>25</v>
      </c>
      <c r="W2091" t="str">
        <f>VLOOKUP($D2091,metadata!$B$2:$Z$450,20,FALSE)</f>
        <v>global average</v>
      </c>
      <c r="X2091">
        <f>VLOOKUP($D2091,metadata!$B$2:$Z$450,21,FALSE)</f>
        <v>0</v>
      </c>
      <c r="Y2091">
        <f>VLOOKUP($D2091,metadata!$B$2:$Z$450,22,FALSE)</f>
        <v>19</v>
      </c>
      <c r="Z2091">
        <f>VLOOKUP($D2091,metadata!$B$2:$Z$450,23,FALSE)</f>
        <v>0</v>
      </c>
      <c r="AA2091">
        <f>VLOOKUP($D2091,metadata!$B$2:$Z$450,24,FALSE)</f>
        <v>0</v>
      </c>
      <c r="AB2091">
        <f>VLOOKUP($D2091,metadata!$B$2:$Z$450,25,FALSE)</f>
        <v>0</v>
      </c>
    </row>
    <row r="2092" spans="3:28" x14ac:dyDescent="0.3">
      <c r="C2092">
        <v>2091</v>
      </c>
      <c r="D2092" s="11" t="str">
        <f t="shared" si="32"/>
        <v>19- Fuchu</v>
      </c>
      <c r="E2092" t="str">
        <f>VLOOKUP($D2092,metadata!$B$2:$S$450,2,FALSE)</f>
        <v>Kato, Y</v>
      </c>
      <c r="F2092" t="str">
        <f>VLOOKUP($D2092,metadata!$B$2:$S$450,3,FALSE)</f>
        <v>Geographic variation in photoperiodic response for the induction of pupal diapause in the Aristolochia-feeding butterfly Atrophaneura alcinous</v>
      </c>
      <c r="G2092" t="str">
        <f>VLOOKUP($D2092,metadata!$B$2:$S$450,4,FALSE)</f>
        <v>10.1303/aez.2005.347</v>
      </c>
      <c r="H2092" t="str">
        <f>VLOOKUP($D2092,metadata!$B$2:$S$450,5,FALSE)</f>
        <v>y</v>
      </c>
      <c r="I2092" t="str">
        <f>VLOOKUP($D2092,metadata!$B$2:$S$450,6,FALSE)</f>
        <v>a</v>
      </c>
      <c r="J2092" t="str">
        <f>VLOOKUP($D2092,metadata!$B$2:$S$450,7,FALSE)</f>
        <v>i</v>
      </c>
      <c r="K2092">
        <f>VLOOKUP($D2092,metadata!$B$2:$S$450,8,FALSE)</f>
        <v>7</v>
      </c>
      <c r="L2092">
        <f>VLOOKUP($D2092,metadata!$B$2:$S$450,9,FALSE)</f>
        <v>5</v>
      </c>
      <c r="M2092">
        <f>VLOOKUP($D2092,metadata!$B$2:$S$450,10,FALSE)</f>
        <v>0</v>
      </c>
      <c r="N2092" t="str">
        <f>VLOOKUP($D2092,metadata!$B$2:$S$450,11,FALSE)</f>
        <v>Atrophaneura alcinous</v>
      </c>
      <c r="O2092" t="str">
        <f>VLOOKUP($D2092,metadata!$B$2:$S$450,12,FALSE)</f>
        <v>lepidoptera</v>
      </c>
      <c r="P2092" t="str">
        <f>VLOOKUP($D2092,metadata!$B$2:$S$450,13,FALSE)</f>
        <v xml:space="preserve"> Fuchu</v>
      </c>
      <c r="Q2092">
        <f>VLOOKUP($D2092,metadata!$B$2:$S$450,14,FALSE)</f>
        <v>35.668968999999997</v>
      </c>
      <c r="R2092">
        <f>VLOOKUP($D2092,metadata!$B$2:$S$450,15,FALSE)</f>
        <v>139.47766899999999</v>
      </c>
      <c r="S2092">
        <f>VLOOKUP($D2092,metadata!$B$2:$S$450,16,FALSE)</f>
        <v>0.05</v>
      </c>
      <c r="T2092">
        <f>VLOOKUP($D2092,metadata!$B$2:$S$450,17,FALSE)</f>
        <v>50</v>
      </c>
      <c r="U2092">
        <f>VLOOKUP($D2092,metadata!$B$2:$S$450,18,FALSE)</f>
        <v>0</v>
      </c>
      <c r="V2092">
        <f>VLOOKUP($D2092,metadata!$B$2:$Z$450,19,FALSE)</f>
        <v>25</v>
      </c>
      <c r="W2092" t="str">
        <f>VLOOKUP($D2092,metadata!$B$2:$Z$450,20,FALSE)</f>
        <v>global average</v>
      </c>
      <c r="X2092">
        <f>VLOOKUP($D2092,metadata!$B$2:$Z$450,21,FALSE)</f>
        <v>0</v>
      </c>
      <c r="Y2092">
        <f>VLOOKUP($D2092,metadata!$B$2:$Z$450,22,FALSE)</f>
        <v>19</v>
      </c>
      <c r="Z2092">
        <f>VLOOKUP($D2092,metadata!$B$2:$Z$450,23,FALSE)</f>
        <v>0</v>
      </c>
      <c r="AA2092">
        <f>VLOOKUP($D2092,metadata!$B$2:$Z$450,24,FALSE)</f>
        <v>0</v>
      </c>
      <c r="AB2092">
        <f>VLOOKUP($D2092,metadata!$B$2:$Z$450,25,FALSE)</f>
        <v>0</v>
      </c>
    </row>
    <row r="2093" spans="3:28" x14ac:dyDescent="0.3">
      <c r="C2093">
        <v>2092</v>
      </c>
      <c r="D2093" s="11" t="str">
        <f t="shared" si="32"/>
        <v>19- Fuchu</v>
      </c>
      <c r="E2093" t="str">
        <f>VLOOKUP($D2093,metadata!$B$2:$S$450,2,FALSE)</f>
        <v>Kato, Y</v>
      </c>
      <c r="F2093" t="str">
        <f>VLOOKUP($D2093,metadata!$B$2:$S$450,3,FALSE)</f>
        <v>Geographic variation in photoperiodic response for the induction of pupal diapause in the Aristolochia-feeding butterfly Atrophaneura alcinous</v>
      </c>
      <c r="G2093" t="str">
        <f>VLOOKUP($D2093,metadata!$B$2:$S$450,4,FALSE)</f>
        <v>10.1303/aez.2005.347</v>
      </c>
      <c r="H2093" t="str">
        <f>VLOOKUP($D2093,metadata!$B$2:$S$450,5,FALSE)</f>
        <v>y</v>
      </c>
      <c r="I2093" t="str">
        <f>VLOOKUP($D2093,metadata!$B$2:$S$450,6,FALSE)</f>
        <v>a</v>
      </c>
      <c r="J2093" t="str">
        <f>VLOOKUP($D2093,metadata!$B$2:$S$450,7,FALSE)</f>
        <v>i</v>
      </c>
      <c r="K2093">
        <f>VLOOKUP($D2093,metadata!$B$2:$S$450,8,FALSE)</f>
        <v>7</v>
      </c>
      <c r="L2093">
        <f>VLOOKUP($D2093,metadata!$B$2:$S$450,9,FALSE)</f>
        <v>5</v>
      </c>
      <c r="M2093">
        <f>VLOOKUP($D2093,metadata!$B$2:$S$450,10,FALSE)</f>
        <v>0</v>
      </c>
      <c r="N2093" t="str">
        <f>VLOOKUP($D2093,metadata!$B$2:$S$450,11,FALSE)</f>
        <v>Atrophaneura alcinous</v>
      </c>
      <c r="O2093" t="str">
        <f>VLOOKUP($D2093,metadata!$B$2:$S$450,12,FALSE)</f>
        <v>lepidoptera</v>
      </c>
      <c r="P2093" t="str">
        <f>VLOOKUP($D2093,metadata!$B$2:$S$450,13,FALSE)</f>
        <v xml:space="preserve"> Fuchu</v>
      </c>
      <c r="Q2093">
        <f>VLOOKUP($D2093,metadata!$B$2:$S$450,14,FALSE)</f>
        <v>35.668968999999997</v>
      </c>
      <c r="R2093">
        <f>VLOOKUP($D2093,metadata!$B$2:$S$450,15,FALSE)</f>
        <v>139.47766899999999</v>
      </c>
      <c r="S2093">
        <f>VLOOKUP($D2093,metadata!$B$2:$S$450,16,FALSE)</f>
        <v>0.05</v>
      </c>
      <c r="T2093">
        <f>VLOOKUP($D2093,metadata!$B$2:$S$450,17,FALSE)</f>
        <v>50</v>
      </c>
      <c r="U2093">
        <f>VLOOKUP($D2093,metadata!$B$2:$S$450,18,FALSE)</f>
        <v>0</v>
      </c>
      <c r="V2093">
        <f>VLOOKUP($D2093,metadata!$B$2:$Z$450,19,FALSE)</f>
        <v>25</v>
      </c>
      <c r="W2093" t="str">
        <f>VLOOKUP($D2093,metadata!$B$2:$Z$450,20,FALSE)</f>
        <v>global average</v>
      </c>
      <c r="X2093">
        <f>VLOOKUP($D2093,metadata!$B$2:$Z$450,21,FALSE)</f>
        <v>0</v>
      </c>
      <c r="Y2093">
        <f>VLOOKUP($D2093,metadata!$B$2:$Z$450,22,FALSE)</f>
        <v>19</v>
      </c>
      <c r="Z2093">
        <f>VLOOKUP($D2093,metadata!$B$2:$Z$450,23,FALSE)</f>
        <v>0</v>
      </c>
      <c r="AA2093">
        <f>VLOOKUP($D2093,metadata!$B$2:$Z$450,24,FALSE)</f>
        <v>0</v>
      </c>
      <c r="AB2093">
        <f>VLOOKUP($D2093,metadata!$B$2:$Z$450,25,FALSE)</f>
        <v>0</v>
      </c>
    </row>
    <row r="2094" spans="3:28" x14ac:dyDescent="0.3">
      <c r="C2094">
        <v>2093</v>
      </c>
      <c r="D2094" s="11" t="str">
        <f t="shared" si="32"/>
        <v>19- Fuchu</v>
      </c>
      <c r="E2094" t="str">
        <f>VLOOKUP($D2094,metadata!$B$2:$S$450,2,FALSE)</f>
        <v>Kato, Y</v>
      </c>
      <c r="F2094" t="str">
        <f>VLOOKUP($D2094,metadata!$B$2:$S$450,3,FALSE)</f>
        <v>Geographic variation in photoperiodic response for the induction of pupal diapause in the Aristolochia-feeding butterfly Atrophaneura alcinous</v>
      </c>
      <c r="G2094" t="str">
        <f>VLOOKUP($D2094,metadata!$B$2:$S$450,4,FALSE)</f>
        <v>10.1303/aez.2005.347</v>
      </c>
      <c r="H2094" t="str">
        <f>VLOOKUP($D2094,metadata!$B$2:$S$450,5,FALSE)</f>
        <v>y</v>
      </c>
      <c r="I2094" t="str">
        <f>VLOOKUP($D2094,metadata!$B$2:$S$450,6,FALSE)</f>
        <v>a</v>
      </c>
      <c r="J2094" t="str">
        <f>VLOOKUP($D2094,metadata!$B$2:$S$450,7,FALSE)</f>
        <v>i</v>
      </c>
      <c r="K2094">
        <f>VLOOKUP($D2094,metadata!$B$2:$S$450,8,FALSE)</f>
        <v>7</v>
      </c>
      <c r="L2094">
        <f>VLOOKUP($D2094,metadata!$B$2:$S$450,9,FALSE)</f>
        <v>5</v>
      </c>
      <c r="M2094">
        <f>VLOOKUP($D2094,metadata!$B$2:$S$450,10,FALSE)</f>
        <v>0</v>
      </c>
      <c r="N2094" t="str">
        <f>VLOOKUP($D2094,metadata!$B$2:$S$450,11,FALSE)</f>
        <v>Atrophaneura alcinous</v>
      </c>
      <c r="O2094" t="str">
        <f>VLOOKUP($D2094,metadata!$B$2:$S$450,12,FALSE)</f>
        <v>lepidoptera</v>
      </c>
      <c r="P2094" t="str">
        <f>VLOOKUP($D2094,metadata!$B$2:$S$450,13,FALSE)</f>
        <v xml:space="preserve"> Fuchu</v>
      </c>
      <c r="Q2094">
        <f>VLOOKUP($D2094,metadata!$B$2:$S$450,14,FALSE)</f>
        <v>35.668968999999997</v>
      </c>
      <c r="R2094">
        <f>VLOOKUP($D2094,metadata!$B$2:$S$450,15,FALSE)</f>
        <v>139.47766899999999</v>
      </c>
      <c r="S2094">
        <f>VLOOKUP($D2094,metadata!$B$2:$S$450,16,FALSE)</f>
        <v>0.05</v>
      </c>
      <c r="T2094">
        <f>VLOOKUP($D2094,metadata!$B$2:$S$450,17,FALSE)</f>
        <v>50</v>
      </c>
      <c r="U2094">
        <f>VLOOKUP($D2094,metadata!$B$2:$S$450,18,FALSE)</f>
        <v>0</v>
      </c>
      <c r="V2094">
        <f>VLOOKUP($D2094,metadata!$B$2:$Z$450,19,FALSE)</f>
        <v>25</v>
      </c>
      <c r="W2094" t="str">
        <f>VLOOKUP($D2094,metadata!$B$2:$Z$450,20,FALSE)</f>
        <v>global average</v>
      </c>
      <c r="X2094">
        <f>VLOOKUP($D2094,metadata!$B$2:$Z$450,21,FALSE)</f>
        <v>0</v>
      </c>
      <c r="Y2094">
        <f>VLOOKUP($D2094,metadata!$B$2:$Z$450,22,FALSE)</f>
        <v>19</v>
      </c>
      <c r="Z2094">
        <f>VLOOKUP($D2094,metadata!$B$2:$Z$450,23,FALSE)</f>
        <v>0</v>
      </c>
      <c r="AA2094">
        <f>VLOOKUP($D2094,metadata!$B$2:$Z$450,24,FALSE)</f>
        <v>0</v>
      </c>
      <c r="AB2094">
        <f>VLOOKUP($D2094,metadata!$B$2:$Z$450,25,FALSE)</f>
        <v>0</v>
      </c>
    </row>
    <row r="2095" spans="3:28" x14ac:dyDescent="0.3">
      <c r="C2095">
        <v>2094</v>
      </c>
      <c r="D2095" s="11" t="str">
        <f t="shared" si="32"/>
        <v>19- Fuchu</v>
      </c>
      <c r="E2095" t="str">
        <f>VLOOKUP($D2095,metadata!$B$2:$S$450,2,FALSE)</f>
        <v>Kato, Y</v>
      </c>
      <c r="F2095" t="str">
        <f>VLOOKUP($D2095,metadata!$B$2:$S$450,3,FALSE)</f>
        <v>Geographic variation in photoperiodic response for the induction of pupal diapause in the Aristolochia-feeding butterfly Atrophaneura alcinous</v>
      </c>
      <c r="G2095" t="str">
        <f>VLOOKUP($D2095,metadata!$B$2:$S$450,4,FALSE)</f>
        <v>10.1303/aez.2005.347</v>
      </c>
      <c r="H2095" t="str">
        <f>VLOOKUP($D2095,metadata!$B$2:$S$450,5,FALSE)</f>
        <v>y</v>
      </c>
      <c r="I2095" t="str">
        <f>VLOOKUP($D2095,metadata!$B$2:$S$450,6,FALSE)</f>
        <v>a</v>
      </c>
      <c r="J2095" t="str">
        <f>VLOOKUP($D2095,metadata!$B$2:$S$450,7,FALSE)</f>
        <v>i</v>
      </c>
      <c r="K2095">
        <f>VLOOKUP($D2095,metadata!$B$2:$S$450,8,FALSE)</f>
        <v>7</v>
      </c>
      <c r="L2095">
        <f>VLOOKUP($D2095,metadata!$B$2:$S$450,9,FALSE)</f>
        <v>5</v>
      </c>
      <c r="M2095">
        <f>VLOOKUP($D2095,metadata!$B$2:$S$450,10,FALSE)</f>
        <v>0</v>
      </c>
      <c r="N2095" t="str">
        <f>VLOOKUP($D2095,metadata!$B$2:$S$450,11,FALSE)</f>
        <v>Atrophaneura alcinous</v>
      </c>
      <c r="O2095" t="str">
        <f>VLOOKUP($D2095,metadata!$B$2:$S$450,12,FALSE)</f>
        <v>lepidoptera</v>
      </c>
      <c r="P2095" t="str">
        <f>VLOOKUP($D2095,metadata!$B$2:$S$450,13,FALSE)</f>
        <v xml:space="preserve"> Fuchu</v>
      </c>
      <c r="Q2095">
        <f>VLOOKUP($D2095,metadata!$B$2:$S$450,14,FALSE)</f>
        <v>35.668968999999997</v>
      </c>
      <c r="R2095">
        <f>VLOOKUP($D2095,metadata!$B$2:$S$450,15,FALSE)</f>
        <v>139.47766899999999</v>
      </c>
      <c r="S2095">
        <f>VLOOKUP($D2095,metadata!$B$2:$S$450,16,FALSE)</f>
        <v>0.05</v>
      </c>
      <c r="T2095">
        <f>VLOOKUP($D2095,metadata!$B$2:$S$450,17,FALSE)</f>
        <v>50</v>
      </c>
      <c r="U2095">
        <f>VLOOKUP($D2095,metadata!$B$2:$S$450,18,FALSE)</f>
        <v>0</v>
      </c>
      <c r="V2095">
        <f>VLOOKUP($D2095,metadata!$B$2:$Z$450,19,FALSE)</f>
        <v>25</v>
      </c>
      <c r="W2095" t="str">
        <f>VLOOKUP($D2095,metadata!$B$2:$Z$450,20,FALSE)</f>
        <v>global average</v>
      </c>
      <c r="X2095">
        <f>VLOOKUP($D2095,metadata!$B$2:$Z$450,21,FALSE)</f>
        <v>0</v>
      </c>
      <c r="Y2095">
        <f>VLOOKUP($D2095,metadata!$B$2:$Z$450,22,FALSE)</f>
        <v>19</v>
      </c>
      <c r="Z2095">
        <f>VLOOKUP($D2095,metadata!$B$2:$Z$450,23,FALSE)</f>
        <v>0</v>
      </c>
      <c r="AA2095">
        <f>VLOOKUP($D2095,metadata!$B$2:$Z$450,24,FALSE)</f>
        <v>0</v>
      </c>
      <c r="AB2095">
        <f>VLOOKUP($D2095,metadata!$B$2:$Z$450,25,FALSE)</f>
        <v>0</v>
      </c>
    </row>
    <row r="2096" spans="3:28" x14ac:dyDescent="0.3">
      <c r="C2096">
        <v>2095</v>
      </c>
      <c r="D2096" s="11" t="str">
        <f t="shared" si="32"/>
        <v>19- Fuchu</v>
      </c>
      <c r="E2096" t="str">
        <f>VLOOKUP($D2096,metadata!$B$2:$S$450,2,FALSE)</f>
        <v>Kato, Y</v>
      </c>
      <c r="F2096" t="str">
        <f>VLOOKUP($D2096,metadata!$B$2:$S$450,3,FALSE)</f>
        <v>Geographic variation in photoperiodic response for the induction of pupal diapause in the Aristolochia-feeding butterfly Atrophaneura alcinous</v>
      </c>
      <c r="G2096" t="str">
        <f>VLOOKUP($D2096,metadata!$B$2:$S$450,4,FALSE)</f>
        <v>10.1303/aez.2005.347</v>
      </c>
      <c r="H2096" t="str">
        <f>VLOOKUP($D2096,metadata!$B$2:$S$450,5,FALSE)</f>
        <v>y</v>
      </c>
      <c r="I2096" t="str">
        <f>VLOOKUP($D2096,metadata!$B$2:$S$450,6,FALSE)</f>
        <v>a</v>
      </c>
      <c r="J2096" t="str">
        <f>VLOOKUP($D2096,metadata!$B$2:$S$450,7,FALSE)</f>
        <v>i</v>
      </c>
      <c r="K2096">
        <f>VLOOKUP($D2096,metadata!$B$2:$S$450,8,FALSE)</f>
        <v>7</v>
      </c>
      <c r="L2096">
        <f>VLOOKUP($D2096,metadata!$B$2:$S$450,9,FALSE)</f>
        <v>5</v>
      </c>
      <c r="M2096">
        <f>VLOOKUP($D2096,metadata!$B$2:$S$450,10,FALSE)</f>
        <v>0</v>
      </c>
      <c r="N2096" t="str">
        <f>VLOOKUP($D2096,metadata!$B$2:$S$450,11,FALSE)</f>
        <v>Atrophaneura alcinous</v>
      </c>
      <c r="O2096" t="str">
        <f>VLOOKUP($D2096,metadata!$B$2:$S$450,12,FALSE)</f>
        <v>lepidoptera</v>
      </c>
      <c r="P2096" t="str">
        <f>VLOOKUP($D2096,metadata!$B$2:$S$450,13,FALSE)</f>
        <v xml:space="preserve"> Fuchu</v>
      </c>
      <c r="Q2096">
        <f>VLOOKUP($D2096,metadata!$B$2:$S$450,14,FALSE)</f>
        <v>35.668968999999997</v>
      </c>
      <c r="R2096">
        <f>VLOOKUP($D2096,metadata!$B$2:$S$450,15,FALSE)</f>
        <v>139.47766899999999</v>
      </c>
      <c r="S2096">
        <f>VLOOKUP($D2096,metadata!$B$2:$S$450,16,FALSE)</f>
        <v>0.05</v>
      </c>
      <c r="T2096">
        <f>VLOOKUP($D2096,metadata!$B$2:$S$450,17,FALSE)</f>
        <v>50</v>
      </c>
      <c r="U2096">
        <f>VLOOKUP($D2096,metadata!$B$2:$S$450,18,FALSE)</f>
        <v>0</v>
      </c>
      <c r="V2096">
        <f>VLOOKUP($D2096,metadata!$B$2:$Z$450,19,FALSE)</f>
        <v>25</v>
      </c>
      <c r="W2096" t="str">
        <f>VLOOKUP($D2096,metadata!$B$2:$Z$450,20,FALSE)</f>
        <v>global average</v>
      </c>
      <c r="X2096">
        <f>VLOOKUP($D2096,metadata!$B$2:$Z$450,21,FALSE)</f>
        <v>0</v>
      </c>
      <c r="Y2096">
        <f>VLOOKUP($D2096,metadata!$B$2:$Z$450,22,FALSE)</f>
        <v>19</v>
      </c>
      <c r="Z2096">
        <f>VLOOKUP($D2096,metadata!$B$2:$Z$450,23,FALSE)</f>
        <v>0</v>
      </c>
      <c r="AA2096">
        <f>VLOOKUP($D2096,metadata!$B$2:$Z$450,24,FALSE)</f>
        <v>0</v>
      </c>
      <c r="AB2096">
        <f>VLOOKUP($D2096,metadata!$B$2:$Z$450,25,FALSE)</f>
        <v>0</v>
      </c>
    </row>
    <row r="2097" spans="3:28" x14ac:dyDescent="0.3">
      <c r="C2097">
        <v>2096</v>
      </c>
      <c r="D2097" s="11" t="str">
        <f t="shared" si="32"/>
        <v>19- Fuchu</v>
      </c>
      <c r="E2097" t="str">
        <f>VLOOKUP($D2097,metadata!$B$2:$S$450,2,FALSE)</f>
        <v>Kato, Y</v>
      </c>
      <c r="F2097" t="str">
        <f>VLOOKUP($D2097,metadata!$B$2:$S$450,3,FALSE)</f>
        <v>Geographic variation in photoperiodic response for the induction of pupal diapause in the Aristolochia-feeding butterfly Atrophaneura alcinous</v>
      </c>
      <c r="G2097" t="str">
        <f>VLOOKUP($D2097,metadata!$B$2:$S$450,4,FALSE)</f>
        <v>10.1303/aez.2005.347</v>
      </c>
      <c r="H2097" t="str">
        <f>VLOOKUP($D2097,metadata!$B$2:$S$450,5,FALSE)</f>
        <v>y</v>
      </c>
      <c r="I2097" t="str">
        <f>VLOOKUP($D2097,metadata!$B$2:$S$450,6,FALSE)</f>
        <v>a</v>
      </c>
      <c r="J2097" t="str">
        <f>VLOOKUP($D2097,metadata!$B$2:$S$450,7,FALSE)</f>
        <v>i</v>
      </c>
      <c r="K2097">
        <f>VLOOKUP($D2097,metadata!$B$2:$S$450,8,FALSE)</f>
        <v>7</v>
      </c>
      <c r="L2097">
        <f>VLOOKUP($D2097,metadata!$B$2:$S$450,9,FALSE)</f>
        <v>5</v>
      </c>
      <c r="M2097">
        <f>VLOOKUP($D2097,metadata!$B$2:$S$450,10,FALSE)</f>
        <v>0</v>
      </c>
      <c r="N2097" t="str">
        <f>VLOOKUP($D2097,metadata!$B$2:$S$450,11,FALSE)</f>
        <v>Atrophaneura alcinous</v>
      </c>
      <c r="O2097" t="str">
        <f>VLOOKUP($D2097,metadata!$B$2:$S$450,12,FALSE)</f>
        <v>lepidoptera</v>
      </c>
      <c r="P2097" t="str">
        <f>VLOOKUP($D2097,metadata!$B$2:$S$450,13,FALSE)</f>
        <v xml:space="preserve"> Fuchu</v>
      </c>
      <c r="Q2097">
        <f>VLOOKUP($D2097,metadata!$B$2:$S$450,14,FALSE)</f>
        <v>35.668968999999997</v>
      </c>
      <c r="R2097">
        <f>VLOOKUP($D2097,metadata!$B$2:$S$450,15,FALSE)</f>
        <v>139.47766899999999</v>
      </c>
      <c r="S2097">
        <f>VLOOKUP($D2097,metadata!$B$2:$S$450,16,FALSE)</f>
        <v>0.05</v>
      </c>
      <c r="T2097">
        <f>VLOOKUP($D2097,metadata!$B$2:$S$450,17,FALSE)</f>
        <v>50</v>
      </c>
      <c r="U2097">
        <f>VLOOKUP($D2097,metadata!$B$2:$S$450,18,FALSE)</f>
        <v>0</v>
      </c>
      <c r="V2097">
        <f>VLOOKUP($D2097,metadata!$B$2:$Z$450,19,FALSE)</f>
        <v>25</v>
      </c>
      <c r="W2097" t="str">
        <f>VLOOKUP($D2097,metadata!$B$2:$Z$450,20,FALSE)</f>
        <v>global average</v>
      </c>
      <c r="X2097">
        <f>VLOOKUP($D2097,metadata!$B$2:$Z$450,21,FALSE)</f>
        <v>0</v>
      </c>
      <c r="Y2097">
        <f>VLOOKUP($D2097,metadata!$B$2:$Z$450,22,FALSE)</f>
        <v>19</v>
      </c>
      <c r="Z2097">
        <f>VLOOKUP($D2097,metadata!$B$2:$Z$450,23,FALSE)</f>
        <v>0</v>
      </c>
      <c r="AA2097">
        <f>VLOOKUP($D2097,metadata!$B$2:$Z$450,24,FALSE)</f>
        <v>0</v>
      </c>
      <c r="AB2097">
        <f>VLOOKUP($D2097,metadata!$B$2:$Z$450,25,FALSE)</f>
        <v>0</v>
      </c>
    </row>
    <row r="2098" spans="3:28" x14ac:dyDescent="0.3">
      <c r="C2098">
        <v>2097</v>
      </c>
      <c r="D2098" s="11" t="str">
        <f t="shared" si="32"/>
        <v>19- Fuchu</v>
      </c>
      <c r="E2098" t="str">
        <f>VLOOKUP($D2098,metadata!$B$2:$S$450,2,FALSE)</f>
        <v>Kato, Y</v>
      </c>
      <c r="F2098" t="str">
        <f>VLOOKUP($D2098,metadata!$B$2:$S$450,3,FALSE)</f>
        <v>Geographic variation in photoperiodic response for the induction of pupal diapause in the Aristolochia-feeding butterfly Atrophaneura alcinous</v>
      </c>
      <c r="G2098" t="str">
        <f>VLOOKUP($D2098,metadata!$B$2:$S$450,4,FALSE)</f>
        <v>10.1303/aez.2005.347</v>
      </c>
      <c r="H2098" t="str">
        <f>VLOOKUP($D2098,metadata!$B$2:$S$450,5,FALSE)</f>
        <v>y</v>
      </c>
      <c r="I2098" t="str">
        <f>VLOOKUP($D2098,metadata!$B$2:$S$450,6,FALSE)</f>
        <v>a</v>
      </c>
      <c r="J2098" t="str">
        <f>VLOOKUP($D2098,metadata!$B$2:$S$450,7,FALSE)</f>
        <v>i</v>
      </c>
      <c r="K2098">
        <f>VLOOKUP($D2098,metadata!$B$2:$S$450,8,FALSE)</f>
        <v>7</v>
      </c>
      <c r="L2098">
        <f>VLOOKUP($D2098,metadata!$B$2:$S$450,9,FALSE)</f>
        <v>5</v>
      </c>
      <c r="M2098">
        <f>VLOOKUP($D2098,metadata!$B$2:$S$450,10,FALSE)</f>
        <v>0</v>
      </c>
      <c r="N2098" t="str">
        <f>VLOOKUP($D2098,metadata!$B$2:$S$450,11,FALSE)</f>
        <v>Atrophaneura alcinous</v>
      </c>
      <c r="O2098" t="str">
        <f>VLOOKUP($D2098,metadata!$B$2:$S$450,12,FALSE)</f>
        <v>lepidoptera</v>
      </c>
      <c r="P2098" t="str">
        <f>VLOOKUP($D2098,metadata!$B$2:$S$450,13,FALSE)</f>
        <v xml:space="preserve"> Fuchu</v>
      </c>
      <c r="Q2098">
        <f>VLOOKUP($D2098,metadata!$B$2:$S$450,14,FALSE)</f>
        <v>35.668968999999997</v>
      </c>
      <c r="R2098">
        <f>VLOOKUP($D2098,metadata!$B$2:$S$450,15,FALSE)</f>
        <v>139.47766899999999</v>
      </c>
      <c r="S2098">
        <f>VLOOKUP($D2098,metadata!$B$2:$S$450,16,FALSE)</f>
        <v>0.05</v>
      </c>
      <c r="T2098">
        <f>VLOOKUP($D2098,metadata!$B$2:$S$450,17,FALSE)</f>
        <v>50</v>
      </c>
      <c r="U2098">
        <f>VLOOKUP($D2098,metadata!$B$2:$S$450,18,FALSE)</f>
        <v>0</v>
      </c>
      <c r="V2098">
        <f>VLOOKUP($D2098,metadata!$B$2:$Z$450,19,FALSE)</f>
        <v>25</v>
      </c>
      <c r="W2098" t="str">
        <f>VLOOKUP($D2098,metadata!$B$2:$Z$450,20,FALSE)</f>
        <v>global average</v>
      </c>
      <c r="X2098">
        <f>VLOOKUP($D2098,metadata!$B$2:$Z$450,21,FALSE)</f>
        <v>0</v>
      </c>
      <c r="Y2098">
        <f>VLOOKUP($D2098,metadata!$B$2:$Z$450,22,FALSE)</f>
        <v>19</v>
      </c>
      <c r="Z2098">
        <f>VLOOKUP($D2098,metadata!$B$2:$Z$450,23,FALSE)</f>
        <v>0</v>
      </c>
      <c r="AA2098">
        <f>VLOOKUP($D2098,metadata!$B$2:$Z$450,24,FALSE)</f>
        <v>0</v>
      </c>
      <c r="AB2098">
        <f>VLOOKUP($D2098,metadata!$B$2:$Z$450,25,FALSE)</f>
        <v>0</v>
      </c>
    </row>
    <row r="2099" spans="3:28" x14ac:dyDescent="0.3">
      <c r="C2099">
        <v>2098</v>
      </c>
      <c r="D2099" s="11" t="str">
        <f t="shared" si="32"/>
        <v>19- Fuchu</v>
      </c>
      <c r="E2099" t="str">
        <f>VLOOKUP($D2099,metadata!$B$2:$S$450,2,FALSE)</f>
        <v>Kato, Y</v>
      </c>
      <c r="F2099" t="str">
        <f>VLOOKUP($D2099,metadata!$B$2:$S$450,3,FALSE)</f>
        <v>Geographic variation in photoperiodic response for the induction of pupal diapause in the Aristolochia-feeding butterfly Atrophaneura alcinous</v>
      </c>
      <c r="G2099" t="str">
        <f>VLOOKUP($D2099,metadata!$B$2:$S$450,4,FALSE)</f>
        <v>10.1303/aez.2005.347</v>
      </c>
      <c r="H2099" t="str">
        <f>VLOOKUP($D2099,metadata!$B$2:$S$450,5,FALSE)</f>
        <v>y</v>
      </c>
      <c r="I2099" t="str">
        <f>VLOOKUP($D2099,metadata!$B$2:$S$450,6,FALSE)</f>
        <v>a</v>
      </c>
      <c r="J2099" t="str">
        <f>VLOOKUP($D2099,metadata!$B$2:$S$450,7,FALSE)</f>
        <v>i</v>
      </c>
      <c r="K2099">
        <f>VLOOKUP($D2099,metadata!$B$2:$S$450,8,FALSE)</f>
        <v>7</v>
      </c>
      <c r="L2099">
        <f>VLOOKUP($D2099,metadata!$B$2:$S$450,9,FALSE)</f>
        <v>5</v>
      </c>
      <c r="M2099">
        <f>VLOOKUP($D2099,metadata!$B$2:$S$450,10,FALSE)</f>
        <v>0</v>
      </c>
      <c r="N2099" t="str">
        <f>VLOOKUP($D2099,metadata!$B$2:$S$450,11,FALSE)</f>
        <v>Atrophaneura alcinous</v>
      </c>
      <c r="O2099" t="str">
        <f>VLOOKUP($D2099,metadata!$B$2:$S$450,12,FALSE)</f>
        <v>lepidoptera</v>
      </c>
      <c r="P2099" t="str">
        <f>VLOOKUP($D2099,metadata!$B$2:$S$450,13,FALSE)</f>
        <v xml:space="preserve"> Fuchu</v>
      </c>
      <c r="Q2099">
        <f>VLOOKUP($D2099,metadata!$B$2:$S$450,14,FALSE)</f>
        <v>35.668968999999997</v>
      </c>
      <c r="R2099">
        <f>VLOOKUP($D2099,metadata!$B$2:$S$450,15,FALSE)</f>
        <v>139.47766899999999</v>
      </c>
      <c r="S2099">
        <f>VLOOKUP($D2099,metadata!$B$2:$S$450,16,FALSE)</f>
        <v>0.05</v>
      </c>
      <c r="T2099">
        <f>VLOOKUP($D2099,metadata!$B$2:$S$450,17,FALSE)</f>
        <v>50</v>
      </c>
      <c r="U2099">
        <f>VLOOKUP($D2099,metadata!$B$2:$S$450,18,FALSE)</f>
        <v>0</v>
      </c>
      <c r="V2099">
        <f>VLOOKUP($D2099,metadata!$B$2:$Z$450,19,FALSE)</f>
        <v>25</v>
      </c>
      <c r="W2099" t="str">
        <f>VLOOKUP($D2099,metadata!$B$2:$Z$450,20,FALSE)</f>
        <v>global average</v>
      </c>
      <c r="X2099">
        <f>VLOOKUP($D2099,metadata!$B$2:$Z$450,21,FALSE)</f>
        <v>0</v>
      </c>
      <c r="Y2099">
        <f>VLOOKUP($D2099,metadata!$B$2:$Z$450,22,FALSE)</f>
        <v>19</v>
      </c>
      <c r="Z2099">
        <f>VLOOKUP($D2099,metadata!$B$2:$Z$450,23,FALSE)</f>
        <v>0</v>
      </c>
      <c r="AA2099">
        <f>VLOOKUP($D2099,metadata!$B$2:$Z$450,24,FALSE)</f>
        <v>0</v>
      </c>
      <c r="AB2099">
        <f>VLOOKUP($D2099,metadata!$B$2:$Z$450,25,FALSE)</f>
        <v>0</v>
      </c>
    </row>
    <row r="2100" spans="3:28" x14ac:dyDescent="0.3">
      <c r="C2100">
        <v>2099</v>
      </c>
      <c r="D2100" s="11" t="str">
        <f t="shared" si="32"/>
        <v>19- Fuchu</v>
      </c>
      <c r="E2100" t="str">
        <f>VLOOKUP($D2100,metadata!$B$2:$S$450,2,FALSE)</f>
        <v>Kato, Y</v>
      </c>
      <c r="F2100" t="str">
        <f>VLOOKUP($D2100,metadata!$B$2:$S$450,3,FALSE)</f>
        <v>Geographic variation in photoperiodic response for the induction of pupal diapause in the Aristolochia-feeding butterfly Atrophaneura alcinous</v>
      </c>
      <c r="G2100" t="str">
        <f>VLOOKUP($D2100,metadata!$B$2:$S$450,4,FALSE)</f>
        <v>10.1303/aez.2005.347</v>
      </c>
      <c r="H2100" t="str">
        <f>VLOOKUP($D2100,metadata!$B$2:$S$450,5,FALSE)</f>
        <v>y</v>
      </c>
      <c r="I2100" t="str">
        <f>VLOOKUP($D2100,metadata!$B$2:$S$450,6,FALSE)</f>
        <v>a</v>
      </c>
      <c r="J2100" t="str">
        <f>VLOOKUP($D2100,metadata!$B$2:$S$450,7,FALSE)</f>
        <v>i</v>
      </c>
      <c r="K2100">
        <f>VLOOKUP($D2100,metadata!$B$2:$S$450,8,FALSE)</f>
        <v>7</v>
      </c>
      <c r="L2100">
        <f>VLOOKUP($D2100,metadata!$B$2:$S$450,9,FALSE)</f>
        <v>5</v>
      </c>
      <c r="M2100">
        <f>VLOOKUP($D2100,metadata!$B$2:$S$450,10,FALSE)</f>
        <v>0</v>
      </c>
      <c r="N2100" t="str">
        <f>VLOOKUP($D2100,metadata!$B$2:$S$450,11,FALSE)</f>
        <v>Atrophaneura alcinous</v>
      </c>
      <c r="O2100" t="str">
        <f>VLOOKUP($D2100,metadata!$B$2:$S$450,12,FALSE)</f>
        <v>lepidoptera</v>
      </c>
      <c r="P2100" t="str">
        <f>VLOOKUP($D2100,metadata!$B$2:$S$450,13,FALSE)</f>
        <v xml:space="preserve"> Fuchu</v>
      </c>
      <c r="Q2100">
        <f>VLOOKUP($D2100,metadata!$B$2:$S$450,14,FALSE)</f>
        <v>35.668968999999997</v>
      </c>
      <c r="R2100">
        <f>VLOOKUP($D2100,metadata!$B$2:$S$450,15,FALSE)</f>
        <v>139.47766899999999</v>
      </c>
      <c r="S2100">
        <f>VLOOKUP($D2100,metadata!$B$2:$S$450,16,FALSE)</f>
        <v>0.05</v>
      </c>
      <c r="T2100">
        <f>VLOOKUP($D2100,metadata!$B$2:$S$450,17,FALSE)</f>
        <v>50</v>
      </c>
      <c r="U2100">
        <f>VLOOKUP($D2100,metadata!$B$2:$S$450,18,FALSE)</f>
        <v>0</v>
      </c>
      <c r="V2100">
        <f>VLOOKUP($D2100,metadata!$B$2:$Z$450,19,FALSE)</f>
        <v>25</v>
      </c>
      <c r="W2100" t="str">
        <f>VLOOKUP($D2100,metadata!$B$2:$Z$450,20,FALSE)</f>
        <v>global average</v>
      </c>
      <c r="X2100">
        <f>VLOOKUP($D2100,metadata!$B$2:$Z$450,21,FALSE)</f>
        <v>0</v>
      </c>
      <c r="Y2100">
        <f>VLOOKUP($D2100,metadata!$B$2:$Z$450,22,FALSE)</f>
        <v>19</v>
      </c>
      <c r="Z2100">
        <f>VLOOKUP($D2100,metadata!$B$2:$Z$450,23,FALSE)</f>
        <v>0</v>
      </c>
      <c r="AA2100">
        <f>VLOOKUP($D2100,metadata!$B$2:$Z$450,24,FALSE)</f>
        <v>0</v>
      </c>
      <c r="AB2100">
        <f>VLOOKUP($D2100,metadata!$B$2:$Z$450,25,FALSE)</f>
        <v>0</v>
      </c>
    </row>
    <row r="2101" spans="3:28" x14ac:dyDescent="0.3">
      <c r="C2101">
        <v>2100</v>
      </c>
      <c r="D2101" s="11" t="str">
        <f t="shared" si="32"/>
        <v>19- Fuchu</v>
      </c>
      <c r="E2101" t="str">
        <f>VLOOKUP($D2101,metadata!$B$2:$S$450,2,FALSE)</f>
        <v>Kato, Y</v>
      </c>
      <c r="F2101" t="str">
        <f>VLOOKUP($D2101,metadata!$B$2:$S$450,3,FALSE)</f>
        <v>Geographic variation in photoperiodic response for the induction of pupal diapause in the Aristolochia-feeding butterfly Atrophaneura alcinous</v>
      </c>
      <c r="G2101" t="str">
        <f>VLOOKUP($D2101,metadata!$B$2:$S$450,4,FALSE)</f>
        <v>10.1303/aez.2005.347</v>
      </c>
      <c r="H2101" t="str">
        <f>VLOOKUP($D2101,metadata!$B$2:$S$450,5,FALSE)</f>
        <v>y</v>
      </c>
      <c r="I2101" t="str">
        <f>VLOOKUP($D2101,metadata!$B$2:$S$450,6,FALSE)</f>
        <v>a</v>
      </c>
      <c r="J2101" t="str">
        <f>VLOOKUP($D2101,metadata!$B$2:$S$450,7,FALSE)</f>
        <v>i</v>
      </c>
      <c r="K2101">
        <f>VLOOKUP($D2101,metadata!$B$2:$S$450,8,FALSE)</f>
        <v>7</v>
      </c>
      <c r="L2101">
        <f>VLOOKUP($D2101,metadata!$B$2:$S$450,9,FALSE)</f>
        <v>5</v>
      </c>
      <c r="M2101">
        <f>VLOOKUP($D2101,metadata!$B$2:$S$450,10,FALSE)</f>
        <v>0</v>
      </c>
      <c r="N2101" t="str">
        <f>VLOOKUP($D2101,metadata!$B$2:$S$450,11,FALSE)</f>
        <v>Atrophaneura alcinous</v>
      </c>
      <c r="O2101" t="str">
        <f>VLOOKUP($D2101,metadata!$B$2:$S$450,12,FALSE)</f>
        <v>lepidoptera</v>
      </c>
      <c r="P2101" t="str">
        <f>VLOOKUP($D2101,metadata!$B$2:$S$450,13,FALSE)</f>
        <v xml:space="preserve"> Fuchu</v>
      </c>
      <c r="Q2101">
        <f>VLOOKUP($D2101,metadata!$B$2:$S$450,14,FALSE)</f>
        <v>35.668968999999997</v>
      </c>
      <c r="R2101">
        <f>VLOOKUP($D2101,metadata!$B$2:$S$450,15,FALSE)</f>
        <v>139.47766899999999</v>
      </c>
      <c r="S2101">
        <f>VLOOKUP($D2101,metadata!$B$2:$S$450,16,FALSE)</f>
        <v>0.05</v>
      </c>
      <c r="T2101">
        <f>VLOOKUP($D2101,metadata!$B$2:$S$450,17,FALSE)</f>
        <v>50</v>
      </c>
      <c r="U2101">
        <f>VLOOKUP($D2101,metadata!$B$2:$S$450,18,FALSE)</f>
        <v>0</v>
      </c>
      <c r="V2101">
        <f>VLOOKUP($D2101,metadata!$B$2:$Z$450,19,FALSE)</f>
        <v>25</v>
      </c>
      <c r="W2101" t="str">
        <f>VLOOKUP($D2101,metadata!$B$2:$Z$450,20,FALSE)</f>
        <v>global average</v>
      </c>
      <c r="X2101">
        <f>VLOOKUP($D2101,metadata!$B$2:$Z$450,21,FALSE)</f>
        <v>0</v>
      </c>
      <c r="Y2101">
        <f>VLOOKUP($D2101,metadata!$B$2:$Z$450,22,FALSE)</f>
        <v>19</v>
      </c>
      <c r="Z2101">
        <f>VLOOKUP($D2101,metadata!$B$2:$Z$450,23,FALSE)</f>
        <v>0</v>
      </c>
      <c r="AA2101">
        <f>VLOOKUP($D2101,metadata!$B$2:$Z$450,24,FALSE)</f>
        <v>0</v>
      </c>
      <c r="AB2101">
        <f>VLOOKUP($D2101,metadata!$B$2:$Z$450,25,FALSE)</f>
        <v>0</v>
      </c>
    </row>
    <row r="2102" spans="3:28" x14ac:dyDescent="0.3">
      <c r="C2102">
        <v>2101</v>
      </c>
      <c r="D2102" s="11" t="str">
        <f t="shared" si="32"/>
        <v>19- Fuchu</v>
      </c>
      <c r="E2102" t="str">
        <f>VLOOKUP($D2102,metadata!$B$2:$S$450,2,FALSE)</f>
        <v>Kato, Y</v>
      </c>
      <c r="F2102" t="str">
        <f>VLOOKUP($D2102,metadata!$B$2:$S$450,3,FALSE)</f>
        <v>Geographic variation in photoperiodic response for the induction of pupal diapause in the Aristolochia-feeding butterfly Atrophaneura alcinous</v>
      </c>
      <c r="G2102" t="str">
        <f>VLOOKUP($D2102,metadata!$B$2:$S$450,4,FALSE)</f>
        <v>10.1303/aez.2005.347</v>
      </c>
      <c r="H2102" t="str">
        <f>VLOOKUP($D2102,metadata!$B$2:$S$450,5,FALSE)</f>
        <v>y</v>
      </c>
      <c r="I2102" t="str">
        <f>VLOOKUP($D2102,metadata!$B$2:$S$450,6,FALSE)</f>
        <v>a</v>
      </c>
      <c r="J2102" t="str">
        <f>VLOOKUP($D2102,metadata!$B$2:$S$450,7,FALSE)</f>
        <v>i</v>
      </c>
      <c r="K2102">
        <f>VLOOKUP($D2102,metadata!$B$2:$S$450,8,FALSE)</f>
        <v>7</v>
      </c>
      <c r="L2102">
        <f>VLOOKUP($D2102,metadata!$B$2:$S$450,9,FALSE)</f>
        <v>5</v>
      </c>
      <c r="M2102">
        <f>VLOOKUP($D2102,metadata!$B$2:$S$450,10,FALSE)</f>
        <v>0</v>
      </c>
      <c r="N2102" t="str">
        <f>VLOOKUP($D2102,metadata!$B$2:$S$450,11,FALSE)</f>
        <v>Atrophaneura alcinous</v>
      </c>
      <c r="O2102" t="str">
        <f>VLOOKUP($D2102,metadata!$B$2:$S$450,12,FALSE)</f>
        <v>lepidoptera</v>
      </c>
      <c r="P2102" t="str">
        <f>VLOOKUP($D2102,metadata!$B$2:$S$450,13,FALSE)</f>
        <v xml:space="preserve"> Fuchu</v>
      </c>
      <c r="Q2102">
        <f>VLOOKUP($D2102,metadata!$B$2:$S$450,14,FALSE)</f>
        <v>35.668968999999997</v>
      </c>
      <c r="R2102">
        <f>VLOOKUP($D2102,metadata!$B$2:$S$450,15,FALSE)</f>
        <v>139.47766899999999</v>
      </c>
      <c r="S2102">
        <f>VLOOKUP($D2102,metadata!$B$2:$S$450,16,FALSE)</f>
        <v>0.05</v>
      </c>
      <c r="T2102">
        <f>VLOOKUP($D2102,metadata!$B$2:$S$450,17,FALSE)</f>
        <v>50</v>
      </c>
      <c r="U2102">
        <f>VLOOKUP($D2102,metadata!$B$2:$S$450,18,FALSE)</f>
        <v>0</v>
      </c>
      <c r="V2102">
        <f>VLOOKUP($D2102,metadata!$B$2:$Z$450,19,FALSE)</f>
        <v>25</v>
      </c>
      <c r="W2102" t="str">
        <f>VLOOKUP($D2102,metadata!$B$2:$Z$450,20,FALSE)</f>
        <v>global average</v>
      </c>
      <c r="X2102">
        <f>VLOOKUP($D2102,metadata!$B$2:$Z$450,21,FALSE)</f>
        <v>0</v>
      </c>
      <c r="Y2102">
        <f>VLOOKUP($D2102,metadata!$B$2:$Z$450,22,FALSE)</f>
        <v>19</v>
      </c>
      <c r="Z2102">
        <f>VLOOKUP($D2102,metadata!$B$2:$Z$450,23,FALSE)</f>
        <v>0</v>
      </c>
      <c r="AA2102">
        <f>VLOOKUP($D2102,metadata!$B$2:$Z$450,24,FALSE)</f>
        <v>0</v>
      </c>
      <c r="AB2102">
        <f>VLOOKUP($D2102,metadata!$B$2:$Z$450,25,FALSE)</f>
        <v>0</v>
      </c>
    </row>
    <row r="2103" spans="3:28" x14ac:dyDescent="0.3">
      <c r="C2103">
        <v>2102</v>
      </c>
      <c r="D2103" s="11" t="str">
        <f t="shared" si="32"/>
        <v>19- Fuchu</v>
      </c>
      <c r="E2103" t="str">
        <f>VLOOKUP($D2103,metadata!$B$2:$S$450,2,FALSE)</f>
        <v>Kato, Y</v>
      </c>
      <c r="F2103" t="str">
        <f>VLOOKUP($D2103,metadata!$B$2:$S$450,3,FALSE)</f>
        <v>Geographic variation in photoperiodic response for the induction of pupal diapause in the Aristolochia-feeding butterfly Atrophaneura alcinous</v>
      </c>
      <c r="G2103" t="str">
        <f>VLOOKUP($D2103,metadata!$B$2:$S$450,4,FALSE)</f>
        <v>10.1303/aez.2005.347</v>
      </c>
      <c r="H2103" t="str">
        <f>VLOOKUP($D2103,metadata!$B$2:$S$450,5,FALSE)</f>
        <v>y</v>
      </c>
      <c r="I2103" t="str">
        <f>VLOOKUP($D2103,metadata!$B$2:$S$450,6,FALSE)</f>
        <v>a</v>
      </c>
      <c r="J2103" t="str">
        <f>VLOOKUP($D2103,metadata!$B$2:$S$450,7,FALSE)</f>
        <v>i</v>
      </c>
      <c r="K2103">
        <f>VLOOKUP($D2103,metadata!$B$2:$S$450,8,FALSE)</f>
        <v>7</v>
      </c>
      <c r="L2103">
        <f>VLOOKUP($D2103,metadata!$B$2:$S$450,9,FALSE)</f>
        <v>5</v>
      </c>
      <c r="M2103">
        <f>VLOOKUP($D2103,metadata!$B$2:$S$450,10,FALSE)</f>
        <v>0</v>
      </c>
      <c r="N2103" t="str">
        <f>VLOOKUP($D2103,metadata!$B$2:$S$450,11,FALSE)</f>
        <v>Atrophaneura alcinous</v>
      </c>
      <c r="O2103" t="str">
        <f>VLOOKUP($D2103,metadata!$B$2:$S$450,12,FALSE)</f>
        <v>lepidoptera</v>
      </c>
      <c r="P2103" t="str">
        <f>VLOOKUP($D2103,metadata!$B$2:$S$450,13,FALSE)</f>
        <v xml:space="preserve"> Fuchu</v>
      </c>
      <c r="Q2103">
        <f>VLOOKUP($D2103,metadata!$B$2:$S$450,14,FALSE)</f>
        <v>35.668968999999997</v>
      </c>
      <c r="R2103">
        <f>VLOOKUP($D2103,metadata!$B$2:$S$450,15,FALSE)</f>
        <v>139.47766899999999</v>
      </c>
      <c r="S2103">
        <f>VLOOKUP($D2103,metadata!$B$2:$S$450,16,FALSE)</f>
        <v>0.05</v>
      </c>
      <c r="T2103">
        <f>VLOOKUP($D2103,metadata!$B$2:$S$450,17,FALSE)</f>
        <v>50</v>
      </c>
      <c r="U2103">
        <f>VLOOKUP($D2103,metadata!$B$2:$S$450,18,FALSE)</f>
        <v>0</v>
      </c>
      <c r="V2103">
        <f>VLOOKUP($D2103,metadata!$B$2:$Z$450,19,FALSE)</f>
        <v>25</v>
      </c>
      <c r="W2103" t="str">
        <f>VLOOKUP($D2103,metadata!$B$2:$Z$450,20,FALSE)</f>
        <v>global average</v>
      </c>
      <c r="X2103">
        <f>VLOOKUP($D2103,metadata!$B$2:$Z$450,21,FALSE)</f>
        <v>0</v>
      </c>
      <c r="Y2103">
        <f>VLOOKUP($D2103,metadata!$B$2:$Z$450,22,FALSE)</f>
        <v>19</v>
      </c>
      <c r="Z2103">
        <f>VLOOKUP($D2103,metadata!$B$2:$Z$450,23,FALSE)</f>
        <v>0</v>
      </c>
      <c r="AA2103">
        <f>VLOOKUP($D2103,metadata!$B$2:$Z$450,24,FALSE)</f>
        <v>0</v>
      </c>
      <c r="AB2103">
        <f>VLOOKUP($D2103,metadata!$B$2:$Z$450,25,FALSE)</f>
        <v>0</v>
      </c>
    </row>
    <row r="2104" spans="3:28" x14ac:dyDescent="0.3">
      <c r="C2104">
        <v>2103</v>
      </c>
      <c r="D2104" s="11" t="str">
        <f t="shared" si="32"/>
        <v>19- Fuchu</v>
      </c>
      <c r="E2104" t="str">
        <f>VLOOKUP($D2104,metadata!$B$2:$S$450,2,FALSE)</f>
        <v>Kato, Y</v>
      </c>
      <c r="F2104" t="str">
        <f>VLOOKUP($D2104,metadata!$B$2:$S$450,3,FALSE)</f>
        <v>Geographic variation in photoperiodic response for the induction of pupal diapause in the Aristolochia-feeding butterfly Atrophaneura alcinous</v>
      </c>
      <c r="G2104" t="str">
        <f>VLOOKUP($D2104,metadata!$B$2:$S$450,4,FALSE)</f>
        <v>10.1303/aez.2005.347</v>
      </c>
      <c r="H2104" t="str">
        <f>VLOOKUP($D2104,metadata!$B$2:$S$450,5,FALSE)</f>
        <v>y</v>
      </c>
      <c r="I2104" t="str">
        <f>VLOOKUP($D2104,metadata!$B$2:$S$450,6,FALSE)</f>
        <v>a</v>
      </c>
      <c r="J2104" t="str">
        <f>VLOOKUP($D2104,metadata!$B$2:$S$450,7,FALSE)</f>
        <v>i</v>
      </c>
      <c r="K2104">
        <f>VLOOKUP($D2104,metadata!$B$2:$S$450,8,FALSE)</f>
        <v>7</v>
      </c>
      <c r="L2104">
        <f>VLOOKUP($D2104,metadata!$B$2:$S$450,9,FALSE)</f>
        <v>5</v>
      </c>
      <c r="M2104">
        <f>VLOOKUP($D2104,metadata!$B$2:$S$450,10,FALSE)</f>
        <v>0</v>
      </c>
      <c r="N2104" t="str">
        <f>VLOOKUP($D2104,metadata!$B$2:$S$450,11,FALSE)</f>
        <v>Atrophaneura alcinous</v>
      </c>
      <c r="O2104" t="str">
        <f>VLOOKUP($D2104,metadata!$B$2:$S$450,12,FALSE)</f>
        <v>lepidoptera</v>
      </c>
      <c r="P2104" t="str">
        <f>VLOOKUP($D2104,metadata!$B$2:$S$450,13,FALSE)</f>
        <v xml:space="preserve"> Fuchu</v>
      </c>
      <c r="Q2104">
        <f>VLOOKUP($D2104,metadata!$B$2:$S$450,14,FALSE)</f>
        <v>35.668968999999997</v>
      </c>
      <c r="R2104">
        <f>VLOOKUP($D2104,metadata!$B$2:$S$450,15,FALSE)</f>
        <v>139.47766899999999</v>
      </c>
      <c r="S2104">
        <f>VLOOKUP($D2104,metadata!$B$2:$S$450,16,FALSE)</f>
        <v>0.05</v>
      </c>
      <c r="T2104">
        <f>VLOOKUP($D2104,metadata!$B$2:$S$450,17,FALSE)</f>
        <v>50</v>
      </c>
      <c r="U2104">
        <f>VLOOKUP($D2104,metadata!$B$2:$S$450,18,FALSE)</f>
        <v>0</v>
      </c>
      <c r="V2104">
        <f>VLOOKUP($D2104,metadata!$B$2:$Z$450,19,FALSE)</f>
        <v>25</v>
      </c>
      <c r="W2104" t="str">
        <f>VLOOKUP($D2104,metadata!$B$2:$Z$450,20,FALSE)</f>
        <v>global average</v>
      </c>
      <c r="X2104">
        <f>VLOOKUP($D2104,metadata!$B$2:$Z$450,21,FALSE)</f>
        <v>0</v>
      </c>
      <c r="Y2104">
        <f>VLOOKUP($D2104,metadata!$B$2:$Z$450,22,FALSE)</f>
        <v>19</v>
      </c>
      <c r="Z2104">
        <f>VLOOKUP($D2104,metadata!$B$2:$Z$450,23,FALSE)</f>
        <v>0</v>
      </c>
      <c r="AA2104">
        <f>VLOOKUP($D2104,metadata!$B$2:$Z$450,24,FALSE)</f>
        <v>0</v>
      </c>
      <c r="AB2104">
        <f>VLOOKUP($D2104,metadata!$B$2:$Z$450,25,FALSE)</f>
        <v>0</v>
      </c>
    </row>
    <row r="2105" spans="3:28" x14ac:dyDescent="0.3">
      <c r="C2105">
        <v>2104</v>
      </c>
      <c r="D2105" s="11" t="str">
        <f t="shared" si="32"/>
        <v>19- Fuchu</v>
      </c>
      <c r="E2105" t="str">
        <f>VLOOKUP($D2105,metadata!$B$2:$S$450,2,FALSE)</f>
        <v>Kato, Y</v>
      </c>
      <c r="F2105" t="str">
        <f>VLOOKUP($D2105,metadata!$B$2:$S$450,3,FALSE)</f>
        <v>Geographic variation in photoperiodic response for the induction of pupal diapause in the Aristolochia-feeding butterfly Atrophaneura alcinous</v>
      </c>
      <c r="G2105" t="str">
        <f>VLOOKUP($D2105,metadata!$B$2:$S$450,4,FALSE)</f>
        <v>10.1303/aez.2005.347</v>
      </c>
      <c r="H2105" t="str">
        <f>VLOOKUP($D2105,metadata!$B$2:$S$450,5,FALSE)</f>
        <v>y</v>
      </c>
      <c r="I2105" t="str">
        <f>VLOOKUP($D2105,metadata!$B$2:$S$450,6,FALSE)</f>
        <v>a</v>
      </c>
      <c r="J2105" t="str">
        <f>VLOOKUP($D2105,metadata!$B$2:$S$450,7,FALSE)</f>
        <v>i</v>
      </c>
      <c r="K2105">
        <f>VLOOKUP($D2105,metadata!$B$2:$S$450,8,FALSE)</f>
        <v>7</v>
      </c>
      <c r="L2105">
        <f>VLOOKUP($D2105,metadata!$B$2:$S$450,9,FALSE)</f>
        <v>5</v>
      </c>
      <c r="M2105">
        <f>VLOOKUP($D2105,metadata!$B$2:$S$450,10,FALSE)</f>
        <v>0</v>
      </c>
      <c r="N2105" t="str">
        <f>VLOOKUP($D2105,metadata!$B$2:$S$450,11,FALSE)</f>
        <v>Atrophaneura alcinous</v>
      </c>
      <c r="O2105" t="str">
        <f>VLOOKUP($D2105,metadata!$B$2:$S$450,12,FALSE)</f>
        <v>lepidoptera</v>
      </c>
      <c r="P2105" t="str">
        <f>VLOOKUP($D2105,metadata!$B$2:$S$450,13,FALSE)</f>
        <v xml:space="preserve"> Fuchu</v>
      </c>
      <c r="Q2105">
        <f>VLOOKUP($D2105,metadata!$B$2:$S$450,14,FALSE)</f>
        <v>35.668968999999997</v>
      </c>
      <c r="R2105">
        <f>VLOOKUP($D2105,metadata!$B$2:$S$450,15,FALSE)</f>
        <v>139.47766899999999</v>
      </c>
      <c r="S2105">
        <f>VLOOKUP($D2105,metadata!$B$2:$S$450,16,FALSE)</f>
        <v>0.05</v>
      </c>
      <c r="T2105">
        <f>VLOOKUP($D2105,metadata!$B$2:$S$450,17,FALSE)</f>
        <v>50</v>
      </c>
      <c r="U2105">
        <f>VLOOKUP($D2105,metadata!$B$2:$S$450,18,FALSE)</f>
        <v>0</v>
      </c>
      <c r="V2105">
        <f>VLOOKUP($D2105,metadata!$B$2:$Z$450,19,FALSE)</f>
        <v>25</v>
      </c>
      <c r="W2105" t="str">
        <f>VLOOKUP($D2105,metadata!$B$2:$Z$450,20,FALSE)</f>
        <v>global average</v>
      </c>
      <c r="X2105">
        <f>VLOOKUP($D2105,metadata!$B$2:$Z$450,21,FALSE)</f>
        <v>0</v>
      </c>
      <c r="Y2105">
        <f>VLOOKUP($D2105,metadata!$B$2:$Z$450,22,FALSE)</f>
        <v>19</v>
      </c>
      <c r="Z2105">
        <f>VLOOKUP($D2105,metadata!$B$2:$Z$450,23,FALSE)</f>
        <v>0</v>
      </c>
      <c r="AA2105">
        <f>VLOOKUP($D2105,metadata!$B$2:$Z$450,24,FALSE)</f>
        <v>0</v>
      </c>
      <c r="AB2105">
        <f>VLOOKUP($D2105,metadata!$B$2:$Z$450,25,FALSE)</f>
        <v>0</v>
      </c>
    </row>
    <row r="2106" spans="3:28" x14ac:dyDescent="0.3">
      <c r="C2106">
        <v>2105</v>
      </c>
      <c r="D2106" s="11" t="str">
        <f t="shared" si="32"/>
        <v>19- Fuchu</v>
      </c>
      <c r="E2106" t="str">
        <f>VLOOKUP($D2106,metadata!$B$2:$S$450,2,FALSE)</f>
        <v>Kato, Y</v>
      </c>
      <c r="F2106" t="str">
        <f>VLOOKUP($D2106,metadata!$B$2:$S$450,3,FALSE)</f>
        <v>Geographic variation in photoperiodic response for the induction of pupal diapause in the Aristolochia-feeding butterfly Atrophaneura alcinous</v>
      </c>
      <c r="G2106" t="str">
        <f>VLOOKUP($D2106,metadata!$B$2:$S$450,4,FALSE)</f>
        <v>10.1303/aez.2005.347</v>
      </c>
      <c r="H2106" t="str">
        <f>VLOOKUP($D2106,metadata!$B$2:$S$450,5,FALSE)</f>
        <v>y</v>
      </c>
      <c r="I2106" t="str">
        <f>VLOOKUP($D2106,metadata!$B$2:$S$450,6,FALSE)</f>
        <v>a</v>
      </c>
      <c r="J2106" t="str">
        <f>VLOOKUP($D2106,metadata!$B$2:$S$450,7,FALSE)</f>
        <v>i</v>
      </c>
      <c r="K2106">
        <f>VLOOKUP($D2106,metadata!$B$2:$S$450,8,FALSE)</f>
        <v>7</v>
      </c>
      <c r="L2106">
        <f>VLOOKUP($D2106,metadata!$B$2:$S$450,9,FALSE)</f>
        <v>5</v>
      </c>
      <c r="M2106">
        <f>VLOOKUP($D2106,metadata!$B$2:$S$450,10,FALSE)</f>
        <v>0</v>
      </c>
      <c r="N2106" t="str">
        <f>VLOOKUP($D2106,metadata!$B$2:$S$450,11,FALSE)</f>
        <v>Atrophaneura alcinous</v>
      </c>
      <c r="O2106" t="str">
        <f>VLOOKUP($D2106,metadata!$B$2:$S$450,12,FALSE)</f>
        <v>lepidoptera</v>
      </c>
      <c r="P2106" t="str">
        <f>VLOOKUP($D2106,metadata!$B$2:$S$450,13,FALSE)</f>
        <v xml:space="preserve"> Fuchu</v>
      </c>
      <c r="Q2106">
        <f>VLOOKUP($D2106,metadata!$B$2:$S$450,14,FALSE)</f>
        <v>35.668968999999997</v>
      </c>
      <c r="R2106">
        <f>VLOOKUP($D2106,metadata!$B$2:$S$450,15,FALSE)</f>
        <v>139.47766899999999</v>
      </c>
      <c r="S2106">
        <f>VLOOKUP($D2106,metadata!$B$2:$S$450,16,FALSE)</f>
        <v>0.05</v>
      </c>
      <c r="T2106">
        <f>VLOOKUP($D2106,metadata!$B$2:$S$450,17,FALSE)</f>
        <v>50</v>
      </c>
      <c r="U2106">
        <f>VLOOKUP($D2106,metadata!$B$2:$S$450,18,FALSE)</f>
        <v>0</v>
      </c>
      <c r="V2106">
        <f>VLOOKUP($D2106,metadata!$B$2:$Z$450,19,FALSE)</f>
        <v>25</v>
      </c>
      <c r="W2106" t="str">
        <f>VLOOKUP($D2106,metadata!$B$2:$Z$450,20,FALSE)</f>
        <v>global average</v>
      </c>
      <c r="X2106">
        <f>VLOOKUP($D2106,metadata!$B$2:$Z$450,21,FALSE)</f>
        <v>0</v>
      </c>
      <c r="Y2106">
        <f>VLOOKUP($D2106,metadata!$B$2:$Z$450,22,FALSE)</f>
        <v>19</v>
      </c>
      <c r="Z2106">
        <f>VLOOKUP($D2106,metadata!$B$2:$Z$450,23,FALSE)</f>
        <v>0</v>
      </c>
      <c r="AA2106">
        <f>VLOOKUP($D2106,metadata!$B$2:$Z$450,24,FALSE)</f>
        <v>0</v>
      </c>
      <c r="AB2106">
        <f>VLOOKUP($D2106,metadata!$B$2:$Z$450,25,FALSE)</f>
        <v>0</v>
      </c>
    </row>
    <row r="2107" spans="3:28" x14ac:dyDescent="0.3">
      <c r="C2107">
        <v>2106</v>
      </c>
      <c r="D2107" s="11" t="str">
        <f t="shared" si="32"/>
        <v>19- Fuchu</v>
      </c>
      <c r="E2107" t="str">
        <f>VLOOKUP($D2107,metadata!$B$2:$S$450,2,FALSE)</f>
        <v>Kato, Y</v>
      </c>
      <c r="F2107" t="str">
        <f>VLOOKUP($D2107,metadata!$B$2:$S$450,3,FALSE)</f>
        <v>Geographic variation in photoperiodic response for the induction of pupal diapause in the Aristolochia-feeding butterfly Atrophaneura alcinous</v>
      </c>
      <c r="G2107" t="str">
        <f>VLOOKUP($D2107,metadata!$B$2:$S$450,4,FALSE)</f>
        <v>10.1303/aez.2005.347</v>
      </c>
      <c r="H2107" t="str">
        <f>VLOOKUP($D2107,metadata!$B$2:$S$450,5,FALSE)</f>
        <v>y</v>
      </c>
      <c r="I2107" t="str">
        <f>VLOOKUP($D2107,metadata!$B$2:$S$450,6,FALSE)</f>
        <v>a</v>
      </c>
      <c r="J2107" t="str">
        <f>VLOOKUP($D2107,metadata!$B$2:$S$450,7,FALSE)</f>
        <v>i</v>
      </c>
      <c r="K2107">
        <f>VLOOKUP($D2107,metadata!$B$2:$S$450,8,FALSE)</f>
        <v>7</v>
      </c>
      <c r="L2107">
        <f>VLOOKUP($D2107,metadata!$B$2:$S$450,9,FALSE)</f>
        <v>5</v>
      </c>
      <c r="M2107">
        <f>VLOOKUP($D2107,metadata!$B$2:$S$450,10,FALSE)</f>
        <v>0</v>
      </c>
      <c r="N2107" t="str">
        <f>VLOOKUP($D2107,metadata!$B$2:$S$450,11,FALSE)</f>
        <v>Atrophaneura alcinous</v>
      </c>
      <c r="O2107" t="str">
        <f>VLOOKUP($D2107,metadata!$B$2:$S$450,12,FALSE)</f>
        <v>lepidoptera</v>
      </c>
      <c r="P2107" t="str">
        <f>VLOOKUP($D2107,metadata!$B$2:$S$450,13,FALSE)</f>
        <v xml:space="preserve"> Fuchu</v>
      </c>
      <c r="Q2107">
        <f>VLOOKUP($D2107,metadata!$B$2:$S$450,14,FALSE)</f>
        <v>35.668968999999997</v>
      </c>
      <c r="R2107">
        <f>VLOOKUP($D2107,metadata!$B$2:$S$450,15,FALSE)</f>
        <v>139.47766899999999</v>
      </c>
      <c r="S2107">
        <f>VLOOKUP($D2107,metadata!$B$2:$S$450,16,FALSE)</f>
        <v>0.05</v>
      </c>
      <c r="T2107">
        <f>VLOOKUP($D2107,metadata!$B$2:$S$450,17,FALSE)</f>
        <v>50</v>
      </c>
      <c r="U2107">
        <f>VLOOKUP($D2107,metadata!$B$2:$S$450,18,FALSE)</f>
        <v>0</v>
      </c>
      <c r="V2107">
        <f>VLOOKUP($D2107,metadata!$B$2:$Z$450,19,FALSE)</f>
        <v>25</v>
      </c>
      <c r="W2107" t="str">
        <f>VLOOKUP($D2107,metadata!$B$2:$Z$450,20,FALSE)</f>
        <v>global average</v>
      </c>
      <c r="X2107">
        <f>VLOOKUP($D2107,metadata!$B$2:$Z$450,21,FALSE)</f>
        <v>0</v>
      </c>
      <c r="Y2107">
        <f>VLOOKUP($D2107,metadata!$B$2:$Z$450,22,FALSE)</f>
        <v>19</v>
      </c>
      <c r="Z2107">
        <f>VLOOKUP($D2107,metadata!$B$2:$Z$450,23,FALSE)</f>
        <v>0</v>
      </c>
      <c r="AA2107">
        <f>VLOOKUP($D2107,metadata!$B$2:$Z$450,24,FALSE)</f>
        <v>0</v>
      </c>
      <c r="AB2107">
        <f>VLOOKUP($D2107,metadata!$B$2:$Z$450,25,FALSE)</f>
        <v>0</v>
      </c>
    </row>
    <row r="2108" spans="3:28" x14ac:dyDescent="0.3">
      <c r="C2108">
        <v>2107</v>
      </c>
      <c r="D2108" s="11" t="str">
        <f t="shared" si="32"/>
        <v>19- Fuchu</v>
      </c>
      <c r="E2108" t="str">
        <f>VLOOKUP($D2108,metadata!$B$2:$S$450,2,FALSE)</f>
        <v>Kato, Y</v>
      </c>
      <c r="F2108" t="str">
        <f>VLOOKUP($D2108,metadata!$B$2:$S$450,3,FALSE)</f>
        <v>Geographic variation in photoperiodic response for the induction of pupal diapause in the Aristolochia-feeding butterfly Atrophaneura alcinous</v>
      </c>
      <c r="G2108" t="str">
        <f>VLOOKUP($D2108,metadata!$B$2:$S$450,4,FALSE)</f>
        <v>10.1303/aez.2005.347</v>
      </c>
      <c r="H2108" t="str">
        <f>VLOOKUP($D2108,metadata!$B$2:$S$450,5,FALSE)</f>
        <v>y</v>
      </c>
      <c r="I2108" t="str">
        <f>VLOOKUP($D2108,metadata!$B$2:$S$450,6,FALSE)</f>
        <v>a</v>
      </c>
      <c r="J2108" t="str">
        <f>VLOOKUP($D2108,metadata!$B$2:$S$450,7,FALSE)</f>
        <v>i</v>
      </c>
      <c r="K2108">
        <f>VLOOKUP($D2108,metadata!$B$2:$S$450,8,FALSE)</f>
        <v>7</v>
      </c>
      <c r="L2108">
        <f>VLOOKUP($D2108,metadata!$B$2:$S$450,9,FALSE)</f>
        <v>5</v>
      </c>
      <c r="M2108">
        <f>VLOOKUP($D2108,metadata!$B$2:$S$450,10,FALSE)</f>
        <v>0</v>
      </c>
      <c r="N2108" t="str">
        <f>VLOOKUP($D2108,metadata!$B$2:$S$450,11,FALSE)</f>
        <v>Atrophaneura alcinous</v>
      </c>
      <c r="O2108" t="str">
        <f>VLOOKUP($D2108,metadata!$B$2:$S$450,12,FALSE)</f>
        <v>lepidoptera</v>
      </c>
      <c r="P2108" t="str">
        <f>VLOOKUP($D2108,metadata!$B$2:$S$450,13,FALSE)</f>
        <v xml:space="preserve"> Fuchu</v>
      </c>
      <c r="Q2108">
        <f>VLOOKUP($D2108,metadata!$B$2:$S$450,14,FALSE)</f>
        <v>35.668968999999997</v>
      </c>
      <c r="R2108">
        <f>VLOOKUP($D2108,metadata!$B$2:$S$450,15,FALSE)</f>
        <v>139.47766899999999</v>
      </c>
      <c r="S2108">
        <f>VLOOKUP($D2108,metadata!$B$2:$S$450,16,FALSE)</f>
        <v>0.05</v>
      </c>
      <c r="T2108">
        <f>VLOOKUP($D2108,metadata!$B$2:$S$450,17,FALSE)</f>
        <v>50</v>
      </c>
      <c r="U2108">
        <f>VLOOKUP($D2108,metadata!$B$2:$S$450,18,FALSE)</f>
        <v>0</v>
      </c>
      <c r="V2108">
        <f>VLOOKUP($D2108,metadata!$B$2:$Z$450,19,FALSE)</f>
        <v>25</v>
      </c>
      <c r="W2108" t="str">
        <f>VLOOKUP($D2108,metadata!$B$2:$Z$450,20,FALSE)</f>
        <v>global average</v>
      </c>
      <c r="X2108">
        <f>VLOOKUP($D2108,metadata!$B$2:$Z$450,21,FALSE)</f>
        <v>0</v>
      </c>
      <c r="Y2108">
        <f>VLOOKUP($D2108,metadata!$B$2:$Z$450,22,FALSE)</f>
        <v>19</v>
      </c>
      <c r="Z2108">
        <f>VLOOKUP($D2108,metadata!$B$2:$Z$450,23,FALSE)</f>
        <v>0</v>
      </c>
      <c r="AA2108">
        <f>VLOOKUP($D2108,metadata!$B$2:$Z$450,24,FALSE)</f>
        <v>0</v>
      </c>
      <c r="AB2108">
        <f>VLOOKUP($D2108,metadata!$B$2:$Z$450,25,FALSE)</f>
        <v>0</v>
      </c>
    </row>
    <row r="2109" spans="3:28" x14ac:dyDescent="0.3">
      <c r="C2109">
        <v>2108</v>
      </c>
      <c r="D2109" s="11" t="str">
        <f t="shared" si="32"/>
        <v>19- Fuchu</v>
      </c>
      <c r="E2109" t="str">
        <f>VLOOKUP($D2109,metadata!$B$2:$S$450,2,FALSE)</f>
        <v>Kato, Y</v>
      </c>
      <c r="F2109" t="str">
        <f>VLOOKUP($D2109,metadata!$B$2:$S$450,3,FALSE)</f>
        <v>Geographic variation in photoperiodic response for the induction of pupal diapause in the Aristolochia-feeding butterfly Atrophaneura alcinous</v>
      </c>
      <c r="G2109" t="str">
        <f>VLOOKUP($D2109,metadata!$B$2:$S$450,4,FALSE)</f>
        <v>10.1303/aez.2005.347</v>
      </c>
      <c r="H2109" t="str">
        <f>VLOOKUP($D2109,metadata!$B$2:$S$450,5,FALSE)</f>
        <v>y</v>
      </c>
      <c r="I2109" t="str">
        <f>VLOOKUP($D2109,metadata!$B$2:$S$450,6,FALSE)</f>
        <v>a</v>
      </c>
      <c r="J2109" t="str">
        <f>VLOOKUP($D2109,metadata!$B$2:$S$450,7,FALSE)</f>
        <v>i</v>
      </c>
      <c r="K2109">
        <f>VLOOKUP($D2109,metadata!$B$2:$S$450,8,FALSE)</f>
        <v>7</v>
      </c>
      <c r="L2109">
        <f>VLOOKUP($D2109,metadata!$B$2:$S$450,9,FALSE)</f>
        <v>5</v>
      </c>
      <c r="M2109">
        <f>VLOOKUP($D2109,metadata!$B$2:$S$450,10,FALSE)</f>
        <v>0</v>
      </c>
      <c r="N2109" t="str">
        <f>VLOOKUP($D2109,metadata!$B$2:$S$450,11,FALSE)</f>
        <v>Atrophaneura alcinous</v>
      </c>
      <c r="O2109" t="str">
        <f>VLOOKUP($D2109,metadata!$B$2:$S$450,12,FALSE)</f>
        <v>lepidoptera</v>
      </c>
      <c r="P2109" t="str">
        <f>VLOOKUP($D2109,metadata!$B$2:$S$450,13,FALSE)</f>
        <v xml:space="preserve"> Fuchu</v>
      </c>
      <c r="Q2109">
        <f>VLOOKUP($D2109,metadata!$B$2:$S$450,14,FALSE)</f>
        <v>35.668968999999997</v>
      </c>
      <c r="R2109">
        <f>VLOOKUP($D2109,metadata!$B$2:$S$450,15,FALSE)</f>
        <v>139.47766899999999</v>
      </c>
      <c r="S2109">
        <f>VLOOKUP($D2109,metadata!$B$2:$S$450,16,FALSE)</f>
        <v>0.05</v>
      </c>
      <c r="T2109">
        <f>VLOOKUP($D2109,metadata!$B$2:$S$450,17,FALSE)</f>
        <v>50</v>
      </c>
      <c r="U2109">
        <f>VLOOKUP($D2109,metadata!$B$2:$S$450,18,FALSE)</f>
        <v>0</v>
      </c>
      <c r="V2109">
        <f>VLOOKUP($D2109,metadata!$B$2:$Z$450,19,FALSE)</f>
        <v>25</v>
      </c>
      <c r="W2109" t="str">
        <f>VLOOKUP($D2109,metadata!$B$2:$Z$450,20,FALSE)</f>
        <v>global average</v>
      </c>
      <c r="X2109">
        <f>VLOOKUP($D2109,metadata!$B$2:$Z$450,21,FALSE)</f>
        <v>0</v>
      </c>
      <c r="Y2109">
        <f>VLOOKUP($D2109,metadata!$B$2:$Z$450,22,FALSE)</f>
        <v>19</v>
      </c>
      <c r="Z2109">
        <f>VLOOKUP($D2109,metadata!$B$2:$Z$450,23,FALSE)</f>
        <v>0</v>
      </c>
      <c r="AA2109">
        <f>VLOOKUP($D2109,metadata!$B$2:$Z$450,24,FALSE)</f>
        <v>0</v>
      </c>
      <c r="AB2109">
        <f>VLOOKUP($D2109,metadata!$B$2:$Z$450,25,FALSE)</f>
        <v>0</v>
      </c>
    </row>
    <row r="2110" spans="3:28" x14ac:dyDescent="0.3">
      <c r="C2110">
        <v>2109</v>
      </c>
      <c r="D2110" s="11" t="str">
        <f t="shared" si="32"/>
        <v>19- Fuchu</v>
      </c>
      <c r="E2110" t="str">
        <f>VLOOKUP($D2110,metadata!$B$2:$S$450,2,FALSE)</f>
        <v>Kato, Y</v>
      </c>
      <c r="F2110" t="str">
        <f>VLOOKUP($D2110,metadata!$B$2:$S$450,3,FALSE)</f>
        <v>Geographic variation in photoperiodic response for the induction of pupal diapause in the Aristolochia-feeding butterfly Atrophaneura alcinous</v>
      </c>
      <c r="G2110" t="str">
        <f>VLOOKUP($D2110,metadata!$B$2:$S$450,4,FALSE)</f>
        <v>10.1303/aez.2005.347</v>
      </c>
      <c r="H2110" t="str">
        <f>VLOOKUP($D2110,metadata!$B$2:$S$450,5,FALSE)</f>
        <v>y</v>
      </c>
      <c r="I2110" t="str">
        <f>VLOOKUP($D2110,metadata!$B$2:$S$450,6,FALSE)</f>
        <v>a</v>
      </c>
      <c r="J2110" t="str">
        <f>VLOOKUP($D2110,metadata!$B$2:$S$450,7,FALSE)</f>
        <v>i</v>
      </c>
      <c r="K2110">
        <f>VLOOKUP($D2110,metadata!$B$2:$S$450,8,FALSE)</f>
        <v>7</v>
      </c>
      <c r="L2110">
        <f>VLOOKUP($D2110,metadata!$B$2:$S$450,9,FALSE)</f>
        <v>5</v>
      </c>
      <c r="M2110">
        <f>VLOOKUP($D2110,metadata!$B$2:$S$450,10,FALSE)</f>
        <v>0</v>
      </c>
      <c r="N2110" t="str">
        <f>VLOOKUP($D2110,metadata!$B$2:$S$450,11,FALSE)</f>
        <v>Atrophaneura alcinous</v>
      </c>
      <c r="O2110" t="str">
        <f>VLOOKUP($D2110,metadata!$B$2:$S$450,12,FALSE)</f>
        <v>lepidoptera</v>
      </c>
      <c r="P2110" t="str">
        <f>VLOOKUP($D2110,metadata!$B$2:$S$450,13,FALSE)</f>
        <v xml:space="preserve"> Fuchu</v>
      </c>
      <c r="Q2110">
        <f>VLOOKUP($D2110,metadata!$B$2:$S$450,14,FALSE)</f>
        <v>35.668968999999997</v>
      </c>
      <c r="R2110">
        <f>VLOOKUP($D2110,metadata!$B$2:$S$450,15,FALSE)</f>
        <v>139.47766899999999</v>
      </c>
      <c r="S2110">
        <f>VLOOKUP($D2110,metadata!$B$2:$S$450,16,FALSE)</f>
        <v>0.05</v>
      </c>
      <c r="T2110">
        <f>VLOOKUP($D2110,metadata!$B$2:$S$450,17,FALSE)</f>
        <v>50</v>
      </c>
      <c r="U2110">
        <f>VLOOKUP($D2110,metadata!$B$2:$S$450,18,FALSE)</f>
        <v>0</v>
      </c>
      <c r="V2110">
        <f>VLOOKUP($D2110,metadata!$B$2:$Z$450,19,FALSE)</f>
        <v>25</v>
      </c>
      <c r="W2110" t="str">
        <f>VLOOKUP($D2110,metadata!$B$2:$Z$450,20,FALSE)</f>
        <v>global average</v>
      </c>
      <c r="X2110">
        <f>VLOOKUP($D2110,metadata!$B$2:$Z$450,21,FALSE)</f>
        <v>0</v>
      </c>
      <c r="Y2110">
        <f>VLOOKUP($D2110,metadata!$B$2:$Z$450,22,FALSE)</f>
        <v>19</v>
      </c>
      <c r="Z2110">
        <f>VLOOKUP($D2110,metadata!$B$2:$Z$450,23,FALSE)</f>
        <v>0</v>
      </c>
      <c r="AA2110">
        <f>VLOOKUP($D2110,metadata!$B$2:$Z$450,24,FALSE)</f>
        <v>0</v>
      </c>
      <c r="AB2110">
        <f>VLOOKUP($D2110,metadata!$B$2:$Z$450,25,FALSE)</f>
        <v>0</v>
      </c>
    </row>
    <row r="2111" spans="3:28" x14ac:dyDescent="0.3">
      <c r="C2111">
        <v>2110</v>
      </c>
      <c r="D2111" s="11" t="str">
        <f t="shared" si="32"/>
        <v>19- Fuchu</v>
      </c>
      <c r="E2111" t="str">
        <f>VLOOKUP($D2111,metadata!$B$2:$S$450,2,FALSE)</f>
        <v>Kato, Y</v>
      </c>
      <c r="F2111" t="str">
        <f>VLOOKUP($D2111,metadata!$B$2:$S$450,3,FALSE)</f>
        <v>Geographic variation in photoperiodic response for the induction of pupal diapause in the Aristolochia-feeding butterfly Atrophaneura alcinous</v>
      </c>
      <c r="G2111" t="str">
        <f>VLOOKUP($D2111,metadata!$B$2:$S$450,4,FALSE)</f>
        <v>10.1303/aez.2005.347</v>
      </c>
      <c r="H2111" t="str">
        <f>VLOOKUP($D2111,metadata!$B$2:$S$450,5,FALSE)</f>
        <v>y</v>
      </c>
      <c r="I2111" t="str">
        <f>VLOOKUP($D2111,metadata!$B$2:$S$450,6,FALSE)</f>
        <v>a</v>
      </c>
      <c r="J2111" t="str">
        <f>VLOOKUP($D2111,metadata!$B$2:$S$450,7,FALSE)</f>
        <v>i</v>
      </c>
      <c r="K2111">
        <f>VLOOKUP($D2111,metadata!$B$2:$S$450,8,FALSE)</f>
        <v>7</v>
      </c>
      <c r="L2111">
        <f>VLOOKUP($D2111,metadata!$B$2:$S$450,9,FALSE)</f>
        <v>5</v>
      </c>
      <c r="M2111">
        <f>VLOOKUP($D2111,metadata!$B$2:$S$450,10,FALSE)</f>
        <v>0</v>
      </c>
      <c r="N2111" t="str">
        <f>VLOOKUP($D2111,metadata!$B$2:$S$450,11,FALSE)</f>
        <v>Atrophaneura alcinous</v>
      </c>
      <c r="O2111" t="str">
        <f>VLOOKUP($D2111,metadata!$B$2:$S$450,12,FALSE)</f>
        <v>lepidoptera</v>
      </c>
      <c r="P2111" t="str">
        <f>VLOOKUP($D2111,metadata!$B$2:$S$450,13,FALSE)</f>
        <v xml:space="preserve"> Fuchu</v>
      </c>
      <c r="Q2111">
        <f>VLOOKUP($D2111,metadata!$B$2:$S$450,14,FALSE)</f>
        <v>35.668968999999997</v>
      </c>
      <c r="R2111">
        <f>VLOOKUP($D2111,metadata!$B$2:$S$450,15,FALSE)</f>
        <v>139.47766899999999</v>
      </c>
      <c r="S2111">
        <f>VLOOKUP($D2111,metadata!$B$2:$S$450,16,FALSE)</f>
        <v>0.05</v>
      </c>
      <c r="T2111">
        <f>VLOOKUP($D2111,metadata!$B$2:$S$450,17,FALSE)</f>
        <v>50</v>
      </c>
      <c r="U2111">
        <f>VLOOKUP($D2111,metadata!$B$2:$S$450,18,FALSE)</f>
        <v>0</v>
      </c>
      <c r="V2111">
        <f>VLOOKUP($D2111,metadata!$B$2:$Z$450,19,FALSE)</f>
        <v>25</v>
      </c>
      <c r="W2111" t="str">
        <f>VLOOKUP($D2111,metadata!$B$2:$Z$450,20,FALSE)</f>
        <v>global average</v>
      </c>
      <c r="X2111">
        <f>VLOOKUP($D2111,metadata!$B$2:$Z$450,21,FALSE)</f>
        <v>0</v>
      </c>
      <c r="Y2111">
        <f>VLOOKUP($D2111,metadata!$B$2:$Z$450,22,FALSE)</f>
        <v>19</v>
      </c>
      <c r="Z2111">
        <f>VLOOKUP($D2111,metadata!$B$2:$Z$450,23,FALSE)</f>
        <v>0</v>
      </c>
      <c r="AA2111">
        <f>VLOOKUP($D2111,metadata!$B$2:$Z$450,24,FALSE)</f>
        <v>0</v>
      </c>
      <c r="AB2111">
        <f>VLOOKUP($D2111,metadata!$B$2:$Z$450,25,FALSE)</f>
        <v>0</v>
      </c>
    </row>
    <row r="2112" spans="3:28" x14ac:dyDescent="0.3">
      <c r="C2112">
        <v>2111</v>
      </c>
      <c r="D2112" s="11" t="str">
        <f t="shared" si="32"/>
        <v>19- Fuchu</v>
      </c>
      <c r="E2112" t="str">
        <f>VLOOKUP($D2112,metadata!$B$2:$S$450,2,FALSE)</f>
        <v>Kato, Y</v>
      </c>
      <c r="F2112" t="str">
        <f>VLOOKUP($D2112,metadata!$B$2:$S$450,3,FALSE)</f>
        <v>Geographic variation in photoperiodic response for the induction of pupal diapause in the Aristolochia-feeding butterfly Atrophaneura alcinous</v>
      </c>
      <c r="G2112" t="str">
        <f>VLOOKUP($D2112,metadata!$B$2:$S$450,4,FALSE)</f>
        <v>10.1303/aez.2005.347</v>
      </c>
      <c r="H2112" t="str">
        <f>VLOOKUP($D2112,metadata!$B$2:$S$450,5,FALSE)</f>
        <v>y</v>
      </c>
      <c r="I2112" t="str">
        <f>VLOOKUP($D2112,metadata!$B$2:$S$450,6,FALSE)</f>
        <v>a</v>
      </c>
      <c r="J2112" t="str">
        <f>VLOOKUP($D2112,metadata!$B$2:$S$450,7,FALSE)</f>
        <v>i</v>
      </c>
      <c r="K2112">
        <f>VLOOKUP($D2112,metadata!$B$2:$S$450,8,FALSE)</f>
        <v>7</v>
      </c>
      <c r="L2112">
        <f>VLOOKUP($D2112,metadata!$B$2:$S$450,9,FALSE)</f>
        <v>5</v>
      </c>
      <c r="M2112">
        <f>VLOOKUP($D2112,metadata!$B$2:$S$450,10,FALSE)</f>
        <v>0</v>
      </c>
      <c r="N2112" t="str">
        <f>VLOOKUP($D2112,metadata!$B$2:$S$450,11,FALSE)</f>
        <v>Atrophaneura alcinous</v>
      </c>
      <c r="O2112" t="str">
        <f>VLOOKUP($D2112,metadata!$B$2:$S$450,12,FALSE)</f>
        <v>lepidoptera</v>
      </c>
      <c r="P2112" t="str">
        <f>VLOOKUP($D2112,metadata!$B$2:$S$450,13,FALSE)</f>
        <v xml:space="preserve"> Fuchu</v>
      </c>
      <c r="Q2112">
        <f>VLOOKUP($D2112,metadata!$B$2:$S$450,14,FALSE)</f>
        <v>35.668968999999997</v>
      </c>
      <c r="R2112">
        <f>VLOOKUP($D2112,metadata!$B$2:$S$450,15,FALSE)</f>
        <v>139.47766899999999</v>
      </c>
      <c r="S2112">
        <f>VLOOKUP($D2112,metadata!$B$2:$S$450,16,FALSE)</f>
        <v>0.05</v>
      </c>
      <c r="T2112">
        <f>VLOOKUP($D2112,metadata!$B$2:$S$450,17,FALSE)</f>
        <v>50</v>
      </c>
      <c r="U2112">
        <f>VLOOKUP($D2112,metadata!$B$2:$S$450,18,FALSE)</f>
        <v>0</v>
      </c>
      <c r="V2112">
        <f>VLOOKUP($D2112,metadata!$B$2:$Z$450,19,FALSE)</f>
        <v>25</v>
      </c>
      <c r="W2112" t="str">
        <f>VLOOKUP($D2112,metadata!$B$2:$Z$450,20,FALSE)</f>
        <v>global average</v>
      </c>
      <c r="X2112">
        <f>VLOOKUP($D2112,metadata!$B$2:$Z$450,21,FALSE)</f>
        <v>0</v>
      </c>
      <c r="Y2112">
        <f>VLOOKUP($D2112,metadata!$B$2:$Z$450,22,FALSE)</f>
        <v>19</v>
      </c>
      <c r="Z2112">
        <f>VLOOKUP($D2112,metadata!$B$2:$Z$450,23,FALSE)</f>
        <v>0</v>
      </c>
      <c r="AA2112">
        <f>VLOOKUP($D2112,metadata!$B$2:$Z$450,24,FALSE)</f>
        <v>0</v>
      </c>
      <c r="AB2112">
        <f>VLOOKUP($D2112,metadata!$B$2:$Z$450,25,FALSE)</f>
        <v>0</v>
      </c>
    </row>
    <row r="2113" spans="3:28" x14ac:dyDescent="0.3">
      <c r="C2113">
        <v>2112</v>
      </c>
      <c r="D2113" s="11" t="str">
        <f t="shared" si="32"/>
        <v>19- Fuchu</v>
      </c>
      <c r="E2113" t="str">
        <f>VLOOKUP($D2113,metadata!$B$2:$S$450,2,FALSE)</f>
        <v>Kato, Y</v>
      </c>
      <c r="F2113" t="str">
        <f>VLOOKUP($D2113,metadata!$B$2:$S$450,3,FALSE)</f>
        <v>Geographic variation in photoperiodic response for the induction of pupal diapause in the Aristolochia-feeding butterfly Atrophaneura alcinous</v>
      </c>
      <c r="G2113" t="str">
        <f>VLOOKUP($D2113,metadata!$B$2:$S$450,4,FALSE)</f>
        <v>10.1303/aez.2005.347</v>
      </c>
      <c r="H2113" t="str">
        <f>VLOOKUP($D2113,metadata!$B$2:$S$450,5,FALSE)</f>
        <v>y</v>
      </c>
      <c r="I2113" t="str">
        <f>VLOOKUP($D2113,metadata!$B$2:$S$450,6,FALSE)</f>
        <v>a</v>
      </c>
      <c r="J2113" t="str">
        <f>VLOOKUP($D2113,metadata!$B$2:$S$450,7,FALSE)</f>
        <v>i</v>
      </c>
      <c r="K2113">
        <f>VLOOKUP($D2113,metadata!$B$2:$S$450,8,FALSE)</f>
        <v>7</v>
      </c>
      <c r="L2113">
        <f>VLOOKUP($D2113,metadata!$B$2:$S$450,9,FALSE)</f>
        <v>5</v>
      </c>
      <c r="M2113">
        <f>VLOOKUP($D2113,metadata!$B$2:$S$450,10,FALSE)</f>
        <v>0</v>
      </c>
      <c r="N2113" t="str">
        <f>VLOOKUP($D2113,metadata!$B$2:$S$450,11,FALSE)</f>
        <v>Atrophaneura alcinous</v>
      </c>
      <c r="O2113" t="str">
        <f>VLOOKUP($D2113,metadata!$B$2:$S$450,12,FALSE)</f>
        <v>lepidoptera</v>
      </c>
      <c r="P2113" t="str">
        <f>VLOOKUP($D2113,metadata!$B$2:$S$450,13,FALSE)</f>
        <v xml:space="preserve"> Fuchu</v>
      </c>
      <c r="Q2113">
        <f>VLOOKUP($D2113,metadata!$B$2:$S$450,14,FALSE)</f>
        <v>35.668968999999997</v>
      </c>
      <c r="R2113">
        <f>VLOOKUP($D2113,metadata!$B$2:$S$450,15,FALSE)</f>
        <v>139.47766899999999</v>
      </c>
      <c r="S2113">
        <f>VLOOKUP($D2113,metadata!$B$2:$S$450,16,FALSE)</f>
        <v>0.05</v>
      </c>
      <c r="T2113">
        <f>VLOOKUP($D2113,metadata!$B$2:$S$450,17,FALSE)</f>
        <v>50</v>
      </c>
      <c r="U2113">
        <f>VLOOKUP($D2113,metadata!$B$2:$S$450,18,FALSE)</f>
        <v>0</v>
      </c>
      <c r="V2113">
        <f>VLOOKUP($D2113,metadata!$B$2:$Z$450,19,FALSE)</f>
        <v>25</v>
      </c>
      <c r="W2113" t="str">
        <f>VLOOKUP($D2113,metadata!$B$2:$Z$450,20,FALSE)</f>
        <v>global average</v>
      </c>
      <c r="X2113">
        <f>VLOOKUP($D2113,metadata!$B$2:$Z$450,21,FALSE)</f>
        <v>0</v>
      </c>
      <c r="Y2113">
        <f>VLOOKUP($D2113,metadata!$B$2:$Z$450,22,FALSE)</f>
        <v>19</v>
      </c>
      <c r="Z2113">
        <f>VLOOKUP($D2113,metadata!$B$2:$Z$450,23,FALSE)</f>
        <v>0</v>
      </c>
      <c r="AA2113">
        <f>VLOOKUP($D2113,metadata!$B$2:$Z$450,24,FALSE)</f>
        <v>0</v>
      </c>
      <c r="AB2113">
        <f>VLOOKUP($D2113,metadata!$B$2:$Z$450,25,FALSE)</f>
        <v>0</v>
      </c>
    </row>
    <row r="2114" spans="3:28" x14ac:dyDescent="0.3">
      <c r="C2114">
        <v>2113</v>
      </c>
      <c r="D2114" s="11" t="str">
        <f t="shared" si="32"/>
        <v>19- Fuchu</v>
      </c>
      <c r="E2114" t="str">
        <f>VLOOKUP($D2114,metadata!$B$2:$S$450,2,FALSE)</f>
        <v>Kato, Y</v>
      </c>
      <c r="F2114" t="str">
        <f>VLOOKUP($D2114,metadata!$B$2:$S$450,3,FALSE)</f>
        <v>Geographic variation in photoperiodic response for the induction of pupal diapause in the Aristolochia-feeding butterfly Atrophaneura alcinous</v>
      </c>
      <c r="G2114" t="str">
        <f>VLOOKUP($D2114,metadata!$B$2:$S$450,4,FALSE)</f>
        <v>10.1303/aez.2005.347</v>
      </c>
      <c r="H2114" t="str">
        <f>VLOOKUP($D2114,metadata!$B$2:$S$450,5,FALSE)</f>
        <v>y</v>
      </c>
      <c r="I2114" t="str">
        <f>VLOOKUP($D2114,metadata!$B$2:$S$450,6,FALSE)</f>
        <v>a</v>
      </c>
      <c r="J2114" t="str">
        <f>VLOOKUP($D2114,metadata!$B$2:$S$450,7,FALSE)</f>
        <v>i</v>
      </c>
      <c r="K2114">
        <f>VLOOKUP($D2114,metadata!$B$2:$S$450,8,FALSE)</f>
        <v>7</v>
      </c>
      <c r="L2114">
        <f>VLOOKUP($D2114,metadata!$B$2:$S$450,9,FALSE)</f>
        <v>5</v>
      </c>
      <c r="M2114">
        <f>VLOOKUP($D2114,metadata!$B$2:$S$450,10,FALSE)</f>
        <v>0</v>
      </c>
      <c r="N2114" t="str">
        <f>VLOOKUP($D2114,metadata!$B$2:$S$450,11,FALSE)</f>
        <v>Atrophaneura alcinous</v>
      </c>
      <c r="O2114" t="str">
        <f>VLOOKUP($D2114,metadata!$B$2:$S$450,12,FALSE)</f>
        <v>lepidoptera</v>
      </c>
      <c r="P2114" t="str">
        <f>VLOOKUP($D2114,metadata!$B$2:$S$450,13,FALSE)</f>
        <v xml:space="preserve"> Fuchu</v>
      </c>
      <c r="Q2114">
        <f>VLOOKUP($D2114,metadata!$B$2:$S$450,14,FALSE)</f>
        <v>35.668968999999997</v>
      </c>
      <c r="R2114">
        <f>VLOOKUP($D2114,metadata!$B$2:$S$450,15,FALSE)</f>
        <v>139.47766899999999</v>
      </c>
      <c r="S2114">
        <f>VLOOKUP($D2114,metadata!$B$2:$S$450,16,FALSE)</f>
        <v>0.05</v>
      </c>
      <c r="T2114">
        <f>VLOOKUP($D2114,metadata!$B$2:$S$450,17,FALSE)</f>
        <v>50</v>
      </c>
      <c r="U2114">
        <f>VLOOKUP($D2114,metadata!$B$2:$S$450,18,FALSE)</f>
        <v>0</v>
      </c>
      <c r="V2114">
        <f>VLOOKUP($D2114,metadata!$B$2:$Z$450,19,FALSE)</f>
        <v>25</v>
      </c>
      <c r="W2114" t="str">
        <f>VLOOKUP($D2114,metadata!$B$2:$Z$450,20,FALSE)</f>
        <v>global average</v>
      </c>
      <c r="X2114">
        <f>VLOOKUP($D2114,metadata!$B$2:$Z$450,21,FALSE)</f>
        <v>0</v>
      </c>
      <c r="Y2114">
        <f>VLOOKUP($D2114,metadata!$B$2:$Z$450,22,FALSE)</f>
        <v>19</v>
      </c>
      <c r="Z2114">
        <f>VLOOKUP($D2114,metadata!$B$2:$Z$450,23,FALSE)</f>
        <v>0</v>
      </c>
      <c r="AA2114">
        <f>VLOOKUP($D2114,metadata!$B$2:$Z$450,24,FALSE)</f>
        <v>0</v>
      </c>
      <c r="AB2114">
        <f>VLOOKUP($D2114,metadata!$B$2:$Z$450,25,FALSE)</f>
        <v>0</v>
      </c>
    </row>
    <row r="2115" spans="3:28" x14ac:dyDescent="0.3">
      <c r="C2115">
        <v>2114</v>
      </c>
      <c r="D2115" s="11" t="str">
        <f t="shared" ref="D2115:D2178" si="33">VLOOKUP(C2115,$A$1:$B$451,2)</f>
        <v>19- Fuchu</v>
      </c>
      <c r="E2115" t="str">
        <f>VLOOKUP($D2115,metadata!$B$2:$S$450,2,FALSE)</f>
        <v>Kato, Y</v>
      </c>
      <c r="F2115" t="str">
        <f>VLOOKUP($D2115,metadata!$B$2:$S$450,3,FALSE)</f>
        <v>Geographic variation in photoperiodic response for the induction of pupal diapause in the Aristolochia-feeding butterfly Atrophaneura alcinous</v>
      </c>
      <c r="G2115" t="str">
        <f>VLOOKUP($D2115,metadata!$B$2:$S$450,4,FALSE)</f>
        <v>10.1303/aez.2005.347</v>
      </c>
      <c r="H2115" t="str">
        <f>VLOOKUP($D2115,metadata!$B$2:$S$450,5,FALSE)</f>
        <v>y</v>
      </c>
      <c r="I2115" t="str">
        <f>VLOOKUP($D2115,metadata!$B$2:$S$450,6,FALSE)</f>
        <v>a</v>
      </c>
      <c r="J2115" t="str">
        <f>VLOOKUP($D2115,metadata!$B$2:$S$450,7,FALSE)</f>
        <v>i</v>
      </c>
      <c r="K2115">
        <f>VLOOKUP($D2115,metadata!$B$2:$S$450,8,FALSE)</f>
        <v>7</v>
      </c>
      <c r="L2115">
        <f>VLOOKUP($D2115,metadata!$B$2:$S$450,9,FALSE)</f>
        <v>5</v>
      </c>
      <c r="M2115">
        <f>VLOOKUP($D2115,metadata!$B$2:$S$450,10,FALSE)</f>
        <v>0</v>
      </c>
      <c r="N2115" t="str">
        <f>VLOOKUP($D2115,metadata!$B$2:$S$450,11,FALSE)</f>
        <v>Atrophaneura alcinous</v>
      </c>
      <c r="O2115" t="str">
        <f>VLOOKUP($D2115,metadata!$B$2:$S$450,12,FALSE)</f>
        <v>lepidoptera</v>
      </c>
      <c r="P2115" t="str">
        <f>VLOOKUP($D2115,metadata!$B$2:$S$450,13,FALSE)</f>
        <v xml:space="preserve"> Fuchu</v>
      </c>
      <c r="Q2115">
        <f>VLOOKUP($D2115,metadata!$B$2:$S$450,14,FALSE)</f>
        <v>35.668968999999997</v>
      </c>
      <c r="R2115">
        <f>VLOOKUP($D2115,metadata!$B$2:$S$450,15,FALSE)</f>
        <v>139.47766899999999</v>
      </c>
      <c r="S2115">
        <f>VLOOKUP($D2115,metadata!$B$2:$S$450,16,FALSE)</f>
        <v>0.05</v>
      </c>
      <c r="T2115">
        <f>VLOOKUP($D2115,metadata!$B$2:$S$450,17,FALSE)</f>
        <v>50</v>
      </c>
      <c r="U2115">
        <f>VLOOKUP($D2115,metadata!$B$2:$S$450,18,FALSE)</f>
        <v>0</v>
      </c>
      <c r="V2115">
        <f>VLOOKUP($D2115,metadata!$B$2:$Z$450,19,FALSE)</f>
        <v>25</v>
      </c>
      <c r="W2115" t="str">
        <f>VLOOKUP($D2115,metadata!$B$2:$Z$450,20,FALSE)</f>
        <v>global average</v>
      </c>
      <c r="X2115">
        <f>VLOOKUP($D2115,metadata!$B$2:$Z$450,21,FALSE)</f>
        <v>0</v>
      </c>
      <c r="Y2115">
        <f>VLOOKUP($D2115,metadata!$B$2:$Z$450,22,FALSE)</f>
        <v>19</v>
      </c>
      <c r="Z2115">
        <f>VLOOKUP($D2115,metadata!$B$2:$Z$450,23,FALSE)</f>
        <v>0</v>
      </c>
      <c r="AA2115">
        <f>VLOOKUP($D2115,metadata!$B$2:$Z$450,24,FALSE)</f>
        <v>0</v>
      </c>
      <c r="AB2115">
        <f>VLOOKUP($D2115,metadata!$B$2:$Z$450,25,FALSE)</f>
        <v>0</v>
      </c>
    </row>
    <row r="2116" spans="3:28" x14ac:dyDescent="0.3">
      <c r="C2116">
        <v>2115</v>
      </c>
      <c r="D2116" s="11" t="str">
        <f t="shared" si="33"/>
        <v>19- Fuchu</v>
      </c>
      <c r="E2116" t="str">
        <f>VLOOKUP($D2116,metadata!$B$2:$S$450,2,FALSE)</f>
        <v>Kato, Y</v>
      </c>
      <c r="F2116" t="str">
        <f>VLOOKUP($D2116,metadata!$B$2:$S$450,3,FALSE)</f>
        <v>Geographic variation in photoperiodic response for the induction of pupal diapause in the Aristolochia-feeding butterfly Atrophaneura alcinous</v>
      </c>
      <c r="G2116" t="str">
        <f>VLOOKUP($D2116,metadata!$B$2:$S$450,4,FALSE)</f>
        <v>10.1303/aez.2005.347</v>
      </c>
      <c r="H2116" t="str">
        <f>VLOOKUP($D2116,metadata!$B$2:$S$450,5,FALSE)</f>
        <v>y</v>
      </c>
      <c r="I2116" t="str">
        <f>VLOOKUP($D2116,metadata!$B$2:$S$450,6,FALSE)</f>
        <v>a</v>
      </c>
      <c r="J2116" t="str">
        <f>VLOOKUP($D2116,metadata!$B$2:$S$450,7,FALSE)</f>
        <v>i</v>
      </c>
      <c r="K2116">
        <f>VLOOKUP($D2116,metadata!$B$2:$S$450,8,FALSE)</f>
        <v>7</v>
      </c>
      <c r="L2116">
        <f>VLOOKUP($D2116,metadata!$B$2:$S$450,9,FALSE)</f>
        <v>5</v>
      </c>
      <c r="M2116">
        <f>VLOOKUP($D2116,metadata!$B$2:$S$450,10,FALSE)</f>
        <v>0</v>
      </c>
      <c r="N2116" t="str">
        <f>VLOOKUP($D2116,metadata!$B$2:$S$450,11,FALSE)</f>
        <v>Atrophaneura alcinous</v>
      </c>
      <c r="O2116" t="str">
        <f>VLOOKUP($D2116,metadata!$B$2:$S$450,12,FALSE)</f>
        <v>lepidoptera</v>
      </c>
      <c r="P2116" t="str">
        <f>VLOOKUP($D2116,metadata!$B$2:$S$450,13,FALSE)</f>
        <v xml:space="preserve"> Fuchu</v>
      </c>
      <c r="Q2116">
        <f>VLOOKUP($D2116,metadata!$B$2:$S$450,14,FALSE)</f>
        <v>35.668968999999997</v>
      </c>
      <c r="R2116">
        <f>VLOOKUP($D2116,metadata!$B$2:$S$450,15,FALSE)</f>
        <v>139.47766899999999</v>
      </c>
      <c r="S2116">
        <f>VLOOKUP($D2116,metadata!$B$2:$S$450,16,FALSE)</f>
        <v>0.05</v>
      </c>
      <c r="T2116">
        <f>VLOOKUP($D2116,metadata!$B$2:$S$450,17,FALSE)</f>
        <v>50</v>
      </c>
      <c r="U2116">
        <f>VLOOKUP($D2116,metadata!$B$2:$S$450,18,FALSE)</f>
        <v>0</v>
      </c>
      <c r="V2116">
        <f>VLOOKUP($D2116,metadata!$B$2:$Z$450,19,FALSE)</f>
        <v>25</v>
      </c>
      <c r="W2116" t="str">
        <f>VLOOKUP($D2116,metadata!$B$2:$Z$450,20,FALSE)</f>
        <v>global average</v>
      </c>
      <c r="X2116">
        <f>VLOOKUP($D2116,metadata!$B$2:$Z$450,21,FALSE)</f>
        <v>0</v>
      </c>
      <c r="Y2116">
        <f>VLOOKUP($D2116,metadata!$B$2:$Z$450,22,FALSE)</f>
        <v>19</v>
      </c>
      <c r="Z2116">
        <f>VLOOKUP($D2116,metadata!$B$2:$Z$450,23,FALSE)</f>
        <v>0</v>
      </c>
      <c r="AA2116">
        <f>VLOOKUP($D2116,metadata!$B$2:$Z$450,24,FALSE)</f>
        <v>0</v>
      </c>
      <c r="AB2116">
        <f>VLOOKUP($D2116,metadata!$B$2:$Z$450,25,FALSE)</f>
        <v>0</v>
      </c>
    </row>
    <row r="2117" spans="3:28" x14ac:dyDescent="0.3">
      <c r="C2117">
        <v>2116</v>
      </c>
      <c r="D2117" s="11" t="str">
        <f t="shared" si="33"/>
        <v>19- Fuchu</v>
      </c>
      <c r="E2117" t="str">
        <f>VLOOKUP($D2117,metadata!$B$2:$S$450,2,FALSE)</f>
        <v>Kato, Y</v>
      </c>
      <c r="F2117" t="str">
        <f>VLOOKUP($D2117,metadata!$B$2:$S$450,3,FALSE)</f>
        <v>Geographic variation in photoperiodic response for the induction of pupal diapause in the Aristolochia-feeding butterfly Atrophaneura alcinous</v>
      </c>
      <c r="G2117" t="str">
        <f>VLOOKUP($D2117,metadata!$B$2:$S$450,4,FALSE)</f>
        <v>10.1303/aez.2005.347</v>
      </c>
      <c r="H2117" t="str">
        <f>VLOOKUP($D2117,metadata!$B$2:$S$450,5,FALSE)</f>
        <v>y</v>
      </c>
      <c r="I2117" t="str">
        <f>VLOOKUP($D2117,metadata!$B$2:$S$450,6,FALSE)</f>
        <v>a</v>
      </c>
      <c r="J2117" t="str">
        <f>VLOOKUP($D2117,metadata!$B$2:$S$450,7,FALSE)</f>
        <v>i</v>
      </c>
      <c r="K2117">
        <f>VLOOKUP($D2117,metadata!$B$2:$S$450,8,FALSE)</f>
        <v>7</v>
      </c>
      <c r="L2117">
        <f>VLOOKUP($D2117,metadata!$B$2:$S$450,9,FALSE)</f>
        <v>5</v>
      </c>
      <c r="M2117">
        <f>VLOOKUP($D2117,metadata!$B$2:$S$450,10,FALSE)</f>
        <v>0</v>
      </c>
      <c r="N2117" t="str">
        <f>VLOOKUP($D2117,metadata!$B$2:$S$450,11,FALSE)</f>
        <v>Atrophaneura alcinous</v>
      </c>
      <c r="O2117" t="str">
        <f>VLOOKUP($D2117,metadata!$B$2:$S$450,12,FALSE)</f>
        <v>lepidoptera</v>
      </c>
      <c r="P2117" t="str">
        <f>VLOOKUP($D2117,metadata!$B$2:$S$450,13,FALSE)</f>
        <v xml:space="preserve"> Fuchu</v>
      </c>
      <c r="Q2117">
        <f>VLOOKUP($D2117,metadata!$B$2:$S$450,14,FALSE)</f>
        <v>35.668968999999997</v>
      </c>
      <c r="R2117">
        <f>VLOOKUP($D2117,metadata!$B$2:$S$450,15,FALSE)</f>
        <v>139.47766899999999</v>
      </c>
      <c r="S2117">
        <f>VLOOKUP($D2117,metadata!$B$2:$S$450,16,FALSE)</f>
        <v>0.05</v>
      </c>
      <c r="T2117">
        <f>VLOOKUP($D2117,metadata!$B$2:$S$450,17,FALSE)</f>
        <v>50</v>
      </c>
      <c r="U2117">
        <f>VLOOKUP($D2117,metadata!$B$2:$S$450,18,FALSE)</f>
        <v>0</v>
      </c>
      <c r="V2117">
        <f>VLOOKUP($D2117,metadata!$B$2:$Z$450,19,FALSE)</f>
        <v>25</v>
      </c>
      <c r="W2117" t="str">
        <f>VLOOKUP($D2117,metadata!$B$2:$Z$450,20,FALSE)</f>
        <v>global average</v>
      </c>
      <c r="X2117">
        <f>VLOOKUP($D2117,metadata!$B$2:$Z$450,21,FALSE)</f>
        <v>0</v>
      </c>
      <c r="Y2117">
        <f>VLOOKUP($D2117,metadata!$B$2:$Z$450,22,FALSE)</f>
        <v>19</v>
      </c>
      <c r="Z2117">
        <f>VLOOKUP($D2117,metadata!$B$2:$Z$450,23,FALSE)</f>
        <v>0</v>
      </c>
      <c r="AA2117">
        <f>VLOOKUP($D2117,metadata!$B$2:$Z$450,24,FALSE)</f>
        <v>0</v>
      </c>
      <c r="AB2117">
        <f>VLOOKUP($D2117,metadata!$B$2:$Z$450,25,FALSE)</f>
        <v>0</v>
      </c>
    </row>
    <row r="2118" spans="3:28" x14ac:dyDescent="0.3">
      <c r="C2118">
        <v>2117</v>
      </c>
      <c r="D2118" s="11" t="str">
        <f t="shared" si="33"/>
        <v>19- Fuchu</v>
      </c>
      <c r="E2118" t="str">
        <f>VLOOKUP($D2118,metadata!$B$2:$S$450,2,FALSE)</f>
        <v>Kato, Y</v>
      </c>
      <c r="F2118" t="str">
        <f>VLOOKUP($D2118,metadata!$B$2:$S$450,3,FALSE)</f>
        <v>Geographic variation in photoperiodic response for the induction of pupal diapause in the Aristolochia-feeding butterfly Atrophaneura alcinous</v>
      </c>
      <c r="G2118" t="str">
        <f>VLOOKUP($D2118,metadata!$B$2:$S$450,4,FALSE)</f>
        <v>10.1303/aez.2005.347</v>
      </c>
      <c r="H2118" t="str">
        <f>VLOOKUP($D2118,metadata!$B$2:$S$450,5,FALSE)</f>
        <v>y</v>
      </c>
      <c r="I2118" t="str">
        <f>VLOOKUP($D2118,metadata!$B$2:$S$450,6,FALSE)</f>
        <v>a</v>
      </c>
      <c r="J2118" t="str">
        <f>VLOOKUP($D2118,metadata!$B$2:$S$450,7,FALSE)</f>
        <v>i</v>
      </c>
      <c r="K2118">
        <f>VLOOKUP($D2118,metadata!$B$2:$S$450,8,FALSE)</f>
        <v>7</v>
      </c>
      <c r="L2118">
        <f>VLOOKUP($D2118,metadata!$B$2:$S$450,9,FALSE)</f>
        <v>5</v>
      </c>
      <c r="M2118">
        <f>VLOOKUP($D2118,metadata!$B$2:$S$450,10,FALSE)</f>
        <v>0</v>
      </c>
      <c r="N2118" t="str">
        <f>VLOOKUP($D2118,metadata!$B$2:$S$450,11,FALSE)</f>
        <v>Atrophaneura alcinous</v>
      </c>
      <c r="O2118" t="str">
        <f>VLOOKUP($D2118,metadata!$B$2:$S$450,12,FALSE)</f>
        <v>lepidoptera</v>
      </c>
      <c r="P2118" t="str">
        <f>VLOOKUP($D2118,metadata!$B$2:$S$450,13,FALSE)</f>
        <v xml:space="preserve"> Fuchu</v>
      </c>
      <c r="Q2118">
        <f>VLOOKUP($D2118,metadata!$B$2:$S$450,14,FALSE)</f>
        <v>35.668968999999997</v>
      </c>
      <c r="R2118">
        <f>VLOOKUP($D2118,metadata!$B$2:$S$450,15,FALSE)</f>
        <v>139.47766899999999</v>
      </c>
      <c r="S2118">
        <f>VLOOKUP($D2118,metadata!$B$2:$S$450,16,FALSE)</f>
        <v>0.05</v>
      </c>
      <c r="T2118">
        <f>VLOOKUP($D2118,metadata!$B$2:$S$450,17,FALSE)</f>
        <v>50</v>
      </c>
      <c r="U2118">
        <f>VLOOKUP($D2118,metadata!$B$2:$S$450,18,FALSE)</f>
        <v>0</v>
      </c>
      <c r="V2118">
        <f>VLOOKUP($D2118,metadata!$B$2:$Z$450,19,FALSE)</f>
        <v>25</v>
      </c>
      <c r="W2118" t="str">
        <f>VLOOKUP($D2118,metadata!$B$2:$Z$450,20,FALSE)</f>
        <v>global average</v>
      </c>
      <c r="X2118">
        <f>VLOOKUP($D2118,metadata!$B$2:$Z$450,21,FALSE)</f>
        <v>0</v>
      </c>
      <c r="Y2118">
        <f>VLOOKUP($D2118,metadata!$B$2:$Z$450,22,FALSE)</f>
        <v>19</v>
      </c>
      <c r="Z2118">
        <f>VLOOKUP($D2118,metadata!$B$2:$Z$450,23,FALSE)</f>
        <v>0</v>
      </c>
      <c r="AA2118">
        <f>VLOOKUP($D2118,metadata!$B$2:$Z$450,24,FALSE)</f>
        <v>0</v>
      </c>
      <c r="AB2118">
        <f>VLOOKUP($D2118,metadata!$B$2:$Z$450,25,FALSE)</f>
        <v>0</v>
      </c>
    </row>
    <row r="2119" spans="3:28" x14ac:dyDescent="0.3">
      <c r="C2119">
        <v>2118</v>
      </c>
      <c r="D2119" s="11" t="str">
        <f t="shared" si="33"/>
        <v>19- Fuchu</v>
      </c>
      <c r="E2119" t="str">
        <f>VLOOKUP($D2119,metadata!$B$2:$S$450,2,FALSE)</f>
        <v>Kato, Y</v>
      </c>
      <c r="F2119" t="str">
        <f>VLOOKUP($D2119,metadata!$B$2:$S$450,3,FALSE)</f>
        <v>Geographic variation in photoperiodic response for the induction of pupal diapause in the Aristolochia-feeding butterfly Atrophaneura alcinous</v>
      </c>
      <c r="G2119" t="str">
        <f>VLOOKUP($D2119,metadata!$B$2:$S$450,4,FALSE)</f>
        <v>10.1303/aez.2005.347</v>
      </c>
      <c r="H2119" t="str">
        <f>VLOOKUP($D2119,metadata!$B$2:$S$450,5,FALSE)</f>
        <v>y</v>
      </c>
      <c r="I2119" t="str">
        <f>VLOOKUP($D2119,metadata!$B$2:$S$450,6,FALSE)</f>
        <v>a</v>
      </c>
      <c r="J2119" t="str">
        <f>VLOOKUP($D2119,metadata!$B$2:$S$450,7,FALSE)</f>
        <v>i</v>
      </c>
      <c r="K2119">
        <f>VLOOKUP($D2119,metadata!$B$2:$S$450,8,FALSE)</f>
        <v>7</v>
      </c>
      <c r="L2119">
        <f>VLOOKUP($D2119,metadata!$B$2:$S$450,9,FALSE)</f>
        <v>5</v>
      </c>
      <c r="M2119">
        <f>VLOOKUP($D2119,metadata!$B$2:$S$450,10,FALSE)</f>
        <v>0</v>
      </c>
      <c r="N2119" t="str">
        <f>VLOOKUP($D2119,metadata!$B$2:$S$450,11,FALSE)</f>
        <v>Atrophaneura alcinous</v>
      </c>
      <c r="O2119" t="str">
        <f>VLOOKUP($D2119,metadata!$B$2:$S$450,12,FALSE)</f>
        <v>lepidoptera</v>
      </c>
      <c r="P2119" t="str">
        <f>VLOOKUP($D2119,metadata!$B$2:$S$450,13,FALSE)</f>
        <v xml:space="preserve"> Fuchu</v>
      </c>
      <c r="Q2119">
        <f>VLOOKUP($D2119,metadata!$B$2:$S$450,14,FALSE)</f>
        <v>35.668968999999997</v>
      </c>
      <c r="R2119">
        <f>VLOOKUP($D2119,metadata!$B$2:$S$450,15,FALSE)</f>
        <v>139.47766899999999</v>
      </c>
      <c r="S2119">
        <f>VLOOKUP($D2119,metadata!$B$2:$S$450,16,FALSE)</f>
        <v>0.05</v>
      </c>
      <c r="T2119">
        <f>VLOOKUP($D2119,metadata!$B$2:$S$450,17,FALSE)</f>
        <v>50</v>
      </c>
      <c r="U2119">
        <f>VLOOKUP($D2119,metadata!$B$2:$S$450,18,FALSE)</f>
        <v>0</v>
      </c>
      <c r="V2119">
        <f>VLOOKUP($D2119,metadata!$B$2:$Z$450,19,FALSE)</f>
        <v>25</v>
      </c>
      <c r="W2119" t="str">
        <f>VLOOKUP($D2119,metadata!$B$2:$Z$450,20,FALSE)</f>
        <v>global average</v>
      </c>
      <c r="X2119">
        <f>VLOOKUP($D2119,metadata!$B$2:$Z$450,21,FALSE)</f>
        <v>0</v>
      </c>
      <c r="Y2119">
        <f>VLOOKUP($D2119,metadata!$B$2:$Z$450,22,FALSE)</f>
        <v>19</v>
      </c>
      <c r="Z2119">
        <f>VLOOKUP($D2119,metadata!$B$2:$Z$450,23,FALSE)</f>
        <v>0</v>
      </c>
      <c r="AA2119">
        <f>VLOOKUP($D2119,metadata!$B$2:$Z$450,24,FALSE)</f>
        <v>0</v>
      </c>
      <c r="AB2119">
        <f>VLOOKUP($D2119,metadata!$B$2:$Z$450,25,FALSE)</f>
        <v>0</v>
      </c>
    </row>
    <row r="2120" spans="3:28" x14ac:dyDescent="0.3">
      <c r="C2120">
        <v>2119</v>
      </c>
      <c r="D2120" s="11" t="str">
        <f t="shared" si="33"/>
        <v>19- Fuchu</v>
      </c>
      <c r="E2120" t="str">
        <f>VLOOKUP($D2120,metadata!$B$2:$S$450,2,FALSE)</f>
        <v>Kato, Y</v>
      </c>
      <c r="F2120" t="str">
        <f>VLOOKUP($D2120,metadata!$B$2:$S$450,3,FALSE)</f>
        <v>Geographic variation in photoperiodic response for the induction of pupal diapause in the Aristolochia-feeding butterfly Atrophaneura alcinous</v>
      </c>
      <c r="G2120" t="str">
        <f>VLOOKUP($D2120,metadata!$B$2:$S$450,4,FALSE)</f>
        <v>10.1303/aez.2005.347</v>
      </c>
      <c r="H2120" t="str">
        <f>VLOOKUP($D2120,metadata!$B$2:$S$450,5,FALSE)</f>
        <v>y</v>
      </c>
      <c r="I2120" t="str">
        <f>VLOOKUP($D2120,metadata!$B$2:$S$450,6,FALSE)</f>
        <v>a</v>
      </c>
      <c r="J2120" t="str">
        <f>VLOOKUP($D2120,metadata!$B$2:$S$450,7,FALSE)</f>
        <v>i</v>
      </c>
      <c r="K2120">
        <f>VLOOKUP($D2120,metadata!$B$2:$S$450,8,FALSE)</f>
        <v>7</v>
      </c>
      <c r="L2120">
        <f>VLOOKUP($D2120,metadata!$B$2:$S$450,9,FALSE)</f>
        <v>5</v>
      </c>
      <c r="M2120">
        <f>VLOOKUP($D2120,metadata!$B$2:$S$450,10,FALSE)</f>
        <v>0</v>
      </c>
      <c r="N2120" t="str">
        <f>VLOOKUP($D2120,metadata!$B$2:$S$450,11,FALSE)</f>
        <v>Atrophaneura alcinous</v>
      </c>
      <c r="O2120" t="str">
        <f>VLOOKUP($D2120,metadata!$B$2:$S$450,12,FALSE)</f>
        <v>lepidoptera</v>
      </c>
      <c r="P2120" t="str">
        <f>VLOOKUP($D2120,metadata!$B$2:$S$450,13,FALSE)</f>
        <v xml:space="preserve"> Fuchu</v>
      </c>
      <c r="Q2120">
        <f>VLOOKUP($D2120,metadata!$B$2:$S$450,14,FALSE)</f>
        <v>35.668968999999997</v>
      </c>
      <c r="R2120">
        <f>VLOOKUP($D2120,metadata!$B$2:$S$450,15,FALSE)</f>
        <v>139.47766899999999</v>
      </c>
      <c r="S2120">
        <f>VLOOKUP($D2120,metadata!$B$2:$S$450,16,FALSE)</f>
        <v>0.05</v>
      </c>
      <c r="T2120">
        <f>VLOOKUP($D2120,metadata!$B$2:$S$450,17,FALSE)</f>
        <v>50</v>
      </c>
      <c r="U2120">
        <f>VLOOKUP($D2120,metadata!$B$2:$S$450,18,FALSE)</f>
        <v>0</v>
      </c>
      <c r="V2120">
        <f>VLOOKUP($D2120,metadata!$B$2:$Z$450,19,FALSE)</f>
        <v>25</v>
      </c>
      <c r="W2120" t="str">
        <f>VLOOKUP($D2120,metadata!$B$2:$Z$450,20,FALSE)</f>
        <v>global average</v>
      </c>
      <c r="X2120">
        <f>VLOOKUP($D2120,metadata!$B$2:$Z$450,21,FALSE)</f>
        <v>0</v>
      </c>
      <c r="Y2120">
        <f>VLOOKUP($D2120,metadata!$B$2:$Z$450,22,FALSE)</f>
        <v>19</v>
      </c>
      <c r="Z2120">
        <f>VLOOKUP($D2120,metadata!$B$2:$Z$450,23,FALSE)</f>
        <v>0</v>
      </c>
      <c r="AA2120">
        <f>VLOOKUP($D2120,metadata!$B$2:$Z$450,24,FALSE)</f>
        <v>0</v>
      </c>
      <c r="AB2120">
        <f>VLOOKUP($D2120,metadata!$B$2:$Z$450,25,FALSE)</f>
        <v>0</v>
      </c>
    </row>
    <row r="2121" spans="3:28" x14ac:dyDescent="0.3">
      <c r="C2121">
        <v>2120</v>
      </c>
      <c r="D2121" s="11" t="str">
        <f t="shared" si="33"/>
        <v>19- Fuchu</v>
      </c>
      <c r="E2121" t="str">
        <f>VLOOKUP($D2121,metadata!$B$2:$S$450,2,FALSE)</f>
        <v>Kato, Y</v>
      </c>
      <c r="F2121" t="str">
        <f>VLOOKUP($D2121,metadata!$B$2:$S$450,3,FALSE)</f>
        <v>Geographic variation in photoperiodic response for the induction of pupal diapause in the Aristolochia-feeding butterfly Atrophaneura alcinous</v>
      </c>
      <c r="G2121" t="str">
        <f>VLOOKUP($D2121,metadata!$B$2:$S$450,4,FALSE)</f>
        <v>10.1303/aez.2005.347</v>
      </c>
      <c r="H2121" t="str">
        <f>VLOOKUP($D2121,metadata!$B$2:$S$450,5,FALSE)</f>
        <v>y</v>
      </c>
      <c r="I2121" t="str">
        <f>VLOOKUP($D2121,metadata!$B$2:$S$450,6,FALSE)</f>
        <v>a</v>
      </c>
      <c r="J2121" t="str">
        <f>VLOOKUP($D2121,metadata!$B$2:$S$450,7,FALSE)</f>
        <v>i</v>
      </c>
      <c r="K2121">
        <f>VLOOKUP($D2121,metadata!$B$2:$S$450,8,FALSE)</f>
        <v>7</v>
      </c>
      <c r="L2121">
        <f>VLOOKUP($D2121,metadata!$B$2:$S$450,9,FALSE)</f>
        <v>5</v>
      </c>
      <c r="M2121">
        <f>VLOOKUP($D2121,metadata!$B$2:$S$450,10,FALSE)</f>
        <v>0</v>
      </c>
      <c r="N2121" t="str">
        <f>VLOOKUP($D2121,metadata!$B$2:$S$450,11,FALSE)</f>
        <v>Atrophaneura alcinous</v>
      </c>
      <c r="O2121" t="str">
        <f>VLOOKUP($D2121,metadata!$B$2:$S$450,12,FALSE)</f>
        <v>lepidoptera</v>
      </c>
      <c r="P2121" t="str">
        <f>VLOOKUP($D2121,metadata!$B$2:$S$450,13,FALSE)</f>
        <v xml:space="preserve"> Fuchu</v>
      </c>
      <c r="Q2121">
        <f>VLOOKUP($D2121,metadata!$B$2:$S$450,14,FALSE)</f>
        <v>35.668968999999997</v>
      </c>
      <c r="R2121">
        <f>VLOOKUP($D2121,metadata!$B$2:$S$450,15,FALSE)</f>
        <v>139.47766899999999</v>
      </c>
      <c r="S2121">
        <f>VLOOKUP($D2121,metadata!$B$2:$S$450,16,FALSE)</f>
        <v>0.05</v>
      </c>
      <c r="T2121">
        <f>VLOOKUP($D2121,metadata!$B$2:$S$450,17,FALSE)</f>
        <v>50</v>
      </c>
      <c r="U2121">
        <f>VLOOKUP($D2121,metadata!$B$2:$S$450,18,FALSE)</f>
        <v>0</v>
      </c>
      <c r="V2121">
        <f>VLOOKUP($D2121,metadata!$B$2:$Z$450,19,FALSE)</f>
        <v>25</v>
      </c>
      <c r="W2121" t="str">
        <f>VLOOKUP($D2121,metadata!$B$2:$Z$450,20,FALSE)</f>
        <v>global average</v>
      </c>
      <c r="X2121">
        <f>VLOOKUP($D2121,metadata!$B$2:$Z$450,21,FALSE)</f>
        <v>0</v>
      </c>
      <c r="Y2121">
        <f>VLOOKUP($D2121,metadata!$B$2:$Z$450,22,FALSE)</f>
        <v>19</v>
      </c>
      <c r="Z2121">
        <f>VLOOKUP($D2121,metadata!$B$2:$Z$450,23,FALSE)</f>
        <v>0</v>
      </c>
      <c r="AA2121">
        <f>VLOOKUP($D2121,metadata!$B$2:$Z$450,24,FALSE)</f>
        <v>0</v>
      </c>
      <c r="AB2121">
        <f>VLOOKUP($D2121,metadata!$B$2:$Z$450,25,FALSE)</f>
        <v>0</v>
      </c>
    </row>
    <row r="2122" spans="3:28" x14ac:dyDescent="0.3">
      <c r="C2122">
        <v>2121</v>
      </c>
      <c r="D2122" s="11" t="str">
        <f t="shared" si="33"/>
        <v>19- Fuchu</v>
      </c>
      <c r="E2122" t="str">
        <f>VLOOKUP($D2122,metadata!$B$2:$S$450,2,FALSE)</f>
        <v>Kato, Y</v>
      </c>
      <c r="F2122" t="str">
        <f>VLOOKUP($D2122,metadata!$B$2:$S$450,3,FALSE)</f>
        <v>Geographic variation in photoperiodic response for the induction of pupal diapause in the Aristolochia-feeding butterfly Atrophaneura alcinous</v>
      </c>
      <c r="G2122" t="str">
        <f>VLOOKUP($D2122,metadata!$B$2:$S$450,4,FALSE)</f>
        <v>10.1303/aez.2005.347</v>
      </c>
      <c r="H2122" t="str">
        <f>VLOOKUP($D2122,metadata!$B$2:$S$450,5,FALSE)</f>
        <v>y</v>
      </c>
      <c r="I2122" t="str">
        <f>VLOOKUP($D2122,metadata!$B$2:$S$450,6,FALSE)</f>
        <v>a</v>
      </c>
      <c r="J2122" t="str">
        <f>VLOOKUP($D2122,metadata!$B$2:$S$450,7,FALSE)</f>
        <v>i</v>
      </c>
      <c r="K2122">
        <f>VLOOKUP($D2122,metadata!$B$2:$S$450,8,FALSE)</f>
        <v>7</v>
      </c>
      <c r="L2122">
        <f>VLOOKUP($D2122,metadata!$B$2:$S$450,9,FALSE)</f>
        <v>5</v>
      </c>
      <c r="M2122">
        <f>VLOOKUP($D2122,metadata!$B$2:$S$450,10,FALSE)</f>
        <v>0</v>
      </c>
      <c r="N2122" t="str">
        <f>VLOOKUP($D2122,metadata!$B$2:$S$450,11,FALSE)</f>
        <v>Atrophaneura alcinous</v>
      </c>
      <c r="O2122" t="str">
        <f>VLOOKUP($D2122,metadata!$B$2:$S$450,12,FALSE)</f>
        <v>lepidoptera</v>
      </c>
      <c r="P2122" t="str">
        <f>VLOOKUP($D2122,metadata!$B$2:$S$450,13,FALSE)</f>
        <v xml:space="preserve"> Fuchu</v>
      </c>
      <c r="Q2122">
        <f>VLOOKUP($D2122,metadata!$B$2:$S$450,14,FALSE)</f>
        <v>35.668968999999997</v>
      </c>
      <c r="R2122">
        <f>VLOOKUP($D2122,metadata!$B$2:$S$450,15,FALSE)</f>
        <v>139.47766899999999</v>
      </c>
      <c r="S2122">
        <f>VLOOKUP($D2122,metadata!$B$2:$S$450,16,FALSE)</f>
        <v>0.05</v>
      </c>
      <c r="T2122">
        <f>VLOOKUP($D2122,metadata!$B$2:$S$450,17,FALSE)</f>
        <v>50</v>
      </c>
      <c r="U2122">
        <f>VLOOKUP($D2122,metadata!$B$2:$S$450,18,FALSE)</f>
        <v>0</v>
      </c>
      <c r="V2122">
        <f>VLOOKUP($D2122,metadata!$B$2:$Z$450,19,FALSE)</f>
        <v>25</v>
      </c>
      <c r="W2122" t="str">
        <f>VLOOKUP($D2122,metadata!$B$2:$Z$450,20,FALSE)</f>
        <v>global average</v>
      </c>
      <c r="X2122">
        <f>VLOOKUP($D2122,metadata!$B$2:$Z$450,21,FALSE)</f>
        <v>0</v>
      </c>
      <c r="Y2122">
        <f>VLOOKUP($D2122,metadata!$B$2:$Z$450,22,FALSE)</f>
        <v>19</v>
      </c>
      <c r="Z2122">
        <f>VLOOKUP($D2122,metadata!$B$2:$Z$450,23,FALSE)</f>
        <v>0</v>
      </c>
      <c r="AA2122">
        <f>VLOOKUP($D2122,metadata!$B$2:$Z$450,24,FALSE)</f>
        <v>0</v>
      </c>
      <c r="AB2122">
        <f>VLOOKUP($D2122,metadata!$B$2:$Z$450,25,FALSE)</f>
        <v>0</v>
      </c>
    </row>
    <row r="2123" spans="3:28" x14ac:dyDescent="0.3">
      <c r="C2123">
        <v>2122</v>
      </c>
      <c r="D2123" s="11" t="str">
        <f t="shared" si="33"/>
        <v>19- Fuchu</v>
      </c>
      <c r="E2123" t="str">
        <f>VLOOKUP($D2123,metadata!$B$2:$S$450,2,FALSE)</f>
        <v>Kato, Y</v>
      </c>
      <c r="F2123" t="str">
        <f>VLOOKUP($D2123,metadata!$B$2:$S$450,3,FALSE)</f>
        <v>Geographic variation in photoperiodic response for the induction of pupal diapause in the Aristolochia-feeding butterfly Atrophaneura alcinous</v>
      </c>
      <c r="G2123" t="str">
        <f>VLOOKUP($D2123,metadata!$B$2:$S$450,4,FALSE)</f>
        <v>10.1303/aez.2005.347</v>
      </c>
      <c r="H2123" t="str">
        <f>VLOOKUP($D2123,metadata!$B$2:$S$450,5,FALSE)</f>
        <v>y</v>
      </c>
      <c r="I2123" t="str">
        <f>VLOOKUP($D2123,metadata!$B$2:$S$450,6,FALSE)</f>
        <v>a</v>
      </c>
      <c r="J2123" t="str">
        <f>VLOOKUP($D2123,metadata!$B$2:$S$450,7,FALSE)</f>
        <v>i</v>
      </c>
      <c r="K2123">
        <f>VLOOKUP($D2123,metadata!$B$2:$S$450,8,FALSE)</f>
        <v>7</v>
      </c>
      <c r="L2123">
        <f>VLOOKUP($D2123,metadata!$B$2:$S$450,9,FALSE)</f>
        <v>5</v>
      </c>
      <c r="M2123">
        <f>VLOOKUP($D2123,metadata!$B$2:$S$450,10,FALSE)</f>
        <v>0</v>
      </c>
      <c r="N2123" t="str">
        <f>VLOOKUP($D2123,metadata!$B$2:$S$450,11,FALSE)</f>
        <v>Atrophaneura alcinous</v>
      </c>
      <c r="O2123" t="str">
        <f>VLOOKUP($D2123,metadata!$B$2:$S$450,12,FALSE)</f>
        <v>lepidoptera</v>
      </c>
      <c r="P2123" t="str">
        <f>VLOOKUP($D2123,metadata!$B$2:$S$450,13,FALSE)</f>
        <v xml:space="preserve"> Fuchu</v>
      </c>
      <c r="Q2123">
        <f>VLOOKUP($D2123,metadata!$B$2:$S$450,14,FALSE)</f>
        <v>35.668968999999997</v>
      </c>
      <c r="R2123">
        <f>VLOOKUP($D2123,metadata!$B$2:$S$450,15,FALSE)</f>
        <v>139.47766899999999</v>
      </c>
      <c r="S2123">
        <f>VLOOKUP($D2123,metadata!$B$2:$S$450,16,FALSE)</f>
        <v>0.05</v>
      </c>
      <c r="T2123">
        <f>VLOOKUP($D2123,metadata!$B$2:$S$450,17,FALSE)</f>
        <v>50</v>
      </c>
      <c r="U2123">
        <f>VLOOKUP($D2123,metadata!$B$2:$S$450,18,FALSE)</f>
        <v>0</v>
      </c>
      <c r="V2123">
        <f>VLOOKUP($D2123,metadata!$B$2:$Z$450,19,FALSE)</f>
        <v>25</v>
      </c>
      <c r="W2123" t="str">
        <f>VLOOKUP($D2123,metadata!$B$2:$Z$450,20,FALSE)</f>
        <v>global average</v>
      </c>
      <c r="X2123">
        <f>VLOOKUP($D2123,metadata!$B$2:$Z$450,21,FALSE)</f>
        <v>0</v>
      </c>
      <c r="Y2123">
        <f>VLOOKUP($D2123,metadata!$B$2:$Z$450,22,FALSE)</f>
        <v>19</v>
      </c>
      <c r="Z2123">
        <f>VLOOKUP($D2123,metadata!$B$2:$Z$450,23,FALSE)</f>
        <v>0</v>
      </c>
      <c r="AA2123">
        <f>VLOOKUP($D2123,metadata!$B$2:$Z$450,24,FALSE)</f>
        <v>0</v>
      </c>
      <c r="AB2123">
        <f>VLOOKUP($D2123,metadata!$B$2:$Z$450,25,FALSE)</f>
        <v>0</v>
      </c>
    </row>
    <row r="2124" spans="3:28" x14ac:dyDescent="0.3">
      <c r="C2124">
        <v>2123</v>
      </c>
      <c r="D2124" s="11" t="str">
        <f t="shared" si="33"/>
        <v>19- Fuchu</v>
      </c>
      <c r="E2124" t="str">
        <f>VLOOKUP($D2124,metadata!$B$2:$S$450,2,FALSE)</f>
        <v>Kato, Y</v>
      </c>
      <c r="F2124" t="str">
        <f>VLOOKUP($D2124,metadata!$B$2:$S$450,3,FALSE)</f>
        <v>Geographic variation in photoperiodic response for the induction of pupal diapause in the Aristolochia-feeding butterfly Atrophaneura alcinous</v>
      </c>
      <c r="G2124" t="str">
        <f>VLOOKUP($D2124,metadata!$B$2:$S$450,4,FALSE)</f>
        <v>10.1303/aez.2005.347</v>
      </c>
      <c r="H2124" t="str">
        <f>VLOOKUP($D2124,metadata!$B$2:$S$450,5,FALSE)</f>
        <v>y</v>
      </c>
      <c r="I2124" t="str">
        <f>VLOOKUP($D2124,metadata!$B$2:$S$450,6,FALSE)</f>
        <v>a</v>
      </c>
      <c r="J2124" t="str">
        <f>VLOOKUP($D2124,metadata!$B$2:$S$450,7,FALSE)</f>
        <v>i</v>
      </c>
      <c r="K2124">
        <f>VLOOKUP($D2124,metadata!$B$2:$S$450,8,FALSE)</f>
        <v>7</v>
      </c>
      <c r="L2124">
        <f>VLOOKUP($D2124,metadata!$B$2:$S$450,9,FALSE)</f>
        <v>5</v>
      </c>
      <c r="M2124">
        <f>VLOOKUP($D2124,metadata!$B$2:$S$450,10,FALSE)</f>
        <v>0</v>
      </c>
      <c r="N2124" t="str">
        <f>VLOOKUP($D2124,metadata!$B$2:$S$450,11,FALSE)</f>
        <v>Atrophaneura alcinous</v>
      </c>
      <c r="O2124" t="str">
        <f>VLOOKUP($D2124,metadata!$B$2:$S$450,12,FALSE)</f>
        <v>lepidoptera</v>
      </c>
      <c r="P2124" t="str">
        <f>VLOOKUP($D2124,metadata!$B$2:$S$450,13,FALSE)</f>
        <v xml:space="preserve"> Fuchu</v>
      </c>
      <c r="Q2124">
        <f>VLOOKUP($D2124,metadata!$B$2:$S$450,14,FALSE)</f>
        <v>35.668968999999997</v>
      </c>
      <c r="R2124">
        <f>VLOOKUP($D2124,metadata!$B$2:$S$450,15,FALSE)</f>
        <v>139.47766899999999</v>
      </c>
      <c r="S2124">
        <f>VLOOKUP($D2124,metadata!$B$2:$S$450,16,FALSE)</f>
        <v>0.05</v>
      </c>
      <c r="T2124">
        <f>VLOOKUP($D2124,metadata!$B$2:$S$450,17,FALSE)</f>
        <v>50</v>
      </c>
      <c r="U2124">
        <f>VLOOKUP($D2124,metadata!$B$2:$S$450,18,FALSE)</f>
        <v>0</v>
      </c>
      <c r="V2124">
        <f>VLOOKUP($D2124,metadata!$B$2:$Z$450,19,FALSE)</f>
        <v>25</v>
      </c>
      <c r="W2124" t="str">
        <f>VLOOKUP($D2124,metadata!$B$2:$Z$450,20,FALSE)</f>
        <v>global average</v>
      </c>
      <c r="X2124">
        <f>VLOOKUP($D2124,metadata!$B$2:$Z$450,21,FALSE)</f>
        <v>0</v>
      </c>
      <c r="Y2124">
        <f>VLOOKUP($D2124,metadata!$B$2:$Z$450,22,FALSE)</f>
        <v>19</v>
      </c>
      <c r="Z2124">
        <f>VLOOKUP($D2124,metadata!$B$2:$Z$450,23,FALSE)</f>
        <v>0</v>
      </c>
      <c r="AA2124">
        <f>VLOOKUP($D2124,metadata!$B$2:$Z$450,24,FALSE)</f>
        <v>0</v>
      </c>
      <c r="AB2124">
        <f>VLOOKUP($D2124,metadata!$B$2:$Z$450,25,FALSE)</f>
        <v>0</v>
      </c>
    </row>
    <row r="2125" spans="3:28" x14ac:dyDescent="0.3">
      <c r="C2125">
        <v>2124</v>
      </c>
      <c r="D2125" s="11" t="str">
        <f t="shared" si="33"/>
        <v>19- Fuchu</v>
      </c>
      <c r="E2125" t="str">
        <f>VLOOKUP($D2125,metadata!$B$2:$S$450,2,FALSE)</f>
        <v>Kato, Y</v>
      </c>
      <c r="F2125" t="str">
        <f>VLOOKUP($D2125,metadata!$B$2:$S$450,3,FALSE)</f>
        <v>Geographic variation in photoperiodic response for the induction of pupal diapause in the Aristolochia-feeding butterfly Atrophaneura alcinous</v>
      </c>
      <c r="G2125" t="str">
        <f>VLOOKUP($D2125,metadata!$B$2:$S$450,4,FALSE)</f>
        <v>10.1303/aez.2005.347</v>
      </c>
      <c r="H2125" t="str">
        <f>VLOOKUP($D2125,metadata!$B$2:$S$450,5,FALSE)</f>
        <v>y</v>
      </c>
      <c r="I2125" t="str">
        <f>VLOOKUP($D2125,metadata!$B$2:$S$450,6,FALSE)</f>
        <v>a</v>
      </c>
      <c r="J2125" t="str">
        <f>VLOOKUP($D2125,metadata!$B$2:$S$450,7,FALSE)</f>
        <v>i</v>
      </c>
      <c r="K2125">
        <f>VLOOKUP($D2125,metadata!$B$2:$S$450,8,FALSE)</f>
        <v>7</v>
      </c>
      <c r="L2125">
        <f>VLOOKUP($D2125,metadata!$B$2:$S$450,9,FALSE)</f>
        <v>5</v>
      </c>
      <c r="M2125">
        <f>VLOOKUP($D2125,metadata!$B$2:$S$450,10,FALSE)</f>
        <v>0</v>
      </c>
      <c r="N2125" t="str">
        <f>VLOOKUP($D2125,metadata!$B$2:$S$450,11,FALSE)</f>
        <v>Atrophaneura alcinous</v>
      </c>
      <c r="O2125" t="str">
        <f>VLOOKUP($D2125,metadata!$B$2:$S$450,12,FALSE)</f>
        <v>lepidoptera</v>
      </c>
      <c r="P2125" t="str">
        <f>VLOOKUP($D2125,metadata!$B$2:$S$450,13,FALSE)</f>
        <v xml:space="preserve"> Fuchu</v>
      </c>
      <c r="Q2125">
        <f>VLOOKUP($D2125,metadata!$B$2:$S$450,14,FALSE)</f>
        <v>35.668968999999997</v>
      </c>
      <c r="R2125">
        <f>VLOOKUP($D2125,metadata!$B$2:$S$450,15,FALSE)</f>
        <v>139.47766899999999</v>
      </c>
      <c r="S2125">
        <f>VLOOKUP($D2125,metadata!$B$2:$S$450,16,FALSE)</f>
        <v>0.05</v>
      </c>
      <c r="T2125">
        <f>VLOOKUP($D2125,metadata!$B$2:$S$450,17,FALSE)</f>
        <v>50</v>
      </c>
      <c r="U2125">
        <f>VLOOKUP($D2125,metadata!$B$2:$S$450,18,FALSE)</f>
        <v>0</v>
      </c>
      <c r="V2125">
        <f>VLOOKUP($D2125,metadata!$B$2:$Z$450,19,FALSE)</f>
        <v>25</v>
      </c>
      <c r="W2125" t="str">
        <f>VLOOKUP($D2125,metadata!$B$2:$Z$450,20,FALSE)</f>
        <v>global average</v>
      </c>
      <c r="X2125">
        <f>VLOOKUP($D2125,metadata!$B$2:$Z$450,21,FALSE)</f>
        <v>0</v>
      </c>
      <c r="Y2125">
        <f>VLOOKUP($D2125,metadata!$B$2:$Z$450,22,FALSE)</f>
        <v>19</v>
      </c>
      <c r="Z2125">
        <f>VLOOKUP($D2125,metadata!$B$2:$Z$450,23,FALSE)</f>
        <v>0</v>
      </c>
      <c r="AA2125">
        <f>VLOOKUP($D2125,metadata!$B$2:$Z$450,24,FALSE)</f>
        <v>0</v>
      </c>
      <c r="AB2125">
        <f>VLOOKUP($D2125,metadata!$B$2:$Z$450,25,FALSE)</f>
        <v>0</v>
      </c>
    </row>
    <row r="2126" spans="3:28" x14ac:dyDescent="0.3">
      <c r="C2126">
        <v>2125</v>
      </c>
      <c r="D2126" s="11" t="str">
        <f t="shared" si="33"/>
        <v>19- Fuchu</v>
      </c>
      <c r="E2126" t="str">
        <f>VLOOKUP($D2126,metadata!$B$2:$S$450,2,FALSE)</f>
        <v>Kato, Y</v>
      </c>
      <c r="F2126" t="str">
        <f>VLOOKUP($D2126,metadata!$B$2:$S$450,3,FALSE)</f>
        <v>Geographic variation in photoperiodic response for the induction of pupal diapause in the Aristolochia-feeding butterfly Atrophaneura alcinous</v>
      </c>
      <c r="G2126" t="str">
        <f>VLOOKUP($D2126,metadata!$B$2:$S$450,4,FALSE)</f>
        <v>10.1303/aez.2005.347</v>
      </c>
      <c r="H2126" t="str">
        <f>VLOOKUP($D2126,metadata!$B$2:$S$450,5,FALSE)</f>
        <v>y</v>
      </c>
      <c r="I2126" t="str">
        <f>VLOOKUP($D2126,metadata!$B$2:$S$450,6,FALSE)</f>
        <v>a</v>
      </c>
      <c r="J2126" t="str">
        <f>VLOOKUP($D2126,metadata!$B$2:$S$450,7,FALSE)</f>
        <v>i</v>
      </c>
      <c r="K2126">
        <f>VLOOKUP($D2126,metadata!$B$2:$S$450,8,FALSE)</f>
        <v>7</v>
      </c>
      <c r="L2126">
        <f>VLOOKUP($D2126,metadata!$B$2:$S$450,9,FALSE)</f>
        <v>5</v>
      </c>
      <c r="M2126">
        <f>VLOOKUP($D2126,metadata!$B$2:$S$450,10,FALSE)</f>
        <v>0</v>
      </c>
      <c r="N2126" t="str">
        <f>VLOOKUP($D2126,metadata!$B$2:$S$450,11,FALSE)</f>
        <v>Atrophaneura alcinous</v>
      </c>
      <c r="O2126" t="str">
        <f>VLOOKUP($D2126,metadata!$B$2:$S$450,12,FALSE)</f>
        <v>lepidoptera</v>
      </c>
      <c r="P2126" t="str">
        <f>VLOOKUP($D2126,metadata!$B$2:$S$450,13,FALSE)</f>
        <v xml:space="preserve"> Fuchu</v>
      </c>
      <c r="Q2126">
        <f>VLOOKUP($D2126,metadata!$B$2:$S$450,14,FALSE)</f>
        <v>35.668968999999997</v>
      </c>
      <c r="R2126">
        <f>VLOOKUP($D2126,metadata!$B$2:$S$450,15,FALSE)</f>
        <v>139.47766899999999</v>
      </c>
      <c r="S2126">
        <f>VLOOKUP($D2126,metadata!$B$2:$S$450,16,FALSE)</f>
        <v>0.05</v>
      </c>
      <c r="T2126">
        <f>VLOOKUP($D2126,metadata!$B$2:$S$450,17,FALSE)</f>
        <v>50</v>
      </c>
      <c r="U2126">
        <f>VLOOKUP($D2126,metadata!$B$2:$S$450,18,FALSE)</f>
        <v>0</v>
      </c>
      <c r="V2126">
        <f>VLOOKUP($D2126,metadata!$B$2:$Z$450,19,FALSE)</f>
        <v>25</v>
      </c>
      <c r="W2126" t="str">
        <f>VLOOKUP($D2126,metadata!$B$2:$Z$450,20,FALSE)</f>
        <v>global average</v>
      </c>
      <c r="X2126">
        <f>VLOOKUP($D2126,metadata!$B$2:$Z$450,21,FALSE)</f>
        <v>0</v>
      </c>
      <c r="Y2126">
        <f>VLOOKUP($D2126,metadata!$B$2:$Z$450,22,FALSE)</f>
        <v>19</v>
      </c>
      <c r="Z2126">
        <f>VLOOKUP($D2126,metadata!$B$2:$Z$450,23,FALSE)</f>
        <v>0</v>
      </c>
      <c r="AA2126">
        <f>VLOOKUP($D2126,metadata!$B$2:$Z$450,24,FALSE)</f>
        <v>0</v>
      </c>
      <c r="AB2126">
        <f>VLOOKUP($D2126,metadata!$B$2:$Z$450,25,FALSE)</f>
        <v>0</v>
      </c>
    </row>
    <row r="2127" spans="3:28" x14ac:dyDescent="0.3">
      <c r="C2127">
        <v>2126</v>
      </c>
      <c r="D2127" s="11" t="str">
        <f t="shared" si="33"/>
        <v>19- Fuchu</v>
      </c>
      <c r="E2127" t="str">
        <f>VLOOKUP($D2127,metadata!$B$2:$S$450,2,FALSE)</f>
        <v>Kato, Y</v>
      </c>
      <c r="F2127" t="str">
        <f>VLOOKUP($D2127,metadata!$B$2:$S$450,3,FALSE)</f>
        <v>Geographic variation in photoperiodic response for the induction of pupal diapause in the Aristolochia-feeding butterfly Atrophaneura alcinous</v>
      </c>
      <c r="G2127" t="str">
        <f>VLOOKUP($D2127,metadata!$B$2:$S$450,4,FALSE)</f>
        <v>10.1303/aez.2005.347</v>
      </c>
      <c r="H2127" t="str">
        <f>VLOOKUP($D2127,metadata!$B$2:$S$450,5,FALSE)</f>
        <v>y</v>
      </c>
      <c r="I2127" t="str">
        <f>VLOOKUP($D2127,metadata!$B$2:$S$450,6,FALSE)</f>
        <v>a</v>
      </c>
      <c r="J2127" t="str">
        <f>VLOOKUP($D2127,metadata!$B$2:$S$450,7,FALSE)</f>
        <v>i</v>
      </c>
      <c r="K2127">
        <f>VLOOKUP($D2127,metadata!$B$2:$S$450,8,FALSE)</f>
        <v>7</v>
      </c>
      <c r="L2127">
        <f>VLOOKUP($D2127,metadata!$B$2:$S$450,9,FALSE)</f>
        <v>5</v>
      </c>
      <c r="M2127">
        <f>VLOOKUP($D2127,metadata!$B$2:$S$450,10,FALSE)</f>
        <v>0</v>
      </c>
      <c r="N2127" t="str">
        <f>VLOOKUP($D2127,metadata!$B$2:$S$450,11,FALSE)</f>
        <v>Atrophaneura alcinous</v>
      </c>
      <c r="O2127" t="str">
        <f>VLOOKUP($D2127,metadata!$B$2:$S$450,12,FALSE)</f>
        <v>lepidoptera</v>
      </c>
      <c r="P2127" t="str">
        <f>VLOOKUP($D2127,metadata!$B$2:$S$450,13,FALSE)</f>
        <v xml:space="preserve"> Fuchu</v>
      </c>
      <c r="Q2127">
        <f>VLOOKUP($D2127,metadata!$B$2:$S$450,14,FALSE)</f>
        <v>35.668968999999997</v>
      </c>
      <c r="R2127">
        <f>VLOOKUP($D2127,metadata!$B$2:$S$450,15,FALSE)</f>
        <v>139.47766899999999</v>
      </c>
      <c r="S2127">
        <f>VLOOKUP($D2127,metadata!$B$2:$S$450,16,FALSE)</f>
        <v>0.05</v>
      </c>
      <c r="T2127">
        <f>VLOOKUP($D2127,metadata!$B$2:$S$450,17,FALSE)</f>
        <v>50</v>
      </c>
      <c r="U2127">
        <f>VLOOKUP($D2127,metadata!$B$2:$S$450,18,FALSE)</f>
        <v>0</v>
      </c>
      <c r="V2127">
        <f>VLOOKUP($D2127,metadata!$B$2:$Z$450,19,FALSE)</f>
        <v>25</v>
      </c>
      <c r="W2127" t="str">
        <f>VLOOKUP($D2127,metadata!$B$2:$Z$450,20,FALSE)</f>
        <v>global average</v>
      </c>
      <c r="X2127">
        <f>VLOOKUP($D2127,metadata!$B$2:$Z$450,21,FALSE)</f>
        <v>0</v>
      </c>
      <c r="Y2127">
        <f>VLOOKUP($D2127,metadata!$B$2:$Z$450,22,FALSE)</f>
        <v>19</v>
      </c>
      <c r="Z2127">
        <f>VLOOKUP($D2127,metadata!$B$2:$Z$450,23,FALSE)</f>
        <v>0</v>
      </c>
      <c r="AA2127">
        <f>VLOOKUP($D2127,metadata!$B$2:$Z$450,24,FALSE)</f>
        <v>0</v>
      </c>
      <c r="AB2127">
        <f>VLOOKUP($D2127,metadata!$B$2:$Z$450,25,FALSE)</f>
        <v>0</v>
      </c>
    </row>
    <row r="2128" spans="3:28" x14ac:dyDescent="0.3">
      <c r="C2128">
        <v>2127</v>
      </c>
      <c r="D2128" s="11" t="str">
        <f t="shared" si="33"/>
        <v>19- Fuchu</v>
      </c>
      <c r="E2128" t="str">
        <f>VLOOKUP($D2128,metadata!$B$2:$S$450,2,FALSE)</f>
        <v>Kato, Y</v>
      </c>
      <c r="F2128" t="str">
        <f>VLOOKUP($D2128,metadata!$B$2:$S$450,3,FALSE)</f>
        <v>Geographic variation in photoperiodic response for the induction of pupal diapause in the Aristolochia-feeding butterfly Atrophaneura alcinous</v>
      </c>
      <c r="G2128" t="str">
        <f>VLOOKUP($D2128,metadata!$B$2:$S$450,4,FALSE)</f>
        <v>10.1303/aez.2005.347</v>
      </c>
      <c r="H2128" t="str">
        <f>VLOOKUP($D2128,metadata!$B$2:$S$450,5,FALSE)</f>
        <v>y</v>
      </c>
      <c r="I2128" t="str">
        <f>VLOOKUP($D2128,metadata!$B$2:$S$450,6,FALSE)</f>
        <v>a</v>
      </c>
      <c r="J2128" t="str">
        <f>VLOOKUP($D2128,metadata!$B$2:$S$450,7,FALSE)</f>
        <v>i</v>
      </c>
      <c r="K2128">
        <f>VLOOKUP($D2128,metadata!$B$2:$S$450,8,FALSE)</f>
        <v>7</v>
      </c>
      <c r="L2128">
        <f>VLOOKUP($D2128,metadata!$B$2:$S$450,9,FALSE)</f>
        <v>5</v>
      </c>
      <c r="M2128">
        <f>VLOOKUP($D2128,metadata!$B$2:$S$450,10,FALSE)</f>
        <v>0</v>
      </c>
      <c r="N2128" t="str">
        <f>VLOOKUP($D2128,metadata!$B$2:$S$450,11,FALSE)</f>
        <v>Atrophaneura alcinous</v>
      </c>
      <c r="O2128" t="str">
        <f>VLOOKUP($D2128,metadata!$B$2:$S$450,12,FALSE)</f>
        <v>lepidoptera</v>
      </c>
      <c r="P2128" t="str">
        <f>VLOOKUP($D2128,metadata!$B$2:$S$450,13,FALSE)</f>
        <v xml:space="preserve"> Fuchu</v>
      </c>
      <c r="Q2128">
        <f>VLOOKUP($D2128,metadata!$B$2:$S$450,14,FALSE)</f>
        <v>35.668968999999997</v>
      </c>
      <c r="R2128">
        <f>VLOOKUP($D2128,metadata!$B$2:$S$450,15,FALSE)</f>
        <v>139.47766899999999</v>
      </c>
      <c r="S2128">
        <f>VLOOKUP($D2128,metadata!$B$2:$S$450,16,FALSE)</f>
        <v>0.05</v>
      </c>
      <c r="T2128">
        <f>VLOOKUP($D2128,metadata!$B$2:$S$450,17,FALSE)</f>
        <v>50</v>
      </c>
      <c r="U2128">
        <f>VLOOKUP($D2128,metadata!$B$2:$S$450,18,FALSE)</f>
        <v>0</v>
      </c>
      <c r="V2128">
        <f>VLOOKUP($D2128,metadata!$B$2:$Z$450,19,FALSE)</f>
        <v>25</v>
      </c>
      <c r="W2128" t="str">
        <f>VLOOKUP($D2128,metadata!$B$2:$Z$450,20,FALSE)</f>
        <v>global average</v>
      </c>
      <c r="X2128">
        <f>VLOOKUP($D2128,metadata!$B$2:$Z$450,21,FALSE)</f>
        <v>0</v>
      </c>
      <c r="Y2128">
        <f>VLOOKUP($D2128,metadata!$B$2:$Z$450,22,FALSE)</f>
        <v>19</v>
      </c>
      <c r="Z2128">
        <f>VLOOKUP($D2128,metadata!$B$2:$Z$450,23,FALSE)</f>
        <v>0</v>
      </c>
      <c r="AA2128">
        <f>VLOOKUP($D2128,metadata!$B$2:$Z$450,24,FALSE)</f>
        <v>0</v>
      </c>
      <c r="AB2128">
        <f>VLOOKUP($D2128,metadata!$B$2:$Z$450,25,FALSE)</f>
        <v>0</v>
      </c>
    </row>
    <row r="2129" spans="3:28" x14ac:dyDescent="0.3">
      <c r="C2129">
        <v>2128</v>
      </c>
      <c r="D2129" s="11" t="str">
        <f t="shared" si="33"/>
        <v>19- Fuchu</v>
      </c>
      <c r="E2129" t="str">
        <f>VLOOKUP($D2129,metadata!$B$2:$S$450,2,FALSE)</f>
        <v>Kato, Y</v>
      </c>
      <c r="F2129" t="str">
        <f>VLOOKUP($D2129,metadata!$B$2:$S$450,3,FALSE)</f>
        <v>Geographic variation in photoperiodic response for the induction of pupal diapause in the Aristolochia-feeding butterfly Atrophaneura alcinous</v>
      </c>
      <c r="G2129" t="str">
        <f>VLOOKUP($D2129,metadata!$B$2:$S$450,4,FALSE)</f>
        <v>10.1303/aez.2005.347</v>
      </c>
      <c r="H2129" t="str">
        <f>VLOOKUP($D2129,metadata!$B$2:$S$450,5,FALSE)</f>
        <v>y</v>
      </c>
      <c r="I2129" t="str">
        <f>VLOOKUP($D2129,metadata!$B$2:$S$450,6,FALSE)</f>
        <v>a</v>
      </c>
      <c r="J2129" t="str">
        <f>VLOOKUP($D2129,metadata!$B$2:$S$450,7,FALSE)</f>
        <v>i</v>
      </c>
      <c r="K2129">
        <f>VLOOKUP($D2129,metadata!$B$2:$S$450,8,FALSE)</f>
        <v>7</v>
      </c>
      <c r="L2129">
        <f>VLOOKUP($D2129,metadata!$B$2:$S$450,9,FALSE)</f>
        <v>5</v>
      </c>
      <c r="M2129">
        <f>VLOOKUP($D2129,metadata!$B$2:$S$450,10,FALSE)</f>
        <v>0</v>
      </c>
      <c r="N2129" t="str">
        <f>VLOOKUP($D2129,metadata!$B$2:$S$450,11,FALSE)</f>
        <v>Atrophaneura alcinous</v>
      </c>
      <c r="O2129" t="str">
        <f>VLOOKUP($D2129,metadata!$B$2:$S$450,12,FALSE)</f>
        <v>lepidoptera</v>
      </c>
      <c r="P2129" t="str">
        <f>VLOOKUP($D2129,metadata!$B$2:$S$450,13,FALSE)</f>
        <v xml:space="preserve"> Fuchu</v>
      </c>
      <c r="Q2129">
        <f>VLOOKUP($D2129,metadata!$B$2:$S$450,14,FALSE)</f>
        <v>35.668968999999997</v>
      </c>
      <c r="R2129">
        <f>VLOOKUP($D2129,metadata!$B$2:$S$450,15,FALSE)</f>
        <v>139.47766899999999</v>
      </c>
      <c r="S2129">
        <f>VLOOKUP($D2129,metadata!$B$2:$S$450,16,FALSE)</f>
        <v>0.05</v>
      </c>
      <c r="T2129">
        <f>VLOOKUP($D2129,metadata!$B$2:$S$450,17,FALSE)</f>
        <v>50</v>
      </c>
      <c r="U2129">
        <f>VLOOKUP($D2129,metadata!$B$2:$S$450,18,FALSE)</f>
        <v>0</v>
      </c>
      <c r="V2129">
        <f>VLOOKUP($D2129,metadata!$B$2:$Z$450,19,FALSE)</f>
        <v>25</v>
      </c>
      <c r="W2129" t="str">
        <f>VLOOKUP($D2129,metadata!$B$2:$Z$450,20,FALSE)</f>
        <v>global average</v>
      </c>
      <c r="X2129">
        <f>VLOOKUP($D2129,metadata!$B$2:$Z$450,21,FALSE)</f>
        <v>0</v>
      </c>
      <c r="Y2129">
        <f>VLOOKUP($D2129,metadata!$B$2:$Z$450,22,FALSE)</f>
        <v>19</v>
      </c>
      <c r="Z2129">
        <f>VLOOKUP($D2129,metadata!$B$2:$Z$450,23,FALSE)</f>
        <v>0</v>
      </c>
      <c r="AA2129">
        <f>VLOOKUP($D2129,metadata!$B$2:$Z$450,24,FALSE)</f>
        <v>0</v>
      </c>
      <c r="AB2129">
        <f>VLOOKUP($D2129,metadata!$B$2:$Z$450,25,FALSE)</f>
        <v>0</v>
      </c>
    </row>
    <row r="2130" spans="3:28" x14ac:dyDescent="0.3">
      <c r="C2130">
        <v>2129</v>
      </c>
      <c r="D2130" s="11" t="str">
        <f t="shared" si="33"/>
        <v>19- Fuchu</v>
      </c>
      <c r="E2130" t="str">
        <f>VLOOKUP($D2130,metadata!$B$2:$S$450,2,FALSE)</f>
        <v>Kato, Y</v>
      </c>
      <c r="F2130" t="str">
        <f>VLOOKUP($D2130,metadata!$B$2:$S$450,3,FALSE)</f>
        <v>Geographic variation in photoperiodic response for the induction of pupal diapause in the Aristolochia-feeding butterfly Atrophaneura alcinous</v>
      </c>
      <c r="G2130" t="str">
        <f>VLOOKUP($D2130,metadata!$B$2:$S$450,4,FALSE)</f>
        <v>10.1303/aez.2005.347</v>
      </c>
      <c r="H2130" t="str">
        <f>VLOOKUP($D2130,metadata!$B$2:$S$450,5,FALSE)</f>
        <v>y</v>
      </c>
      <c r="I2130" t="str">
        <f>VLOOKUP($D2130,metadata!$B$2:$S$450,6,FALSE)</f>
        <v>a</v>
      </c>
      <c r="J2130" t="str">
        <f>VLOOKUP($D2130,metadata!$B$2:$S$450,7,FALSE)</f>
        <v>i</v>
      </c>
      <c r="K2130">
        <f>VLOOKUP($D2130,metadata!$B$2:$S$450,8,FALSE)</f>
        <v>7</v>
      </c>
      <c r="L2130">
        <f>VLOOKUP($D2130,metadata!$B$2:$S$450,9,FALSE)</f>
        <v>5</v>
      </c>
      <c r="M2130">
        <f>VLOOKUP($D2130,metadata!$B$2:$S$450,10,FALSE)</f>
        <v>0</v>
      </c>
      <c r="N2130" t="str">
        <f>VLOOKUP($D2130,metadata!$B$2:$S$450,11,FALSE)</f>
        <v>Atrophaneura alcinous</v>
      </c>
      <c r="O2130" t="str">
        <f>VLOOKUP($D2130,metadata!$B$2:$S$450,12,FALSE)</f>
        <v>lepidoptera</v>
      </c>
      <c r="P2130" t="str">
        <f>VLOOKUP($D2130,metadata!$B$2:$S$450,13,FALSE)</f>
        <v xml:space="preserve"> Fuchu</v>
      </c>
      <c r="Q2130">
        <f>VLOOKUP($D2130,metadata!$B$2:$S$450,14,FALSE)</f>
        <v>35.668968999999997</v>
      </c>
      <c r="R2130">
        <f>VLOOKUP($D2130,metadata!$B$2:$S$450,15,FALSE)</f>
        <v>139.47766899999999</v>
      </c>
      <c r="S2130">
        <f>VLOOKUP($D2130,metadata!$B$2:$S$450,16,FALSE)</f>
        <v>0.05</v>
      </c>
      <c r="T2130">
        <f>VLOOKUP($D2130,metadata!$B$2:$S$450,17,FALSE)</f>
        <v>50</v>
      </c>
      <c r="U2130">
        <f>VLOOKUP($D2130,metadata!$B$2:$S$450,18,FALSE)</f>
        <v>0</v>
      </c>
      <c r="V2130">
        <f>VLOOKUP($D2130,metadata!$B$2:$Z$450,19,FALSE)</f>
        <v>25</v>
      </c>
      <c r="W2130" t="str">
        <f>VLOOKUP($D2130,metadata!$B$2:$Z$450,20,FALSE)</f>
        <v>global average</v>
      </c>
      <c r="X2130">
        <f>VLOOKUP($D2130,metadata!$B$2:$Z$450,21,FALSE)</f>
        <v>0</v>
      </c>
      <c r="Y2130">
        <f>VLOOKUP($D2130,metadata!$B$2:$Z$450,22,FALSE)</f>
        <v>19</v>
      </c>
      <c r="Z2130">
        <f>VLOOKUP($D2130,metadata!$B$2:$Z$450,23,FALSE)</f>
        <v>0</v>
      </c>
      <c r="AA2130">
        <f>VLOOKUP($D2130,metadata!$B$2:$Z$450,24,FALSE)</f>
        <v>0</v>
      </c>
      <c r="AB2130">
        <f>VLOOKUP($D2130,metadata!$B$2:$Z$450,25,FALSE)</f>
        <v>0</v>
      </c>
    </row>
    <row r="2131" spans="3:28" x14ac:dyDescent="0.3">
      <c r="C2131">
        <v>2130</v>
      </c>
      <c r="D2131" s="11" t="str">
        <f t="shared" si="33"/>
        <v>19- Fuchu</v>
      </c>
      <c r="E2131" t="str">
        <f>VLOOKUP($D2131,metadata!$B$2:$S$450,2,FALSE)</f>
        <v>Kato, Y</v>
      </c>
      <c r="F2131" t="str">
        <f>VLOOKUP($D2131,metadata!$B$2:$S$450,3,FALSE)</f>
        <v>Geographic variation in photoperiodic response for the induction of pupal diapause in the Aristolochia-feeding butterfly Atrophaneura alcinous</v>
      </c>
      <c r="G2131" t="str">
        <f>VLOOKUP($D2131,metadata!$B$2:$S$450,4,FALSE)</f>
        <v>10.1303/aez.2005.347</v>
      </c>
      <c r="H2131" t="str">
        <f>VLOOKUP($D2131,metadata!$B$2:$S$450,5,FALSE)</f>
        <v>y</v>
      </c>
      <c r="I2131" t="str">
        <f>VLOOKUP($D2131,metadata!$B$2:$S$450,6,FALSE)</f>
        <v>a</v>
      </c>
      <c r="J2131" t="str">
        <f>VLOOKUP($D2131,metadata!$B$2:$S$450,7,FALSE)</f>
        <v>i</v>
      </c>
      <c r="K2131">
        <f>VLOOKUP($D2131,metadata!$B$2:$S$450,8,FALSE)</f>
        <v>7</v>
      </c>
      <c r="L2131">
        <f>VLOOKUP($D2131,metadata!$B$2:$S$450,9,FALSE)</f>
        <v>5</v>
      </c>
      <c r="M2131">
        <f>VLOOKUP($D2131,metadata!$B$2:$S$450,10,FALSE)</f>
        <v>0</v>
      </c>
      <c r="N2131" t="str">
        <f>VLOOKUP($D2131,metadata!$B$2:$S$450,11,FALSE)</f>
        <v>Atrophaneura alcinous</v>
      </c>
      <c r="O2131" t="str">
        <f>VLOOKUP($D2131,metadata!$B$2:$S$450,12,FALSE)</f>
        <v>lepidoptera</v>
      </c>
      <c r="P2131" t="str">
        <f>VLOOKUP($D2131,metadata!$B$2:$S$450,13,FALSE)</f>
        <v xml:space="preserve"> Fuchu</v>
      </c>
      <c r="Q2131">
        <f>VLOOKUP($D2131,metadata!$B$2:$S$450,14,FALSE)</f>
        <v>35.668968999999997</v>
      </c>
      <c r="R2131">
        <f>VLOOKUP($D2131,metadata!$B$2:$S$450,15,FALSE)</f>
        <v>139.47766899999999</v>
      </c>
      <c r="S2131">
        <f>VLOOKUP($D2131,metadata!$B$2:$S$450,16,FALSE)</f>
        <v>0.05</v>
      </c>
      <c r="T2131">
        <f>VLOOKUP($D2131,metadata!$B$2:$S$450,17,FALSE)</f>
        <v>50</v>
      </c>
      <c r="U2131">
        <f>VLOOKUP($D2131,metadata!$B$2:$S$450,18,FALSE)</f>
        <v>0</v>
      </c>
      <c r="V2131">
        <f>VLOOKUP($D2131,metadata!$B$2:$Z$450,19,FALSE)</f>
        <v>25</v>
      </c>
      <c r="W2131" t="str">
        <f>VLOOKUP($D2131,metadata!$B$2:$Z$450,20,FALSE)</f>
        <v>global average</v>
      </c>
      <c r="X2131">
        <f>VLOOKUP($D2131,metadata!$B$2:$Z$450,21,FALSE)</f>
        <v>0</v>
      </c>
      <c r="Y2131">
        <f>VLOOKUP($D2131,metadata!$B$2:$Z$450,22,FALSE)</f>
        <v>19</v>
      </c>
      <c r="Z2131">
        <f>VLOOKUP($D2131,metadata!$B$2:$Z$450,23,FALSE)</f>
        <v>0</v>
      </c>
      <c r="AA2131">
        <f>VLOOKUP($D2131,metadata!$B$2:$Z$450,24,FALSE)</f>
        <v>0</v>
      </c>
      <c r="AB2131">
        <f>VLOOKUP($D2131,metadata!$B$2:$Z$450,25,FALSE)</f>
        <v>0</v>
      </c>
    </row>
    <row r="2132" spans="3:28" x14ac:dyDescent="0.3">
      <c r="C2132">
        <v>2131</v>
      </c>
      <c r="D2132" s="11" t="str">
        <f t="shared" si="33"/>
        <v>19- Fuchu</v>
      </c>
      <c r="E2132" t="str">
        <f>VLOOKUP($D2132,metadata!$B$2:$S$450,2,FALSE)</f>
        <v>Kato, Y</v>
      </c>
      <c r="F2132" t="str">
        <f>VLOOKUP($D2132,metadata!$B$2:$S$450,3,FALSE)</f>
        <v>Geographic variation in photoperiodic response for the induction of pupal diapause in the Aristolochia-feeding butterfly Atrophaneura alcinous</v>
      </c>
      <c r="G2132" t="str">
        <f>VLOOKUP($D2132,metadata!$B$2:$S$450,4,FALSE)</f>
        <v>10.1303/aez.2005.347</v>
      </c>
      <c r="H2132" t="str">
        <f>VLOOKUP($D2132,metadata!$B$2:$S$450,5,FALSE)</f>
        <v>y</v>
      </c>
      <c r="I2132" t="str">
        <f>VLOOKUP($D2132,metadata!$B$2:$S$450,6,FALSE)</f>
        <v>a</v>
      </c>
      <c r="J2132" t="str">
        <f>VLOOKUP($D2132,metadata!$B$2:$S$450,7,FALSE)</f>
        <v>i</v>
      </c>
      <c r="K2132">
        <f>VLOOKUP($D2132,metadata!$B$2:$S$450,8,FALSE)</f>
        <v>7</v>
      </c>
      <c r="L2132">
        <f>VLOOKUP($D2132,metadata!$B$2:$S$450,9,FALSE)</f>
        <v>5</v>
      </c>
      <c r="M2132">
        <f>VLOOKUP($D2132,metadata!$B$2:$S$450,10,FALSE)</f>
        <v>0</v>
      </c>
      <c r="N2132" t="str">
        <f>VLOOKUP($D2132,metadata!$B$2:$S$450,11,FALSE)</f>
        <v>Atrophaneura alcinous</v>
      </c>
      <c r="O2132" t="str">
        <f>VLOOKUP($D2132,metadata!$B$2:$S$450,12,FALSE)</f>
        <v>lepidoptera</v>
      </c>
      <c r="P2132" t="str">
        <f>VLOOKUP($D2132,metadata!$B$2:$S$450,13,FALSE)</f>
        <v xml:space="preserve"> Fuchu</v>
      </c>
      <c r="Q2132">
        <f>VLOOKUP($D2132,metadata!$B$2:$S$450,14,FALSE)</f>
        <v>35.668968999999997</v>
      </c>
      <c r="R2132">
        <f>VLOOKUP($D2132,metadata!$B$2:$S$450,15,FALSE)</f>
        <v>139.47766899999999</v>
      </c>
      <c r="S2132">
        <f>VLOOKUP($D2132,metadata!$B$2:$S$450,16,FALSE)</f>
        <v>0.05</v>
      </c>
      <c r="T2132">
        <f>VLOOKUP($D2132,metadata!$B$2:$S$450,17,FALSE)</f>
        <v>50</v>
      </c>
      <c r="U2132">
        <f>VLOOKUP($D2132,metadata!$B$2:$S$450,18,FALSE)</f>
        <v>0</v>
      </c>
      <c r="V2132">
        <f>VLOOKUP($D2132,metadata!$B$2:$Z$450,19,FALSE)</f>
        <v>25</v>
      </c>
      <c r="W2132" t="str">
        <f>VLOOKUP($D2132,metadata!$B$2:$Z$450,20,FALSE)</f>
        <v>global average</v>
      </c>
      <c r="X2132">
        <f>VLOOKUP($D2132,metadata!$B$2:$Z$450,21,FALSE)</f>
        <v>0</v>
      </c>
      <c r="Y2132">
        <f>VLOOKUP($D2132,metadata!$B$2:$Z$450,22,FALSE)</f>
        <v>19</v>
      </c>
      <c r="Z2132">
        <f>VLOOKUP($D2132,metadata!$B$2:$Z$450,23,FALSE)</f>
        <v>0</v>
      </c>
      <c r="AA2132">
        <f>VLOOKUP($D2132,metadata!$B$2:$Z$450,24,FALSE)</f>
        <v>0</v>
      </c>
      <c r="AB2132">
        <f>VLOOKUP($D2132,metadata!$B$2:$Z$450,25,FALSE)</f>
        <v>0</v>
      </c>
    </row>
    <row r="2133" spans="3:28" x14ac:dyDescent="0.3">
      <c r="C2133">
        <v>2132</v>
      </c>
      <c r="D2133" s="11" t="str">
        <f t="shared" si="33"/>
        <v>19- Fuchu</v>
      </c>
      <c r="E2133" t="str">
        <f>VLOOKUP($D2133,metadata!$B$2:$S$450,2,FALSE)</f>
        <v>Kato, Y</v>
      </c>
      <c r="F2133" t="str">
        <f>VLOOKUP($D2133,metadata!$B$2:$S$450,3,FALSE)</f>
        <v>Geographic variation in photoperiodic response for the induction of pupal diapause in the Aristolochia-feeding butterfly Atrophaneura alcinous</v>
      </c>
      <c r="G2133" t="str">
        <f>VLOOKUP($D2133,metadata!$B$2:$S$450,4,FALSE)</f>
        <v>10.1303/aez.2005.347</v>
      </c>
      <c r="H2133" t="str">
        <f>VLOOKUP($D2133,metadata!$B$2:$S$450,5,FALSE)</f>
        <v>y</v>
      </c>
      <c r="I2133" t="str">
        <f>VLOOKUP($D2133,metadata!$B$2:$S$450,6,FALSE)</f>
        <v>a</v>
      </c>
      <c r="J2133" t="str">
        <f>VLOOKUP($D2133,metadata!$B$2:$S$450,7,FALSE)</f>
        <v>i</v>
      </c>
      <c r="K2133">
        <f>VLOOKUP($D2133,metadata!$B$2:$S$450,8,FALSE)</f>
        <v>7</v>
      </c>
      <c r="L2133">
        <f>VLOOKUP($D2133,metadata!$B$2:$S$450,9,FALSE)</f>
        <v>5</v>
      </c>
      <c r="M2133">
        <f>VLOOKUP($D2133,metadata!$B$2:$S$450,10,FALSE)</f>
        <v>0</v>
      </c>
      <c r="N2133" t="str">
        <f>VLOOKUP($D2133,metadata!$B$2:$S$450,11,FALSE)</f>
        <v>Atrophaneura alcinous</v>
      </c>
      <c r="O2133" t="str">
        <f>VLOOKUP($D2133,metadata!$B$2:$S$450,12,FALSE)</f>
        <v>lepidoptera</v>
      </c>
      <c r="P2133" t="str">
        <f>VLOOKUP($D2133,metadata!$B$2:$S$450,13,FALSE)</f>
        <v xml:space="preserve"> Fuchu</v>
      </c>
      <c r="Q2133">
        <f>VLOOKUP($D2133,metadata!$B$2:$S$450,14,FALSE)</f>
        <v>35.668968999999997</v>
      </c>
      <c r="R2133">
        <f>VLOOKUP($D2133,metadata!$B$2:$S$450,15,FALSE)</f>
        <v>139.47766899999999</v>
      </c>
      <c r="S2133">
        <f>VLOOKUP($D2133,metadata!$B$2:$S$450,16,FALSE)</f>
        <v>0.05</v>
      </c>
      <c r="T2133">
        <f>VLOOKUP($D2133,metadata!$B$2:$S$450,17,FALSE)</f>
        <v>50</v>
      </c>
      <c r="U2133">
        <f>VLOOKUP($D2133,metadata!$B$2:$S$450,18,FALSE)</f>
        <v>0</v>
      </c>
      <c r="V2133">
        <f>VLOOKUP($D2133,metadata!$B$2:$Z$450,19,FALSE)</f>
        <v>25</v>
      </c>
      <c r="W2133" t="str">
        <f>VLOOKUP($D2133,metadata!$B$2:$Z$450,20,FALSE)</f>
        <v>global average</v>
      </c>
      <c r="X2133">
        <f>VLOOKUP($D2133,metadata!$B$2:$Z$450,21,FALSE)</f>
        <v>0</v>
      </c>
      <c r="Y2133">
        <f>VLOOKUP($D2133,metadata!$B$2:$Z$450,22,FALSE)</f>
        <v>19</v>
      </c>
      <c r="Z2133">
        <f>VLOOKUP($D2133,metadata!$B$2:$Z$450,23,FALSE)</f>
        <v>0</v>
      </c>
      <c r="AA2133">
        <f>VLOOKUP($D2133,metadata!$B$2:$Z$450,24,FALSE)</f>
        <v>0</v>
      </c>
      <c r="AB2133">
        <f>VLOOKUP($D2133,metadata!$B$2:$Z$450,25,FALSE)</f>
        <v>0</v>
      </c>
    </row>
    <row r="2134" spans="3:28" x14ac:dyDescent="0.3">
      <c r="C2134">
        <v>2133</v>
      </c>
      <c r="D2134" s="11" t="str">
        <f t="shared" si="33"/>
        <v>19- Fuchu</v>
      </c>
      <c r="E2134" t="str">
        <f>VLOOKUP($D2134,metadata!$B$2:$S$450,2,FALSE)</f>
        <v>Kato, Y</v>
      </c>
      <c r="F2134" t="str">
        <f>VLOOKUP($D2134,metadata!$B$2:$S$450,3,FALSE)</f>
        <v>Geographic variation in photoperiodic response for the induction of pupal diapause in the Aristolochia-feeding butterfly Atrophaneura alcinous</v>
      </c>
      <c r="G2134" t="str">
        <f>VLOOKUP($D2134,metadata!$B$2:$S$450,4,FALSE)</f>
        <v>10.1303/aez.2005.347</v>
      </c>
      <c r="H2134" t="str">
        <f>VLOOKUP($D2134,metadata!$B$2:$S$450,5,FALSE)</f>
        <v>y</v>
      </c>
      <c r="I2134" t="str">
        <f>VLOOKUP($D2134,metadata!$B$2:$S$450,6,FALSE)</f>
        <v>a</v>
      </c>
      <c r="J2134" t="str">
        <f>VLOOKUP($D2134,metadata!$B$2:$S$450,7,FALSE)</f>
        <v>i</v>
      </c>
      <c r="K2134">
        <f>VLOOKUP($D2134,metadata!$B$2:$S$450,8,FALSE)</f>
        <v>7</v>
      </c>
      <c r="L2134">
        <f>VLOOKUP($D2134,metadata!$B$2:$S$450,9,FALSE)</f>
        <v>5</v>
      </c>
      <c r="M2134">
        <f>VLOOKUP($D2134,metadata!$B$2:$S$450,10,FALSE)</f>
        <v>0</v>
      </c>
      <c r="N2134" t="str">
        <f>VLOOKUP($D2134,metadata!$B$2:$S$450,11,FALSE)</f>
        <v>Atrophaneura alcinous</v>
      </c>
      <c r="O2134" t="str">
        <f>VLOOKUP($D2134,metadata!$B$2:$S$450,12,FALSE)</f>
        <v>lepidoptera</v>
      </c>
      <c r="P2134" t="str">
        <f>VLOOKUP($D2134,metadata!$B$2:$S$450,13,FALSE)</f>
        <v xml:space="preserve"> Fuchu</v>
      </c>
      <c r="Q2134">
        <f>VLOOKUP($D2134,metadata!$B$2:$S$450,14,FALSE)</f>
        <v>35.668968999999997</v>
      </c>
      <c r="R2134">
        <f>VLOOKUP($D2134,metadata!$B$2:$S$450,15,FALSE)</f>
        <v>139.47766899999999</v>
      </c>
      <c r="S2134">
        <f>VLOOKUP($D2134,metadata!$B$2:$S$450,16,FALSE)</f>
        <v>0.05</v>
      </c>
      <c r="T2134">
        <f>VLOOKUP($D2134,metadata!$B$2:$S$450,17,FALSE)</f>
        <v>50</v>
      </c>
      <c r="U2134">
        <f>VLOOKUP($D2134,metadata!$B$2:$S$450,18,FALSE)</f>
        <v>0</v>
      </c>
      <c r="V2134">
        <f>VLOOKUP($D2134,metadata!$B$2:$Z$450,19,FALSE)</f>
        <v>25</v>
      </c>
      <c r="W2134" t="str">
        <f>VLOOKUP($D2134,metadata!$B$2:$Z$450,20,FALSE)</f>
        <v>global average</v>
      </c>
      <c r="X2134">
        <f>VLOOKUP($D2134,metadata!$B$2:$Z$450,21,FALSE)</f>
        <v>0</v>
      </c>
      <c r="Y2134">
        <f>VLOOKUP($D2134,metadata!$B$2:$Z$450,22,FALSE)</f>
        <v>19</v>
      </c>
      <c r="Z2134">
        <f>VLOOKUP($D2134,metadata!$B$2:$Z$450,23,FALSE)</f>
        <v>0</v>
      </c>
      <c r="AA2134">
        <f>VLOOKUP($D2134,metadata!$B$2:$Z$450,24,FALSE)</f>
        <v>0</v>
      </c>
      <c r="AB2134">
        <f>VLOOKUP($D2134,metadata!$B$2:$Z$450,25,FALSE)</f>
        <v>0</v>
      </c>
    </row>
    <row r="2135" spans="3:28" x14ac:dyDescent="0.3">
      <c r="C2135">
        <v>2134</v>
      </c>
      <c r="D2135" s="11" t="str">
        <f t="shared" si="33"/>
        <v>19- Fuchu</v>
      </c>
      <c r="E2135" t="str">
        <f>VLOOKUP($D2135,metadata!$B$2:$S$450,2,FALSE)</f>
        <v>Kato, Y</v>
      </c>
      <c r="F2135" t="str">
        <f>VLOOKUP($D2135,metadata!$B$2:$S$450,3,FALSE)</f>
        <v>Geographic variation in photoperiodic response for the induction of pupal diapause in the Aristolochia-feeding butterfly Atrophaneura alcinous</v>
      </c>
      <c r="G2135" t="str">
        <f>VLOOKUP($D2135,metadata!$B$2:$S$450,4,FALSE)</f>
        <v>10.1303/aez.2005.347</v>
      </c>
      <c r="H2135" t="str">
        <f>VLOOKUP($D2135,metadata!$B$2:$S$450,5,FALSE)</f>
        <v>y</v>
      </c>
      <c r="I2135" t="str">
        <f>VLOOKUP($D2135,metadata!$B$2:$S$450,6,FALSE)</f>
        <v>a</v>
      </c>
      <c r="J2135" t="str">
        <f>VLOOKUP($D2135,metadata!$B$2:$S$450,7,FALSE)</f>
        <v>i</v>
      </c>
      <c r="K2135">
        <f>VLOOKUP($D2135,metadata!$B$2:$S$450,8,FALSE)</f>
        <v>7</v>
      </c>
      <c r="L2135">
        <f>VLOOKUP($D2135,metadata!$B$2:$S$450,9,FALSE)</f>
        <v>5</v>
      </c>
      <c r="M2135">
        <f>VLOOKUP($D2135,metadata!$B$2:$S$450,10,FALSE)</f>
        <v>0</v>
      </c>
      <c r="N2135" t="str">
        <f>VLOOKUP($D2135,metadata!$B$2:$S$450,11,FALSE)</f>
        <v>Atrophaneura alcinous</v>
      </c>
      <c r="O2135" t="str">
        <f>VLOOKUP($D2135,metadata!$B$2:$S$450,12,FALSE)</f>
        <v>lepidoptera</v>
      </c>
      <c r="P2135" t="str">
        <f>VLOOKUP($D2135,metadata!$B$2:$S$450,13,FALSE)</f>
        <v xml:space="preserve"> Fuchu</v>
      </c>
      <c r="Q2135">
        <f>VLOOKUP($D2135,metadata!$B$2:$S$450,14,FALSE)</f>
        <v>35.668968999999997</v>
      </c>
      <c r="R2135">
        <f>VLOOKUP($D2135,metadata!$B$2:$S$450,15,FALSE)</f>
        <v>139.47766899999999</v>
      </c>
      <c r="S2135">
        <f>VLOOKUP($D2135,metadata!$B$2:$S$450,16,FALSE)</f>
        <v>0.05</v>
      </c>
      <c r="T2135">
        <f>VLOOKUP($D2135,metadata!$B$2:$S$450,17,FALSE)</f>
        <v>50</v>
      </c>
      <c r="U2135">
        <f>VLOOKUP($D2135,metadata!$B$2:$S$450,18,FALSE)</f>
        <v>0</v>
      </c>
      <c r="V2135">
        <f>VLOOKUP($D2135,metadata!$B$2:$Z$450,19,FALSE)</f>
        <v>25</v>
      </c>
      <c r="W2135" t="str">
        <f>VLOOKUP($D2135,metadata!$B$2:$Z$450,20,FALSE)</f>
        <v>global average</v>
      </c>
      <c r="X2135">
        <f>VLOOKUP($D2135,metadata!$B$2:$Z$450,21,FALSE)</f>
        <v>0</v>
      </c>
      <c r="Y2135">
        <f>VLOOKUP($D2135,metadata!$B$2:$Z$450,22,FALSE)</f>
        <v>19</v>
      </c>
      <c r="Z2135">
        <f>VLOOKUP($D2135,metadata!$B$2:$Z$450,23,FALSE)</f>
        <v>0</v>
      </c>
      <c r="AA2135">
        <f>VLOOKUP($D2135,metadata!$B$2:$Z$450,24,FALSE)</f>
        <v>0</v>
      </c>
      <c r="AB2135">
        <f>VLOOKUP($D2135,metadata!$B$2:$Z$450,25,FALSE)</f>
        <v>0</v>
      </c>
    </row>
    <row r="2136" spans="3:28" x14ac:dyDescent="0.3">
      <c r="C2136">
        <v>2135</v>
      </c>
      <c r="D2136" s="11" t="str">
        <f t="shared" si="33"/>
        <v>19- Fuchu</v>
      </c>
      <c r="E2136" t="str">
        <f>VLOOKUP($D2136,metadata!$B$2:$S$450,2,FALSE)</f>
        <v>Kato, Y</v>
      </c>
      <c r="F2136" t="str">
        <f>VLOOKUP($D2136,metadata!$B$2:$S$450,3,FALSE)</f>
        <v>Geographic variation in photoperiodic response for the induction of pupal diapause in the Aristolochia-feeding butterfly Atrophaneura alcinous</v>
      </c>
      <c r="G2136" t="str">
        <f>VLOOKUP($D2136,metadata!$B$2:$S$450,4,FALSE)</f>
        <v>10.1303/aez.2005.347</v>
      </c>
      <c r="H2136" t="str">
        <f>VLOOKUP($D2136,metadata!$B$2:$S$450,5,FALSE)</f>
        <v>y</v>
      </c>
      <c r="I2136" t="str">
        <f>VLOOKUP($D2136,metadata!$B$2:$S$450,6,FALSE)</f>
        <v>a</v>
      </c>
      <c r="J2136" t="str">
        <f>VLOOKUP($D2136,metadata!$B$2:$S$450,7,FALSE)</f>
        <v>i</v>
      </c>
      <c r="K2136">
        <f>VLOOKUP($D2136,metadata!$B$2:$S$450,8,FALSE)</f>
        <v>7</v>
      </c>
      <c r="L2136">
        <f>VLOOKUP($D2136,metadata!$B$2:$S$450,9,FALSE)</f>
        <v>5</v>
      </c>
      <c r="M2136">
        <f>VLOOKUP($D2136,metadata!$B$2:$S$450,10,FALSE)</f>
        <v>0</v>
      </c>
      <c r="N2136" t="str">
        <f>VLOOKUP($D2136,metadata!$B$2:$S$450,11,FALSE)</f>
        <v>Atrophaneura alcinous</v>
      </c>
      <c r="O2136" t="str">
        <f>VLOOKUP($D2136,metadata!$B$2:$S$450,12,FALSE)</f>
        <v>lepidoptera</v>
      </c>
      <c r="P2136" t="str">
        <f>VLOOKUP($D2136,metadata!$B$2:$S$450,13,FALSE)</f>
        <v xml:space="preserve"> Fuchu</v>
      </c>
      <c r="Q2136">
        <f>VLOOKUP($D2136,metadata!$B$2:$S$450,14,FALSE)</f>
        <v>35.668968999999997</v>
      </c>
      <c r="R2136">
        <f>VLOOKUP($D2136,metadata!$B$2:$S$450,15,FALSE)</f>
        <v>139.47766899999999</v>
      </c>
      <c r="S2136">
        <f>VLOOKUP($D2136,metadata!$B$2:$S$450,16,FALSE)</f>
        <v>0.05</v>
      </c>
      <c r="T2136">
        <f>VLOOKUP($D2136,metadata!$B$2:$S$450,17,FALSE)</f>
        <v>50</v>
      </c>
      <c r="U2136">
        <f>VLOOKUP($D2136,metadata!$B$2:$S$450,18,FALSE)</f>
        <v>0</v>
      </c>
      <c r="V2136">
        <f>VLOOKUP($D2136,metadata!$B$2:$Z$450,19,FALSE)</f>
        <v>25</v>
      </c>
      <c r="W2136" t="str">
        <f>VLOOKUP($D2136,metadata!$B$2:$Z$450,20,FALSE)</f>
        <v>global average</v>
      </c>
      <c r="X2136">
        <f>VLOOKUP($D2136,metadata!$B$2:$Z$450,21,FALSE)</f>
        <v>0</v>
      </c>
      <c r="Y2136">
        <f>VLOOKUP($D2136,metadata!$B$2:$Z$450,22,FALSE)</f>
        <v>19</v>
      </c>
      <c r="Z2136">
        <f>VLOOKUP($D2136,metadata!$B$2:$Z$450,23,FALSE)</f>
        <v>0</v>
      </c>
      <c r="AA2136">
        <f>VLOOKUP($D2136,metadata!$B$2:$Z$450,24,FALSE)</f>
        <v>0</v>
      </c>
      <c r="AB2136">
        <f>VLOOKUP($D2136,metadata!$B$2:$Z$450,25,FALSE)</f>
        <v>0</v>
      </c>
    </row>
    <row r="2137" spans="3:28" x14ac:dyDescent="0.3">
      <c r="C2137">
        <v>2136</v>
      </c>
      <c r="D2137" s="11" t="str">
        <f t="shared" si="33"/>
        <v>19- Fuchu</v>
      </c>
      <c r="E2137" t="str">
        <f>VLOOKUP($D2137,metadata!$B$2:$S$450,2,FALSE)</f>
        <v>Kato, Y</v>
      </c>
      <c r="F2137" t="str">
        <f>VLOOKUP($D2137,metadata!$B$2:$S$450,3,FALSE)</f>
        <v>Geographic variation in photoperiodic response for the induction of pupal diapause in the Aristolochia-feeding butterfly Atrophaneura alcinous</v>
      </c>
      <c r="G2137" t="str">
        <f>VLOOKUP($D2137,metadata!$B$2:$S$450,4,FALSE)</f>
        <v>10.1303/aez.2005.347</v>
      </c>
      <c r="H2137" t="str">
        <f>VLOOKUP($D2137,metadata!$B$2:$S$450,5,FALSE)</f>
        <v>y</v>
      </c>
      <c r="I2137" t="str">
        <f>VLOOKUP($D2137,metadata!$B$2:$S$450,6,FALSE)</f>
        <v>a</v>
      </c>
      <c r="J2137" t="str">
        <f>VLOOKUP($D2137,metadata!$B$2:$S$450,7,FALSE)</f>
        <v>i</v>
      </c>
      <c r="K2137">
        <f>VLOOKUP($D2137,metadata!$B$2:$S$450,8,FALSE)</f>
        <v>7</v>
      </c>
      <c r="L2137">
        <f>VLOOKUP($D2137,metadata!$B$2:$S$450,9,FALSE)</f>
        <v>5</v>
      </c>
      <c r="M2137">
        <f>VLOOKUP($D2137,metadata!$B$2:$S$450,10,FALSE)</f>
        <v>0</v>
      </c>
      <c r="N2137" t="str">
        <f>VLOOKUP($D2137,metadata!$B$2:$S$450,11,FALSE)</f>
        <v>Atrophaneura alcinous</v>
      </c>
      <c r="O2137" t="str">
        <f>VLOOKUP($D2137,metadata!$B$2:$S$450,12,FALSE)</f>
        <v>lepidoptera</v>
      </c>
      <c r="P2137" t="str">
        <f>VLOOKUP($D2137,metadata!$B$2:$S$450,13,FALSE)</f>
        <v xml:space="preserve"> Fuchu</v>
      </c>
      <c r="Q2137">
        <f>VLOOKUP($D2137,metadata!$B$2:$S$450,14,FALSE)</f>
        <v>35.668968999999997</v>
      </c>
      <c r="R2137">
        <f>VLOOKUP($D2137,metadata!$B$2:$S$450,15,FALSE)</f>
        <v>139.47766899999999</v>
      </c>
      <c r="S2137">
        <f>VLOOKUP($D2137,metadata!$B$2:$S$450,16,FALSE)</f>
        <v>0.05</v>
      </c>
      <c r="T2137">
        <f>VLOOKUP($D2137,metadata!$B$2:$S$450,17,FALSE)</f>
        <v>50</v>
      </c>
      <c r="U2137">
        <f>VLOOKUP($D2137,metadata!$B$2:$S$450,18,FALSE)</f>
        <v>0</v>
      </c>
      <c r="V2137">
        <f>VLOOKUP($D2137,metadata!$B$2:$Z$450,19,FALSE)</f>
        <v>25</v>
      </c>
      <c r="W2137" t="str">
        <f>VLOOKUP($D2137,metadata!$B$2:$Z$450,20,FALSE)</f>
        <v>global average</v>
      </c>
      <c r="X2137">
        <f>VLOOKUP($D2137,metadata!$B$2:$Z$450,21,FALSE)</f>
        <v>0</v>
      </c>
      <c r="Y2137">
        <f>VLOOKUP($D2137,metadata!$B$2:$Z$450,22,FALSE)</f>
        <v>19</v>
      </c>
      <c r="Z2137">
        <f>VLOOKUP($D2137,metadata!$B$2:$Z$450,23,FALSE)</f>
        <v>0</v>
      </c>
      <c r="AA2137">
        <f>VLOOKUP($D2137,metadata!$B$2:$Z$450,24,FALSE)</f>
        <v>0</v>
      </c>
      <c r="AB2137">
        <f>VLOOKUP($D2137,metadata!$B$2:$Z$450,25,FALSE)</f>
        <v>0</v>
      </c>
    </row>
    <row r="2138" spans="3:28" x14ac:dyDescent="0.3">
      <c r="C2138">
        <v>2137</v>
      </c>
      <c r="D2138" s="11" t="str">
        <f t="shared" si="33"/>
        <v>19- Fuchu</v>
      </c>
      <c r="E2138" t="str">
        <f>VLOOKUP($D2138,metadata!$B$2:$S$450,2,FALSE)</f>
        <v>Kato, Y</v>
      </c>
      <c r="F2138" t="str">
        <f>VLOOKUP($D2138,metadata!$B$2:$S$450,3,FALSE)</f>
        <v>Geographic variation in photoperiodic response for the induction of pupal diapause in the Aristolochia-feeding butterfly Atrophaneura alcinous</v>
      </c>
      <c r="G2138" t="str">
        <f>VLOOKUP($D2138,metadata!$B$2:$S$450,4,FALSE)</f>
        <v>10.1303/aez.2005.347</v>
      </c>
      <c r="H2138" t="str">
        <f>VLOOKUP($D2138,metadata!$B$2:$S$450,5,FALSE)</f>
        <v>y</v>
      </c>
      <c r="I2138" t="str">
        <f>VLOOKUP($D2138,metadata!$B$2:$S$450,6,FALSE)</f>
        <v>a</v>
      </c>
      <c r="J2138" t="str">
        <f>VLOOKUP($D2138,metadata!$B$2:$S$450,7,FALSE)</f>
        <v>i</v>
      </c>
      <c r="K2138">
        <f>VLOOKUP($D2138,metadata!$B$2:$S$450,8,FALSE)</f>
        <v>7</v>
      </c>
      <c r="L2138">
        <f>VLOOKUP($D2138,metadata!$B$2:$S$450,9,FALSE)</f>
        <v>5</v>
      </c>
      <c r="M2138">
        <f>VLOOKUP($D2138,metadata!$B$2:$S$450,10,FALSE)</f>
        <v>0</v>
      </c>
      <c r="N2138" t="str">
        <f>VLOOKUP($D2138,metadata!$B$2:$S$450,11,FALSE)</f>
        <v>Atrophaneura alcinous</v>
      </c>
      <c r="O2138" t="str">
        <f>VLOOKUP($D2138,metadata!$B$2:$S$450,12,FALSE)</f>
        <v>lepidoptera</v>
      </c>
      <c r="P2138" t="str">
        <f>VLOOKUP($D2138,metadata!$B$2:$S$450,13,FALSE)</f>
        <v xml:space="preserve"> Fuchu</v>
      </c>
      <c r="Q2138">
        <f>VLOOKUP($D2138,metadata!$B$2:$S$450,14,FALSE)</f>
        <v>35.668968999999997</v>
      </c>
      <c r="R2138">
        <f>VLOOKUP($D2138,metadata!$B$2:$S$450,15,FALSE)</f>
        <v>139.47766899999999</v>
      </c>
      <c r="S2138">
        <f>VLOOKUP($D2138,metadata!$B$2:$S$450,16,FALSE)</f>
        <v>0.05</v>
      </c>
      <c r="T2138">
        <f>VLOOKUP($D2138,metadata!$B$2:$S$450,17,FALSE)</f>
        <v>50</v>
      </c>
      <c r="U2138">
        <f>VLOOKUP($D2138,metadata!$B$2:$S$450,18,FALSE)</f>
        <v>0</v>
      </c>
      <c r="V2138">
        <f>VLOOKUP($D2138,metadata!$B$2:$Z$450,19,FALSE)</f>
        <v>25</v>
      </c>
      <c r="W2138" t="str">
        <f>VLOOKUP($D2138,metadata!$B$2:$Z$450,20,FALSE)</f>
        <v>global average</v>
      </c>
      <c r="X2138">
        <f>VLOOKUP($D2138,metadata!$B$2:$Z$450,21,FALSE)</f>
        <v>0</v>
      </c>
      <c r="Y2138">
        <f>VLOOKUP($D2138,metadata!$B$2:$Z$450,22,FALSE)</f>
        <v>19</v>
      </c>
      <c r="Z2138">
        <f>VLOOKUP($D2138,metadata!$B$2:$Z$450,23,FALSE)</f>
        <v>0</v>
      </c>
      <c r="AA2138">
        <f>VLOOKUP($D2138,metadata!$B$2:$Z$450,24,FALSE)</f>
        <v>0</v>
      </c>
      <c r="AB2138">
        <f>VLOOKUP($D2138,metadata!$B$2:$Z$450,25,FALSE)</f>
        <v>0</v>
      </c>
    </row>
    <row r="2139" spans="3:28" x14ac:dyDescent="0.3">
      <c r="C2139">
        <v>2138</v>
      </c>
      <c r="D2139" s="11" t="str">
        <f t="shared" si="33"/>
        <v>19- Fuchu</v>
      </c>
      <c r="E2139" t="str">
        <f>VLOOKUP($D2139,metadata!$B$2:$S$450,2,FALSE)</f>
        <v>Kato, Y</v>
      </c>
      <c r="F2139" t="str">
        <f>VLOOKUP($D2139,metadata!$B$2:$S$450,3,FALSE)</f>
        <v>Geographic variation in photoperiodic response for the induction of pupal diapause in the Aristolochia-feeding butterfly Atrophaneura alcinous</v>
      </c>
      <c r="G2139" t="str">
        <f>VLOOKUP($D2139,metadata!$B$2:$S$450,4,FALSE)</f>
        <v>10.1303/aez.2005.347</v>
      </c>
      <c r="H2139" t="str">
        <f>VLOOKUP($D2139,metadata!$B$2:$S$450,5,FALSE)</f>
        <v>y</v>
      </c>
      <c r="I2139" t="str">
        <f>VLOOKUP($D2139,metadata!$B$2:$S$450,6,FALSE)</f>
        <v>a</v>
      </c>
      <c r="J2139" t="str">
        <f>VLOOKUP($D2139,metadata!$B$2:$S$450,7,FALSE)</f>
        <v>i</v>
      </c>
      <c r="K2139">
        <f>VLOOKUP($D2139,metadata!$B$2:$S$450,8,FALSE)</f>
        <v>7</v>
      </c>
      <c r="L2139">
        <f>VLOOKUP($D2139,metadata!$B$2:$S$450,9,FALSE)</f>
        <v>5</v>
      </c>
      <c r="M2139">
        <f>VLOOKUP($D2139,metadata!$B$2:$S$450,10,FALSE)</f>
        <v>0</v>
      </c>
      <c r="N2139" t="str">
        <f>VLOOKUP($D2139,metadata!$B$2:$S$450,11,FALSE)</f>
        <v>Atrophaneura alcinous</v>
      </c>
      <c r="O2139" t="str">
        <f>VLOOKUP($D2139,metadata!$B$2:$S$450,12,FALSE)</f>
        <v>lepidoptera</v>
      </c>
      <c r="P2139" t="str">
        <f>VLOOKUP($D2139,metadata!$B$2:$S$450,13,FALSE)</f>
        <v xml:space="preserve"> Fuchu</v>
      </c>
      <c r="Q2139">
        <f>VLOOKUP($D2139,metadata!$B$2:$S$450,14,FALSE)</f>
        <v>35.668968999999997</v>
      </c>
      <c r="R2139">
        <f>VLOOKUP($D2139,metadata!$B$2:$S$450,15,FALSE)</f>
        <v>139.47766899999999</v>
      </c>
      <c r="S2139">
        <f>VLOOKUP($D2139,metadata!$B$2:$S$450,16,FALSE)</f>
        <v>0.05</v>
      </c>
      <c r="T2139">
        <f>VLOOKUP($D2139,metadata!$B$2:$S$450,17,FALSE)</f>
        <v>50</v>
      </c>
      <c r="U2139">
        <f>VLOOKUP($D2139,metadata!$B$2:$S$450,18,FALSE)</f>
        <v>0</v>
      </c>
      <c r="V2139">
        <f>VLOOKUP($D2139,metadata!$B$2:$Z$450,19,FALSE)</f>
        <v>25</v>
      </c>
      <c r="W2139" t="str">
        <f>VLOOKUP($D2139,metadata!$B$2:$Z$450,20,FALSE)</f>
        <v>global average</v>
      </c>
      <c r="X2139">
        <f>VLOOKUP($D2139,metadata!$B$2:$Z$450,21,FALSE)</f>
        <v>0</v>
      </c>
      <c r="Y2139">
        <f>VLOOKUP($D2139,metadata!$B$2:$Z$450,22,FALSE)</f>
        <v>19</v>
      </c>
      <c r="Z2139">
        <f>VLOOKUP($D2139,metadata!$B$2:$Z$450,23,FALSE)</f>
        <v>0</v>
      </c>
      <c r="AA2139">
        <f>VLOOKUP($D2139,metadata!$B$2:$Z$450,24,FALSE)</f>
        <v>0</v>
      </c>
      <c r="AB2139">
        <f>VLOOKUP($D2139,metadata!$B$2:$Z$450,25,FALSE)</f>
        <v>0</v>
      </c>
    </row>
    <row r="2140" spans="3:28" x14ac:dyDescent="0.3">
      <c r="C2140">
        <v>2139</v>
      </c>
      <c r="D2140" s="11" t="str">
        <f t="shared" si="33"/>
        <v>19- Fuchu</v>
      </c>
      <c r="E2140" t="str">
        <f>VLOOKUP($D2140,metadata!$B$2:$S$450,2,FALSE)</f>
        <v>Kato, Y</v>
      </c>
      <c r="F2140" t="str">
        <f>VLOOKUP($D2140,metadata!$B$2:$S$450,3,FALSE)</f>
        <v>Geographic variation in photoperiodic response for the induction of pupal diapause in the Aristolochia-feeding butterfly Atrophaneura alcinous</v>
      </c>
      <c r="G2140" t="str">
        <f>VLOOKUP($D2140,metadata!$B$2:$S$450,4,FALSE)</f>
        <v>10.1303/aez.2005.347</v>
      </c>
      <c r="H2140" t="str">
        <f>VLOOKUP($D2140,metadata!$B$2:$S$450,5,FALSE)</f>
        <v>y</v>
      </c>
      <c r="I2140" t="str">
        <f>VLOOKUP($D2140,metadata!$B$2:$S$450,6,FALSE)</f>
        <v>a</v>
      </c>
      <c r="J2140" t="str">
        <f>VLOOKUP($D2140,metadata!$B$2:$S$450,7,FALSE)</f>
        <v>i</v>
      </c>
      <c r="K2140">
        <f>VLOOKUP($D2140,metadata!$B$2:$S$450,8,FALSE)</f>
        <v>7</v>
      </c>
      <c r="L2140">
        <f>VLOOKUP($D2140,metadata!$B$2:$S$450,9,FALSE)</f>
        <v>5</v>
      </c>
      <c r="M2140">
        <f>VLOOKUP($D2140,metadata!$B$2:$S$450,10,FALSE)</f>
        <v>0</v>
      </c>
      <c r="N2140" t="str">
        <f>VLOOKUP($D2140,metadata!$B$2:$S$450,11,FALSE)</f>
        <v>Atrophaneura alcinous</v>
      </c>
      <c r="O2140" t="str">
        <f>VLOOKUP($D2140,metadata!$B$2:$S$450,12,FALSE)</f>
        <v>lepidoptera</v>
      </c>
      <c r="P2140" t="str">
        <f>VLOOKUP($D2140,metadata!$B$2:$S$450,13,FALSE)</f>
        <v xml:space="preserve"> Fuchu</v>
      </c>
      <c r="Q2140">
        <f>VLOOKUP($D2140,metadata!$B$2:$S$450,14,FALSE)</f>
        <v>35.668968999999997</v>
      </c>
      <c r="R2140">
        <f>VLOOKUP($D2140,metadata!$B$2:$S$450,15,FALSE)</f>
        <v>139.47766899999999</v>
      </c>
      <c r="S2140">
        <f>VLOOKUP($D2140,metadata!$B$2:$S$450,16,FALSE)</f>
        <v>0.05</v>
      </c>
      <c r="T2140">
        <f>VLOOKUP($D2140,metadata!$B$2:$S$450,17,FALSE)</f>
        <v>50</v>
      </c>
      <c r="U2140">
        <f>VLOOKUP($D2140,metadata!$B$2:$S$450,18,FALSE)</f>
        <v>0</v>
      </c>
      <c r="V2140">
        <f>VLOOKUP($D2140,metadata!$B$2:$Z$450,19,FALSE)</f>
        <v>25</v>
      </c>
      <c r="W2140" t="str">
        <f>VLOOKUP($D2140,metadata!$B$2:$Z$450,20,FALSE)</f>
        <v>global average</v>
      </c>
      <c r="X2140">
        <f>VLOOKUP($D2140,metadata!$B$2:$Z$450,21,FALSE)</f>
        <v>0</v>
      </c>
      <c r="Y2140">
        <f>VLOOKUP($D2140,metadata!$B$2:$Z$450,22,FALSE)</f>
        <v>19</v>
      </c>
      <c r="Z2140">
        <f>VLOOKUP($D2140,metadata!$B$2:$Z$450,23,FALSE)</f>
        <v>0</v>
      </c>
      <c r="AA2140">
        <f>VLOOKUP($D2140,metadata!$B$2:$Z$450,24,FALSE)</f>
        <v>0</v>
      </c>
      <c r="AB2140">
        <f>VLOOKUP($D2140,metadata!$B$2:$Z$450,25,FALSE)</f>
        <v>0</v>
      </c>
    </row>
    <row r="2141" spans="3:28" x14ac:dyDescent="0.3">
      <c r="C2141">
        <v>2140</v>
      </c>
      <c r="D2141" s="11" t="str">
        <f t="shared" si="33"/>
        <v>19- Fuchu</v>
      </c>
      <c r="E2141" t="str">
        <f>VLOOKUP($D2141,metadata!$B$2:$S$450,2,FALSE)</f>
        <v>Kato, Y</v>
      </c>
      <c r="F2141" t="str">
        <f>VLOOKUP($D2141,metadata!$B$2:$S$450,3,FALSE)</f>
        <v>Geographic variation in photoperiodic response for the induction of pupal diapause in the Aristolochia-feeding butterfly Atrophaneura alcinous</v>
      </c>
      <c r="G2141" t="str">
        <f>VLOOKUP($D2141,metadata!$B$2:$S$450,4,FALSE)</f>
        <v>10.1303/aez.2005.347</v>
      </c>
      <c r="H2141" t="str">
        <f>VLOOKUP($D2141,metadata!$B$2:$S$450,5,FALSE)</f>
        <v>y</v>
      </c>
      <c r="I2141" t="str">
        <f>VLOOKUP($D2141,metadata!$B$2:$S$450,6,FALSE)</f>
        <v>a</v>
      </c>
      <c r="J2141" t="str">
        <f>VLOOKUP($D2141,metadata!$B$2:$S$450,7,FALSE)</f>
        <v>i</v>
      </c>
      <c r="K2141">
        <f>VLOOKUP($D2141,metadata!$B$2:$S$450,8,FALSE)</f>
        <v>7</v>
      </c>
      <c r="L2141">
        <f>VLOOKUP($D2141,metadata!$B$2:$S$450,9,FALSE)</f>
        <v>5</v>
      </c>
      <c r="M2141">
        <f>VLOOKUP($D2141,metadata!$B$2:$S$450,10,FALSE)</f>
        <v>0</v>
      </c>
      <c r="N2141" t="str">
        <f>VLOOKUP($D2141,metadata!$B$2:$S$450,11,FALSE)</f>
        <v>Atrophaneura alcinous</v>
      </c>
      <c r="O2141" t="str">
        <f>VLOOKUP($D2141,metadata!$B$2:$S$450,12,FALSE)</f>
        <v>lepidoptera</v>
      </c>
      <c r="P2141" t="str">
        <f>VLOOKUP($D2141,metadata!$B$2:$S$450,13,FALSE)</f>
        <v xml:space="preserve"> Fuchu</v>
      </c>
      <c r="Q2141">
        <f>VLOOKUP($D2141,metadata!$B$2:$S$450,14,FALSE)</f>
        <v>35.668968999999997</v>
      </c>
      <c r="R2141">
        <f>VLOOKUP($D2141,metadata!$B$2:$S$450,15,FALSE)</f>
        <v>139.47766899999999</v>
      </c>
      <c r="S2141">
        <f>VLOOKUP($D2141,metadata!$B$2:$S$450,16,FALSE)</f>
        <v>0.05</v>
      </c>
      <c r="T2141">
        <f>VLOOKUP($D2141,metadata!$B$2:$S$450,17,FALSE)</f>
        <v>50</v>
      </c>
      <c r="U2141">
        <f>VLOOKUP($D2141,metadata!$B$2:$S$450,18,FALSE)</f>
        <v>0</v>
      </c>
      <c r="V2141">
        <f>VLOOKUP($D2141,metadata!$B$2:$Z$450,19,FALSE)</f>
        <v>25</v>
      </c>
      <c r="W2141" t="str">
        <f>VLOOKUP($D2141,metadata!$B$2:$Z$450,20,FALSE)</f>
        <v>global average</v>
      </c>
      <c r="X2141">
        <f>VLOOKUP($D2141,metadata!$B$2:$Z$450,21,FALSE)</f>
        <v>0</v>
      </c>
      <c r="Y2141">
        <f>VLOOKUP($D2141,metadata!$B$2:$Z$450,22,FALSE)</f>
        <v>19</v>
      </c>
      <c r="Z2141">
        <f>VLOOKUP($D2141,metadata!$B$2:$Z$450,23,FALSE)</f>
        <v>0</v>
      </c>
      <c r="AA2141">
        <f>VLOOKUP($D2141,metadata!$B$2:$Z$450,24,FALSE)</f>
        <v>0</v>
      </c>
      <c r="AB2141">
        <f>VLOOKUP($D2141,metadata!$B$2:$Z$450,25,FALSE)</f>
        <v>0</v>
      </c>
    </row>
    <row r="2142" spans="3:28" x14ac:dyDescent="0.3">
      <c r="C2142">
        <v>2141</v>
      </c>
      <c r="D2142" s="11" t="str">
        <f t="shared" si="33"/>
        <v>19- Fuchu</v>
      </c>
      <c r="E2142" t="str">
        <f>VLOOKUP($D2142,metadata!$B$2:$S$450,2,FALSE)</f>
        <v>Kato, Y</v>
      </c>
      <c r="F2142" t="str">
        <f>VLOOKUP($D2142,metadata!$B$2:$S$450,3,FALSE)</f>
        <v>Geographic variation in photoperiodic response for the induction of pupal diapause in the Aristolochia-feeding butterfly Atrophaneura alcinous</v>
      </c>
      <c r="G2142" t="str">
        <f>VLOOKUP($D2142,metadata!$B$2:$S$450,4,FALSE)</f>
        <v>10.1303/aez.2005.347</v>
      </c>
      <c r="H2142" t="str">
        <f>VLOOKUP($D2142,metadata!$B$2:$S$450,5,FALSE)</f>
        <v>y</v>
      </c>
      <c r="I2142" t="str">
        <f>VLOOKUP($D2142,metadata!$B$2:$S$450,6,FALSE)</f>
        <v>a</v>
      </c>
      <c r="J2142" t="str">
        <f>VLOOKUP($D2142,metadata!$B$2:$S$450,7,FALSE)</f>
        <v>i</v>
      </c>
      <c r="K2142">
        <f>VLOOKUP($D2142,metadata!$B$2:$S$450,8,FALSE)</f>
        <v>7</v>
      </c>
      <c r="L2142">
        <f>VLOOKUP($D2142,metadata!$B$2:$S$450,9,FALSE)</f>
        <v>5</v>
      </c>
      <c r="M2142">
        <f>VLOOKUP($D2142,metadata!$B$2:$S$450,10,FALSE)</f>
        <v>0</v>
      </c>
      <c r="N2142" t="str">
        <f>VLOOKUP($D2142,metadata!$B$2:$S$450,11,FALSE)</f>
        <v>Atrophaneura alcinous</v>
      </c>
      <c r="O2142" t="str">
        <f>VLOOKUP($D2142,metadata!$B$2:$S$450,12,FALSE)</f>
        <v>lepidoptera</v>
      </c>
      <c r="P2142" t="str">
        <f>VLOOKUP($D2142,metadata!$B$2:$S$450,13,FALSE)</f>
        <v xml:space="preserve"> Fuchu</v>
      </c>
      <c r="Q2142">
        <f>VLOOKUP($D2142,metadata!$B$2:$S$450,14,FALSE)</f>
        <v>35.668968999999997</v>
      </c>
      <c r="R2142">
        <f>VLOOKUP($D2142,metadata!$B$2:$S$450,15,FALSE)</f>
        <v>139.47766899999999</v>
      </c>
      <c r="S2142">
        <f>VLOOKUP($D2142,metadata!$B$2:$S$450,16,FALSE)</f>
        <v>0.05</v>
      </c>
      <c r="T2142">
        <f>VLOOKUP($D2142,metadata!$B$2:$S$450,17,FALSE)</f>
        <v>50</v>
      </c>
      <c r="U2142">
        <f>VLOOKUP($D2142,metadata!$B$2:$S$450,18,FALSE)</f>
        <v>0</v>
      </c>
      <c r="V2142">
        <f>VLOOKUP($D2142,metadata!$B$2:$Z$450,19,FALSE)</f>
        <v>25</v>
      </c>
      <c r="W2142" t="str">
        <f>VLOOKUP($D2142,metadata!$B$2:$Z$450,20,FALSE)</f>
        <v>global average</v>
      </c>
      <c r="X2142">
        <f>VLOOKUP($D2142,metadata!$B$2:$Z$450,21,FALSE)</f>
        <v>0</v>
      </c>
      <c r="Y2142">
        <f>VLOOKUP($D2142,metadata!$B$2:$Z$450,22,FALSE)</f>
        <v>19</v>
      </c>
      <c r="Z2142">
        <f>VLOOKUP($D2142,metadata!$B$2:$Z$450,23,FALSE)</f>
        <v>0</v>
      </c>
      <c r="AA2142">
        <f>VLOOKUP($D2142,metadata!$B$2:$Z$450,24,FALSE)</f>
        <v>0</v>
      </c>
      <c r="AB2142">
        <f>VLOOKUP($D2142,metadata!$B$2:$Z$450,25,FALSE)</f>
        <v>0</v>
      </c>
    </row>
    <row r="2143" spans="3:28" x14ac:dyDescent="0.3">
      <c r="C2143">
        <v>2142</v>
      </c>
      <c r="D2143" s="11" t="str">
        <f t="shared" si="33"/>
        <v>19- Fuchu</v>
      </c>
      <c r="E2143" t="str">
        <f>VLOOKUP($D2143,metadata!$B$2:$S$450,2,FALSE)</f>
        <v>Kato, Y</v>
      </c>
      <c r="F2143" t="str">
        <f>VLOOKUP($D2143,metadata!$B$2:$S$450,3,FALSE)</f>
        <v>Geographic variation in photoperiodic response for the induction of pupal diapause in the Aristolochia-feeding butterfly Atrophaneura alcinous</v>
      </c>
      <c r="G2143" t="str">
        <f>VLOOKUP($D2143,metadata!$B$2:$S$450,4,FALSE)</f>
        <v>10.1303/aez.2005.347</v>
      </c>
      <c r="H2143" t="str">
        <f>VLOOKUP($D2143,metadata!$B$2:$S$450,5,FALSE)</f>
        <v>y</v>
      </c>
      <c r="I2143" t="str">
        <f>VLOOKUP($D2143,metadata!$B$2:$S$450,6,FALSE)</f>
        <v>a</v>
      </c>
      <c r="J2143" t="str">
        <f>VLOOKUP($D2143,metadata!$B$2:$S$450,7,FALSE)</f>
        <v>i</v>
      </c>
      <c r="K2143">
        <f>VLOOKUP($D2143,metadata!$B$2:$S$450,8,FALSE)</f>
        <v>7</v>
      </c>
      <c r="L2143">
        <f>VLOOKUP($D2143,metadata!$B$2:$S$450,9,FALSE)</f>
        <v>5</v>
      </c>
      <c r="M2143">
        <f>VLOOKUP($D2143,metadata!$B$2:$S$450,10,FALSE)</f>
        <v>0</v>
      </c>
      <c r="N2143" t="str">
        <f>VLOOKUP($D2143,metadata!$B$2:$S$450,11,FALSE)</f>
        <v>Atrophaneura alcinous</v>
      </c>
      <c r="O2143" t="str">
        <f>VLOOKUP($D2143,metadata!$B$2:$S$450,12,FALSE)</f>
        <v>lepidoptera</v>
      </c>
      <c r="P2143" t="str">
        <f>VLOOKUP($D2143,metadata!$B$2:$S$450,13,FALSE)</f>
        <v xml:space="preserve"> Fuchu</v>
      </c>
      <c r="Q2143">
        <f>VLOOKUP($D2143,metadata!$B$2:$S$450,14,FALSE)</f>
        <v>35.668968999999997</v>
      </c>
      <c r="R2143">
        <f>VLOOKUP($D2143,metadata!$B$2:$S$450,15,FALSE)</f>
        <v>139.47766899999999</v>
      </c>
      <c r="S2143">
        <f>VLOOKUP($D2143,metadata!$B$2:$S$450,16,FALSE)</f>
        <v>0.05</v>
      </c>
      <c r="T2143">
        <f>VLOOKUP($D2143,metadata!$B$2:$S$450,17,FALSE)</f>
        <v>50</v>
      </c>
      <c r="U2143">
        <f>VLOOKUP($D2143,metadata!$B$2:$S$450,18,FALSE)</f>
        <v>0</v>
      </c>
      <c r="V2143">
        <f>VLOOKUP($D2143,metadata!$B$2:$Z$450,19,FALSE)</f>
        <v>25</v>
      </c>
      <c r="W2143" t="str">
        <f>VLOOKUP($D2143,metadata!$B$2:$Z$450,20,FALSE)</f>
        <v>global average</v>
      </c>
      <c r="X2143">
        <f>VLOOKUP($D2143,metadata!$B$2:$Z$450,21,FALSE)</f>
        <v>0</v>
      </c>
      <c r="Y2143">
        <f>VLOOKUP($D2143,metadata!$B$2:$Z$450,22,FALSE)</f>
        <v>19</v>
      </c>
      <c r="Z2143">
        <f>VLOOKUP($D2143,metadata!$B$2:$Z$450,23,FALSE)</f>
        <v>0</v>
      </c>
      <c r="AA2143">
        <f>VLOOKUP($D2143,metadata!$B$2:$Z$450,24,FALSE)</f>
        <v>0</v>
      </c>
      <c r="AB2143">
        <f>VLOOKUP($D2143,metadata!$B$2:$Z$450,25,FALSE)</f>
        <v>0</v>
      </c>
    </row>
    <row r="2144" spans="3:28" x14ac:dyDescent="0.3">
      <c r="C2144">
        <v>2143</v>
      </c>
      <c r="D2144" s="11" t="str">
        <f t="shared" si="33"/>
        <v>19- Fuchu</v>
      </c>
      <c r="E2144" t="str">
        <f>VLOOKUP($D2144,metadata!$B$2:$S$450,2,FALSE)</f>
        <v>Kato, Y</v>
      </c>
      <c r="F2144" t="str">
        <f>VLOOKUP($D2144,metadata!$B$2:$S$450,3,FALSE)</f>
        <v>Geographic variation in photoperiodic response for the induction of pupal diapause in the Aristolochia-feeding butterfly Atrophaneura alcinous</v>
      </c>
      <c r="G2144" t="str">
        <f>VLOOKUP($D2144,metadata!$B$2:$S$450,4,FALSE)</f>
        <v>10.1303/aez.2005.347</v>
      </c>
      <c r="H2144" t="str">
        <f>VLOOKUP($D2144,metadata!$B$2:$S$450,5,FALSE)</f>
        <v>y</v>
      </c>
      <c r="I2144" t="str">
        <f>VLOOKUP($D2144,metadata!$B$2:$S$450,6,FALSE)</f>
        <v>a</v>
      </c>
      <c r="J2144" t="str">
        <f>VLOOKUP($D2144,metadata!$B$2:$S$450,7,FALSE)</f>
        <v>i</v>
      </c>
      <c r="K2144">
        <f>VLOOKUP($D2144,metadata!$B$2:$S$450,8,FALSE)</f>
        <v>7</v>
      </c>
      <c r="L2144">
        <f>VLOOKUP($D2144,metadata!$B$2:$S$450,9,FALSE)</f>
        <v>5</v>
      </c>
      <c r="M2144">
        <f>VLOOKUP($D2144,metadata!$B$2:$S$450,10,FALSE)</f>
        <v>0</v>
      </c>
      <c r="N2144" t="str">
        <f>VLOOKUP($D2144,metadata!$B$2:$S$450,11,FALSE)</f>
        <v>Atrophaneura alcinous</v>
      </c>
      <c r="O2144" t="str">
        <f>VLOOKUP($D2144,metadata!$B$2:$S$450,12,FALSE)</f>
        <v>lepidoptera</v>
      </c>
      <c r="P2144" t="str">
        <f>VLOOKUP($D2144,metadata!$B$2:$S$450,13,FALSE)</f>
        <v xml:space="preserve"> Fuchu</v>
      </c>
      <c r="Q2144">
        <f>VLOOKUP($D2144,metadata!$B$2:$S$450,14,FALSE)</f>
        <v>35.668968999999997</v>
      </c>
      <c r="R2144">
        <f>VLOOKUP($D2144,metadata!$B$2:$S$450,15,FALSE)</f>
        <v>139.47766899999999</v>
      </c>
      <c r="S2144">
        <f>VLOOKUP($D2144,metadata!$B$2:$S$450,16,FALSE)</f>
        <v>0.05</v>
      </c>
      <c r="T2144">
        <f>VLOOKUP($D2144,metadata!$B$2:$S$450,17,FALSE)</f>
        <v>50</v>
      </c>
      <c r="U2144">
        <f>VLOOKUP($D2144,metadata!$B$2:$S$450,18,FALSE)</f>
        <v>0</v>
      </c>
      <c r="V2144">
        <f>VLOOKUP($D2144,metadata!$B$2:$Z$450,19,FALSE)</f>
        <v>25</v>
      </c>
      <c r="W2144" t="str">
        <f>VLOOKUP($D2144,metadata!$B$2:$Z$450,20,FALSE)</f>
        <v>global average</v>
      </c>
      <c r="X2144">
        <f>VLOOKUP($D2144,metadata!$B$2:$Z$450,21,FALSE)</f>
        <v>0</v>
      </c>
      <c r="Y2144">
        <f>VLOOKUP($D2144,metadata!$B$2:$Z$450,22,FALSE)</f>
        <v>19</v>
      </c>
      <c r="Z2144">
        <f>VLOOKUP($D2144,metadata!$B$2:$Z$450,23,FALSE)</f>
        <v>0</v>
      </c>
      <c r="AA2144">
        <f>VLOOKUP($D2144,metadata!$B$2:$Z$450,24,FALSE)</f>
        <v>0</v>
      </c>
      <c r="AB2144">
        <f>VLOOKUP($D2144,metadata!$B$2:$Z$450,25,FALSE)</f>
        <v>0</v>
      </c>
    </row>
    <row r="2145" spans="3:28" x14ac:dyDescent="0.3">
      <c r="C2145">
        <v>2144</v>
      </c>
      <c r="D2145" s="11" t="str">
        <f t="shared" si="33"/>
        <v>19- Fuchu</v>
      </c>
      <c r="E2145" t="str">
        <f>VLOOKUP($D2145,metadata!$B$2:$S$450,2,FALSE)</f>
        <v>Kato, Y</v>
      </c>
      <c r="F2145" t="str">
        <f>VLOOKUP($D2145,metadata!$B$2:$S$450,3,FALSE)</f>
        <v>Geographic variation in photoperiodic response for the induction of pupal diapause in the Aristolochia-feeding butterfly Atrophaneura alcinous</v>
      </c>
      <c r="G2145" t="str">
        <f>VLOOKUP($D2145,metadata!$B$2:$S$450,4,FALSE)</f>
        <v>10.1303/aez.2005.347</v>
      </c>
      <c r="H2145" t="str">
        <f>VLOOKUP($D2145,metadata!$B$2:$S$450,5,FALSE)</f>
        <v>y</v>
      </c>
      <c r="I2145" t="str">
        <f>VLOOKUP($D2145,metadata!$B$2:$S$450,6,FALSE)</f>
        <v>a</v>
      </c>
      <c r="J2145" t="str">
        <f>VLOOKUP($D2145,metadata!$B$2:$S$450,7,FALSE)</f>
        <v>i</v>
      </c>
      <c r="K2145">
        <f>VLOOKUP($D2145,metadata!$B$2:$S$450,8,FALSE)</f>
        <v>7</v>
      </c>
      <c r="L2145">
        <f>VLOOKUP($D2145,metadata!$B$2:$S$450,9,FALSE)</f>
        <v>5</v>
      </c>
      <c r="M2145">
        <f>VLOOKUP($D2145,metadata!$B$2:$S$450,10,FALSE)</f>
        <v>0</v>
      </c>
      <c r="N2145" t="str">
        <f>VLOOKUP($D2145,metadata!$B$2:$S$450,11,FALSE)</f>
        <v>Atrophaneura alcinous</v>
      </c>
      <c r="O2145" t="str">
        <f>VLOOKUP($D2145,metadata!$B$2:$S$450,12,FALSE)</f>
        <v>lepidoptera</v>
      </c>
      <c r="P2145" t="str">
        <f>VLOOKUP($D2145,metadata!$B$2:$S$450,13,FALSE)</f>
        <v xml:space="preserve"> Fuchu</v>
      </c>
      <c r="Q2145">
        <f>VLOOKUP($D2145,metadata!$B$2:$S$450,14,FALSE)</f>
        <v>35.668968999999997</v>
      </c>
      <c r="R2145">
        <f>VLOOKUP($D2145,metadata!$B$2:$S$450,15,FALSE)</f>
        <v>139.47766899999999</v>
      </c>
      <c r="S2145">
        <f>VLOOKUP($D2145,metadata!$B$2:$S$450,16,FALSE)</f>
        <v>0.05</v>
      </c>
      <c r="T2145">
        <f>VLOOKUP($D2145,metadata!$B$2:$S$450,17,FALSE)</f>
        <v>50</v>
      </c>
      <c r="U2145">
        <f>VLOOKUP($D2145,metadata!$B$2:$S$450,18,FALSE)</f>
        <v>0</v>
      </c>
      <c r="V2145">
        <f>VLOOKUP($D2145,metadata!$B$2:$Z$450,19,FALSE)</f>
        <v>25</v>
      </c>
      <c r="W2145" t="str">
        <f>VLOOKUP($D2145,metadata!$B$2:$Z$450,20,FALSE)</f>
        <v>global average</v>
      </c>
      <c r="X2145">
        <f>VLOOKUP($D2145,metadata!$B$2:$Z$450,21,FALSE)</f>
        <v>0</v>
      </c>
      <c r="Y2145">
        <f>VLOOKUP($D2145,metadata!$B$2:$Z$450,22,FALSE)</f>
        <v>19</v>
      </c>
      <c r="Z2145">
        <f>VLOOKUP($D2145,metadata!$B$2:$Z$450,23,FALSE)</f>
        <v>0</v>
      </c>
      <c r="AA2145">
        <f>VLOOKUP($D2145,metadata!$B$2:$Z$450,24,FALSE)</f>
        <v>0</v>
      </c>
      <c r="AB2145">
        <f>VLOOKUP($D2145,metadata!$B$2:$Z$450,25,FALSE)</f>
        <v>0</v>
      </c>
    </row>
    <row r="2146" spans="3:28" x14ac:dyDescent="0.3">
      <c r="C2146">
        <v>2145</v>
      </c>
      <c r="D2146" s="11" t="str">
        <f t="shared" si="33"/>
        <v>19- Fuchu</v>
      </c>
      <c r="E2146" t="str">
        <f>VLOOKUP($D2146,metadata!$B$2:$S$450,2,FALSE)</f>
        <v>Kato, Y</v>
      </c>
      <c r="F2146" t="str">
        <f>VLOOKUP($D2146,metadata!$B$2:$S$450,3,FALSE)</f>
        <v>Geographic variation in photoperiodic response for the induction of pupal diapause in the Aristolochia-feeding butterfly Atrophaneura alcinous</v>
      </c>
      <c r="G2146" t="str">
        <f>VLOOKUP($D2146,metadata!$B$2:$S$450,4,FALSE)</f>
        <v>10.1303/aez.2005.347</v>
      </c>
      <c r="H2146" t="str">
        <f>VLOOKUP($D2146,metadata!$B$2:$S$450,5,FALSE)</f>
        <v>y</v>
      </c>
      <c r="I2146" t="str">
        <f>VLOOKUP($D2146,metadata!$B$2:$S$450,6,FALSE)</f>
        <v>a</v>
      </c>
      <c r="J2146" t="str">
        <f>VLOOKUP($D2146,metadata!$B$2:$S$450,7,FALSE)</f>
        <v>i</v>
      </c>
      <c r="K2146">
        <f>VLOOKUP($D2146,metadata!$B$2:$S$450,8,FALSE)</f>
        <v>7</v>
      </c>
      <c r="L2146">
        <f>VLOOKUP($D2146,metadata!$B$2:$S$450,9,FALSE)</f>
        <v>5</v>
      </c>
      <c r="M2146">
        <f>VLOOKUP($D2146,metadata!$B$2:$S$450,10,FALSE)</f>
        <v>0</v>
      </c>
      <c r="N2146" t="str">
        <f>VLOOKUP($D2146,metadata!$B$2:$S$450,11,FALSE)</f>
        <v>Atrophaneura alcinous</v>
      </c>
      <c r="O2146" t="str">
        <f>VLOOKUP($D2146,metadata!$B$2:$S$450,12,FALSE)</f>
        <v>lepidoptera</v>
      </c>
      <c r="P2146" t="str">
        <f>VLOOKUP($D2146,metadata!$B$2:$S$450,13,FALSE)</f>
        <v xml:space="preserve"> Fuchu</v>
      </c>
      <c r="Q2146">
        <f>VLOOKUP($D2146,metadata!$B$2:$S$450,14,FALSE)</f>
        <v>35.668968999999997</v>
      </c>
      <c r="R2146">
        <f>VLOOKUP($D2146,metadata!$B$2:$S$450,15,FALSE)</f>
        <v>139.47766899999999</v>
      </c>
      <c r="S2146">
        <f>VLOOKUP($D2146,metadata!$B$2:$S$450,16,FALSE)</f>
        <v>0.05</v>
      </c>
      <c r="T2146">
        <f>VLOOKUP($D2146,metadata!$B$2:$S$450,17,FALSE)</f>
        <v>50</v>
      </c>
      <c r="U2146">
        <f>VLOOKUP($D2146,metadata!$B$2:$S$450,18,FALSE)</f>
        <v>0</v>
      </c>
      <c r="V2146">
        <f>VLOOKUP($D2146,metadata!$B$2:$Z$450,19,FALSE)</f>
        <v>25</v>
      </c>
      <c r="W2146" t="str">
        <f>VLOOKUP($D2146,metadata!$B$2:$Z$450,20,FALSE)</f>
        <v>global average</v>
      </c>
      <c r="X2146">
        <f>VLOOKUP($D2146,metadata!$B$2:$Z$450,21,FALSE)</f>
        <v>0</v>
      </c>
      <c r="Y2146">
        <f>VLOOKUP($D2146,metadata!$B$2:$Z$450,22,FALSE)</f>
        <v>19</v>
      </c>
      <c r="Z2146">
        <f>VLOOKUP($D2146,metadata!$B$2:$Z$450,23,FALSE)</f>
        <v>0</v>
      </c>
      <c r="AA2146">
        <f>VLOOKUP($D2146,metadata!$B$2:$Z$450,24,FALSE)</f>
        <v>0</v>
      </c>
      <c r="AB2146">
        <f>VLOOKUP($D2146,metadata!$B$2:$Z$450,25,FALSE)</f>
        <v>0</v>
      </c>
    </row>
    <row r="2147" spans="3:28" x14ac:dyDescent="0.3">
      <c r="C2147">
        <v>2146</v>
      </c>
      <c r="D2147" s="11" t="str">
        <f t="shared" si="33"/>
        <v>19- Fuchu</v>
      </c>
      <c r="E2147" t="str">
        <f>VLOOKUP($D2147,metadata!$B$2:$S$450,2,FALSE)</f>
        <v>Kato, Y</v>
      </c>
      <c r="F2147" t="str">
        <f>VLOOKUP($D2147,metadata!$B$2:$S$450,3,FALSE)</f>
        <v>Geographic variation in photoperiodic response for the induction of pupal diapause in the Aristolochia-feeding butterfly Atrophaneura alcinous</v>
      </c>
      <c r="G2147" t="str">
        <f>VLOOKUP($D2147,metadata!$B$2:$S$450,4,FALSE)</f>
        <v>10.1303/aez.2005.347</v>
      </c>
      <c r="H2147" t="str">
        <f>VLOOKUP($D2147,metadata!$B$2:$S$450,5,FALSE)</f>
        <v>y</v>
      </c>
      <c r="I2147" t="str">
        <f>VLOOKUP($D2147,metadata!$B$2:$S$450,6,FALSE)</f>
        <v>a</v>
      </c>
      <c r="J2147" t="str">
        <f>VLOOKUP($D2147,metadata!$B$2:$S$450,7,FALSE)</f>
        <v>i</v>
      </c>
      <c r="K2147">
        <f>VLOOKUP($D2147,metadata!$B$2:$S$450,8,FALSE)</f>
        <v>7</v>
      </c>
      <c r="L2147">
        <f>VLOOKUP($D2147,metadata!$B$2:$S$450,9,FALSE)</f>
        <v>5</v>
      </c>
      <c r="M2147">
        <f>VLOOKUP($D2147,metadata!$B$2:$S$450,10,FALSE)</f>
        <v>0</v>
      </c>
      <c r="N2147" t="str">
        <f>VLOOKUP($D2147,metadata!$B$2:$S$450,11,FALSE)</f>
        <v>Atrophaneura alcinous</v>
      </c>
      <c r="O2147" t="str">
        <f>VLOOKUP($D2147,metadata!$B$2:$S$450,12,FALSE)</f>
        <v>lepidoptera</v>
      </c>
      <c r="P2147" t="str">
        <f>VLOOKUP($D2147,metadata!$B$2:$S$450,13,FALSE)</f>
        <v xml:space="preserve"> Fuchu</v>
      </c>
      <c r="Q2147">
        <f>VLOOKUP($D2147,metadata!$B$2:$S$450,14,FALSE)</f>
        <v>35.668968999999997</v>
      </c>
      <c r="R2147">
        <f>VLOOKUP($D2147,metadata!$B$2:$S$450,15,FALSE)</f>
        <v>139.47766899999999</v>
      </c>
      <c r="S2147">
        <f>VLOOKUP($D2147,metadata!$B$2:$S$450,16,FALSE)</f>
        <v>0.05</v>
      </c>
      <c r="T2147">
        <f>VLOOKUP($D2147,metadata!$B$2:$S$450,17,FALSE)</f>
        <v>50</v>
      </c>
      <c r="U2147">
        <f>VLOOKUP($D2147,metadata!$B$2:$S$450,18,FALSE)</f>
        <v>0</v>
      </c>
      <c r="V2147">
        <f>VLOOKUP($D2147,metadata!$B$2:$Z$450,19,FALSE)</f>
        <v>25</v>
      </c>
      <c r="W2147" t="str">
        <f>VLOOKUP($D2147,metadata!$B$2:$Z$450,20,FALSE)</f>
        <v>global average</v>
      </c>
      <c r="X2147">
        <f>VLOOKUP($D2147,metadata!$B$2:$Z$450,21,FALSE)</f>
        <v>0</v>
      </c>
      <c r="Y2147">
        <f>VLOOKUP($D2147,metadata!$B$2:$Z$450,22,FALSE)</f>
        <v>19</v>
      </c>
      <c r="Z2147">
        <f>VLOOKUP($D2147,metadata!$B$2:$Z$450,23,FALSE)</f>
        <v>0</v>
      </c>
      <c r="AA2147">
        <f>VLOOKUP($D2147,metadata!$B$2:$Z$450,24,FALSE)</f>
        <v>0</v>
      </c>
      <c r="AB2147">
        <f>VLOOKUP($D2147,metadata!$B$2:$Z$450,25,FALSE)</f>
        <v>0</v>
      </c>
    </row>
    <row r="2148" spans="3:28" x14ac:dyDescent="0.3">
      <c r="C2148">
        <v>2147</v>
      </c>
      <c r="D2148" s="11" t="str">
        <f t="shared" si="33"/>
        <v>19- Fuchu</v>
      </c>
      <c r="E2148" t="str">
        <f>VLOOKUP($D2148,metadata!$B$2:$S$450,2,FALSE)</f>
        <v>Kato, Y</v>
      </c>
      <c r="F2148" t="str">
        <f>VLOOKUP($D2148,metadata!$B$2:$S$450,3,FALSE)</f>
        <v>Geographic variation in photoperiodic response for the induction of pupal diapause in the Aristolochia-feeding butterfly Atrophaneura alcinous</v>
      </c>
      <c r="G2148" t="str">
        <f>VLOOKUP($D2148,metadata!$B$2:$S$450,4,FALSE)</f>
        <v>10.1303/aez.2005.347</v>
      </c>
      <c r="H2148" t="str">
        <f>VLOOKUP($D2148,metadata!$B$2:$S$450,5,FALSE)</f>
        <v>y</v>
      </c>
      <c r="I2148" t="str">
        <f>VLOOKUP($D2148,metadata!$B$2:$S$450,6,FALSE)</f>
        <v>a</v>
      </c>
      <c r="J2148" t="str">
        <f>VLOOKUP($D2148,metadata!$B$2:$S$450,7,FALSE)</f>
        <v>i</v>
      </c>
      <c r="K2148">
        <f>VLOOKUP($D2148,metadata!$B$2:$S$450,8,FALSE)</f>
        <v>7</v>
      </c>
      <c r="L2148">
        <f>VLOOKUP($D2148,metadata!$B$2:$S$450,9,FALSE)</f>
        <v>5</v>
      </c>
      <c r="M2148">
        <f>VLOOKUP($D2148,metadata!$B$2:$S$450,10,FALSE)</f>
        <v>0</v>
      </c>
      <c r="N2148" t="str">
        <f>VLOOKUP($D2148,metadata!$B$2:$S$450,11,FALSE)</f>
        <v>Atrophaneura alcinous</v>
      </c>
      <c r="O2148" t="str">
        <f>VLOOKUP($D2148,metadata!$B$2:$S$450,12,FALSE)</f>
        <v>lepidoptera</v>
      </c>
      <c r="P2148" t="str">
        <f>VLOOKUP($D2148,metadata!$B$2:$S$450,13,FALSE)</f>
        <v xml:space="preserve"> Fuchu</v>
      </c>
      <c r="Q2148">
        <f>VLOOKUP($D2148,metadata!$B$2:$S$450,14,FALSE)</f>
        <v>35.668968999999997</v>
      </c>
      <c r="R2148">
        <f>VLOOKUP($D2148,metadata!$B$2:$S$450,15,FALSE)</f>
        <v>139.47766899999999</v>
      </c>
      <c r="S2148">
        <f>VLOOKUP($D2148,metadata!$B$2:$S$450,16,FALSE)</f>
        <v>0.05</v>
      </c>
      <c r="T2148">
        <f>VLOOKUP($D2148,metadata!$B$2:$S$450,17,FALSE)</f>
        <v>50</v>
      </c>
      <c r="U2148">
        <f>VLOOKUP($D2148,metadata!$B$2:$S$450,18,FALSE)</f>
        <v>0</v>
      </c>
      <c r="V2148">
        <f>VLOOKUP($D2148,metadata!$B$2:$Z$450,19,FALSE)</f>
        <v>25</v>
      </c>
      <c r="W2148" t="str">
        <f>VLOOKUP($D2148,metadata!$B$2:$Z$450,20,FALSE)</f>
        <v>global average</v>
      </c>
      <c r="X2148">
        <f>VLOOKUP($D2148,metadata!$B$2:$Z$450,21,FALSE)</f>
        <v>0</v>
      </c>
      <c r="Y2148">
        <f>VLOOKUP($D2148,metadata!$B$2:$Z$450,22,FALSE)</f>
        <v>19</v>
      </c>
      <c r="Z2148">
        <f>VLOOKUP($D2148,metadata!$B$2:$Z$450,23,FALSE)</f>
        <v>0</v>
      </c>
      <c r="AA2148">
        <f>VLOOKUP($D2148,metadata!$B$2:$Z$450,24,FALSE)</f>
        <v>0</v>
      </c>
      <c r="AB2148">
        <f>VLOOKUP($D2148,metadata!$B$2:$Z$450,25,FALSE)</f>
        <v>0</v>
      </c>
    </row>
    <row r="2149" spans="3:28" x14ac:dyDescent="0.3">
      <c r="C2149">
        <v>2148</v>
      </c>
      <c r="D2149" s="11" t="str">
        <f t="shared" si="33"/>
        <v>19- Fuchu</v>
      </c>
      <c r="E2149" t="str">
        <f>VLOOKUP($D2149,metadata!$B$2:$S$450,2,FALSE)</f>
        <v>Kato, Y</v>
      </c>
      <c r="F2149" t="str">
        <f>VLOOKUP($D2149,metadata!$B$2:$S$450,3,FALSE)</f>
        <v>Geographic variation in photoperiodic response for the induction of pupal diapause in the Aristolochia-feeding butterfly Atrophaneura alcinous</v>
      </c>
      <c r="G2149" t="str">
        <f>VLOOKUP($D2149,metadata!$B$2:$S$450,4,FALSE)</f>
        <v>10.1303/aez.2005.347</v>
      </c>
      <c r="H2149" t="str">
        <f>VLOOKUP($D2149,metadata!$B$2:$S$450,5,FALSE)</f>
        <v>y</v>
      </c>
      <c r="I2149" t="str">
        <f>VLOOKUP($D2149,metadata!$B$2:$S$450,6,FALSE)</f>
        <v>a</v>
      </c>
      <c r="J2149" t="str">
        <f>VLOOKUP($D2149,metadata!$B$2:$S$450,7,FALSE)</f>
        <v>i</v>
      </c>
      <c r="K2149">
        <f>VLOOKUP($D2149,metadata!$B$2:$S$450,8,FALSE)</f>
        <v>7</v>
      </c>
      <c r="L2149">
        <f>VLOOKUP($D2149,metadata!$B$2:$S$450,9,FALSE)</f>
        <v>5</v>
      </c>
      <c r="M2149">
        <f>VLOOKUP($D2149,metadata!$B$2:$S$450,10,FALSE)</f>
        <v>0</v>
      </c>
      <c r="N2149" t="str">
        <f>VLOOKUP($D2149,metadata!$B$2:$S$450,11,FALSE)</f>
        <v>Atrophaneura alcinous</v>
      </c>
      <c r="O2149" t="str">
        <f>VLOOKUP($D2149,metadata!$B$2:$S$450,12,FALSE)</f>
        <v>lepidoptera</v>
      </c>
      <c r="P2149" t="str">
        <f>VLOOKUP($D2149,metadata!$B$2:$S$450,13,FALSE)</f>
        <v xml:space="preserve"> Fuchu</v>
      </c>
      <c r="Q2149">
        <f>VLOOKUP($D2149,metadata!$B$2:$S$450,14,FALSE)</f>
        <v>35.668968999999997</v>
      </c>
      <c r="R2149">
        <f>VLOOKUP($D2149,metadata!$B$2:$S$450,15,FALSE)</f>
        <v>139.47766899999999</v>
      </c>
      <c r="S2149">
        <f>VLOOKUP($D2149,metadata!$B$2:$S$450,16,FALSE)</f>
        <v>0.05</v>
      </c>
      <c r="T2149">
        <f>VLOOKUP($D2149,metadata!$B$2:$S$450,17,FALSE)</f>
        <v>50</v>
      </c>
      <c r="U2149">
        <f>VLOOKUP($D2149,metadata!$B$2:$S$450,18,FALSE)</f>
        <v>0</v>
      </c>
      <c r="V2149">
        <f>VLOOKUP($D2149,metadata!$B$2:$Z$450,19,FALSE)</f>
        <v>25</v>
      </c>
      <c r="W2149" t="str">
        <f>VLOOKUP($D2149,metadata!$B$2:$Z$450,20,FALSE)</f>
        <v>global average</v>
      </c>
      <c r="X2149">
        <f>VLOOKUP($D2149,metadata!$B$2:$Z$450,21,FALSE)</f>
        <v>0</v>
      </c>
      <c r="Y2149">
        <f>VLOOKUP($D2149,metadata!$B$2:$Z$450,22,FALSE)</f>
        <v>19</v>
      </c>
      <c r="Z2149">
        <f>VLOOKUP($D2149,metadata!$B$2:$Z$450,23,FALSE)</f>
        <v>0</v>
      </c>
      <c r="AA2149">
        <f>VLOOKUP($D2149,metadata!$B$2:$Z$450,24,FALSE)</f>
        <v>0</v>
      </c>
      <c r="AB2149">
        <f>VLOOKUP($D2149,metadata!$B$2:$Z$450,25,FALSE)</f>
        <v>0</v>
      </c>
    </row>
    <row r="2150" spans="3:28" x14ac:dyDescent="0.3">
      <c r="C2150">
        <v>2149</v>
      </c>
      <c r="D2150" s="11" t="str">
        <f t="shared" si="33"/>
        <v>19- Fuchu</v>
      </c>
      <c r="E2150" t="str">
        <f>VLOOKUP($D2150,metadata!$B$2:$S$450,2,FALSE)</f>
        <v>Kato, Y</v>
      </c>
      <c r="F2150" t="str">
        <f>VLOOKUP($D2150,metadata!$B$2:$S$450,3,FALSE)</f>
        <v>Geographic variation in photoperiodic response for the induction of pupal diapause in the Aristolochia-feeding butterfly Atrophaneura alcinous</v>
      </c>
      <c r="G2150" t="str">
        <f>VLOOKUP($D2150,metadata!$B$2:$S$450,4,FALSE)</f>
        <v>10.1303/aez.2005.347</v>
      </c>
      <c r="H2150" t="str">
        <f>VLOOKUP($D2150,metadata!$B$2:$S$450,5,FALSE)</f>
        <v>y</v>
      </c>
      <c r="I2150" t="str">
        <f>VLOOKUP($D2150,metadata!$B$2:$S$450,6,FALSE)</f>
        <v>a</v>
      </c>
      <c r="J2150" t="str">
        <f>VLOOKUP($D2150,metadata!$B$2:$S$450,7,FALSE)</f>
        <v>i</v>
      </c>
      <c r="K2150">
        <f>VLOOKUP($D2150,metadata!$B$2:$S$450,8,FALSE)</f>
        <v>7</v>
      </c>
      <c r="L2150">
        <f>VLOOKUP($D2150,metadata!$B$2:$S$450,9,FALSE)</f>
        <v>5</v>
      </c>
      <c r="M2150">
        <f>VLOOKUP($D2150,metadata!$B$2:$S$450,10,FALSE)</f>
        <v>0</v>
      </c>
      <c r="N2150" t="str">
        <f>VLOOKUP($D2150,metadata!$B$2:$S$450,11,FALSE)</f>
        <v>Atrophaneura alcinous</v>
      </c>
      <c r="O2150" t="str">
        <f>VLOOKUP($D2150,metadata!$B$2:$S$450,12,FALSE)</f>
        <v>lepidoptera</v>
      </c>
      <c r="P2150" t="str">
        <f>VLOOKUP($D2150,metadata!$B$2:$S$450,13,FALSE)</f>
        <v xml:space="preserve"> Fuchu</v>
      </c>
      <c r="Q2150">
        <f>VLOOKUP($D2150,metadata!$B$2:$S$450,14,FALSE)</f>
        <v>35.668968999999997</v>
      </c>
      <c r="R2150">
        <f>VLOOKUP($D2150,metadata!$B$2:$S$450,15,FALSE)</f>
        <v>139.47766899999999</v>
      </c>
      <c r="S2150">
        <f>VLOOKUP($D2150,metadata!$B$2:$S$450,16,FALSE)</f>
        <v>0.05</v>
      </c>
      <c r="T2150">
        <f>VLOOKUP($D2150,metadata!$B$2:$S$450,17,FALSE)</f>
        <v>50</v>
      </c>
      <c r="U2150">
        <f>VLOOKUP($D2150,metadata!$B$2:$S$450,18,FALSE)</f>
        <v>0</v>
      </c>
      <c r="V2150">
        <f>VLOOKUP($D2150,metadata!$B$2:$Z$450,19,FALSE)</f>
        <v>25</v>
      </c>
      <c r="W2150" t="str">
        <f>VLOOKUP($D2150,metadata!$B$2:$Z$450,20,FALSE)</f>
        <v>global average</v>
      </c>
      <c r="X2150">
        <f>VLOOKUP($D2150,metadata!$B$2:$Z$450,21,FALSE)</f>
        <v>0</v>
      </c>
      <c r="Y2150">
        <f>VLOOKUP($D2150,metadata!$B$2:$Z$450,22,FALSE)</f>
        <v>19</v>
      </c>
      <c r="Z2150">
        <f>VLOOKUP($D2150,metadata!$B$2:$Z$450,23,FALSE)</f>
        <v>0</v>
      </c>
      <c r="AA2150">
        <f>VLOOKUP($D2150,metadata!$B$2:$Z$450,24,FALSE)</f>
        <v>0</v>
      </c>
      <c r="AB2150">
        <f>VLOOKUP($D2150,metadata!$B$2:$Z$450,25,FALSE)</f>
        <v>0</v>
      </c>
    </row>
    <row r="2151" spans="3:28" x14ac:dyDescent="0.3">
      <c r="C2151">
        <v>2150</v>
      </c>
      <c r="D2151" s="11" t="str">
        <f t="shared" si="33"/>
        <v>19- Fuchu</v>
      </c>
      <c r="E2151" t="str">
        <f>VLOOKUP($D2151,metadata!$B$2:$S$450,2,FALSE)</f>
        <v>Kato, Y</v>
      </c>
      <c r="F2151" t="str">
        <f>VLOOKUP($D2151,metadata!$B$2:$S$450,3,FALSE)</f>
        <v>Geographic variation in photoperiodic response for the induction of pupal diapause in the Aristolochia-feeding butterfly Atrophaneura alcinous</v>
      </c>
      <c r="G2151" t="str">
        <f>VLOOKUP($D2151,metadata!$B$2:$S$450,4,FALSE)</f>
        <v>10.1303/aez.2005.347</v>
      </c>
      <c r="H2151" t="str">
        <f>VLOOKUP($D2151,metadata!$B$2:$S$450,5,FALSE)</f>
        <v>y</v>
      </c>
      <c r="I2151" t="str">
        <f>VLOOKUP($D2151,metadata!$B$2:$S$450,6,FALSE)</f>
        <v>a</v>
      </c>
      <c r="J2151" t="str">
        <f>VLOOKUP($D2151,metadata!$B$2:$S$450,7,FALSE)</f>
        <v>i</v>
      </c>
      <c r="K2151">
        <f>VLOOKUP($D2151,metadata!$B$2:$S$450,8,FALSE)</f>
        <v>7</v>
      </c>
      <c r="L2151">
        <f>VLOOKUP($D2151,metadata!$B$2:$S$450,9,FALSE)</f>
        <v>5</v>
      </c>
      <c r="M2151">
        <f>VLOOKUP($D2151,metadata!$B$2:$S$450,10,FALSE)</f>
        <v>0</v>
      </c>
      <c r="N2151" t="str">
        <f>VLOOKUP($D2151,metadata!$B$2:$S$450,11,FALSE)</f>
        <v>Atrophaneura alcinous</v>
      </c>
      <c r="O2151" t="str">
        <f>VLOOKUP($D2151,metadata!$B$2:$S$450,12,FALSE)</f>
        <v>lepidoptera</v>
      </c>
      <c r="P2151" t="str">
        <f>VLOOKUP($D2151,metadata!$B$2:$S$450,13,FALSE)</f>
        <v xml:space="preserve"> Fuchu</v>
      </c>
      <c r="Q2151">
        <f>VLOOKUP($D2151,metadata!$B$2:$S$450,14,FALSE)</f>
        <v>35.668968999999997</v>
      </c>
      <c r="R2151">
        <f>VLOOKUP($D2151,metadata!$B$2:$S$450,15,FALSE)</f>
        <v>139.47766899999999</v>
      </c>
      <c r="S2151">
        <f>VLOOKUP($D2151,metadata!$B$2:$S$450,16,FALSE)</f>
        <v>0.05</v>
      </c>
      <c r="T2151">
        <f>VLOOKUP($D2151,metadata!$B$2:$S$450,17,FALSE)</f>
        <v>50</v>
      </c>
      <c r="U2151">
        <f>VLOOKUP($D2151,metadata!$B$2:$S$450,18,FALSE)</f>
        <v>0</v>
      </c>
      <c r="V2151">
        <f>VLOOKUP($D2151,metadata!$B$2:$Z$450,19,FALSE)</f>
        <v>25</v>
      </c>
      <c r="W2151" t="str">
        <f>VLOOKUP($D2151,metadata!$B$2:$Z$450,20,FALSE)</f>
        <v>global average</v>
      </c>
      <c r="X2151">
        <f>VLOOKUP($D2151,metadata!$B$2:$Z$450,21,FALSE)</f>
        <v>0</v>
      </c>
      <c r="Y2151">
        <f>VLOOKUP($D2151,metadata!$B$2:$Z$450,22,FALSE)</f>
        <v>19</v>
      </c>
      <c r="Z2151">
        <f>VLOOKUP($D2151,metadata!$B$2:$Z$450,23,FALSE)</f>
        <v>0</v>
      </c>
      <c r="AA2151">
        <f>VLOOKUP($D2151,metadata!$B$2:$Z$450,24,FALSE)</f>
        <v>0</v>
      </c>
      <c r="AB2151">
        <f>VLOOKUP($D2151,metadata!$B$2:$Z$450,25,FALSE)</f>
        <v>0</v>
      </c>
    </row>
    <row r="2152" spans="3:28" x14ac:dyDescent="0.3">
      <c r="C2152">
        <v>2151</v>
      </c>
      <c r="D2152" s="11" t="str">
        <f t="shared" si="33"/>
        <v>19- Fuchu</v>
      </c>
      <c r="E2152" t="str">
        <f>VLOOKUP($D2152,metadata!$B$2:$S$450,2,FALSE)</f>
        <v>Kato, Y</v>
      </c>
      <c r="F2152" t="str">
        <f>VLOOKUP($D2152,metadata!$B$2:$S$450,3,FALSE)</f>
        <v>Geographic variation in photoperiodic response for the induction of pupal diapause in the Aristolochia-feeding butterfly Atrophaneura alcinous</v>
      </c>
      <c r="G2152" t="str">
        <f>VLOOKUP($D2152,metadata!$B$2:$S$450,4,FALSE)</f>
        <v>10.1303/aez.2005.347</v>
      </c>
      <c r="H2152" t="str">
        <f>VLOOKUP($D2152,metadata!$B$2:$S$450,5,FALSE)</f>
        <v>y</v>
      </c>
      <c r="I2152" t="str">
        <f>VLOOKUP($D2152,metadata!$B$2:$S$450,6,FALSE)</f>
        <v>a</v>
      </c>
      <c r="J2152" t="str">
        <f>VLOOKUP($D2152,metadata!$B$2:$S$450,7,FALSE)</f>
        <v>i</v>
      </c>
      <c r="K2152">
        <f>VLOOKUP($D2152,metadata!$B$2:$S$450,8,FALSE)</f>
        <v>7</v>
      </c>
      <c r="L2152">
        <f>VLOOKUP($D2152,metadata!$B$2:$S$450,9,FALSE)</f>
        <v>5</v>
      </c>
      <c r="M2152">
        <f>VLOOKUP($D2152,metadata!$B$2:$S$450,10,FALSE)</f>
        <v>0</v>
      </c>
      <c r="N2152" t="str">
        <f>VLOOKUP($D2152,metadata!$B$2:$S$450,11,FALSE)</f>
        <v>Atrophaneura alcinous</v>
      </c>
      <c r="O2152" t="str">
        <f>VLOOKUP($D2152,metadata!$B$2:$S$450,12,FALSE)</f>
        <v>lepidoptera</v>
      </c>
      <c r="P2152" t="str">
        <f>VLOOKUP($D2152,metadata!$B$2:$S$450,13,FALSE)</f>
        <v xml:space="preserve"> Fuchu</v>
      </c>
      <c r="Q2152">
        <f>VLOOKUP($D2152,metadata!$B$2:$S$450,14,FALSE)</f>
        <v>35.668968999999997</v>
      </c>
      <c r="R2152">
        <f>VLOOKUP($D2152,metadata!$B$2:$S$450,15,FALSE)</f>
        <v>139.47766899999999</v>
      </c>
      <c r="S2152">
        <f>VLOOKUP($D2152,metadata!$B$2:$S$450,16,FALSE)</f>
        <v>0.05</v>
      </c>
      <c r="T2152">
        <f>VLOOKUP($D2152,metadata!$B$2:$S$450,17,FALSE)</f>
        <v>50</v>
      </c>
      <c r="U2152">
        <f>VLOOKUP($D2152,metadata!$B$2:$S$450,18,FALSE)</f>
        <v>0</v>
      </c>
      <c r="V2152">
        <f>VLOOKUP($D2152,metadata!$B$2:$Z$450,19,FALSE)</f>
        <v>25</v>
      </c>
      <c r="W2152" t="str">
        <f>VLOOKUP($D2152,metadata!$B$2:$Z$450,20,FALSE)</f>
        <v>global average</v>
      </c>
      <c r="X2152">
        <f>VLOOKUP($D2152,metadata!$B$2:$Z$450,21,FALSE)</f>
        <v>0</v>
      </c>
      <c r="Y2152">
        <f>VLOOKUP($D2152,metadata!$B$2:$Z$450,22,FALSE)</f>
        <v>19</v>
      </c>
      <c r="Z2152">
        <f>VLOOKUP($D2152,metadata!$B$2:$Z$450,23,FALSE)</f>
        <v>0</v>
      </c>
      <c r="AA2152">
        <f>VLOOKUP($D2152,metadata!$B$2:$Z$450,24,FALSE)</f>
        <v>0</v>
      </c>
      <c r="AB2152">
        <f>VLOOKUP($D2152,metadata!$B$2:$Z$450,25,FALSE)</f>
        <v>0</v>
      </c>
    </row>
    <row r="2153" spans="3:28" x14ac:dyDescent="0.3">
      <c r="C2153">
        <v>2152</v>
      </c>
      <c r="D2153" s="11" t="str">
        <f t="shared" si="33"/>
        <v>19- Fuchu</v>
      </c>
      <c r="E2153" t="str">
        <f>VLOOKUP($D2153,metadata!$B$2:$S$450,2,FALSE)</f>
        <v>Kato, Y</v>
      </c>
      <c r="F2153" t="str">
        <f>VLOOKUP($D2153,metadata!$B$2:$S$450,3,FALSE)</f>
        <v>Geographic variation in photoperiodic response for the induction of pupal diapause in the Aristolochia-feeding butterfly Atrophaneura alcinous</v>
      </c>
      <c r="G2153" t="str">
        <f>VLOOKUP($D2153,metadata!$B$2:$S$450,4,FALSE)</f>
        <v>10.1303/aez.2005.347</v>
      </c>
      <c r="H2153" t="str">
        <f>VLOOKUP($D2153,metadata!$B$2:$S$450,5,FALSE)</f>
        <v>y</v>
      </c>
      <c r="I2153" t="str">
        <f>VLOOKUP($D2153,metadata!$B$2:$S$450,6,FALSE)</f>
        <v>a</v>
      </c>
      <c r="J2153" t="str">
        <f>VLOOKUP($D2153,metadata!$B$2:$S$450,7,FALSE)</f>
        <v>i</v>
      </c>
      <c r="K2153">
        <f>VLOOKUP($D2153,metadata!$B$2:$S$450,8,FALSE)</f>
        <v>7</v>
      </c>
      <c r="L2153">
        <f>VLOOKUP($D2153,metadata!$B$2:$S$450,9,FALSE)</f>
        <v>5</v>
      </c>
      <c r="M2153">
        <f>VLOOKUP($D2153,metadata!$B$2:$S$450,10,FALSE)</f>
        <v>0</v>
      </c>
      <c r="N2153" t="str">
        <f>VLOOKUP($D2153,metadata!$B$2:$S$450,11,FALSE)</f>
        <v>Atrophaneura alcinous</v>
      </c>
      <c r="O2153" t="str">
        <f>VLOOKUP($D2153,metadata!$B$2:$S$450,12,FALSE)</f>
        <v>lepidoptera</v>
      </c>
      <c r="P2153" t="str">
        <f>VLOOKUP($D2153,metadata!$B$2:$S$450,13,FALSE)</f>
        <v xml:space="preserve"> Fuchu</v>
      </c>
      <c r="Q2153">
        <f>VLOOKUP($D2153,metadata!$B$2:$S$450,14,FALSE)</f>
        <v>35.668968999999997</v>
      </c>
      <c r="R2153">
        <f>VLOOKUP($D2153,metadata!$B$2:$S$450,15,FALSE)</f>
        <v>139.47766899999999</v>
      </c>
      <c r="S2153">
        <f>VLOOKUP($D2153,metadata!$B$2:$S$450,16,FALSE)</f>
        <v>0.05</v>
      </c>
      <c r="T2153">
        <f>VLOOKUP($D2153,metadata!$B$2:$S$450,17,FALSE)</f>
        <v>50</v>
      </c>
      <c r="U2153">
        <f>VLOOKUP($D2153,metadata!$B$2:$S$450,18,FALSE)</f>
        <v>0</v>
      </c>
      <c r="V2153">
        <f>VLOOKUP($D2153,metadata!$B$2:$Z$450,19,FALSE)</f>
        <v>25</v>
      </c>
      <c r="W2153" t="str">
        <f>VLOOKUP($D2153,metadata!$B$2:$Z$450,20,FALSE)</f>
        <v>global average</v>
      </c>
      <c r="X2153">
        <f>VLOOKUP($D2153,metadata!$B$2:$Z$450,21,FALSE)</f>
        <v>0</v>
      </c>
      <c r="Y2153">
        <f>VLOOKUP($D2153,metadata!$B$2:$Z$450,22,FALSE)</f>
        <v>19</v>
      </c>
      <c r="Z2153">
        <f>VLOOKUP($D2153,metadata!$B$2:$Z$450,23,FALSE)</f>
        <v>0</v>
      </c>
      <c r="AA2153">
        <f>VLOOKUP($D2153,metadata!$B$2:$Z$450,24,FALSE)</f>
        <v>0</v>
      </c>
      <c r="AB2153">
        <f>VLOOKUP($D2153,metadata!$B$2:$Z$450,25,FALSE)</f>
        <v>0</v>
      </c>
    </row>
    <row r="2154" spans="3:28" x14ac:dyDescent="0.3">
      <c r="C2154">
        <v>2153</v>
      </c>
      <c r="D2154" s="11" t="str">
        <f t="shared" si="33"/>
        <v>19- Fuchu</v>
      </c>
      <c r="E2154" t="str">
        <f>VLOOKUP($D2154,metadata!$B$2:$S$450,2,FALSE)</f>
        <v>Kato, Y</v>
      </c>
      <c r="F2154" t="str">
        <f>VLOOKUP($D2154,metadata!$B$2:$S$450,3,FALSE)</f>
        <v>Geographic variation in photoperiodic response for the induction of pupal diapause in the Aristolochia-feeding butterfly Atrophaneura alcinous</v>
      </c>
      <c r="G2154" t="str">
        <f>VLOOKUP($D2154,metadata!$B$2:$S$450,4,FALSE)</f>
        <v>10.1303/aez.2005.347</v>
      </c>
      <c r="H2154" t="str">
        <f>VLOOKUP($D2154,metadata!$B$2:$S$450,5,FALSE)</f>
        <v>y</v>
      </c>
      <c r="I2154" t="str">
        <f>VLOOKUP($D2154,metadata!$B$2:$S$450,6,FALSE)</f>
        <v>a</v>
      </c>
      <c r="J2154" t="str">
        <f>VLOOKUP($D2154,metadata!$B$2:$S$450,7,FALSE)</f>
        <v>i</v>
      </c>
      <c r="K2154">
        <f>VLOOKUP($D2154,metadata!$B$2:$S$450,8,FALSE)</f>
        <v>7</v>
      </c>
      <c r="L2154">
        <f>VLOOKUP($D2154,metadata!$B$2:$S$450,9,FALSE)</f>
        <v>5</v>
      </c>
      <c r="M2154">
        <f>VLOOKUP($D2154,metadata!$B$2:$S$450,10,FALSE)</f>
        <v>0</v>
      </c>
      <c r="N2154" t="str">
        <f>VLOOKUP($D2154,metadata!$B$2:$S$450,11,FALSE)</f>
        <v>Atrophaneura alcinous</v>
      </c>
      <c r="O2154" t="str">
        <f>VLOOKUP($D2154,metadata!$B$2:$S$450,12,FALSE)</f>
        <v>lepidoptera</v>
      </c>
      <c r="P2154" t="str">
        <f>VLOOKUP($D2154,metadata!$B$2:$S$450,13,FALSE)</f>
        <v xml:space="preserve"> Fuchu</v>
      </c>
      <c r="Q2154">
        <f>VLOOKUP($D2154,metadata!$B$2:$S$450,14,FALSE)</f>
        <v>35.668968999999997</v>
      </c>
      <c r="R2154">
        <f>VLOOKUP($D2154,metadata!$B$2:$S$450,15,FALSE)</f>
        <v>139.47766899999999</v>
      </c>
      <c r="S2154">
        <f>VLOOKUP($D2154,metadata!$B$2:$S$450,16,FALSE)</f>
        <v>0.05</v>
      </c>
      <c r="T2154">
        <f>VLOOKUP($D2154,metadata!$B$2:$S$450,17,FALSE)</f>
        <v>50</v>
      </c>
      <c r="U2154">
        <f>VLOOKUP($D2154,metadata!$B$2:$S$450,18,FALSE)</f>
        <v>0</v>
      </c>
      <c r="V2154">
        <f>VLOOKUP($D2154,metadata!$B$2:$Z$450,19,FALSE)</f>
        <v>25</v>
      </c>
      <c r="W2154" t="str">
        <f>VLOOKUP($D2154,metadata!$B$2:$Z$450,20,FALSE)</f>
        <v>global average</v>
      </c>
      <c r="X2154">
        <f>VLOOKUP($D2154,metadata!$B$2:$Z$450,21,FALSE)</f>
        <v>0</v>
      </c>
      <c r="Y2154">
        <f>VLOOKUP($D2154,metadata!$B$2:$Z$450,22,FALSE)</f>
        <v>19</v>
      </c>
      <c r="Z2154">
        <f>VLOOKUP($D2154,metadata!$B$2:$Z$450,23,FALSE)</f>
        <v>0</v>
      </c>
      <c r="AA2154">
        <f>VLOOKUP($D2154,metadata!$B$2:$Z$450,24,FALSE)</f>
        <v>0</v>
      </c>
      <c r="AB2154">
        <f>VLOOKUP($D2154,metadata!$B$2:$Z$450,25,FALSE)</f>
        <v>0</v>
      </c>
    </row>
    <row r="2155" spans="3:28" x14ac:dyDescent="0.3">
      <c r="C2155">
        <v>2154</v>
      </c>
      <c r="D2155" s="11" t="str">
        <f t="shared" si="33"/>
        <v>19- Fuchu</v>
      </c>
      <c r="E2155" t="str">
        <f>VLOOKUP($D2155,metadata!$B$2:$S$450,2,FALSE)</f>
        <v>Kato, Y</v>
      </c>
      <c r="F2155" t="str">
        <f>VLOOKUP($D2155,metadata!$B$2:$S$450,3,FALSE)</f>
        <v>Geographic variation in photoperiodic response for the induction of pupal diapause in the Aristolochia-feeding butterfly Atrophaneura alcinous</v>
      </c>
      <c r="G2155" t="str">
        <f>VLOOKUP($D2155,metadata!$B$2:$S$450,4,FALSE)</f>
        <v>10.1303/aez.2005.347</v>
      </c>
      <c r="H2155" t="str">
        <f>VLOOKUP($D2155,metadata!$B$2:$S$450,5,FALSE)</f>
        <v>y</v>
      </c>
      <c r="I2155" t="str">
        <f>VLOOKUP($D2155,metadata!$B$2:$S$450,6,FALSE)</f>
        <v>a</v>
      </c>
      <c r="J2155" t="str">
        <f>VLOOKUP($D2155,metadata!$B$2:$S$450,7,FALSE)</f>
        <v>i</v>
      </c>
      <c r="K2155">
        <f>VLOOKUP($D2155,metadata!$B$2:$S$450,8,FALSE)</f>
        <v>7</v>
      </c>
      <c r="L2155">
        <f>VLOOKUP($D2155,metadata!$B$2:$S$450,9,FALSE)</f>
        <v>5</v>
      </c>
      <c r="M2155">
        <f>VLOOKUP($D2155,metadata!$B$2:$S$450,10,FALSE)</f>
        <v>0</v>
      </c>
      <c r="N2155" t="str">
        <f>VLOOKUP($D2155,metadata!$B$2:$S$450,11,FALSE)</f>
        <v>Atrophaneura alcinous</v>
      </c>
      <c r="O2155" t="str">
        <f>VLOOKUP($D2155,metadata!$B$2:$S$450,12,FALSE)</f>
        <v>lepidoptera</v>
      </c>
      <c r="P2155" t="str">
        <f>VLOOKUP($D2155,metadata!$B$2:$S$450,13,FALSE)</f>
        <v xml:space="preserve"> Fuchu</v>
      </c>
      <c r="Q2155">
        <f>VLOOKUP($D2155,metadata!$B$2:$S$450,14,FALSE)</f>
        <v>35.668968999999997</v>
      </c>
      <c r="R2155">
        <f>VLOOKUP($D2155,metadata!$B$2:$S$450,15,FALSE)</f>
        <v>139.47766899999999</v>
      </c>
      <c r="S2155">
        <f>VLOOKUP($D2155,metadata!$B$2:$S$450,16,FALSE)</f>
        <v>0.05</v>
      </c>
      <c r="T2155">
        <f>VLOOKUP($D2155,metadata!$B$2:$S$450,17,FALSE)</f>
        <v>50</v>
      </c>
      <c r="U2155">
        <f>VLOOKUP($D2155,metadata!$B$2:$S$450,18,FALSE)</f>
        <v>0</v>
      </c>
      <c r="V2155">
        <f>VLOOKUP($D2155,metadata!$B$2:$Z$450,19,FALSE)</f>
        <v>25</v>
      </c>
      <c r="W2155" t="str">
        <f>VLOOKUP($D2155,metadata!$B$2:$Z$450,20,FALSE)</f>
        <v>global average</v>
      </c>
      <c r="X2155">
        <f>VLOOKUP($D2155,metadata!$B$2:$Z$450,21,FALSE)</f>
        <v>0</v>
      </c>
      <c r="Y2155">
        <f>VLOOKUP($D2155,metadata!$B$2:$Z$450,22,FALSE)</f>
        <v>19</v>
      </c>
      <c r="Z2155">
        <f>VLOOKUP($D2155,metadata!$B$2:$Z$450,23,FALSE)</f>
        <v>0</v>
      </c>
      <c r="AA2155">
        <f>VLOOKUP($D2155,metadata!$B$2:$Z$450,24,FALSE)</f>
        <v>0</v>
      </c>
      <c r="AB2155">
        <f>VLOOKUP($D2155,metadata!$B$2:$Z$450,25,FALSE)</f>
        <v>0</v>
      </c>
    </row>
    <row r="2156" spans="3:28" x14ac:dyDescent="0.3">
      <c r="C2156">
        <v>2155</v>
      </c>
      <c r="D2156" s="11" t="str">
        <f t="shared" si="33"/>
        <v>19- Fuchu</v>
      </c>
      <c r="E2156" t="str">
        <f>VLOOKUP($D2156,metadata!$B$2:$S$450,2,FALSE)</f>
        <v>Kato, Y</v>
      </c>
      <c r="F2156" t="str">
        <f>VLOOKUP($D2156,metadata!$B$2:$S$450,3,FALSE)</f>
        <v>Geographic variation in photoperiodic response for the induction of pupal diapause in the Aristolochia-feeding butterfly Atrophaneura alcinous</v>
      </c>
      <c r="G2156" t="str">
        <f>VLOOKUP($D2156,metadata!$B$2:$S$450,4,FALSE)</f>
        <v>10.1303/aez.2005.347</v>
      </c>
      <c r="H2156" t="str">
        <f>VLOOKUP($D2156,metadata!$B$2:$S$450,5,FALSE)</f>
        <v>y</v>
      </c>
      <c r="I2156" t="str">
        <f>VLOOKUP($D2156,metadata!$B$2:$S$450,6,FALSE)</f>
        <v>a</v>
      </c>
      <c r="J2156" t="str">
        <f>VLOOKUP($D2156,metadata!$B$2:$S$450,7,FALSE)</f>
        <v>i</v>
      </c>
      <c r="K2156">
        <f>VLOOKUP($D2156,metadata!$B$2:$S$450,8,FALSE)</f>
        <v>7</v>
      </c>
      <c r="L2156">
        <f>VLOOKUP($D2156,metadata!$B$2:$S$450,9,FALSE)</f>
        <v>5</v>
      </c>
      <c r="M2156">
        <f>VLOOKUP($D2156,metadata!$B$2:$S$450,10,FALSE)</f>
        <v>0</v>
      </c>
      <c r="N2156" t="str">
        <f>VLOOKUP($D2156,metadata!$B$2:$S$450,11,FALSE)</f>
        <v>Atrophaneura alcinous</v>
      </c>
      <c r="O2156" t="str">
        <f>VLOOKUP($D2156,metadata!$B$2:$S$450,12,FALSE)</f>
        <v>lepidoptera</v>
      </c>
      <c r="P2156" t="str">
        <f>VLOOKUP($D2156,metadata!$B$2:$S$450,13,FALSE)</f>
        <v xml:space="preserve"> Fuchu</v>
      </c>
      <c r="Q2156">
        <f>VLOOKUP($D2156,metadata!$B$2:$S$450,14,FALSE)</f>
        <v>35.668968999999997</v>
      </c>
      <c r="R2156">
        <f>VLOOKUP($D2156,metadata!$B$2:$S$450,15,FALSE)</f>
        <v>139.47766899999999</v>
      </c>
      <c r="S2156">
        <f>VLOOKUP($D2156,metadata!$B$2:$S$450,16,FALSE)</f>
        <v>0.05</v>
      </c>
      <c r="T2156">
        <f>VLOOKUP($D2156,metadata!$B$2:$S$450,17,FALSE)</f>
        <v>50</v>
      </c>
      <c r="U2156">
        <f>VLOOKUP($D2156,metadata!$B$2:$S$450,18,FALSE)</f>
        <v>0</v>
      </c>
      <c r="V2156">
        <f>VLOOKUP($D2156,metadata!$B$2:$Z$450,19,FALSE)</f>
        <v>25</v>
      </c>
      <c r="W2156" t="str">
        <f>VLOOKUP($D2156,metadata!$B$2:$Z$450,20,FALSE)</f>
        <v>global average</v>
      </c>
      <c r="X2156">
        <f>VLOOKUP($D2156,metadata!$B$2:$Z$450,21,FALSE)</f>
        <v>0</v>
      </c>
      <c r="Y2156">
        <f>VLOOKUP($D2156,metadata!$B$2:$Z$450,22,FALSE)</f>
        <v>19</v>
      </c>
      <c r="Z2156">
        <f>VLOOKUP($D2156,metadata!$B$2:$Z$450,23,FALSE)</f>
        <v>0</v>
      </c>
      <c r="AA2156">
        <f>VLOOKUP($D2156,metadata!$B$2:$Z$450,24,FALSE)</f>
        <v>0</v>
      </c>
      <c r="AB2156">
        <f>VLOOKUP($D2156,metadata!$B$2:$Z$450,25,FALSE)</f>
        <v>0</v>
      </c>
    </row>
    <row r="2157" spans="3:28" x14ac:dyDescent="0.3">
      <c r="C2157">
        <v>2156</v>
      </c>
      <c r="D2157" s="11" t="str">
        <f t="shared" si="33"/>
        <v>19- Fuchu</v>
      </c>
      <c r="E2157" t="str">
        <f>VLOOKUP($D2157,metadata!$B$2:$S$450,2,FALSE)</f>
        <v>Kato, Y</v>
      </c>
      <c r="F2157" t="str">
        <f>VLOOKUP($D2157,metadata!$B$2:$S$450,3,FALSE)</f>
        <v>Geographic variation in photoperiodic response for the induction of pupal diapause in the Aristolochia-feeding butterfly Atrophaneura alcinous</v>
      </c>
      <c r="G2157" t="str">
        <f>VLOOKUP($D2157,metadata!$B$2:$S$450,4,FALSE)</f>
        <v>10.1303/aez.2005.347</v>
      </c>
      <c r="H2157" t="str">
        <f>VLOOKUP($D2157,metadata!$B$2:$S$450,5,FALSE)</f>
        <v>y</v>
      </c>
      <c r="I2157" t="str">
        <f>VLOOKUP($D2157,metadata!$B$2:$S$450,6,FALSE)</f>
        <v>a</v>
      </c>
      <c r="J2157" t="str">
        <f>VLOOKUP($D2157,metadata!$B$2:$S$450,7,FALSE)</f>
        <v>i</v>
      </c>
      <c r="K2157">
        <f>VLOOKUP($D2157,metadata!$B$2:$S$450,8,FALSE)</f>
        <v>7</v>
      </c>
      <c r="L2157">
        <f>VLOOKUP($D2157,metadata!$B$2:$S$450,9,FALSE)</f>
        <v>5</v>
      </c>
      <c r="M2157">
        <f>VLOOKUP($D2157,metadata!$B$2:$S$450,10,FALSE)</f>
        <v>0</v>
      </c>
      <c r="N2157" t="str">
        <f>VLOOKUP($D2157,metadata!$B$2:$S$450,11,FALSE)</f>
        <v>Atrophaneura alcinous</v>
      </c>
      <c r="O2157" t="str">
        <f>VLOOKUP($D2157,metadata!$B$2:$S$450,12,FALSE)</f>
        <v>lepidoptera</v>
      </c>
      <c r="P2157" t="str">
        <f>VLOOKUP($D2157,metadata!$B$2:$S$450,13,FALSE)</f>
        <v xml:space="preserve"> Fuchu</v>
      </c>
      <c r="Q2157">
        <f>VLOOKUP($D2157,metadata!$B$2:$S$450,14,FALSE)</f>
        <v>35.668968999999997</v>
      </c>
      <c r="R2157">
        <f>VLOOKUP($D2157,metadata!$B$2:$S$450,15,FALSE)</f>
        <v>139.47766899999999</v>
      </c>
      <c r="S2157">
        <f>VLOOKUP($D2157,metadata!$B$2:$S$450,16,FALSE)</f>
        <v>0.05</v>
      </c>
      <c r="T2157">
        <f>VLOOKUP($D2157,metadata!$B$2:$S$450,17,FALSE)</f>
        <v>50</v>
      </c>
      <c r="U2157">
        <f>VLOOKUP($D2157,metadata!$B$2:$S$450,18,FALSE)</f>
        <v>0</v>
      </c>
      <c r="V2157">
        <f>VLOOKUP($D2157,metadata!$B$2:$Z$450,19,FALSE)</f>
        <v>25</v>
      </c>
      <c r="W2157" t="str">
        <f>VLOOKUP($D2157,metadata!$B$2:$Z$450,20,FALSE)</f>
        <v>global average</v>
      </c>
      <c r="X2157">
        <f>VLOOKUP($D2157,metadata!$B$2:$Z$450,21,FALSE)</f>
        <v>0</v>
      </c>
      <c r="Y2157">
        <f>VLOOKUP($D2157,metadata!$B$2:$Z$450,22,FALSE)</f>
        <v>19</v>
      </c>
      <c r="Z2157">
        <f>VLOOKUP($D2157,metadata!$B$2:$Z$450,23,FALSE)</f>
        <v>0</v>
      </c>
      <c r="AA2157">
        <f>VLOOKUP($D2157,metadata!$B$2:$Z$450,24,FALSE)</f>
        <v>0</v>
      </c>
      <c r="AB2157">
        <f>VLOOKUP($D2157,metadata!$B$2:$Z$450,25,FALSE)</f>
        <v>0</v>
      </c>
    </row>
    <row r="2158" spans="3:28" x14ac:dyDescent="0.3">
      <c r="C2158">
        <v>2157</v>
      </c>
      <c r="D2158" s="11" t="str">
        <f t="shared" si="33"/>
        <v>19- Fuchu</v>
      </c>
      <c r="E2158" t="str">
        <f>VLOOKUP($D2158,metadata!$B$2:$S$450,2,FALSE)</f>
        <v>Kato, Y</v>
      </c>
      <c r="F2158" t="str">
        <f>VLOOKUP($D2158,metadata!$B$2:$S$450,3,FALSE)</f>
        <v>Geographic variation in photoperiodic response for the induction of pupal diapause in the Aristolochia-feeding butterfly Atrophaneura alcinous</v>
      </c>
      <c r="G2158" t="str">
        <f>VLOOKUP($D2158,metadata!$B$2:$S$450,4,FALSE)</f>
        <v>10.1303/aez.2005.347</v>
      </c>
      <c r="H2158" t="str">
        <f>VLOOKUP($D2158,metadata!$B$2:$S$450,5,FALSE)</f>
        <v>y</v>
      </c>
      <c r="I2158" t="str">
        <f>VLOOKUP($D2158,metadata!$B$2:$S$450,6,FALSE)</f>
        <v>a</v>
      </c>
      <c r="J2158" t="str">
        <f>VLOOKUP($D2158,metadata!$B$2:$S$450,7,FALSE)</f>
        <v>i</v>
      </c>
      <c r="K2158">
        <f>VLOOKUP($D2158,metadata!$B$2:$S$450,8,FALSE)</f>
        <v>7</v>
      </c>
      <c r="L2158">
        <f>VLOOKUP($D2158,metadata!$B$2:$S$450,9,FALSE)</f>
        <v>5</v>
      </c>
      <c r="M2158">
        <f>VLOOKUP($D2158,metadata!$B$2:$S$450,10,FALSE)</f>
        <v>0</v>
      </c>
      <c r="N2158" t="str">
        <f>VLOOKUP($D2158,metadata!$B$2:$S$450,11,FALSE)</f>
        <v>Atrophaneura alcinous</v>
      </c>
      <c r="O2158" t="str">
        <f>VLOOKUP($D2158,metadata!$B$2:$S$450,12,FALSE)</f>
        <v>lepidoptera</v>
      </c>
      <c r="P2158" t="str">
        <f>VLOOKUP($D2158,metadata!$B$2:$S$450,13,FALSE)</f>
        <v xml:space="preserve"> Fuchu</v>
      </c>
      <c r="Q2158">
        <f>VLOOKUP($D2158,metadata!$B$2:$S$450,14,FALSE)</f>
        <v>35.668968999999997</v>
      </c>
      <c r="R2158">
        <f>VLOOKUP($D2158,metadata!$B$2:$S$450,15,FALSE)</f>
        <v>139.47766899999999</v>
      </c>
      <c r="S2158">
        <f>VLOOKUP($D2158,metadata!$B$2:$S$450,16,FALSE)</f>
        <v>0.05</v>
      </c>
      <c r="T2158">
        <f>VLOOKUP($D2158,metadata!$B$2:$S$450,17,FALSE)</f>
        <v>50</v>
      </c>
      <c r="U2158">
        <f>VLOOKUP($D2158,metadata!$B$2:$S$450,18,FALSE)</f>
        <v>0</v>
      </c>
      <c r="V2158">
        <f>VLOOKUP($D2158,metadata!$B$2:$Z$450,19,FALSE)</f>
        <v>25</v>
      </c>
      <c r="W2158" t="str">
        <f>VLOOKUP($D2158,metadata!$B$2:$Z$450,20,FALSE)</f>
        <v>global average</v>
      </c>
      <c r="X2158">
        <f>VLOOKUP($D2158,metadata!$B$2:$Z$450,21,FALSE)</f>
        <v>0</v>
      </c>
      <c r="Y2158">
        <f>VLOOKUP($D2158,metadata!$B$2:$Z$450,22,FALSE)</f>
        <v>19</v>
      </c>
      <c r="Z2158">
        <f>VLOOKUP($D2158,metadata!$B$2:$Z$450,23,FALSE)</f>
        <v>0</v>
      </c>
      <c r="AA2158">
        <f>VLOOKUP($D2158,metadata!$B$2:$Z$450,24,FALSE)</f>
        <v>0</v>
      </c>
      <c r="AB2158">
        <f>VLOOKUP($D2158,metadata!$B$2:$Z$450,25,FALSE)</f>
        <v>0</v>
      </c>
    </row>
    <row r="2159" spans="3:28" x14ac:dyDescent="0.3">
      <c r="C2159">
        <v>2158</v>
      </c>
      <c r="D2159" s="11" t="str">
        <f t="shared" si="33"/>
        <v>19- Fuchu</v>
      </c>
      <c r="E2159" t="str">
        <f>VLOOKUP($D2159,metadata!$B$2:$S$450,2,FALSE)</f>
        <v>Kato, Y</v>
      </c>
      <c r="F2159" t="str">
        <f>VLOOKUP($D2159,metadata!$B$2:$S$450,3,FALSE)</f>
        <v>Geographic variation in photoperiodic response for the induction of pupal diapause in the Aristolochia-feeding butterfly Atrophaneura alcinous</v>
      </c>
      <c r="G2159" t="str">
        <f>VLOOKUP($D2159,metadata!$B$2:$S$450,4,FALSE)</f>
        <v>10.1303/aez.2005.347</v>
      </c>
      <c r="H2159" t="str">
        <f>VLOOKUP($D2159,metadata!$B$2:$S$450,5,FALSE)</f>
        <v>y</v>
      </c>
      <c r="I2159" t="str">
        <f>VLOOKUP($D2159,metadata!$B$2:$S$450,6,FALSE)</f>
        <v>a</v>
      </c>
      <c r="J2159" t="str">
        <f>VLOOKUP($D2159,metadata!$B$2:$S$450,7,FALSE)</f>
        <v>i</v>
      </c>
      <c r="K2159">
        <f>VLOOKUP($D2159,metadata!$B$2:$S$450,8,FALSE)</f>
        <v>7</v>
      </c>
      <c r="L2159">
        <f>VLOOKUP($D2159,metadata!$B$2:$S$450,9,FALSE)</f>
        <v>5</v>
      </c>
      <c r="M2159">
        <f>VLOOKUP($D2159,metadata!$B$2:$S$450,10,FALSE)</f>
        <v>0</v>
      </c>
      <c r="N2159" t="str">
        <f>VLOOKUP($D2159,metadata!$B$2:$S$450,11,FALSE)</f>
        <v>Atrophaneura alcinous</v>
      </c>
      <c r="O2159" t="str">
        <f>VLOOKUP($D2159,metadata!$B$2:$S$450,12,FALSE)</f>
        <v>lepidoptera</v>
      </c>
      <c r="P2159" t="str">
        <f>VLOOKUP($D2159,metadata!$B$2:$S$450,13,FALSE)</f>
        <v xml:space="preserve"> Fuchu</v>
      </c>
      <c r="Q2159">
        <f>VLOOKUP($D2159,metadata!$B$2:$S$450,14,FALSE)</f>
        <v>35.668968999999997</v>
      </c>
      <c r="R2159">
        <f>VLOOKUP($D2159,metadata!$B$2:$S$450,15,FALSE)</f>
        <v>139.47766899999999</v>
      </c>
      <c r="S2159">
        <f>VLOOKUP($D2159,metadata!$B$2:$S$450,16,FALSE)</f>
        <v>0.05</v>
      </c>
      <c r="T2159">
        <f>VLOOKUP($D2159,metadata!$B$2:$S$450,17,FALSE)</f>
        <v>50</v>
      </c>
      <c r="U2159">
        <f>VLOOKUP($D2159,metadata!$B$2:$S$450,18,FALSE)</f>
        <v>0</v>
      </c>
      <c r="V2159">
        <f>VLOOKUP($D2159,metadata!$B$2:$Z$450,19,FALSE)</f>
        <v>25</v>
      </c>
      <c r="W2159" t="str">
        <f>VLOOKUP($D2159,metadata!$B$2:$Z$450,20,FALSE)</f>
        <v>global average</v>
      </c>
      <c r="X2159">
        <f>VLOOKUP($D2159,metadata!$B$2:$Z$450,21,FALSE)</f>
        <v>0</v>
      </c>
      <c r="Y2159">
        <f>VLOOKUP($D2159,metadata!$B$2:$Z$450,22,FALSE)</f>
        <v>19</v>
      </c>
      <c r="Z2159">
        <f>VLOOKUP($D2159,metadata!$B$2:$Z$450,23,FALSE)</f>
        <v>0</v>
      </c>
      <c r="AA2159">
        <f>VLOOKUP($D2159,metadata!$B$2:$Z$450,24,FALSE)</f>
        <v>0</v>
      </c>
      <c r="AB2159">
        <f>VLOOKUP($D2159,metadata!$B$2:$Z$450,25,FALSE)</f>
        <v>0</v>
      </c>
    </row>
    <row r="2160" spans="3:28" x14ac:dyDescent="0.3">
      <c r="C2160">
        <v>2159</v>
      </c>
      <c r="D2160" s="11" t="str">
        <f t="shared" si="33"/>
        <v>19- Fuchu</v>
      </c>
      <c r="E2160" t="str">
        <f>VLOOKUP($D2160,metadata!$B$2:$S$450,2,FALSE)</f>
        <v>Kato, Y</v>
      </c>
      <c r="F2160" t="str">
        <f>VLOOKUP($D2160,metadata!$B$2:$S$450,3,FALSE)</f>
        <v>Geographic variation in photoperiodic response for the induction of pupal diapause in the Aristolochia-feeding butterfly Atrophaneura alcinous</v>
      </c>
      <c r="G2160" t="str">
        <f>VLOOKUP($D2160,metadata!$B$2:$S$450,4,FALSE)</f>
        <v>10.1303/aez.2005.347</v>
      </c>
      <c r="H2160" t="str">
        <f>VLOOKUP($D2160,metadata!$B$2:$S$450,5,FALSE)</f>
        <v>y</v>
      </c>
      <c r="I2160" t="str">
        <f>VLOOKUP($D2160,metadata!$B$2:$S$450,6,FALSE)</f>
        <v>a</v>
      </c>
      <c r="J2160" t="str">
        <f>VLOOKUP($D2160,metadata!$B$2:$S$450,7,FALSE)</f>
        <v>i</v>
      </c>
      <c r="K2160">
        <f>VLOOKUP($D2160,metadata!$B$2:$S$450,8,FALSE)</f>
        <v>7</v>
      </c>
      <c r="L2160">
        <f>VLOOKUP($D2160,metadata!$B$2:$S$450,9,FALSE)</f>
        <v>5</v>
      </c>
      <c r="M2160">
        <f>VLOOKUP($D2160,metadata!$B$2:$S$450,10,FALSE)</f>
        <v>0</v>
      </c>
      <c r="N2160" t="str">
        <f>VLOOKUP($D2160,metadata!$B$2:$S$450,11,FALSE)</f>
        <v>Atrophaneura alcinous</v>
      </c>
      <c r="O2160" t="str">
        <f>VLOOKUP($D2160,metadata!$B$2:$S$450,12,FALSE)</f>
        <v>lepidoptera</v>
      </c>
      <c r="P2160" t="str">
        <f>VLOOKUP($D2160,metadata!$B$2:$S$450,13,FALSE)</f>
        <v xml:space="preserve"> Fuchu</v>
      </c>
      <c r="Q2160">
        <f>VLOOKUP($D2160,metadata!$B$2:$S$450,14,FALSE)</f>
        <v>35.668968999999997</v>
      </c>
      <c r="R2160">
        <f>VLOOKUP($D2160,metadata!$B$2:$S$450,15,FALSE)</f>
        <v>139.47766899999999</v>
      </c>
      <c r="S2160">
        <f>VLOOKUP($D2160,metadata!$B$2:$S$450,16,FALSE)</f>
        <v>0.05</v>
      </c>
      <c r="T2160">
        <f>VLOOKUP($D2160,metadata!$B$2:$S$450,17,FALSE)</f>
        <v>50</v>
      </c>
      <c r="U2160">
        <f>VLOOKUP($D2160,metadata!$B$2:$S$450,18,FALSE)</f>
        <v>0</v>
      </c>
      <c r="V2160">
        <f>VLOOKUP($D2160,metadata!$B$2:$Z$450,19,FALSE)</f>
        <v>25</v>
      </c>
      <c r="W2160" t="str">
        <f>VLOOKUP($D2160,metadata!$B$2:$Z$450,20,FALSE)</f>
        <v>global average</v>
      </c>
      <c r="X2160">
        <f>VLOOKUP($D2160,metadata!$B$2:$Z$450,21,FALSE)</f>
        <v>0</v>
      </c>
      <c r="Y2160">
        <f>VLOOKUP($D2160,metadata!$B$2:$Z$450,22,FALSE)</f>
        <v>19</v>
      </c>
      <c r="Z2160">
        <f>VLOOKUP($D2160,metadata!$B$2:$Z$450,23,FALSE)</f>
        <v>0</v>
      </c>
      <c r="AA2160">
        <f>VLOOKUP($D2160,metadata!$B$2:$Z$450,24,FALSE)</f>
        <v>0</v>
      </c>
      <c r="AB2160">
        <f>VLOOKUP($D2160,metadata!$B$2:$Z$450,25,FALSE)</f>
        <v>0</v>
      </c>
    </row>
    <row r="2161" spans="3:28" x14ac:dyDescent="0.3">
      <c r="C2161">
        <v>2160</v>
      </c>
      <c r="D2161" s="11" t="str">
        <f t="shared" si="33"/>
        <v>19- Fuchu</v>
      </c>
      <c r="E2161" t="str">
        <f>VLOOKUP($D2161,metadata!$B$2:$S$450,2,FALSE)</f>
        <v>Kato, Y</v>
      </c>
      <c r="F2161" t="str">
        <f>VLOOKUP($D2161,metadata!$B$2:$S$450,3,FALSE)</f>
        <v>Geographic variation in photoperiodic response for the induction of pupal diapause in the Aristolochia-feeding butterfly Atrophaneura alcinous</v>
      </c>
      <c r="G2161" t="str">
        <f>VLOOKUP($D2161,metadata!$B$2:$S$450,4,FALSE)</f>
        <v>10.1303/aez.2005.347</v>
      </c>
      <c r="H2161" t="str">
        <f>VLOOKUP($D2161,metadata!$B$2:$S$450,5,FALSE)</f>
        <v>y</v>
      </c>
      <c r="I2161" t="str">
        <f>VLOOKUP($D2161,metadata!$B$2:$S$450,6,FALSE)</f>
        <v>a</v>
      </c>
      <c r="J2161" t="str">
        <f>VLOOKUP($D2161,metadata!$B$2:$S$450,7,FALSE)</f>
        <v>i</v>
      </c>
      <c r="K2161">
        <f>VLOOKUP($D2161,metadata!$B$2:$S$450,8,FALSE)</f>
        <v>7</v>
      </c>
      <c r="L2161">
        <f>VLOOKUP($D2161,metadata!$B$2:$S$450,9,FALSE)</f>
        <v>5</v>
      </c>
      <c r="M2161">
        <f>VLOOKUP($D2161,metadata!$B$2:$S$450,10,FALSE)</f>
        <v>0</v>
      </c>
      <c r="N2161" t="str">
        <f>VLOOKUP($D2161,metadata!$B$2:$S$450,11,FALSE)</f>
        <v>Atrophaneura alcinous</v>
      </c>
      <c r="O2161" t="str">
        <f>VLOOKUP($D2161,metadata!$B$2:$S$450,12,FALSE)</f>
        <v>lepidoptera</v>
      </c>
      <c r="P2161" t="str">
        <f>VLOOKUP($D2161,metadata!$B$2:$S$450,13,FALSE)</f>
        <v xml:space="preserve"> Fuchu</v>
      </c>
      <c r="Q2161">
        <f>VLOOKUP($D2161,metadata!$B$2:$S$450,14,FALSE)</f>
        <v>35.668968999999997</v>
      </c>
      <c r="R2161">
        <f>VLOOKUP($D2161,metadata!$B$2:$S$450,15,FALSE)</f>
        <v>139.47766899999999</v>
      </c>
      <c r="S2161">
        <f>VLOOKUP($D2161,metadata!$B$2:$S$450,16,FALSE)</f>
        <v>0.05</v>
      </c>
      <c r="T2161">
        <f>VLOOKUP($D2161,metadata!$B$2:$S$450,17,FALSE)</f>
        <v>50</v>
      </c>
      <c r="U2161">
        <f>VLOOKUP($D2161,metadata!$B$2:$S$450,18,FALSE)</f>
        <v>0</v>
      </c>
      <c r="V2161">
        <f>VLOOKUP($D2161,metadata!$B$2:$Z$450,19,FALSE)</f>
        <v>25</v>
      </c>
      <c r="W2161" t="str">
        <f>VLOOKUP($D2161,metadata!$B$2:$Z$450,20,FALSE)</f>
        <v>global average</v>
      </c>
      <c r="X2161">
        <f>VLOOKUP($D2161,metadata!$B$2:$Z$450,21,FALSE)</f>
        <v>0</v>
      </c>
      <c r="Y2161">
        <f>VLOOKUP($D2161,metadata!$B$2:$Z$450,22,FALSE)</f>
        <v>19</v>
      </c>
      <c r="Z2161">
        <f>VLOOKUP($D2161,metadata!$B$2:$Z$450,23,FALSE)</f>
        <v>0</v>
      </c>
      <c r="AA2161">
        <f>VLOOKUP($D2161,metadata!$B$2:$Z$450,24,FALSE)</f>
        <v>0</v>
      </c>
      <c r="AB2161">
        <f>VLOOKUP($D2161,metadata!$B$2:$Z$450,25,FALSE)</f>
        <v>0</v>
      </c>
    </row>
    <row r="2162" spans="3:28" x14ac:dyDescent="0.3">
      <c r="C2162">
        <v>2161</v>
      </c>
      <c r="D2162" s="11" t="str">
        <f t="shared" si="33"/>
        <v>19- Fuchu</v>
      </c>
      <c r="E2162" t="str">
        <f>VLOOKUP($D2162,metadata!$B$2:$S$450,2,FALSE)</f>
        <v>Kato, Y</v>
      </c>
      <c r="F2162" t="str">
        <f>VLOOKUP($D2162,metadata!$B$2:$S$450,3,FALSE)</f>
        <v>Geographic variation in photoperiodic response for the induction of pupal diapause in the Aristolochia-feeding butterfly Atrophaneura alcinous</v>
      </c>
      <c r="G2162" t="str">
        <f>VLOOKUP($D2162,metadata!$B$2:$S$450,4,FALSE)</f>
        <v>10.1303/aez.2005.347</v>
      </c>
      <c r="H2162" t="str">
        <f>VLOOKUP($D2162,metadata!$B$2:$S$450,5,FALSE)</f>
        <v>y</v>
      </c>
      <c r="I2162" t="str">
        <f>VLOOKUP($D2162,metadata!$B$2:$S$450,6,FALSE)</f>
        <v>a</v>
      </c>
      <c r="J2162" t="str">
        <f>VLOOKUP($D2162,metadata!$B$2:$S$450,7,FALSE)</f>
        <v>i</v>
      </c>
      <c r="K2162">
        <f>VLOOKUP($D2162,metadata!$B$2:$S$450,8,FALSE)</f>
        <v>7</v>
      </c>
      <c r="L2162">
        <f>VLOOKUP($D2162,metadata!$B$2:$S$450,9,FALSE)</f>
        <v>5</v>
      </c>
      <c r="M2162">
        <f>VLOOKUP($D2162,metadata!$B$2:$S$450,10,FALSE)</f>
        <v>0</v>
      </c>
      <c r="N2162" t="str">
        <f>VLOOKUP($D2162,metadata!$B$2:$S$450,11,FALSE)</f>
        <v>Atrophaneura alcinous</v>
      </c>
      <c r="O2162" t="str">
        <f>VLOOKUP($D2162,metadata!$B$2:$S$450,12,FALSE)</f>
        <v>lepidoptera</v>
      </c>
      <c r="P2162" t="str">
        <f>VLOOKUP($D2162,metadata!$B$2:$S$450,13,FALSE)</f>
        <v xml:space="preserve"> Fuchu</v>
      </c>
      <c r="Q2162">
        <f>VLOOKUP($D2162,metadata!$B$2:$S$450,14,FALSE)</f>
        <v>35.668968999999997</v>
      </c>
      <c r="R2162">
        <f>VLOOKUP($D2162,metadata!$B$2:$S$450,15,FALSE)</f>
        <v>139.47766899999999</v>
      </c>
      <c r="S2162">
        <f>VLOOKUP($D2162,metadata!$B$2:$S$450,16,FALSE)</f>
        <v>0.05</v>
      </c>
      <c r="T2162">
        <f>VLOOKUP($D2162,metadata!$B$2:$S$450,17,FALSE)</f>
        <v>50</v>
      </c>
      <c r="U2162">
        <f>VLOOKUP($D2162,metadata!$B$2:$S$450,18,FALSE)</f>
        <v>0</v>
      </c>
      <c r="V2162">
        <f>VLOOKUP($D2162,metadata!$B$2:$Z$450,19,FALSE)</f>
        <v>25</v>
      </c>
      <c r="W2162" t="str">
        <f>VLOOKUP($D2162,metadata!$B$2:$Z$450,20,FALSE)</f>
        <v>global average</v>
      </c>
      <c r="X2162">
        <f>VLOOKUP($D2162,metadata!$B$2:$Z$450,21,FALSE)</f>
        <v>0</v>
      </c>
      <c r="Y2162">
        <f>VLOOKUP($D2162,metadata!$B$2:$Z$450,22,FALSE)</f>
        <v>19</v>
      </c>
      <c r="Z2162">
        <f>VLOOKUP($D2162,metadata!$B$2:$Z$450,23,FALSE)</f>
        <v>0</v>
      </c>
      <c r="AA2162">
        <f>VLOOKUP($D2162,metadata!$B$2:$Z$450,24,FALSE)</f>
        <v>0</v>
      </c>
      <c r="AB2162">
        <f>VLOOKUP($D2162,metadata!$B$2:$Z$450,25,FALSE)</f>
        <v>0</v>
      </c>
    </row>
    <row r="2163" spans="3:28" x14ac:dyDescent="0.3">
      <c r="C2163">
        <v>2162</v>
      </c>
      <c r="D2163" s="11" t="str">
        <f t="shared" si="33"/>
        <v>19- Fuchu</v>
      </c>
      <c r="E2163" t="str">
        <f>VLOOKUP($D2163,metadata!$B$2:$S$450,2,FALSE)</f>
        <v>Kato, Y</v>
      </c>
      <c r="F2163" t="str">
        <f>VLOOKUP($D2163,metadata!$B$2:$S$450,3,FALSE)</f>
        <v>Geographic variation in photoperiodic response for the induction of pupal diapause in the Aristolochia-feeding butterfly Atrophaneura alcinous</v>
      </c>
      <c r="G2163" t="str">
        <f>VLOOKUP($D2163,metadata!$B$2:$S$450,4,FALSE)</f>
        <v>10.1303/aez.2005.347</v>
      </c>
      <c r="H2163" t="str">
        <f>VLOOKUP($D2163,metadata!$B$2:$S$450,5,FALSE)</f>
        <v>y</v>
      </c>
      <c r="I2163" t="str">
        <f>VLOOKUP($D2163,metadata!$B$2:$S$450,6,FALSE)</f>
        <v>a</v>
      </c>
      <c r="J2163" t="str">
        <f>VLOOKUP($D2163,metadata!$B$2:$S$450,7,FALSE)</f>
        <v>i</v>
      </c>
      <c r="K2163">
        <f>VLOOKUP($D2163,metadata!$B$2:$S$450,8,FALSE)</f>
        <v>7</v>
      </c>
      <c r="L2163">
        <f>VLOOKUP($D2163,metadata!$B$2:$S$450,9,FALSE)</f>
        <v>5</v>
      </c>
      <c r="M2163">
        <f>VLOOKUP($D2163,metadata!$B$2:$S$450,10,FALSE)</f>
        <v>0</v>
      </c>
      <c r="N2163" t="str">
        <f>VLOOKUP($D2163,metadata!$B$2:$S$450,11,FALSE)</f>
        <v>Atrophaneura alcinous</v>
      </c>
      <c r="O2163" t="str">
        <f>VLOOKUP($D2163,metadata!$B$2:$S$450,12,FALSE)</f>
        <v>lepidoptera</v>
      </c>
      <c r="P2163" t="str">
        <f>VLOOKUP($D2163,metadata!$B$2:$S$450,13,FALSE)</f>
        <v xml:space="preserve"> Fuchu</v>
      </c>
      <c r="Q2163">
        <f>VLOOKUP($D2163,metadata!$B$2:$S$450,14,FALSE)</f>
        <v>35.668968999999997</v>
      </c>
      <c r="R2163">
        <f>VLOOKUP($D2163,metadata!$B$2:$S$450,15,FALSE)</f>
        <v>139.47766899999999</v>
      </c>
      <c r="S2163">
        <f>VLOOKUP($D2163,metadata!$B$2:$S$450,16,FALSE)</f>
        <v>0.05</v>
      </c>
      <c r="T2163">
        <f>VLOOKUP($D2163,metadata!$B$2:$S$450,17,FALSE)</f>
        <v>50</v>
      </c>
      <c r="U2163">
        <f>VLOOKUP($D2163,metadata!$B$2:$S$450,18,FALSE)</f>
        <v>0</v>
      </c>
      <c r="V2163">
        <f>VLOOKUP($D2163,metadata!$B$2:$Z$450,19,FALSE)</f>
        <v>25</v>
      </c>
      <c r="W2163" t="str">
        <f>VLOOKUP($D2163,metadata!$B$2:$Z$450,20,FALSE)</f>
        <v>global average</v>
      </c>
      <c r="X2163">
        <f>VLOOKUP($D2163,metadata!$B$2:$Z$450,21,FALSE)</f>
        <v>0</v>
      </c>
      <c r="Y2163">
        <f>VLOOKUP($D2163,metadata!$B$2:$Z$450,22,FALSE)</f>
        <v>19</v>
      </c>
      <c r="Z2163">
        <f>VLOOKUP($D2163,metadata!$B$2:$Z$450,23,FALSE)</f>
        <v>0</v>
      </c>
      <c r="AA2163">
        <f>VLOOKUP($D2163,metadata!$B$2:$Z$450,24,FALSE)</f>
        <v>0</v>
      </c>
      <c r="AB2163">
        <f>VLOOKUP($D2163,metadata!$B$2:$Z$450,25,FALSE)</f>
        <v>0</v>
      </c>
    </row>
    <row r="2164" spans="3:28" x14ac:dyDescent="0.3">
      <c r="C2164">
        <v>2163</v>
      </c>
      <c r="D2164" s="11" t="str">
        <f t="shared" si="33"/>
        <v>19- Fuchu</v>
      </c>
      <c r="E2164" t="str">
        <f>VLOOKUP($D2164,metadata!$B$2:$S$450,2,FALSE)</f>
        <v>Kato, Y</v>
      </c>
      <c r="F2164" t="str">
        <f>VLOOKUP($D2164,metadata!$B$2:$S$450,3,FALSE)</f>
        <v>Geographic variation in photoperiodic response for the induction of pupal diapause in the Aristolochia-feeding butterfly Atrophaneura alcinous</v>
      </c>
      <c r="G2164" t="str">
        <f>VLOOKUP($D2164,metadata!$B$2:$S$450,4,FALSE)</f>
        <v>10.1303/aez.2005.347</v>
      </c>
      <c r="H2164" t="str">
        <f>VLOOKUP($D2164,metadata!$B$2:$S$450,5,FALSE)</f>
        <v>y</v>
      </c>
      <c r="I2164" t="str">
        <f>VLOOKUP($D2164,metadata!$B$2:$S$450,6,FALSE)</f>
        <v>a</v>
      </c>
      <c r="J2164" t="str">
        <f>VLOOKUP($D2164,metadata!$B$2:$S$450,7,FALSE)</f>
        <v>i</v>
      </c>
      <c r="K2164">
        <f>VLOOKUP($D2164,metadata!$B$2:$S$450,8,FALSE)</f>
        <v>7</v>
      </c>
      <c r="L2164">
        <f>VLOOKUP($D2164,metadata!$B$2:$S$450,9,FALSE)</f>
        <v>5</v>
      </c>
      <c r="M2164">
        <f>VLOOKUP($D2164,metadata!$B$2:$S$450,10,FALSE)</f>
        <v>0</v>
      </c>
      <c r="N2164" t="str">
        <f>VLOOKUP($D2164,metadata!$B$2:$S$450,11,FALSE)</f>
        <v>Atrophaneura alcinous</v>
      </c>
      <c r="O2164" t="str">
        <f>VLOOKUP($D2164,metadata!$B$2:$S$450,12,FALSE)</f>
        <v>lepidoptera</v>
      </c>
      <c r="P2164" t="str">
        <f>VLOOKUP($D2164,metadata!$B$2:$S$450,13,FALSE)</f>
        <v xml:space="preserve"> Fuchu</v>
      </c>
      <c r="Q2164">
        <f>VLOOKUP($D2164,metadata!$B$2:$S$450,14,FALSE)</f>
        <v>35.668968999999997</v>
      </c>
      <c r="R2164">
        <f>VLOOKUP($D2164,metadata!$B$2:$S$450,15,FALSE)</f>
        <v>139.47766899999999</v>
      </c>
      <c r="S2164">
        <f>VLOOKUP($D2164,metadata!$B$2:$S$450,16,FALSE)</f>
        <v>0.05</v>
      </c>
      <c r="T2164">
        <f>VLOOKUP($D2164,metadata!$B$2:$S$450,17,FALSE)</f>
        <v>50</v>
      </c>
      <c r="U2164">
        <f>VLOOKUP($D2164,metadata!$B$2:$S$450,18,FALSE)</f>
        <v>0</v>
      </c>
      <c r="V2164">
        <f>VLOOKUP($D2164,metadata!$B$2:$Z$450,19,FALSE)</f>
        <v>25</v>
      </c>
      <c r="W2164" t="str">
        <f>VLOOKUP($D2164,metadata!$B$2:$Z$450,20,FALSE)</f>
        <v>global average</v>
      </c>
      <c r="X2164">
        <f>VLOOKUP($D2164,metadata!$B$2:$Z$450,21,FALSE)</f>
        <v>0</v>
      </c>
      <c r="Y2164">
        <f>VLOOKUP($D2164,metadata!$B$2:$Z$450,22,FALSE)</f>
        <v>19</v>
      </c>
      <c r="Z2164">
        <f>VLOOKUP($D2164,metadata!$B$2:$Z$450,23,FALSE)</f>
        <v>0</v>
      </c>
      <c r="AA2164">
        <f>VLOOKUP($D2164,metadata!$B$2:$Z$450,24,FALSE)</f>
        <v>0</v>
      </c>
      <c r="AB2164">
        <f>VLOOKUP($D2164,metadata!$B$2:$Z$450,25,FALSE)</f>
        <v>0</v>
      </c>
    </row>
    <row r="2165" spans="3:28" x14ac:dyDescent="0.3">
      <c r="C2165">
        <v>2164</v>
      </c>
      <c r="D2165" s="11" t="str">
        <f t="shared" si="33"/>
        <v>19- Fuchu</v>
      </c>
      <c r="E2165" t="str">
        <f>VLOOKUP($D2165,metadata!$B$2:$S$450,2,FALSE)</f>
        <v>Kato, Y</v>
      </c>
      <c r="F2165" t="str">
        <f>VLOOKUP($D2165,metadata!$B$2:$S$450,3,FALSE)</f>
        <v>Geographic variation in photoperiodic response for the induction of pupal diapause in the Aristolochia-feeding butterfly Atrophaneura alcinous</v>
      </c>
      <c r="G2165" t="str">
        <f>VLOOKUP($D2165,metadata!$B$2:$S$450,4,FALSE)</f>
        <v>10.1303/aez.2005.347</v>
      </c>
      <c r="H2165" t="str">
        <f>VLOOKUP($D2165,metadata!$B$2:$S$450,5,FALSE)</f>
        <v>y</v>
      </c>
      <c r="I2165" t="str">
        <f>VLOOKUP($D2165,metadata!$B$2:$S$450,6,FALSE)</f>
        <v>a</v>
      </c>
      <c r="J2165" t="str">
        <f>VLOOKUP($D2165,metadata!$B$2:$S$450,7,FALSE)</f>
        <v>i</v>
      </c>
      <c r="K2165">
        <f>VLOOKUP($D2165,metadata!$B$2:$S$450,8,FALSE)</f>
        <v>7</v>
      </c>
      <c r="L2165">
        <f>VLOOKUP($D2165,metadata!$B$2:$S$450,9,FALSE)</f>
        <v>5</v>
      </c>
      <c r="M2165">
        <f>VLOOKUP($D2165,metadata!$B$2:$S$450,10,FALSE)</f>
        <v>0</v>
      </c>
      <c r="N2165" t="str">
        <f>VLOOKUP($D2165,metadata!$B$2:$S$450,11,FALSE)</f>
        <v>Atrophaneura alcinous</v>
      </c>
      <c r="O2165" t="str">
        <f>VLOOKUP($D2165,metadata!$B$2:$S$450,12,FALSE)</f>
        <v>lepidoptera</v>
      </c>
      <c r="P2165" t="str">
        <f>VLOOKUP($D2165,metadata!$B$2:$S$450,13,FALSE)</f>
        <v xml:space="preserve"> Fuchu</v>
      </c>
      <c r="Q2165">
        <f>VLOOKUP($D2165,metadata!$B$2:$S$450,14,FALSE)</f>
        <v>35.668968999999997</v>
      </c>
      <c r="R2165">
        <f>VLOOKUP($D2165,metadata!$B$2:$S$450,15,FALSE)</f>
        <v>139.47766899999999</v>
      </c>
      <c r="S2165">
        <f>VLOOKUP($D2165,metadata!$B$2:$S$450,16,FALSE)</f>
        <v>0.05</v>
      </c>
      <c r="T2165">
        <f>VLOOKUP($D2165,metadata!$B$2:$S$450,17,FALSE)</f>
        <v>50</v>
      </c>
      <c r="U2165">
        <f>VLOOKUP($D2165,metadata!$B$2:$S$450,18,FALSE)</f>
        <v>0</v>
      </c>
      <c r="V2165">
        <f>VLOOKUP($D2165,metadata!$B$2:$Z$450,19,FALSE)</f>
        <v>25</v>
      </c>
      <c r="W2165" t="str">
        <f>VLOOKUP($D2165,metadata!$B$2:$Z$450,20,FALSE)</f>
        <v>global average</v>
      </c>
      <c r="X2165">
        <f>VLOOKUP($D2165,metadata!$B$2:$Z$450,21,FALSE)</f>
        <v>0</v>
      </c>
      <c r="Y2165">
        <f>VLOOKUP($D2165,metadata!$B$2:$Z$450,22,FALSE)</f>
        <v>19</v>
      </c>
      <c r="Z2165">
        <f>VLOOKUP($D2165,metadata!$B$2:$Z$450,23,FALSE)</f>
        <v>0</v>
      </c>
      <c r="AA2165">
        <f>VLOOKUP($D2165,metadata!$B$2:$Z$450,24,FALSE)</f>
        <v>0</v>
      </c>
      <c r="AB2165">
        <f>VLOOKUP($D2165,metadata!$B$2:$Z$450,25,FALSE)</f>
        <v>0</v>
      </c>
    </row>
    <row r="2166" spans="3:28" x14ac:dyDescent="0.3">
      <c r="C2166">
        <v>2165</v>
      </c>
      <c r="D2166" s="11" t="str">
        <f t="shared" si="33"/>
        <v>19- Fuchu</v>
      </c>
      <c r="E2166" t="str">
        <f>VLOOKUP($D2166,metadata!$B$2:$S$450,2,FALSE)</f>
        <v>Kato, Y</v>
      </c>
      <c r="F2166" t="str">
        <f>VLOOKUP($D2166,metadata!$B$2:$S$450,3,FALSE)</f>
        <v>Geographic variation in photoperiodic response for the induction of pupal diapause in the Aristolochia-feeding butterfly Atrophaneura alcinous</v>
      </c>
      <c r="G2166" t="str">
        <f>VLOOKUP($D2166,metadata!$B$2:$S$450,4,FALSE)</f>
        <v>10.1303/aez.2005.347</v>
      </c>
      <c r="H2166" t="str">
        <f>VLOOKUP($D2166,metadata!$B$2:$S$450,5,FALSE)</f>
        <v>y</v>
      </c>
      <c r="I2166" t="str">
        <f>VLOOKUP($D2166,metadata!$B$2:$S$450,6,FALSE)</f>
        <v>a</v>
      </c>
      <c r="J2166" t="str">
        <f>VLOOKUP($D2166,metadata!$B$2:$S$450,7,FALSE)</f>
        <v>i</v>
      </c>
      <c r="K2166">
        <f>VLOOKUP($D2166,metadata!$B$2:$S$450,8,FALSE)</f>
        <v>7</v>
      </c>
      <c r="L2166">
        <f>VLOOKUP($D2166,metadata!$B$2:$S$450,9,FALSE)</f>
        <v>5</v>
      </c>
      <c r="M2166">
        <f>VLOOKUP($D2166,metadata!$B$2:$S$450,10,FALSE)</f>
        <v>0</v>
      </c>
      <c r="N2166" t="str">
        <f>VLOOKUP($D2166,metadata!$B$2:$S$450,11,FALSE)</f>
        <v>Atrophaneura alcinous</v>
      </c>
      <c r="O2166" t="str">
        <f>VLOOKUP($D2166,metadata!$B$2:$S$450,12,FALSE)</f>
        <v>lepidoptera</v>
      </c>
      <c r="P2166" t="str">
        <f>VLOOKUP($D2166,metadata!$B$2:$S$450,13,FALSE)</f>
        <v xml:space="preserve"> Fuchu</v>
      </c>
      <c r="Q2166">
        <f>VLOOKUP($D2166,metadata!$B$2:$S$450,14,FALSE)</f>
        <v>35.668968999999997</v>
      </c>
      <c r="R2166">
        <f>VLOOKUP($D2166,metadata!$B$2:$S$450,15,FALSE)</f>
        <v>139.47766899999999</v>
      </c>
      <c r="S2166">
        <f>VLOOKUP($D2166,metadata!$B$2:$S$450,16,FALSE)</f>
        <v>0.05</v>
      </c>
      <c r="T2166">
        <f>VLOOKUP($D2166,metadata!$B$2:$S$450,17,FALSE)</f>
        <v>50</v>
      </c>
      <c r="U2166">
        <f>VLOOKUP($D2166,metadata!$B$2:$S$450,18,FALSE)</f>
        <v>0</v>
      </c>
      <c r="V2166">
        <f>VLOOKUP($D2166,metadata!$B$2:$Z$450,19,FALSE)</f>
        <v>25</v>
      </c>
      <c r="W2166" t="str">
        <f>VLOOKUP($D2166,metadata!$B$2:$Z$450,20,FALSE)</f>
        <v>global average</v>
      </c>
      <c r="X2166">
        <f>VLOOKUP($D2166,metadata!$B$2:$Z$450,21,FALSE)</f>
        <v>0</v>
      </c>
      <c r="Y2166">
        <f>VLOOKUP($D2166,metadata!$B$2:$Z$450,22,FALSE)</f>
        <v>19</v>
      </c>
      <c r="Z2166">
        <f>VLOOKUP($D2166,metadata!$B$2:$Z$450,23,FALSE)</f>
        <v>0</v>
      </c>
      <c r="AA2166">
        <f>VLOOKUP($D2166,metadata!$B$2:$Z$450,24,FALSE)</f>
        <v>0</v>
      </c>
      <c r="AB2166">
        <f>VLOOKUP($D2166,metadata!$B$2:$Z$450,25,FALSE)</f>
        <v>0</v>
      </c>
    </row>
    <row r="2167" spans="3:28" x14ac:dyDescent="0.3">
      <c r="C2167">
        <v>2166</v>
      </c>
      <c r="D2167" s="11" t="str">
        <f t="shared" si="33"/>
        <v>19- Fuchu</v>
      </c>
      <c r="E2167" t="str">
        <f>VLOOKUP($D2167,metadata!$B$2:$S$450,2,FALSE)</f>
        <v>Kato, Y</v>
      </c>
      <c r="F2167" t="str">
        <f>VLOOKUP($D2167,metadata!$B$2:$S$450,3,FALSE)</f>
        <v>Geographic variation in photoperiodic response for the induction of pupal diapause in the Aristolochia-feeding butterfly Atrophaneura alcinous</v>
      </c>
      <c r="G2167" t="str">
        <f>VLOOKUP($D2167,metadata!$B$2:$S$450,4,FALSE)</f>
        <v>10.1303/aez.2005.347</v>
      </c>
      <c r="H2167" t="str">
        <f>VLOOKUP($D2167,metadata!$B$2:$S$450,5,FALSE)</f>
        <v>y</v>
      </c>
      <c r="I2167" t="str">
        <f>VLOOKUP($D2167,metadata!$B$2:$S$450,6,FALSE)</f>
        <v>a</v>
      </c>
      <c r="J2167" t="str">
        <f>VLOOKUP($D2167,metadata!$B$2:$S$450,7,FALSE)</f>
        <v>i</v>
      </c>
      <c r="K2167">
        <f>VLOOKUP($D2167,metadata!$B$2:$S$450,8,FALSE)</f>
        <v>7</v>
      </c>
      <c r="L2167">
        <f>VLOOKUP($D2167,metadata!$B$2:$S$450,9,FALSE)</f>
        <v>5</v>
      </c>
      <c r="M2167">
        <f>VLOOKUP($D2167,metadata!$B$2:$S$450,10,FALSE)</f>
        <v>0</v>
      </c>
      <c r="N2167" t="str">
        <f>VLOOKUP($D2167,metadata!$B$2:$S$450,11,FALSE)</f>
        <v>Atrophaneura alcinous</v>
      </c>
      <c r="O2167" t="str">
        <f>VLOOKUP($D2167,metadata!$B$2:$S$450,12,FALSE)</f>
        <v>lepidoptera</v>
      </c>
      <c r="P2167" t="str">
        <f>VLOOKUP($D2167,metadata!$B$2:$S$450,13,FALSE)</f>
        <v xml:space="preserve"> Fuchu</v>
      </c>
      <c r="Q2167">
        <f>VLOOKUP($D2167,metadata!$B$2:$S$450,14,FALSE)</f>
        <v>35.668968999999997</v>
      </c>
      <c r="R2167">
        <f>VLOOKUP($D2167,metadata!$B$2:$S$450,15,FALSE)</f>
        <v>139.47766899999999</v>
      </c>
      <c r="S2167">
        <f>VLOOKUP($D2167,metadata!$B$2:$S$450,16,FALSE)</f>
        <v>0.05</v>
      </c>
      <c r="T2167">
        <f>VLOOKUP($D2167,metadata!$B$2:$S$450,17,FALSE)</f>
        <v>50</v>
      </c>
      <c r="U2167">
        <f>VLOOKUP($D2167,metadata!$B$2:$S$450,18,FALSE)</f>
        <v>0</v>
      </c>
      <c r="V2167">
        <f>VLOOKUP($D2167,metadata!$B$2:$Z$450,19,FALSE)</f>
        <v>25</v>
      </c>
      <c r="W2167" t="str">
        <f>VLOOKUP($D2167,metadata!$B$2:$Z$450,20,FALSE)</f>
        <v>global average</v>
      </c>
      <c r="X2167">
        <f>VLOOKUP($D2167,metadata!$B$2:$Z$450,21,FALSE)</f>
        <v>0</v>
      </c>
      <c r="Y2167">
        <f>VLOOKUP($D2167,metadata!$B$2:$Z$450,22,FALSE)</f>
        <v>19</v>
      </c>
      <c r="Z2167">
        <f>VLOOKUP($D2167,metadata!$B$2:$Z$450,23,FALSE)</f>
        <v>0</v>
      </c>
      <c r="AA2167">
        <f>VLOOKUP($D2167,metadata!$B$2:$Z$450,24,FALSE)</f>
        <v>0</v>
      </c>
      <c r="AB2167">
        <f>VLOOKUP($D2167,metadata!$B$2:$Z$450,25,FALSE)</f>
        <v>0</v>
      </c>
    </row>
    <row r="2168" spans="3:28" x14ac:dyDescent="0.3">
      <c r="C2168">
        <v>2167</v>
      </c>
      <c r="D2168" s="11" t="str">
        <f t="shared" si="33"/>
        <v>19- Fuchu</v>
      </c>
      <c r="E2168" t="str">
        <f>VLOOKUP($D2168,metadata!$B$2:$S$450,2,FALSE)</f>
        <v>Kato, Y</v>
      </c>
      <c r="F2168" t="str">
        <f>VLOOKUP($D2168,metadata!$B$2:$S$450,3,FALSE)</f>
        <v>Geographic variation in photoperiodic response for the induction of pupal diapause in the Aristolochia-feeding butterfly Atrophaneura alcinous</v>
      </c>
      <c r="G2168" t="str">
        <f>VLOOKUP($D2168,metadata!$B$2:$S$450,4,FALSE)</f>
        <v>10.1303/aez.2005.347</v>
      </c>
      <c r="H2168" t="str">
        <f>VLOOKUP($D2168,metadata!$B$2:$S$450,5,FALSE)</f>
        <v>y</v>
      </c>
      <c r="I2168" t="str">
        <f>VLOOKUP($D2168,metadata!$B$2:$S$450,6,FALSE)</f>
        <v>a</v>
      </c>
      <c r="J2168" t="str">
        <f>VLOOKUP($D2168,metadata!$B$2:$S$450,7,FALSE)</f>
        <v>i</v>
      </c>
      <c r="K2168">
        <f>VLOOKUP($D2168,metadata!$B$2:$S$450,8,FALSE)</f>
        <v>7</v>
      </c>
      <c r="L2168">
        <f>VLOOKUP($D2168,metadata!$B$2:$S$450,9,FALSE)</f>
        <v>5</v>
      </c>
      <c r="M2168">
        <f>VLOOKUP($D2168,metadata!$B$2:$S$450,10,FALSE)</f>
        <v>0</v>
      </c>
      <c r="N2168" t="str">
        <f>VLOOKUP($D2168,metadata!$B$2:$S$450,11,FALSE)</f>
        <v>Atrophaneura alcinous</v>
      </c>
      <c r="O2168" t="str">
        <f>VLOOKUP($D2168,metadata!$B$2:$S$450,12,FALSE)</f>
        <v>lepidoptera</v>
      </c>
      <c r="P2168" t="str">
        <f>VLOOKUP($D2168,metadata!$B$2:$S$450,13,FALSE)</f>
        <v xml:space="preserve"> Fuchu</v>
      </c>
      <c r="Q2168">
        <f>VLOOKUP($D2168,metadata!$B$2:$S$450,14,FALSE)</f>
        <v>35.668968999999997</v>
      </c>
      <c r="R2168">
        <f>VLOOKUP($D2168,metadata!$B$2:$S$450,15,FALSE)</f>
        <v>139.47766899999999</v>
      </c>
      <c r="S2168">
        <f>VLOOKUP($D2168,metadata!$B$2:$S$450,16,FALSE)</f>
        <v>0.05</v>
      </c>
      <c r="T2168">
        <f>VLOOKUP($D2168,metadata!$B$2:$S$450,17,FALSE)</f>
        <v>50</v>
      </c>
      <c r="U2168">
        <f>VLOOKUP($D2168,metadata!$B$2:$S$450,18,FALSE)</f>
        <v>0</v>
      </c>
      <c r="V2168">
        <f>VLOOKUP($D2168,metadata!$B$2:$Z$450,19,FALSE)</f>
        <v>25</v>
      </c>
      <c r="W2168" t="str">
        <f>VLOOKUP($D2168,metadata!$B$2:$Z$450,20,FALSE)</f>
        <v>global average</v>
      </c>
      <c r="X2168">
        <f>VLOOKUP($D2168,metadata!$B$2:$Z$450,21,FALSE)</f>
        <v>0</v>
      </c>
      <c r="Y2168">
        <f>VLOOKUP($D2168,metadata!$B$2:$Z$450,22,FALSE)</f>
        <v>19</v>
      </c>
      <c r="Z2168">
        <f>VLOOKUP($D2168,metadata!$B$2:$Z$450,23,FALSE)</f>
        <v>0</v>
      </c>
      <c r="AA2168">
        <f>VLOOKUP($D2168,metadata!$B$2:$Z$450,24,FALSE)</f>
        <v>0</v>
      </c>
      <c r="AB2168">
        <f>VLOOKUP($D2168,metadata!$B$2:$Z$450,25,FALSE)</f>
        <v>0</v>
      </c>
    </row>
    <row r="2169" spans="3:28" x14ac:dyDescent="0.3">
      <c r="C2169">
        <v>2168</v>
      </c>
      <c r="D2169" s="11" t="str">
        <f t="shared" si="33"/>
        <v>19- Fuchu</v>
      </c>
      <c r="E2169" t="str">
        <f>VLOOKUP($D2169,metadata!$B$2:$S$450,2,FALSE)</f>
        <v>Kato, Y</v>
      </c>
      <c r="F2169" t="str">
        <f>VLOOKUP($D2169,metadata!$B$2:$S$450,3,FALSE)</f>
        <v>Geographic variation in photoperiodic response for the induction of pupal diapause in the Aristolochia-feeding butterfly Atrophaneura alcinous</v>
      </c>
      <c r="G2169" t="str">
        <f>VLOOKUP($D2169,metadata!$B$2:$S$450,4,FALSE)</f>
        <v>10.1303/aez.2005.347</v>
      </c>
      <c r="H2169" t="str">
        <f>VLOOKUP($D2169,metadata!$B$2:$S$450,5,FALSE)</f>
        <v>y</v>
      </c>
      <c r="I2169" t="str">
        <f>VLOOKUP($D2169,metadata!$B$2:$S$450,6,FALSE)</f>
        <v>a</v>
      </c>
      <c r="J2169" t="str">
        <f>VLOOKUP($D2169,metadata!$B$2:$S$450,7,FALSE)</f>
        <v>i</v>
      </c>
      <c r="K2169">
        <f>VLOOKUP($D2169,metadata!$B$2:$S$450,8,FALSE)</f>
        <v>7</v>
      </c>
      <c r="L2169">
        <f>VLOOKUP($D2169,metadata!$B$2:$S$450,9,FALSE)</f>
        <v>5</v>
      </c>
      <c r="M2169">
        <f>VLOOKUP($D2169,metadata!$B$2:$S$450,10,FALSE)</f>
        <v>0</v>
      </c>
      <c r="N2169" t="str">
        <f>VLOOKUP($D2169,metadata!$B$2:$S$450,11,FALSE)</f>
        <v>Atrophaneura alcinous</v>
      </c>
      <c r="O2169" t="str">
        <f>VLOOKUP($D2169,metadata!$B$2:$S$450,12,FALSE)</f>
        <v>lepidoptera</v>
      </c>
      <c r="P2169" t="str">
        <f>VLOOKUP($D2169,metadata!$B$2:$S$450,13,FALSE)</f>
        <v xml:space="preserve"> Fuchu</v>
      </c>
      <c r="Q2169">
        <f>VLOOKUP($D2169,metadata!$B$2:$S$450,14,FALSE)</f>
        <v>35.668968999999997</v>
      </c>
      <c r="R2169">
        <f>VLOOKUP($D2169,metadata!$B$2:$S$450,15,FALSE)</f>
        <v>139.47766899999999</v>
      </c>
      <c r="S2169">
        <f>VLOOKUP($D2169,metadata!$B$2:$S$450,16,FALSE)</f>
        <v>0.05</v>
      </c>
      <c r="T2169">
        <f>VLOOKUP($D2169,metadata!$B$2:$S$450,17,FALSE)</f>
        <v>50</v>
      </c>
      <c r="U2169">
        <f>VLOOKUP($D2169,metadata!$B$2:$S$450,18,FALSE)</f>
        <v>0</v>
      </c>
      <c r="V2169">
        <f>VLOOKUP($D2169,metadata!$B$2:$Z$450,19,FALSE)</f>
        <v>25</v>
      </c>
      <c r="W2169" t="str">
        <f>VLOOKUP($D2169,metadata!$B$2:$Z$450,20,FALSE)</f>
        <v>global average</v>
      </c>
      <c r="X2169">
        <f>VLOOKUP($D2169,metadata!$B$2:$Z$450,21,FALSE)</f>
        <v>0</v>
      </c>
      <c r="Y2169">
        <f>VLOOKUP($D2169,metadata!$B$2:$Z$450,22,FALSE)</f>
        <v>19</v>
      </c>
      <c r="Z2169">
        <f>VLOOKUP($D2169,metadata!$B$2:$Z$450,23,FALSE)</f>
        <v>0</v>
      </c>
      <c r="AA2169">
        <f>VLOOKUP($D2169,metadata!$B$2:$Z$450,24,FALSE)</f>
        <v>0</v>
      </c>
      <c r="AB2169">
        <f>VLOOKUP($D2169,metadata!$B$2:$Z$450,25,FALSE)</f>
        <v>0</v>
      </c>
    </row>
    <row r="2170" spans="3:28" x14ac:dyDescent="0.3">
      <c r="C2170">
        <v>2169</v>
      </c>
      <c r="D2170" s="11" t="str">
        <f t="shared" si="33"/>
        <v>19- Fuchu</v>
      </c>
      <c r="E2170" t="str">
        <f>VLOOKUP($D2170,metadata!$B$2:$S$450,2,FALSE)</f>
        <v>Kato, Y</v>
      </c>
      <c r="F2170" t="str">
        <f>VLOOKUP($D2170,metadata!$B$2:$S$450,3,FALSE)</f>
        <v>Geographic variation in photoperiodic response for the induction of pupal diapause in the Aristolochia-feeding butterfly Atrophaneura alcinous</v>
      </c>
      <c r="G2170" t="str">
        <f>VLOOKUP($D2170,metadata!$B$2:$S$450,4,FALSE)</f>
        <v>10.1303/aez.2005.347</v>
      </c>
      <c r="H2170" t="str">
        <f>VLOOKUP($D2170,metadata!$B$2:$S$450,5,FALSE)</f>
        <v>y</v>
      </c>
      <c r="I2170" t="str">
        <f>VLOOKUP($D2170,metadata!$B$2:$S$450,6,FALSE)</f>
        <v>a</v>
      </c>
      <c r="J2170" t="str">
        <f>VLOOKUP($D2170,metadata!$B$2:$S$450,7,FALSE)</f>
        <v>i</v>
      </c>
      <c r="K2170">
        <f>VLOOKUP($D2170,metadata!$B$2:$S$450,8,FALSE)</f>
        <v>7</v>
      </c>
      <c r="L2170">
        <f>VLOOKUP($D2170,metadata!$B$2:$S$450,9,FALSE)</f>
        <v>5</v>
      </c>
      <c r="M2170">
        <f>VLOOKUP($D2170,metadata!$B$2:$S$450,10,FALSE)</f>
        <v>0</v>
      </c>
      <c r="N2170" t="str">
        <f>VLOOKUP($D2170,metadata!$B$2:$S$450,11,FALSE)</f>
        <v>Atrophaneura alcinous</v>
      </c>
      <c r="O2170" t="str">
        <f>VLOOKUP($D2170,metadata!$B$2:$S$450,12,FALSE)</f>
        <v>lepidoptera</v>
      </c>
      <c r="P2170" t="str">
        <f>VLOOKUP($D2170,metadata!$B$2:$S$450,13,FALSE)</f>
        <v xml:space="preserve"> Fuchu</v>
      </c>
      <c r="Q2170">
        <f>VLOOKUP($D2170,metadata!$B$2:$S$450,14,FALSE)</f>
        <v>35.668968999999997</v>
      </c>
      <c r="R2170">
        <f>VLOOKUP($D2170,metadata!$B$2:$S$450,15,FALSE)</f>
        <v>139.47766899999999</v>
      </c>
      <c r="S2170">
        <f>VLOOKUP($D2170,metadata!$B$2:$S$450,16,FALSE)</f>
        <v>0.05</v>
      </c>
      <c r="T2170">
        <f>VLOOKUP($D2170,metadata!$B$2:$S$450,17,FALSE)</f>
        <v>50</v>
      </c>
      <c r="U2170">
        <f>VLOOKUP($D2170,metadata!$B$2:$S$450,18,FALSE)</f>
        <v>0</v>
      </c>
      <c r="V2170">
        <f>VLOOKUP($D2170,metadata!$B$2:$Z$450,19,FALSE)</f>
        <v>25</v>
      </c>
      <c r="W2170" t="str">
        <f>VLOOKUP($D2170,metadata!$B$2:$Z$450,20,FALSE)</f>
        <v>global average</v>
      </c>
      <c r="X2170">
        <f>VLOOKUP($D2170,metadata!$B$2:$Z$450,21,FALSE)</f>
        <v>0</v>
      </c>
      <c r="Y2170">
        <f>VLOOKUP($D2170,metadata!$B$2:$Z$450,22,FALSE)</f>
        <v>19</v>
      </c>
      <c r="Z2170">
        <f>VLOOKUP($D2170,metadata!$B$2:$Z$450,23,FALSE)</f>
        <v>0</v>
      </c>
      <c r="AA2170">
        <f>VLOOKUP($D2170,metadata!$B$2:$Z$450,24,FALSE)</f>
        <v>0</v>
      </c>
      <c r="AB2170">
        <f>VLOOKUP($D2170,metadata!$B$2:$Z$450,25,FALSE)</f>
        <v>0</v>
      </c>
    </row>
    <row r="2171" spans="3:28" x14ac:dyDescent="0.3">
      <c r="C2171">
        <v>2170</v>
      </c>
      <c r="D2171" s="11" t="str">
        <f t="shared" si="33"/>
        <v>19- Fuchu</v>
      </c>
      <c r="E2171" t="str">
        <f>VLOOKUP($D2171,metadata!$B$2:$S$450,2,FALSE)</f>
        <v>Kato, Y</v>
      </c>
      <c r="F2171" t="str">
        <f>VLOOKUP($D2171,metadata!$B$2:$S$450,3,FALSE)</f>
        <v>Geographic variation in photoperiodic response for the induction of pupal diapause in the Aristolochia-feeding butterfly Atrophaneura alcinous</v>
      </c>
      <c r="G2171" t="str">
        <f>VLOOKUP($D2171,metadata!$B$2:$S$450,4,FALSE)</f>
        <v>10.1303/aez.2005.347</v>
      </c>
      <c r="H2171" t="str">
        <f>VLOOKUP($D2171,metadata!$B$2:$S$450,5,FALSE)</f>
        <v>y</v>
      </c>
      <c r="I2171" t="str">
        <f>VLOOKUP($D2171,metadata!$B$2:$S$450,6,FALSE)</f>
        <v>a</v>
      </c>
      <c r="J2171" t="str">
        <f>VLOOKUP($D2171,metadata!$B$2:$S$450,7,FALSE)</f>
        <v>i</v>
      </c>
      <c r="K2171">
        <f>VLOOKUP($D2171,metadata!$B$2:$S$450,8,FALSE)</f>
        <v>7</v>
      </c>
      <c r="L2171">
        <f>VLOOKUP($D2171,metadata!$B$2:$S$450,9,FALSE)</f>
        <v>5</v>
      </c>
      <c r="M2171">
        <f>VLOOKUP($D2171,metadata!$B$2:$S$450,10,FALSE)</f>
        <v>0</v>
      </c>
      <c r="N2171" t="str">
        <f>VLOOKUP($D2171,metadata!$B$2:$S$450,11,FALSE)</f>
        <v>Atrophaneura alcinous</v>
      </c>
      <c r="O2171" t="str">
        <f>VLOOKUP($D2171,metadata!$B$2:$S$450,12,FALSE)</f>
        <v>lepidoptera</v>
      </c>
      <c r="P2171" t="str">
        <f>VLOOKUP($D2171,metadata!$B$2:$S$450,13,FALSE)</f>
        <v xml:space="preserve"> Fuchu</v>
      </c>
      <c r="Q2171">
        <f>VLOOKUP($D2171,metadata!$B$2:$S$450,14,FALSE)</f>
        <v>35.668968999999997</v>
      </c>
      <c r="R2171">
        <f>VLOOKUP($D2171,metadata!$B$2:$S$450,15,FALSE)</f>
        <v>139.47766899999999</v>
      </c>
      <c r="S2171">
        <f>VLOOKUP($D2171,metadata!$B$2:$S$450,16,FALSE)</f>
        <v>0.05</v>
      </c>
      <c r="T2171">
        <f>VLOOKUP($D2171,metadata!$B$2:$S$450,17,FALSE)</f>
        <v>50</v>
      </c>
      <c r="U2171">
        <f>VLOOKUP($D2171,metadata!$B$2:$S$450,18,FALSE)</f>
        <v>0</v>
      </c>
      <c r="V2171">
        <f>VLOOKUP($D2171,metadata!$B$2:$Z$450,19,FALSE)</f>
        <v>25</v>
      </c>
      <c r="W2171" t="str">
        <f>VLOOKUP($D2171,metadata!$B$2:$Z$450,20,FALSE)</f>
        <v>global average</v>
      </c>
      <c r="X2171">
        <f>VLOOKUP($D2171,metadata!$B$2:$Z$450,21,FALSE)</f>
        <v>0</v>
      </c>
      <c r="Y2171">
        <f>VLOOKUP($D2171,metadata!$B$2:$Z$450,22,FALSE)</f>
        <v>19</v>
      </c>
      <c r="Z2171">
        <f>VLOOKUP($D2171,metadata!$B$2:$Z$450,23,FALSE)</f>
        <v>0</v>
      </c>
      <c r="AA2171">
        <f>VLOOKUP($D2171,metadata!$B$2:$Z$450,24,FALSE)</f>
        <v>0</v>
      </c>
      <c r="AB2171">
        <f>VLOOKUP($D2171,metadata!$B$2:$Z$450,25,FALSE)</f>
        <v>0</v>
      </c>
    </row>
    <row r="2172" spans="3:28" x14ac:dyDescent="0.3">
      <c r="C2172">
        <v>2171</v>
      </c>
      <c r="D2172" s="11" t="str">
        <f t="shared" si="33"/>
        <v>19- Fuchu</v>
      </c>
      <c r="E2172" t="str">
        <f>VLOOKUP($D2172,metadata!$B$2:$S$450,2,FALSE)</f>
        <v>Kato, Y</v>
      </c>
      <c r="F2172" t="str">
        <f>VLOOKUP($D2172,metadata!$B$2:$S$450,3,FALSE)</f>
        <v>Geographic variation in photoperiodic response for the induction of pupal diapause in the Aristolochia-feeding butterfly Atrophaneura alcinous</v>
      </c>
      <c r="G2172" t="str">
        <f>VLOOKUP($D2172,metadata!$B$2:$S$450,4,FALSE)</f>
        <v>10.1303/aez.2005.347</v>
      </c>
      <c r="H2172" t="str">
        <f>VLOOKUP($D2172,metadata!$B$2:$S$450,5,FALSE)</f>
        <v>y</v>
      </c>
      <c r="I2172" t="str">
        <f>VLOOKUP($D2172,metadata!$B$2:$S$450,6,FALSE)</f>
        <v>a</v>
      </c>
      <c r="J2172" t="str">
        <f>VLOOKUP($D2172,metadata!$B$2:$S$450,7,FALSE)</f>
        <v>i</v>
      </c>
      <c r="K2172">
        <f>VLOOKUP($D2172,metadata!$B$2:$S$450,8,FALSE)</f>
        <v>7</v>
      </c>
      <c r="L2172">
        <f>VLOOKUP($D2172,metadata!$B$2:$S$450,9,FALSE)</f>
        <v>5</v>
      </c>
      <c r="M2172">
        <f>VLOOKUP($D2172,metadata!$B$2:$S$450,10,FALSE)</f>
        <v>0</v>
      </c>
      <c r="N2172" t="str">
        <f>VLOOKUP($D2172,metadata!$B$2:$S$450,11,FALSE)</f>
        <v>Atrophaneura alcinous</v>
      </c>
      <c r="O2172" t="str">
        <f>VLOOKUP($D2172,metadata!$B$2:$S$450,12,FALSE)</f>
        <v>lepidoptera</v>
      </c>
      <c r="P2172" t="str">
        <f>VLOOKUP($D2172,metadata!$B$2:$S$450,13,FALSE)</f>
        <v xml:space="preserve"> Fuchu</v>
      </c>
      <c r="Q2172">
        <f>VLOOKUP($D2172,metadata!$B$2:$S$450,14,FALSE)</f>
        <v>35.668968999999997</v>
      </c>
      <c r="R2172">
        <f>VLOOKUP($D2172,metadata!$B$2:$S$450,15,FALSE)</f>
        <v>139.47766899999999</v>
      </c>
      <c r="S2172">
        <f>VLOOKUP($D2172,metadata!$B$2:$S$450,16,FALSE)</f>
        <v>0.05</v>
      </c>
      <c r="T2172">
        <f>VLOOKUP($D2172,metadata!$B$2:$S$450,17,FALSE)</f>
        <v>50</v>
      </c>
      <c r="U2172">
        <f>VLOOKUP($D2172,metadata!$B$2:$S$450,18,FALSE)</f>
        <v>0</v>
      </c>
      <c r="V2172">
        <f>VLOOKUP($D2172,metadata!$B$2:$Z$450,19,FALSE)</f>
        <v>25</v>
      </c>
      <c r="W2172" t="str">
        <f>VLOOKUP($D2172,metadata!$B$2:$Z$450,20,FALSE)</f>
        <v>global average</v>
      </c>
      <c r="X2172">
        <f>VLOOKUP($D2172,metadata!$B$2:$Z$450,21,FALSE)</f>
        <v>0</v>
      </c>
      <c r="Y2172">
        <f>VLOOKUP($D2172,metadata!$B$2:$Z$450,22,FALSE)</f>
        <v>19</v>
      </c>
      <c r="Z2172">
        <f>VLOOKUP($D2172,metadata!$B$2:$Z$450,23,FALSE)</f>
        <v>0</v>
      </c>
      <c r="AA2172">
        <f>VLOOKUP($D2172,metadata!$B$2:$Z$450,24,FALSE)</f>
        <v>0</v>
      </c>
      <c r="AB2172">
        <f>VLOOKUP($D2172,metadata!$B$2:$Z$450,25,FALSE)</f>
        <v>0</v>
      </c>
    </row>
    <row r="2173" spans="3:28" x14ac:dyDescent="0.3">
      <c r="C2173">
        <v>2172</v>
      </c>
      <c r="D2173" s="11" t="str">
        <f t="shared" si="33"/>
        <v>19- Fuchu</v>
      </c>
      <c r="E2173" t="str">
        <f>VLOOKUP($D2173,metadata!$B$2:$S$450,2,FALSE)</f>
        <v>Kato, Y</v>
      </c>
      <c r="F2173" t="str">
        <f>VLOOKUP($D2173,metadata!$B$2:$S$450,3,FALSE)</f>
        <v>Geographic variation in photoperiodic response for the induction of pupal diapause in the Aristolochia-feeding butterfly Atrophaneura alcinous</v>
      </c>
      <c r="G2173" t="str">
        <f>VLOOKUP($D2173,metadata!$B$2:$S$450,4,FALSE)</f>
        <v>10.1303/aez.2005.347</v>
      </c>
      <c r="H2173" t="str">
        <f>VLOOKUP($D2173,metadata!$B$2:$S$450,5,FALSE)</f>
        <v>y</v>
      </c>
      <c r="I2173" t="str">
        <f>VLOOKUP($D2173,metadata!$B$2:$S$450,6,FALSE)</f>
        <v>a</v>
      </c>
      <c r="J2173" t="str">
        <f>VLOOKUP($D2173,metadata!$B$2:$S$450,7,FALSE)</f>
        <v>i</v>
      </c>
      <c r="K2173">
        <f>VLOOKUP($D2173,metadata!$B$2:$S$450,8,FALSE)</f>
        <v>7</v>
      </c>
      <c r="L2173">
        <f>VLOOKUP($D2173,metadata!$B$2:$S$450,9,FALSE)</f>
        <v>5</v>
      </c>
      <c r="M2173">
        <f>VLOOKUP($D2173,metadata!$B$2:$S$450,10,FALSE)</f>
        <v>0</v>
      </c>
      <c r="N2173" t="str">
        <f>VLOOKUP($D2173,metadata!$B$2:$S$450,11,FALSE)</f>
        <v>Atrophaneura alcinous</v>
      </c>
      <c r="O2173" t="str">
        <f>VLOOKUP($D2173,metadata!$B$2:$S$450,12,FALSE)</f>
        <v>lepidoptera</v>
      </c>
      <c r="P2173" t="str">
        <f>VLOOKUP($D2173,metadata!$B$2:$S$450,13,FALSE)</f>
        <v xml:space="preserve"> Fuchu</v>
      </c>
      <c r="Q2173">
        <f>VLOOKUP($D2173,metadata!$B$2:$S$450,14,FALSE)</f>
        <v>35.668968999999997</v>
      </c>
      <c r="R2173">
        <f>VLOOKUP($D2173,metadata!$B$2:$S$450,15,FALSE)</f>
        <v>139.47766899999999</v>
      </c>
      <c r="S2173">
        <f>VLOOKUP($D2173,metadata!$B$2:$S$450,16,FALSE)</f>
        <v>0.05</v>
      </c>
      <c r="T2173">
        <f>VLOOKUP($D2173,metadata!$B$2:$S$450,17,FALSE)</f>
        <v>50</v>
      </c>
      <c r="U2173">
        <f>VLOOKUP($D2173,metadata!$B$2:$S$450,18,FALSE)</f>
        <v>0</v>
      </c>
      <c r="V2173">
        <f>VLOOKUP($D2173,metadata!$B$2:$Z$450,19,FALSE)</f>
        <v>25</v>
      </c>
      <c r="W2173" t="str">
        <f>VLOOKUP($D2173,metadata!$B$2:$Z$450,20,FALSE)</f>
        <v>global average</v>
      </c>
      <c r="X2173">
        <f>VLOOKUP($D2173,metadata!$B$2:$Z$450,21,FALSE)</f>
        <v>0</v>
      </c>
      <c r="Y2173">
        <f>VLOOKUP($D2173,metadata!$B$2:$Z$450,22,FALSE)</f>
        <v>19</v>
      </c>
      <c r="Z2173">
        <f>VLOOKUP($D2173,metadata!$B$2:$Z$450,23,FALSE)</f>
        <v>0</v>
      </c>
      <c r="AA2173">
        <f>VLOOKUP($D2173,metadata!$B$2:$Z$450,24,FALSE)</f>
        <v>0</v>
      </c>
      <c r="AB2173">
        <f>VLOOKUP($D2173,metadata!$B$2:$Z$450,25,FALSE)</f>
        <v>0</v>
      </c>
    </row>
    <row r="2174" spans="3:28" x14ac:dyDescent="0.3">
      <c r="C2174">
        <v>2173</v>
      </c>
      <c r="D2174" s="11" t="str">
        <f t="shared" si="33"/>
        <v>19- Fuchu</v>
      </c>
      <c r="E2174" t="str">
        <f>VLOOKUP($D2174,metadata!$B$2:$S$450,2,FALSE)</f>
        <v>Kato, Y</v>
      </c>
      <c r="F2174" t="str">
        <f>VLOOKUP($D2174,metadata!$B$2:$S$450,3,FALSE)</f>
        <v>Geographic variation in photoperiodic response for the induction of pupal diapause in the Aristolochia-feeding butterfly Atrophaneura alcinous</v>
      </c>
      <c r="G2174" t="str">
        <f>VLOOKUP($D2174,metadata!$B$2:$S$450,4,FALSE)</f>
        <v>10.1303/aez.2005.347</v>
      </c>
      <c r="H2174" t="str">
        <f>VLOOKUP($D2174,metadata!$B$2:$S$450,5,FALSE)</f>
        <v>y</v>
      </c>
      <c r="I2174" t="str">
        <f>VLOOKUP($D2174,metadata!$B$2:$S$450,6,FALSE)</f>
        <v>a</v>
      </c>
      <c r="J2174" t="str">
        <f>VLOOKUP($D2174,metadata!$B$2:$S$450,7,FALSE)</f>
        <v>i</v>
      </c>
      <c r="K2174">
        <f>VLOOKUP($D2174,metadata!$B$2:$S$450,8,FALSE)</f>
        <v>7</v>
      </c>
      <c r="L2174">
        <f>VLOOKUP($D2174,metadata!$B$2:$S$450,9,FALSE)</f>
        <v>5</v>
      </c>
      <c r="M2174">
        <f>VLOOKUP($D2174,metadata!$B$2:$S$450,10,FALSE)</f>
        <v>0</v>
      </c>
      <c r="N2174" t="str">
        <f>VLOOKUP($D2174,metadata!$B$2:$S$450,11,FALSE)</f>
        <v>Atrophaneura alcinous</v>
      </c>
      <c r="O2174" t="str">
        <f>VLOOKUP($D2174,metadata!$B$2:$S$450,12,FALSE)</f>
        <v>lepidoptera</v>
      </c>
      <c r="P2174" t="str">
        <f>VLOOKUP($D2174,metadata!$B$2:$S$450,13,FALSE)</f>
        <v xml:space="preserve"> Fuchu</v>
      </c>
      <c r="Q2174">
        <f>VLOOKUP($D2174,metadata!$B$2:$S$450,14,FALSE)</f>
        <v>35.668968999999997</v>
      </c>
      <c r="R2174">
        <f>VLOOKUP($D2174,metadata!$B$2:$S$450,15,FALSE)</f>
        <v>139.47766899999999</v>
      </c>
      <c r="S2174">
        <f>VLOOKUP($D2174,metadata!$B$2:$S$450,16,FALSE)</f>
        <v>0.05</v>
      </c>
      <c r="T2174">
        <f>VLOOKUP($D2174,metadata!$B$2:$S$450,17,FALSE)</f>
        <v>50</v>
      </c>
      <c r="U2174">
        <f>VLOOKUP($D2174,metadata!$B$2:$S$450,18,FALSE)</f>
        <v>0</v>
      </c>
      <c r="V2174">
        <f>VLOOKUP($D2174,metadata!$B$2:$Z$450,19,FALSE)</f>
        <v>25</v>
      </c>
      <c r="W2174" t="str">
        <f>VLOOKUP($D2174,metadata!$B$2:$Z$450,20,FALSE)</f>
        <v>global average</v>
      </c>
      <c r="X2174">
        <f>VLOOKUP($D2174,metadata!$B$2:$Z$450,21,FALSE)</f>
        <v>0</v>
      </c>
      <c r="Y2174">
        <f>VLOOKUP($D2174,metadata!$B$2:$Z$450,22,FALSE)</f>
        <v>19</v>
      </c>
      <c r="Z2174">
        <f>VLOOKUP($D2174,metadata!$B$2:$Z$450,23,FALSE)</f>
        <v>0</v>
      </c>
      <c r="AA2174">
        <f>VLOOKUP($D2174,metadata!$B$2:$Z$450,24,FALSE)</f>
        <v>0</v>
      </c>
      <c r="AB2174">
        <f>VLOOKUP($D2174,metadata!$B$2:$Z$450,25,FALSE)</f>
        <v>0</v>
      </c>
    </row>
    <row r="2175" spans="3:28" x14ac:dyDescent="0.3">
      <c r="C2175">
        <v>2174</v>
      </c>
      <c r="D2175" s="11" t="str">
        <f t="shared" si="33"/>
        <v>19- Fuchu</v>
      </c>
      <c r="E2175" t="str">
        <f>VLOOKUP($D2175,metadata!$B$2:$S$450,2,FALSE)</f>
        <v>Kato, Y</v>
      </c>
      <c r="F2175" t="str">
        <f>VLOOKUP($D2175,metadata!$B$2:$S$450,3,FALSE)</f>
        <v>Geographic variation in photoperiodic response for the induction of pupal diapause in the Aristolochia-feeding butterfly Atrophaneura alcinous</v>
      </c>
      <c r="G2175" t="str">
        <f>VLOOKUP($D2175,metadata!$B$2:$S$450,4,FALSE)</f>
        <v>10.1303/aez.2005.347</v>
      </c>
      <c r="H2175" t="str">
        <f>VLOOKUP($D2175,metadata!$B$2:$S$450,5,FALSE)</f>
        <v>y</v>
      </c>
      <c r="I2175" t="str">
        <f>VLOOKUP($D2175,metadata!$B$2:$S$450,6,FALSE)</f>
        <v>a</v>
      </c>
      <c r="J2175" t="str">
        <f>VLOOKUP($D2175,metadata!$B$2:$S$450,7,FALSE)</f>
        <v>i</v>
      </c>
      <c r="K2175">
        <f>VLOOKUP($D2175,metadata!$B$2:$S$450,8,FALSE)</f>
        <v>7</v>
      </c>
      <c r="L2175">
        <f>VLOOKUP($D2175,metadata!$B$2:$S$450,9,FALSE)</f>
        <v>5</v>
      </c>
      <c r="M2175">
        <f>VLOOKUP($D2175,metadata!$B$2:$S$450,10,FALSE)</f>
        <v>0</v>
      </c>
      <c r="N2175" t="str">
        <f>VLOOKUP($D2175,metadata!$B$2:$S$450,11,FALSE)</f>
        <v>Atrophaneura alcinous</v>
      </c>
      <c r="O2175" t="str">
        <f>VLOOKUP($D2175,metadata!$B$2:$S$450,12,FALSE)</f>
        <v>lepidoptera</v>
      </c>
      <c r="P2175" t="str">
        <f>VLOOKUP($D2175,metadata!$B$2:$S$450,13,FALSE)</f>
        <v xml:space="preserve"> Fuchu</v>
      </c>
      <c r="Q2175">
        <f>VLOOKUP($D2175,metadata!$B$2:$S$450,14,FALSE)</f>
        <v>35.668968999999997</v>
      </c>
      <c r="R2175">
        <f>VLOOKUP($D2175,metadata!$B$2:$S$450,15,FALSE)</f>
        <v>139.47766899999999</v>
      </c>
      <c r="S2175">
        <f>VLOOKUP($D2175,metadata!$B$2:$S$450,16,FALSE)</f>
        <v>0.05</v>
      </c>
      <c r="T2175">
        <f>VLOOKUP($D2175,metadata!$B$2:$S$450,17,FALSE)</f>
        <v>50</v>
      </c>
      <c r="U2175">
        <f>VLOOKUP($D2175,metadata!$B$2:$S$450,18,FALSE)</f>
        <v>0</v>
      </c>
      <c r="V2175">
        <f>VLOOKUP($D2175,metadata!$B$2:$Z$450,19,FALSE)</f>
        <v>25</v>
      </c>
      <c r="W2175" t="str">
        <f>VLOOKUP($D2175,metadata!$B$2:$Z$450,20,FALSE)</f>
        <v>global average</v>
      </c>
      <c r="X2175">
        <f>VLOOKUP($D2175,metadata!$B$2:$Z$450,21,FALSE)</f>
        <v>0</v>
      </c>
      <c r="Y2175">
        <f>VLOOKUP($D2175,metadata!$B$2:$Z$450,22,FALSE)</f>
        <v>19</v>
      </c>
      <c r="Z2175">
        <f>VLOOKUP($D2175,metadata!$B$2:$Z$450,23,FALSE)</f>
        <v>0</v>
      </c>
      <c r="AA2175">
        <f>VLOOKUP($D2175,metadata!$B$2:$Z$450,24,FALSE)</f>
        <v>0</v>
      </c>
      <c r="AB2175">
        <f>VLOOKUP($D2175,metadata!$B$2:$Z$450,25,FALSE)</f>
        <v>0</v>
      </c>
    </row>
    <row r="2176" spans="3:28" x14ac:dyDescent="0.3">
      <c r="C2176">
        <v>2175</v>
      </c>
      <c r="D2176" s="11" t="str">
        <f t="shared" si="33"/>
        <v>19- Fuchu</v>
      </c>
      <c r="E2176" t="str">
        <f>VLOOKUP($D2176,metadata!$B$2:$S$450,2,FALSE)</f>
        <v>Kato, Y</v>
      </c>
      <c r="F2176" t="str">
        <f>VLOOKUP($D2176,metadata!$B$2:$S$450,3,FALSE)</f>
        <v>Geographic variation in photoperiodic response for the induction of pupal diapause in the Aristolochia-feeding butterfly Atrophaneura alcinous</v>
      </c>
      <c r="G2176" t="str">
        <f>VLOOKUP($D2176,metadata!$B$2:$S$450,4,FALSE)</f>
        <v>10.1303/aez.2005.347</v>
      </c>
      <c r="H2176" t="str">
        <f>VLOOKUP($D2176,metadata!$B$2:$S$450,5,FALSE)</f>
        <v>y</v>
      </c>
      <c r="I2176" t="str">
        <f>VLOOKUP($D2176,metadata!$B$2:$S$450,6,FALSE)</f>
        <v>a</v>
      </c>
      <c r="J2176" t="str">
        <f>VLOOKUP($D2176,metadata!$B$2:$S$450,7,FALSE)</f>
        <v>i</v>
      </c>
      <c r="K2176">
        <f>VLOOKUP($D2176,metadata!$B$2:$S$450,8,FALSE)</f>
        <v>7</v>
      </c>
      <c r="L2176">
        <f>VLOOKUP($D2176,metadata!$B$2:$S$450,9,FALSE)</f>
        <v>5</v>
      </c>
      <c r="M2176">
        <f>VLOOKUP($D2176,metadata!$B$2:$S$450,10,FALSE)</f>
        <v>0</v>
      </c>
      <c r="N2176" t="str">
        <f>VLOOKUP($D2176,metadata!$B$2:$S$450,11,FALSE)</f>
        <v>Atrophaneura alcinous</v>
      </c>
      <c r="O2176" t="str">
        <f>VLOOKUP($D2176,metadata!$B$2:$S$450,12,FALSE)</f>
        <v>lepidoptera</v>
      </c>
      <c r="P2176" t="str">
        <f>VLOOKUP($D2176,metadata!$B$2:$S$450,13,FALSE)</f>
        <v xml:space="preserve"> Fuchu</v>
      </c>
      <c r="Q2176">
        <f>VLOOKUP($D2176,metadata!$B$2:$S$450,14,FALSE)</f>
        <v>35.668968999999997</v>
      </c>
      <c r="R2176">
        <f>VLOOKUP($D2176,metadata!$B$2:$S$450,15,FALSE)</f>
        <v>139.47766899999999</v>
      </c>
      <c r="S2176">
        <f>VLOOKUP($D2176,metadata!$B$2:$S$450,16,FALSE)</f>
        <v>0.05</v>
      </c>
      <c r="T2176">
        <f>VLOOKUP($D2176,metadata!$B$2:$S$450,17,FALSE)</f>
        <v>50</v>
      </c>
      <c r="U2176">
        <f>VLOOKUP($D2176,metadata!$B$2:$S$450,18,FALSE)</f>
        <v>0</v>
      </c>
      <c r="V2176">
        <f>VLOOKUP($D2176,metadata!$B$2:$Z$450,19,FALSE)</f>
        <v>25</v>
      </c>
      <c r="W2176" t="str">
        <f>VLOOKUP($D2176,metadata!$B$2:$Z$450,20,FALSE)</f>
        <v>global average</v>
      </c>
      <c r="X2176">
        <f>VLOOKUP($D2176,metadata!$B$2:$Z$450,21,FALSE)</f>
        <v>0</v>
      </c>
      <c r="Y2176">
        <f>VLOOKUP($D2176,metadata!$B$2:$Z$450,22,FALSE)</f>
        <v>19</v>
      </c>
      <c r="Z2176">
        <f>VLOOKUP($D2176,metadata!$B$2:$Z$450,23,FALSE)</f>
        <v>0</v>
      </c>
      <c r="AA2176">
        <f>VLOOKUP($D2176,metadata!$B$2:$Z$450,24,FALSE)</f>
        <v>0</v>
      </c>
      <c r="AB2176">
        <f>VLOOKUP($D2176,metadata!$B$2:$Z$450,25,FALSE)</f>
        <v>0</v>
      </c>
    </row>
    <row r="2177" spans="3:28" x14ac:dyDescent="0.3">
      <c r="C2177">
        <v>2176</v>
      </c>
      <c r="D2177" s="11" t="str">
        <f t="shared" si="33"/>
        <v>19- Fuchu</v>
      </c>
      <c r="E2177" t="str">
        <f>VLOOKUP($D2177,metadata!$B$2:$S$450,2,FALSE)</f>
        <v>Kato, Y</v>
      </c>
      <c r="F2177" t="str">
        <f>VLOOKUP($D2177,metadata!$B$2:$S$450,3,FALSE)</f>
        <v>Geographic variation in photoperiodic response for the induction of pupal diapause in the Aristolochia-feeding butterfly Atrophaneura alcinous</v>
      </c>
      <c r="G2177" t="str">
        <f>VLOOKUP($D2177,metadata!$B$2:$S$450,4,FALSE)</f>
        <v>10.1303/aez.2005.347</v>
      </c>
      <c r="H2177" t="str">
        <f>VLOOKUP($D2177,metadata!$B$2:$S$450,5,FALSE)</f>
        <v>y</v>
      </c>
      <c r="I2177" t="str">
        <f>VLOOKUP($D2177,metadata!$B$2:$S$450,6,FALSE)</f>
        <v>a</v>
      </c>
      <c r="J2177" t="str">
        <f>VLOOKUP($D2177,metadata!$B$2:$S$450,7,FALSE)</f>
        <v>i</v>
      </c>
      <c r="K2177">
        <f>VLOOKUP($D2177,metadata!$B$2:$S$450,8,FALSE)</f>
        <v>7</v>
      </c>
      <c r="L2177">
        <f>VLOOKUP($D2177,metadata!$B$2:$S$450,9,FALSE)</f>
        <v>5</v>
      </c>
      <c r="M2177">
        <f>VLOOKUP($D2177,metadata!$B$2:$S$450,10,FALSE)</f>
        <v>0</v>
      </c>
      <c r="N2177" t="str">
        <f>VLOOKUP($D2177,metadata!$B$2:$S$450,11,FALSE)</f>
        <v>Atrophaneura alcinous</v>
      </c>
      <c r="O2177" t="str">
        <f>VLOOKUP($D2177,metadata!$B$2:$S$450,12,FALSE)</f>
        <v>lepidoptera</v>
      </c>
      <c r="P2177" t="str">
        <f>VLOOKUP($D2177,metadata!$B$2:$S$450,13,FALSE)</f>
        <v xml:space="preserve"> Fuchu</v>
      </c>
      <c r="Q2177">
        <f>VLOOKUP($D2177,metadata!$B$2:$S$450,14,FALSE)</f>
        <v>35.668968999999997</v>
      </c>
      <c r="R2177">
        <f>VLOOKUP($D2177,metadata!$B$2:$S$450,15,FALSE)</f>
        <v>139.47766899999999</v>
      </c>
      <c r="S2177">
        <f>VLOOKUP($D2177,metadata!$B$2:$S$450,16,FALSE)</f>
        <v>0.05</v>
      </c>
      <c r="T2177">
        <f>VLOOKUP($D2177,metadata!$B$2:$S$450,17,FALSE)</f>
        <v>50</v>
      </c>
      <c r="U2177">
        <f>VLOOKUP($D2177,metadata!$B$2:$S$450,18,FALSE)</f>
        <v>0</v>
      </c>
      <c r="V2177">
        <f>VLOOKUP($D2177,metadata!$B$2:$Z$450,19,FALSE)</f>
        <v>25</v>
      </c>
      <c r="W2177" t="str">
        <f>VLOOKUP($D2177,metadata!$B$2:$Z$450,20,FALSE)</f>
        <v>global average</v>
      </c>
      <c r="X2177">
        <f>VLOOKUP($D2177,metadata!$B$2:$Z$450,21,FALSE)</f>
        <v>0</v>
      </c>
      <c r="Y2177">
        <f>VLOOKUP($D2177,metadata!$B$2:$Z$450,22,FALSE)</f>
        <v>19</v>
      </c>
      <c r="Z2177">
        <f>VLOOKUP($D2177,metadata!$B$2:$Z$450,23,FALSE)</f>
        <v>0</v>
      </c>
      <c r="AA2177">
        <f>VLOOKUP($D2177,metadata!$B$2:$Z$450,24,FALSE)</f>
        <v>0</v>
      </c>
      <c r="AB2177">
        <f>VLOOKUP($D2177,metadata!$B$2:$Z$450,25,FALSE)</f>
        <v>0</v>
      </c>
    </row>
    <row r="2178" spans="3:28" x14ac:dyDescent="0.3">
      <c r="C2178">
        <v>2177</v>
      </c>
      <c r="D2178" s="11" t="str">
        <f t="shared" si="33"/>
        <v>19- Fuchu</v>
      </c>
      <c r="E2178" t="str">
        <f>VLOOKUP($D2178,metadata!$B$2:$S$450,2,FALSE)</f>
        <v>Kato, Y</v>
      </c>
      <c r="F2178" t="str">
        <f>VLOOKUP($D2178,metadata!$B$2:$S$450,3,FALSE)</f>
        <v>Geographic variation in photoperiodic response for the induction of pupal diapause in the Aristolochia-feeding butterfly Atrophaneura alcinous</v>
      </c>
      <c r="G2178" t="str">
        <f>VLOOKUP($D2178,metadata!$B$2:$S$450,4,FALSE)</f>
        <v>10.1303/aez.2005.347</v>
      </c>
      <c r="H2178" t="str">
        <f>VLOOKUP($D2178,metadata!$B$2:$S$450,5,FALSE)</f>
        <v>y</v>
      </c>
      <c r="I2178" t="str">
        <f>VLOOKUP($D2178,metadata!$B$2:$S$450,6,FALSE)</f>
        <v>a</v>
      </c>
      <c r="J2178" t="str">
        <f>VLOOKUP($D2178,metadata!$B$2:$S$450,7,FALSE)</f>
        <v>i</v>
      </c>
      <c r="K2178">
        <f>VLOOKUP($D2178,metadata!$B$2:$S$450,8,FALSE)</f>
        <v>7</v>
      </c>
      <c r="L2178">
        <f>VLOOKUP($D2178,metadata!$B$2:$S$450,9,FALSE)</f>
        <v>5</v>
      </c>
      <c r="M2178">
        <f>VLOOKUP($D2178,metadata!$B$2:$S$450,10,FALSE)</f>
        <v>0</v>
      </c>
      <c r="N2178" t="str">
        <f>VLOOKUP($D2178,metadata!$B$2:$S$450,11,FALSE)</f>
        <v>Atrophaneura alcinous</v>
      </c>
      <c r="O2178" t="str">
        <f>VLOOKUP($D2178,metadata!$B$2:$S$450,12,FALSE)</f>
        <v>lepidoptera</v>
      </c>
      <c r="P2178" t="str">
        <f>VLOOKUP($D2178,metadata!$B$2:$S$450,13,FALSE)</f>
        <v xml:space="preserve"> Fuchu</v>
      </c>
      <c r="Q2178">
        <f>VLOOKUP($D2178,metadata!$B$2:$S$450,14,FALSE)</f>
        <v>35.668968999999997</v>
      </c>
      <c r="R2178">
        <f>VLOOKUP($D2178,metadata!$B$2:$S$450,15,FALSE)</f>
        <v>139.47766899999999</v>
      </c>
      <c r="S2178">
        <f>VLOOKUP($D2178,metadata!$B$2:$S$450,16,FALSE)</f>
        <v>0.05</v>
      </c>
      <c r="T2178">
        <f>VLOOKUP($D2178,metadata!$B$2:$S$450,17,FALSE)</f>
        <v>50</v>
      </c>
      <c r="U2178">
        <f>VLOOKUP($D2178,metadata!$B$2:$S$450,18,FALSE)</f>
        <v>0</v>
      </c>
      <c r="V2178">
        <f>VLOOKUP($D2178,metadata!$B$2:$Z$450,19,FALSE)</f>
        <v>25</v>
      </c>
      <c r="W2178" t="str">
        <f>VLOOKUP($D2178,metadata!$B$2:$Z$450,20,FALSE)</f>
        <v>global average</v>
      </c>
      <c r="X2178">
        <f>VLOOKUP($D2178,metadata!$B$2:$Z$450,21,FALSE)</f>
        <v>0</v>
      </c>
      <c r="Y2178">
        <f>VLOOKUP($D2178,metadata!$B$2:$Z$450,22,FALSE)</f>
        <v>19</v>
      </c>
      <c r="Z2178">
        <f>VLOOKUP($D2178,metadata!$B$2:$Z$450,23,FALSE)</f>
        <v>0</v>
      </c>
      <c r="AA2178">
        <f>VLOOKUP($D2178,metadata!$B$2:$Z$450,24,FALSE)</f>
        <v>0</v>
      </c>
      <c r="AB2178">
        <f>VLOOKUP($D2178,metadata!$B$2:$Z$450,25,FALSE)</f>
        <v>0</v>
      </c>
    </row>
    <row r="2179" spans="3:28" x14ac:dyDescent="0.3">
      <c r="C2179">
        <v>2178</v>
      </c>
      <c r="D2179" s="11" t="str">
        <f t="shared" ref="D2179:D2242" si="34">VLOOKUP(C2179,$A$1:$B$451,2)</f>
        <v>19- Fuchu</v>
      </c>
      <c r="E2179" t="str">
        <f>VLOOKUP($D2179,metadata!$B$2:$S$450,2,FALSE)</f>
        <v>Kato, Y</v>
      </c>
      <c r="F2179" t="str">
        <f>VLOOKUP($D2179,metadata!$B$2:$S$450,3,FALSE)</f>
        <v>Geographic variation in photoperiodic response for the induction of pupal diapause in the Aristolochia-feeding butterfly Atrophaneura alcinous</v>
      </c>
      <c r="G2179" t="str">
        <f>VLOOKUP($D2179,metadata!$B$2:$S$450,4,FALSE)</f>
        <v>10.1303/aez.2005.347</v>
      </c>
      <c r="H2179" t="str">
        <f>VLOOKUP($D2179,metadata!$B$2:$S$450,5,FALSE)</f>
        <v>y</v>
      </c>
      <c r="I2179" t="str">
        <f>VLOOKUP($D2179,metadata!$B$2:$S$450,6,FALSE)</f>
        <v>a</v>
      </c>
      <c r="J2179" t="str">
        <f>VLOOKUP($D2179,metadata!$B$2:$S$450,7,FALSE)</f>
        <v>i</v>
      </c>
      <c r="K2179">
        <f>VLOOKUP($D2179,metadata!$B$2:$S$450,8,FALSE)</f>
        <v>7</v>
      </c>
      <c r="L2179">
        <f>VLOOKUP($D2179,metadata!$B$2:$S$450,9,FALSE)</f>
        <v>5</v>
      </c>
      <c r="M2179">
        <f>VLOOKUP($D2179,metadata!$B$2:$S$450,10,FALSE)</f>
        <v>0</v>
      </c>
      <c r="N2179" t="str">
        <f>VLOOKUP($D2179,metadata!$B$2:$S$450,11,FALSE)</f>
        <v>Atrophaneura alcinous</v>
      </c>
      <c r="O2179" t="str">
        <f>VLOOKUP($D2179,metadata!$B$2:$S$450,12,FALSE)</f>
        <v>lepidoptera</v>
      </c>
      <c r="P2179" t="str">
        <f>VLOOKUP($D2179,metadata!$B$2:$S$450,13,FALSE)</f>
        <v xml:space="preserve"> Fuchu</v>
      </c>
      <c r="Q2179">
        <f>VLOOKUP($D2179,metadata!$B$2:$S$450,14,FALSE)</f>
        <v>35.668968999999997</v>
      </c>
      <c r="R2179">
        <f>VLOOKUP($D2179,metadata!$B$2:$S$450,15,FALSE)</f>
        <v>139.47766899999999</v>
      </c>
      <c r="S2179">
        <f>VLOOKUP($D2179,metadata!$B$2:$S$450,16,FALSE)</f>
        <v>0.05</v>
      </c>
      <c r="T2179">
        <f>VLOOKUP($D2179,metadata!$B$2:$S$450,17,FALSE)</f>
        <v>50</v>
      </c>
      <c r="U2179">
        <f>VLOOKUP($D2179,metadata!$B$2:$S$450,18,FALSE)</f>
        <v>0</v>
      </c>
      <c r="V2179">
        <f>VLOOKUP($D2179,metadata!$B$2:$Z$450,19,FALSE)</f>
        <v>25</v>
      </c>
      <c r="W2179" t="str">
        <f>VLOOKUP($D2179,metadata!$B$2:$Z$450,20,FALSE)</f>
        <v>global average</v>
      </c>
      <c r="X2179">
        <f>VLOOKUP($D2179,metadata!$B$2:$Z$450,21,FALSE)</f>
        <v>0</v>
      </c>
      <c r="Y2179">
        <f>VLOOKUP($D2179,metadata!$B$2:$Z$450,22,FALSE)</f>
        <v>19</v>
      </c>
      <c r="Z2179">
        <f>VLOOKUP($D2179,metadata!$B$2:$Z$450,23,FALSE)</f>
        <v>0</v>
      </c>
      <c r="AA2179">
        <f>VLOOKUP($D2179,metadata!$B$2:$Z$450,24,FALSE)</f>
        <v>0</v>
      </c>
      <c r="AB2179">
        <f>VLOOKUP($D2179,metadata!$B$2:$Z$450,25,FALSE)</f>
        <v>0</v>
      </c>
    </row>
    <row r="2180" spans="3:28" x14ac:dyDescent="0.3">
      <c r="C2180">
        <v>2179</v>
      </c>
      <c r="D2180" s="11" t="str">
        <f t="shared" si="34"/>
        <v>19- Fuchu</v>
      </c>
      <c r="E2180" t="str">
        <f>VLOOKUP($D2180,metadata!$B$2:$S$450,2,FALSE)</f>
        <v>Kato, Y</v>
      </c>
      <c r="F2180" t="str">
        <f>VLOOKUP($D2180,metadata!$B$2:$S$450,3,FALSE)</f>
        <v>Geographic variation in photoperiodic response for the induction of pupal diapause in the Aristolochia-feeding butterfly Atrophaneura alcinous</v>
      </c>
      <c r="G2180" t="str">
        <f>VLOOKUP($D2180,metadata!$B$2:$S$450,4,FALSE)</f>
        <v>10.1303/aez.2005.347</v>
      </c>
      <c r="H2180" t="str">
        <f>VLOOKUP($D2180,metadata!$B$2:$S$450,5,FALSE)</f>
        <v>y</v>
      </c>
      <c r="I2180" t="str">
        <f>VLOOKUP($D2180,metadata!$B$2:$S$450,6,FALSE)</f>
        <v>a</v>
      </c>
      <c r="J2180" t="str">
        <f>VLOOKUP($D2180,metadata!$B$2:$S$450,7,FALSE)</f>
        <v>i</v>
      </c>
      <c r="K2180">
        <f>VLOOKUP($D2180,metadata!$B$2:$S$450,8,FALSE)</f>
        <v>7</v>
      </c>
      <c r="L2180">
        <f>VLOOKUP($D2180,metadata!$B$2:$S$450,9,FALSE)</f>
        <v>5</v>
      </c>
      <c r="M2180">
        <f>VLOOKUP($D2180,metadata!$B$2:$S$450,10,FALSE)</f>
        <v>0</v>
      </c>
      <c r="N2180" t="str">
        <f>VLOOKUP($D2180,metadata!$B$2:$S$450,11,FALSE)</f>
        <v>Atrophaneura alcinous</v>
      </c>
      <c r="O2180" t="str">
        <f>VLOOKUP($D2180,metadata!$B$2:$S$450,12,FALSE)</f>
        <v>lepidoptera</v>
      </c>
      <c r="P2180" t="str">
        <f>VLOOKUP($D2180,metadata!$B$2:$S$450,13,FALSE)</f>
        <v xml:space="preserve"> Fuchu</v>
      </c>
      <c r="Q2180">
        <f>VLOOKUP($D2180,metadata!$B$2:$S$450,14,FALSE)</f>
        <v>35.668968999999997</v>
      </c>
      <c r="R2180">
        <f>VLOOKUP($D2180,metadata!$B$2:$S$450,15,FALSE)</f>
        <v>139.47766899999999</v>
      </c>
      <c r="S2180">
        <f>VLOOKUP($D2180,metadata!$B$2:$S$450,16,FALSE)</f>
        <v>0.05</v>
      </c>
      <c r="T2180">
        <f>VLOOKUP($D2180,metadata!$B$2:$S$450,17,FALSE)</f>
        <v>50</v>
      </c>
      <c r="U2180">
        <f>VLOOKUP($D2180,metadata!$B$2:$S$450,18,FALSE)</f>
        <v>0</v>
      </c>
      <c r="V2180">
        <f>VLOOKUP($D2180,metadata!$B$2:$Z$450,19,FALSE)</f>
        <v>25</v>
      </c>
      <c r="W2180" t="str">
        <f>VLOOKUP($D2180,metadata!$B$2:$Z$450,20,FALSE)</f>
        <v>global average</v>
      </c>
      <c r="X2180">
        <f>VLOOKUP($D2180,metadata!$B$2:$Z$450,21,FALSE)</f>
        <v>0</v>
      </c>
      <c r="Y2180">
        <f>VLOOKUP($D2180,metadata!$B$2:$Z$450,22,FALSE)</f>
        <v>19</v>
      </c>
      <c r="Z2180">
        <f>VLOOKUP($D2180,metadata!$B$2:$Z$450,23,FALSE)</f>
        <v>0</v>
      </c>
      <c r="AA2180">
        <f>VLOOKUP($D2180,metadata!$B$2:$Z$450,24,FALSE)</f>
        <v>0</v>
      </c>
      <c r="AB2180">
        <f>VLOOKUP($D2180,metadata!$B$2:$Z$450,25,FALSE)</f>
        <v>0</v>
      </c>
    </row>
    <row r="2181" spans="3:28" x14ac:dyDescent="0.3">
      <c r="C2181">
        <v>2180</v>
      </c>
      <c r="D2181" s="11" t="str">
        <f t="shared" si="34"/>
        <v>19- Fuchu</v>
      </c>
      <c r="E2181" t="str">
        <f>VLOOKUP($D2181,metadata!$B$2:$S$450,2,FALSE)</f>
        <v>Kato, Y</v>
      </c>
      <c r="F2181" t="str">
        <f>VLOOKUP($D2181,metadata!$B$2:$S$450,3,FALSE)</f>
        <v>Geographic variation in photoperiodic response for the induction of pupal diapause in the Aristolochia-feeding butterfly Atrophaneura alcinous</v>
      </c>
      <c r="G2181" t="str">
        <f>VLOOKUP($D2181,metadata!$B$2:$S$450,4,FALSE)</f>
        <v>10.1303/aez.2005.347</v>
      </c>
      <c r="H2181" t="str">
        <f>VLOOKUP($D2181,metadata!$B$2:$S$450,5,FALSE)</f>
        <v>y</v>
      </c>
      <c r="I2181" t="str">
        <f>VLOOKUP($D2181,metadata!$B$2:$S$450,6,FALSE)</f>
        <v>a</v>
      </c>
      <c r="J2181" t="str">
        <f>VLOOKUP($D2181,metadata!$B$2:$S$450,7,FALSE)</f>
        <v>i</v>
      </c>
      <c r="K2181">
        <f>VLOOKUP($D2181,metadata!$B$2:$S$450,8,FALSE)</f>
        <v>7</v>
      </c>
      <c r="L2181">
        <f>VLOOKUP($D2181,metadata!$B$2:$S$450,9,FALSE)</f>
        <v>5</v>
      </c>
      <c r="M2181">
        <f>VLOOKUP($D2181,metadata!$B$2:$S$450,10,FALSE)</f>
        <v>0</v>
      </c>
      <c r="N2181" t="str">
        <f>VLOOKUP($D2181,metadata!$B$2:$S$450,11,FALSE)</f>
        <v>Atrophaneura alcinous</v>
      </c>
      <c r="O2181" t="str">
        <f>VLOOKUP($D2181,metadata!$B$2:$S$450,12,FALSE)</f>
        <v>lepidoptera</v>
      </c>
      <c r="P2181" t="str">
        <f>VLOOKUP($D2181,metadata!$B$2:$S$450,13,FALSE)</f>
        <v xml:space="preserve"> Fuchu</v>
      </c>
      <c r="Q2181">
        <f>VLOOKUP($D2181,metadata!$B$2:$S$450,14,FALSE)</f>
        <v>35.668968999999997</v>
      </c>
      <c r="R2181">
        <f>VLOOKUP($D2181,metadata!$B$2:$S$450,15,FALSE)</f>
        <v>139.47766899999999</v>
      </c>
      <c r="S2181">
        <f>VLOOKUP($D2181,metadata!$B$2:$S$450,16,FALSE)</f>
        <v>0.05</v>
      </c>
      <c r="T2181">
        <f>VLOOKUP($D2181,metadata!$B$2:$S$450,17,FALSE)</f>
        <v>50</v>
      </c>
      <c r="U2181">
        <f>VLOOKUP($D2181,metadata!$B$2:$S$450,18,FALSE)</f>
        <v>0</v>
      </c>
      <c r="V2181">
        <f>VLOOKUP($D2181,metadata!$B$2:$Z$450,19,FALSE)</f>
        <v>25</v>
      </c>
      <c r="W2181" t="str">
        <f>VLOOKUP($D2181,metadata!$B$2:$Z$450,20,FALSE)</f>
        <v>global average</v>
      </c>
      <c r="X2181">
        <f>VLOOKUP($D2181,metadata!$B$2:$Z$450,21,FALSE)</f>
        <v>0</v>
      </c>
      <c r="Y2181">
        <f>VLOOKUP($D2181,metadata!$B$2:$Z$450,22,FALSE)</f>
        <v>19</v>
      </c>
      <c r="Z2181">
        <f>VLOOKUP($D2181,metadata!$B$2:$Z$450,23,FALSE)</f>
        <v>0</v>
      </c>
      <c r="AA2181">
        <f>VLOOKUP($D2181,metadata!$B$2:$Z$450,24,FALSE)</f>
        <v>0</v>
      </c>
      <c r="AB2181">
        <f>VLOOKUP($D2181,metadata!$B$2:$Z$450,25,FALSE)</f>
        <v>0</v>
      </c>
    </row>
    <row r="2182" spans="3:28" x14ac:dyDescent="0.3">
      <c r="C2182">
        <v>2181</v>
      </c>
      <c r="D2182" s="11" t="str">
        <f t="shared" si="34"/>
        <v>19- Fuchu</v>
      </c>
      <c r="E2182" t="str">
        <f>VLOOKUP($D2182,metadata!$B$2:$S$450,2,FALSE)</f>
        <v>Kato, Y</v>
      </c>
      <c r="F2182" t="str">
        <f>VLOOKUP($D2182,metadata!$B$2:$S$450,3,FALSE)</f>
        <v>Geographic variation in photoperiodic response for the induction of pupal diapause in the Aristolochia-feeding butterfly Atrophaneura alcinous</v>
      </c>
      <c r="G2182" t="str">
        <f>VLOOKUP($D2182,metadata!$B$2:$S$450,4,FALSE)</f>
        <v>10.1303/aez.2005.347</v>
      </c>
      <c r="H2182" t="str">
        <f>VLOOKUP($D2182,metadata!$B$2:$S$450,5,FALSE)</f>
        <v>y</v>
      </c>
      <c r="I2182" t="str">
        <f>VLOOKUP($D2182,metadata!$B$2:$S$450,6,FALSE)</f>
        <v>a</v>
      </c>
      <c r="J2182" t="str">
        <f>VLOOKUP($D2182,metadata!$B$2:$S$450,7,FALSE)</f>
        <v>i</v>
      </c>
      <c r="K2182">
        <f>VLOOKUP($D2182,metadata!$B$2:$S$450,8,FALSE)</f>
        <v>7</v>
      </c>
      <c r="L2182">
        <f>VLOOKUP($D2182,metadata!$B$2:$S$450,9,FALSE)</f>
        <v>5</v>
      </c>
      <c r="M2182">
        <f>VLOOKUP($D2182,metadata!$B$2:$S$450,10,FALSE)</f>
        <v>0</v>
      </c>
      <c r="N2182" t="str">
        <f>VLOOKUP($D2182,metadata!$B$2:$S$450,11,FALSE)</f>
        <v>Atrophaneura alcinous</v>
      </c>
      <c r="O2182" t="str">
        <f>VLOOKUP($D2182,metadata!$B$2:$S$450,12,FALSE)</f>
        <v>lepidoptera</v>
      </c>
      <c r="P2182" t="str">
        <f>VLOOKUP($D2182,metadata!$B$2:$S$450,13,FALSE)</f>
        <v xml:space="preserve"> Fuchu</v>
      </c>
      <c r="Q2182">
        <f>VLOOKUP($D2182,metadata!$B$2:$S$450,14,FALSE)</f>
        <v>35.668968999999997</v>
      </c>
      <c r="R2182">
        <f>VLOOKUP($D2182,metadata!$B$2:$S$450,15,FALSE)</f>
        <v>139.47766899999999</v>
      </c>
      <c r="S2182">
        <f>VLOOKUP($D2182,metadata!$B$2:$S$450,16,FALSE)</f>
        <v>0.05</v>
      </c>
      <c r="T2182">
        <f>VLOOKUP($D2182,metadata!$B$2:$S$450,17,FALSE)</f>
        <v>50</v>
      </c>
      <c r="U2182">
        <f>VLOOKUP($D2182,metadata!$B$2:$S$450,18,FALSE)</f>
        <v>0</v>
      </c>
      <c r="V2182">
        <f>VLOOKUP($D2182,metadata!$B$2:$Z$450,19,FALSE)</f>
        <v>25</v>
      </c>
      <c r="W2182" t="str">
        <f>VLOOKUP($D2182,metadata!$B$2:$Z$450,20,FALSE)</f>
        <v>global average</v>
      </c>
      <c r="X2182">
        <f>VLOOKUP($D2182,metadata!$B$2:$Z$450,21,FALSE)</f>
        <v>0</v>
      </c>
      <c r="Y2182">
        <f>VLOOKUP($D2182,metadata!$B$2:$Z$450,22,FALSE)</f>
        <v>19</v>
      </c>
      <c r="Z2182">
        <f>VLOOKUP($D2182,metadata!$B$2:$Z$450,23,FALSE)</f>
        <v>0</v>
      </c>
      <c r="AA2182">
        <f>VLOOKUP($D2182,metadata!$B$2:$Z$450,24,FALSE)</f>
        <v>0</v>
      </c>
      <c r="AB2182">
        <f>VLOOKUP($D2182,metadata!$B$2:$Z$450,25,FALSE)</f>
        <v>0</v>
      </c>
    </row>
    <row r="2183" spans="3:28" x14ac:dyDescent="0.3">
      <c r="C2183">
        <v>2182</v>
      </c>
      <c r="D2183" s="11" t="str">
        <f t="shared" si="34"/>
        <v>19- Fuchu</v>
      </c>
      <c r="E2183" t="str">
        <f>VLOOKUP($D2183,metadata!$B$2:$S$450,2,FALSE)</f>
        <v>Kato, Y</v>
      </c>
      <c r="F2183" t="str">
        <f>VLOOKUP($D2183,metadata!$B$2:$S$450,3,FALSE)</f>
        <v>Geographic variation in photoperiodic response for the induction of pupal diapause in the Aristolochia-feeding butterfly Atrophaneura alcinous</v>
      </c>
      <c r="G2183" t="str">
        <f>VLOOKUP($D2183,metadata!$B$2:$S$450,4,FALSE)</f>
        <v>10.1303/aez.2005.347</v>
      </c>
      <c r="H2183" t="str">
        <f>VLOOKUP($D2183,metadata!$B$2:$S$450,5,FALSE)</f>
        <v>y</v>
      </c>
      <c r="I2183" t="str">
        <f>VLOOKUP($D2183,metadata!$B$2:$S$450,6,FALSE)</f>
        <v>a</v>
      </c>
      <c r="J2183" t="str">
        <f>VLOOKUP($D2183,metadata!$B$2:$S$450,7,FALSE)</f>
        <v>i</v>
      </c>
      <c r="K2183">
        <f>VLOOKUP($D2183,metadata!$B$2:$S$450,8,FALSE)</f>
        <v>7</v>
      </c>
      <c r="L2183">
        <f>VLOOKUP($D2183,metadata!$B$2:$S$450,9,FALSE)</f>
        <v>5</v>
      </c>
      <c r="M2183">
        <f>VLOOKUP($D2183,metadata!$B$2:$S$450,10,FALSE)</f>
        <v>0</v>
      </c>
      <c r="N2183" t="str">
        <f>VLOOKUP($D2183,metadata!$B$2:$S$450,11,FALSE)</f>
        <v>Atrophaneura alcinous</v>
      </c>
      <c r="O2183" t="str">
        <f>VLOOKUP($D2183,metadata!$B$2:$S$450,12,FALSE)</f>
        <v>lepidoptera</v>
      </c>
      <c r="P2183" t="str">
        <f>VLOOKUP($D2183,metadata!$B$2:$S$450,13,FALSE)</f>
        <v xml:space="preserve"> Fuchu</v>
      </c>
      <c r="Q2183">
        <f>VLOOKUP($D2183,metadata!$B$2:$S$450,14,FALSE)</f>
        <v>35.668968999999997</v>
      </c>
      <c r="R2183">
        <f>VLOOKUP($D2183,metadata!$B$2:$S$450,15,FALSE)</f>
        <v>139.47766899999999</v>
      </c>
      <c r="S2183">
        <f>VLOOKUP($D2183,metadata!$B$2:$S$450,16,FALSE)</f>
        <v>0.05</v>
      </c>
      <c r="T2183">
        <f>VLOOKUP($D2183,metadata!$B$2:$S$450,17,FALSE)</f>
        <v>50</v>
      </c>
      <c r="U2183">
        <f>VLOOKUP($D2183,metadata!$B$2:$S$450,18,FALSE)</f>
        <v>0</v>
      </c>
      <c r="V2183">
        <f>VLOOKUP($D2183,metadata!$B$2:$Z$450,19,FALSE)</f>
        <v>25</v>
      </c>
      <c r="W2183" t="str">
        <f>VLOOKUP($D2183,metadata!$B$2:$Z$450,20,FALSE)</f>
        <v>global average</v>
      </c>
      <c r="X2183">
        <f>VLOOKUP($D2183,metadata!$B$2:$Z$450,21,FALSE)</f>
        <v>0</v>
      </c>
      <c r="Y2183">
        <f>VLOOKUP($D2183,metadata!$B$2:$Z$450,22,FALSE)</f>
        <v>19</v>
      </c>
      <c r="Z2183">
        <f>VLOOKUP($D2183,metadata!$B$2:$Z$450,23,FALSE)</f>
        <v>0</v>
      </c>
      <c r="AA2183">
        <f>VLOOKUP($D2183,metadata!$B$2:$Z$450,24,FALSE)</f>
        <v>0</v>
      </c>
      <c r="AB2183">
        <f>VLOOKUP($D2183,metadata!$B$2:$Z$450,25,FALSE)</f>
        <v>0</v>
      </c>
    </row>
    <row r="2184" spans="3:28" x14ac:dyDescent="0.3">
      <c r="C2184">
        <v>2183</v>
      </c>
      <c r="D2184" s="11" t="str">
        <f t="shared" si="34"/>
        <v>19- Fuchu</v>
      </c>
      <c r="E2184" t="str">
        <f>VLOOKUP($D2184,metadata!$B$2:$S$450,2,FALSE)</f>
        <v>Kato, Y</v>
      </c>
      <c r="F2184" t="str">
        <f>VLOOKUP($D2184,metadata!$B$2:$S$450,3,FALSE)</f>
        <v>Geographic variation in photoperiodic response for the induction of pupal diapause in the Aristolochia-feeding butterfly Atrophaneura alcinous</v>
      </c>
      <c r="G2184" t="str">
        <f>VLOOKUP($D2184,metadata!$B$2:$S$450,4,FALSE)</f>
        <v>10.1303/aez.2005.347</v>
      </c>
      <c r="H2184" t="str">
        <f>VLOOKUP($D2184,metadata!$B$2:$S$450,5,FALSE)</f>
        <v>y</v>
      </c>
      <c r="I2184" t="str">
        <f>VLOOKUP($D2184,metadata!$B$2:$S$450,6,FALSE)</f>
        <v>a</v>
      </c>
      <c r="J2184" t="str">
        <f>VLOOKUP($D2184,metadata!$B$2:$S$450,7,FALSE)</f>
        <v>i</v>
      </c>
      <c r="K2184">
        <f>VLOOKUP($D2184,metadata!$B$2:$S$450,8,FALSE)</f>
        <v>7</v>
      </c>
      <c r="L2184">
        <f>VLOOKUP($D2184,metadata!$B$2:$S$450,9,FALSE)</f>
        <v>5</v>
      </c>
      <c r="M2184">
        <f>VLOOKUP($D2184,metadata!$B$2:$S$450,10,FALSE)</f>
        <v>0</v>
      </c>
      <c r="N2184" t="str">
        <f>VLOOKUP($D2184,metadata!$B$2:$S$450,11,FALSE)</f>
        <v>Atrophaneura alcinous</v>
      </c>
      <c r="O2184" t="str">
        <f>VLOOKUP($D2184,metadata!$B$2:$S$450,12,FALSE)</f>
        <v>lepidoptera</v>
      </c>
      <c r="P2184" t="str">
        <f>VLOOKUP($D2184,metadata!$B$2:$S$450,13,FALSE)</f>
        <v xml:space="preserve"> Fuchu</v>
      </c>
      <c r="Q2184">
        <f>VLOOKUP($D2184,metadata!$B$2:$S$450,14,FALSE)</f>
        <v>35.668968999999997</v>
      </c>
      <c r="R2184">
        <f>VLOOKUP($D2184,metadata!$B$2:$S$450,15,FALSE)</f>
        <v>139.47766899999999</v>
      </c>
      <c r="S2184">
        <f>VLOOKUP($D2184,metadata!$B$2:$S$450,16,FALSE)</f>
        <v>0.05</v>
      </c>
      <c r="T2184">
        <f>VLOOKUP($D2184,metadata!$B$2:$S$450,17,FALSE)</f>
        <v>50</v>
      </c>
      <c r="U2184">
        <f>VLOOKUP($D2184,metadata!$B$2:$S$450,18,FALSE)</f>
        <v>0</v>
      </c>
      <c r="V2184">
        <f>VLOOKUP($D2184,metadata!$B$2:$Z$450,19,FALSE)</f>
        <v>25</v>
      </c>
      <c r="W2184" t="str">
        <f>VLOOKUP($D2184,metadata!$B$2:$Z$450,20,FALSE)</f>
        <v>global average</v>
      </c>
      <c r="X2184">
        <f>VLOOKUP($D2184,metadata!$B$2:$Z$450,21,FALSE)</f>
        <v>0</v>
      </c>
      <c r="Y2184">
        <f>VLOOKUP($D2184,metadata!$B$2:$Z$450,22,FALSE)</f>
        <v>19</v>
      </c>
      <c r="Z2184">
        <f>VLOOKUP($D2184,metadata!$B$2:$Z$450,23,FALSE)</f>
        <v>0</v>
      </c>
      <c r="AA2184">
        <f>VLOOKUP($D2184,metadata!$B$2:$Z$450,24,FALSE)</f>
        <v>0</v>
      </c>
      <c r="AB2184">
        <f>VLOOKUP($D2184,metadata!$B$2:$Z$450,25,FALSE)</f>
        <v>0</v>
      </c>
    </row>
    <row r="2185" spans="3:28" x14ac:dyDescent="0.3">
      <c r="C2185">
        <v>2184</v>
      </c>
      <c r="D2185" s="11" t="str">
        <f t="shared" si="34"/>
        <v>19- Fuchu</v>
      </c>
      <c r="E2185" t="str">
        <f>VLOOKUP($D2185,metadata!$B$2:$S$450,2,FALSE)</f>
        <v>Kato, Y</v>
      </c>
      <c r="F2185" t="str">
        <f>VLOOKUP($D2185,metadata!$B$2:$S$450,3,FALSE)</f>
        <v>Geographic variation in photoperiodic response for the induction of pupal diapause in the Aristolochia-feeding butterfly Atrophaneura alcinous</v>
      </c>
      <c r="G2185" t="str">
        <f>VLOOKUP($D2185,metadata!$B$2:$S$450,4,FALSE)</f>
        <v>10.1303/aez.2005.347</v>
      </c>
      <c r="H2185" t="str">
        <f>VLOOKUP($D2185,metadata!$B$2:$S$450,5,FALSE)</f>
        <v>y</v>
      </c>
      <c r="I2185" t="str">
        <f>VLOOKUP($D2185,metadata!$B$2:$S$450,6,FALSE)</f>
        <v>a</v>
      </c>
      <c r="J2185" t="str">
        <f>VLOOKUP($D2185,metadata!$B$2:$S$450,7,FALSE)</f>
        <v>i</v>
      </c>
      <c r="K2185">
        <f>VLOOKUP($D2185,metadata!$B$2:$S$450,8,FALSE)</f>
        <v>7</v>
      </c>
      <c r="L2185">
        <f>VLOOKUP($D2185,metadata!$B$2:$S$450,9,FALSE)</f>
        <v>5</v>
      </c>
      <c r="M2185">
        <f>VLOOKUP($D2185,metadata!$B$2:$S$450,10,FALSE)</f>
        <v>0</v>
      </c>
      <c r="N2185" t="str">
        <f>VLOOKUP($D2185,metadata!$B$2:$S$450,11,FALSE)</f>
        <v>Atrophaneura alcinous</v>
      </c>
      <c r="O2185" t="str">
        <f>VLOOKUP($D2185,metadata!$B$2:$S$450,12,FALSE)</f>
        <v>lepidoptera</v>
      </c>
      <c r="P2185" t="str">
        <f>VLOOKUP($D2185,metadata!$B$2:$S$450,13,FALSE)</f>
        <v xml:space="preserve"> Fuchu</v>
      </c>
      <c r="Q2185">
        <f>VLOOKUP($D2185,metadata!$B$2:$S$450,14,FALSE)</f>
        <v>35.668968999999997</v>
      </c>
      <c r="R2185">
        <f>VLOOKUP($D2185,metadata!$B$2:$S$450,15,FALSE)</f>
        <v>139.47766899999999</v>
      </c>
      <c r="S2185">
        <f>VLOOKUP($D2185,metadata!$B$2:$S$450,16,FALSE)</f>
        <v>0.05</v>
      </c>
      <c r="T2185">
        <f>VLOOKUP($D2185,metadata!$B$2:$S$450,17,FALSE)</f>
        <v>50</v>
      </c>
      <c r="U2185">
        <f>VLOOKUP($D2185,metadata!$B$2:$S$450,18,FALSE)</f>
        <v>0</v>
      </c>
      <c r="V2185">
        <f>VLOOKUP($D2185,metadata!$B$2:$Z$450,19,FALSE)</f>
        <v>25</v>
      </c>
      <c r="W2185" t="str">
        <f>VLOOKUP($D2185,metadata!$B$2:$Z$450,20,FALSE)</f>
        <v>global average</v>
      </c>
      <c r="X2185">
        <f>VLOOKUP($D2185,metadata!$B$2:$Z$450,21,FALSE)</f>
        <v>0</v>
      </c>
      <c r="Y2185">
        <f>VLOOKUP($D2185,metadata!$B$2:$Z$450,22,FALSE)</f>
        <v>19</v>
      </c>
      <c r="Z2185">
        <f>VLOOKUP($D2185,metadata!$B$2:$Z$450,23,FALSE)</f>
        <v>0</v>
      </c>
      <c r="AA2185">
        <f>VLOOKUP($D2185,metadata!$B$2:$Z$450,24,FALSE)</f>
        <v>0</v>
      </c>
      <c r="AB2185">
        <f>VLOOKUP($D2185,metadata!$B$2:$Z$450,25,FALSE)</f>
        <v>0</v>
      </c>
    </row>
    <row r="2186" spans="3:28" x14ac:dyDescent="0.3">
      <c r="C2186">
        <v>2185</v>
      </c>
      <c r="D2186" s="11" t="str">
        <f t="shared" si="34"/>
        <v>19- Fuchu</v>
      </c>
      <c r="E2186" t="str">
        <f>VLOOKUP($D2186,metadata!$B$2:$S$450,2,FALSE)</f>
        <v>Kato, Y</v>
      </c>
      <c r="F2186" t="str">
        <f>VLOOKUP($D2186,metadata!$B$2:$S$450,3,FALSE)</f>
        <v>Geographic variation in photoperiodic response for the induction of pupal diapause in the Aristolochia-feeding butterfly Atrophaneura alcinous</v>
      </c>
      <c r="G2186" t="str">
        <f>VLOOKUP($D2186,metadata!$B$2:$S$450,4,FALSE)</f>
        <v>10.1303/aez.2005.347</v>
      </c>
      <c r="H2186" t="str">
        <f>VLOOKUP($D2186,metadata!$B$2:$S$450,5,FALSE)</f>
        <v>y</v>
      </c>
      <c r="I2186" t="str">
        <f>VLOOKUP($D2186,metadata!$B$2:$S$450,6,FALSE)</f>
        <v>a</v>
      </c>
      <c r="J2186" t="str">
        <f>VLOOKUP($D2186,metadata!$B$2:$S$450,7,FALSE)</f>
        <v>i</v>
      </c>
      <c r="K2186">
        <f>VLOOKUP($D2186,metadata!$B$2:$S$450,8,FALSE)</f>
        <v>7</v>
      </c>
      <c r="L2186">
        <f>VLOOKUP($D2186,metadata!$B$2:$S$450,9,FALSE)</f>
        <v>5</v>
      </c>
      <c r="M2186">
        <f>VLOOKUP($D2186,metadata!$B$2:$S$450,10,FALSE)</f>
        <v>0</v>
      </c>
      <c r="N2186" t="str">
        <f>VLOOKUP($D2186,metadata!$B$2:$S$450,11,FALSE)</f>
        <v>Atrophaneura alcinous</v>
      </c>
      <c r="O2186" t="str">
        <f>VLOOKUP($D2186,metadata!$B$2:$S$450,12,FALSE)</f>
        <v>lepidoptera</v>
      </c>
      <c r="P2186" t="str">
        <f>VLOOKUP($D2186,metadata!$B$2:$S$450,13,FALSE)</f>
        <v xml:space="preserve"> Fuchu</v>
      </c>
      <c r="Q2186">
        <f>VLOOKUP($D2186,metadata!$B$2:$S$450,14,FALSE)</f>
        <v>35.668968999999997</v>
      </c>
      <c r="R2186">
        <f>VLOOKUP($D2186,metadata!$B$2:$S$450,15,FALSE)</f>
        <v>139.47766899999999</v>
      </c>
      <c r="S2186">
        <f>VLOOKUP($D2186,metadata!$B$2:$S$450,16,FALSE)</f>
        <v>0.05</v>
      </c>
      <c r="T2186">
        <f>VLOOKUP($D2186,metadata!$B$2:$S$450,17,FALSE)</f>
        <v>50</v>
      </c>
      <c r="U2186">
        <f>VLOOKUP($D2186,metadata!$B$2:$S$450,18,FALSE)</f>
        <v>0</v>
      </c>
      <c r="V2186">
        <f>VLOOKUP($D2186,metadata!$B$2:$Z$450,19,FALSE)</f>
        <v>25</v>
      </c>
      <c r="W2186" t="str">
        <f>VLOOKUP($D2186,metadata!$B$2:$Z$450,20,FALSE)</f>
        <v>global average</v>
      </c>
      <c r="X2186">
        <f>VLOOKUP($D2186,metadata!$B$2:$Z$450,21,FALSE)</f>
        <v>0</v>
      </c>
      <c r="Y2186">
        <f>VLOOKUP($D2186,metadata!$B$2:$Z$450,22,FALSE)</f>
        <v>19</v>
      </c>
      <c r="Z2186">
        <f>VLOOKUP($D2186,metadata!$B$2:$Z$450,23,FALSE)</f>
        <v>0</v>
      </c>
      <c r="AA2186">
        <f>VLOOKUP($D2186,metadata!$B$2:$Z$450,24,FALSE)</f>
        <v>0</v>
      </c>
      <c r="AB2186">
        <f>VLOOKUP($D2186,metadata!$B$2:$Z$450,25,FALSE)</f>
        <v>0</v>
      </c>
    </row>
    <row r="2187" spans="3:28" x14ac:dyDescent="0.3">
      <c r="C2187">
        <v>2186</v>
      </c>
      <c r="D2187" s="11" t="str">
        <f t="shared" si="34"/>
        <v>19- Fuchu</v>
      </c>
      <c r="E2187" t="str">
        <f>VLOOKUP($D2187,metadata!$B$2:$S$450,2,FALSE)</f>
        <v>Kato, Y</v>
      </c>
      <c r="F2187" t="str">
        <f>VLOOKUP($D2187,metadata!$B$2:$S$450,3,FALSE)</f>
        <v>Geographic variation in photoperiodic response for the induction of pupal diapause in the Aristolochia-feeding butterfly Atrophaneura alcinous</v>
      </c>
      <c r="G2187" t="str">
        <f>VLOOKUP($D2187,metadata!$B$2:$S$450,4,FALSE)</f>
        <v>10.1303/aez.2005.347</v>
      </c>
      <c r="H2187" t="str">
        <f>VLOOKUP($D2187,metadata!$B$2:$S$450,5,FALSE)</f>
        <v>y</v>
      </c>
      <c r="I2187" t="str">
        <f>VLOOKUP($D2187,metadata!$B$2:$S$450,6,FALSE)</f>
        <v>a</v>
      </c>
      <c r="J2187" t="str">
        <f>VLOOKUP($D2187,metadata!$B$2:$S$450,7,FALSE)</f>
        <v>i</v>
      </c>
      <c r="K2187">
        <f>VLOOKUP($D2187,metadata!$B$2:$S$450,8,FALSE)</f>
        <v>7</v>
      </c>
      <c r="L2187">
        <f>VLOOKUP($D2187,metadata!$B$2:$S$450,9,FALSE)</f>
        <v>5</v>
      </c>
      <c r="M2187">
        <f>VLOOKUP($D2187,metadata!$B$2:$S$450,10,FALSE)</f>
        <v>0</v>
      </c>
      <c r="N2187" t="str">
        <f>VLOOKUP($D2187,metadata!$B$2:$S$450,11,FALSE)</f>
        <v>Atrophaneura alcinous</v>
      </c>
      <c r="O2187" t="str">
        <f>VLOOKUP($D2187,metadata!$B$2:$S$450,12,FALSE)</f>
        <v>lepidoptera</v>
      </c>
      <c r="P2187" t="str">
        <f>VLOOKUP($D2187,metadata!$B$2:$S$450,13,FALSE)</f>
        <v xml:space="preserve"> Fuchu</v>
      </c>
      <c r="Q2187">
        <f>VLOOKUP($D2187,metadata!$B$2:$S$450,14,FALSE)</f>
        <v>35.668968999999997</v>
      </c>
      <c r="R2187">
        <f>VLOOKUP($D2187,metadata!$B$2:$S$450,15,FALSE)</f>
        <v>139.47766899999999</v>
      </c>
      <c r="S2187">
        <f>VLOOKUP($D2187,metadata!$B$2:$S$450,16,FALSE)</f>
        <v>0.05</v>
      </c>
      <c r="T2187">
        <f>VLOOKUP($D2187,metadata!$B$2:$S$450,17,FALSE)</f>
        <v>50</v>
      </c>
      <c r="U2187">
        <f>VLOOKUP($D2187,metadata!$B$2:$S$450,18,FALSE)</f>
        <v>0</v>
      </c>
      <c r="V2187">
        <f>VLOOKUP($D2187,metadata!$B$2:$Z$450,19,FALSE)</f>
        <v>25</v>
      </c>
      <c r="W2187" t="str">
        <f>VLOOKUP($D2187,metadata!$B$2:$Z$450,20,FALSE)</f>
        <v>global average</v>
      </c>
      <c r="X2187">
        <f>VLOOKUP($D2187,metadata!$B$2:$Z$450,21,FALSE)</f>
        <v>0</v>
      </c>
      <c r="Y2187">
        <f>VLOOKUP($D2187,metadata!$B$2:$Z$450,22,FALSE)</f>
        <v>19</v>
      </c>
      <c r="Z2187">
        <f>VLOOKUP($D2187,metadata!$B$2:$Z$450,23,FALSE)</f>
        <v>0</v>
      </c>
      <c r="AA2187">
        <f>VLOOKUP($D2187,metadata!$B$2:$Z$450,24,FALSE)</f>
        <v>0</v>
      </c>
      <c r="AB2187">
        <f>VLOOKUP($D2187,metadata!$B$2:$Z$450,25,FALSE)</f>
        <v>0</v>
      </c>
    </row>
    <row r="2188" spans="3:28" x14ac:dyDescent="0.3">
      <c r="C2188">
        <v>2187</v>
      </c>
      <c r="D2188" s="11" t="str">
        <f t="shared" si="34"/>
        <v>19- Fuchu</v>
      </c>
      <c r="E2188" t="str">
        <f>VLOOKUP($D2188,metadata!$B$2:$S$450,2,FALSE)</f>
        <v>Kato, Y</v>
      </c>
      <c r="F2188" t="str">
        <f>VLOOKUP($D2188,metadata!$B$2:$S$450,3,FALSE)</f>
        <v>Geographic variation in photoperiodic response for the induction of pupal diapause in the Aristolochia-feeding butterfly Atrophaneura alcinous</v>
      </c>
      <c r="G2188" t="str">
        <f>VLOOKUP($D2188,metadata!$B$2:$S$450,4,FALSE)</f>
        <v>10.1303/aez.2005.347</v>
      </c>
      <c r="H2188" t="str">
        <f>VLOOKUP($D2188,metadata!$B$2:$S$450,5,FALSE)</f>
        <v>y</v>
      </c>
      <c r="I2188" t="str">
        <f>VLOOKUP($D2188,metadata!$B$2:$S$450,6,FALSE)</f>
        <v>a</v>
      </c>
      <c r="J2188" t="str">
        <f>VLOOKUP($D2188,metadata!$B$2:$S$450,7,FALSE)</f>
        <v>i</v>
      </c>
      <c r="K2188">
        <f>VLOOKUP($D2188,metadata!$B$2:$S$450,8,FALSE)</f>
        <v>7</v>
      </c>
      <c r="L2188">
        <f>VLOOKUP($D2188,metadata!$B$2:$S$450,9,FALSE)</f>
        <v>5</v>
      </c>
      <c r="M2188">
        <f>VLOOKUP($D2188,metadata!$B$2:$S$450,10,FALSE)</f>
        <v>0</v>
      </c>
      <c r="N2188" t="str">
        <f>VLOOKUP($D2188,metadata!$B$2:$S$450,11,FALSE)</f>
        <v>Atrophaneura alcinous</v>
      </c>
      <c r="O2188" t="str">
        <f>VLOOKUP($D2188,metadata!$B$2:$S$450,12,FALSE)</f>
        <v>lepidoptera</v>
      </c>
      <c r="P2188" t="str">
        <f>VLOOKUP($D2188,metadata!$B$2:$S$450,13,FALSE)</f>
        <v xml:space="preserve"> Fuchu</v>
      </c>
      <c r="Q2188">
        <f>VLOOKUP($D2188,metadata!$B$2:$S$450,14,FALSE)</f>
        <v>35.668968999999997</v>
      </c>
      <c r="R2188">
        <f>VLOOKUP($D2188,metadata!$B$2:$S$450,15,FALSE)</f>
        <v>139.47766899999999</v>
      </c>
      <c r="S2188">
        <f>VLOOKUP($D2188,metadata!$B$2:$S$450,16,FALSE)</f>
        <v>0.05</v>
      </c>
      <c r="T2188">
        <f>VLOOKUP($D2188,metadata!$B$2:$S$450,17,FALSE)</f>
        <v>50</v>
      </c>
      <c r="U2188">
        <f>VLOOKUP($D2188,metadata!$B$2:$S$450,18,FALSE)</f>
        <v>0</v>
      </c>
      <c r="V2188">
        <f>VLOOKUP($D2188,metadata!$B$2:$Z$450,19,FALSE)</f>
        <v>25</v>
      </c>
      <c r="W2188" t="str">
        <f>VLOOKUP($D2188,metadata!$B$2:$Z$450,20,FALSE)</f>
        <v>global average</v>
      </c>
      <c r="X2188">
        <f>VLOOKUP($D2188,metadata!$B$2:$Z$450,21,FALSE)</f>
        <v>0</v>
      </c>
      <c r="Y2188">
        <f>VLOOKUP($D2188,metadata!$B$2:$Z$450,22,FALSE)</f>
        <v>19</v>
      </c>
      <c r="Z2188">
        <f>VLOOKUP($D2188,metadata!$B$2:$Z$450,23,FALSE)</f>
        <v>0</v>
      </c>
      <c r="AA2188">
        <f>VLOOKUP($D2188,metadata!$B$2:$Z$450,24,FALSE)</f>
        <v>0</v>
      </c>
      <c r="AB2188">
        <f>VLOOKUP($D2188,metadata!$B$2:$Z$450,25,FALSE)</f>
        <v>0</v>
      </c>
    </row>
    <row r="2189" spans="3:28" x14ac:dyDescent="0.3">
      <c r="C2189">
        <v>2188</v>
      </c>
      <c r="D2189" s="11" t="str">
        <f t="shared" si="34"/>
        <v>19- Fuchu</v>
      </c>
      <c r="E2189" t="str">
        <f>VLOOKUP($D2189,metadata!$B$2:$S$450,2,FALSE)</f>
        <v>Kato, Y</v>
      </c>
      <c r="F2189" t="str">
        <f>VLOOKUP($D2189,metadata!$B$2:$S$450,3,FALSE)</f>
        <v>Geographic variation in photoperiodic response for the induction of pupal diapause in the Aristolochia-feeding butterfly Atrophaneura alcinous</v>
      </c>
      <c r="G2189" t="str">
        <f>VLOOKUP($D2189,metadata!$B$2:$S$450,4,FALSE)</f>
        <v>10.1303/aez.2005.347</v>
      </c>
      <c r="H2189" t="str">
        <f>VLOOKUP($D2189,metadata!$B$2:$S$450,5,FALSE)</f>
        <v>y</v>
      </c>
      <c r="I2189" t="str">
        <f>VLOOKUP($D2189,metadata!$B$2:$S$450,6,FALSE)</f>
        <v>a</v>
      </c>
      <c r="J2189" t="str">
        <f>VLOOKUP($D2189,metadata!$B$2:$S$450,7,FALSE)</f>
        <v>i</v>
      </c>
      <c r="K2189">
        <f>VLOOKUP($D2189,metadata!$B$2:$S$450,8,FALSE)</f>
        <v>7</v>
      </c>
      <c r="L2189">
        <f>VLOOKUP($D2189,metadata!$B$2:$S$450,9,FALSE)</f>
        <v>5</v>
      </c>
      <c r="M2189">
        <f>VLOOKUP($D2189,metadata!$B$2:$S$450,10,FALSE)</f>
        <v>0</v>
      </c>
      <c r="N2189" t="str">
        <f>VLOOKUP($D2189,metadata!$B$2:$S$450,11,FALSE)</f>
        <v>Atrophaneura alcinous</v>
      </c>
      <c r="O2189" t="str">
        <f>VLOOKUP($D2189,metadata!$B$2:$S$450,12,FALSE)</f>
        <v>lepidoptera</v>
      </c>
      <c r="P2189" t="str">
        <f>VLOOKUP($D2189,metadata!$B$2:$S$450,13,FALSE)</f>
        <v xml:space="preserve"> Fuchu</v>
      </c>
      <c r="Q2189">
        <f>VLOOKUP($D2189,metadata!$B$2:$S$450,14,FALSE)</f>
        <v>35.668968999999997</v>
      </c>
      <c r="R2189">
        <f>VLOOKUP($D2189,metadata!$B$2:$S$450,15,FALSE)</f>
        <v>139.47766899999999</v>
      </c>
      <c r="S2189">
        <f>VLOOKUP($D2189,metadata!$B$2:$S$450,16,FALSE)</f>
        <v>0.05</v>
      </c>
      <c r="T2189">
        <f>VLOOKUP($D2189,metadata!$B$2:$S$450,17,FALSE)</f>
        <v>50</v>
      </c>
      <c r="U2189">
        <f>VLOOKUP($D2189,metadata!$B$2:$S$450,18,FALSE)</f>
        <v>0</v>
      </c>
      <c r="V2189">
        <f>VLOOKUP($D2189,metadata!$B$2:$Z$450,19,FALSE)</f>
        <v>25</v>
      </c>
      <c r="W2189" t="str">
        <f>VLOOKUP($D2189,metadata!$B$2:$Z$450,20,FALSE)</f>
        <v>global average</v>
      </c>
      <c r="X2189">
        <f>VLOOKUP($D2189,metadata!$B$2:$Z$450,21,FALSE)</f>
        <v>0</v>
      </c>
      <c r="Y2189">
        <f>VLOOKUP($D2189,metadata!$B$2:$Z$450,22,FALSE)</f>
        <v>19</v>
      </c>
      <c r="Z2189">
        <f>VLOOKUP($D2189,metadata!$B$2:$Z$450,23,FALSE)</f>
        <v>0</v>
      </c>
      <c r="AA2189">
        <f>VLOOKUP($D2189,metadata!$B$2:$Z$450,24,FALSE)</f>
        <v>0</v>
      </c>
      <c r="AB2189">
        <f>VLOOKUP($D2189,metadata!$B$2:$Z$450,25,FALSE)</f>
        <v>0</v>
      </c>
    </row>
    <row r="2190" spans="3:28" x14ac:dyDescent="0.3">
      <c r="C2190">
        <v>2189</v>
      </c>
      <c r="D2190" s="11" t="str">
        <f t="shared" si="34"/>
        <v>19- Fuchu</v>
      </c>
      <c r="E2190" t="str">
        <f>VLOOKUP($D2190,metadata!$B$2:$S$450,2,FALSE)</f>
        <v>Kato, Y</v>
      </c>
      <c r="F2190" t="str">
        <f>VLOOKUP($D2190,metadata!$B$2:$S$450,3,FALSE)</f>
        <v>Geographic variation in photoperiodic response for the induction of pupal diapause in the Aristolochia-feeding butterfly Atrophaneura alcinous</v>
      </c>
      <c r="G2190" t="str">
        <f>VLOOKUP($D2190,metadata!$B$2:$S$450,4,FALSE)</f>
        <v>10.1303/aez.2005.347</v>
      </c>
      <c r="H2190" t="str">
        <f>VLOOKUP($D2190,metadata!$B$2:$S$450,5,FALSE)</f>
        <v>y</v>
      </c>
      <c r="I2190" t="str">
        <f>VLOOKUP($D2190,metadata!$B$2:$S$450,6,FALSE)</f>
        <v>a</v>
      </c>
      <c r="J2190" t="str">
        <f>VLOOKUP($D2190,metadata!$B$2:$S$450,7,FALSE)</f>
        <v>i</v>
      </c>
      <c r="K2190">
        <f>VLOOKUP($D2190,metadata!$B$2:$S$450,8,FALSE)</f>
        <v>7</v>
      </c>
      <c r="L2190">
        <f>VLOOKUP($D2190,metadata!$B$2:$S$450,9,FALSE)</f>
        <v>5</v>
      </c>
      <c r="M2190">
        <f>VLOOKUP($D2190,metadata!$B$2:$S$450,10,FALSE)</f>
        <v>0</v>
      </c>
      <c r="N2190" t="str">
        <f>VLOOKUP($D2190,metadata!$B$2:$S$450,11,FALSE)</f>
        <v>Atrophaneura alcinous</v>
      </c>
      <c r="O2190" t="str">
        <f>VLOOKUP($D2190,metadata!$B$2:$S$450,12,FALSE)</f>
        <v>lepidoptera</v>
      </c>
      <c r="P2190" t="str">
        <f>VLOOKUP($D2190,metadata!$B$2:$S$450,13,FALSE)</f>
        <v xml:space="preserve"> Fuchu</v>
      </c>
      <c r="Q2190">
        <f>VLOOKUP($D2190,metadata!$B$2:$S$450,14,FALSE)</f>
        <v>35.668968999999997</v>
      </c>
      <c r="R2190">
        <f>VLOOKUP($D2190,metadata!$B$2:$S$450,15,FALSE)</f>
        <v>139.47766899999999</v>
      </c>
      <c r="S2190">
        <f>VLOOKUP($D2190,metadata!$B$2:$S$450,16,FALSE)</f>
        <v>0.05</v>
      </c>
      <c r="T2190">
        <f>VLOOKUP($D2190,metadata!$B$2:$S$450,17,FALSE)</f>
        <v>50</v>
      </c>
      <c r="U2190">
        <f>VLOOKUP($D2190,metadata!$B$2:$S$450,18,FALSE)</f>
        <v>0</v>
      </c>
      <c r="V2190">
        <f>VLOOKUP($D2190,metadata!$B$2:$Z$450,19,FALSE)</f>
        <v>25</v>
      </c>
      <c r="W2190" t="str">
        <f>VLOOKUP($D2190,metadata!$B$2:$Z$450,20,FALSE)</f>
        <v>global average</v>
      </c>
      <c r="X2190">
        <f>VLOOKUP($D2190,metadata!$B$2:$Z$450,21,FALSE)</f>
        <v>0</v>
      </c>
      <c r="Y2190">
        <f>VLOOKUP($D2190,metadata!$B$2:$Z$450,22,FALSE)</f>
        <v>19</v>
      </c>
      <c r="Z2190">
        <f>VLOOKUP($D2190,metadata!$B$2:$Z$450,23,FALSE)</f>
        <v>0</v>
      </c>
      <c r="AA2190">
        <f>VLOOKUP($D2190,metadata!$B$2:$Z$450,24,FALSE)</f>
        <v>0</v>
      </c>
      <c r="AB2190">
        <f>VLOOKUP($D2190,metadata!$B$2:$Z$450,25,FALSE)</f>
        <v>0</v>
      </c>
    </row>
    <row r="2191" spans="3:28" x14ac:dyDescent="0.3">
      <c r="C2191">
        <v>2190</v>
      </c>
      <c r="D2191" s="11" t="str">
        <f t="shared" si="34"/>
        <v>19- Fuchu</v>
      </c>
      <c r="E2191" t="str">
        <f>VLOOKUP($D2191,metadata!$B$2:$S$450,2,FALSE)</f>
        <v>Kato, Y</v>
      </c>
      <c r="F2191" t="str">
        <f>VLOOKUP($D2191,metadata!$B$2:$S$450,3,FALSE)</f>
        <v>Geographic variation in photoperiodic response for the induction of pupal diapause in the Aristolochia-feeding butterfly Atrophaneura alcinous</v>
      </c>
      <c r="G2191" t="str">
        <f>VLOOKUP($D2191,metadata!$B$2:$S$450,4,FALSE)</f>
        <v>10.1303/aez.2005.347</v>
      </c>
      <c r="H2191" t="str">
        <f>VLOOKUP($D2191,metadata!$B$2:$S$450,5,FALSE)</f>
        <v>y</v>
      </c>
      <c r="I2191" t="str">
        <f>VLOOKUP($D2191,metadata!$B$2:$S$450,6,FALSE)</f>
        <v>a</v>
      </c>
      <c r="J2191" t="str">
        <f>VLOOKUP($D2191,metadata!$B$2:$S$450,7,FALSE)</f>
        <v>i</v>
      </c>
      <c r="K2191">
        <f>VLOOKUP($D2191,metadata!$B$2:$S$450,8,FALSE)</f>
        <v>7</v>
      </c>
      <c r="L2191">
        <f>VLOOKUP($D2191,metadata!$B$2:$S$450,9,FALSE)</f>
        <v>5</v>
      </c>
      <c r="M2191">
        <f>VLOOKUP($D2191,metadata!$B$2:$S$450,10,FALSE)</f>
        <v>0</v>
      </c>
      <c r="N2191" t="str">
        <f>VLOOKUP($D2191,metadata!$B$2:$S$450,11,FALSE)</f>
        <v>Atrophaneura alcinous</v>
      </c>
      <c r="O2191" t="str">
        <f>VLOOKUP($D2191,metadata!$B$2:$S$450,12,FALSE)</f>
        <v>lepidoptera</v>
      </c>
      <c r="P2191" t="str">
        <f>VLOOKUP($D2191,metadata!$B$2:$S$450,13,FALSE)</f>
        <v xml:space="preserve"> Fuchu</v>
      </c>
      <c r="Q2191">
        <f>VLOOKUP($D2191,metadata!$B$2:$S$450,14,FALSE)</f>
        <v>35.668968999999997</v>
      </c>
      <c r="R2191">
        <f>VLOOKUP($D2191,metadata!$B$2:$S$450,15,FALSE)</f>
        <v>139.47766899999999</v>
      </c>
      <c r="S2191">
        <f>VLOOKUP($D2191,metadata!$B$2:$S$450,16,FALSE)</f>
        <v>0.05</v>
      </c>
      <c r="T2191">
        <f>VLOOKUP($D2191,metadata!$B$2:$S$450,17,FALSE)</f>
        <v>50</v>
      </c>
      <c r="U2191">
        <f>VLOOKUP($D2191,metadata!$B$2:$S$450,18,FALSE)</f>
        <v>0</v>
      </c>
      <c r="V2191">
        <f>VLOOKUP($D2191,metadata!$B$2:$Z$450,19,FALSE)</f>
        <v>25</v>
      </c>
      <c r="W2191" t="str">
        <f>VLOOKUP($D2191,metadata!$B$2:$Z$450,20,FALSE)</f>
        <v>global average</v>
      </c>
      <c r="X2191">
        <f>VLOOKUP($D2191,metadata!$B$2:$Z$450,21,FALSE)</f>
        <v>0</v>
      </c>
      <c r="Y2191">
        <f>VLOOKUP($D2191,metadata!$B$2:$Z$450,22,FALSE)</f>
        <v>19</v>
      </c>
      <c r="Z2191">
        <f>VLOOKUP($D2191,metadata!$B$2:$Z$450,23,FALSE)</f>
        <v>0</v>
      </c>
      <c r="AA2191">
        <f>VLOOKUP($D2191,metadata!$B$2:$Z$450,24,FALSE)</f>
        <v>0</v>
      </c>
      <c r="AB2191">
        <f>VLOOKUP($D2191,metadata!$B$2:$Z$450,25,FALSE)</f>
        <v>0</v>
      </c>
    </row>
    <row r="2192" spans="3:28" x14ac:dyDescent="0.3">
      <c r="C2192">
        <v>2191</v>
      </c>
      <c r="D2192" s="11" t="str">
        <f t="shared" si="34"/>
        <v>19- Fuchu</v>
      </c>
      <c r="E2192" t="str">
        <f>VLOOKUP($D2192,metadata!$B$2:$S$450,2,FALSE)</f>
        <v>Kato, Y</v>
      </c>
      <c r="F2192" t="str">
        <f>VLOOKUP($D2192,metadata!$B$2:$S$450,3,FALSE)</f>
        <v>Geographic variation in photoperiodic response for the induction of pupal diapause in the Aristolochia-feeding butterfly Atrophaneura alcinous</v>
      </c>
      <c r="G2192" t="str">
        <f>VLOOKUP($D2192,metadata!$B$2:$S$450,4,FALSE)</f>
        <v>10.1303/aez.2005.347</v>
      </c>
      <c r="H2192" t="str">
        <f>VLOOKUP($D2192,metadata!$B$2:$S$450,5,FALSE)</f>
        <v>y</v>
      </c>
      <c r="I2192" t="str">
        <f>VLOOKUP($D2192,metadata!$B$2:$S$450,6,FALSE)</f>
        <v>a</v>
      </c>
      <c r="J2192" t="str">
        <f>VLOOKUP($D2192,metadata!$B$2:$S$450,7,FALSE)</f>
        <v>i</v>
      </c>
      <c r="K2192">
        <f>VLOOKUP($D2192,metadata!$B$2:$S$450,8,FALSE)</f>
        <v>7</v>
      </c>
      <c r="L2192">
        <f>VLOOKUP($D2192,metadata!$B$2:$S$450,9,FALSE)</f>
        <v>5</v>
      </c>
      <c r="M2192">
        <f>VLOOKUP($D2192,metadata!$B$2:$S$450,10,FALSE)</f>
        <v>0</v>
      </c>
      <c r="N2192" t="str">
        <f>VLOOKUP($D2192,metadata!$B$2:$S$450,11,FALSE)</f>
        <v>Atrophaneura alcinous</v>
      </c>
      <c r="O2192" t="str">
        <f>VLOOKUP($D2192,metadata!$B$2:$S$450,12,FALSE)</f>
        <v>lepidoptera</v>
      </c>
      <c r="P2192" t="str">
        <f>VLOOKUP($D2192,metadata!$B$2:$S$450,13,FALSE)</f>
        <v xml:space="preserve"> Fuchu</v>
      </c>
      <c r="Q2192">
        <f>VLOOKUP($D2192,metadata!$B$2:$S$450,14,FALSE)</f>
        <v>35.668968999999997</v>
      </c>
      <c r="R2192">
        <f>VLOOKUP($D2192,metadata!$B$2:$S$450,15,FALSE)</f>
        <v>139.47766899999999</v>
      </c>
      <c r="S2192">
        <f>VLOOKUP($D2192,metadata!$B$2:$S$450,16,FALSE)</f>
        <v>0.05</v>
      </c>
      <c r="T2192">
        <f>VLOOKUP($D2192,metadata!$B$2:$S$450,17,FALSE)</f>
        <v>50</v>
      </c>
      <c r="U2192">
        <f>VLOOKUP($D2192,metadata!$B$2:$S$450,18,FALSE)</f>
        <v>0</v>
      </c>
      <c r="V2192">
        <f>VLOOKUP($D2192,metadata!$B$2:$Z$450,19,FALSE)</f>
        <v>25</v>
      </c>
      <c r="W2192" t="str">
        <f>VLOOKUP($D2192,metadata!$B$2:$Z$450,20,FALSE)</f>
        <v>global average</v>
      </c>
      <c r="X2192">
        <f>VLOOKUP($D2192,metadata!$B$2:$Z$450,21,FALSE)</f>
        <v>0</v>
      </c>
      <c r="Y2192">
        <f>VLOOKUP($D2192,metadata!$B$2:$Z$450,22,FALSE)</f>
        <v>19</v>
      </c>
      <c r="Z2192">
        <f>VLOOKUP($D2192,metadata!$B$2:$Z$450,23,FALSE)</f>
        <v>0</v>
      </c>
      <c r="AA2192">
        <f>VLOOKUP($D2192,metadata!$B$2:$Z$450,24,FALSE)</f>
        <v>0</v>
      </c>
      <c r="AB2192">
        <f>VLOOKUP($D2192,metadata!$B$2:$Z$450,25,FALSE)</f>
        <v>0</v>
      </c>
    </row>
    <row r="2193" spans="3:28" x14ac:dyDescent="0.3">
      <c r="C2193">
        <v>2192</v>
      </c>
      <c r="D2193" s="11" t="str">
        <f t="shared" si="34"/>
        <v>19- Fuchu</v>
      </c>
      <c r="E2193" t="str">
        <f>VLOOKUP($D2193,metadata!$B$2:$S$450,2,FALSE)</f>
        <v>Kato, Y</v>
      </c>
      <c r="F2193" t="str">
        <f>VLOOKUP($D2193,metadata!$B$2:$S$450,3,FALSE)</f>
        <v>Geographic variation in photoperiodic response for the induction of pupal diapause in the Aristolochia-feeding butterfly Atrophaneura alcinous</v>
      </c>
      <c r="G2193" t="str">
        <f>VLOOKUP($D2193,metadata!$B$2:$S$450,4,FALSE)</f>
        <v>10.1303/aez.2005.347</v>
      </c>
      <c r="H2193" t="str">
        <f>VLOOKUP($D2193,metadata!$B$2:$S$450,5,FALSE)</f>
        <v>y</v>
      </c>
      <c r="I2193" t="str">
        <f>VLOOKUP($D2193,metadata!$B$2:$S$450,6,FALSE)</f>
        <v>a</v>
      </c>
      <c r="J2193" t="str">
        <f>VLOOKUP($D2193,metadata!$B$2:$S$450,7,FALSE)</f>
        <v>i</v>
      </c>
      <c r="K2193">
        <f>VLOOKUP($D2193,metadata!$B$2:$S$450,8,FALSE)</f>
        <v>7</v>
      </c>
      <c r="L2193">
        <f>VLOOKUP($D2193,metadata!$B$2:$S$450,9,FALSE)</f>
        <v>5</v>
      </c>
      <c r="M2193">
        <f>VLOOKUP($D2193,metadata!$B$2:$S$450,10,FALSE)</f>
        <v>0</v>
      </c>
      <c r="N2193" t="str">
        <f>VLOOKUP($D2193,metadata!$B$2:$S$450,11,FALSE)</f>
        <v>Atrophaneura alcinous</v>
      </c>
      <c r="O2193" t="str">
        <f>VLOOKUP($D2193,metadata!$B$2:$S$450,12,FALSE)</f>
        <v>lepidoptera</v>
      </c>
      <c r="P2193" t="str">
        <f>VLOOKUP($D2193,metadata!$B$2:$S$450,13,FALSE)</f>
        <v xml:space="preserve"> Fuchu</v>
      </c>
      <c r="Q2193">
        <f>VLOOKUP($D2193,metadata!$B$2:$S$450,14,FALSE)</f>
        <v>35.668968999999997</v>
      </c>
      <c r="R2193">
        <f>VLOOKUP($D2193,metadata!$B$2:$S$450,15,FALSE)</f>
        <v>139.47766899999999</v>
      </c>
      <c r="S2193">
        <f>VLOOKUP($D2193,metadata!$B$2:$S$450,16,FALSE)</f>
        <v>0.05</v>
      </c>
      <c r="T2193">
        <f>VLOOKUP($D2193,metadata!$B$2:$S$450,17,FALSE)</f>
        <v>50</v>
      </c>
      <c r="U2193">
        <f>VLOOKUP($D2193,metadata!$B$2:$S$450,18,FALSE)</f>
        <v>0</v>
      </c>
      <c r="V2193">
        <f>VLOOKUP($D2193,metadata!$B$2:$Z$450,19,FALSE)</f>
        <v>25</v>
      </c>
      <c r="W2193" t="str">
        <f>VLOOKUP($D2193,metadata!$B$2:$Z$450,20,FALSE)</f>
        <v>global average</v>
      </c>
      <c r="X2193">
        <f>VLOOKUP($D2193,metadata!$B$2:$Z$450,21,FALSE)</f>
        <v>0</v>
      </c>
      <c r="Y2193">
        <f>VLOOKUP($D2193,metadata!$B$2:$Z$450,22,FALSE)</f>
        <v>19</v>
      </c>
      <c r="Z2193">
        <f>VLOOKUP($D2193,metadata!$B$2:$Z$450,23,FALSE)</f>
        <v>0</v>
      </c>
      <c r="AA2193">
        <f>VLOOKUP($D2193,metadata!$B$2:$Z$450,24,FALSE)</f>
        <v>0</v>
      </c>
      <c r="AB2193">
        <f>VLOOKUP($D2193,metadata!$B$2:$Z$450,25,FALSE)</f>
        <v>0</v>
      </c>
    </row>
    <row r="2194" spans="3:28" x14ac:dyDescent="0.3">
      <c r="C2194">
        <v>2193</v>
      </c>
      <c r="D2194" s="11" t="str">
        <f t="shared" si="34"/>
        <v>19- Fuchu</v>
      </c>
      <c r="E2194" t="str">
        <f>VLOOKUP($D2194,metadata!$B$2:$S$450,2,FALSE)</f>
        <v>Kato, Y</v>
      </c>
      <c r="F2194" t="str">
        <f>VLOOKUP($D2194,metadata!$B$2:$S$450,3,FALSE)</f>
        <v>Geographic variation in photoperiodic response for the induction of pupal diapause in the Aristolochia-feeding butterfly Atrophaneura alcinous</v>
      </c>
      <c r="G2194" t="str">
        <f>VLOOKUP($D2194,metadata!$B$2:$S$450,4,FALSE)</f>
        <v>10.1303/aez.2005.347</v>
      </c>
      <c r="H2194" t="str">
        <f>VLOOKUP($D2194,metadata!$B$2:$S$450,5,FALSE)</f>
        <v>y</v>
      </c>
      <c r="I2194" t="str">
        <f>VLOOKUP($D2194,metadata!$B$2:$S$450,6,FALSE)</f>
        <v>a</v>
      </c>
      <c r="J2194" t="str">
        <f>VLOOKUP($D2194,metadata!$B$2:$S$450,7,FALSE)</f>
        <v>i</v>
      </c>
      <c r="K2194">
        <f>VLOOKUP($D2194,metadata!$B$2:$S$450,8,FALSE)</f>
        <v>7</v>
      </c>
      <c r="L2194">
        <f>VLOOKUP($D2194,metadata!$B$2:$S$450,9,FALSE)</f>
        <v>5</v>
      </c>
      <c r="M2194">
        <f>VLOOKUP($D2194,metadata!$B$2:$S$450,10,FALSE)</f>
        <v>0</v>
      </c>
      <c r="N2194" t="str">
        <f>VLOOKUP($D2194,metadata!$B$2:$S$450,11,FALSE)</f>
        <v>Atrophaneura alcinous</v>
      </c>
      <c r="O2194" t="str">
        <f>VLOOKUP($D2194,metadata!$B$2:$S$450,12,FALSE)</f>
        <v>lepidoptera</v>
      </c>
      <c r="P2194" t="str">
        <f>VLOOKUP($D2194,metadata!$B$2:$S$450,13,FALSE)</f>
        <v xml:space="preserve"> Fuchu</v>
      </c>
      <c r="Q2194">
        <f>VLOOKUP($D2194,metadata!$B$2:$S$450,14,FALSE)</f>
        <v>35.668968999999997</v>
      </c>
      <c r="R2194">
        <f>VLOOKUP($D2194,metadata!$B$2:$S$450,15,FALSE)</f>
        <v>139.47766899999999</v>
      </c>
      <c r="S2194">
        <f>VLOOKUP($D2194,metadata!$B$2:$S$450,16,FALSE)</f>
        <v>0.05</v>
      </c>
      <c r="T2194">
        <f>VLOOKUP($D2194,metadata!$B$2:$S$450,17,FALSE)</f>
        <v>50</v>
      </c>
      <c r="U2194">
        <f>VLOOKUP($D2194,metadata!$B$2:$S$450,18,FALSE)</f>
        <v>0</v>
      </c>
      <c r="V2194">
        <f>VLOOKUP($D2194,metadata!$B$2:$Z$450,19,FALSE)</f>
        <v>25</v>
      </c>
      <c r="W2194" t="str">
        <f>VLOOKUP($D2194,metadata!$B$2:$Z$450,20,FALSE)</f>
        <v>global average</v>
      </c>
      <c r="X2194">
        <f>VLOOKUP($D2194,metadata!$B$2:$Z$450,21,FALSE)</f>
        <v>0</v>
      </c>
      <c r="Y2194">
        <f>VLOOKUP($D2194,metadata!$B$2:$Z$450,22,FALSE)</f>
        <v>19</v>
      </c>
      <c r="Z2194">
        <f>VLOOKUP($D2194,metadata!$B$2:$Z$450,23,FALSE)</f>
        <v>0</v>
      </c>
      <c r="AA2194">
        <f>VLOOKUP($D2194,metadata!$B$2:$Z$450,24,FALSE)</f>
        <v>0</v>
      </c>
      <c r="AB2194">
        <f>VLOOKUP($D2194,metadata!$B$2:$Z$450,25,FALSE)</f>
        <v>0</v>
      </c>
    </row>
    <row r="2195" spans="3:28" x14ac:dyDescent="0.3">
      <c r="C2195">
        <v>2194</v>
      </c>
      <c r="D2195" s="11" t="str">
        <f t="shared" si="34"/>
        <v>19- Fuchu</v>
      </c>
      <c r="E2195" t="str">
        <f>VLOOKUP($D2195,metadata!$B$2:$S$450,2,FALSE)</f>
        <v>Kato, Y</v>
      </c>
      <c r="F2195" t="str">
        <f>VLOOKUP($D2195,metadata!$B$2:$S$450,3,FALSE)</f>
        <v>Geographic variation in photoperiodic response for the induction of pupal diapause in the Aristolochia-feeding butterfly Atrophaneura alcinous</v>
      </c>
      <c r="G2195" t="str">
        <f>VLOOKUP($D2195,metadata!$B$2:$S$450,4,FALSE)</f>
        <v>10.1303/aez.2005.347</v>
      </c>
      <c r="H2195" t="str">
        <f>VLOOKUP($D2195,metadata!$B$2:$S$450,5,FALSE)</f>
        <v>y</v>
      </c>
      <c r="I2195" t="str">
        <f>VLOOKUP($D2195,metadata!$B$2:$S$450,6,FALSE)</f>
        <v>a</v>
      </c>
      <c r="J2195" t="str">
        <f>VLOOKUP($D2195,metadata!$B$2:$S$450,7,FALSE)</f>
        <v>i</v>
      </c>
      <c r="K2195">
        <f>VLOOKUP($D2195,metadata!$B$2:$S$450,8,FALSE)</f>
        <v>7</v>
      </c>
      <c r="L2195">
        <f>VLOOKUP($D2195,metadata!$B$2:$S$450,9,FALSE)</f>
        <v>5</v>
      </c>
      <c r="M2195">
        <f>VLOOKUP($D2195,metadata!$B$2:$S$450,10,FALSE)</f>
        <v>0</v>
      </c>
      <c r="N2195" t="str">
        <f>VLOOKUP($D2195,metadata!$B$2:$S$450,11,FALSE)</f>
        <v>Atrophaneura alcinous</v>
      </c>
      <c r="O2195" t="str">
        <f>VLOOKUP($D2195,metadata!$B$2:$S$450,12,FALSE)</f>
        <v>lepidoptera</v>
      </c>
      <c r="P2195" t="str">
        <f>VLOOKUP($D2195,metadata!$B$2:$S$450,13,FALSE)</f>
        <v xml:space="preserve"> Fuchu</v>
      </c>
      <c r="Q2195">
        <f>VLOOKUP($D2195,metadata!$B$2:$S$450,14,FALSE)</f>
        <v>35.668968999999997</v>
      </c>
      <c r="R2195">
        <f>VLOOKUP($D2195,metadata!$B$2:$S$450,15,FALSE)</f>
        <v>139.47766899999999</v>
      </c>
      <c r="S2195">
        <f>VLOOKUP($D2195,metadata!$B$2:$S$450,16,FALSE)</f>
        <v>0.05</v>
      </c>
      <c r="T2195">
        <f>VLOOKUP($D2195,metadata!$B$2:$S$450,17,FALSE)</f>
        <v>50</v>
      </c>
      <c r="U2195">
        <f>VLOOKUP($D2195,metadata!$B$2:$S$450,18,FALSE)</f>
        <v>0</v>
      </c>
      <c r="V2195">
        <f>VLOOKUP($D2195,metadata!$B$2:$Z$450,19,FALSE)</f>
        <v>25</v>
      </c>
      <c r="W2195" t="str">
        <f>VLOOKUP($D2195,metadata!$B$2:$Z$450,20,FALSE)</f>
        <v>global average</v>
      </c>
      <c r="X2195">
        <f>VLOOKUP($D2195,metadata!$B$2:$Z$450,21,FALSE)</f>
        <v>0</v>
      </c>
      <c r="Y2195">
        <f>VLOOKUP($D2195,metadata!$B$2:$Z$450,22,FALSE)</f>
        <v>19</v>
      </c>
      <c r="Z2195">
        <f>VLOOKUP($D2195,metadata!$B$2:$Z$450,23,FALSE)</f>
        <v>0</v>
      </c>
      <c r="AA2195">
        <f>VLOOKUP($D2195,metadata!$B$2:$Z$450,24,FALSE)</f>
        <v>0</v>
      </c>
      <c r="AB2195">
        <f>VLOOKUP($D2195,metadata!$B$2:$Z$450,25,FALSE)</f>
        <v>0</v>
      </c>
    </row>
    <row r="2196" spans="3:28" x14ac:dyDescent="0.3">
      <c r="C2196">
        <v>2195</v>
      </c>
      <c r="D2196" s="11" t="str">
        <f t="shared" si="34"/>
        <v>19- Fuchu</v>
      </c>
      <c r="E2196" t="str">
        <f>VLOOKUP($D2196,metadata!$B$2:$S$450,2,FALSE)</f>
        <v>Kato, Y</v>
      </c>
      <c r="F2196" t="str">
        <f>VLOOKUP($D2196,metadata!$B$2:$S$450,3,FALSE)</f>
        <v>Geographic variation in photoperiodic response for the induction of pupal diapause in the Aristolochia-feeding butterfly Atrophaneura alcinous</v>
      </c>
      <c r="G2196" t="str">
        <f>VLOOKUP($D2196,metadata!$B$2:$S$450,4,FALSE)</f>
        <v>10.1303/aez.2005.347</v>
      </c>
      <c r="H2196" t="str">
        <f>VLOOKUP($D2196,metadata!$B$2:$S$450,5,FALSE)</f>
        <v>y</v>
      </c>
      <c r="I2196" t="str">
        <f>VLOOKUP($D2196,metadata!$B$2:$S$450,6,FALSE)</f>
        <v>a</v>
      </c>
      <c r="J2196" t="str">
        <f>VLOOKUP($D2196,metadata!$B$2:$S$450,7,FALSE)</f>
        <v>i</v>
      </c>
      <c r="K2196">
        <f>VLOOKUP($D2196,metadata!$B$2:$S$450,8,FALSE)</f>
        <v>7</v>
      </c>
      <c r="L2196">
        <f>VLOOKUP($D2196,metadata!$B$2:$S$450,9,FALSE)</f>
        <v>5</v>
      </c>
      <c r="M2196">
        <f>VLOOKUP($D2196,metadata!$B$2:$S$450,10,FALSE)</f>
        <v>0</v>
      </c>
      <c r="N2196" t="str">
        <f>VLOOKUP($D2196,metadata!$B$2:$S$450,11,FALSE)</f>
        <v>Atrophaneura alcinous</v>
      </c>
      <c r="O2196" t="str">
        <f>VLOOKUP($D2196,metadata!$B$2:$S$450,12,FALSE)</f>
        <v>lepidoptera</v>
      </c>
      <c r="P2196" t="str">
        <f>VLOOKUP($D2196,metadata!$B$2:$S$450,13,FALSE)</f>
        <v xml:space="preserve"> Fuchu</v>
      </c>
      <c r="Q2196">
        <f>VLOOKUP($D2196,metadata!$B$2:$S$450,14,FALSE)</f>
        <v>35.668968999999997</v>
      </c>
      <c r="R2196">
        <f>VLOOKUP($D2196,metadata!$B$2:$S$450,15,FALSE)</f>
        <v>139.47766899999999</v>
      </c>
      <c r="S2196">
        <f>VLOOKUP($D2196,metadata!$B$2:$S$450,16,FALSE)</f>
        <v>0.05</v>
      </c>
      <c r="T2196">
        <f>VLOOKUP($D2196,metadata!$B$2:$S$450,17,FALSE)</f>
        <v>50</v>
      </c>
      <c r="U2196">
        <f>VLOOKUP($D2196,metadata!$B$2:$S$450,18,FALSE)</f>
        <v>0</v>
      </c>
      <c r="V2196">
        <f>VLOOKUP($D2196,metadata!$B$2:$Z$450,19,FALSE)</f>
        <v>25</v>
      </c>
      <c r="W2196" t="str">
        <f>VLOOKUP($D2196,metadata!$B$2:$Z$450,20,FALSE)</f>
        <v>global average</v>
      </c>
      <c r="X2196">
        <f>VLOOKUP($D2196,metadata!$B$2:$Z$450,21,FALSE)</f>
        <v>0</v>
      </c>
      <c r="Y2196">
        <f>VLOOKUP($D2196,metadata!$B$2:$Z$450,22,FALSE)</f>
        <v>19</v>
      </c>
      <c r="Z2196">
        <f>VLOOKUP($D2196,metadata!$B$2:$Z$450,23,FALSE)</f>
        <v>0</v>
      </c>
      <c r="AA2196">
        <f>VLOOKUP($D2196,metadata!$B$2:$Z$450,24,FALSE)</f>
        <v>0</v>
      </c>
      <c r="AB2196">
        <f>VLOOKUP($D2196,metadata!$B$2:$Z$450,25,FALSE)</f>
        <v>0</v>
      </c>
    </row>
    <row r="2197" spans="3:28" x14ac:dyDescent="0.3">
      <c r="C2197">
        <v>2196</v>
      </c>
      <c r="D2197" s="11" t="str">
        <f t="shared" si="34"/>
        <v>19- Fuchu</v>
      </c>
      <c r="E2197" t="str">
        <f>VLOOKUP($D2197,metadata!$B$2:$S$450,2,FALSE)</f>
        <v>Kato, Y</v>
      </c>
      <c r="F2197" t="str">
        <f>VLOOKUP($D2197,metadata!$B$2:$S$450,3,FALSE)</f>
        <v>Geographic variation in photoperiodic response for the induction of pupal diapause in the Aristolochia-feeding butterfly Atrophaneura alcinous</v>
      </c>
      <c r="G2197" t="str">
        <f>VLOOKUP($D2197,metadata!$B$2:$S$450,4,FALSE)</f>
        <v>10.1303/aez.2005.347</v>
      </c>
      <c r="H2197" t="str">
        <f>VLOOKUP($D2197,metadata!$B$2:$S$450,5,FALSE)</f>
        <v>y</v>
      </c>
      <c r="I2197" t="str">
        <f>VLOOKUP($D2197,metadata!$B$2:$S$450,6,FALSE)</f>
        <v>a</v>
      </c>
      <c r="J2197" t="str">
        <f>VLOOKUP($D2197,metadata!$B$2:$S$450,7,FALSE)</f>
        <v>i</v>
      </c>
      <c r="K2197">
        <f>VLOOKUP($D2197,metadata!$B$2:$S$450,8,FALSE)</f>
        <v>7</v>
      </c>
      <c r="L2197">
        <f>VLOOKUP($D2197,metadata!$B$2:$S$450,9,FALSE)</f>
        <v>5</v>
      </c>
      <c r="M2197">
        <f>VLOOKUP($D2197,metadata!$B$2:$S$450,10,FALSE)</f>
        <v>0</v>
      </c>
      <c r="N2197" t="str">
        <f>VLOOKUP($D2197,metadata!$B$2:$S$450,11,FALSE)</f>
        <v>Atrophaneura alcinous</v>
      </c>
      <c r="O2197" t="str">
        <f>VLOOKUP($D2197,metadata!$B$2:$S$450,12,FALSE)</f>
        <v>lepidoptera</v>
      </c>
      <c r="P2197" t="str">
        <f>VLOOKUP($D2197,metadata!$B$2:$S$450,13,FALSE)</f>
        <v xml:space="preserve"> Fuchu</v>
      </c>
      <c r="Q2197">
        <f>VLOOKUP($D2197,metadata!$B$2:$S$450,14,FALSE)</f>
        <v>35.668968999999997</v>
      </c>
      <c r="R2197">
        <f>VLOOKUP($D2197,metadata!$B$2:$S$450,15,FALSE)</f>
        <v>139.47766899999999</v>
      </c>
      <c r="S2197">
        <f>VLOOKUP($D2197,metadata!$B$2:$S$450,16,FALSE)</f>
        <v>0.05</v>
      </c>
      <c r="T2197">
        <f>VLOOKUP($D2197,metadata!$B$2:$S$450,17,FALSE)</f>
        <v>50</v>
      </c>
      <c r="U2197">
        <f>VLOOKUP($D2197,metadata!$B$2:$S$450,18,FALSE)</f>
        <v>0</v>
      </c>
      <c r="V2197">
        <f>VLOOKUP($D2197,metadata!$B$2:$Z$450,19,FALSE)</f>
        <v>25</v>
      </c>
      <c r="W2197" t="str">
        <f>VLOOKUP($D2197,metadata!$B$2:$Z$450,20,FALSE)</f>
        <v>global average</v>
      </c>
      <c r="X2197">
        <f>VLOOKUP($D2197,metadata!$B$2:$Z$450,21,FALSE)</f>
        <v>0</v>
      </c>
      <c r="Y2197">
        <f>VLOOKUP($D2197,metadata!$B$2:$Z$450,22,FALSE)</f>
        <v>19</v>
      </c>
      <c r="Z2197">
        <f>VLOOKUP($D2197,metadata!$B$2:$Z$450,23,FALSE)</f>
        <v>0</v>
      </c>
      <c r="AA2197">
        <f>VLOOKUP($D2197,metadata!$B$2:$Z$450,24,FALSE)</f>
        <v>0</v>
      </c>
      <c r="AB2197">
        <f>VLOOKUP($D2197,metadata!$B$2:$Z$450,25,FALSE)</f>
        <v>0</v>
      </c>
    </row>
    <row r="2198" spans="3:28" x14ac:dyDescent="0.3">
      <c r="C2198">
        <v>2197</v>
      </c>
      <c r="D2198" s="11" t="str">
        <f t="shared" si="34"/>
        <v>19- Fuchu</v>
      </c>
      <c r="E2198" t="str">
        <f>VLOOKUP($D2198,metadata!$B$2:$S$450,2,FALSE)</f>
        <v>Kato, Y</v>
      </c>
      <c r="F2198" t="str">
        <f>VLOOKUP($D2198,metadata!$B$2:$S$450,3,FALSE)</f>
        <v>Geographic variation in photoperiodic response for the induction of pupal diapause in the Aristolochia-feeding butterfly Atrophaneura alcinous</v>
      </c>
      <c r="G2198" t="str">
        <f>VLOOKUP($D2198,metadata!$B$2:$S$450,4,FALSE)</f>
        <v>10.1303/aez.2005.347</v>
      </c>
      <c r="H2198" t="str">
        <f>VLOOKUP($D2198,metadata!$B$2:$S$450,5,FALSE)</f>
        <v>y</v>
      </c>
      <c r="I2198" t="str">
        <f>VLOOKUP($D2198,metadata!$B$2:$S$450,6,FALSE)</f>
        <v>a</v>
      </c>
      <c r="J2198" t="str">
        <f>VLOOKUP($D2198,metadata!$B$2:$S$450,7,FALSE)</f>
        <v>i</v>
      </c>
      <c r="K2198">
        <f>VLOOKUP($D2198,metadata!$B$2:$S$450,8,FALSE)</f>
        <v>7</v>
      </c>
      <c r="L2198">
        <f>VLOOKUP($D2198,metadata!$B$2:$S$450,9,FALSE)</f>
        <v>5</v>
      </c>
      <c r="M2198">
        <f>VLOOKUP($D2198,metadata!$B$2:$S$450,10,FALSE)</f>
        <v>0</v>
      </c>
      <c r="N2198" t="str">
        <f>VLOOKUP($D2198,metadata!$B$2:$S$450,11,FALSE)</f>
        <v>Atrophaneura alcinous</v>
      </c>
      <c r="O2198" t="str">
        <f>VLOOKUP($D2198,metadata!$B$2:$S$450,12,FALSE)</f>
        <v>lepidoptera</v>
      </c>
      <c r="P2198" t="str">
        <f>VLOOKUP($D2198,metadata!$B$2:$S$450,13,FALSE)</f>
        <v xml:space="preserve"> Fuchu</v>
      </c>
      <c r="Q2198">
        <f>VLOOKUP($D2198,metadata!$B$2:$S$450,14,FALSE)</f>
        <v>35.668968999999997</v>
      </c>
      <c r="R2198">
        <f>VLOOKUP($D2198,metadata!$B$2:$S$450,15,FALSE)</f>
        <v>139.47766899999999</v>
      </c>
      <c r="S2198">
        <f>VLOOKUP($D2198,metadata!$B$2:$S$450,16,FALSE)</f>
        <v>0.05</v>
      </c>
      <c r="T2198">
        <f>VLOOKUP($D2198,metadata!$B$2:$S$450,17,FALSE)</f>
        <v>50</v>
      </c>
      <c r="U2198">
        <f>VLOOKUP($D2198,metadata!$B$2:$S$450,18,FALSE)</f>
        <v>0</v>
      </c>
      <c r="V2198">
        <f>VLOOKUP($D2198,metadata!$B$2:$Z$450,19,FALSE)</f>
        <v>25</v>
      </c>
      <c r="W2198" t="str">
        <f>VLOOKUP($D2198,metadata!$B$2:$Z$450,20,FALSE)</f>
        <v>global average</v>
      </c>
      <c r="X2198">
        <f>VLOOKUP($D2198,metadata!$B$2:$Z$450,21,FALSE)</f>
        <v>0</v>
      </c>
      <c r="Y2198">
        <f>VLOOKUP($D2198,metadata!$B$2:$Z$450,22,FALSE)</f>
        <v>19</v>
      </c>
      <c r="Z2198">
        <f>VLOOKUP($D2198,metadata!$B$2:$Z$450,23,FALSE)</f>
        <v>0</v>
      </c>
      <c r="AA2198">
        <f>VLOOKUP($D2198,metadata!$B$2:$Z$450,24,FALSE)</f>
        <v>0</v>
      </c>
      <c r="AB2198">
        <f>VLOOKUP($D2198,metadata!$B$2:$Z$450,25,FALSE)</f>
        <v>0</v>
      </c>
    </row>
    <row r="2199" spans="3:28" x14ac:dyDescent="0.3">
      <c r="C2199">
        <v>2198</v>
      </c>
      <c r="D2199" s="11" t="str">
        <f t="shared" si="34"/>
        <v>19- Fuchu</v>
      </c>
      <c r="E2199" t="str">
        <f>VLOOKUP($D2199,metadata!$B$2:$S$450,2,FALSE)</f>
        <v>Kato, Y</v>
      </c>
      <c r="F2199" t="str">
        <f>VLOOKUP($D2199,metadata!$B$2:$S$450,3,FALSE)</f>
        <v>Geographic variation in photoperiodic response for the induction of pupal diapause in the Aristolochia-feeding butterfly Atrophaneura alcinous</v>
      </c>
      <c r="G2199" t="str">
        <f>VLOOKUP($D2199,metadata!$B$2:$S$450,4,FALSE)</f>
        <v>10.1303/aez.2005.347</v>
      </c>
      <c r="H2199" t="str">
        <f>VLOOKUP($D2199,metadata!$B$2:$S$450,5,FALSE)</f>
        <v>y</v>
      </c>
      <c r="I2199" t="str">
        <f>VLOOKUP($D2199,metadata!$B$2:$S$450,6,FALSE)</f>
        <v>a</v>
      </c>
      <c r="J2199" t="str">
        <f>VLOOKUP($D2199,metadata!$B$2:$S$450,7,FALSE)</f>
        <v>i</v>
      </c>
      <c r="K2199">
        <f>VLOOKUP($D2199,metadata!$B$2:$S$450,8,FALSE)</f>
        <v>7</v>
      </c>
      <c r="L2199">
        <f>VLOOKUP($D2199,metadata!$B$2:$S$450,9,FALSE)</f>
        <v>5</v>
      </c>
      <c r="M2199">
        <f>VLOOKUP($D2199,metadata!$B$2:$S$450,10,FALSE)</f>
        <v>0</v>
      </c>
      <c r="N2199" t="str">
        <f>VLOOKUP($D2199,metadata!$B$2:$S$450,11,FALSE)</f>
        <v>Atrophaneura alcinous</v>
      </c>
      <c r="O2199" t="str">
        <f>VLOOKUP($D2199,metadata!$B$2:$S$450,12,FALSE)</f>
        <v>lepidoptera</v>
      </c>
      <c r="P2199" t="str">
        <f>VLOOKUP($D2199,metadata!$B$2:$S$450,13,FALSE)</f>
        <v xml:space="preserve"> Fuchu</v>
      </c>
      <c r="Q2199">
        <f>VLOOKUP($D2199,metadata!$B$2:$S$450,14,FALSE)</f>
        <v>35.668968999999997</v>
      </c>
      <c r="R2199">
        <f>VLOOKUP($D2199,metadata!$B$2:$S$450,15,FALSE)</f>
        <v>139.47766899999999</v>
      </c>
      <c r="S2199">
        <f>VLOOKUP($D2199,metadata!$B$2:$S$450,16,FALSE)</f>
        <v>0.05</v>
      </c>
      <c r="T2199">
        <f>VLOOKUP($D2199,metadata!$B$2:$S$450,17,FALSE)</f>
        <v>50</v>
      </c>
      <c r="U2199">
        <f>VLOOKUP($D2199,metadata!$B$2:$S$450,18,FALSE)</f>
        <v>0</v>
      </c>
      <c r="V2199">
        <f>VLOOKUP($D2199,metadata!$B$2:$Z$450,19,FALSE)</f>
        <v>25</v>
      </c>
      <c r="W2199" t="str">
        <f>VLOOKUP($D2199,metadata!$B$2:$Z$450,20,FALSE)</f>
        <v>global average</v>
      </c>
      <c r="X2199">
        <f>VLOOKUP($D2199,metadata!$B$2:$Z$450,21,FALSE)</f>
        <v>0</v>
      </c>
      <c r="Y2199">
        <f>VLOOKUP($D2199,metadata!$B$2:$Z$450,22,FALSE)</f>
        <v>19</v>
      </c>
      <c r="Z2199">
        <f>VLOOKUP($D2199,metadata!$B$2:$Z$450,23,FALSE)</f>
        <v>0</v>
      </c>
      <c r="AA2199">
        <f>VLOOKUP($D2199,metadata!$B$2:$Z$450,24,FALSE)</f>
        <v>0</v>
      </c>
      <c r="AB2199">
        <f>VLOOKUP($D2199,metadata!$B$2:$Z$450,25,FALSE)</f>
        <v>0</v>
      </c>
    </row>
    <row r="2200" spans="3:28" x14ac:dyDescent="0.3">
      <c r="C2200">
        <v>2199</v>
      </c>
      <c r="D2200" s="11" t="str">
        <f t="shared" si="34"/>
        <v>19- Fuchu</v>
      </c>
      <c r="E2200" t="str">
        <f>VLOOKUP($D2200,metadata!$B$2:$S$450,2,FALSE)</f>
        <v>Kato, Y</v>
      </c>
      <c r="F2200" t="str">
        <f>VLOOKUP($D2200,metadata!$B$2:$S$450,3,FALSE)</f>
        <v>Geographic variation in photoperiodic response for the induction of pupal diapause in the Aristolochia-feeding butterfly Atrophaneura alcinous</v>
      </c>
      <c r="G2200" t="str">
        <f>VLOOKUP($D2200,metadata!$B$2:$S$450,4,FALSE)</f>
        <v>10.1303/aez.2005.347</v>
      </c>
      <c r="H2200" t="str">
        <f>VLOOKUP($D2200,metadata!$B$2:$S$450,5,FALSE)</f>
        <v>y</v>
      </c>
      <c r="I2200" t="str">
        <f>VLOOKUP($D2200,metadata!$B$2:$S$450,6,FALSE)</f>
        <v>a</v>
      </c>
      <c r="J2200" t="str">
        <f>VLOOKUP($D2200,metadata!$B$2:$S$450,7,FALSE)</f>
        <v>i</v>
      </c>
      <c r="K2200">
        <f>VLOOKUP($D2200,metadata!$B$2:$S$450,8,FALSE)</f>
        <v>7</v>
      </c>
      <c r="L2200">
        <f>VLOOKUP($D2200,metadata!$B$2:$S$450,9,FALSE)</f>
        <v>5</v>
      </c>
      <c r="M2200">
        <f>VLOOKUP($D2200,metadata!$B$2:$S$450,10,FALSE)</f>
        <v>0</v>
      </c>
      <c r="N2200" t="str">
        <f>VLOOKUP($D2200,metadata!$B$2:$S$450,11,FALSE)</f>
        <v>Atrophaneura alcinous</v>
      </c>
      <c r="O2200" t="str">
        <f>VLOOKUP($D2200,metadata!$B$2:$S$450,12,FALSE)</f>
        <v>lepidoptera</v>
      </c>
      <c r="P2200" t="str">
        <f>VLOOKUP($D2200,metadata!$B$2:$S$450,13,FALSE)</f>
        <v xml:space="preserve"> Fuchu</v>
      </c>
      <c r="Q2200">
        <f>VLOOKUP($D2200,metadata!$B$2:$S$450,14,FALSE)</f>
        <v>35.668968999999997</v>
      </c>
      <c r="R2200">
        <f>VLOOKUP($D2200,metadata!$B$2:$S$450,15,FALSE)</f>
        <v>139.47766899999999</v>
      </c>
      <c r="S2200">
        <f>VLOOKUP($D2200,metadata!$B$2:$S$450,16,FALSE)</f>
        <v>0.05</v>
      </c>
      <c r="T2200">
        <f>VLOOKUP($D2200,metadata!$B$2:$S$450,17,FALSE)</f>
        <v>50</v>
      </c>
      <c r="U2200">
        <f>VLOOKUP($D2200,metadata!$B$2:$S$450,18,FALSE)</f>
        <v>0</v>
      </c>
      <c r="V2200">
        <f>VLOOKUP($D2200,metadata!$B$2:$Z$450,19,FALSE)</f>
        <v>25</v>
      </c>
      <c r="W2200" t="str">
        <f>VLOOKUP($D2200,metadata!$B$2:$Z$450,20,FALSE)</f>
        <v>global average</v>
      </c>
      <c r="X2200">
        <f>VLOOKUP($D2200,metadata!$B$2:$Z$450,21,FALSE)</f>
        <v>0</v>
      </c>
      <c r="Y2200">
        <f>VLOOKUP($D2200,metadata!$B$2:$Z$450,22,FALSE)</f>
        <v>19</v>
      </c>
      <c r="Z2200">
        <f>VLOOKUP($D2200,metadata!$B$2:$Z$450,23,FALSE)</f>
        <v>0</v>
      </c>
      <c r="AA2200">
        <f>VLOOKUP($D2200,metadata!$B$2:$Z$450,24,FALSE)</f>
        <v>0</v>
      </c>
      <c r="AB2200">
        <f>VLOOKUP($D2200,metadata!$B$2:$Z$450,25,FALSE)</f>
        <v>0</v>
      </c>
    </row>
    <row r="2201" spans="3:28" x14ac:dyDescent="0.3">
      <c r="C2201">
        <v>2200</v>
      </c>
      <c r="D2201" s="11" t="str">
        <f t="shared" si="34"/>
        <v>19- Fuchu</v>
      </c>
      <c r="E2201" t="str">
        <f>VLOOKUP($D2201,metadata!$B$2:$S$450,2,FALSE)</f>
        <v>Kato, Y</v>
      </c>
      <c r="F2201" t="str">
        <f>VLOOKUP($D2201,metadata!$B$2:$S$450,3,FALSE)</f>
        <v>Geographic variation in photoperiodic response for the induction of pupal diapause in the Aristolochia-feeding butterfly Atrophaneura alcinous</v>
      </c>
      <c r="G2201" t="str">
        <f>VLOOKUP($D2201,metadata!$B$2:$S$450,4,FALSE)</f>
        <v>10.1303/aez.2005.347</v>
      </c>
      <c r="H2201" t="str">
        <f>VLOOKUP($D2201,metadata!$B$2:$S$450,5,FALSE)</f>
        <v>y</v>
      </c>
      <c r="I2201" t="str">
        <f>VLOOKUP($D2201,metadata!$B$2:$S$450,6,FALSE)</f>
        <v>a</v>
      </c>
      <c r="J2201" t="str">
        <f>VLOOKUP($D2201,metadata!$B$2:$S$450,7,FALSE)</f>
        <v>i</v>
      </c>
      <c r="K2201">
        <f>VLOOKUP($D2201,metadata!$B$2:$S$450,8,FALSE)</f>
        <v>7</v>
      </c>
      <c r="L2201">
        <f>VLOOKUP($D2201,metadata!$B$2:$S$450,9,FALSE)</f>
        <v>5</v>
      </c>
      <c r="M2201">
        <f>VLOOKUP($D2201,metadata!$B$2:$S$450,10,FALSE)</f>
        <v>0</v>
      </c>
      <c r="N2201" t="str">
        <f>VLOOKUP($D2201,metadata!$B$2:$S$450,11,FALSE)</f>
        <v>Atrophaneura alcinous</v>
      </c>
      <c r="O2201" t="str">
        <f>VLOOKUP($D2201,metadata!$B$2:$S$450,12,FALSE)</f>
        <v>lepidoptera</v>
      </c>
      <c r="P2201" t="str">
        <f>VLOOKUP($D2201,metadata!$B$2:$S$450,13,FALSE)</f>
        <v xml:space="preserve"> Fuchu</v>
      </c>
      <c r="Q2201">
        <f>VLOOKUP($D2201,metadata!$B$2:$S$450,14,FALSE)</f>
        <v>35.668968999999997</v>
      </c>
      <c r="R2201">
        <f>VLOOKUP($D2201,metadata!$B$2:$S$450,15,FALSE)</f>
        <v>139.47766899999999</v>
      </c>
      <c r="S2201">
        <f>VLOOKUP($D2201,metadata!$B$2:$S$450,16,FALSE)</f>
        <v>0.05</v>
      </c>
      <c r="T2201">
        <f>VLOOKUP($D2201,metadata!$B$2:$S$450,17,FALSE)</f>
        <v>50</v>
      </c>
      <c r="U2201">
        <f>VLOOKUP($D2201,metadata!$B$2:$S$450,18,FALSE)</f>
        <v>0</v>
      </c>
      <c r="V2201">
        <f>VLOOKUP($D2201,metadata!$B$2:$Z$450,19,FALSE)</f>
        <v>25</v>
      </c>
      <c r="W2201" t="str">
        <f>VLOOKUP($D2201,metadata!$B$2:$Z$450,20,FALSE)</f>
        <v>global average</v>
      </c>
      <c r="X2201">
        <f>VLOOKUP($D2201,metadata!$B$2:$Z$450,21,FALSE)</f>
        <v>0</v>
      </c>
      <c r="Y2201">
        <f>VLOOKUP($D2201,metadata!$B$2:$Z$450,22,FALSE)</f>
        <v>19</v>
      </c>
      <c r="Z2201">
        <f>VLOOKUP($D2201,metadata!$B$2:$Z$450,23,FALSE)</f>
        <v>0</v>
      </c>
      <c r="AA2201">
        <f>VLOOKUP($D2201,metadata!$B$2:$Z$450,24,FALSE)</f>
        <v>0</v>
      </c>
      <c r="AB2201">
        <f>VLOOKUP($D2201,metadata!$B$2:$Z$450,25,FALSE)</f>
        <v>0</v>
      </c>
    </row>
    <row r="2202" spans="3:28" x14ac:dyDescent="0.3">
      <c r="C2202">
        <v>2201</v>
      </c>
      <c r="D2202" s="11" t="str">
        <f t="shared" si="34"/>
        <v>19- Fuchu</v>
      </c>
      <c r="E2202" t="str">
        <f>VLOOKUP($D2202,metadata!$B$2:$S$450,2,FALSE)</f>
        <v>Kato, Y</v>
      </c>
      <c r="F2202" t="str">
        <f>VLOOKUP($D2202,metadata!$B$2:$S$450,3,FALSE)</f>
        <v>Geographic variation in photoperiodic response for the induction of pupal diapause in the Aristolochia-feeding butterfly Atrophaneura alcinous</v>
      </c>
      <c r="G2202" t="str">
        <f>VLOOKUP($D2202,metadata!$B$2:$S$450,4,FALSE)</f>
        <v>10.1303/aez.2005.347</v>
      </c>
      <c r="H2202" t="str">
        <f>VLOOKUP($D2202,metadata!$B$2:$S$450,5,FALSE)</f>
        <v>y</v>
      </c>
      <c r="I2202" t="str">
        <f>VLOOKUP($D2202,metadata!$B$2:$S$450,6,FALSE)</f>
        <v>a</v>
      </c>
      <c r="J2202" t="str">
        <f>VLOOKUP($D2202,metadata!$B$2:$S$450,7,FALSE)</f>
        <v>i</v>
      </c>
      <c r="K2202">
        <f>VLOOKUP($D2202,metadata!$B$2:$S$450,8,FALSE)</f>
        <v>7</v>
      </c>
      <c r="L2202">
        <f>VLOOKUP($D2202,metadata!$B$2:$S$450,9,FALSE)</f>
        <v>5</v>
      </c>
      <c r="M2202">
        <f>VLOOKUP($D2202,metadata!$B$2:$S$450,10,FALSE)</f>
        <v>0</v>
      </c>
      <c r="N2202" t="str">
        <f>VLOOKUP($D2202,metadata!$B$2:$S$450,11,FALSE)</f>
        <v>Atrophaneura alcinous</v>
      </c>
      <c r="O2202" t="str">
        <f>VLOOKUP($D2202,metadata!$B$2:$S$450,12,FALSE)</f>
        <v>lepidoptera</v>
      </c>
      <c r="P2202" t="str">
        <f>VLOOKUP($D2202,metadata!$B$2:$S$450,13,FALSE)</f>
        <v xml:space="preserve"> Fuchu</v>
      </c>
      <c r="Q2202">
        <f>VLOOKUP($D2202,metadata!$B$2:$S$450,14,FALSE)</f>
        <v>35.668968999999997</v>
      </c>
      <c r="R2202">
        <f>VLOOKUP($D2202,metadata!$B$2:$S$450,15,FALSE)</f>
        <v>139.47766899999999</v>
      </c>
      <c r="S2202">
        <f>VLOOKUP($D2202,metadata!$B$2:$S$450,16,FALSE)</f>
        <v>0.05</v>
      </c>
      <c r="T2202">
        <f>VLOOKUP($D2202,metadata!$B$2:$S$450,17,FALSE)</f>
        <v>50</v>
      </c>
      <c r="U2202">
        <f>VLOOKUP($D2202,metadata!$B$2:$S$450,18,FALSE)</f>
        <v>0</v>
      </c>
      <c r="V2202">
        <f>VLOOKUP($D2202,metadata!$B$2:$Z$450,19,FALSE)</f>
        <v>25</v>
      </c>
      <c r="W2202" t="str">
        <f>VLOOKUP($D2202,metadata!$B$2:$Z$450,20,FALSE)</f>
        <v>global average</v>
      </c>
      <c r="X2202">
        <f>VLOOKUP($D2202,metadata!$B$2:$Z$450,21,FALSE)</f>
        <v>0</v>
      </c>
      <c r="Y2202">
        <f>VLOOKUP($D2202,metadata!$B$2:$Z$450,22,FALSE)</f>
        <v>19</v>
      </c>
      <c r="Z2202">
        <f>VLOOKUP($D2202,metadata!$B$2:$Z$450,23,FALSE)</f>
        <v>0</v>
      </c>
      <c r="AA2202">
        <f>VLOOKUP($D2202,metadata!$B$2:$Z$450,24,FALSE)</f>
        <v>0</v>
      </c>
      <c r="AB2202">
        <f>VLOOKUP($D2202,metadata!$B$2:$Z$450,25,FALSE)</f>
        <v>0</v>
      </c>
    </row>
    <row r="2203" spans="3:28" x14ac:dyDescent="0.3">
      <c r="C2203">
        <v>2202</v>
      </c>
      <c r="D2203" s="11" t="str">
        <f t="shared" si="34"/>
        <v>19- Fuchu</v>
      </c>
      <c r="E2203" t="str">
        <f>VLOOKUP($D2203,metadata!$B$2:$S$450,2,FALSE)</f>
        <v>Kato, Y</v>
      </c>
      <c r="F2203" t="str">
        <f>VLOOKUP($D2203,metadata!$B$2:$S$450,3,FALSE)</f>
        <v>Geographic variation in photoperiodic response for the induction of pupal diapause in the Aristolochia-feeding butterfly Atrophaneura alcinous</v>
      </c>
      <c r="G2203" t="str">
        <f>VLOOKUP($D2203,metadata!$B$2:$S$450,4,FALSE)</f>
        <v>10.1303/aez.2005.347</v>
      </c>
      <c r="H2203" t="str">
        <f>VLOOKUP($D2203,metadata!$B$2:$S$450,5,FALSE)</f>
        <v>y</v>
      </c>
      <c r="I2203" t="str">
        <f>VLOOKUP($D2203,metadata!$B$2:$S$450,6,FALSE)</f>
        <v>a</v>
      </c>
      <c r="J2203" t="str">
        <f>VLOOKUP($D2203,metadata!$B$2:$S$450,7,FALSE)</f>
        <v>i</v>
      </c>
      <c r="K2203">
        <f>VLOOKUP($D2203,metadata!$B$2:$S$450,8,FALSE)</f>
        <v>7</v>
      </c>
      <c r="L2203">
        <f>VLOOKUP($D2203,metadata!$B$2:$S$450,9,FALSE)</f>
        <v>5</v>
      </c>
      <c r="M2203">
        <f>VLOOKUP($D2203,metadata!$B$2:$S$450,10,FALSE)</f>
        <v>0</v>
      </c>
      <c r="N2203" t="str">
        <f>VLOOKUP($D2203,metadata!$B$2:$S$450,11,FALSE)</f>
        <v>Atrophaneura alcinous</v>
      </c>
      <c r="O2203" t="str">
        <f>VLOOKUP($D2203,metadata!$B$2:$S$450,12,FALSE)</f>
        <v>lepidoptera</v>
      </c>
      <c r="P2203" t="str">
        <f>VLOOKUP($D2203,metadata!$B$2:$S$450,13,FALSE)</f>
        <v xml:space="preserve"> Fuchu</v>
      </c>
      <c r="Q2203">
        <f>VLOOKUP($D2203,metadata!$B$2:$S$450,14,FALSE)</f>
        <v>35.668968999999997</v>
      </c>
      <c r="R2203">
        <f>VLOOKUP($D2203,metadata!$B$2:$S$450,15,FALSE)</f>
        <v>139.47766899999999</v>
      </c>
      <c r="S2203">
        <f>VLOOKUP($D2203,metadata!$B$2:$S$450,16,FALSE)</f>
        <v>0.05</v>
      </c>
      <c r="T2203">
        <f>VLOOKUP($D2203,metadata!$B$2:$S$450,17,FALSE)</f>
        <v>50</v>
      </c>
      <c r="U2203">
        <f>VLOOKUP($D2203,metadata!$B$2:$S$450,18,FALSE)</f>
        <v>0</v>
      </c>
      <c r="V2203">
        <f>VLOOKUP($D2203,metadata!$B$2:$Z$450,19,FALSE)</f>
        <v>25</v>
      </c>
      <c r="W2203" t="str">
        <f>VLOOKUP($D2203,metadata!$B$2:$Z$450,20,FALSE)</f>
        <v>global average</v>
      </c>
      <c r="X2203">
        <f>VLOOKUP($D2203,metadata!$B$2:$Z$450,21,FALSE)</f>
        <v>0</v>
      </c>
      <c r="Y2203">
        <f>VLOOKUP($D2203,metadata!$B$2:$Z$450,22,FALSE)</f>
        <v>19</v>
      </c>
      <c r="Z2203">
        <f>VLOOKUP($D2203,metadata!$B$2:$Z$450,23,FALSE)</f>
        <v>0</v>
      </c>
      <c r="AA2203">
        <f>VLOOKUP($D2203,metadata!$B$2:$Z$450,24,FALSE)</f>
        <v>0</v>
      </c>
      <c r="AB2203">
        <f>VLOOKUP($D2203,metadata!$B$2:$Z$450,25,FALSE)</f>
        <v>0</v>
      </c>
    </row>
    <row r="2204" spans="3:28" x14ac:dyDescent="0.3">
      <c r="C2204">
        <v>2203</v>
      </c>
      <c r="D2204" s="11" t="str">
        <f t="shared" si="34"/>
        <v>19- Fuchu</v>
      </c>
      <c r="E2204" t="str">
        <f>VLOOKUP($D2204,metadata!$B$2:$S$450,2,FALSE)</f>
        <v>Kato, Y</v>
      </c>
      <c r="F2204" t="str">
        <f>VLOOKUP($D2204,metadata!$B$2:$S$450,3,FALSE)</f>
        <v>Geographic variation in photoperiodic response for the induction of pupal diapause in the Aristolochia-feeding butterfly Atrophaneura alcinous</v>
      </c>
      <c r="G2204" t="str">
        <f>VLOOKUP($D2204,metadata!$B$2:$S$450,4,FALSE)</f>
        <v>10.1303/aez.2005.347</v>
      </c>
      <c r="H2204" t="str">
        <f>VLOOKUP($D2204,metadata!$B$2:$S$450,5,FALSE)</f>
        <v>y</v>
      </c>
      <c r="I2204" t="str">
        <f>VLOOKUP($D2204,metadata!$B$2:$S$450,6,FALSE)</f>
        <v>a</v>
      </c>
      <c r="J2204" t="str">
        <f>VLOOKUP($D2204,metadata!$B$2:$S$450,7,FALSE)</f>
        <v>i</v>
      </c>
      <c r="K2204">
        <f>VLOOKUP($D2204,metadata!$B$2:$S$450,8,FALSE)</f>
        <v>7</v>
      </c>
      <c r="L2204">
        <f>VLOOKUP($D2204,metadata!$B$2:$S$450,9,FALSE)</f>
        <v>5</v>
      </c>
      <c r="M2204">
        <f>VLOOKUP($D2204,metadata!$B$2:$S$450,10,FALSE)</f>
        <v>0</v>
      </c>
      <c r="N2204" t="str">
        <f>VLOOKUP($D2204,metadata!$B$2:$S$450,11,FALSE)</f>
        <v>Atrophaneura alcinous</v>
      </c>
      <c r="O2204" t="str">
        <f>VLOOKUP($D2204,metadata!$B$2:$S$450,12,FALSE)</f>
        <v>lepidoptera</v>
      </c>
      <c r="P2204" t="str">
        <f>VLOOKUP($D2204,metadata!$B$2:$S$450,13,FALSE)</f>
        <v xml:space="preserve"> Fuchu</v>
      </c>
      <c r="Q2204">
        <f>VLOOKUP($D2204,metadata!$B$2:$S$450,14,FALSE)</f>
        <v>35.668968999999997</v>
      </c>
      <c r="R2204">
        <f>VLOOKUP($D2204,metadata!$B$2:$S$450,15,FALSE)</f>
        <v>139.47766899999999</v>
      </c>
      <c r="S2204">
        <f>VLOOKUP($D2204,metadata!$B$2:$S$450,16,FALSE)</f>
        <v>0.05</v>
      </c>
      <c r="T2204">
        <f>VLOOKUP($D2204,metadata!$B$2:$S$450,17,FALSE)</f>
        <v>50</v>
      </c>
      <c r="U2204">
        <f>VLOOKUP($D2204,metadata!$B$2:$S$450,18,FALSE)</f>
        <v>0</v>
      </c>
      <c r="V2204">
        <f>VLOOKUP($D2204,metadata!$B$2:$Z$450,19,FALSE)</f>
        <v>25</v>
      </c>
      <c r="W2204" t="str">
        <f>VLOOKUP($D2204,metadata!$B$2:$Z$450,20,FALSE)</f>
        <v>global average</v>
      </c>
      <c r="X2204">
        <f>VLOOKUP($D2204,metadata!$B$2:$Z$450,21,FALSE)</f>
        <v>0</v>
      </c>
      <c r="Y2204">
        <f>VLOOKUP($D2204,metadata!$B$2:$Z$450,22,FALSE)</f>
        <v>19</v>
      </c>
      <c r="Z2204">
        <f>VLOOKUP($D2204,metadata!$B$2:$Z$450,23,FALSE)</f>
        <v>0</v>
      </c>
      <c r="AA2204">
        <f>VLOOKUP($D2204,metadata!$B$2:$Z$450,24,FALSE)</f>
        <v>0</v>
      </c>
      <c r="AB2204">
        <f>VLOOKUP($D2204,metadata!$B$2:$Z$450,25,FALSE)</f>
        <v>0</v>
      </c>
    </row>
    <row r="2205" spans="3:28" x14ac:dyDescent="0.3">
      <c r="C2205">
        <v>2204</v>
      </c>
      <c r="D2205" s="11" t="str">
        <f t="shared" si="34"/>
        <v>19- Fuchu</v>
      </c>
      <c r="E2205" t="str">
        <f>VLOOKUP($D2205,metadata!$B$2:$S$450,2,FALSE)</f>
        <v>Kato, Y</v>
      </c>
      <c r="F2205" t="str">
        <f>VLOOKUP($D2205,metadata!$B$2:$S$450,3,FALSE)</f>
        <v>Geographic variation in photoperiodic response for the induction of pupal diapause in the Aristolochia-feeding butterfly Atrophaneura alcinous</v>
      </c>
      <c r="G2205" t="str">
        <f>VLOOKUP($D2205,metadata!$B$2:$S$450,4,FALSE)</f>
        <v>10.1303/aez.2005.347</v>
      </c>
      <c r="H2205" t="str">
        <f>VLOOKUP($D2205,metadata!$B$2:$S$450,5,FALSE)</f>
        <v>y</v>
      </c>
      <c r="I2205" t="str">
        <f>VLOOKUP($D2205,metadata!$B$2:$S$450,6,FALSE)</f>
        <v>a</v>
      </c>
      <c r="J2205" t="str">
        <f>VLOOKUP($D2205,metadata!$B$2:$S$450,7,FALSE)</f>
        <v>i</v>
      </c>
      <c r="K2205">
        <f>VLOOKUP($D2205,metadata!$B$2:$S$450,8,FALSE)</f>
        <v>7</v>
      </c>
      <c r="L2205">
        <f>VLOOKUP($D2205,metadata!$B$2:$S$450,9,FALSE)</f>
        <v>5</v>
      </c>
      <c r="M2205">
        <f>VLOOKUP($D2205,metadata!$B$2:$S$450,10,FALSE)</f>
        <v>0</v>
      </c>
      <c r="N2205" t="str">
        <f>VLOOKUP($D2205,metadata!$B$2:$S$450,11,FALSE)</f>
        <v>Atrophaneura alcinous</v>
      </c>
      <c r="O2205" t="str">
        <f>VLOOKUP($D2205,metadata!$B$2:$S$450,12,FALSE)</f>
        <v>lepidoptera</v>
      </c>
      <c r="P2205" t="str">
        <f>VLOOKUP($D2205,metadata!$B$2:$S$450,13,FALSE)</f>
        <v xml:space="preserve"> Fuchu</v>
      </c>
      <c r="Q2205">
        <f>VLOOKUP($D2205,metadata!$B$2:$S$450,14,FALSE)</f>
        <v>35.668968999999997</v>
      </c>
      <c r="R2205">
        <f>VLOOKUP($D2205,metadata!$B$2:$S$450,15,FALSE)</f>
        <v>139.47766899999999</v>
      </c>
      <c r="S2205">
        <f>VLOOKUP($D2205,metadata!$B$2:$S$450,16,FALSE)</f>
        <v>0.05</v>
      </c>
      <c r="T2205">
        <f>VLOOKUP($D2205,metadata!$B$2:$S$450,17,FALSE)</f>
        <v>50</v>
      </c>
      <c r="U2205">
        <f>VLOOKUP($D2205,metadata!$B$2:$S$450,18,FALSE)</f>
        <v>0</v>
      </c>
      <c r="V2205">
        <f>VLOOKUP($D2205,metadata!$B$2:$Z$450,19,FALSE)</f>
        <v>25</v>
      </c>
      <c r="W2205" t="str">
        <f>VLOOKUP($D2205,metadata!$B$2:$Z$450,20,FALSE)</f>
        <v>global average</v>
      </c>
      <c r="X2205">
        <f>VLOOKUP($D2205,metadata!$B$2:$Z$450,21,FALSE)</f>
        <v>0</v>
      </c>
      <c r="Y2205">
        <f>VLOOKUP($D2205,metadata!$B$2:$Z$450,22,FALSE)</f>
        <v>19</v>
      </c>
      <c r="Z2205">
        <f>VLOOKUP($D2205,metadata!$B$2:$Z$450,23,FALSE)</f>
        <v>0</v>
      </c>
      <c r="AA2205">
        <f>VLOOKUP($D2205,metadata!$B$2:$Z$450,24,FALSE)</f>
        <v>0</v>
      </c>
      <c r="AB2205">
        <f>VLOOKUP($D2205,metadata!$B$2:$Z$450,25,FALSE)</f>
        <v>0</v>
      </c>
    </row>
    <row r="2206" spans="3:28" x14ac:dyDescent="0.3">
      <c r="C2206">
        <v>2205</v>
      </c>
      <c r="D2206" s="11" t="str">
        <f t="shared" si="34"/>
        <v>19- Fuchu</v>
      </c>
      <c r="E2206" t="str">
        <f>VLOOKUP($D2206,metadata!$B$2:$S$450,2,FALSE)</f>
        <v>Kato, Y</v>
      </c>
      <c r="F2206" t="str">
        <f>VLOOKUP($D2206,metadata!$B$2:$S$450,3,FALSE)</f>
        <v>Geographic variation in photoperiodic response for the induction of pupal diapause in the Aristolochia-feeding butterfly Atrophaneura alcinous</v>
      </c>
      <c r="G2206" t="str">
        <f>VLOOKUP($D2206,metadata!$B$2:$S$450,4,FALSE)</f>
        <v>10.1303/aez.2005.347</v>
      </c>
      <c r="H2206" t="str">
        <f>VLOOKUP($D2206,metadata!$B$2:$S$450,5,FALSE)</f>
        <v>y</v>
      </c>
      <c r="I2206" t="str">
        <f>VLOOKUP($D2206,metadata!$B$2:$S$450,6,FALSE)</f>
        <v>a</v>
      </c>
      <c r="J2206" t="str">
        <f>VLOOKUP($D2206,metadata!$B$2:$S$450,7,FALSE)</f>
        <v>i</v>
      </c>
      <c r="K2206">
        <f>VLOOKUP($D2206,metadata!$B$2:$S$450,8,FALSE)</f>
        <v>7</v>
      </c>
      <c r="L2206">
        <f>VLOOKUP($D2206,metadata!$B$2:$S$450,9,FALSE)</f>
        <v>5</v>
      </c>
      <c r="M2206">
        <f>VLOOKUP($D2206,metadata!$B$2:$S$450,10,FALSE)</f>
        <v>0</v>
      </c>
      <c r="N2206" t="str">
        <f>VLOOKUP($D2206,metadata!$B$2:$S$450,11,FALSE)</f>
        <v>Atrophaneura alcinous</v>
      </c>
      <c r="O2206" t="str">
        <f>VLOOKUP($D2206,metadata!$B$2:$S$450,12,FALSE)</f>
        <v>lepidoptera</v>
      </c>
      <c r="P2206" t="str">
        <f>VLOOKUP($D2206,metadata!$B$2:$S$450,13,FALSE)</f>
        <v xml:space="preserve"> Fuchu</v>
      </c>
      <c r="Q2206">
        <f>VLOOKUP($D2206,metadata!$B$2:$S$450,14,FALSE)</f>
        <v>35.668968999999997</v>
      </c>
      <c r="R2206">
        <f>VLOOKUP($D2206,metadata!$B$2:$S$450,15,FALSE)</f>
        <v>139.47766899999999</v>
      </c>
      <c r="S2206">
        <f>VLOOKUP($D2206,metadata!$B$2:$S$450,16,FALSE)</f>
        <v>0.05</v>
      </c>
      <c r="T2206">
        <f>VLOOKUP($D2206,metadata!$B$2:$S$450,17,FALSE)</f>
        <v>50</v>
      </c>
      <c r="U2206">
        <f>VLOOKUP($D2206,metadata!$B$2:$S$450,18,FALSE)</f>
        <v>0</v>
      </c>
      <c r="V2206">
        <f>VLOOKUP($D2206,metadata!$B$2:$Z$450,19,FALSE)</f>
        <v>25</v>
      </c>
      <c r="W2206" t="str">
        <f>VLOOKUP($D2206,metadata!$B$2:$Z$450,20,FALSE)</f>
        <v>global average</v>
      </c>
      <c r="X2206">
        <f>VLOOKUP($D2206,metadata!$B$2:$Z$450,21,FALSE)</f>
        <v>0</v>
      </c>
      <c r="Y2206">
        <f>VLOOKUP($D2206,metadata!$B$2:$Z$450,22,FALSE)</f>
        <v>19</v>
      </c>
      <c r="Z2206">
        <f>VLOOKUP($D2206,metadata!$B$2:$Z$450,23,FALSE)</f>
        <v>0</v>
      </c>
      <c r="AA2206">
        <f>VLOOKUP($D2206,metadata!$B$2:$Z$450,24,FALSE)</f>
        <v>0</v>
      </c>
      <c r="AB2206">
        <f>VLOOKUP($D2206,metadata!$B$2:$Z$450,25,FALSE)</f>
        <v>0</v>
      </c>
    </row>
    <row r="2207" spans="3:28" x14ac:dyDescent="0.3">
      <c r="C2207">
        <v>2206</v>
      </c>
      <c r="D2207" s="11" t="str">
        <f t="shared" si="34"/>
        <v>19- Fuchu</v>
      </c>
      <c r="E2207" t="str">
        <f>VLOOKUP($D2207,metadata!$B$2:$S$450,2,FALSE)</f>
        <v>Kato, Y</v>
      </c>
      <c r="F2207" t="str">
        <f>VLOOKUP($D2207,metadata!$B$2:$S$450,3,FALSE)</f>
        <v>Geographic variation in photoperiodic response for the induction of pupal diapause in the Aristolochia-feeding butterfly Atrophaneura alcinous</v>
      </c>
      <c r="G2207" t="str">
        <f>VLOOKUP($D2207,metadata!$B$2:$S$450,4,FALSE)</f>
        <v>10.1303/aez.2005.347</v>
      </c>
      <c r="H2207" t="str">
        <f>VLOOKUP($D2207,metadata!$B$2:$S$450,5,FALSE)</f>
        <v>y</v>
      </c>
      <c r="I2207" t="str">
        <f>VLOOKUP($D2207,metadata!$B$2:$S$450,6,FALSE)</f>
        <v>a</v>
      </c>
      <c r="J2207" t="str">
        <f>VLOOKUP($D2207,metadata!$B$2:$S$450,7,FALSE)</f>
        <v>i</v>
      </c>
      <c r="K2207">
        <f>VLOOKUP($D2207,metadata!$B$2:$S$450,8,FALSE)</f>
        <v>7</v>
      </c>
      <c r="L2207">
        <f>VLOOKUP($D2207,metadata!$B$2:$S$450,9,FALSE)</f>
        <v>5</v>
      </c>
      <c r="M2207">
        <f>VLOOKUP($D2207,metadata!$B$2:$S$450,10,FALSE)</f>
        <v>0</v>
      </c>
      <c r="N2207" t="str">
        <f>VLOOKUP($D2207,metadata!$B$2:$S$450,11,FALSE)</f>
        <v>Atrophaneura alcinous</v>
      </c>
      <c r="O2207" t="str">
        <f>VLOOKUP($D2207,metadata!$B$2:$S$450,12,FALSE)</f>
        <v>lepidoptera</v>
      </c>
      <c r="P2207" t="str">
        <f>VLOOKUP($D2207,metadata!$B$2:$S$450,13,FALSE)</f>
        <v xml:space="preserve"> Fuchu</v>
      </c>
      <c r="Q2207">
        <f>VLOOKUP($D2207,metadata!$B$2:$S$450,14,FALSE)</f>
        <v>35.668968999999997</v>
      </c>
      <c r="R2207">
        <f>VLOOKUP($D2207,metadata!$B$2:$S$450,15,FALSE)</f>
        <v>139.47766899999999</v>
      </c>
      <c r="S2207">
        <f>VLOOKUP($D2207,metadata!$B$2:$S$450,16,FALSE)</f>
        <v>0.05</v>
      </c>
      <c r="T2207">
        <f>VLOOKUP($D2207,metadata!$B$2:$S$450,17,FALSE)</f>
        <v>50</v>
      </c>
      <c r="U2207">
        <f>VLOOKUP($D2207,metadata!$B$2:$S$450,18,FALSE)</f>
        <v>0</v>
      </c>
      <c r="V2207">
        <f>VLOOKUP($D2207,metadata!$B$2:$Z$450,19,FALSE)</f>
        <v>25</v>
      </c>
      <c r="W2207" t="str">
        <f>VLOOKUP($D2207,metadata!$B$2:$Z$450,20,FALSE)</f>
        <v>global average</v>
      </c>
      <c r="X2207">
        <f>VLOOKUP($D2207,metadata!$B$2:$Z$450,21,FALSE)</f>
        <v>0</v>
      </c>
      <c r="Y2207">
        <f>VLOOKUP($D2207,metadata!$B$2:$Z$450,22,FALSE)</f>
        <v>19</v>
      </c>
      <c r="Z2207">
        <f>VLOOKUP($D2207,metadata!$B$2:$Z$450,23,FALSE)</f>
        <v>0</v>
      </c>
      <c r="AA2207">
        <f>VLOOKUP($D2207,metadata!$B$2:$Z$450,24,FALSE)</f>
        <v>0</v>
      </c>
      <c r="AB2207">
        <f>VLOOKUP($D2207,metadata!$B$2:$Z$450,25,FALSE)</f>
        <v>0</v>
      </c>
    </row>
    <row r="2208" spans="3:28" x14ac:dyDescent="0.3">
      <c r="C2208">
        <v>2207</v>
      </c>
      <c r="D2208" s="11" t="str">
        <f t="shared" si="34"/>
        <v>19- Fuchu</v>
      </c>
      <c r="E2208" t="str">
        <f>VLOOKUP($D2208,metadata!$B$2:$S$450,2,FALSE)</f>
        <v>Kato, Y</v>
      </c>
      <c r="F2208" t="str">
        <f>VLOOKUP($D2208,metadata!$B$2:$S$450,3,FALSE)</f>
        <v>Geographic variation in photoperiodic response for the induction of pupal diapause in the Aristolochia-feeding butterfly Atrophaneura alcinous</v>
      </c>
      <c r="G2208" t="str">
        <f>VLOOKUP($D2208,metadata!$B$2:$S$450,4,FALSE)</f>
        <v>10.1303/aez.2005.347</v>
      </c>
      <c r="H2208" t="str">
        <f>VLOOKUP($D2208,metadata!$B$2:$S$450,5,FALSE)</f>
        <v>y</v>
      </c>
      <c r="I2208" t="str">
        <f>VLOOKUP($D2208,metadata!$B$2:$S$450,6,FALSE)</f>
        <v>a</v>
      </c>
      <c r="J2208" t="str">
        <f>VLOOKUP($D2208,metadata!$B$2:$S$450,7,FALSE)</f>
        <v>i</v>
      </c>
      <c r="K2208">
        <f>VLOOKUP($D2208,metadata!$B$2:$S$450,8,FALSE)</f>
        <v>7</v>
      </c>
      <c r="L2208">
        <f>VLOOKUP($D2208,metadata!$B$2:$S$450,9,FALSE)</f>
        <v>5</v>
      </c>
      <c r="M2208">
        <f>VLOOKUP($D2208,metadata!$B$2:$S$450,10,FALSE)</f>
        <v>0</v>
      </c>
      <c r="N2208" t="str">
        <f>VLOOKUP($D2208,metadata!$B$2:$S$450,11,FALSE)</f>
        <v>Atrophaneura alcinous</v>
      </c>
      <c r="O2208" t="str">
        <f>VLOOKUP($D2208,metadata!$B$2:$S$450,12,FALSE)</f>
        <v>lepidoptera</v>
      </c>
      <c r="P2208" t="str">
        <f>VLOOKUP($D2208,metadata!$B$2:$S$450,13,FALSE)</f>
        <v xml:space="preserve"> Fuchu</v>
      </c>
      <c r="Q2208">
        <f>VLOOKUP($D2208,metadata!$B$2:$S$450,14,FALSE)</f>
        <v>35.668968999999997</v>
      </c>
      <c r="R2208">
        <f>VLOOKUP($D2208,metadata!$B$2:$S$450,15,FALSE)</f>
        <v>139.47766899999999</v>
      </c>
      <c r="S2208">
        <f>VLOOKUP($D2208,metadata!$B$2:$S$450,16,FALSE)</f>
        <v>0.05</v>
      </c>
      <c r="T2208">
        <f>VLOOKUP($D2208,metadata!$B$2:$S$450,17,FALSE)</f>
        <v>50</v>
      </c>
      <c r="U2208">
        <f>VLOOKUP($D2208,metadata!$B$2:$S$450,18,FALSE)</f>
        <v>0</v>
      </c>
      <c r="V2208">
        <f>VLOOKUP($D2208,metadata!$B$2:$Z$450,19,FALSE)</f>
        <v>25</v>
      </c>
      <c r="W2208" t="str">
        <f>VLOOKUP($D2208,metadata!$B$2:$Z$450,20,FALSE)</f>
        <v>global average</v>
      </c>
      <c r="X2208">
        <f>VLOOKUP($D2208,metadata!$B$2:$Z$450,21,FALSE)</f>
        <v>0</v>
      </c>
      <c r="Y2208">
        <f>VLOOKUP($D2208,metadata!$B$2:$Z$450,22,FALSE)</f>
        <v>19</v>
      </c>
      <c r="Z2208">
        <f>VLOOKUP($D2208,metadata!$B$2:$Z$450,23,FALSE)</f>
        <v>0</v>
      </c>
      <c r="AA2208">
        <f>VLOOKUP($D2208,metadata!$B$2:$Z$450,24,FALSE)</f>
        <v>0</v>
      </c>
      <c r="AB2208">
        <f>VLOOKUP($D2208,metadata!$B$2:$Z$450,25,FALSE)</f>
        <v>0</v>
      </c>
    </row>
    <row r="2209" spans="3:28" x14ac:dyDescent="0.3">
      <c r="C2209">
        <v>2208</v>
      </c>
      <c r="D2209" s="11" t="str">
        <f t="shared" si="34"/>
        <v>19- Fuchu</v>
      </c>
      <c r="E2209" t="str">
        <f>VLOOKUP($D2209,metadata!$B$2:$S$450,2,FALSE)</f>
        <v>Kato, Y</v>
      </c>
      <c r="F2209" t="str">
        <f>VLOOKUP($D2209,metadata!$B$2:$S$450,3,FALSE)</f>
        <v>Geographic variation in photoperiodic response for the induction of pupal diapause in the Aristolochia-feeding butterfly Atrophaneura alcinous</v>
      </c>
      <c r="G2209" t="str">
        <f>VLOOKUP($D2209,metadata!$B$2:$S$450,4,FALSE)</f>
        <v>10.1303/aez.2005.347</v>
      </c>
      <c r="H2209" t="str">
        <f>VLOOKUP($D2209,metadata!$B$2:$S$450,5,FALSE)</f>
        <v>y</v>
      </c>
      <c r="I2209" t="str">
        <f>VLOOKUP($D2209,metadata!$B$2:$S$450,6,FALSE)</f>
        <v>a</v>
      </c>
      <c r="J2209" t="str">
        <f>VLOOKUP($D2209,metadata!$B$2:$S$450,7,FALSE)</f>
        <v>i</v>
      </c>
      <c r="K2209">
        <f>VLOOKUP($D2209,metadata!$B$2:$S$450,8,FALSE)</f>
        <v>7</v>
      </c>
      <c r="L2209">
        <f>VLOOKUP($D2209,metadata!$B$2:$S$450,9,FALSE)</f>
        <v>5</v>
      </c>
      <c r="M2209">
        <f>VLOOKUP($D2209,metadata!$B$2:$S$450,10,FALSE)</f>
        <v>0</v>
      </c>
      <c r="N2209" t="str">
        <f>VLOOKUP($D2209,metadata!$B$2:$S$450,11,FALSE)</f>
        <v>Atrophaneura alcinous</v>
      </c>
      <c r="O2209" t="str">
        <f>VLOOKUP($D2209,metadata!$B$2:$S$450,12,FALSE)</f>
        <v>lepidoptera</v>
      </c>
      <c r="P2209" t="str">
        <f>VLOOKUP($D2209,metadata!$B$2:$S$450,13,FALSE)</f>
        <v xml:space="preserve"> Fuchu</v>
      </c>
      <c r="Q2209">
        <f>VLOOKUP($D2209,metadata!$B$2:$S$450,14,FALSE)</f>
        <v>35.668968999999997</v>
      </c>
      <c r="R2209">
        <f>VLOOKUP($D2209,metadata!$B$2:$S$450,15,FALSE)</f>
        <v>139.47766899999999</v>
      </c>
      <c r="S2209">
        <f>VLOOKUP($D2209,metadata!$B$2:$S$450,16,FALSE)</f>
        <v>0.05</v>
      </c>
      <c r="T2209">
        <f>VLOOKUP($D2209,metadata!$B$2:$S$450,17,FALSE)</f>
        <v>50</v>
      </c>
      <c r="U2209">
        <f>VLOOKUP($D2209,metadata!$B$2:$S$450,18,FALSE)</f>
        <v>0</v>
      </c>
      <c r="V2209">
        <f>VLOOKUP($D2209,metadata!$B$2:$Z$450,19,FALSE)</f>
        <v>25</v>
      </c>
      <c r="W2209" t="str">
        <f>VLOOKUP($D2209,metadata!$B$2:$Z$450,20,FALSE)</f>
        <v>global average</v>
      </c>
      <c r="X2209">
        <f>VLOOKUP($D2209,metadata!$B$2:$Z$450,21,FALSE)</f>
        <v>0</v>
      </c>
      <c r="Y2209">
        <f>VLOOKUP($D2209,metadata!$B$2:$Z$450,22,FALSE)</f>
        <v>19</v>
      </c>
      <c r="Z2209">
        <f>VLOOKUP($D2209,metadata!$B$2:$Z$450,23,FALSE)</f>
        <v>0</v>
      </c>
      <c r="AA2209">
        <f>VLOOKUP($D2209,metadata!$B$2:$Z$450,24,FALSE)</f>
        <v>0</v>
      </c>
      <c r="AB2209">
        <f>VLOOKUP($D2209,metadata!$B$2:$Z$450,25,FALSE)</f>
        <v>0</v>
      </c>
    </row>
    <row r="2210" spans="3:28" x14ac:dyDescent="0.3">
      <c r="C2210">
        <v>2209</v>
      </c>
      <c r="D2210" s="11" t="str">
        <f t="shared" si="34"/>
        <v>19- Fuchu</v>
      </c>
      <c r="E2210" t="str">
        <f>VLOOKUP($D2210,metadata!$B$2:$S$450,2,FALSE)</f>
        <v>Kato, Y</v>
      </c>
      <c r="F2210" t="str">
        <f>VLOOKUP($D2210,metadata!$B$2:$S$450,3,FALSE)</f>
        <v>Geographic variation in photoperiodic response for the induction of pupal diapause in the Aristolochia-feeding butterfly Atrophaneura alcinous</v>
      </c>
      <c r="G2210" t="str">
        <f>VLOOKUP($D2210,metadata!$B$2:$S$450,4,FALSE)</f>
        <v>10.1303/aez.2005.347</v>
      </c>
      <c r="H2210" t="str">
        <f>VLOOKUP($D2210,metadata!$B$2:$S$450,5,FALSE)</f>
        <v>y</v>
      </c>
      <c r="I2210" t="str">
        <f>VLOOKUP($D2210,metadata!$B$2:$S$450,6,FALSE)</f>
        <v>a</v>
      </c>
      <c r="J2210" t="str">
        <f>VLOOKUP($D2210,metadata!$B$2:$S$450,7,FALSE)</f>
        <v>i</v>
      </c>
      <c r="K2210">
        <f>VLOOKUP($D2210,metadata!$B$2:$S$450,8,FALSE)</f>
        <v>7</v>
      </c>
      <c r="L2210">
        <f>VLOOKUP($D2210,metadata!$B$2:$S$450,9,FALSE)</f>
        <v>5</v>
      </c>
      <c r="M2210">
        <f>VLOOKUP($D2210,metadata!$B$2:$S$450,10,FALSE)</f>
        <v>0</v>
      </c>
      <c r="N2210" t="str">
        <f>VLOOKUP($D2210,metadata!$B$2:$S$450,11,FALSE)</f>
        <v>Atrophaneura alcinous</v>
      </c>
      <c r="O2210" t="str">
        <f>VLOOKUP($D2210,metadata!$B$2:$S$450,12,FALSE)</f>
        <v>lepidoptera</v>
      </c>
      <c r="P2210" t="str">
        <f>VLOOKUP($D2210,metadata!$B$2:$S$450,13,FALSE)</f>
        <v xml:space="preserve"> Fuchu</v>
      </c>
      <c r="Q2210">
        <f>VLOOKUP($D2210,metadata!$B$2:$S$450,14,FALSE)</f>
        <v>35.668968999999997</v>
      </c>
      <c r="R2210">
        <f>VLOOKUP($D2210,metadata!$B$2:$S$450,15,FALSE)</f>
        <v>139.47766899999999</v>
      </c>
      <c r="S2210">
        <f>VLOOKUP($D2210,metadata!$B$2:$S$450,16,FALSE)</f>
        <v>0.05</v>
      </c>
      <c r="T2210">
        <f>VLOOKUP($D2210,metadata!$B$2:$S$450,17,FALSE)</f>
        <v>50</v>
      </c>
      <c r="U2210">
        <f>VLOOKUP($D2210,metadata!$B$2:$S$450,18,FALSE)</f>
        <v>0</v>
      </c>
      <c r="V2210">
        <f>VLOOKUP($D2210,metadata!$B$2:$Z$450,19,FALSE)</f>
        <v>25</v>
      </c>
      <c r="W2210" t="str">
        <f>VLOOKUP($D2210,metadata!$B$2:$Z$450,20,FALSE)</f>
        <v>global average</v>
      </c>
      <c r="X2210">
        <f>VLOOKUP($D2210,metadata!$B$2:$Z$450,21,FALSE)</f>
        <v>0</v>
      </c>
      <c r="Y2210">
        <f>VLOOKUP($D2210,metadata!$B$2:$Z$450,22,FALSE)</f>
        <v>19</v>
      </c>
      <c r="Z2210">
        <f>VLOOKUP($D2210,metadata!$B$2:$Z$450,23,FALSE)</f>
        <v>0</v>
      </c>
      <c r="AA2210">
        <f>VLOOKUP($D2210,metadata!$B$2:$Z$450,24,FALSE)</f>
        <v>0</v>
      </c>
      <c r="AB2210">
        <f>VLOOKUP($D2210,metadata!$B$2:$Z$450,25,FALSE)</f>
        <v>0</v>
      </c>
    </row>
    <row r="2211" spans="3:28" x14ac:dyDescent="0.3">
      <c r="C2211">
        <v>2210</v>
      </c>
      <c r="D2211" s="11" t="str">
        <f t="shared" si="34"/>
        <v>19- Fuchu</v>
      </c>
      <c r="E2211" t="str">
        <f>VLOOKUP($D2211,metadata!$B$2:$S$450,2,FALSE)</f>
        <v>Kato, Y</v>
      </c>
      <c r="F2211" t="str">
        <f>VLOOKUP($D2211,metadata!$B$2:$S$450,3,FALSE)</f>
        <v>Geographic variation in photoperiodic response for the induction of pupal diapause in the Aristolochia-feeding butterfly Atrophaneura alcinous</v>
      </c>
      <c r="G2211" t="str">
        <f>VLOOKUP($D2211,metadata!$B$2:$S$450,4,FALSE)</f>
        <v>10.1303/aez.2005.347</v>
      </c>
      <c r="H2211" t="str">
        <f>VLOOKUP($D2211,metadata!$B$2:$S$450,5,FALSE)</f>
        <v>y</v>
      </c>
      <c r="I2211" t="str">
        <f>VLOOKUP($D2211,metadata!$B$2:$S$450,6,FALSE)</f>
        <v>a</v>
      </c>
      <c r="J2211" t="str">
        <f>VLOOKUP($D2211,metadata!$B$2:$S$450,7,FALSE)</f>
        <v>i</v>
      </c>
      <c r="K2211">
        <f>VLOOKUP($D2211,metadata!$B$2:$S$450,8,FALSE)</f>
        <v>7</v>
      </c>
      <c r="L2211">
        <f>VLOOKUP($D2211,metadata!$B$2:$S$450,9,FALSE)</f>
        <v>5</v>
      </c>
      <c r="M2211">
        <f>VLOOKUP($D2211,metadata!$B$2:$S$450,10,FALSE)</f>
        <v>0</v>
      </c>
      <c r="N2211" t="str">
        <f>VLOOKUP($D2211,metadata!$B$2:$S$450,11,FALSE)</f>
        <v>Atrophaneura alcinous</v>
      </c>
      <c r="O2211" t="str">
        <f>VLOOKUP($D2211,metadata!$B$2:$S$450,12,FALSE)</f>
        <v>lepidoptera</v>
      </c>
      <c r="P2211" t="str">
        <f>VLOOKUP($D2211,metadata!$B$2:$S$450,13,FALSE)</f>
        <v xml:space="preserve"> Fuchu</v>
      </c>
      <c r="Q2211">
        <f>VLOOKUP($D2211,metadata!$B$2:$S$450,14,FALSE)</f>
        <v>35.668968999999997</v>
      </c>
      <c r="R2211">
        <f>VLOOKUP($D2211,metadata!$B$2:$S$450,15,FALSE)</f>
        <v>139.47766899999999</v>
      </c>
      <c r="S2211">
        <f>VLOOKUP($D2211,metadata!$B$2:$S$450,16,FALSE)</f>
        <v>0.05</v>
      </c>
      <c r="T2211">
        <f>VLOOKUP($D2211,metadata!$B$2:$S$450,17,FALSE)</f>
        <v>50</v>
      </c>
      <c r="U2211">
        <f>VLOOKUP($D2211,metadata!$B$2:$S$450,18,FALSE)</f>
        <v>0</v>
      </c>
      <c r="V2211">
        <f>VLOOKUP($D2211,metadata!$B$2:$Z$450,19,FALSE)</f>
        <v>25</v>
      </c>
      <c r="W2211" t="str">
        <f>VLOOKUP($D2211,metadata!$B$2:$Z$450,20,FALSE)</f>
        <v>global average</v>
      </c>
      <c r="X2211">
        <f>VLOOKUP($D2211,metadata!$B$2:$Z$450,21,FALSE)</f>
        <v>0</v>
      </c>
      <c r="Y2211">
        <f>VLOOKUP($D2211,metadata!$B$2:$Z$450,22,FALSE)</f>
        <v>19</v>
      </c>
      <c r="Z2211">
        <f>VLOOKUP($D2211,metadata!$B$2:$Z$450,23,FALSE)</f>
        <v>0</v>
      </c>
      <c r="AA2211">
        <f>VLOOKUP($D2211,metadata!$B$2:$Z$450,24,FALSE)</f>
        <v>0</v>
      </c>
      <c r="AB2211">
        <f>VLOOKUP($D2211,metadata!$B$2:$Z$450,25,FALSE)</f>
        <v>0</v>
      </c>
    </row>
    <row r="2212" spans="3:28" x14ac:dyDescent="0.3">
      <c r="C2212">
        <v>2211</v>
      </c>
      <c r="D2212" s="11" t="str">
        <f t="shared" si="34"/>
        <v>19- Fuchu</v>
      </c>
      <c r="E2212" t="str">
        <f>VLOOKUP($D2212,metadata!$B$2:$S$450,2,FALSE)</f>
        <v>Kato, Y</v>
      </c>
      <c r="F2212" t="str">
        <f>VLOOKUP($D2212,metadata!$B$2:$S$450,3,FALSE)</f>
        <v>Geographic variation in photoperiodic response for the induction of pupal diapause in the Aristolochia-feeding butterfly Atrophaneura alcinous</v>
      </c>
      <c r="G2212" t="str">
        <f>VLOOKUP($D2212,metadata!$B$2:$S$450,4,FALSE)</f>
        <v>10.1303/aez.2005.347</v>
      </c>
      <c r="H2212" t="str">
        <f>VLOOKUP($D2212,metadata!$B$2:$S$450,5,FALSE)</f>
        <v>y</v>
      </c>
      <c r="I2212" t="str">
        <f>VLOOKUP($D2212,metadata!$B$2:$S$450,6,FALSE)</f>
        <v>a</v>
      </c>
      <c r="J2212" t="str">
        <f>VLOOKUP($D2212,metadata!$B$2:$S$450,7,FALSE)</f>
        <v>i</v>
      </c>
      <c r="K2212">
        <f>VLOOKUP($D2212,metadata!$B$2:$S$450,8,FALSE)</f>
        <v>7</v>
      </c>
      <c r="L2212">
        <f>VLOOKUP($D2212,metadata!$B$2:$S$450,9,FALSE)</f>
        <v>5</v>
      </c>
      <c r="M2212">
        <f>VLOOKUP($D2212,metadata!$B$2:$S$450,10,FALSE)</f>
        <v>0</v>
      </c>
      <c r="N2212" t="str">
        <f>VLOOKUP($D2212,metadata!$B$2:$S$450,11,FALSE)</f>
        <v>Atrophaneura alcinous</v>
      </c>
      <c r="O2212" t="str">
        <f>VLOOKUP($D2212,metadata!$B$2:$S$450,12,FALSE)</f>
        <v>lepidoptera</v>
      </c>
      <c r="P2212" t="str">
        <f>VLOOKUP($D2212,metadata!$B$2:$S$450,13,FALSE)</f>
        <v xml:space="preserve"> Fuchu</v>
      </c>
      <c r="Q2212">
        <f>VLOOKUP($D2212,metadata!$B$2:$S$450,14,FALSE)</f>
        <v>35.668968999999997</v>
      </c>
      <c r="R2212">
        <f>VLOOKUP($D2212,metadata!$B$2:$S$450,15,FALSE)</f>
        <v>139.47766899999999</v>
      </c>
      <c r="S2212">
        <f>VLOOKUP($D2212,metadata!$B$2:$S$450,16,FALSE)</f>
        <v>0.05</v>
      </c>
      <c r="T2212">
        <f>VLOOKUP($D2212,metadata!$B$2:$S$450,17,FALSE)</f>
        <v>50</v>
      </c>
      <c r="U2212">
        <f>VLOOKUP($D2212,metadata!$B$2:$S$450,18,FALSE)</f>
        <v>0</v>
      </c>
      <c r="V2212">
        <f>VLOOKUP($D2212,metadata!$B$2:$Z$450,19,FALSE)</f>
        <v>25</v>
      </c>
      <c r="W2212" t="str">
        <f>VLOOKUP($D2212,metadata!$B$2:$Z$450,20,FALSE)</f>
        <v>global average</v>
      </c>
      <c r="X2212">
        <f>VLOOKUP($D2212,metadata!$B$2:$Z$450,21,FALSE)</f>
        <v>0</v>
      </c>
      <c r="Y2212">
        <f>VLOOKUP($D2212,metadata!$B$2:$Z$450,22,FALSE)</f>
        <v>19</v>
      </c>
      <c r="Z2212">
        <f>VLOOKUP($D2212,metadata!$B$2:$Z$450,23,FALSE)</f>
        <v>0</v>
      </c>
      <c r="AA2212">
        <f>VLOOKUP($D2212,metadata!$B$2:$Z$450,24,FALSE)</f>
        <v>0</v>
      </c>
      <c r="AB2212">
        <f>VLOOKUP($D2212,metadata!$B$2:$Z$450,25,FALSE)</f>
        <v>0</v>
      </c>
    </row>
    <row r="2213" spans="3:28" x14ac:dyDescent="0.3">
      <c r="C2213">
        <v>2212</v>
      </c>
      <c r="D2213" s="11" t="str">
        <f t="shared" si="34"/>
        <v>19- Fuchu</v>
      </c>
      <c r="E2213" t="str">
        <f>VLOOKUP($D2213,metadata!$B$2:$S$450,2,FALSE)</f>
        <v>Kato, Y</v>
      </c>
      <c r="F2213" t="str">
        <f>VLOOKUP($D2213,metadata!$B$2:$S$450,3,FALSE)</f>
        <v>Geographic variation in photoperiodic response for the induction of pupal diapause in the Aristolochia-feeding butterfly Atrophaneura alcinous</v>
      </c>
      <c r="G2213" t="str">
        <f>VLOOKUP($D2213,metadata!$B$2:$S$450,4,FALSE)</f>
        <v>10.1303/aez.2005.347</v>
      </c>
      <c r="H2213" t="str">
        <f>VLOOKUP($D2213,metadata!$B$2:$S$450,5,FALSE)</f>
        <v>y</v>
      </c>
      <c r="I2213" t="str">
        <f>VLOOKUP($D2213,metadata!$B$2:$S$450,6,FALSE)</f>
        <v>a</v>
      </c>
      <c r="J2213" t="str">
        <f>VLOOKUP($D2213,metadata!$B$2:$S$450,7,FALSE)</f>
        <v>i</v>
      </c>
      <c r="K2213">
        <f>VLOOKUP($D2213,metadata!$B$2:$S$450,8,FALSE)</f>
        <v>7</v>
      </c>
      <c r="L2213">
        <f>VLOOKUP($D2213,metadata!$B$2:$S$450,9,FALSE)</f>
        <v>5</v>
      </c>
      <c r="M2213">
        <f>VLOOKUP($D2213,metadata!$B$2:$S$450,10,FALSE)</f>
        <v>0</v>
      </c>
      <c r="N2213" t="str">
        <f>VLOOKUP($D2213,metadata!$B$2:$S$450,11,FALSE)</f>
        <v>Atrophaneura alcinous</v>
      </c>
      <c r="O2213" t="str">
        <f>VLOOKUP($D2213,metadata!$B$2:$S$450,12,FALSE)</f>
        <v>lepidoptera</v>
      </c>
      <c r="P2213" t="str">
        <f>VLOOKUP($D2213,metadata!$B$2:$S$450,13,FALSE)</f>
        <v xml:space="preserve"> Fuchu</v>
      </c>
      <c r="Q2213">
        <f>VLOOKUP($D2213,metadata!$B$2:$S$450,14,FALSE)</f>
        <v>35.668968999999997</v>
      </c>
      <c r="R2213">
        <f>VLOOKUP($D2213,metadata!$B$2:$S$450,15,FALSE)</f>
        <v>139.47766899999999</v>
      </c>
      <c r="S2213">
        <f>VLOOKUP($D2213,metadata!$B$2:$S$450,16,FALSE)</f>
        <v>0.05</v>
      </c>
      <c r="T2213">
        <f>VLOOKUP($D2213,metadata!$B$2:$S$450,17,FALSE)</f>
        <v>50</v>
      </c>
      <c r="U2213">
        <f>VLOOKUP($D2213,metadata!$B$2:$S$450,18,FALSE)</f>
        <v>0</v>
      </c>
      <c r="V2213">
        <f>VLOOKUP($D2213,metadata!$B$2:$Z$450,19,FALSE)</f>
        <v>25</v>
      </c>
      <c r="W2213" t="str">
        <f>VLOOKUP($D2213,metadata!$B$2:$Z$450,20,FALSE)</f>
        <v>global average</v>
      </c>
      <c r="X2213">
        <f>VLOOKUP($D2213,metadata!$B$2:$Z$450,21,FALSE)</f>
        <v>0</v>
      </c>
      <c r="Y2213">
        <f>VLOOKUP($D2213,metadata!$B$2:$Z$450,22,FALSE)</f>
        <v>19</v>
      </c>
      <c r="Z2213">
        <f>VLOOKUP($D2213,metadata!$B$2:$Z$450,23,FALSE)</f>
        <v>0</v>
      </c>
      <c r="AA2213">
        <f>VLOOKUP($D2213,metadata!$B$2:$Z$450,24,FALSE)</f>
        <v>0</v>
      </c>
      <c r="AB2213">
        <f>VLOOKUP($D2213,metadata!$B$2:$Z$450,25,FALSE)</f>
        <v>0</v>
      </c>
    </row>
    <row r="2214" spans="3:28" x14ac:dyDescent="0.3">
      <c r="C2214">
        <v>2213</v>
      </c>
      <c r="D2214" s="11" t="str">
        <f t="shared" si="34"/>
        <v>19- Fuchu</v>
      </c>
      <c r="E2214" t="str">
        <f>VLOOKUP($D2214,metadata!$B$2:$S$450,2,FALSE)</f>
        <v>Kato, Y</v>
      </c>
      <c r="F2214" t="str">
        <f>VLOOKUP($D2214,metadata!$B$2:$S$450,3,FALSE)</f>
        <v>Geographic variation in photoperiodic response for the induction of pupal diapause in the Aristolochia-feeding butterfly Atrophaneura alcinous</v>
      </c>
      <c r="G2214" t="str">
        <f>VLOOKUP($D2214,metadata!$B$2:$S$450,4,FALSE)</f>
        <v>10.1303/aez.2005.347</v>
      </c>
      <c r="H2214" t="str">
        <f>VLOOKUP($D2214,metadata!$B$2:$S$450,5,FALSE)</f>
        <v>y</v>
      </c>
      <c r="I2214" t="str">
        <f>VLOOKUP($D2214,metadata!$B$2:$S$450,6,FALSE)</f>
        <v>a</v>
      </c>
      <c r="J2214" t="str">
        <f>VLOOKUP($D2214,metadata!$B$2:$S$450,7,FALSE)</f>
        <v>i</v>
      </c>
      <c r="K2214">
        <f>VLOOKUP($D2214,metadata!$B$2:$S$450,8,FALSE)</f>
        <v>7</v>
      </c>
      <c r="L2214">
        <f>VLOOKUP($D2214,metadata!$B$2:$S$450,9,FALSE)</f>
        <v>5</v>
      </c>
      <c r="M2214">
        <f>VLOOKUP($D2214,metadata!$B$2:$S$450,10,FALSE)</f>
        <v>0</v>
      </c>
      <c r="N2214" t="str">
        <f>VLOOKUP($D2214,metadata!$B$2:$S$450,11,FALSE)</f>
        <v>Atrophaneura alcinous</v>
      </c>
      <c r="O2214" t="str">
        <f>VLOOKUP($D2214,metadata!$B$2:$S$450,12,FALSE)</f>
        <v>lepidoptera</v>
      </c>
      <c r="P2214" t="str">
        <f>VLOOKUP($D2214,metadata!$B$2:$S$450,13,FALSE)</f>
        <v xml:space="preserve"> Fuchu</v>
      </c>
      <c r="Q2214">
        <f>VLOOKUP($D2214,metadata!$B$2:$S$450,14,FALSE)</f>
        <v>35.668968999999997</v>
      </c>
      <c r="R2214">
        <f>VLOOKUP($D2214,metadata!$B$2:$S$450,15,FALSE)</f>
        <v>139.47766899999999</v>
      </c>
      <c r="S2214">
        <f>VLOOKUP($D2214,metadata!$B$2:$S$450,16,FALSE)</f>
        <v>0.05</v>
      </c>
      <c r="T2214">
        <f>VLOOKUP($D2214,metadata!$B$2:$S$450,17,FALSE)</f>
        <v>50</v>
      </c>
      <c r="U2214">
        <f>VLOOKUP($D2214,metadata!$B$2:$S$450,18,FALSE)</f>
        <v>0</v>
      </c>
      <c r="V2214">
        <f>VLOOKUP($D2214,metadata!$B$2:$Z$450,19,FALSE)</f>
        <v>25</v>
      </c>
      <c r="W2214" t="str">
        <f>VLOOKUP($D2214,metadata!$B$2:$Z$450,20,FALSE)</f>
        <v>global average</v>
      </c>
      <c r="X2214">
        <f>VLOOKUP($D2214,metadata!$B$2:$Z$450,21,FALSE)</f>
        <v>0</v>
      </c>
      <c r="Y2214">
        <f>VLOOKUP($D2214,metadata!$B$2:$Z$450,22,FALSE)</f>
        <v>19</v>
      </c>
      <c r="Z2214">
        <f>VLOOKUP($D2214,metadata!$B$2:$Z$450,23,FALSE)</f>
        <v>0</v>
      </c>
      <c r="AA2214">
        <f>VLOOKUP($D2214,metadata!$B$2:$Z$450,24,FALSE)</f>
        <v>0</v>
      </c>
      <c r="AB2214">
        <f>VLOOKUP($D2214,metadata!$B$2:$Z$450,25,FALSE)</f>
        <v>0</v>
      </c>
    </row>
    <row r="2215" spans="3:28" x14ac:dyDescent="0.3">
      <c r="C2215">
        <v>2214</v>
      </c>
      <c r="D2215" s="11" t="str">
        <f t="shared" si="34"/>
        <v>19- Fuchu</v>
      </c>
      <c r="E2215" t="str">
        <f>VLOOKUP($D2215,metadata!$B$2:$S$450,2,FALSE)</f>
        <v>Kato, Y</v>
      </c>
      <c r="F2215" t="str">
        <f>VLOOKUP($D2215,metadata!$B$2:$S$450,3,FALSE)</f>
        <v>Geographic variation in photoperiodic response for the induction of pupal diapause in the Aristolochia-feeding butterfly Atrophaneura alcinous</v>
      </c>
      <c r="G2215" t="str">
        <f>VLOOKUP($D2215,metadata!$B$2:$S$450,4,FALSE)</f>
        <v>10.1303/aez.2005.347</v>
      </c>
      <c r="H2215" t="str">
        <f>VLOOKUP($D2215,metadata!$B$2:$S$450,5,FALSE)</f>
        <v>y</v>
      </c>
      <c r="I2215" t="str">
        <f>VLOOKUP($D2215,metadata!$B$2:$S$450,6,FALSE)</f>
        <v>a</v>
      </c>
      <c r="J2215" t="str">
        <f>VLOOKUP($D2215,metadata!$B$2:$S$450,7,FALSE)</f>
        <v>i</v>
      </c>
      <c r="K2215">
        <f>VLOOKUP($D2215,metadata!$B$2:$S$450,8,FALSE)</f>
        <v>7</v>
      </c>
      <c r="L2215">
        <f>VLOOKUP($D2215,metadata!$B$2:$S$450,9,FALSE)</f>
        <v>5</v>
      </c>
      <c r="M2215">
        <f>VLOOKUP($D2215,metadata!$B$2:$S$450,10,FALSE)</f>
        <v>0</v>
      </c>
      <c r="N2215" t="str">
        <f>VLOOKUP($D2215,metadata!$B$2:$S$450,11,FALSE)</f>
        <v>Atrophaneura alcinous</v>
      </c>
      <c r="O2215" t="str">
        <f>VLOOKUP($D2215,metadata!$B$2:$S$450,12,FALSE)</f>
        <v>lepidoptera</v>
      </c>
      <c r="P2215" t="str">
        <f>VLOOKUP($D2215,metadata!$B$2:$S$450,13,FALSE)</f>
        <v xml:space="preserve"> Fuchu</v>
      </c>
      <c r="Q2215">
        <f>VLOOKUP($D2215,metadata!$B$2:$S$450,14,FALSE)</f>
        <v>35.668968999999997</v>
      </c>
      <c r="R2215">
        <f>VLOOKUP($D2215,metadata!$B$2:$S$450,15,FALSE)</f>
        <v>139.47766899999999</v>
      </c>
      <c r="S2215">
        <f>VLOOKUP($D2215,metadata!$B$2:$S$450,16,FALSE)</f>
        <v>0.05</v>
      </c>
      <c r="T2215">
        <f>VLOOKUP($D2215,metadata!$B$2:$S$450,17,FALSE)</f>
        <v>50</v>
      </c>
      <c r="U2215">
        <f>VLOOKUP($D2215,metadata!$B$2:$S$450,18,FALSE)</f>
        <v>0</v>
      </c>
      <c r="V2215">
        <f>VLOOKUP($D2215,metadata!$B$2:$Z$450,19,FALSE)</f>
        <v>25</v>
      </c>
      <c r="W2215" t="str">
        <f>VLOOKUP($D2215,metadata!$B$2:$Z$450,20,FALSE)</f>
        <v>global average</v>
      </c>
      <c r="X2215">
        <f>VLOOKUP($D2215,metadata!$B$2:$Z$450,21,FALSE)</f>
        <v>0</v>
      </c>
      <c r="Y2215">
        <f>VLOOKUP($D2215,metadata!$B$2:$Z$450,22,FALSE)</f>
        <v>19</v>
      </c>
      <c r="Z2215">
        <f>VLOOKUP($D2215,metadata!$B$2:$Z$450,23,FALSE)</f>
        <v>0</v>
      </c>
      <c r="AA2215">
        <f>VLOOKUP($D2215,metadata!$B$2:$Z$450,24,FALSE)</f>
        <v>0</v>
      </c>
      <c r="AB2215">
        <f>VLOOKUP($D2215,metadata!$B$2:$Z$450,25,FALSE)</f>
        <v>0</v>
      </c>
    </row>
    <row r="2216" spans="3:28" x14ac:dyDescent="0.3">
      <c r="C2216">
        <v>2215</v>
      </c>
      <c r="D2216" s="11" t="str">
        <f t="shared" si="34"/>
        <v>19- Fuchu</v>
      </c>
      <c r="E2216" t="str">
        <f>VLOOKUP($D2216,metadata!$B$2:$S$450,2,FALSE)</f>
        <v>Kato, Y</v>
      </c>
      <c r="F2216" t="str">
        <f>VLOOKUP($D2216,metadata!$B$2:$S$450,3,FALSE)</f>
        <v>Geographic variation in photoperiodic response for the induction of pupal diapause in the Aristolochia-feeding butterfly Atrophaneura alcinous</v>
      </c>
      <c r="G2216" t="str">
        <f>VLOOKUP($D2216,metadata!$B$2:$S$450,4,FALSE)</f>
        <v>10.1303/aez.2005.347</v>
      </c>
      <c r="H2216" t="str">
        <f>VLOOKUP($D2216,metadata!$B$2:$S$450,5,FALSE)</f>
        <v>y</v>
      </c>
      <c r="I2216" t="str">
        <f>VLOOKUP($D2216,metadata!$B$2:$S$450,6,FALSE)</f>
        <v>a</v>
      </c>
      <c r="J2216" t="str">
        <f>VLOOKUP($D2216,metadata!$B$2:$S$450,7,FALSE)</f>
        <v>i</v>
      </c>
      <c r="K2216">
        <f>VLOOKUP($D2216,metadata!$B$2:$S$450,8,FALSE)</f>
        <v>7</v>
      </c>
      <c r="L2216">
        <f>VLOOKUP($D2216,metadata!$B$2:$S$450,9,FALSE)</f>
        <v>5</v>
      </c>
      <c r="M2216">
        <f>VLOOKUP($D2216,metadata!$B$2:$S$450,10,FALSE)</f>
        <v>0</v>
      </c>
      <c r="N2216" t="str">
        <f>VLOOKUP($D2216,metadata!$B$2:$S$450,11,FALSE)</f>
        <v>Atrophaneura alcinous</v>
      </c>
      <c r="O2216" t="str">
        <f>VLOOKUP($D2216,metadata!$B$2:$S$450,12,FALSE)</f>
        <v>lepidoptera</v>
      </c>
      <c r="P2216" t="str">
        <f>VLOOKUP($D2216,metadata!$B$2:$S$450,13,FALSE)</f>
        <v xml:space="preserve"> Fuchu</v>
      </c>
      <c r="Q2216">
        <f>VLOOKUP($D2216,metadata!$B$2:$S$450,14,FALSE)</f>
        <v>35.668968999999997</v>
      </c>
      <c r="R2216">
        <f>VLOOKUP($D2216,metadata!$B$2:$S$450,15,FALSE)</f>
        <v>139.47766899999999</v>
      </c>
      <c r="S2216">
        <f>VLOOKUP($D2216,metadata!$B$2:$S$450,16,FALSE)</f>
        <v>0.05</v>
      </c>
      <c r="T2216">
        <f>VLOOKUP($D2216,metadata!$B$2:$S$450,17,FALSE)</f>
        <v>50</v>
      </c>
      <c r="U2216">
        <f>VLOOKUP($D2216,metadata!$B$2:$S$450,18,FALSE)</f>
        <v>0</v>
      </c>
      <c r="V2216">
        <f>VLOOKUP($D2216,metadata!$B$2:$Z$450,19,FALSE)</f>
        <v>25</v>
      </c>
      <c r="W2216" t="str">
        <f>VLOOKUP($D2216,metadata!$B$2:$Z$450,20,FALSE)</f>
        <v>global average</v>
      </c>
      <c r="X2216">
        <f>VLOOKUP($D2216,metadata!$B$2:$Z$450,21,FALSE)</f>
        <v>0</v>
      </c>
      <c r="Y2216">
        <f>VLOOKUP($D2216,metadata!$B$2:$Z$450,22,FALSE)</f>
        <v>19</v>
      </c>
      <c r="Z2216">
        <f>VLOOKUP($D2216,metadata!$B$2:$Z$450,23,FALSE)</f>
        <v>0</v>
      </c>
      <c r="AA2216">
        <f>VLOOKUP($D2216,metadata!$B$2:$Z$450,24,FALSE)</f>
        <v>0</v>
      </c>
      <c r="AB2216">
        <f>VLOOKUP($D2216,metadata!$B$2:$Z$450,25,FALSE)</f>
        <v>0</v>
      </c>
    </row>
    <row r="2217" spans="3:28" x14ac:dyDescent="0.3">
      <c r="C2217">
        <v>2216</v>
      </c>
      <c r="D2217" s="11" t="str">
        <f t="shared" si="34"/>
        <v>19- Fuchu</v>
      </c>
      <c r="E2217" t="str">
        <f>VLOOKUP($D2217,metadata!$B$2:$S$450,2,FALSE)</f>
        <v>Kato, Y</v>
      </c>
      <c r="F2217" t="str">
        <f>VLOOKUP($D2217,metadata!$B$2:$S$450,3,FALSE)</f>
        <v>Geographic variation in photoperiodic response for the induction of pupal diapause in the Aristolochia-feeding butterfly Atrophaneura alcinous</v>
      </c>
      <c r="G2217" t="str">
        <f>VLOOKUP($D2217,metadata!$B$2:$S$450,4,FALSE)</f>
        <v>10.1303/aez.2005.347</v>
      </c>
      <c r="H2217" t="str">
        <f>VLOOKUP($D2217,metadata!$B$2:$S$450,5,FALSE)</f>
        <v>y</v>
      </c>
      <c r="I2217" t="str">
        <f>VLOOKUP($D2217,metadata!$B$2:$S$450,6,FALSE)</f>
        <v>a</v>
      </c>
      <c r="J2217" t="str">
        <f>VLOOKUP($D2217,metadata!$B$2:$S$450,7,FALSE)</f>
        <v>i</v>
      </c>
      <c r="K2217">
        <f>VLOOKUP($D2217,metadata!$B$2:$S$450,8,FALSE)</f>
        <v>7</v>
      </c>
      <c r="L2217">
        <f>VLOOKUP($D2217,metadata!$B$2:$S$450,9,FALSE)</f>
        <v>5</v>
      </c>
      <c r="M2217">
        <f>VLOOKUP($D2217,metadata!$B$2:$S$450,10,FALSE)</f>
        <v>0</v>
      </c>
      <c r="N2217" t="str">
        <f>VLOOKUP($D2217,metadata!$B$2:$S$450,11,FALSE)</f>
        <v>Atrophaneura alcinous</v>
      </c>
      <c r="O2217" t="str">
        <f>VLOOKUP($D2217,metadata!$B$2:$S$450,12,FALSE)</f>
        <v>lepidoptera</v>
      </c>
      <c r="P2217" t="str">
        <f>VLOOKUP($D2217,metadata!$B$2:$S$450,13,FALSE)</f>
        <v xml:space="preserve"> Fuchu</v>
      </c>
      <c r="Q2217">
        <f>VLOOKUP($D2217,metadata!$B$2:$S$450,14,FALSE)</f>
        <v>35.668968999999997</v>
      </c>
      <c r="R2217">
        <f>VLOOKUP($D2217,metadata!$B$2:$S$450,15,FALSE)</f>
        <v>139.47766899999999</v>
      </c>
      <c r="S2217">
        <f>VLOOKUP($D2217,metadata!$B$2:$S$450,16,FALSE)</f>
        <v>0.05</v>
      </c>
      <c r="T2217">
        <f>VLOOKUP($D2217,metadata!$B$2:$S$450,17,FALSE)</f>
        <v>50</v>
      </c>
      <c r="U2217">
        <f>VLOOKUP($D2217,metadata!$B$2:$S$450,18,FALSE)</f>
        <v>0</v>
      </c>
      <c r="V2217">
        <f>VLOOKUP($D2217,metadata!$B$2:$Z$450,19,FALSE)</f>
        <v>25</v>
      </c>
      <c r="W2217" t="str">
        <f>VLOOKUP($D2217,metadata!$B$2:$Z$450,20,FALSE)</f>
        <v>global average</v>
      </c>
      <c r="X2217">
        <f>VLOOKUP($D2217,metadata!$B$2:$Z$450,21,FALSE)</f>
        <v>0</v>
      </c>
      <c r="Y2217">
        <f>VLOOKUP($D2217,metadata!$B$2:$Z$450,22,FALSE)</f>
        <v>19</v>
      </c>
      <c r="Z2217">
        <f>VLOOKUP($D2217,metadata!$B$2:$Z$450,23,FALSE)</f>
        <v>0</v>
      </c>
      <c r="AA2217">
        <f>VLOOKUP($D2217,metadata!$B$2:$Z$450,24,FALSE)</f>
        <v>0</v>
      </c>
      <c r="AB2217">
        <f>VLOOKUP($D2217,metadata!$B$2:$Z$450,25,FALSE)</f>
        <v>0</v>
      </c>
    </row>
    <row r="2218" spans="3:28" x14ac:dyDescent="0.3">
      <c r="C2218">
        <v>2217</v>
      </c>
      <c r="D2218" s="11" t="str">
        <f t="shared" si="34"/>
        <v>19- Fuchu</v>
      </c>
      <c r="E2218" t="str">
        <f>VLOOKUP($D2218,metadata!$B$2:$S$450,2,FALSE)</f>
        <v>Kato, Y</v>
      </c>
      <c r="F2218" t="str">
        <f>VLOOKUP($D2218,metadata!$B$2:$S$450,3,FALSE)</f>
        <v>Geographic variation in photoperiodic response for the induction of pupal diapause in the Aristolochia-feeding butterfly Atrophaneura alcinous</v>
      </c>
      <c r="G2218" t="str">
        <f>VLOOKUP($D2218,metadata!$B$2:$S$450,4,FALSE)</f>
        <v>10.1303/aez.2005.347</v>
      </c>
      <c r="H2218" t="str">
        <f>VLOOKUP($D2218,metadata!$B$2:$S$450,5,FALSE)</f>
        <v>y</v>
      </c>
      <c r="I2218" t="str">
        <f>VLOOKUP($D2218,metadata!$B$2:$S$450,6,FALSE)</f>
        <v>a</v>
      </c>
      <c r="J2218" t="str">
        <f>VLOOKUP($D2218,metadata!$B$2:$S$450,7,FALSE)</f>
        <v>i</v>
      </c>
      <c r="K2218">
        <f>VLOOKUP($D2218,metadata!$B$2:$S$450,8,FALSE)</f>
        <v>7</v>
      </c>
      <c r="L2218">
        <f>VLOOKUP($D2218,metadata!$B$2:$S$450,9,FALSE)</f>
        <v>5</v>
      </c>
      <c r="M2218">
        <f>VLOOKUP($D2218,metadata!$B$2:$S$450,10,FALSE)</f>
        <v>0</v>
      </c>
      <c r="N2218" t="str">
        <f>VLOOKUP($D2218,metadata!$B$2:$S$450,11,FALSE)</f>
        <v>Atrophaneura alcinous</v>
      </c>
      <c r="O2218" t="str">
        <f>VLOOKUP($D2218,metadata!$B$2:$S$450,12,FALSE)</f>
        <v>lepidoptera</v>
      </c>
      <c r="P2218" t="str">
        <f>VLOOKUP($D2218,metadata!$B$2:$S$450,13,FALSE)</f>
        <v xml:space="preserve"> Fuchu</v>
      </c>
      <c r="Q2218">
        <f>VLOOKUP($D2218,metadata!$B$2:$S$450,14,FALSE)</f>
        <v>35.668968999999997</v>
      </c>
      <c r="R2218">
        <f>VLOOKUP($D2218,metadata!$B$2:$S$450,15,FALSE)</f>
        <v>139.47766899999999</v>
      </c>
      <c r="S2218">
        <f>VLOOKUP($D2218,metadata!$B$2:$S$450,16,FALSE)</f>
        <v>0.05</v>
      </c>
      <c r="T2218">
        <f>VLOOKUP($D2218,metadata!$B$2:$S$450,17,FALSE)</f>
        <v>50</v>
      </c>
      <c r="U2218">
        <f>VLOOKUP($D2218,metadata!$B$2:$S$450,18,FALSE)</f>
        <v>0</v>
      </c>
      <c r="V2218">
        <f>VLOOKUP($D2218,metadata!$B$2:$Z$450,19,FALSE)</f>
        <v>25</v>
      </c>
      <c r="W2218" t="str">
        <f>VLOOKUP($D2218,metadata!$B$2:$Z$450,20,FALSE)</f>
        <v>global average</v>
      </c>
      <c r="X2218">
        <f>VLOOKUP($D2218,metadata!$B$2:$Z$450,21,FALSE)</f>
        <v>0</v>
      </c>
      <c r="Y2218">
        <f>VLOOKUP($D2218,metadata!$B$2:$Z$450,22,FALSE)</f>
        <v>19</v>
      </c>
      <c r="Z2218">
        <f>VLOOKUP($D2218,metadata!$B$2:$Z$450,23,FALSE)</f>
        <v>0</v>
      </c>
      <c r="AA2218">
        <f>VLOOKUP($D2218,metadata!$B$2:$Z$450,24,FALSE)</f>
        <v>0</v>
      </c>
      <c r="AB2218">
        <f>VLOOKUP($D2218,metadata!$B$2:$Z$450,25,FALSE)</f>
        <v>0</v>
      </c>
    </row>
    <row r="2219" spans="3:28" x14ac:dyDescent="0.3">
      <c r="C2219">
        <v>2218</v>
      </c>
      <c r="D2219" s="11" t="str">
        <f t="shared" si="34"/>
        <v>19- Fuchu</v>
      </c>
      <c r="E2219" t="str">
        <f>VLOOKUP($D2219,metadata!$B$2:$S$450,2,FALSE)</f>
        <v>Kato, Y</v>
      </c>
      <c r="F2219" t="str">
        <f>VLOOKUP($D2219,metadata!$B$2:$S$450,3,FALSE)</f>
        <v>Geographic variation in photoperiodic response for the induction of pupal diapause in the Aristolochia-feeding butterfly Atrophaneura alcinous</v>
      </c>
      <c r="G2219" t="str">
        <f>VLOOKUP($D2219,metadata!$B$2:$S$450,4,FALSE)</f>
        <v>10.1303/aez.2005.347</v>
      </c>
      <c r="H2219" t="str">
        <f>VLOOKUP($D2219,metadata!$B$2:$S$450,5,FALSE)</f>
        <v>y</v>
      </c>
      <c r="I2219" t="str">
        <f>VLOOKUP($D2219,metadata!$B$2:$S$450,6,FALSE)</f>
        <v>a</v>
      </c>
      <c r="J2219" t="str">
        <f>VLOOKUP($D2219,metadata!$B$2:$S$450,7,FALSE)</f>
        <v>i</v>
      </c>
      <c r="K2219">
        <f>VLOOKUP($D2219,metadata!$B$2:$S$450,8,FALSE)</f>
        <v>7</v>
      </c>
      <c r="L2219">
        <f>VLOOKUP($D2219,metadata!$B$2:$S$450,9,FALSE)</f>
        <v>5</v>
      </c>
      <c r="M2219">
        <f>VLOOKUP($D2219,metadata!$B$2:$S$450,10,FALSE)</f>
        <v>0</v>
      </c>
      <c r="N2219" t="str">
        <f>VLOOKUP($D2219,metadata!$B$2:$S$450,11,FALSE)</f>
        <v>Atrophaneura alcinous</v>
      </c>
      <c r="O2219" t="str">
        <f>VLOOKUP($D2219,metadata!$B$2:$S$450,12,FALSE)</f>
        <v>lepidoptera</v>
      </c>
      <c r="P2219" t="str">
        <f>VLOOKUP($D2219,metadata!$B$2:$S$450,13,FALSE)</f>
        <v xml:space="preserve"> Fuchu</v>
      </c>
      <c r="Q2219">
        <f>VLOOKUP($D2219,metadata!$B$2:$S$450,14,FALSE)</f>
        <v>35.668968999999997</v>
      </c>
      <c r="R2219">
        <f>VLOOKUP($D2219,metadata!$B$2:$S$450,15,FALSE)</f>
        <v>139.47766899999999</v>
      </c>
      <c r="S2219">
        <f>VLOOKUP($D2219,metadata!$B$2:$S$450,16,FALSE)</f>
        <v>0.05</v>
      </c>
      <c r="T2219">
        <f>VLOOKUP($D2219,metadata!$B$2:$S$450,17,FALSE)</f>
        <v>50</v>
      </c>
      <c r="U2219">
        <f>VLOOKUP($D2219,metadata!$B$2:$S$450,18,FALSE)</f>
        <v>0</v>
      </c>
      <c r="V2219">
        <f>VLOOKUP($D2219,metadata!$B$2:$Z$450,19,FALSE)</f>
        <v>25</v>
      </c>
      <c r="W2219" t="str">
        <f>VLOOKUP($D2219,metadata!$B$2:$Z$450,20,FALSE)</f>
        <v>global average</v>
      </c>
      <c r="X2219">
        <f>VLOOKUP($D2219,metadata!$B$2:$Z$450,21,FALSE)</f>
        <v>0</v>
      </c>
      <c r="Y2219">
        <f>VLOOKUP($D2219,metadata!$B$2:$Z$450,22,FALSE)</f>
        <v>19</v>
      </c>
      <c r="Z2219">
        <f>VLOOKUP($D2219,metadata!$B$2:$Z$450,23,FALSE)</f>
        <v>0</v>
      </c>
      <c r="AA2219">
        <f>VLOOKUP($D2219,metadata!$B$2:$Z$450,24,FALSE)</f>
        <v>0</v>
      </c>
      <c r="AB2219">
        <f>VLOOKUP($D2219,metadata!$B$2:$Z$450,25,FALSE)</f>
        <v>0</v>
      </c>
    </row>
    <row r="2220" spans="3:28" x14ac:dyDescent="0.3">
      <c r="C2220">
        <v>2219</v>
      </c>
      <c r="D2220" s="11" t="str">
        <f t="shared" si="34"/>
        <v>19- Fuchu</v>
      </c>
      <c r="E2220" t="str">
        <f>VLOOKUP($D2220,metadata!$B$2:$S$450,2,FALSE)</f>
        <v>Kato, Y</v>
      </c>
      <c r="F2220" t="str">
        <f>VLOOKUP($D2220,metadata!$B$2:$S$450,3,FALSE)</f>
        <v>Geographic variation in photoperiodic response for the induction of pupal diapause in the Aristolochia-feeding butterfly Atrophaneura alcinous</v>
      </c>
      <c r="G2220" t="str">
        <f>VLOOKUP($D2220,metadata!$B$2:$S$450,4,FALSE)</f>
        <v>10.1303/aez.2005.347</v>
      </c>
      <c r="H2220" t="str">
        <f>VLOOKUP($D2220,metadata!$B$2:$S$450,5,FALSE)</f>
        <v>y</v>
      </c>
      <c r="I2220" t="str">
        <f>VLOOKUP($D2220,metadata!$B$2:$S$450,6,FALSE)</f>
        <v>a</v>
      </c>
      <c r="J2220" t="str">
        <f>VLOOKUP($D2220,metadata!$B$2:$S$450,7,FALSE)</f>
        <v>i</v>
      </c>
      <c r="K2220">
        <f>VLOOKUP($D2220,metadata!$B$2:$S$450,8,FALSE)</f>
        <v>7</v>
      </c>
      <c r="L2220">
        <f>VLOOKUP($D2220,metadata!$B$2:$S$450,9,FALSE)</f>
        <v>5</v>
      </c>
      <c r="M2220">
        <f>VLOOKUP($D2220,metadata!$B$2:$S$450,10,FALSE)</f>
        <v>0</v>
      </c>
      <c r="N2220" t="str">
        <f>VLOOKUP($D2220,metadata!$B$2:$S$450,11,FALSE)</f>
        <v>Atrophaneura alcinous</v>
      </c>
      <c r="O2220" t="str">
        <f>VLOOKUP($D2220,metadata!$B$2:$S$450,12,FALSE)</f>
        <v>lepidoptera</v>
      </c>
      <c r="P2220" t="str">
        <f>VLOOKUP($D2220,metadata!$B$2:$S$450,13,FALSE)</f>
        <v xml:space="preserve"> Fuchu</v>
      </c>
      <c r="Q2220">
        <f>VLOOKUP($D2220,metadata!$B$2:$S$450,14,FALSE)</f>
        <v>35.668968999999997</v>
      </c>
      <c r="R2220">
        <f>VLOOKUP($D2220,metadata!$B$2:$S$450,15,FALSE)</f>
        <v>139.47766899999999</v>
      </c>
      <c r="S2220">
        <f>VLOOKUP($D2220,metadata!$B$2:$S$450,16,FALSE)</f>
        <v>0.05</v>
      </c>
      <c r="T2220">
        <f>VLOOKUP($D2220,metadata!$B$2:$S$450,17,FALSE)</f>
        <v>50</v>
      </c>
      <c r="U2220">
        <f>VLOOKUP($D2220,metadata!$B$2:$S$450,18,FALSE)</f>
        <v>0</v>
      </c>
      <c r="V2220">
        <f>VLOOKUP($D2220,metadata!$B$2:$Z$450,19,FALSE)</f>
        <v>25</v>
      </c>
      <c r="W2220" t="str">
        <f>VLOOKUP($D2220,metadata!$B$2:$Z$450,20,FALSE)</f>
        <v>global average</v>
      </c>
      <c r="X2220">
        <f>VLOOKUP($D2220,metadata!$B$2:$Z$450,21,FALSE)</f>
        <v>0</v>
      </c>
      <c r="Y2220">
        <f>VLOOKUP($D2220,metadata!$B$2:$Z$450,22,FALSE)</f>
        <v>19</v>
      </c>
      <c r="Z2220">
        <f>VLOOKUP($D2220,metadata!$B$2:$Z$450,23,FALSE)</f>
        <v>0</v>
      </c>
      <c r="AA2220">
        <f>VLOOKUP($D2220,metadata!$B$2:$Z$450,24,FALSE)</f>
        <v>0</v>
      </c>
      <c r="AB2220">
        <f>VLOOKUP($D2220,metadata!$B$2:$Z$450,25,FALSE)</f>
        <v>0</v>
      </c>
    </row>
    <row r="2221" spans="3:28" x14ac:dyDescent="0.3">
      <c r="C2221">
        <v>2220</v>
      </c>
      <c r="D2221" s="11" t="str">
        <f t="shared" si="34"/>
        <v>19- Fuchu</v>
      </c>
      <c r="E2221" t="str">
        <f>VLOOKUP($D2221,metadata!$B$2:$S$450,2,FALSE)</f>
        <v>Kato, Y</v>
      </c>
      <c r="F2221" t="str">
        <f>VLOOKUP($D2221,metadata!$B$2:$S$450,3,FALSE)</f>
        <v>Geographic variation in photoperiodic response for the induction of pupal diapause in the Aristolochia-feeding butterfly Atrophaneura alcinous</v>
      </c>
      <c r="G2221" t="str">
        <f>VLOOKUP($D2221,metadata!$B$2:$S$450,4,FALSE)</f>
        <v>10.1303/aez.2005.347</v>
      </c>
      <c r="H2221" t="str">
        <f>VLOOKUP($D2221,metadata!$B$2:$S$450,5,FALSE)</f>
        <v>y</v>
      </c>
      <c r="I2221" t="str">
        <f>VLOOKUP($D2221,metadata!$B$2:$S$450,6,FALSE)</f>
        <v>a</v>
      </c>
      <c r="J2221" t="str">
        <f>VLOOKUP($D2221,metadata!$B$2:$S$450,7,FALSE)</f>
        <v>i</v>
      </c>
      <c r="K2221">
        <f>VLOOKUP($D2221,metadata!$B$2:$S$450,8,FALSE)</f>
        <v>7</v>
      </c>
      <c r="L2221">
        <f>VLOOKUP($D2221,metadata!$B$2:$S$450,9,FALSE)</f>
        <v>5</v>
      </c>
      <c r="M2221">
        <f>VLOOKUP($D2221,metadata!$B$2:$S$450,10,FALSE)</f>
        <v>0</v>
      </c>
      <c r="N2221" t="str">
        <f>VLOOKUP($D2221,metadata!$B$2:$S$450,11,FALSE)</f>
        <v>Atrophaneura alcinous</v>
      </c>
      <c r="O2221" t="str">
        <f>VLOOKUP($D2221,metadata!$B$2:$S$450,12,FALSE)</f>
        <v>lepidoptera</v>
      </c>
      <c r="P2221" t="str">
        <f>VLOOKUP($D2221,metadata!$B$2:$S$450,13,FALSE)</f>
        <v xml:space="preserve"> Fuchu</v>
      </c>
      <c r="Q2221">
        <f>VLOOKUP($D2221,metadata!$B$2:$S$450,14,FALSE)</f>
        <v>35.668968999999997</v>
      </c>
      <c r="R2221">
        <f>VLOOKUP($D2221,metadata!$B$2:$S$450,15,FALSE)</f>
        <v>139.47766899999999</v>
      </c>
      <c r="S2221">
        <f>VLOOKUP($D2221,metadata!$B$2:$S$450,16,FALSE)</f>
        <v>0.05</v>
      </c>
      <c r="T2221">
        <f>VLOOKUP($D2221,metadata!$B$2:$S$450,17,FALSE)</f>
        <v>50</v>
      </c>
      <c r="U2221">
        <f>VLOOKUP($D2221,metadata!$B$2:$S$450,18,FALSE)</f>
        <v>0</v>
      </c>
      <c r="V2221">
        <f>VLOOKUP($D2221,metadata!$B$2:$Z$450,19,FALSE)</f>
        <v>25</v>
      </c>
      <c r="W2221" t="str">
        <f>VLOOKUP($D2221,metadata!$B$2:$Z$450,20,FALSE)</f>
        <v>global average</v>
      </c>
      <c r="X2221">
        <f>VLOOKUP($D2221,metadata!$B$2:$Z$450,21,FALSE)</f>
        <v>0</v>
      </c>
      <c r="Y2221">
        <f>VLOOKUP($D2221,metadata!$B$2:$Z$450,22,FALSE)</f>
        <v>19</v>
      </c>
      <c r="Z2221">
        <f>VLOOKUP($D2221,metadata!$B$2:$Z$450,23,FALSE)</f>
        <v>0</v>
      </c>
      <c r="AA2221">
        <f>VLOOKUP($D2221,metadata!$B$2:$Z$450,24,FALSE)</f>
        <v>0</v>
      </c>
      <c r="AB2221">
        <f>VLOOKUP($D2221,metadata!$B$2:$Z$450,25,FALSE)</f>
        <v>0</v>
      </c>
    </row>
    <row r="2222" spans="3:28" x14ac:dyDescent="0.3">
      <c r="C2222">
        <v>2221</v>
      </c>
      <c r="D2222" s="11" t="str">
        <f t="shared" si="34"/>
        <v>19- Fuchu</v>
      </c>
      <c r="E2222" t="str">
        <f>VLOOKUP($D2222,metadata!$B$2:$S$450,2,FALSE)</f>
        <v>Kato, Y</v>
      </c>
      <c r="F2222" t="str">
        <f>VLOOKUP($D2222,metadata!$B$2:$S$450,3,FALSE)</f>
        <v>Geographic variation in photoperiodic response for the induction of pupal diapause in the Aristolochia-feeding butterfly Atrophaneura alcinous</v>
      </c>
      <c r="G2222" t="str">
        <f>VLOOKUP($D2222,metadata!$B$2:$S$450,4,FALSE)</f>
        <v>10.1303/aez.2005.347</v>
      </c>
      <c r="H2222" t="str">
        <f>VLOOKUP($D2222,metadata!$B$2:$S$450,5,FALSE)</f>
        <v>y</v>
      </c>
      <c r="I2222" t="str">
        <f>VLOOKUP($D2222,metadata!$B$2:$S$450,6,FALSE)</f>
        <v>a</v>
      </c>
      <c r="J2222" t="str">
        <f>VLOOKUP($D2222,metadata!$B$2:$S$450,7,FALSE)</f>
        <v>i</v>
      </c>
      <c r="K2222">
        <f>VLOOKUP($D2222,metadata!$B$2:$S$450,8,FALSE)</f>
        <v>7</v>
      </c>
      <c r="L2222">
        <f>VLOOKUP($D2222,metadata!$B$2:$S$450,9,FALSE)</f>
        <v>5</v>
      </c>
      <c r="M2222">
        <f>VLOOKUP($D2222,metadata!$B$2:$S$450,10,FALSE)</f>
        <v>0</v>
      </c>
      <c r="N2222" t="str">
        <f>VLOOKUP($D2222,metadata!$B$2:$S$450,11,FALSE)</f>
        <v>Atrophaneura alcinous</v>
      </c>
      <c r="O2222" t="str">
        <f>VLOOKUP($D2222,metadata!$B$2:$S$450,12,FALSE)</f>
        <v>lepidoptera</v>
      </c>
      <c r="P2222" t="str">
        <f>VLOOKUP($D2222,metadata!$B$2:$S$450,13,FALSE)</f>
        <v xml:space="preserve"> Fuchu</v>
      </c>
      <c r="Q2222">
        <f>VLOOKUP($D2222,metadata!$B$2:$S$450,14,FALSE)</f>
        <v>35.668968999999997</v>
      </c>
      <c r="R2222">
        <f>VLOOKUP($D2222,metadata!$B$2:$S$450,15,FALSE)</f>
        <v>139.47766899999999</v>
      </c>
      <c r="S2222">
        <f>VLOOKUP($D2222,metadata!$B$2:$S$450,16,FALSE)</f>
        <v>0.05</v>
      </c>
      <c r="T2222">
        <f>VLOOKUP($D2222,metadata!$B$2:$S$450,17,FALSE)</f>
        <v>50</v>
      </c>
      <c r="U2222">
        <f>VLOOKUP($D2222,metadata!$B$2:$S$450,18,FALSE)</f>
        <v>0</v>
      </c>
      <c r="V2222">
        <f>VLOOKUP($D2222,metadata!$B$2:$Z$450,19,FALSE)</f>
        <v>25</v>
      </c>
      <c r="W2222" t="str">
        <f>VLOOKUP($D2222,metadata!$B$2:$Z$450,20,FALSE)</f>
        <v>global average</v>
      </c>
      <c r="X2222">
        <f>VLOOKUP($D2222,metadata!$B$2:$Z$450,21,FALSE)</f>
        <v>0</v>
      </c>
      <c r="Y2222">
        <f>VLOOKUP($D2222,metadata!$B$2:$Z$450,22,FALSE)</f>
        <v>19</v>
      </c>
      <c r="Z2222">
        <f>VLOOKUP($D2222,metadata!$B$2:$Z$450,23,FALSE)</f>
        <v>0</v>
      </c>
      <c r="AA2222">
        <f>VLOOKUP($D2222,metadata!$B$2:$Z$450,24,FALSE)</f>
        <v>0</v>
      </c>
      <c r="AB2222">
        <f>VLOOKUP($D2222,metadata!$B$2:$Z$450,25,FALSE)</f>
        <v>0</v>
      </c>
    </row>
    <row r="2223" spans="3:28" x14ac:dyDescent="0.3">
      <c r="C2223">
        <v>2222</v>
      </c>
      <c r="D2223" s="11" t="str">
        <f t="shared" si="34"/>
        <v>19- Fuchu</v>
      </c>
      <c r="E2223" t="str">
        <f>VLOOKUP($D2223,metadata!$B$2:$S$450,2,FALSE)</f>
        <v>Kato, Y</v>
      </c>
      <c r="F2223" t="str">
        <f>VLOOKUP($D2223,metadata!$B$2:$S$450,3,FALSE)</f>
        <v>Geographic variation in photoperiodic response for the induction of pupal diapause in the Aristolochia-feeding butterfly Atrophaneura alcinous</v>
      </c>
      <c r="G2223" t="str">
        <f>VLOOKUP($D2223,metadata!$B$2:$S$450,4,FALSE)</f>
        <v>10.1303/aez.2005.347</v>
      </c>
      <c r="H2223" t="str">
        <f>VLOOKUP($D2223,metadata!$B$2:$S$450,5,FALSE)</f>
        <v>y</v>
      </c>
      <c r="I2223" t="str">
        <f>VLOOKUP($D2223,metadata!$B$2:$S$450,6,FALSE)</f>
        <v>a</v>
      </c>
      <c r="J2223" t="str">
        <f>VLOOKUP($D2223,metadata!$B$2:$S$450,7,FALSE)</f>
        <v>i</v>
      </c>
      <c r="K2223">
        <f>VLOOKUP($D2223,metadata!$B$2:$S$450,8,FALSE)</f>
        <v>7</v>
      </c>
      <c r="L2223">
        <f>VLOOKUP($D2223,metadata!$B$2:$S$450,9,FALSE)</f>
        <v>5</v>
      </c>
      <c r="M2223">
        <f>VLOOKUP($D2223,metadata!$B$2:$S$450,10,FALSE)</f>
        <v>0</v>
      </c>
      <c r="N2223" t="str">
        <f>VLOOKUP($D2223,metadata!$B$2:$S$450,11,FALSE)</f>
        <v>Atrophaneura alcinous</v>
      </c>
      <c r="O2223" t="str">
        <f>VLOOKUP($D2223,metadata!$B$2:$S$450,12,FALSE)</f>
        <v>lepidoptera</v>
      </c>
      <c r="P2223" t="str">
        <f>VLOOKUP($D2223,metadata!$B$2:$S$450,13,FALSE)</f>
        <v xml:space="preserve"> Fuchu</v>
      </c>
      <c r="Q2223">
        <f>VLOOKUP($D2223,metadata!$B$2:$S$450,14,FALSE)</f>
        <v>35.668968999999997</v>
      </c>
      <c r="R2223">
        <f>VLOOKUP($D2223,metadata!$B$2:$S$450,15,FALSE)</f>
        <v>139.47766899999999</v>
      </c>
      <c r="S2223">
        <f>VLOOKUP($D2223,metadata!$B$2:$S$450,16,FALSE)</f>
        <v>0.05</v>
      </c>
      <c r="T2223">
        <f>VLOOKUP($D2223,metadata!$B$2:$S$450,17,FALSE)</f>
        <v>50</v>
      </c>
      <c r="U2223">
        <f>VLOOKUP($D2223,metadata!$B$2:$S$450,18,FALSE)</f>
        <v>0</v>
      </c>
      <c r="V2223">
        <f>VLOOKUP($D2223,metadata!$B$2:$Z$450,19,FALSE)</f>
        <v>25</v>
      </c>
      <c r="W2223" t="str">
        <f>VLOOKUP($D2223,metadata!$B$2:$Z$450,20,FALSE)</f>
        <v>global average</v>
      </c>
      <c r="X2223">
        <f>VLOOKUP($D2223,metadata!$B$2:$Z$450,21,FALSE)</f>
        <v>0</v>
      </c>
      <c r="Y2223">
        <f>VLOOKUP($D2223,metadata!$B$2:$Z$450,22,FALSE)</f>
        <v>19</v>
      </c>
      <c r="Z2223">
        <f>VLOOKUP($D2223,metadata!$B$2:$Z$450,23,FALSE)</f>
        <v>0</v>
      </c>
      <c r="AA2223">
        <f>VLOOKUP($D2223,metadata!$B$2:$Z$450,24,FALSE)</f>
        <v>0</v>
      </c>
      <c r="AB2223">
        <f>VLOOKUP($D2223,metadata!$B$2:$Z$450,25,FALSE)</f>
        <v>0</v>
      </c>
    </row>
    <row r="2224" spans="3:28" x14ac:dyDescent="0.3">
      <c r="C2224">
        <v>2223</v>
      </c>
      <c r="D2224" s="11" t="str">
        <f t="shared" si="34"/>
        <v>19- Fuchu</v>
      </c>
      <c r="E2224" t="str">
        <f>VLOOKUP($D2224,metadata!$B$2:$S$450,2,FALSE)</f>
        <v>Kato, Y</v>
      </c>
      <c r="F2224" t="str">
        <f>VLOOKUP($D2224,metadata!$B$2:$S$450,3,FALSE)</f>
        <v>Geographic variation in photoperiodic response for the induction of pupal diapause in the Aristolochia-feeding butterfly Atrophaneura alcinous</v>
      </c>
      <c r="G2224" t="str">
        <f>VLOOKUP($D2224,metadata!$B$2:$S$450,4,FALSE)</f>
        <v>10.1303/aez.2005.347</v>
      </c>
      <c r="H2224" t="str">
        <f>VLOOKUP($D2224,metadata!$B$2:$S$450,5,FALSE)</f>
        <v>y</v>
      </c>
      <c r="I2224" t="str">
        <f>VLOOKUP($D2224,metadata!$B$2:$S$450,6,FALSE)</f>
        <v>a</v>
      </c>
      <c r="J2224" t="str">
        <f>VLOOKUP($D2224,metadata!$B$2:$S$450,7,FALSE)</f>
        <v>i</v>
      </c>
      <c r="K2224">
        <f>VLOOKUP($D2224,metadata!$B$2:$S$450,8,FALSE)</f>
        <v>7</v>
      </c>
      <c r="L2224">
        <f>VLOOKUP($D2224,metadata!$B$2:$S$450,9,FALSE)</f>
        <v>5</v>
      </c>
      <c r="M2224">
        <f>VLOOKUP($D2224,metadata!$B$2:$S$450,10,FALSE)</f>
        <v>0</v>
      </c>
      <c r="N2224" t="str">
        <f>VLOOKUP($D2224,metadata!$B$2:$S$450,11,FALSE)</f>
        <v>Atrophaneura alcinous</v>
      </c>
      <c r="O2224" t="str">
        <f>VLOOKUP($D2224,metadata!$B$2:$S$450,12,FALSE)</f>
        <v>lepidoptera</v>
      </c>
      <c r="P2224" t="str">
        <f>VLOOKUP($D2224,metadata!$B$2:$S$450,13,FALSE)</f>
        <v xml:space="preserve"> Fuchu</v>
      </c>
      <c r="Q2224">
        <f>VLOOKUP($D2224,metadata!$B$2:$S$450,14,FALSE)</f>
        <v>35.668968999999997</v>
      </c>
      <c r="R2224">
        <f>VLOOKUP($D2224,metadata!$B$2:$S$450,15,FALSE)</f>
        <v>139.47766899999999</v>
      </c>
      <c r="S2224">
        <f>VLOOKUP($D2224,metadata!$B$2:$S$450,16,FALSE)</f>
        <v>0.05</v>
      </c>
      <c r="T2224">
        <f>VLOOKUP($D2224,metadata!$B$2:$S$450,17,FALSE)</f>
        <v>50</v>
      </c>
      <c r="U2224">
        <f>VLOOKUP($D2224,metadata!$B$2:$S$450,18,FALSE)</f>
        <v>0</v>
      </c>
      <c r="V2224">
        <f>VLOOKUP($D2224,metadata!$B$2:$Z$450,19,FALSE)</f>
        <v>25</v>
      </c>
      <c r="W2224" t="str">
        <f>VLOOKUP($D2224,metadata!$B$2:$Z$450,20,FALSE)</f>
        <v>global average</v>
      </c>
      <c r="X2224">
        <f>VLOOKUP($D2224,metadata!$B$2:$Z$450,21,FALSE)</f>
        <v>0</v>
      </c>
      <c r="Y2224">
        <f>VLOOKUP($D2224,metadata!$B$2:$Z$450,22,FALSE)</f>
        <v>19</v>
      </c>
      <c r="Z2224">
        <f>VLOOKUP($D2224,metadata!$B$2:$Z$450,23,FALSE)</f>
        <v>0</v>
      </c>
      <c r="AA2224">
        <f>VLOOKUP($D2224,metadata!$B$2:$Z$450,24,FALSE)</f>
        <v>0</v>
      </c>
      <c r="AB2224">
        <f>VLOOKUP($D2224,metadata!$B$2:$Z$450,25,FALSE)</f>
        <v>0</v>
      </c>
    </row>
    <row r="2225" spans="3:28" x14ac:dyDescent="0.3">
      <c r="C2225">
        <v>2224</v>
      </c>
      <c r="D2225" s="11" t="str">
        <f t="shared" si="34"/>
        <v>19- Fuchu</v>
      </c>
      <c r="E2225" t="str">
        <f>VLOOKUP($D2225,metadata!$B$2:$S$450,2,FALSE)</f>
        <v>Kato, Y</v>
      </c>
      <c r="F2225" t="str">
        <f>VLOOKUP($D2225,metadata!$B$2:$S$450,3,FALSE)</f>
        <v>Geographic variation in photoperiodic response for the induction of pupal diapause in the Aristolochia-feeding butterfly Atrophaneura alcinous</v>
      </c>
      <c r="G2225" t="str">
        <f>VLOOKUP($D2225,metadata!$B$2:$S$450,4,FALSE)</f>
        <v>10.1303/aez.2005.347</v>
      </c>
      <c r="H2225" t="str">
        <f>VLOOKUP($D2225,metadata!$B$2:$S$450,5,FALSE)</f>
        <v>y</v>
      </c>
      <c r="I2225" t="str">
        <f>VLOOKUP($D2225,metadata!$B$2:$S$450,6,FALSE)</f>
        <v>a</v>
      </c>
      <c r="J2225" t="str">
        <f>VLOOKUP($D2225,metadata!$B$2:$S$450,7,FALSE)</f>
        <v>i</v>
      </c>
      <c r="K2225">
        <f>VLOOKUP($D2225,metadata!$B$2:$S$450,8,FALSE)</f>
        <v>7</v>
      </c>
      <c r="L2225">
        <f>VLOOKUP($D2225,metadata!$B$2:$S$450,9,FALSE)</f>
        <v>5</v>
      </c>
      <c r="M2225">
        <f>VLOOKUP($D2225,metadata!$B$2:$S$450,10,FALSE)</f>
        <v>0</v>
      </c>
      <c r="N2225" t="str">
        <f>VLOOKUP($D2225,metadata!$B$2:$S$450,11,FALSE)</f>
        <v>Atrophaneura alcinous</v>
      </c>
      <c r="O2225" t="str">
        <f>VLOOKUP($D2225,metadata!$B$2:$S$450,12,FALSE)</f>
        <v>lepidoptera</v>
      </c>
      <c r="P2225" t="str">
        <f>VLOOKUP($D2225,metadata!$B$2:$S$450,13,FALSE)</f>
        <v xml:space="preserve"> Fuchu</v>
      </c>
      <c r="Q2225">
        <f>VLOOKUP($D2225,metadata!$B$2:$S$450,14,FALSE)</f>
        <v>35.668968999999997</v>
      </c>
      <c r="R2225">
        <f>VLOOKUP($D2225,metadata!$B$2:$S$450,15,FALSE)</f>
        <v>139.47766899999999</v>
      </c>
      <c r="S2225">
        <f>VLOOKUP($D2225,metadata!$B$2:$S$450,16,FALSE)</f>
        <v>0.05</v>
      </c>
      <c r="T2225">
        <f>VLOOKUP($D2225,metadata!$B$2:$S$450,17,FALSE)</f>
        <v>50</v>
      </c>
      <c r="U2225">
        <f>VLOOKUP($D2225,metadata!$B$2:$S$450,18,FALSE)</f>
        <v>0</v>
      </c>
      <c r="V2225">
        <f>VLOOKUP($D2225,metadata!$B$2:$Z$450,19,FALSE)</f>
        <v>25</v>
      </c>
      <c r="W2225" t="str">
        <f>VLOOKUP($D2225,metadata!$B$2:$Z$450,20,FALSE)</f>
        <v>global average</v>
      </c>
      <c r="X2225">
        <f>VLOOKUP($D2225,metadata!$B$2:$Z$450,21,FALSE)</f>
        <v>0</v>
      </c>
      <c r="Y2225">
        <f>VLOOKUP($D2225,metadata!$B$2:$Z$450,22,FALSE)</f>
        <v>19</v>
      </c>
      <c r="Z2225">
        <f>VLOOKUP($D2225,metadata!$B$2:$Z$450,23,FALSE)</f>
        <v>0</v>
      </c>
      <c r="AA2225">
        <f>VLOOKUP($D2225,metadata!$B$2:$Z$450,24,FALSE)</f>
        <v>0</v>
      </c>
      <c r="AB2225">
        <f>VLOOKUP($D2225,metadata!$B$2:$Z$450,25,FALSE)</f>
        <v>0</v>
      </c>
    </row>
    <row r="2226" spans="3:28" x14ac:dyDescent="0.3">
      <c r="C2226">
        <v>2225</v>
      </c>
      <c r="D2226" s="11" t="str">
        <f t="shared" si="34"/>
        <v>19- Fuchu</v>
      </c>
      <c r="E2226" t="str">
        <f>VLOOKUP($D2226,metadata!$B$2:$S$450,2,FALSE)</f>
        <v>Kato, Y</v>
      </c>
      <c r="F2226" t="str">
        <f>VLOOKUP($D2226,metadata!$B$2:$S$450,3,FALSE)</f>
        <v>Geographic variation in photoperiodic response for the induction of pupal diapause in the Aristolochia-feeding butterfly Atrophaneura alcinous</v>
      </c>
      <c r="G2226" t="str">
        <f>VLOOKUP($D2226,metadata!$B$2:$S$450,4,FALSE)</f>
        <v>10.1303/aez.2005.347</v>
      </c>
      <c r="H2226" t="str">
        <f>VLOOKUP($D2226,metadata!$B$2:$S$450,5,FALSE)</f>
        <v>y</v>
      </c>
      <c r="I2226" t="str">
        <f>VLOOKUP($D2226,metadata!$B$2:$S$450,6,FALSE)</f>
        <v>a</v>
      </c>
      <c r="J2226" t="str">
        <f>VLOOKUP($D2226,metadata!$B$2:$S$450,7,FALSE)</f>
        <v>i</v>
      </c>
      <c r="K2226">
        <f>VLOOKUP($D2226,metadata!$B$2:$S$450,8,FALSE)</f>
        <v>7</v>
      </c>
      <c r="L2226">
        <f>VLOOKUP($D2226,metadata!$B$2:$S$450,9,FALSE)</f>
        <v>5</v>
      </c>
      <c r="M2226">
        <f>VLOOKUP($D2226,metadata!$B$2:$S$450,10,FALSE)</f>
        <v>0</v>
      </c>
      <c r="N2226" t="str">
        <f>VLOOKUP($D2226,metadata!$B$2:$S$450,11,FALSE)</f>
        <v>Atrophaneura alcinous</v>
      </c>
      <c r="O2226" t="str">
        <f>VLOOKUP($D2226,metadata!$B$2:$S$450,12,FALSE)</f>
        <v>lepidoptera</v>
      </c>
      <c r="P2226" t="str">
        <f>VLOOKUP($D2226,metadata!$B$2:$S$450,13,FALSE)</f>
        <v xml:space="preserve"> Fuchu</v>
      </c>
      <c r="Q2226">
        <f>VLOOKUP($D2226,metadata!$B$2:$S$450,14,FALSE)</f>
        <v>35.668968999999997</v>
      </c>
      <c r="R2226">
        <f>VLOOKUP($D2226,metadata!$B$2:$S$450,15,FALSE)</f>
        <v>139.47766899999999</v>
      </c>
      <c r="S2226">
        <f>VLOOKUP($D2226,metadata!$B$2:$S$450,16,FALSE)</f>
        <v>0.05</v>
      </c>
      <c r="T2226">
        <f>VLOOKUP($D2226,metadata!$B$2:$S$450,17,FALSE)</f>
        <v>50</v>
      </c>
      <c r="U2226">
        <f>VLOOKUP($D2226,metadata!$B$2:$S$450,18,FALSE)</f>
        <v>0</v>
      </c>
      <c r="V2226">
        <f>VLOOKUP($D2226,metadata!$B$2:$Z$450,19,FALSE)</f>
        <v>25</v>
      </c>
      <c r="W2226" t="str">
        <f>VLOOKUP($D2226,metadata!$B$2:$Z$450,20,FALSE)</f>
        <v>global average</v>
      </c>
      <c r="X2226">
        <f>VLOOKUP($D2226,metadata!$B$2:$Z$450,21,FALSE)</f>
        <v>0</v>
      </c>
      <c r="Y2226">
        <f>VLOOKUP($D2226,metadata!$B$2:$Z$450,22,FALSE)</f>
        <v>19</v>
      </c>
      <c r="Z2226">
        <f>VLOOKUP($D2226,metadata!$B$2:$Z$450,23,FALSE)</f>
        <v>0</v>
      </c>
      <c r="AA2226">
        <f>VLOOKUP($D2226,metadata!$B$2:$Z$450,24,FALSE)</f>
        <v>0</v>
      </c>
      <c r="AB2226">
        <f>VLOOKUP($D2226,metadata!$B$2:$Z$450,25,FALSE)</f>
        <v>0</v>
      </c>
    </row>
    <row r="2227" spans="3:28" x14ac:dyDescent="0.3">
      <c r="C2227">
        <v>2226</v>
      </c>
      <c r="D2227" s="11" t="str">
        <f t="shared" si="34"/>
        <v>19- Fuchu</v>
      </c>
      <c r="E2227" t="str">
        <f>VLOOKUP($D2227,metadata!$B$2:$S$450,2,FALSE)</f>
        <v>Kato, Y</v>
      </c>
      <c r="F2227" t="str">
        <f>VLOOKUP($D2227,metadata!$B$2:$S$450,3,FALSE)</f>
        <v>Geographic variation in photoperiodic response for the induction of pupal diapause in the Aristolochia-feeding butterfly Atrophaneura alcinous</v>
      </c>
      <c r="G2227" t="str">
        <f>VLOOKUP($D2227,metadata!$B$2:$S$450,4,FALSE)</f>
        <v>10.1303/aez.2005.347</v>
      </c>
      <c r="H2227" t="str">
        <f>VLOOKUP($D2227,metadata!$B$2:$S$450,5,FALSE)</f>
        <v>y</v>
      </c>
      <c r="I2227" t="str">
        <f>VLOOKUP($D2227,metadata!$B$2:$S$450,6,FALSE)</f>
        <v>a</v>
      </c>
      <c r="J2227" t="str">
        <f>VLOOKUP($D2227,metadata!$B$2:$S$450,7,FALSE)</f>
        <v>i</v>
      </c>
      <c r="K2227">
        <f>VLOOKUP($D2227,metadata!$B$2:$S$450,8,FALSE)</f>
        <v>7</v>
      </c>
      <c r="L2227">
        <f>VLOOKUP($D2227,metadata!$B$2:$S$450,9,FALSE)</f>
        <v>5</v>
      </c>
      <c r="M2227">
        <f>VLOOKUP($D2227,metadata!$B$2:$S$450,10,FALSE)</f>
        <v>0</v>
      </c>
      <c r="N2227" t="str">
        <f>VLOOKUP($D2227,metadata!$B$2:$S$450,11,FALSE)</f>
        <v>Atrophaneura alcinous</v>
      </c>
      <c r="O2227" t="str">
        <f>VLOOKUP($D2227,metadata!$B$2:$S$450,12,FALSE)</f>
        <v>lepidoptera</v>
      </c>
      <c r="P2227" t="str">
        <f>VLOOKUP($D2227,metadata!$B$2:$S$450,13,FALSE)</f>
        <v xml:space="preserve"> Fuchu</v>
      </c>
      <c r="Q2227">
        <f>VLOOKUP($D2227,metadata!$B$2:$S$450,14,FALSE)</f>
        <v>35.668968999999997</v>
      </c>
      <c r="R2227">
        <f>VLOOKUP($D2227,metadata!$B$2:$S$450,15,FALSE)</f>
        <v>139.47766899999999</v>
      </c>
      <c r="S2227">
        <f>VLOOKUP($D2227,metadata!$B$2:$S$450,16,FALSE)</f>
        <v>0.05</v>
      </c>
      <c r="T2227">
        <f>VLOOKUP($D2227,metadata!$B$2:$S$450,17,FALSE)</f>
        <v>50</v>
      </c>
      <c r="U2227">
        <f>VLOOKUP($D2227,metadata!$B$2:$S$450,18,FALSE)</f>
        <v>0</v>
      </c>
      <c r="V2227">
        <f>VLOOKUP($D2227,metadata!$B$2:$Z$450,19,FALSE)</f>
        <v>25</v>
      </c>
      <c r="W2227" t="str">
        <f>VLOOKUP($D2227,metadata!$B$2:$Z$450,20,FALSE)</f>
        <v>global average</v>
      </c>
      <c r="X2227">
        <f>VLOOKUP($D2227,metadata!$B$2:$Z$450,21,FALSE)</f>
        <v>0</v>
      </c>
      <c r="Y2227">
        <f>VLOOKUP($D2227,metadata!$B$2:$Z$450,22,FALSE)</f>
        <v>19</v>
      </c>
      <c r="Z2227">
        <f>VLOOKUP($D2227,metadata!$B$2:$Z$450,23,FALSE)</f>
        <v>0</v>
      </c>
      <c r="AA2227">
        <f>VLOOKUP($D2227,metadata!$B$2:$Z$450,24,FALSE)</f>
        <v>0</v>
      </c>
      <c r="AB2227">
        <f>VLOOKUP($D2227,metadata!$B$2:$Z$450,25,FALSE)</f>
        <v>0</v>
      </c>
    </row>
    <row r="2228" spans="3:28" x14ac:dyDescent="0.3">
      <c r="C2228">
        <v>2227</v>
      </c>
      <c r="D2228" s="11" t="str">
        <f t="shared" si="34"/>
        <v>19- Fuchu</v>
      </c>
      <c r="E2228" t="str">
        <f>VLOOKUP($D2228,metadata!$B$2:$S$450,2,FALSE)</f>
        <v>Kato, Y</v>
      </c>
      <c r="F2228" t="str">
        <f>VLOOKUP($D2228,metadata!$B$2:$S$450,3,FALSE)</f>
        <v>Geographic variation in photoperiodic response for the induction of pupal diapause in the Aristolochia-feeding butterfly Atrophaneura alcinous</v>
      </c>
      <c r="G2228" t="str">
        <f>VLOOKUP($D2228,metadata!$B$2:$S$450,4,FALSE)</f>
        <v>10.1303/aez.2005.347</v>
      </c>
      <c r="H2228" t="str">
        <f>VLOOKUP($D2228,metadata!$B$2:$S$450,5,FALSE)</f>
        <v>y</v>
      </c>
      <c r="I2228" t="str">
        <f>VLOOKUP($D2228,metadata!$B$2:$S$450,6,FALSE)</f>
        <v>a</v>
      </c>
      <c r="J2228" t="str">
        <f>VLOOKUP($D2228,metadata!$B$2:$S$450,7,FALSE)</f>
        <v>i</v>
      </c>
      <c r="K2228">
        <f>VLOOKUP($D2228,metadata!$B$2:$S$450,8,FALSE)</f>
        <v>7</v>
      </c>
      <c r="L2228">
        <f>VLOOKUP($D2228,metadata!$B$2:$S$450,9,FALSE)</f>
        <v>5</v>
      </c>
      <c r="M2228">
        <f>VLOOKUP($D2228,metadata!$B$2:$S$450,10,FALSE)</f>
        <v>0</v>
      </c>
      <c r="N2228" t="str">
        <f>VLOOKUP($D2228,metadata!$B$2:$S$450,11,FALSE)</f>
        <v>Atrophaneura alcinous</v>
      </c>
      <c r="O2228" t="str">
        <f>VLOOKUP($D2228,metadata!$B$2:$S$450,12,FALSE)</f>
        <v>lepidoptera</v>
      </c>
      <c r="P2228" t="str">
        <f>VLOOKUP($D2228,metadata!$B$2:$S$450,13,FALSE)</f>
        <v xml:space="preserve"> Fuchu</v>
      </c>
      <c r="Q2228">
        <f>VLOOKUP($D2228,metadata!$B$2:$S$450,14,FALSE)</f>
        <v>35.668968999999997</v>
      </c>
      <c r="R2228">
        <f>VLOOKUP($D2228,metadata!$B$2:$S$450,15,FALSE)</f>
        <v>139.47766899999999</v>
      </c>
      <c r="S2228">
        <f>VLOOKUP($D2228,metadata!$B$2:$S$450,16,FALSE)</f>
        <v>0.05</v>
      </c>
      <c r="T2228">
        <f>VLOOKUP($D2228,metadata!$B$2:$S$450,17,FALSE)</f>
        <v>50</v>
      </c>
      <c r="U2228">
        <f>VLOOKUP($D2228,metadata!$B$2:$S$450,18,FALSE)</f>
        <v>0</v>
      </c>
      <c r="V2228">
        <f>VLOOKUP($D2228,metadata!$B$2:$Z$450,19,FALSE)</f>
        <v>25</v>
      </c>
      <c r="W2228" t="str">
        <f>VLOOKUP($D2228,metadata!$B$2:$Z$450,20,FALSE)</f>
        <v>global average</v>
      </c>
      <c r="X2228">
        <f>VLOOKUP($D2228,metadata!$B$2:$Z$450,21,FALSE)</f>
        <v>0</v>
      </c>
      <c r="Y2228">
        <f>VLOOKUP($D2228,metadata!$B$2:$Z$450,22,FALSE)</f>
        <v>19</v>
      </c>
      <c r="Z2228">
        <f>VLOOKUP($D2228,metadata!$B$2:$Z$450,23,FALSE)</f>
        <v>0</v>
      </c>
      <c r="AA2228">
        <f>VLOOKUP($D2228,metadata!$B$2:$Z$450,24,FALSE)</f>
        <v>0</v>
      </c>
      <c r="AB2228">
        <f>VLOOKUP($D2228,metadata!$B$2:$Z$450,25,FALSE)</f>
        <v>0</v>
      </c>
    </row>
    <row r="2229" spans="3:28" x14ac:dyDescent="0.3">
      <c r="C2229">
        <v>2228</v>
      </c>
      <c r="D2229" s="11" t="str">
        <f t="shared" si="34"/>
        <v>19- Fuchu</v>
      </c>
      <c r="E2229" t="str">
        <f>VLOOKUP($D2229,metadata!$B$2:$S$450,2,FALSE)</f>
        <v>Kato, Y</v>
      </c>
      <c r="F2229" t="str">
        <f>VLOOKUP($D2229,metadata!$B$2:$S$450,3,FALSE)</f>
        <v>Geographic variation in photoperiodic response for the induction of pupal diapause in the Aristolochia-feeding butterfly Atrophaneura alcinous</v>
      </c>
      <c r="G2229" t="str">
        <f>VLOOKUP($D2229,metadata!$B$2:$S$450,4,FALSE)</f>
        <v>10.1303/aez.2005.347</v>
      </c>
      <c r="H2229" t="str">
        <f>VLOOKUP($D2229,metadata!$B$2:$S$450,5,FALSE)</f>
        <v>y</v>
      </c>
      <c r="I2229" t="str">
        <f>VLOOKUP($D2229,metadata!$B$2:$S$450,6,FALSE)</f>
        <v>a</v>
      </c>
      <c r="J2229" t="str">
        <f>VLOOKUP($D2229,metadata!$B$2:$S$450,7,FALSE)</f>
        <v>i</v>
      </c>
      <c r="K2229">
        <f>VLOOKUP($D2229,metadata!$B$2:$S$450,8,FALSE)</f>
        <v>7</v>
      </c>
      <c r="L2229">
        <f>VLOOKUP($D2229,metadata!$B$2:$S$450,9,FALSE)</f>
        <v>5</v>
      </c>
      <c r="M2229">
        <f>VLOOKUP($D2229,metadata!$B$2:$S$450,10,FALSE)</f>
        <v>0</v>
      </c>
      <c r="N2229" t="str">
        <f>VLOOKUP($D2229,metadata!$B$2:$S$450,11,FALSE)</f>
        <v>Atrophaneura alcinous</v>
      </c>
      <c r="O2229" t="str">
        <f>VLOOKUP($D2229,metadata!$B$2:$S$450,12,FALSE)</f>
        <v>lepidoptera</v>
      </c>
      <c r="P2229" t="str">
        <f>VLOOKUP($D2229,metadata!$B$2:$S$450,13,FALSE)</f>
        <v xml:space="preserve"> Fuchu</v>
      </c>
      <c r="Q2229">
        <f>VLOOKUP($D2229,metadata!$B$2:$S$450,14,FALSE)</f>
        <v>35.668968999999997</v>
      </c>
      <c r="R2229">
        <f>VLOOKUP($D2229,metadata!$B$2:$S$450,15,FALSE)</f>
        <v>139.47766899999999</v>
      </c>
      <c r="S2229">
        <f>VLOOKUP($D2229,metadata!$B$2:$S$450,16,FALSE)</f>
        <v>0.05</v>
      </c>
      <c r="T2229">
        <f>VLOOKUP($D2229,metadata!$B$2:$S$450,17,FALSE)</f>
        <v>50</v>
      </c>
      <c r="U2229">
        <f>VLOOKUP($D2229,metadata!$B$2:$S$450,18,FALSE)</f>
        <v>0</v>
      </c>
      <c r="V2229">
        <f>VLOOKUP($D2229,metadata!$B$2:$Z$450,19,FALSE)</f>
        <v>25</v>
      </c>
      <c r="W2229" t="str">
        <f>VLOOKUP($D2229,metadata!$B$2:$Z$450,20,FALSE)</f>
        <v>global average</v>
      </c>
      <c r="X2229">
        <f>VLOOKUP($D2229,metadata!$B$2:$Z$450,21,FALSE)</f>
        <v>0</v>
      </c>
      <c r="Y2229">
        <f>VLOOKUP($D2229,metadata!$B$2:$Z$450,22,FALSE)</f>
        <v>19</v>
      </c>
      <c r="Z2229">
        <f>VLOOKUP($D2229,metadata!$B$2:$Z$450,23,FALSE)</f>
        <v>0</v>
      </c>
      <c r="AA2229">
        <f>VLOOKUP($D2229,metadata!$B$2:$Z$450,24,FALSE)</f>
        <v>0</v>
      </c>
      <c r="AB2229">
        <f>VLOOKUP($D2229,metadata!$B$2:$Z$450,25,FALSE)</f>
        <v>0</v>
      </c>
    </row>
    <row r="2230" spans="3:28" x14ac:dyDescent="0.3">
      <c r="C2230">
        <v>2229</v>
      </c>
      <c r="D2230" s="11" t="str">
        <f t="shared" si="34"/>
        <v>19- Fuchu</v>
      </c>
      <c r="E2230" t="str">
        <f>VLOOKUP($D2230,metadata!$B$2:$S$450,2,FALSE)</f>
        <v>Kato, Y</v>
      </c>
      <c r="F2230" t="str">
        <f>VLOOKUP($D2230,metadata!$B$2:$S$450,3,FALSE)</f>
        <v>Geographic variation in photoperiodic response for the induction of pupal diapause in the Aristolochia-feeding butterfly Atrophaneura alcinous</v>
      </c>
      <c r="G2230" t="str">
        <f>VLOOKUP($D2230,metadata!$B$2:$S$450,4,FALSE)</f>
        <v>10.1303/aez.2005.347</v>
      </c>
      <c r="H2230" t="str">
        <f>VLOOKUP($D2230,metadata!$B$2:$S$450,5,FALSE)</f>
        <v>y</v>
      </c>
      <c r="I2230" t="str">
        <f>VLOOKUP($D2230,metadata!$B$2:$S$450,6,FALSE)</f>
        <v>a</v>
      </c>
      <c r="J2230" t="str">
        <f>VLOOKUP($D2230,metadata!$B$2:$S$450,7,FALSE)</f>
        <v>i</v>
      </c>
      <c r="K2230">
        <f>VLOOKUP($D2230,metadata!$B$2:$S$450,8,FALSE)</f>
        <v>7</v>
      </c>
      <c r="L2230">
        <f>VLOOKUP($D2230,metadata!$B$2:$S$450,9,FALSE)</f>
        <v>5</v>
      </c>
      <c r="M2230">
        <f>VLOOKUP($D2230,metadata!$B$2:$S$450,10,FALSE)</f>
        <v>0</v>
      </c>
      <c r="N2230" t="str">
        <f>VLOOKUP($D2230,metadata!$B$2:$S$450,11,FALSE)</f>
        <v>Atrophaneura alcinous</v>
      </c>
      <c r="O2230" t="str">
        <f>VLOOKUP($D2230,metadata!$B$2:$S$450,12,FALSE)</f>
        <v>lepidoptera</v>
      </c>
      <c r="P2230" t="str">
        <f>VLOOKUP($D2230,metadata!$B$2:$S$450,13,FALSE)</f>
        <v xml:space="preserve"> Fuchu</v>
      </c>
      <c r="Q2230">
        <f>VLOOKUP($D2230,metadata!$B$2:$S$450,14,FALSE)</f>
        <v>35.668968999999997</v>
      </c>
      <c r="R2230">
        <f>VLOOKUP($D2230,metadata!$B$2:$S$450,15,FALSE)</f>
        <v>139.47766899999999</v>
      </c>
      <c r="S2230">
        <f>VLOOKUP($D2230,metadata!$B$2:$S$450,16,FALSE)</f>
        <v>0.05</v>
      </c>
      <c r="T2230">
        <f>VLOOKUP($D2230,metadata!$B$2:$S$450,17,FALSE)</f>
        <v>50</v>
      </c>
      <c r="U2230">
        <f>VLOOKUP($D2230,metadata!$B$2:$S$450,18,FALSE)</f>
        <v>0</v>
      </c>
      <c r="V2230">
        <f>VLOOKUP($D2230,metadata!$B$2:$Z$450,19,FALSE)</f>
        <v>25</v>
      </c>
      <c r="W2230" t="str">
        <f>VLOOKUP($D2230,metadata!$B$2:$Z$450,20,FALSE)</f>
        <v>global average</v>
      </c>
      <c r="X2230">
        <f>VLOOKUP($D2230,metadata!$B$2:$Z$450,21,FALSE)</f>
        <v>0</v>
      </c>
      <c r="Y2230">
        <f>VLOOKUP($D2230,metadata!$B$2:$Z$450,22,FALSE)</f>
        <v>19</v>
      </c>
      <c r="Z2230">
        <f>VLOOKUP($D2230,metadata!$B$2:$Z$450,23,FALSE)</f>
        <v>0</v>
      </c>
      <c r="AA2230">
        <f>VLOOKUP($D2230,metadata!$B$2:$Z$450,24,FALSE)</f>
        <v>0</v>
      </c>
      <c r="AB2230">
        <f>VLOOKUP($D2230,metadata!$B$2:$Z$450,25,FALSE)</f>
        <v>0</v>
      </c>
    </row>
    <row r="2231" spans="3:28" x14ac:dyDescent="0.3">
      <c r="C2231">
        <v>2230</v>
      </c>
      <c r="D2231" s="11" t="str">
        <f t="shared" si="34"/>
        <v>19- Fuchu</v>
      </c>
      <c r="E2231" t="str">
        <f>VLOOKUP($D2231,metadata!$B$2:$S$450,2,FALSE)</f>
        <v>Kato, Y</v>
      </c>
      <c r="F2231" t="str">
        <f>VLOOKUP($D2231,metadata!$B$2:$S$450,3,FALSE)</f>
        <v>Geographic variation in photoperiodic response for the induction of pupal diapause in the Aristolochia-feeding butterfly Atrophaneura alcinous</v>
      </c>
      <c r="G2231" t="str">
        <f>VLOOKUP($D2231,metadata!$B$2:$S$450,4,FALSE)</f>
        <v>10.1303/aez.2005.347</v>
      </c>
      <c r="H2231" t="str">
        <f>VLOOKUP($D2231,metadata!$B$2:$S$450,5,FALSE)</f>
        <v>y</v>
      </c>
      <c r="I2231" t="str">
        <f>VLOOKUP($D2231,metadata!$B$2:$S$450,6,FALSE)</f>
        <v>a</v>
      </c>
      <c r="J2231" t="str">
        <f>VLOOKUP($D2231,metadata!$B$2:$S$450,7,FALSE)</f>
        <v>i</v>
      </c>
      <c r="K2231">
        <f>VLOOKUP($D2231,metadata!$B$2:$S$450,8,FALSE)</f>
        <v>7</v>
      </c>
      <c r="L2231">
        <f>VLOOKUP($D2231,metadata!$B$2:$S$450,9,FALSE)</f>
        <v>5</v>
      </c>
      <c r="M2231">
        <f>VLOOKUP($D2231,metadata!$B$2:$S$450,10,FALSE)</f>
        <v>0</v>
      </c>
      <c r="N2231" t="str">
        <f>VLOOKUP($D2231,metadata!$B$2:$S$450,11,FALSE)</f>
        <v>Atrophaneura alcinous</v>
      </c>
      <c r="O2231" t="str">
        <f>VLOOKUP($D2231,metadata!$B$2:$S$450,12,FALSE)</f>
        <v>lepidoptera</v>
      </c>
      <c r="P2231" t="str">
        <f>VLOOKUP($D2231,metadata!$B$2:$S$450,13,FALSE)</f>
        <v xml:space="preserve"> Fuchu</v>
      </c>
      <c r="Q2231">
        <f>VLOOKUP($D2231,metadata!$B$2:$S$450,14,FALSE)</f>
        <v>35.668968999999997</v>
      </c>
      <c r="R2231">
        <f>VLOOKUP($D2231,metadata!$B$2:$S$450,15,FALSE)</f>
        <v>139.47766899999999</v>
      </c>
      <c r="S2231">
        <f>VLOOKUP($D2231,metadata!$B$2:$S$450,16,FALSE)</f>
        <v>0.05</v>
      </c>
      <c r="T2231">
        <f>VLOOKUP($D2231,metadata!$B$2:$S$450,17,FALSE)</f>
        <v>50</v>
      </c>
      <c r="U2231">
        <f>VLOOKUP($D2231,metadata!$B$2:$S$450,18,FALSE)</f>
        <v>0</v>
      </c>
      <c r="V2231">
        <f>VLOOKUP($D2231,metadata!$B$2:$Z$450,19,FALSE)</f>
        <v>25</v>
      </c>
      <c r="W2231" t="str">
        <f>VLOOKUP($D2231,metadata!$B$2:$Z$450,20,FALSE)</f>
        <v>global average</v>
      </c>
      <c r="X2231">
        <f>VLOOKUP($D2231,metadata!$B$2:$Z$450,21,FALSE)</f>
        <v>0</v>
      </c>
      <c r="Y2231">
        <f>VLOOKUP($D2231,metadata!$B$2:$Z$450,22,FALSE)</f>
        <v>19</v>
      </c>
      <c r="Z2231">
        <f>VLOOKUP($D2231,metadata!$B$2:$Z$450,23,FALSE)</f>
        <v>0</v>
      </c>
      <c r="AA2231">
        <f>VLOOKUP($D2231,metadata!$B$2:$Z$450,24,FALSE)</f>
        <v>0</v>
      </c>
      <c r="AB2231">
        <f>VLOOKUP($D2231,metadata!$B$2:$Z$450,25,FALSE)</f>
        <v>0</v>
      </c>
    </row>
    <row r="2232" spans="3:28" x14ac:dyDescent="0.3">
      <c r="C2232">
        <v>2231</v>
      </c>
      <c r="D2232" s="11" t="str">
        <f t="shared" si="34"/>
        <v>19- Fuchu</v>
      </c>
      <c r="E2232" t="str">
        <f>VLOOKUP($D2232,metadata!$B$2:$S$450,2,FALSE)</f>
        <v>Kato, Y</v>
      </c>
      <c r="F2232" t="str">
        <f>VLOOKUP($D2232,metadata!$B$2:$S$450,3,FALSE)</f>
        <v>Geographic variation in photoperiodic response for the induction of pupal diapause in the Aristolochia-feeding butterfly Atrophaneura alcinous</v>
      </c>
      <c r="G2232" t="str">
        <f>VLOOKUP($D2232,metadata!$B$2:$S$450,4,FALSE)</f>
        <v>10.1303/aez.2005.347</v>
      </c>
      <c r="H2232" t="str">
        <f>VLOOKUP($D2232,metadata!$B$2:$S$450,5,FALSE)</f>
        <v>y</v>
      </c>
      <c r="I2232" t="str">
        <f>VLOOKUP($D2232,metadata!$B$2:$S$450,6,FALSE)</f>
        <v>a</v>
      </c>
      <c r="J2232" t="str">
        <f>VLOOKUP($D2232,metadata!$B$2:$S$450,7,FALSE)</f>
        <v>i</v>
      </c>
      <c r="K2232">
        <f>VLOOKUP($D2232,metadata!$B$2:$S$450,8,FALSE)</f>
        <v>7</v>
      </c>
      <c r="L2232">
        <f>VLOOKUP($D2232,metadata!$B$2:$S$450,9,FALSE)</f>
        <v>5</v>
      </c>
      <c r="M2232">
        <f>VLOOKUP($D2232,metadata!$B$2:$S$450,10,FALSE)</f>
        <v>0</v>
      </c>
      <c r="N2232" t="str">
        <f>VLOOKUP($D2232,metadata!$B$2:$S$450,11,FALSE)</f>
        <v>Atrophaneura alcinous</v>
      </c>
      <c r="O2232" t="str">
        <f>VLOOKUP($D2232,metadata!$B$2:$S$450,12,FALSE)</f>
        <v>lepidoptera</v>
      </c>
      <c r="P2232" t="str">
        <f>VLOOKUP($D2232,metadata!$B$2:$S$450,13,FALSE)</f>
        <v xml:space="preserve"> Fuchu</v>
      </c>
      <c r="Q2232">
        <f>VLOOKUP($D2232,metadata!$B$2:$S$450,14,FALSE)</f>
        <v>35.668968999999997</v>
      </c>
      <c r="R2232">
        <f>VLOOKUP($D2232,metadata!$B$2:$S$450,15,FALSE)</f>
        <v>139.47766899999999</v>
      </c>
      <c r="S2232">
        <f>VLOOKUP($D2232,metadata!$B$2:$S$450,16,FALSE)</f>
        <v>0.05</v>
      </c>
      <c r="T2232">
        <f>VLOOKUP($D2232,metadata!$B$2:$S$450,17,FALSE)</f>
        <v>50</v>
      </c>
      <c r="U2232">
        <f>VLOOKUP($D2232,metadata!$B$2:$S$450,18,FALSE)</f>
        <v>0</v>
      </c>
      <c r="V2232">
        <f>VLOOKUP($D2232,metadata!$B$2:$Z$450,19,FALSE)</f>
        <v>25</v>
      </c>
      <c r="W2232" t="str">
        <f>VLOOKUP($D2232,metadata!$B$2:$Z$450,20,FALSE)</f>
        <v>global average</v>
      </c>
      <c r="X2232">
        <f>VLOOKUP($D2232,metadata!$B$2:$Z$450,21,FALSE)</f>
        <v>0</v>
      </c>
      <c r="Y2232">
        <f>VLOOKUP($D2232,metadata!$B$2:$Z$450,22,FALSE)</f>
        <v>19</v>
      </c>
      <c r="Z2232">
        <f>VLOOKUP($D2232,metadata!$B$2:$Z$450,23,FALSE)</f>
        <v>0</v>
      </c>
      <c r="AA2232">
        <f>VLOOKUP($D2232,metadata!$B$2:$Z$450,24,FALSE)</f>
        <v>0</v>
      </c>
      <c r="AB2232">
        <f>VLOOKUP($D2232,metadata!$B$2:$Z$450,25,FALSE)</f>
        <v>0</v>
      </c>
    </row>
    <row r="2233" spans="3:28" x14ac:dyDescent="0.3">
      <c r="C2233">
        <v>2232</v>
      </c>
      <c r="D2233" s="11" t="str">
        <f t="shared" si="34"/>
        <v>19- Fuchu</v>
      </c>
      <c r="E2233" t="str">
        <f>VLOOKUP($D2233,metadata!$B$2:$S$450,2,FALSE)</f>
        <v>Kato, Y</v>
      </c>
      <c r="F2233" t="str">
        <f>VLOOKUP($D2233,metadata!$B$2:$S$450,3,FALSE)</f>
        <v>Geographic variation in photoperiodic response for the induction of pupal diapause in the Aristolochia-feeding butterfly Atrophaneura alcinous</v>
      </c>
      <c r="G2233" t="str">
        <f>VLOOKUP($D2233,metadata!$B$2:$S$450,4,FALSE)</f>
        <v>10.1303/aez.2005.347</v>
      </c>
      <c r="H2233" t="str">
        <f>VLOOKUP($D2233,metadata!$B$2:$S$450,5,FALSE)</f>
        <v>y</v>
      </c>
      <c r="I2233" t="str">
        <f>VLOOKUP($D2233,metadata!$B$2:$S$450,6,FALSE)</f>
        <v>a</v>
      </c>
      <c r="J2233" t="str">
        <f>VLOOKUP($D2233,metadata!$B$2:$S$450,7,FALSE)</f>
        <v>i</v>
      </c>
      <c r="K2233">
        <f>VLOOKUP($D2233,metadata!$B$2:$S$450,8,FALSE)</f>
        <v>7</v>
      </c>
      <c r="L2233">
        <f>VLOOKUP($D2233,metadata!$B$2:$S$450,9,FALSE)</f>
        <v>5</v>
      </c>
      <c r="M2233">
        <f>VLOOKUP($D2233,metadata!$B$2:$S$450,10,FALSE)</f>
        <v>0</v>
      </c>
      <c r="N2233" t="str">
        <f>VLOOKUP($D2233,metadata!$B$2:$S$450,11,FALSE)</f>
        <v>Atrophaneura alcinous</v>
      </c>
      <c r="O2233" t="str">
        <f>VLOOKUP($D2233,metadata!$B$2:$S$450,12,FALSE)</f>
        <v>lepidoptera</v>
      </c>
      <c r="P2233" t="str">
        <f>VLOOKUP($D2233,metadata!$B$2:$S$450,13,FALSE)</f>
        <v xml:space="preserve"> Fuchu</v>
      </c>
      <c r="Q2233">
        <f>VLOOKUP($D2233,metadata!$B$2:$S$450,14,FALSE)</f>
        <v>35.668968999999997</v>
      </c>
      <c r="R2233">
        <f>VLOOKUP($D2233,metadata!$B$2:$S$450,15,FALSE)</f>
        <v>139.47766899999999</v>
      </c>
      <c r="S2233">
        <f>VLOOKUP($D2233,metadata!$B$2:$S$450,16,FALSE)</f>
        <v>0.05</v>
      </c>
      <c r="T2233">
        <f>VLOOKUP($D2233,metadata!$B$2:$S$450,17,FALSE)</f>
        <v>50</v>
      </c>
      <c r="U2233">
        <f>VLOOKUP($D2233,metadata!$B$2:$S$450,18,FALSE)</f>
        <v>0</v>
      </c>
      <c r="V2233">
        <f>VLOOKUP($D2233,metadata!$B$2:$Z$450,19,FALSE)</f>
        <v>25</v>
      </c>
      <c r="W2233" t="str">
        <f>VLOOKUP($D2233,metadata!$B$2:$Z$450,20,FALSE)</f>
        <v>global average</v>
      </c>
      <c r="X2233">
        <f>VLOOKUP($D2233,metadata!$B$2:$Z$450,21,FALSE)</f>
        <v>0</v>
      </c>
      <c r="Y2233">
        <f>VLOOKUP($D2233,metadata!$B$2:$Z$450,22,FALSE)</f>
        <v>19</v>
      </c>
      <c r="Z2233">
        <f>VLOOKUP($D2233,metadata!$B$2:$Z$450,23,FALSE)</f>
        <v>0</v>
      </c>
      <c r="AA2233">
        <f>VLOOKUP($D2233,metadata!$B$2:$Z$450,24,FALSE)</f>
        <v>0</v>
      </c>
      <c r="AB2233">
        <f>VLOOKUP($D2233,metadata!$B$2:$Z$450,25,FALSE)</f>
        <v>0</v>
      </c>
    </row>
    <row r="2234" spans="3:28" x14ac:dyDescent="0.3">
      <c r="C2234">
        <v>2233</v>
      </c>
      <c r="D2234" s="11" t="str">
        <f t="shared" si="34"/>
        <v>19- Fuchu</v>
      </c>
      <c r="E2234" t="str">
        <f>VLOOKUP($D2234,metadata!$B$2:$S$450,2,FALSE)</f>
        <v>Kato, Y</v>
      </c>
      <c r="F2234" t="str">
        <f>VLOOKUP($D2234,metadata!$B$2:$S$450,3,FALSE)</f>
        <v>Geographic variation in photoperiodic response for the induction of pupal diapause in the Aristolochia-feeding butterfly Atrophaneura alcinous</v>
      </c>
      <c r="G2234" t="str">
        <f>VLOOKUP($D2234,metadata!$B$2:$S$450,4,FALSE)</f>
        <v>10.1303/aez.2005.347</v>
      </c>
      <c r="H2234" t="str">
        <f>VLOOKUP($D2234,metadata!$B$2:$S$450,5,FALSE)</f>
        <v>y</v>
      </c>
      <c r="I2234" t="str">
        <f>VLOOKUP($D2234,metadata!$B$2:$S$450,6,FALSE)</f>
        <v>a</v>
      </c>
      <c r="J2234" t="str">
        <f>VLOOKUP($D2234,metadata!$B$2:$S$450,7,FALSE)</f>
        <v>i</v>
      </c>
      <c r="K2234">
        <f>VLOOKUP($D2234,metadata!$B$2:$S$450,8,FALSE)</f>
        <v>7</v>
      </c>
      <c r="L2234">
        <f>VLOOKUP($D2234,metadata!$B$2:$S$450,9,FALSE)</f>
        <v>5</v>
      </c>
      <c r="M2234">
        <f>VLOOKUP($D2234,metadata!$B$2:$S$450,10,FALSE)</f>
        <v>0</v>
      </c>
      <c r="N2234" t="str">
        <f>VLOOKUP($D2234,metadata!$B$2:$S$450,11,FALSE)</f>
        <v>Atrophaneura alcinous</v>
      </c>
      <c r="O2234" t="str">
        <f>VLOOKUP($D2234,metadata!$B$2:$S$450,12,FALSE)</f>
        <v>lepidoptera</v>
      </c>
      <c r="P2234" t="str">
        <f>VLOOKUP($D2234,metadata!$B$2:$S$450,13,FALSE)</f>
        <v xml:space="preserve"> Fuchu</v>
      </c>
      <c r="Q2234">
        <f>VLOOKUP($D2234,metadata!$B$2:$S$450,14,FALSE)</f>
        <v>35.668968999999997</v>
      </c>
      <c r="R2234">
        <f>VLOOKUP($D2234,metadata!$B$2:$S$450,15,FALSE)</f>
        <v>139.47766899999999</v>
      </c>
      <c r="S2234">
        <f>VLOOKUP($D2234,metadata!$B$2:$S$450,16,FALSE)</f>
        <v>0.05</v>
      </c>
      <c r="T2234">
        <f>VLOOKUP($D2234,metadata!$B$2:$S$450,17,FALSE)</f>
        <v>50</v>
      </c>
      <c r="U2234">
        <f>VLOOKUP($D2234,metadata!$B$2:$S$450,18,FALSE)</f>
        <v>0</v>
      </c>
      <c r="V2234">
        <f>VLOOKUP($D2234,metadata!$B$2:$Z$450,19,FALSE)</f>
        <v>25</v>
      </c>
      <c r="W2234" t="str">
        <f>VLOOKUP($D2234,metadata!$B$2:$Z$450,20,FALSE)</f>
        <v>global average</v>
      </c>
      <c r="X2234">
        <f>VLOOKUP($D2234,metadata!$B$2:$Z$450,21,FALSE)</f>
        <v>0</v>
      </c>
      <c r="Y2234">
        <f>VLOOKUP($D2234,metadata!$B$2:$Z$450,22,FALSE)</f>
        <v>19</v>
      </c>
      <c r="Z2234">
        <f>VLOOKUP($D2234,metadata!$B$2:$Z$450,23,FALSE)</f>
        <v>0</v>
      </c>
      <c r="AA2234">
        <f>VLOOKUP($D2234,metadata!$B$2:$Z$450,24,FALSE)</f>
        <v>0</v>
      </c>
      <c r="AB2234">
        <f>VLOOKUP($D2234,metadata!$B$2:$Z$450,25,FALSE)</f>
        <v>0</v>
      </c>
    </row>
    <row r="2235" spans="3:28" x14ac:dyDescent="0.3">
      <c r="C2235">
        <v>2234</v>
      </c>
      <c r="D2235" s="11" t="str">
        <f t="shared" si="34"/>
        <v>19- Fuchu</v>
      </c>
      <c r="E2235" t="str">
        <f>VLOOKUP($D2235,metadata!$B$2:$S$450,2,FALSE)</f>
        <v>Kato, Y</v>
      </c>
      <c r="F2235" t="str">
        <f>VLOOKUP($D2235,metadata!$B$2:$S$450,3,FALSE)</f>
        <v>Geographic variation in photoperiodic response for the induction of pupal diapause in the Aristolochia-feeding butterfly Atrophaneura alcinous</v>
      </c>
      <c r="G2235" t="str">
        <f>VLOOKUP($D2235,metadata!$B$2:$S$450,4,FALSE)</f>
        <v>10.1303/aez.2005.347</v>
      </c>
      <c r="H2235" t="str">
        <f>VLOOKUP($D2235,metadata!$B$2:$S$450,5,FALSE)</f>
        <v>y</v>
      </c>
      <c r="I2235" t="str">
        <f>VLOOKUP($D2235,metadata!$B$2:$S$450,6,FALSE)</f>
        <v>a</v>
      </c>
      <c r="J2235" t="str">
        <f>VLOOKUP($D2235,metadata!$B$2:$S$450,7,FALSE)</f>
        <v>i</v>
      </c>
      <c r="K2235">
        <f>VLOOKUP($D2235,metadata!$B$2:$S$450,8,FALSE)</f>
        <v>7</v>
      </c>
      <c r="L2235">
        <f>VLOOKUP($D2235,metadata!$B$2:$S$450,9,FALSE)</f>
        <v>5</v>
      </c>
      <c r="M2235">
        <f>VLOOKUP($D2235,metadata!$B$2:$S$450,10,FALSE)</f>
        <v>0</v>
      </c>
      <c r="N2235" t="str">
        <f>VLOOKUP($D2235,metadata!$B$2:$S$450,11,FALSE)</f>
        <v>Atrophaneura alcinous</v>
      </c>
      <c r="O2235" t="str">
        <f>VLOOKUP($D2235,metadata!$B$2:$S$450,12,FALSE)</f>
        <v>lepidoptera</v>
      </c>
      <c r="P2235" t="str">
        <f>VLOOKUP($D2235,metadata!$B$2:$S$450,13,FALSE)</f>
        <v xml:space="preserve"> Fuchu</v>
      </c>
      <c r="Q2235">
        <f>VLOOKUP($D2235,metadata!$B$2:$S$450,14,FALSE)</f>
        <v>35.668968999999997</v>
      </c>
      <c r="R2235">
        <f>VLOOKUP($D2235,metadata!$B$2:$S$450,15,FALSE)</f>
        <v>139.47766899999999</v>
      </c>
      <c r="S2235">
        <f>VLOOKUP($D2235,metadata!$B$2:$S$450,16,FALSE)</f>
        <v>0.05</v>
      </c>
      <c r="T2235">
        <f>VLOOKUP($D2235,metadata!$B$2:$S$450,17,FALSE)</f>
        <v>50</v>
      </c>
      <c r="U2235">
        <f>VLOOKUP($D2235,metadata!$B$2:$S$450,18,FALSE)</f>
        <v>0</v>
      </c>
      <c r="V2235">
        <f>VLOOKUP($D2235,metadata!$B$2:$Z$450,19,FALSE)</f>
        <v>25</v>
      </c>
      <c r="W2235" t="str">
        <f>VLOOKUP($D2235,metadata!$B$2:$Z$450,20,FALSE)</f>
        <v>global average</v>
      </c>
      <c r="X2235">
        <f>VLOOKUP($D2235,metadata!$B$2:$Z$450,21,FALSE)</f>
        <v>0</v>
      </c>
      <c r="Y2235">
        <f>VLOOKUP($D2235,metadata!$B$2:$Z$450,22,FALSE)</f>
        <v>19</v>
      </c>
      <c r="Z2235">
        <f>VLOOKUP($D2235,metadata!$B$2:$Z$450,23,FALSE)</f>
        <v>0</v>
      </c>
      <c r="AA2235">
        <f>VLOOKUP($D2235,metadata!$B$2:$Z$450,24,FALSE)</f>
        <v>0</v>
      </c>
      <c r="AB2235">
        <f>VLOOKUP($D2235,metadata!$B$2:$Z$450,25,FALSE)</f>
        <v>0</v>
      </c>
    </row>
    <row r="2236" spans="3:28" x14ac:dyDescent="0.3">
      <c r="C2236">
        <v>2235</v>
      </c>
      <c r="D2236" s="11" t="str">
        <f t="shared" si="34"/>
        <v>19- Fuchu</v>
      </c>
      <c r="E2236" t="str">
        <f>VLOOKUP($D2236,metadata!$B$2:$S$450,2,FALSE)</f>
        <v>Kato, Y</v>
      </c>
      <c r="F2236" t="str">
        <f>VLOOKUP($D2236,metadata!$B$2:$S$450,3,FALSE)</f>
        <v>Geographic variation in photoperiodic response for the induction of pupal diapause in the Aristolochia-feeding butterfly Atrophaneura alcinous</v>
      </c>
      <c r="G2236" t="str">
        <f>VLOOKUP($D2236,metadata!$B$2:$S$450,4,FALSE)</f>
        <v>10.1303/aez.2005.347</v>
      </c>
      <c r="H2236" t="str">
        <f>VLOOKUP($D2236,metadata!$B$2:$S$450,5,FALSE)</f>
        <v>y</v>
      </c>
      <c r="I2236" t="str">
        <f>VLOOKUP($D2236,metadata!$B$2:$S$450,6,FALSE)</f>
        <v>a</v>
      </c>
      <c r="J2236" t="str">
        <f>VLOOKUP($D2236,metadata!$B$2:$S$450,7,FALSE)</f>
        <v>i</v>
      </c>
      <c r="K2236">
        <f>VLOOKUP($D2236,metadata!$B$2:$S$450,8,FALSE)</f>
        <v>7</v>
      </c>
      <c r="L2236">
        <f>VLOOKUP($D2236,metadata!$B$2:$S$450,9,FALSE)</f>
        <v>5</v>
      </c>
      <c r="M2236">
        <f>VLOOKUP($D2236,metadata!$B$2:$S$450,10,FALSE)</f>
        <v>0</v>
      </c>
      <c r="N2236" t="str">
        <f>VLOOKUP($D2236,metadata!$B$2:$S$450,11,FALSE)</f>
        <v>Atrophaneura alcinous</v>
      </c>
      <c r="O2236" t="str">
        <f>VLOOKUP($D2236,metadata!$B$2:$S$450,12,FALSE)</f>
        <v>lepidoptera</v>
      </c>
      <c r="P2236" t="str">
        <f>VLOOKUP($D2236,metadata!$B$2:$S$450,13,FALSE)</f>
        <v xml:space="preserve"> Fuchu</v>
      </c>
      <c r="Q2236">
        <f>VLOOKUP($D2236,metadata!$B$2:$S$450,14,FALSE)</f>
        <v>35.668968999999997</v>
      </c>
      <c r="R2236">
        <f>VLOOKUP($D2236,metadata!$B$2:$S$450,15,FALSE)</f>
        <v>139.47766899999999</v>
      </c>
      <c r="S2236">
        <f>VLOOKUP($D2236,metadata!$B$2:$S$450,16,FALSE)</f>
        <v>0.05</v>
      </c>
      <c r="T2236">
        <f>VLOOKUP($D2236,metadata!$B$2:$S$450,17,FALSE)</f>
        <v>50</v>
      </c>
      <c r="U2236">
        <f>VLOOKUP($D2236,metadata!$B$2:$S$450,18,FALSE)</f>
        <v>0</v>
      </c>
      <c r="V2236">
        <f>VLOOKUP($D2236,metadata!$B$2:$Z$450,19,FALSE)</f>
        <v>25</v>
      </c>
      <c r="W2236" t="str">
        <f>VLOOKUP($D2236,metadata!$B$2:$Z$450,20,FALSE)</f>
        <v>global average</v>
      </c>
      <c r="X2236">
        <f>VLOOKUP($D2236,metadata!$B$2:$Z$450,21,FALSE)</f>
        <v>0</v>
      </c>
      <c r="Y2236">
        <f>VLOOKUP($D2236,metadata!$B$2:$Z$450,22,FALSE)</f>
        <v>19</v>
      </c>
      <c r="Z2236">
        <f>VLOOKUP($D2236,metadata!$B$2:$Z$450,23,FALSE)</f>
        <v>0</v>
      </c>
      <c r="AA2236">
        <f>VLOOKUP($D2236,metadata!$B$2:$Z$450,24,FALSE)</f>
        <v>0</v>
      </c>
      <c r="AB2236">
        <f>VLOOKUP($D2236,metadata!$B$2:$Z$450,25,FALSE)</f>
        <v>0</v>
      </c>
    </row>
    <row r="2237" spans="3:28" x14ac:dyDescent="0.3">
      <c r="C2237">
        <v>2236</v>
      </c>
      <c r="D2237" s="11" t="str">
        <f t="shared" si="34"/>
        <v>19- Fuchu</v>
      </c>
      <c r="E2237" t="str">
        <f>VLOOKUP($D2237,metadata!$B$2:$S$450,2,FALSE)</f>
        <v>Kato, Y</v>
      </c>
      <c r="F2237" t="str">
        <f>VLOOKUP($D2237,metadata!$B$2:$S$450,3,FALSE)</f>
        <v>Geographic variation in photoperiodic response for the induction of pupal diapause in the Aristolochia-feeding butterfly Atrophaneura alcinous</v>
      </c>
      <c r="G2237" t="str">
        <f>VLOOKUP($D2237,metadata!$B$2:$S$450,4,FALSE)</f>
        <v>10.1303/aez.2005.347</v>
      </c>
      <c r="H2237" t="str">
        <f>VLOOKUP($D2237,metadata!$B$2:$S$450,5,FALSE)</f>
        <v>y</v>
      </c>
      <c r="I2237" t="str">
        <f>VLOOKUP($D2237,metadata!$B$2:$S$450,6,FALSE)</f>
        <v>a</v>
      </c>
      <c r="J2237" t="str">
        <f>VLOOKUP($D2237,metadata!$B$2:$S$450,7,FALSE)</f>
        <v>i</v>
      </c>
      <c r="K2237">
        <f>VLOOKUP($D2237,metadata!$B$2:$S$450,8,FALSE)</f>
        <v>7</v>
      </c>
      <c r="L2237">
        <f>VLOOKUP($D2237,metadata!$B$2:$S$450,9,FALSE)</f>
        <v>5</v>
      </c>
      <c r="M2237">
        <f>VLOOKUP($D2237,metadata!$B$2:$S$450,10,FALSE)</f>
        <v>0</v>
      </c>
      <c r="N2237" t="str">
        <f>VLOOKUP($D2237,metadata!$B$2:$S$450,11,FALSE)</f>
        <v>Atrophaneura alcinous</v>
      </c>
      <c r="O2237" t="str">
        <f>VLOOKUP($D2237,metadata!$B$2:$S$450,12,FALSE)</f>
        <v>lepidoptera</v>
      </c>
      <c r="P2237" t="str">
        <f>VLOOKUP($D2237,metadata!$B$2:$S$450,13,FALSE)</f>
        <v xml:space="preserve"> Fuchu</v>
      </c>
      <c r="Q2237">
        <f>VLOOKUP($D2237,metadata!$B$2:$S$450,14,FALSE)</f>
        <v>35.668968999999997</v>
      </c>
      <c r="R2237">
        <f>VLOOKUP($D2237,metadata!$B$2:$S$450,15,FALSE)</f>
        <v>139.47766899999999</v>
      </c>
      <c r="S2237">
        <f>VLOOKUP($D2237,metadata!$B$2:$S$450,16,FALSE)</f>
        <v>0.05</v>
      </c>
      <c r="T2237">
        <f>VLOOKUP($D2237,metadata!$B$2:$S$450,17,FALSE)</f>
        <v>50</v>
      </c>
      <c r="U2237">
        <f>VLOOKUP($D2237,metadata!$B$2:$S$450,18,FALSE)</f>
        <v>0</v>
      </c>
      <c r="V2237">
        <f>VLOOKUP($D2237,metadata!$B$2:$Z$450,19,FALSE)</f>
        <v>25</v>
      </c>
      <c r="W2237" t="str">
        <f>VLOOKUP($D2237,metadata!$B$2:$Z$450,20,FALSE)</f>
        <v>global average</v>
      </c>
      <c r="X2237">
        <f>VLOOKUP($D2237,metadata!$B$2:$Z$450,21,FALSE)</f>
        <v>0</v>
      </c>
      <c r="Y2237">
        <f>VLOOKUP($D2237,metadata!$B$2:$Z$450,22,FALSE)</f>
        <v>19</v>
      </c>
      <c r="Z2237">
        <f>VLOOKUP($D2237,metadata!$B$2:$Z$450,23,FALSE)</f>
        <v>0</v>
      </c>
      <c r="AA2237">
        <f>VLOOKUP($D2237,metadata!$B$2:$Z$450,24,FALSE)</f>
        <v>0</v>
      </c>
      <c r="AB2237">
        <f>VLOOKUP($D2237,metadata!$B$2:$Z$450,25,FALSE)</f>
        <v>0</v>
      </c>
    </row>
    <row r="2238" spans="3:28" x14ac:dyDescent="0.3">
      <c r="C2238">
        <v>2237</v>
      </c>
      <c r="D2238" s="11" t="str">
        <f t="shared" si="34"/>
        <v>19- Fuchu</v>
      </c>
      <c r="E2238" t="str">
        <f>VLOOKUP($D2238,metadata!$B$2:$S$450,2,FALSE)</f>
        <v>Kato, Y</v>
      </c>
      <c r="F2238" t="str">
        <f>VLOOKUP($D2238,metadata!$B$2:$S$450,3,FALSE)</f>
        <v>Geographic variation in photoperiodic response for the induction of pupal diapause in the Aristolochia-feeding butterfly Atrophaneura alcinous</v>
      </c>
      <c r="G2238" t="str">
        <f>VLOOKUP($D2238,metadata!$B$2:$S$450,4,FALSE)</f>
        <v>10.1303/aez.2005.347</v>
      </c>
      <c r="H2238" t="str">
        <f>VLOOKUP($D2238,metadata!$B$2:$S$450,5,FALSE)</f>
        <v>y</v>
      </c>
      <c r="I2238" t="str">
        <f>VLOOKUP($D2238,metadata!$B$2:$S$450,6,FALSE)</f>
        <v>a</v>
      </c>
      <c r="J2238" t="str">
        <f>VLOOKUP($D2238,metadata!$B$2:$S$450,7,FALSE)</f>
        <v>i</v>
      </c>
      <c r="K2238">
        <f>VLOOKUP($D2238,metadata!$B$2:$S$450,8,FALSE)</f>
        <v>7</v>
      </c>
      <c r="L2238">
        <f>VLOOKUP($D2238,metadata!$B$2:$S$450,9,FALSE)</f>
        <v>5</v>
      </c>
      <c r="M2238">
        <f>VLOOKUP($D2238,metadata!$B$2:$S$450,10,FALSE)</f>
        <v>0</v>
      </c>
      <c r="N2238" t="str">
        <f>VLOOKUP($D2238,metadata!$B$2:$S$450,11,FALSE)</f>
        <v>Atrophaneura alcinous</v>
      </c>
      <c r="O2238" t="str">
        <f>VLOOKUP($D2238,metadata!$B$2:$S$450,12,FALSE)</f>
        <v>lepidoptera</v>
      </c>
      <c r="P2238" t="str">
        <f>VLOOKUP($D2238,metadata!$B$2:$S$450,13,FALSE)</f>
        <v xml:space="preserve"> Fuchu</v>
      </c>
      <c r="Q2238">
        <f>VLOOKUP($D2238,metadata!$B$2:$S$450,14,FALSE)</f>
        <v>35.668968999999997</v>
      </c>
      <c r="R2238">
        <f>VLOOKUP($D2238,metadata!$B$2:$S$450,15,FALSE)</f>
        <v>139.47766899999999</v>
      </c>
      <c r="S2238">
        <f>VLOOKUP($D2238,metadata!$B$2:$S$450,16,FALSE)</f>
        <v>0.05</v>
      </c>
      <c r="T2238">
        <f>VLOOKUP($D2238,metadata!$B$2:$S$450,17,FALSE)</f>
        <v>50</v>
      </c>
      <c r="U2238">
        <f>VLOOKUP($D2238,metadata!$B$2:$S$450,18,FALSE)</f>
        <v>0</v>
      </c>
      <c r="V2238">
        <f>VLOOKUP($D2238,metadata!$B$2:$Z$450,19,FALSE)</f>
        <v>25</v>
      </c>
      <c r="W2238" t="str">
        <f>VLOOKUP($D2238,metadata!$B$2:$Z$450,20,FALSE)</f>
        <v>global average</v>
      </c>
      <c r="X2238">
        <f>VLOOKUP($D2238,metadata!$B$2:$Z$450,21,FALSE)</f>
        <v>0</v>
      </c>
      <c r="Y2238">
        <f>VLOOKUP($D2238,metadata!$B$2:$Z$450,22,FALSE)</f>
        <v>19</v>
      </c>
      <c r="Z2238">
        <f>VLOOKUP($D2238,metadata!$B$2:$Z$450,23,FALSE)</f>
        <v>0</v>
      </c>
      <c r="AA2238">
        <f>VLOOKUP($D2238,metadata!$B$2:$Z$450,24,FALSE)</f>
        <v>0</v>
      </c>
      <c r="AB2238">
        <f>VLOOKUP($D2238,metadata!$B$2:$Z$450,25,FALSE)</f>
        <v>0</v>
      </c>
    </row>
    <row r="2239" spans="3:28" x14ac:dyDescent="0.3">
      <c r="C2239">
        <v>2238</v>
      </c>
      <c r="D2239" s="11" t="str">
        <f t="shared" si="34"/>
        <v>19- Fuchu</v>
      </c>
      <c r="E2239" t="str">
        <f>VLOOKUP($D2239,metadata!$B$2:$S$450,2,FALSE)</f>
        <v>Kato, Y</v>
      </c>
      <c r="F2239" t="str">
        <f>VLOOKUP($D2239,metadata!$B$2:$S$450,3,FALSE)</f>
        <v>Geographic variation in photoperiodic response for the induction of pupal diapause in the Aristolochia-feeding butterfly Atrophaneura alcinous</v>
      </c>
      <c r="G2239" t="str">
        <f>VLOOKUP($D2239,metadata!$B$2:$S$450,4,FALSE)</f>
        <v>10.1303/aez.2005.347</v>
      </c>
      <c r="H2239" t="str">
        <f>VLOOKUP($D2239,metadata!$B$2:$S$450,5,FALSE)</f>
        <v>y</v>
      </c>
      <c r="I2239" t="str">
        <f>VLOOKUP($D2239,metadata!$B$2:$S$450,6,FALSE)</f>
        <v>a</v>
      </c>
      <c r="J2239" t="str">
        <f>VLOOKUP($D2239,metadata!$B$2:$S$450,7,FALSE)</f>
        <v>i</v>
      </c>
      <c r="K2239">
        <f>VLOOKUP($D2239,metadata!$B$2:$S$450,8,FALSE)</f>
        <v>7</v>
      </c>
      <c r="L2239">
        <f>VLOOKUP($D2239,metadata!$B$2:$S$450,9,FALSE)</f>
        <v>5</v>
      </c>
      <c r="M2239">
        <f>VLOOKUP($D2239,metadata!$B$2:$S$450,10,FALSE)</f>
        <v>0</v>
      </c>
      <c r="N2239" t="str">
        <f>VLOOKUP($D2239,metadata!$B$2:$S$450,11,FALSE)</f>
        <v>Atrophaneura alcinous</v>
      </c>
      <c r="O2239" t="str">
        <f>VLOOKUP($D2239,metadata!$B$2:$S$450,12,FALSE)</f>
        <v>lepidoptera</v>
      </c>
      <c r="P2239" t="str">
        <f>VLOOKUP($D2239,metadata!$B$2:$S$450,13,FALSE)</f>
        <v xml:space="preserve"> Fuchu</v>
      </c>
      <c r="Q2239">
        <f>VLOOKUP($D2239,metadata!$B$2:$S$450,14,FALSE)</f>
        <v>35.668968999999997</v>
      </c>
      <c r="R2239">
        <f>VLOOKUP($D2239,metadata!$B$2:$S$450,15,FALSE)</f>
        <v>139.47766899999999</v>
      </c>
      <c r="S2239">
        <f>VLOOKUP($D2239,metadata!$B$2:$S$450,16,FALSE)</f>
        <v>0.05</v>
      </c>
      <c r="T2239">
        <f>VLOOKUP($D2239,metadata!$B$2:$S$450,17,FALSE)</f>
        <v>50</v>
      </c>
      <c r="U2239">
        <f>VLOOKUP($D2239,metadata!$B$2:$S$450,18,FALSE)</f>
        <v>0</v>
      </c>
      <c r="V2239">
        <f>VLOOKUP($D2239,metadata!$B$2:$Z$450,19,FALSE)</f>
        <v>25</v>
      </c>
      <c r="W2239" t="str">
        <f>VLOOKUP($D2239,metadata!$B$2:$Z$450,20,FALSE)</f>
        <v>global average</v>
      </c>
      <c r="X2239">
        <f>VLOOKUP($D2239,metadata!$B$2:$Z$450,21,FALSE)</f>
        <v>0</v>
      </c>
      <c r="Y2239">
        <f>VLOOKUP($D2239,metadata!$B$2:$Z$450,22,FALSE)</f>
        <v>19</v>
      </c>
      <c r="Z2239">
        <f>VLOOKUP($D2239,metadata!$B$2:$Z$450,23,FALSE)</f>
        <v>0</v>
      </c>
      <c r="AA2239">
        <f>VLOOKUP($D2239,metadata!$B$2:$Z$450,24,FALSE)</f>
        <v>0</v>
      </c>
      <c r="AB2239">
        <f>VLOOKUP($D2239,metadata!$B$2:$Z$450,25,FALSE)</f>
        <v>0</v>
      </c>
    </row>
    <row r="2240" spans="3:28" x14ac:dyDescent="0.3">
      <c r="C2240">
        <v>2239</v>
      </c>
      <c r="D2240" s="11" t="str">
        <f t="shared" si="34"/>
        <v>19- Fuchu</v>
      </c>
      <c r="E2240" t="str">
        <f>VLOOKUP($D2240,metadata!$B$2:$S$450,2,FALSE)</f>
        <v>Kato, Y</v>
      </c>
      <c r="F2240" t="str">
        <f>VLOOKUP($D2240,metadata!$B$2:$S$450,3,FALSE)</f>
        <v>Geographic variation in photoperiodic response for the induction of pupal diapause in the Aristolochia-feeding butterfly Atrophaneura alcinous</v>
      </c>
      <c r="G2240" t="str">
        <f>VLOOKUP($D2240,metadata!$B$2:$S$450,4,FALSE)</f>
        <v>10.1303/aez.2005.347</v>
      </c>
      <c r="H2240" t="str">
        <f>VLOOKUP($D2240,metadata!$B$2:$S$450,5,FALSE)</f>
        <v>y</v>
      </c>
      <c r="I2240" t="str">
        <f>VLOOKUP($D2240,metadata!$B$2:$S$450,6,FALSE)</f>
        <v>a</v>
      </c>
      <c r="J2240" t="str">
        <f>VLOOKUP($D2240,metadata!$B$2:$S$450,7,FALSE)</f>
        <v>i</v>
      </c>
      <c r="K2240">
        <f>VLOOKUP($D2240,metadata!$B$2:$S$450,8,FALSE)</f>
        <v>7</v>
      </c>
      <c r="L2240">
        <f>VLOOKUP($D2240,metadata!$B$2:$S$450,9,FALSE)</f>
        <v>5</v>
      </c>
      <c r="M2240">
        <f>VLOOKUP($D2240,metadata!$B$2:$S$450,10,FALSE)</f>
        <v>0</v>
      </c>
      <c r="N2240" t="str">
        <f>VLOOKUP($D2240,metadata!$B$2:$S$450,11,FALSE)</f>
        <v>Atrophaneura alcinous</v>
      </c>
      <c r="O2240" t="str">
        <f>VLOOKUP($D2240,metadata!$B$2:$S$450,12,FALSE)</f>
        <v>lepidoptera</v>
      </c>
      <c r="P2240" t="str">
        <f>VLOOKUP($D2240,metadata!$B$2:$S$450,13,FALSE)</f>
        <v xml:space="preserve"> Fuchu</v>
      </c>
      <c r="Q2240">
        <f>VLOOKUP($D2240,metadata!$B$2:$S$450,14,FALSE)</f>
        <v>35.668968999999997</v>
      </c>
      <c r="R2240">
        <f>VLOOKUP($D2240,metadata!$B$2:$S$450,15,FALSE)</f>
        <v>139.47766899999999</v>
      </c>
      <c r="S2240">
        <f>VLOOKUP($D2240,metadata!$B$2:$S$450,16,FALSE)</f>
        <v>0.05</v>
      </c>
      <c r="T2240">
        <f>VLOOKUP($D2240,metadata!$B$2:$S$450,17,FALSE)</f>
        <v>50</v>
      </c>
      <c r="U2240">
        <f>VLOOKUP($D2240,metadata!$B$2:$S$450,18,FALSE)</f>
        <v>0</v>
      </c>
      <c r="V2240">
        <f>VLOOKUP($D2240,metadata!$B$2:$Z$450,19,FALSE)</f>
        <v>25</v>
      </c>
      <c r="W2240" t="str">
        <f>VLOOKUP($D2240,metadata!$B$2:$Z$450,20,FALSE)</f>
        <v>global average</v>
      </c>
      <c r="X2240">
        <f>VLOOKUP($D2240,metadata!$B$2:$Z$450,21,FALSE)</f>
        <v>0</v>
      </c>
      <c r="Y2240">
        <f>VLOOKUP($D2240,metadata!$B$2:$Z$450,22,FALSE)</f>
        <v>19</v>
      </c>
      <c r="Z2240">
        <f>VLOOKUP($D2240,metadata!$B$2:$Z$450,23,FALSE)</f>
        <v>0</v>
      </c>
      <c r="AA2240">
        <f>VLOOKUP($D2240,metadata!$B$2:$Z$450,24,FALSE)</f>
        <v>0</v>
      </c>
      <c r="AB2240">
        <f>VLOOKUP($D2240,metadata!$B$2:$Z$450,25,FALSE)</f>
        <v>0</v>
      </c>
    </row>
    <row r="2241" spans="3:28" x14ac:dyDescent="0.3">
      <c r="C2241">
        <v>2240</v>
      </c>
      <c r="D2241" s="11" t="str">
        <f t="shared" si="34"/>
        <v>19- Fuchu</v>
      </c>
      <c r="E2241" t="str">
        <f>VLOOKUP($D2241,metadata!$B$2:$S$450,2,FALSE)</f>
        <v>Kato, Y</v>
      </c>
      <c r="F2241" t="str">
        <f>VLOOKUP($D2241,metadata!$B$2:$S$450,3,FALSE)</f>
        <v>Geographic variation in photoperiodic response for the induction of pupal diapause in the Aristolochia-feeding butterfly Atrophaneura alcinous</v>
      </c>
      <c r="G2241" t="str">
        <f>VLOOKUP($D2241,metadata!$B$2:$S$450,4,FALSE)</f>
        <v>10.1303/aez.2005.347</v>
      </c>
      <c r="H2241" t="str">
        <f>VLOOKUP($D2241,metadata!$B$2:$S$450,5,FALSE)</f>
        <v>y</v>
      </c>
      <c r="I2241" t="str">
        <f>VLOOKUP($D2241,metadata!$B$2:$S$450,6,FALSE)</f>
        <v>a</v>
      </c>
      <c r="J2241" t="str">
        <f>VLOOKUP($D2241,metadata!$B$2:$S$450,7,FALSE)</f>
        <v>i</v>
      </c>
      <c r="K2241">
        <f>VLOOKUP($D2241,metadata!$B$2:$S$450,8,FALSE)</f>
        <v>7</v>
      </c>
      <c r="L2241">
        <f>VLOOKUP($D2241,metadata!$B$2:$S$450,9,FALSE)</f>
        <v>5</v>
      </c>
      <c r="M2241">
        <f>VLOOKUP($D2241,metadata!$B$2:$S$450,10,FALSE)</f>
        <v>0</v>
      </c>
      <c r="N2241" t="str">
        <f>VLOOKUP($D2241,metadata!$B$2:$S$450,11,FALSE)</f>
        <v>Atrophaneura alcinous</v>
      </c>
      <c r="O2241" t="str">
        <f>VLOOKUP($D2241,metadata!$B$2:$S$450,12,FALSE)</f>
        <v>lepidoptera</v>
      </c>
      <c r="P2241" t="str">
        <f>VLOOKUP($D2241,metadata!$B$2:$S$450,13,FALSE)</f>
        <v xml:space="preserve"> Fuchu</v>
      </c>
      <c r="Q2241">
        <f>VLOOKUP($D2241,metadata!$B$2:$S$450,14,FALSE)</f>
        <v>35.668968999999997</v>
      </c>
      <c r="R2241">
        <f>VLOOKUP($D2241,metadata!$B$2:$S$450,15,FALSE)</f>
        <v>139.47766899999999</v>
      </c>
      <c r="S2241">
        <f>VLOOKUP($D2241,metadata!$B$2:$S$450,16,FALSE)</f>
        <v>0.05</v>
      </c>
      <c r="T2241">
        <f>VLOOKUP($D2241,metadata!$B$2:$S$450,17,FALSE)</f>
        <v>50</v>
      </c>
      <c r="U2241">
        <f>VLOOKUP($D2241,metadata!$B$2:$S$450,18,FALSE)</f>
        <v>0</v>
      </c>
      <c r="V2241">
        <f>VLOOKUP($D2241,metadata!$B$2:$Z$450,19,FALSE)</f>
        <v>25</v>
      </c>
      <c r="W2241" t="str">
        <f>VLOOKUP($D2241,metadata!$B$2:$Z$450,20,FALSE)</f>
        <v>global average</v>
      </c>
      <c r="X2241">
        <f>VLOOKUP($D2241,metadata!$B$2:$Z$450,21,FALSE)</f>
        <v>0</v>
      </c>
      <c r="Y2241">
        <f>VLOOKUP($D2241,metadata!$B$2:$Z$450,22,FALSE)</f>
        <v>19</v>
      </c>
      <c r="Z2241">
        <f>VLOOKUP($D2241,metadata!$B$2:$Z$450,23,FALSE)</f>
        <v>0</v>
      </c>
      <c r="AA2241">
        <f>VLOOKUP($D2241,metadata!$B$2:$Z$450,24,FALSE)</f>
        <v>0</v>
      </c>
      <c r="AB2241">
        <f>VLOOKUP($D2241,metadata!$B$2:$Z$450,25,FALSE)</f>
        <v>0</v>
      </c>
    </row>
    <row r="2242" spans="3:28" x14ac:dyDescent="0.3">
      <c r="C2242">
        <v>2241</v>
      </c>
      <c r="D2242" s="11" t="str">
        <f t="shared" si="34"/>
        <v>19- Fuchu</v>
      </c>
      <c r="E2242" t="str">
        <f>VLOOKUP($D2242,metadata!$B$2:$S$450,2,FALSE)</f>
        <v>Kato, Y</v>
      </c>
      <c r="F2242" t="str">
        <f>VLOOKUP($D2242,metadata!$B$2:$S$450,3,FALSE)</f>
        <v>Geographic variation in photoperiodic response for the induction of pupal diapause in the Aristolochia-feeding butterfly Atrophaneura alcinous</v>
      </c>
      <c r="G2242" t="str">
        <f>VLOOKUP($D2242,metadata!$B$2:$S$450,4,FALSE)</f>
        <v>10.1303/aez.2005.347</v>
      </c>
      <c r="H2242" t="str">
        <f>VLOOKUP($D2242,metadata!$B$2:$S$450,5,FALSE)</f>
        <v>y</v>
      </c>
      <c r="I2242" t="str">
        <f>VLOOKUP($D2242,metadata!$B$2:$S$450,6,FALSE)</f>
        <v>a</v>
      </c>
      <c r="J2242" t="str">
        <f>VLOOKUP($D2242,metadata!$B$2:$S$450,7,FALSE)</f>
        <v>i</v>
      </c>
      <c r="K2242">
        <f>VLOOKUP($D2242,metadata!$B$2:$S$450,8,FALSE)</f>
        <v>7</v>
      </c>
      <c r="L2242">
        <f>VLOOKUP($D2242,metadata!$B$2:$S$450,9,FALSE)</f>
        <v>5</v>
      </c>
      <c r="M2242">
        <f>VLOOKUP($D2242,metadata!$B$2:$S$450,10,FALSE)</f>
        <v>0</v>
      </c>
      <c r="N2242" t="str">
        <f>VLOOKUP($D2242,metadata!$B$2:$S$450,11,FALSE)</f>
        <v>Atrophaneura alcinous</v>
      </c>
      <c r="O2242" t="str">
        <f>VLOOKUP($D2242,metadata!$B$2:$S$450,12,FALSE)</f>
        <v>lepidoptera</v>
      </c>
      <c r="P2242" t="str">
        <f>VLOOKUP($D2242,metadata!$B$2:$S$450,13,FALSE)</f>
        <v xml:space="preserve"> Fuchu</v>
      </c>
      <c r="Q2242">
        <f>VLOOKUP($D2242,metadata!$B$2:$S$450,14,FALSE)</f>
        <v>35.668968999999997</v>
      </c>
      <c r="R2242">
        <f>VLOOKUP($D2242,metadata!$B$2:$S$450,15,FALSE)</f>
        <v>139.47766899999999</v>
      </c>
      <c r="S2242">
        <f>VLOOKUP($D2242,metadata!$B$2:$S$450,16,FALSE)</f>
        <v>0.05</v>
      </c>
      <c r="T2242">
        <f>VLOOKUP($D2242,metadata!$B$2:$S$450,17,FALSE)</f>
        <v>50</v>
      </c>
      <c r="U2242">
        <f>VLOOKUP($D2242,metadata!$B$2:$S$450,18,FALSE)</f>
        <v>0</v>
      </c>
      <c r="V2242">
        <f>VLOOKUP($D2242,metadata!$B$2:$Z$450,19,FALSE)</f>
        <v>25</v>
      </c>
      <c r="W2242" t="str">
        <f>VLOOKUP($D2242,metadata!$B$2:$Z$450,20,FALSE)</f>
        <v>global average</v>
      </c>
      <c r="X2242">
        <f>VLOOKUP($D2242,metadata!$B$2:$Z$450,21,FALSE)</f>
        <v>0</v>
      </c>
      <c r="Y2242">
        <f>VLOOKUP($D2242,metadata!$B$2:$Z$450,22,FALSE)</f>
        <v>19</v>
      </c>
      <c r="Z2242">
        <f>VLOOKUP($D2242,metadata!$B$2:$Z$450,23,FALSE)</f>
        <v>0</v>
      </c>
      <c r="AA2242">
        <f>VLOOKUP($D2242,metadata!$B$2:$Z$450,24,FALSE)</f>
        <v>0</v>
      </c>
      <c r="AB2242">
        <f>VLOOKUP($D2242,metadata!$B$2:$Z$450,25,FALSE)</f>
        <v>0</v>
      </c>
    </row>
    <row r="2243" spans="3:28" x14ac:dyDescent="0.3">
      <c r="C2243">
        <v>2242</v>
      </c>
      <c r="D2243" s="11" t="str">
        <f t="shared" ref="D2243:D2306" si="35">VLOOKUP(C2243,$A$1:$B$451,2)</f>
        <v>19- Fuchu</v>
      </c>
      <c r="E2243" t="str">
        <f>VLOOKUP($D2243,metadata!$B$2:$S$450,2,FALSE)</f>
        <v>Kato, Y</v>
      </c>
      <c r="F2243" t="str">
        <f>VLOOKUP($D2243,metadata!$B$2:$S$450,3,FALSE)</f>
        <v>Geographic variation in photoperiodic response for the induction of pupal diapause in the Aristolochia-feeding butterfly Atrophaneura alcinous</v>
      </c>
      <c r="G2243" t="str">
        <f>VLOOKUP($D2243,metadata!$B$2:$S$450,4,FALSE)</f>
        <v>10.1303/aez.2005.347</v>
      </c>
      <c r="H2243" t="str">
        <f>VLOOKUP($D2243,metadata!$B$2:$S$450,5,FALSE)</f>
        <v>y</v>
      </c>
      <c r="I2243" t="str">
        <f>VLOOKUP($D2243,metadata!$B$2:$S$450,6,FALSE)</f>
        <v>a</v>
      </c>
      <c r="J2243" t="str">
        <f>VLOOKUP($D2243,metadata!$B$2:$S$450,7,FALSE)</f>
        <v>i</v>
      </c>
      <c r="K2243">
        <f>VLOOKUP($D2243,metadata!$B$2:$S$450,8,FALSE)</f>
        <v>7</v>
      </c>
      <c r="L2243">
        <f>VLOOKUP($D2243,metadata!$B$2:$S$450,9,FALSE)</f>
        <v>5</v>
      </c>
      <c r="M2243">
        <f>VLOOKUP($D2243,metadata!$B$2:$S$450,10,FALSE)</f>
        <v>0</v>
      </c>
      <c r="N2243" t="str">
        <f>VLOOKUP($D2243,metadata!$B$2:$S$450,11,FALSE)</f>
        <v>Atrophaneura alcinous</v>
      </c>
      <c r="O2243" t="str">
        <f>VLOOKUP($D2243,metadata!$B$2:$S$450,12,FALSE)</f>
        <v>lepidoptera</v>
      </c>
      <c r="P2243" t="str">
        <f>VLOOKUP($D2243,metadata!$B$2:$S$450,13,FALSE)</f>
        <v xml:space="preserve"> Fuchu</v>
      </c>
      <c r="Q2243">
        <f>VLOOKUP($D2243,metadata!$B$2:$S$450,14,FALSE)</f>
        <v>35.668968999999997</v>
      </c>
      <c r="R2243">
        <f>VLOOKUP($D2243,metadata!$B$2:$S$450,15,FALSE)</f>
        <v>139.47766899999999</v>
      </c>
      <c r="S2243">
        <f>VLOOKUP($D2243,metadata!$B$2:$S$450,16,FALSE)</f>
        <v>0.05</v>
      </c>
      <c r="T2243">
        <f>VLOOKUP($D2243,metadata!$B$2:$S$450,17,FALSE)</f>
        <v>50</v>
      </c>
      <c r="U2243">
        <f>VLOOKUP($D2243,metadata!$B$2:$S$450,18,FALSE)</f>
        <v>0</v>
      </c>
      <c r="V2243">
        <f>VLOOKUP($D2243,metadata!$B$2:$Z$450,19,FALSE)</f>
        <v>25</v>
      </c>
      <c r="W2243" t="str">
        <f>VLOOKUP($D2243,metadata!$B$2:$Z$450,20,FALSE)</f>
        <v>global average</v>
      </c>
      <c r="X2243">
        <f>VLOOKUP($D2243,metadata!$B$2:$Z$450,21,FALSE)</f>
        <v>0</v>
      </c>
      <c r="Y2243">
        <f>VLOOKUP($D2243,metadata!$B$2:$Z$450,22,FALSE)</f>
        <v>19</v>
      </c>
      <c r="Z2243">
        <f>VLOOKUP($D2243,metadata!$B$2:$Z$450,23,FALSE)</f>
        <v>0</v>
      </c>
      <c r="AA2243">
        <f>VLOOKUP($D2243,metadata!$B$2:$Z$450,24,FALSE)</f>
        <v>0</v>
      </c>
      <c r="AB2243">
        <f>VLOOKUP($D2243,metadata!$B$2:$Z$450,25,FALSE)</f>
        <v>0</v>
      </c>
    </row>
    <row r="2244" spans="3:28" x14ac:dyDescent="0.3">
      <c r="C2244">
        <v>2243</v>
      </c>
      <c r="D2244" s="11" t="str">
        <f t="shared" si="35"/>
        <v>19- Fuchu</v>
      </c>
      <c r="E2244" t="str">
        <f>VLOOKUP($D2244,metadata!$B$2:$S$450,2,FALSE)</f>
        <v>Kato, Y</v>
      </c>
      <c r="F2244" t="str">
        <f>VLOOKUP($D2244,metadata!$B$2:$S$450,3,FALSE)</f>
        <v>Geographic variation in photoperiodic response for the induction of pupal diapause in the Aristolochia-feeding butterfly Atrophaneura alcinous</v>
      </c>
      <c r="G2244" t="str">
        <f>VLOOKUP($D2244,metadata!$B$2:$S$450,4,FALSE)</f>
        <v>10.1303/aez.2005.347</v>
      </c>
      <c r="H2244" t="str">
        <f>VLOOKUP($D2244,metadata!$B$2:$S$450,5,FALSE)</f>
        <v>y</v>
      </c>
      <c r="I2244" t="str">
        <f>VLOOKUP($D2244,metadata!$B$2:$S$450,6,FALSE)</f>
        <v>a</v>
      </c>
      <c r="J2244" t="str">
        <f>VLOOKUP($D2244,metadata!$B$2:$S$450,7,FALSE)</f>
        <v>i</v>
      </c>
      <c r="K2244">
        <f>VLOOKUP($D2244,metadata!$B$2:$S$450,8,FALSE)</f>
        <v>7</v>
      </c>
      <c r="L2244">
        <f>VLOOKUP($D2244,metadata!$B$2:$S$450,9,FALSE)</f>
        <v>5</v>
      </c>
      <c r="M2244">
        <f>VLOOKUP($D2244,metadata!$B$2:$S$450,10,FALSE)</f>
        <v>0</v>
      </c>
      <c r="N2244" t="str">
        <f>VLOOKUP($D2244,metadata!$B$2:$S$450,11,FALSE)</f>
        <v>Atrophaneura alcinous</v>
      </c>
      <c r="O2244" t="str">
        <f>VLOOKUP($D2244,metadata!$B$2:$S$450,12,FALSE)</f>
        <v>lepidoptera</v>
      </c>
      <c r="P2244" t="str">
        <f>VLOOKUP($D2244,metadata!$B$2:$S$450,13,FALSE)</f>
        <v xml:space="preserve"> Fuchu</v>
      </c>
      <c r="Q2244">
        <f>VLOOKUP($D2244,metadata!$B$2:$S$450,14,FALSE)</f>
        <v>35.668968999999997</v>
      </c>
      <c r="R2244">
        <f>VLOOKUP($D2244,metadata!$B$2:$S$450,15,FALSE)</f>
        <v>139.47766899999999</v>
      </c>
      <c r="S2244">
        <f>VLOOKUP($D2244,metadata!$B$2:$S$450,16,FALSE)</f>
        <v>0.05</v>
      </c>
      <c r="T2244">
        <f>VLOOKUP($D2244,metadata!$B$2:$S$450,17,FALSE)</f>
        <v>50</v>
      </c>
      <c r="U2244">
        <f>VLOOKUP($D2244,metadata!$B$2:$S$450,18,FALSE)</f>
        <v>0</v>
      </c>
      <c r="V2244">
        <f>VLOOKUP($D2244,metadata!$B$2:$Z$450,19,FALSE)</f>
        <v>25</v>
      </c>
      <c r="W2244" t="str">
        <f>VLOOKUP($D2244,metadata!$B$2:$Z$450,20,FALSE)</f>
        <v>global average</v>
      </c>
      <c r="X2244">
        <f>VLOOKUP($D2244,metadata!$B$2:$Z$450,21,FALSE)</f>
        <v>0</v>
      </c>
      <c r="Y2244">
        <f>VLOOKUP($D2244,metadata!$B$2:$Z$450,22,FALSE)</f>
        <v>19</v>
      </c>
      <c r="Z2244">
        <f>VLOOKUP($D2244,metadata!$B$2:$Z$450,23,FALSE)</f>
        <v>0</v>
      </c>
      <c r="AA2244">
        <f>VLOOKUP($D2244,metadata!$B$2:$Z$450,24,FALSE)</f>
        <v>0</v>
      </c>
      <c r="AB2244">
        <f>VLOOKUP($D2244,metadata!$B$2:$Z$450,25,FALSE)</f>
        <v>0</v>
      </c>
    </row>
    <row r="2245" spans="3:28" x14ac:dyDescent="0.3">
      <c r="C2245">
        <v>2244</v>
      </c>
      <c r="D2245" s="11" t="str">
        <f t="shared" si="35"/>
        <v>19- Fuchu</v>
      </c>
      <c r="E2245" t="str">
        <f>VLOOKUP($D2245,metadata!$B$2:$S$450,2,FALSE)</f>
        <v>Kato, Y</v>
      </c>
      <c r="F2245" t="str">
        <f>VLOOKUP($D2245,metadata!$B$2:$S$450,3,FALSE)</f>
        <v>Geographic variation in photoperiodic response for the induction of pupal diapause in the Aristolochia-feeding butterfly Atrophaneura alcinous</v>
      </c>
      <c r="G2245" t="str">
        <f>VLOOKUP($D2245,metadata!$B$2:$S$450,4,FALSE)</f>
        <v>10.1303/aez.2005.347</v>
      </c>
      <c r="H2245" t="str">
        <f>VLOOKUP($D2245,metadata!$B$2:$S$450,5,FALSE)</f>
        <v>y</v>
      </c>
      <c r="I2245" t="str">
        <f>VLOOKUP($D2245,metadata!$B$2:$S$450,6,FALSE)</f>
        <v>a</v>
      </c>
      <c r="J2245" t="str">
        <f>VLOOKUP($D2245,metadata!$B$2:$S$450,7,FALSE)</f>
        <v>i</v>
      </c>
      <c r="K2245">
        <f>VLOOKUP($D2245,metadata!$B$2:$S$450,8,FALSE)</f>
        <v>7</v>
      </c>
      <c r="L2245">
        <f>VLOOKUP($D2245,metadata!$B$2:$S$450,9,FALSE)</f>
        <v>5</v>
      </c>
      <c r="M2245">
        <f>VLOOKUP($D2245,metadata!$B$2:$S$450,10,FALSE)</f>
        <v>0</v>
      </c>
      <c r="N2245" t="str">
        <f>VLOOKUP($D2245,metadata!$B$2:$S$450,11,FALSE)</f>
        <v>Atrophaneura alcinous</v>
      </c>
      <c r="O2245" t="str">
        <f>VLOOKUP($D2245,metadata!$B$2:$S$450,12,FALSE)</f>
        <v>lepidoptera</v>
      </c>
      <c r="P2245" t="str">
        <f>VLOOKUP($D2245,metadata!$B$2:$S$450,13,FALSE)</f>
        <v xml:space="preserve"> Fuchu</v>
      </c>
      <c r="Q2245">
        <f>VLOOKUP($D2245,metadata!$B$2:$S$450,14,FALSE)</f>
        <v>35.668968999999997</v>
      </c>
      <c r="R2245">
        <f>VLOOKUP($D2245,metadata!$B$2:$S$450,15,FALSE)</f>
        <v>139.47766899999999</v>
      </c>
      <c r="S2245">
        <f>VLOOKUP($D2245,metadata!$B$2:$S$450,16,FALSE)</f>
        <v>0.05</v>
      </c>
      <c r="T2245">
        <f>VLOOKUP($D2245,metadata!$B$2:$S$450,17,FALSE)</f>
        <v>50</v>
      </c>
      <c r="U2245">
        <f>VLOOKUP($D2245,metadata!$B$2:$S$450,18,FALSE)</f>
        <v>0</v>
      </c>
      <c r="V2245">
        <f>VLOOKUP($D2245,metadata!$B$2:$Z$450,19,FALSE)</f>
        <v>25</v>
      </c>
      <c r="W2245" t="str">
        <f>VLOOKUP($D2245,metadata!$B$2:$Z$450,20,FALSE)</f>
        <v>global average</v>
      </c>
      <c r="X2245">
        <f>VLOOKUP($D2245,metadata!$B$2:$Z$450,21,FALSE)</f>
        <v>0</v>
      </c>
      <c r="Y2245">
        <f>VLOOKUP($D2245,metadata!$B$2:$Z$450,22,FALSE)</f>
        <v>19</v>
      </c>
      <c r="Z2245">
        <f>VLOOKUP($D2245,metadata!$B$2:$Z$450,23,FALSE)</f>
        <v>0</v>
      </c>
      <c r="AA2245">
        <f>VLOOKUP($D2245,metadata!$B$2:$Z$450,24,FALSE)</f>
        <v>0</v>
      </c>
      <c r="AB2245">
        <f>VLOOKUP($D2245,metadata!$B$2:$Z$450,25,FALSE)</f>
        <v>0</v>
      </c>
    </row>
    <row r="2246" spans="3:28" x14ac:dyDescent="0.3">
      <c r="C2246">
        <v>2245</v>
      </c>
      <c r="D2246" s="11" t="str">
        <f t="shared" si="35"/>
        <v>19- Fuchu</v>
      </c>
      <c r="E2246" t="str">
        <f>VLOOKUP($D2246,metadata!$B$2:$S$450,2,FALSE)</f>
        <v>Kato, Y</v>
      </c>
      <c r="F2246" t="str">
        <f>VLOOKUP($D2246,metadata!$B$2:$S$450,3,FALSE)</f>
        <v>Geographic variation in photoperiodic response for the induction of pupal diapause in the Aristolochia-feeding butterfly Atrophaneura alcinous</v>
      </c>
      <c r="G2246" t="str">
        <f>VLOOKUP($D2246,metadata!$B$2:$S$450,4,FALSE)</f>
        <v>10.1303/aez.2005.347</v>
      </c>
      <c r="H2246" t="str">
        <f>VLOOKUP($D2246,metadata!$B$2:$S$450,5,FALSE)</f>
        <v>y</v>
      </c>
      <c r="I2246" t="str">
        <f>VLOOKUP($D2246,metadata!$B$2:$S$450,6,FALSE)</f>
        <v>a</v>
      </c>
      <c r="J2246" t="str">
        <f>VLOOKUP($D2246,metadata!$B$2:$S$450,7,FALSE)</f>
        <v>i</v>
      </c>
      <c r="K2246">
        <f>VLOOKUP($D2246,metadata!$B$2:$S$450,8,FALSE)</f>
        <v>7</v>
      </c>
      <c r="L2246">
        <f>VLOOKUP($D2246,metadata!$B$2:$S$450,9,FALSE)</f>
        <v>5</v>
      </c>
      <c r="M2246">
        <f>VLOOKUP($D2246,metadata!$B$2:$S$450,10,FALSE)</f>
        <v>0</v>
      </c>
      <c r="N2246" t="str">
        <f>VLOOKUP($D2246,metadata!$B$2:$S$450,11,FALSE)</f>
        <v>Atrophaneura alcinous</v>
      </c>
      <c r="O2246" t="str">
        <f>VLOOKUP($D2246,metadata!$B$2:$S$450,12,FALSE)</f>
        <v>lepidoptera</v>
      </c>
      <c r="P2246" t="str">
        <f>VLOOKUP($D2246,metadata!$B$2:$S$450,13,FALSE)</f>
        <v xml:space="preserve"> Fuchu</v>
      </c>
      <c r="Q2246">
        <f>VLOOKUP($D2246,metadata!$B$2:$S$450,14,FALSE)</f>
        <v>35.668968999999997</v>
      </c>
      <c r="R2246">
        <f>VLOOKUP($D2246,metadata!$B$2:$S$450,15,FALSE)</f>
        <v>139.47766899999999</v>
      </c>
      <c r="S2246">
        <f>VLOOKUP($D2246,metadata!$B$2:$S$450,16,FALSE)</f>
        <v>0.05</v>
      </c>
      <c r="T2246">
        <f>VLOOKUP($D2246,metadata!$B$2:$S$450,17,FALSE)</f>
        <v>50</v>
      </c>
      <c r="U2246">
        <f>VLOOKUP($D2246,metadata!$B$2:$S$450,18,FALSE)</f>
        <v>0</v>
      </c>
      <c r="V2246">
        <f>VLOOKUP($D2246,metadata!$B$2:$Z$450,19,FALSE)</f>
        <v>25</v>
      </c>
      <c r="W2246" t="str">
        <f>VLOOKUP($D2246,metadata!$B$2:$Z$450,20,FALSE)</f>
        <v>global average</v>
      </c>
      <c r="X2246">
        <f>VLOOKUP($D2246,metadata!$B$2:$Z$450,21,FALSE)</f>
        <v>0</v>
      </c>
      <c r="Y2246">
        <f>VLOOKUP($D2246,metadata!$B$2:$Z$450,22,FALSE)</f>
        <v>19</v>
      </c>
      <c r="Z2246">
        <f>VLOOKUP($D2246,metadata!$B$2:$Z$450,23,FALSE)</f>
        <v>0</v>
      </c>
      <c r="AA2246">
        <f>VLOOKUP($D2246,metadata!$B$2:$Z$450,24,FALSE)</f>
        <v>0</v>
      </c>
      <c r="AB2246">
        <f>VLOOKUP($D2246,metadata!$B$2:$Z$450,25,FALSE)</f>
        <v>0</v>
      </c>
    </row>
    <row r="2247" spans="3:28" x14ac:dyDescent="0.3">
      <c r="C2247">
        <v>2246</v>
      </c>
      <c r="D2247" s="11" t="str">
        <f t="shared" si="35"/>
        <v>19- Fuchu</v>
      </c>
      <c r="E2247" t="str">
        <f>VLOOKUP($D2247,metadata!$B$2:$S$450,2,FALSE)</f>
        <v>Kato, Y</v>
      </c>
      <c r="F2247" t="str">
        <f>VLOOKUP($D2247,metadata!$B$2:$S$450,3,FALSE)</f>
        <v>Geographic variation in photoperiodic response for the induction of pupal diapause in the Aristolochia-feeding butterfly Atrophaneura alcinous</v>
      </c>
      <c r="G2247" t="str">
        <f>VLOOKUP($D2247,metadata!$B$2:$S$450,4,FALSE)</f>
        <v>10.1303/aez.2005.347</v>
      </c>
      <c r="H2247" t="str">
        <f>VLOOKUP($D2247,metadata!$B$2:$S$450,5,FALSE)</f>
        <v>y</v>
      </c>
      <c r="I2247" t="str">
        <f>VLOOKUP($D2247,metadata!$B$2:$S$450,6,FALSE)</f>
        <v>a</v>
      </c>
      <c r="J2247" t="str">
        <f>VLOOKUP($D2247,metadata!$B$2:$S$450,7,FALSE)</f>
        <v>i</v>
      </c>
      <c r="K2247">
        <f>VLOOKUP($D2247,metadata!$B$2:$S$450,8,FALSE)</f>
        <v>7</v>
      </c>
      <c r="L2247">
        <f>VLOOKUP($D2247,metadata!$B$2:$S$450,9,FALSE)</f>
        <v>5</v>
      </c>
      <c r="M2247">
        <f>VLOOKUP($D2247,metadata!$B$2:$S$450,10,FALSE)</f>
        <v>0</v>
      </c>
      <c r="N2247" t="str">
        <f>VLOOKUP($D2247,metadata!$B$2:$S$450,11,FALSE)</f>
        <v>Atrophaneura alcinous</v>
      </c>
      <c r="O2247" t="str">
        <f>VLOOKUP($D2247,metadata!$B$2:$S$450,12,FALSE)</f>
        <v>lepidoptera</v>
      </c>
      <c r="P2247" t="str">
        <f>VLOOKUP($D2247,metadata!$B$2:$S$450,13,FALSE)</f>
        <v xml:space="preserve"> Fuchu</v>
      </c>
      <c r="Q2247">
        <f>VLOOKUP($D2247,metadata!$B$2:$S$450,14,FALSE)</f>
        <v>35.668968999999997</v>
      </c>
      <c r="R2247">
        <f>VLOOKUP($D2247,metadata!$B$2:$S$450,15,FALSE)</f>
        <v>139.47766899999999</v>
      </c>
      <c r="S2247">
        <f>VLOOKUP($D2247,metadata!$B$2:$S$450,16,FALSE)</f>
        <v>0.05</v>
      </c>
      <c r="T2247">
        <f>VLOOKUP($D2247,metadata!$B$2:$S$450,17,FALSE)</f>
        <v>50</v>
      </c>
      <c r="U2247">
        <f>VLOOKUP($D2247,metadata!$B$2:$S$450,18,FALSE)</f>
        <v>0</v>
      </c>
      <c r="V2247">
        <f>VLOOKUP($D2247,metadata!$B$2:$Z$450,19,FALSE)</f>
        <v>25</v>
      </c>
      <c r="W2247" t="str">
        <f>VLOOKUP($D2247,metadata!$B$2:$Z$450,20,FALSE)</f>
        <v>global average</v>
      </c>
      <c r="X2247">
        <f>VLOOKUP($D2247,metadata!$B$2:$Z$450,21,FALSE)</f>
        <v>0</v>
      </c>
      <c r="Y2247">
        <f>VLOOKUP($D2247,metadata!$B$2:$Z$450,22,FALSE)</f>
        <v>19</v>
      </c>
      <c r="Z2247">
        <f>VLOOKUP($D2247,metadata!$B$2:$Z$450,23,FALSE)</f>
        <v>0</v>
      </c>
      <c r="AA2247">
        <f>VLOOKUP($D2247,metadata!$B$2:$Z$450,24,FALSE)</f>
        <v>0</v>
      </c>
      <c r="AB2247">
        <f>VLOOKUP($D2247,metadata!$B$2:$Z$450,25,FALSE)</f>
        <v>0</v>
      </c>
    </row>
    <row r="2248" spans="3:28" x14ac:dyDescent="0.3">
      <c r="C2248">
        <v>2247</v>
      </c>
      <c r="D2248" s="11" t="str">
        <f t="shared" si="35"/>
        <v>19- Fuchu</v>
      </c>
      <c r="E2248" t="str">
        <f>VLOOKUP($D2248,metadata!$B$2:$S$450,2,FALSE)</f>
        <v>Kato, Y</v>
      </c>
      <c r="F2248" t="str">
        <f>VLOOKUP($D2248,metadata!$B$2:$S$450,3,FALSE)</f>
        <v>Geographic variation in photoperiodic response for the induction of pupal diapause in the Aristolochia-feeding butterfly Atrophaneura alcinous</v>
      </c>
      <c r="G2248" t="str">
        <f>VLOOKUP($D2248,metadata!$B$2:$S$450,4,FALSE)</f>
        <v>10.1303/aez.2005.347</v>
      </c>
      <c r="H2248" t="str">
        <f>VLOOKUP($D2248,metadata!$B$2:$S$450,5,FALSE)</f>
        <v>y</v>
      </c>
      <c r="I2248" t="str">
        <f>VLOOKUP($D2248,metadata!$B$2:$S$450,6,FALSE)</f>
        <v>a</v>
      </c>
      <c r="J2248" t="str">
        <f>VLOOKUP($D2248,metadata!$B$2:$S$450,7,FALSE)</f>
        <v>i</v>
      </c>
      <c r="K2248">
        <f>VLOOKUP($D2248,metadata!$B$2:$S$450,8,FALSE)</f>
        <v>7</v>
      </c>
      <c r="L2248">
        <f>VLOOKUP($D2248,metadata!$B$2:$S$450,9,FALSE)</f>
        <v>5</v>
      </c>
      <c r="M2248">
        <f>VLOOKUP($D2248,metadata!$B$2:$S$450,10,FALSE)</f>
        <v>0</v>
      </c>
      <c r="N2248" t="str">
        <f>VLOOKUP($D2248,metadata!$B$2:$S$450,11,FALSE)</f>
        <v>Atrophaneura alcinous</v>
      </c>
      <c r="O2248" t="str">
        <f>VLOOKUP($D2248,metadata!$B$2:$S$450,12,FALSE)</f>
        <v>lepidoptera</v>
      </c>
      <c r="P2248" t="str">
        <f>VLOOKUP($D2248,metadata!$B$2:$S$450,13,FALSE)</f>
        <v xml:space="preserve"> Fuchu</v>
      </c>
      <c r="Q2248">
        <f>VLOOKUP($D2248,metadata!$B$2:$S$450,14,FALSE)</f>
        <v>35.668968999999997</v>
      </c>
      <c r="R2248">
        <f>VLOOKUP($D2248,metadata!$B$2:$S$450,15,FALSE)</f>
        <v>139.47766899999999</v>
      </c>
      <c r="S2248">
        <f>VLOOKUP($D2248,metadata!$B$2:$S$450,16,FALSE)</f>
        <v>0.05</v>
      </c>
      <c r="T2248">
        <f>VLOOKUP($D2248,metadata!$B$2:$S$450,17,FALSE)</f>
        <v>50</v>
      </c>
      <c r="U2248">
        <f>VLOOKUP($D2248,metadata!$B$2:$S$450,18,FALSE)</f>
        <v>0</v>
      </c>
      <c r="V2248">
        <f>VLOOKUP($D2248,metadata!$B$2:$Z$450,19,FALSE)</f>
        <v>25</v>
      </c>
      <c r="W2248" t="str">
        <f>VLOOKUP($D2248,metadata!$B$2:$Z$450,20,FALSE)</f>
        <v>global average</v>
      </c>
      <c r="X2248">
        <f>VLOOKUP($D2248,metadata!$B$2:$Z$450,21,FALSE)</f>
        <v>0</v>
      </c>
      <c r="Y2248">
        <f>VLOOKUP($D2248,metadata!$B$2:$Z$450,22,FALSE)</f>
        <v>19</v>
      </c>
      <c r="Z2248">
        <f>VLOOKUP($D2248,metadata!$B$2:$Z$450,23,FALSE)</f>
        <v>0</v>
      </c>
      <c r="AA2248">
        <f>VLOOKUP($D2248,metadata!$B$2:$Z$450,24,FALSE)</f>
        <v>0</v>
      </c>
      <c r="AB2248">
        <f>VLOOKUP($D2248,metadata!$B$2:$Z$450,25,FALSE)</f>
        <v>0</v>
      </c>
    </row>
    <row r="2249" spans="3:28" x14ac:dyDescent="0.3">
      <c r="C2249">
        <v>2248</v>
      </c>
      <c r="D2249" s="11" t="str">
        <f t="shared" si="35"/>
        <v>19- Fuchu</v>
      </c>
      <c r="E2249" t="str">
        <f>VLOOKUP($D2249,metadata!$B$2:$S$450,2,FALSE)</f>
        <v>Kato, Y</v>
      </c>
      <c r="F2249" t="str">
        <f>VLOOKUP($D2249,metadata!$B$2:$S$450,3,FALSE)</f>
        <v>Geographic variation in photoperiodic response for the induction of pupal diapause in the Aristolochia-feeding butterfly Atrophaneura alcinous</v>
      </c>
      <c r="G2249" t="str">
        <f>VLOOKUP($D2249,metadata!$B$2:$S$450,4,FALSE)</f>
        <v>10.1303/aez.2005.347</v>
      </c>
      <c r="H2249" t="str">
        <f>VLOOKUP($D2249,metadata!$B$2:$S$450,5,FALSE)</f>
        <v>y</v>
      </c>
      <c r="I2249" t="str">
        <f>VLOOKUP($D2249,metadata!$B$2:$S$450,6,FALSE)</f>
        <v>a</v>
      </c>
      <c r="J2249" t="str">
        <f>VLOOKUP($D2249,metadata!$B$2:$S$450,7,FALSE)</f>
        <v>i</v>
      </c>
      <c r="K2249">
        <f>VLOOKUP($D2249,metadata!$B$2:$S$450,8,FALSE)</f>
        <v>7</v>
      </c>
      <c r="L2249">
        <f>VLOOKUP($D2249,metadata!$B$2:$S$450,9,FALSE)</f>
        <v>5</v>
      </c>
      <c r="M2249">
        <f>VLOOKUP($D2249,metadata!$B$2:$S$450,10,FALSE)</f>
        <v>0</v>
      </c>
      <c r="N2249" t="str">
        <f>VLOOKUP($D2249,metadata!$B$2:$S$450,11,FALSE)</f>
        <v>Atrophaneura alcinous</v>
      </c>
      <c r="O2249" t="str">
        <f>VLOOKUP($D2249,metadata!$B$2:$S$450,12,FALSE)</f>
        <v>lepidoptera</v>
      </c>
      <c r="P2249" t="str">
        <f>VLOOKUP($D2249,metadata!$B$2:$S$450,13,FALSE)</f>
        <v xml:space="preserve"> Fuchu</v>
      </c>
      <c r="Q2249">
        <f>VLOOKUP($D2249,metadata!$B$2:$S$450,14,FALSE)</f>
        <v>35.668968999999997</v>
      </c>
      <c r="R2249">
        <f>VLOOKUP($D2249,metadata!$B$2:$S$450,15,FALSE)</f>
        <v>139.47766899999999</v>
      </c>
      <c r="S2249">
        <f>VLOOKUP($D2249,metadata!$B$2:$S$450,16,FALSE)</f>
        <v>0.05</v>
      </c>
      <c r="T2249">
        <f>VLOOKUP($D2249,metadata!$B$2:$S$450,17,FALSE)</f>
        <v>50</v>
      </c>
      <c r="U2249">
        <f>VLOOKUP($D2249,metadata!$B$2:$S$450,18,FALSE)</f>
        <v>0</v>
      </c>
      <c r="V2249">
        <f>VLOOKUP($D2249,metadata!$B$2:$Z$450,19,FALSE)</f>
        <v>25</v>
      </c>
      <c r="W2249" t="str">
        <f>VLOOKUP($D2249,metadata!$B$2:$Z$450,20,FALSE)</f>
        <v>global average</v>
      </c>
      <c r="X2249">
        <f>VLOOKUP($D2249,metadata!$B$2:$Z$450,21,FALSE)</f>
        <v>0</v>
      </c>
      <c r="Y2249">
        <f>VLOOKUP($D2249,metadata!$B$2:$Z$450,22,FALSE)</f>
        <v>19</v>
      </c>
      <c r="Z2249">
        <f>VLOOKUP($D2249,metadata!$B$2:$Z$450,23,FALSE)</f>
        <v>0</v>
      </c>
      <c r="AA2249">
        <f>VLOOKUP($D2249,metadata!$B$2:$Z$450,24,FALSE)</f>
        <v>0</v>
      </c>
      <c r="AB2249">
        <f>VLOOKUP($D2249,metadata!$B$2:$Z$450,25,FALSE)</f>
        <v>0</v>
      </c>
    </row>
    <row r="2250" spans="3:28" x14ac:dyDescent="0.3">
      <c r="C2250">
        <v>2249</v>
      </c>
      <c r="D2250" s="11" t="str">
        <f t="shared" si="35"/>
        <v>19- Fuchu</v>
      </c>
      <c r="E2250" t="str">
        <f>VLOOKUP($D2250,metadata!$B$2:$S$450,2,FALSE)</f>
        <v>Kato, Y</v>
      </c>
      <c r="F2250" t="str">
        <f>VLOOKUP($D2250,metadata!$B$2:$S$450,3,FALSE)</f>
        <v>Geographic variation in photoperiodic response for the induction of pupal diapause in the Aristolochia-feeding butterfly Atrophaneura alcinous</v>
      </c>
      <c r="G2250" t="str">
        <f>VLOOKUP($D2250,metadata!$B$2:$S$450,4,FALSE)</f>
        <v>10.1303/aez.2005.347</v>
      </c>
      <c r="H2250" t="str">
        <f>VLOOKUP($D2250,metadata!$B$2:$S$450,5,FALSE)</f>
        <v>y</v>
      </c>
      <c r="I2250" t="str">
        <f>VLOOKUP($D2250,metadata!$B$2:$S$450,6,FALSE)</f>
        <v>a</v>
      </c>
      <c r="J2250" t="str">
        <f>VLOOKUP($D2250,metadata!$B$2:$S$450,7,FALSE)</f>
        <v>i</v>
      </c>
      <c r="K2250">
        <f>VLOOKUP($D2250,metadata!$B$2:$S$450,8,FALSE)</f>
        <v>7</v>
      </c>
      <c r="L2250">
        <f>VLOOKUP($D2250,metadata!$B$2:$S$450,9,FALSE)</f>
        <v>5</v>
      </c>
      <c r="M2250">
        <f>VLOOKUP($D2250,metadata!$B$2:$S$450,10,FALSE)</f>
        <v>0</v>
      </c>
      <c r="N2250" t="str">
        <f>VLOOKUP($D2250,metadata!$B$2:$S$450,11,FALSE)</f>
        <v>Atrophaneura alcinous</v>
      </c>
      <c r="O2250" t="str">
        <f>VLOOKUP($D2250,metadata!$B$2:$S$450,12,FALSE)</f>
        <v>lepidoptera</v>
      </c>
      <c r="P2250" t="str">
        <f>VLOOKUP($D2250,metadata!$B$2:$S$450,13,FALSE)</f>
        <v xml:space="preserve"> Fuchu</v>
      </c>
      <c r="Q2250">
        <f>VLOOKUP($D2250,metadata!$B$2:$S$450,14,FALSE)</f>
        <v>35.668968999999997</v>
      </c>
      <c r="R2250">
        <f>VLOOKUP($D2250,metadata!$B$2:$S$450,15,FALSE)</f>
        <v>139.47766899999999</v>
      </c>
      <c r="S2250">
        <f>VLOOKUP($D2250,metadata!$B$2:$S$450,16,FALSE)</f>
        <v>0.05</v>
      </c>
      <c r="T2250">
        <f>VLOOKUP($D2250,metadata!$B$2:$S$450,17,FALSE)</f>
        <v>50</v>
      </c>
      <c r="U2250">
        <f>VLOOKUP($D2250,metadata!$B$2:$S$450,18,FALSE)</f>
        <v>0</v>
      </c>
      <c r="V2250">
        <f>VLOOKUP($D2250,metadata!$B$2:$Z$450,19,FALSE)</f>
        <v>25</v>
      </c>
      <c r="W2250" t="str">
        <f>VLOOKUP($D2250,metadata!$B$2:$Z$450,20,FALSE)</f>
        <v>global average</v>
      </c>
      <c r="X2250">
        <f>VLOOKUP($D2250,metadata!$B$2:$Z$450,21,FALSE)</f>
        <v>0</v>
      </c>
      <c r="Y2250">
        <f>VLOOKUP($D2250,metadata!$B$2:$Z$450,22,FALSE)</f>
        <v>19</v>
      </c>
      <c r="Z2250">
        <f>VLOOKUP($D2250,metadata!$B$2:$Z$450,23,FALSE)</f>
        <v>0</v>
      </c>
      <c r="AA2250">
        <f>VLOOKUP($D2250,metadata!$B$2:$Z$450,24,FALSE)</f>
        <v>0</v>
      </c>
      <c r="AB2250">
        <f>VLOOKUP($D2250,metadata!$B$2:$Z$450,25,FALSE)</f>
        <v>0</v>
      </c>
    </row>
    <row r="2251" spans="3:28" x14ac:dyDescent="0.3">
      <c r="C2251">
        <v>2250</v>
      </c>
      <c r="D2251" s="11" t="str">
        <f t="shared" si="35"/>
        <v>19- Fuchu</v>
      </c>
      <c r="E2251" t="str">
        <f>VLOOKUP($D2251,metadata!$B$2:$S$450,2,FALSE)</f>
        <v>Kato, Y</v>
      </c>
      <c r="F2251" t="str">
        <f>VLOOKUP($D2251,metadata!$B$2:$S$450,3,FALSE)</f>
        <v>Geographic variation in photoperiodic response for the induction of pupal diapause in the Aristolochia-feeding butterfly Atrophaneura alcinous</v>
      </c>
      <c r="G2251" t="str">
        <f>VLOOKUP($D2251,metadata!$B$2:$S$450,4,FALSE)</f>
        <v>10.1303/aez.2005.347</v>
      </c>
      <c r="H2251" t="str">
        <f>VLOOKUP($D2251,metadata!$B$2:$S$450,5,FALSE)</f>
        <v>y</v>
      </c>
      <c r="I2251" t="str">
        <f>VLOOKUP($D2251,metadata!$B$2:$S$450,6,FALSE)</f>
        <v>a</v>
      </c>
      <c r="J2251" t="str">
        <f>VLOOKUP($D2251,metadata!$B$2:$S$450,7,FALSE)</f>
        <v>i</v>
      </c>
      <c r="K2251">
        <f>VLOOKUP($D2251,metadata!$B$2:$S$450,8,FALSE)</f>
        <v>7</v>
      </c>
      <c r="L2251">
        <f>VLOOKUP($D2251,metadata!$B$2:$S$450,9,FALSE)</f>
        <v>5</v>
      </c>
      <c r="M2251">
        <f>VLOOKUP($D2251,metadata!$B$2:$S$450,10,FALSE)</f>
        <v>0</v>
      </c>
      <c r="N2251" t="str">
        <f>VLOOKUP($D2251,metadata!$B$2:$S$450,11,FALSE)</f>
        <v>Atrophaneura alcinous</v>
      </c>
      <c r="O2251" t="str">
        <f>VLOOKUP($D2251,metadata!$B$2:$S$450,12,FALSE)</f>
        <v>lepidoptera</v>
      </c>
      <c r="P2251" t="str">
        <f>VLOOKUP($D2251,metadata!$B$2:$S$450,13,FALSE)</f>
        <v xml:space="preserve"> Fuchu</v>
      </c>
      <c r="Q2251">
        <f>VLOOKUP($D2251,metadata!$B$2:$S$450,14,FALSE)</f>
        <v>35.668968999999997</v>
      </c>
      <c r="R2251">
        <f>VLOOKUP($D2251,metadata!$B$2:$S$450,15,FALSE)</f>
        <v>139.47766899999999</v>
      </c>
      <c r="S2251">
        <f>VLOOKUP($D2251,metadata!$B$2:$S$450,16,FALSE)</f>
        <v>0.05</v>
      </c>
      <c r="T2251">
        <f>VLOOKUP($D2251,metadata!$B$2:$S$450,17,FALSE)</f>
        <v>50</v>
      </c>
      <c r="U2251">
        <f>VLOOKUP($D2251,metadata!$B$2:$S$450,18,FALSE)</f>
        <v>0</v>
      </c>
      <c r="V2251">
        <f>VLOOKUP($D2251,metadata!$B$2:$Z$450,19,FALSE)</f>
        <v>25</v>
      </c>
      <c r="W2251" t="str">
        <f>VLOOKUP($D2251,metadata!$B$2:$Z$450,20,FALSE)</f>
        <v>global average</v>
      </c>
      <c r="X2251">
        <f>VLOOKUP($D2251,metadata!$B$2:$Z$450,21,FALSE)</f>
        <v>0</v>
      </c>
      <c r="Y2251">
        <f>VLOOKUP($D2251,metadata!$B$2:$Z$450,22,FALSE)</f>
        <v>19</v>
      </c>
      <c r="Z2251">
        <f>VLOOKUP($D2251,metadata!$B$2:$Z$450,23,FALSE)</f>
        <v>0</v>
      </c>
      <c r="AA2251">
        <f>VLOOKUP($D2251,metadata!$B$2:$Z$450,24,FALSE)</f>
        <v>0</v>
      </c>
      <c r="AB2251">
        <f>VLOOKUP($D2251,metadata!$B$2:$Z$450,25,FALSE)</f>
        <v>0</v>
      </c>
    </row>
    <row r="2252" spans="3:28" x14ac:dyDescent="0.3">
      <c r="C2252">
        <v>2251</v>
      </c>
      <c r="D2252" s="11" t="str">
        <f t="shared" si="35"/>
        <v>19- Fuchu</v>
      </c>
      <c r="E2252" t="str">
        <f>VLOOKUP($D2252,metadata!$B$2:$S$450,2,FALSE)</f>
        <v>Kato, Y</v>
      </c>
      <c r="F2252" t="str">
        <f>VLOOKUP($D2252,metadata!$B$2:$S$450,3,FALSE)</f>
        <v>Geographic variation in photoperiodic response for the induction of pupal diapause in the Aristolochia-feeding butterfly Atrophaneura alcinous</v>
      </c>
      <c r="G2252" t="str">
        <f>VLOOKUP($D2252,metadata!$B$2:$S$450,4,FALSE)</f>
        <v>10.1303/aez.2005.347</v>
      </c>
      <c r="H2252" t="str">
        <f>VLOOKUP($D2252,metadata!$B$2:$S$450,5,FALSE)</f>
        <v>y</v>
      </c>
      <c r="I2252" t="str">
        <f>VLOOKUP($D2252,metadata!$B$2:$S$450,6,FALSE)</f>
        <v>a</v>
      </c>
      <c r="J2252" t="str">
        <f>VLOOKUP($D2252,metadata!$B$2:$S$450,7,FALSE)</f>
        <v>i</v>
      </c>
      <c r="K2252">
        <f>VLOOKUP($D2252,metadata!$B$2:$S$450,8,FALSE)</f>
        <v>7</v>
      </c>
      <c r="L2252">
        <f>VLOOKUP($D2252,metadata!$B$2:$S$450,9,FALSE)</f>
        <v>5</v>
      </c>
      <c r="M2252">
        <f>VLOOKUP($D2252,metadata!$B$2:$S$450,10,FALSE)</f>
        <v>0</v>
      </c>
      <c r="N2252" t="str">
        <f>VLOOKUP($D2252,metadata!$B$2:$S$450,11,FALSE)</f>
        <v>Atrophaneura alcinous</v>
      </c>
      <c r="O2252" t="str">
        <f>VLOOKUP($D2252,metadata!$B$2:$S$450,12,FALSE)</f>
        <v>lepidoptera</v>
      </c>
      <c r="P2252" t="str">
        <f>VLOOKUP($D2252,metadata!$B$2:$S$450,13,FALSE)</f>
        <v xml:space="preserve"> Fuchu</v>
      </c>
      <c r="Q2252">
        <f>VLOOKUP($D2252,metadata!$B$2:$S$450,14,FALSE)</f>
        <v>35.668968999999997</v>
      </c>
      <c r="R2252">
        <f>VLOOKUP($D2252,metadata!$B$2:$S$450,15,FALSE)</f>
        <v>139.47766899999999</v>
      </c>
      <c r="S2252">
        <f>VLOOKUP($D2252,metadata!$B$2:$S$450,16,FALSE)</f>
        <v>0.05</v>
      </c>
      <c r="T2252">
        <f>VLOOKUP($D2252,metadata!$B$2:$S$450,17,FALSE)</f>
        <v>50</v>
      </c>
      <c r="U2252">
        <f>VLOOKUP($D2252,metadata!$B$2:$S$450,18,FALSE)</f>
        <v>0</v>
      </c>
      <c r="V2252">
        <f>VLOOKUP($D2252,metadata!$B$2:$Z$450,19,FALSE)</f>
        <v>25</v>
      </c>
      <c r="W2252" t="str">
        <f>VLOOKUP($D2252,metadata!$B$2:$Z$450,20,FALSE)</f>
        <v>global average</v>
      </c>
      <c r="X2252">
        <f>VLOOKUP($D2252,metadata!$B$2:$Z$450,21,FALSE)</f>
        <v>0</v>
      </c>
      <c r="Y2252">
        <f>VLOOKUP($D2252,metadata!$B$2:$Z$450,22,FALSE)</f>
        <v>19</v>
      </c>
      <c r="Z2252">
        <f>VLOOKUP($D2252,metadata!$B$2:$Z$450,23,FALSE)</f>
        <v>0</v>
      </c>
      <c r="AA2252">
        <f>VLOOKUP($D2252,metadata!$B$2:$Z$450,24,FALSE)</f>
        <v>0</v>
      </c>
      <c r="AB2252">
        <f>VLOOKUP($D2252,metadata!$B$2:$Z$450,25,FALSE)</f>
        <v>0</v>
      </c>
    </row>
    <row r="2253" spans="3:28" x14ac:dyDescent="0.3">
      <c r="C2253">
        <v>2252</v>
      </c>
      <c r="D2253" s="11" t="str">
        <f t="shared" si="35"/>
        <v>19- Fuchu</v>
      </c>
      <c r="E2253" t="str">
        <f>VLOOKUP($D2253,metadata!$B$2:$S$450,2,FALSE)</f>
        <v>Kato, Y</v>
      </c>
      <c r="F2253" t="str">
        <f>VLOOKUP($D2253,metadata!$B$2:$S$450,3,FALSE)</f>
        <v>Geographic variation in photoperiodic response for the induction of pupal diapause in the Aristolochia-feeding butterfly Atrophaneura alcinous</v>
      </c>
      <c r="G2253" t="str">
        <f>VLOOKUP($D2253,metadata!$B$2:$S$450,4,FALSE)</f>
        <v>10.1303/aez.2005.347</v>
      </c>
      <c r="H2253" t="str">
        <f>VLOOKUP($D2253,metadata!$B$2:$S$450,5,FALSE)</f>
        <v>y</v>
      </c>
      <c r="I2253" t="str">
        <f>VLOOKUP($D2253,metadata!$B$2:$S$450,6,FALSE)</f>
        <v>a</v>
      </c>
      <c r="J2253" t="str">
        <f>VLOOKUP($D2253,metadata!$B$2:$S$450,7,FALSE)</f>
        <v>i</v>
      </c>
      <c r="K2253">
        <f>VLOOKUP($D2253,metadata!$B$2:$S$450,8,FALSE)</f>
        <v>7</v>
      </c>
      <c r="L2253">
        <f>VLOOKUP($D2253,metadata!$B$2:$S$450,9,FALSE)</f>
        <v>5</v>
      </c>
      <c r="M2253">
        <f>VLOOKUP($D2253,metadata!$B$2:$S$450,10,FALSE)</f>
        <v>0</v>
      </c>
      <c r="N2253" t="str">
        <f>VLOOKUP($D2253,metadata!$B$2:$S$450,11,FALSE)</f>
        <v>Atrophaneura alcinous</v>
      </c>
      <c r="O2253" t="str">
        <f>VLOOKUP($D2253,metadata!$B$2:$S$450,12,FALSE)</f>
        <v>lepidoptera</v>
      </c>
      <c r="P2253" t="str">
        <f>VLOOKUP($D2253,metadata!$B$2:$S$450,13,FALSE)</f>
        <v xml:space="preserve"> Fuchu</v>
      </c>
      <c r="Q2253">
        <f>VLOOKUP($D2253,metadata!$B$2:$S$450,14,FALSE)</f>
        <v>35.668968999999997</v>
      </c>
      <c r="R2253">
        <f>VLOOKUP($D2253,metadata!$B$2:$S$450,15,FALSE)</f>
        <v>139.47766899999999</v>
      </c>
      <c r="S2253">
        <f>VLOOKUP($D2253,metadata!$B$2:$S$450,16,FALSE)</f>
        <v>0.05</v>
      </c>
      <c r="T2253">
        <f>VLOOKUP($D2253,metadata!$B$2:$S$450,17,FALSE)</f>
        <v>50</v>
      </c>
      <c r="U2253">
        <f>VLOOKUP($D2253,metadata!$B$2:$S$450,18,FALSE)</f>
        <v>0</v>
      </c>
      <c r="V2253">
        <f>VLOOKUP($D2253,metadata!$B$2:$Z$450,19,FALSE)</f>
        <v>25</v>
      </c>
      <c r="W2253" t="str">
        <f>VLOOKUP($D2253,metadata!$B$2:$Z$450,20,FALSE)</f>
        <v>global average</v>
      </c>
      <c r="X2253">
        <f>VLOOKUP($D2253,metadata!$B$2:$Z$450,21,FALSE)</f>
        <v>0</v>
      </c>
      <c r="Y2253">
        <f>VLOOKUP($D2253,metadata!$B$2:$Z$450,22,FALSE)</f>
        <v>19</v>
      </c>
      <c r="Z2253">
        <f>VLOOKUP($D2253,metadata!$B$2:$Z$450,23,FALSE)</f>
        <v>0</v>
      </c>
      <c r="AA2253">
        <f>VLOOKUP($D2253,metadata!$B$2:$Z$450,24,FALSE)</f>
        <v>0</v>
      </c>
      <c r="AB2253">
        <f>VLOOKUP($D2253,metadata!$B$2:$Z$450,25,FALSE)</f>
        <v>0</v>
      </c>
    </row>
    <row r="2254" spans="3:28" x14ac:dyDescent="0.3">
      <c r="C2254">
        <v>2253</v>
      </c>
      <c r="D2254" s="11" t="str">
        <f t="shared" si="35"/>
        <v>19- Fuchu</v>
      </c>
      <c r="E2254" t="str">
        <f>VLOOKUP($D2254,metadata!$B$2:$S$450,2,FALSE)</f>
        <v>Kato, Y</v>
      </c>
      <c r="F2254" t="str">
        <f>VLOOKUP($D2254,metadata!$B$2:$S$450,3,FALSE)</f>
        <v>Geographic variation in photoperiodic response for the induction of pupal diapause in the Aristolochia-feeding butterfly Atrophaneura alcinous</v>
      </c>
      <c r="G2254" t="str">
        <f>VLOOKUP($D2254,metadata!$B$2:$S$450,4,FALSE)</f>
        <v>10.1303/aez.2005.347</v>
      </c>
      <c r="H2254" t="str">
        <f>VLOOKUP($D2254,metadata!$B$2:$S$450,5,FALSE)</f>
        <v>y</v>
      </c>
      <c r="I2254" t="str">
        <f>VLOOKUP($D2254,metadata!$B$2:$S$450,6,FALSE)</f>
        <v>a</v>
      </c>
      <c r="J2254" t="str">
        <f>VLOOKUP($D2254,metadata!$B$2:$S$450,7,FALSE)</f>
        <v>i</v>
      </c>
      <c r="K2254">
        <f>VLOOKUP($D2254,metadata!$B$2:$S$450,8,FALSE)</f>
        <v>7</v>
      </c>
      <c r="L2254">
        <f>VLOOKUP($D2254,metadata!$B$2:$S$450,9,FALSE)</f>
        <v>5</v>
      </c>
      <c r="M2254">
        <f>VLOOKUP($D2254,metadata!$B$2:$S$450,10,FALSE)</f>
        <v>0</v>
      </c>
      <c r="N2254" t="str">
        <f>VLOOKUP($D2254,metadata!$B$2:$S$450,11,FALSE)</f>
        <v>Atrophaneura alcinous</v>
      </c>
      <c r="O2254" t="str">
        <f>VLOOKUP($D2254,metadata!$B$2:$S$450,12,FALSE)</f>
        <v>lepidoptera</v>
      </c>
      <c r="P2254" t="str">
        <f>VLOOKUP($D2254,metadata!$B$2:$S$450,13,FALSE)</f>
        <v xml:space="preserve"> Fuchu</v>
      </c>
      <c r="Q2254">
        <f>VLOOKUP($D2254,metadata!$B$2:$S$450,14,FALSE)</f>
        <v>35.668968999999997</v>
      </c>
      <c r="R2254">
        <f>VLOOKUP($D2254,metadata!$B$2:$S$450,15,FALSE)</f>
        <v>139.47766899999999</v>
      </c>
      <c r="S2254">
        <f>VLOOKUP($D2254,metadata!$B$2:$S$450,16,FALSE)</f>
        <v>0.05</v>
      </c>
      <c r="T2254">
        <f>VLOOKUP($D2254,metadata!$B$2:$S$450,17,FALSE)</f>
        <v>50</v>
      </c>
      <c r="U2254">
        <f>VLOOKUP($D2254,metadata!$B$2:$S$450,18,FALSE)</f>
        <v>0</v>
      </c>
      <c r="V2254">
        <f>VLOOKUP($D2254,metadata!$B$2:$Z$450,19,FALSE)</f>
        <v>25</v>
      </c>
      <c r="W2254" t="str">
        <f>VLOOKUP($D2254,metadata!$B$2:$Z$450,20,FALSE)</f>
        <v>global average</v>
      </c>
      <c r="X2254">
        <f>VLOOKUP($D2254,metadata!$B$2:$Z$450,21,FALSE)</f>
        <v>0</v>
      </c>
      <c r="Y2254">
        <f>VLOOKUP($D2254,metadata!$B$2:$Z$450,22,FALSE)</f>
        <v>19</v>
      </c>
      <c r="Z2254">
        <f>VLOOKUP($D2254,metadata!$B$2:$Z$450,23,FALSE)</f>
        <v>0</v>
      </c>
      <c r="AA2254">
        <f>VLOOKUP($D2254,metadata!$B$2:$Z$450,24,FALSE)</f>
        <v>0</v>
      </c>
      <c r="AB2254">
        <f>VLOOKUP($D2254,metadata!$B$2:$Z$450,25,FALSE)</f>
        <v>0</v>
      </c>
    </row>
    <row r="2255" spans="3:28" x14ac:dyDescent="0.3">
      <c r="C2255">
        <v>2254</v>
      </c>
      <c r="D2255" s="11" t="str">
        <f t="shared" si="35"/>
        <v>19- Fuchu</v>
      </c>
      <c r="E2255" t="str">
        <f>VLOOKUP($D2255,metadata!$B$2:$S$450,2,FALSE)</f>
        <v>Kato, Y</v>
      </c>
      <c r="F2255" t="str">
        <f>VLOOKUP($D2255,metadata!$B$2:$S$450,3,FALSE)</f>
        <v>Geographic variation in photoperiodic response for the induction of pupal diapause in the Aristolochia-feeding butterfly Atrophaneura alcinous</v>
      </c>
      <c r="G2255" t="str">
        <f>VLOOKUP($D2255,metadata!$B$2:$S$450,4,FALSE)</f>
        <v>10.1303/aez.2005.347</v>
      </c>
      <c r="H2255" t="str">
        <f>VLOOKUP($D2255,metadata!$B$2:$S$450,5,FALSE)</f>
        <v>y</v>
      </c>
      <c r="I2255" t="str">
        <f>VLOOKUP($D2255,metadata!$B$2:$S$450,6,FALSE)</f>
        <v>a</v>
      </c>
      <c r="J2255" t="str">
        <f>VLOOKUP($D2255,metadata!$B$2:$S$450,7,FALSE)</f>
        <v>i</v>
      </c>
      <c r="K2255">
        <f>VLOOKUP($D2255,metadata!$B$2:$S$450,8,FALSE)</f>
        <v>7</v>
      </c>
      <c r="L2255">
        <f>VLOOKUP($D2255,metadata!$B$2:$S$450,9,FALSE)</f>
        <v>5</v>
      </c>
      <c r="M2255">
        <f>VLOOKUP($D2255,metadata!$B$2:$S$450,10,FALSE)</f>
        <v>0</v>
      </c>
      <c r="N2255" t="str">
        <f>VLOOKUP($D2255,metadata!$B$2:$S$450,11,FALSE)</f>
        <v>Atrophaneura alcinous</v>
      </c>
      <c r="O2255" t="str">
        <f>VLOOKUP($D2255,metadata!$B$2:$S$450,12,FALSE)</f>
        <v>lepidoptera</v>
      </c>
      <c r="P2255" t="str">
        <f>VLOOKUP($D2255,metadata!$B$2:$S$450,13,FALSE)</f>
        <v xml:space="preserve"> Fuchu</v>
      </c>
      <c r="Q2255">
        <f>VLOOKUP($D2255,metadata!$B$2:$S$450,14,FALSE)</f>
        <v>35.668968999999997</v>
      </c>
      <c r="R2255">
        <f>VLOOKUP($D2255,metadata!$B$2:$S$450,15,FALSE)</f>
        <v>139.47766899999999</v>
      </c>
      <c r="S2255">
        <f>VLOOKUP($D2255,metadata!$B$2:$S$450,16,FALSE)</f>
        <v>0.05</v>
      </c>
      <c r="T2255">
        <f>VLOOKUP($D2255,metadata!$B$2:$S$450,17,FALSE)</f>
        <v>50</v>
      </c>
      <c r="U2255">
        <f>VLOOKUP($D2255,metadata!$B$2:$S$450,18,FALSE)</f>
        <v>0</v>
      </c>
      <c r="V2255">
        <f>VLOOKUP($D2255,metadata!$B$2:$Z$450,19,FALSE)</f>
        <v>25</v>
      </c>
      <c r="W2255" t="str">
        <f>VLOOKUP($D2255,metadata!$B$2:$Z$450,20,FALSE)</f>
        <v>global average</v>
      </c>
      <c r="X2255">
        <f>VLOOKUP($D2255,metadata!$B$2:$Z$450,21,FALSE)</f>
        <v>0</v>
      </c>
      <c r="Y2255">
        <f>VLOOKUP($D2255,metadata!$B$2:$Z$450,22,FALSE)</f>
        <v>19</v>
      </c>
      <c r="Z2255">
        <f>VLOOKUP($D2255,metadata!$B$2:$Z$450,23,FALSE)</f>
        <v>0</v>
      </c>
      <c r="AA2255">
        <f>VLOOKUP($D2255,metadata!$B$2:$Z$450,24,FALSE)</f>
        <v>0</v>
      </c>
      <c r="AB2255">
        <f>VLOOKUP($D2255,metadata!$B$2:$Z$450,25,FALSE)</f>
        <v>0</v>
      </c>
    </row>
    <row r="2256" spans="3:28" x14ac:dyDescent="0.3">
      <c r="C2256">
        <v>2255</v>
      </c>
      <c r="D2256" s="11" t="str">
        <f t="shared" si="35"/>
        <v>19- Fuchu</v>
      </c>
      <c r="E2256" t="str">
        <f>VLOOKUP($D2256,metadata!$B$2:$S$450,2,FALSE)</f>
        <v>Kato, Y</v>
      </c>
      <c r="F2256" t="str">
        <f>VLOOKUP($D2256,metadata!$B$2:$S$450,3,FALSE)</f>
        <v>Geographic variation in photoperiodic response for the induction of pupal diapause in the Aristolochia-feeding butterfly Atrophaneura alcinous</v>
      </c>
      <c r="G2256" t="str">
        <f>VLOOKUP($D2256,metadata!$B$2:$S$450,4,FALSE)</f>
        <v>10.1303/aez.2005.347</v>
      </c>
      <c r="H2256" t="str">
        <f>VLOOKUP($D2256,metadata!$B$2:$S$450,5,FALSE)</f>
        <v>y</v>
      </c>
      <c r="I2256" t="str">
        <f>VLOOKUP($D2256,metadata!$B$2:$S$450,6,FALSE)</f>
        <v>a</v>
      </c>
      <c r="J2256" t="str">
        <f>VLOOKUP($D2256,metadata!$B$2:$S$450,7,FALSE)</f>
        <v>i</v>
      </c>
      <c r="K2256">
        <f>VLOOKUP($D2256,metadata!$B$2:$S$450,8,FALSE)</f>
        <v>7</v>
      </c>
      <c r="L2256">
        <f>VLOOKUP($D2256,metadata!$B$2:$S$450,9,FALSE)</f>
        <v>5</v>
      </c>
      <c r="M2256">
        <f>VLOOKUP($D2256,metadata!$B$2:$S$450,10,FALSE)</f>
        <v>0</v>
      </c>
      <c r="N2256" t="str">
        <f>VLOOKUP($D2256,metadata!$B$2:$S$450,11,FALSE)</f>
        <v>Atrophaneura alcinous</v>
      </c>
      <c r="O2256" t="str">
        <f>VLOOKUP($D2256,metadata!$B$2:$S$450,12,FALSE)</f>
        <v>lepidoptera</v>
      </c>
      <c r="P2256" t="str">
        <f>VLOOKUP($D2256,metadata!$B$2:$S$450,13,FALSE)</f>
        <v xml:space="preserve"> Fuchu</v>
      </c>
      <c r="Q2256">
        <f>VLOOKUP($D2256,metadata!$B$2:$S$450,14,FALSE)</f>
        <v>35.668968999999997</v>
      </c>
      <c r="R2256">
        <f>VLOOKUP($D2256,metadata!$B$2:$S$450,15,FALSE)</f>
        <v>139.47766899999999</v>
      </c>
      <c r="S2256">
        <f>VLOOKUP($D2256,metadata!$B$2:$S$450,16,FALSE)</f>
        <v>0.05</v>
      </c>
      <c r="T2256">
        <f>VLOOKUP($D2256,metadata!$B$2:$S$450,17,FALSE)</f>
        <v>50</v>
      </c>
      <c r="U2256">
        <f>VLOOKUP($D2256,metadata!$B$2:$S$450,18,FALSE)</f>
        <v>0</v>
      </c>
      <c r="V2256">
        <f>VLOOKUP($D2256,metadata!$B$2:$Z$450,19,FALSE)</f>
        <v>25</v>
      </c>
      <c r="W2256" t="str">
        <f>VLOOKUP($D2256,metadata!$B$2:$Z$450,20,FALSE)</f>
        <v>global average</v>
      </c>
      <c r="X2256">
        <f>VLOOKUP($D2256,metadata!$B$2:$Z$450,21,FALSE)</f>
        <v>0</v>
      </c>
      <c r="Y2256">
        <f>VLOOKUP($D2256,metadata!$B$2:$Z$450,22,FALSE)</f>
        <v>19</v>
      </c>
      <c r="Z2256">
        <f>VLOOKUP($D2256,metadata!$B$2:$Z$450,23,FALSE)</f>
        <v>0</v>
      </c>
      <c r="AA2256">
        <f>VLOOKUP($D2256,metadata!$B$2:$Z$450,24,FALSE)</f>
        <v>0</v>
      </c>
      <c r="AB2256">
        <f>VLOOKUP($D2256,metadata!$B$2:$Z$450,25,FALSE)</f>
        <v>0</v>
      </c>
    </row>
    <row r="2257" spans="3:28" x14ac:dyDescent="0.3">
      <c r="C2257">
        <v>2256</v>
      </c>
      <c r="D2257" s="11" t="str">
        <f t="shared" si="35"/>
        <v>19- Fuchu</v>
      </c>
      <c r="E2257" t="str">
        <f>VLOOKUP($D2257,metadata!$B$2:$S$450,2,FALSE)</f>
        <v>Kato, Y</v>
      </c>
      <c r="F2257" t="str">
        <f>VLOOKUP($D2257,metadata!$B$2:$S$450,3,FALSE)</f>
        <v>Geographic variation in photoperiodic response for the induction of pupal diapause in the Aristolochia-feeding butterfly Atrophaneura alcinous</v>
      </c>
      <c r="G2257" t="str">
        <f>VLOOKUP($D2257,metadata!$B$2:$S$450,4,FALSE)</f>
        <v>10.1303/aez.2005.347</v>
      </c>
      <c r="H2257" t="str">
        <f>VLOOKUP($D2257,metadata!$B$2:$S$450,5,FALSE)</f>
        <v>y</v>
      </c>
      <c r="I2257" t="str">
        <f>VLOOKUP($D2257,metadata!$B$2:$S$450,6,FALSE)</f>
        <v>a</v>
      </c>
      <c r="J2257" t="str">
        <f>VLOOKUP($D2257,metadata!$B$2:$S$450,7,FALSE)</f>
        <v>i</v>
      </c>
      <c r="K2257">
        <f>VLOOKUP($D2257,metadata!$B$2:$S$450,8,FALSE)</f>
        <v>7</v>
      </c>
      <c r="L2257">
        <f>VLOOKUP($D2257,metadata!$B$2:$S$450,9,FALSE)</f>
        <v>5</v>
      </c>
      <c r="M2257">
        <f>VLOOKUP($D2257,metadata!$B$2:$S$450,10,FALSE)</f>
        <v>0</v>
      </c>
      <c r="N2257" t="str">
        <f>VLOOKUP($D2257,metadata!$B$2:$S$450,11,FALSE)</f>
        <v>Atrophaneura alcinous</v>
      </c>
      <c r="O2257" t="str">
        <f>VLOOKUP($D2257,metadata!$B$2:$S$450,12,FALSE)</f>
        <v>lepidoptera</v>
      </c>
      <c r="P2257" t="str">
        <f>VLOOKUP($D2257,metadata!$B$2:$S$450,13,FALSE)</f>
        <v xml:space="preserve"> Fuchu</v>
      </c>
      <c r="Q2257">
        <f>VLOOKUP($D2257,metadata!$B$2:$S$450,14,FALSE)</f>
        <v>35.668968999999997</v>
      </c>
      <c r="R2257">
        <f>VLOOKUP($D2257,metadata!$B$2:$S$450,15,FALSE)</f>
        <v>139.47766899999999</v>
      </c>
      <c r="S2257">
        <f>VLOOKUP($D2257,metadata!$B$2:$S$450,16,FALSE)</f>
        <v>0.05</v>
      </c>
      <c r="T2257">
        <f>VLOOKUP($D2257,metadata!$B$2:$S$450,17,FALSE)</f>
        <v>50</v>
      </c>
      <c r="U2257">
        <f>VLOOKUP($D2257,metadata!$B$2:$S$450,18,FALSE)</f>
        <v>0</v>
      </c>
      <c r="V2257">
        <f>VLOOKUP($D2257,metadata!$B$2:$Z$450,19,FALSE)</f>
        <v>25</v>
      </c>
      <c r="W2257" t="str">
        <f>VLOOKUP($D2257,metadata!$B$2:$Z$450,20,FALSE)</f>
        <v>global average</v>
      </c>
      <c r="X2257">
        <f>VLOOKUP($D2257,metadata!$B$2:$Z$450,21,FALSE)</f>
        <v>0</v>
      </c>
      <c r="Y2257">
        <f>VLOOKUP($D2257,metadata!$B$2:$Z$450,22,FALSE)</f>
        <v>19</v>
      </c>
      <c r="Z2257">
        <f>VLOOKUP($D2257,metadata!$B$2:$Z$450,23,FALSE)</f>
        <v>0</v>
      </c>
      <c r="AA2257">
        <f>VLOOKUP($D2257,metadata!$B$2:$Z$450,24,FALSE)</f>
        <v>0</v>
      </c>
      <c r="AB2257">
        <f>VLOOKUP($D2257,metadata!$B$2:$Z$450,25,FALSE)</f>
        <v>0</v>
      </c>
    </row>
    <row r="2258" spans="3:28" x14ac:dyDescent="0.3">
      <c r="C2258">
        <v>2257</v>
      </c>
      <c r="D2258" s="11" t="str">
        <f t="shared" si="35"/>
        <v>19- Fuchu</v>
      </c>
      <c r="E2258" t="str">
        <f>VLOOKUP($D2258,metadata!$B$2:$S$450,2,FALSE)</f>
        <v>Kato, Y</v>
      </c>
      <c r="F2258" t="str">
        <f>VLOOKUP($D2258,metadata!$B$2:$S$450,3,FALSE)</f>
        <v>Geographic variation in photoperiodic response for the induction of pupal diapause in the Aristolochia-feeding butterfly Atrophaneura alcinous</v>
      </c>
      <c r="G2258" t="str">
        <f>VLOOKUP($D2258,metadata!$B$2:$S$450,4,FALSE)</f>
        <v>10.1303/aez.2005.347</v>
      </c>
      <c r="H2258" t="str">
        <f>VLOOKUP($D2258,metadata!$B$2:$S$450,5,FALSE)</f>
        <v>y</v>
      </c>
      <c r="I2258" t="str">
        <f>VLOOKUP($D2258,metadata!$B$2:$S$450,6,FALSE)</f>
        <v>a</v>
      </c>
      <c r="J2258" t="str">
        <f>VLOOKUP($D2258,metadata!$B$2:$S$450,7,FALSE)</f>
        <v>i</v>
      </c>
      <c r="K2258">
        <f>VLOOKUP($D2258,metadata!$B$2:$S$450,8,FALSE)</f>
        <v>7</v>
      </c>
      <c r="L2258">
        <f>VLOOKUP($D2258,metadata!$B$2:$S$450,9,FALSE)</f>
        <v>5</v>
      </c>
      <c r="M2258">
        <f>VLOOKUP($D2258,metadata!$B$2:$S$450,10,FALSE)</f>
        <v>0</v>
      </c>
      <c r="N2258" t="str">
        <f>VLOOKUP($D2258,metadata!$B$2:$S$450,11,FALSE)</f>
        <v>Atrophaneura alcinous</v>
      </c>
      <c r="O2258" t="str">
        <f>VLOOKUP($D2258,metadata!$B$2:$S$450,12,FALSE)</f>
        <v>lepidoptera</v>
      </c>
      <c r="P2258" t="str">
        <f>VLOOKUP($D2258,metadata!$B$2:$S$450,13,FALSE)</f>
        <v xml:space="preserve"> Fuchu</v>
      </c>
      <c r="Q2258">
        <f>VLOOKUP($D2258,metadata!$B$2:$S$450,14,FALSE)</f>
        <v>35.668968999999997</v>
      </c>
      <c r="R2258">
        <f>VLOOKUP($D2258,metadata!$B$2:$S$450,15,FALSE)</f>
        <v>139.47766899999999</v>
      </c>
      <c r="S2258">
        <f>VLOOKUP($D2258,metadata!$B$2:$S$450,16,FALSE)</f>
        <v>0.05</v>
      </c>
      <c r="T2258">
        <f>VLOOKUP($D2258,metadata!$B$2:$S$450,17,FALSE)</f>
        <v>50</v>
      </c>
      <c r="U2258">
        <f>VLOOKUP($D2258,metadata!$B$2:$S$450,18,FALSE)</f>
        <v>0</v>
      </c>
      <c r="V2258">
        <f>VLOOKUP($D2258,metadata!$B$2:$Z$450,19,FALSE)</f>
        <v>25</v>
      </c>
      <c r="W2258" t="str">
        <f>VLOOKUP($D2258,metadata!$B$2:$Z$450,20,FALSE)</f>
        <v>global average</v>
      </c>
      <c r="X2258">
        <f>VLOOKUP($D2258,metadata!$B$2:$Z$450,21,FALSE)</f>
        <v>0</v>
      </c>
      <c r="Y2258">
        <f>VLOOKUP($D2258,metadata!$B$2:$Z$450,22,FALSE)</f>
        <v>19</v>
      </c>
      <c r="Z2258">
        <f>VLOOKUP($D2258,metadata!$B$2:$Z$450,23,FALSE)</f>
        <v>0</v>
      </c>
      <c r="AA2258">
        <f>VLOOKUP($D2258,metadata!$B$2:$Z$450,24,FALSE)</f>
        <v>0</v>
      </c>
      <c r="AB2258">
        <f>VLOOKUP($D2258,metadata!$B$2:$Z$450,25,FALSE)</f>
        <v>0</v>
      </c>
    </row>
    <row r="2259" spans="3:28" x14ac:dyDescent="0.3">
      <c r="C2259">
        <v>2258</v>
      </c>
      <c r="D2259" s="11" t="str">
        <f t="shared" si="35"/>
        <v>19- Fuchu</v>
      </c>
      <c r="E2259" t="str">
        <f>VLOOKUP($D2259,metadata!$B$2:$S$450,2,FALSE)</f>
        <v>Kato, Y</v>
      </c>
      <c r="F2259" t="str">
        <f>VLOOKUP($D2259,metadata!$B$2:$S$450,3,FALSE)</f>
        <v>Geographic variation in photoperiodic response for the induction of pupal diapause in the Aristolochia-feeding butterfly Atrophaneura alcinous</v>
      </c>
      <c r="G2259" t="str">
        <f>VLOOKUP($D2259,metadata!$B$2:$S$450,4,FALSE)</f>
        <v>10.1303/aez.2005.347</v>
      </c>
      <c r="H2259" t="str">
        <f>VLOOKUP($D2259,metadata!$B$2:$S$450,5,FALSE)</f>
        <v>y</v>
      </c>
      <c r="I2259" t="str">
        <f>VLOOKUP($D2259,metadata!$B$2:$S$450,6,FALSE)</f>
        <v>a</v>
      </c>
      <c r="J2259" t="str">
        <f>VLOOKUP($D2259,metadata!$B$2:$S$450,7,FALSE)</f>
        <v>i</v>
      </c>
      <c r="K2259">
        <f>VLOOKUP($D2259,metadata!$B$2:$S$450,8,FALSE)</f>
        <v>7</v>
      </c>
      <c r="L2259">
        <f>VLOOKUP($D2259,metadata!$B$2:$S$450,9,FALSE)</f>
        <v>5</v>
      </c>
      <c r="M2259">
        <f>VLOOKUP($D2259,metadata!$B$2:$S$450,10,FALSE)</f>
        <v>0</v>
      </c>
      <c r="N2259" t="str">
        <f>VLOOKUP($D2259,metadata!$B$2:$S$450,11,FALSE)</f>
        <v>Atrophaneura alcinous</v>
      </c>
      <c r="O2259" t="str">
        <f>VLOOKUP($D2259,metadata!$B$2:$S$450,12,FALSE)</f>
        <v>lepidoptera</v>
      </c>
      <c r="P2259" t="str">
        <f>VLOOKUP($D2259,metadata!$B$2:$S$450,13,FALSE)</f>
        <v xml:space="preserve"> Fuchu</v>
      </c>
      <c r="Q2259">
        <f>VLOOKUP($D2259,metadata!$B$2:$S$450,14,FALSE)</f>
        <v>35.668968999999997</v>
      </c>
      <c r="R2259">
        <f>VLOOKUP($D2259,metadata!$B$2:$S$450,15,FALSE)</f>
        <v>139.47766899999999</v>
      </c>
      <c r="S2259">
        <f>VLOOKUP($D2259,metadata!$B$2:$S$450,16,FALSE)</f>
        <v>0.05</v>
      </c>
      <c r="T2259">
        <f>VLOOKUP($D2259,metadata!$B$2:$S$450,17,FALSE)</f>
        <v>50</v>
      </c>
      <c r="U2259">
        <f>VLOOKUP($D2259,metadata!$B$2:$S$450,18,FALSE)</f>
        <v>0</v>
      </c>
      <c r="V2259">
        <f>VLOOKUP($D2259,metadata!$B$2:$Z$450,19,FALSE)</f>
        <v>25</v>
      </c>
      <c r="W2259" t="str">
        <f>VLOOKUP($D2259,metadata!$B$2:$Z$450,20,FALSE)</f>
        <v>global average</v>
      </c>
      <c r="X2259">
        <f>VLOOKUP($D2259,metadata!$B$2:$Z$450,21,FALSE)</f>
        <v>0</v>
      </c>
      <c r="Y2259">
        <f>VLOOKUP($D2259,metadata!$B$2:$Z$450,22,FALSE)</f>
        <v>19</v>
      </c>
      <c r="Z2259">
        <f>VLOOKUP($D2259,metadata!$B$2:$Z$450,23,FALSE)</f>
        <v>0</v>
      </c>
      <c r="AA2259">
        <f>VLOOKUP($D2259,metadata!$B$2:$Z$450,24,FALSE)</f>
        <v>0</v>
      </c>
      <c r="AB2259">
        <f>VLOOKUP($D2259,metadata!$B$2:$Z$450,25,FALSE)</f>
        <v>0</v>
      </c>
    </row>
    <row r="2260" spans="3:28" x14ac:dyDescent="0.3">
      <c r="C2260">
        <v>2259</v>
      </c>
      <c r="D2260" s="11" t="str">
        <f t="shared" si="35"/>
        <v>19- Fuchu</v>
      </c>
      <c r="E2260" t="str">
        <f>VLOOKUP($D2260,metadata!$B$2:$S$450,2,FALSE)</f>
        <v>Kato, Y</v>
      </c>
      <c r="F2260" t="str">
        <f>VLOOKUP($D2260,metadata!$B$2:$S$450,3,FALSE)</f>
        <v>Geographic variation in photoperiodic response for the induction of pupal diapause in the Aristolochia-feeding butterfly Atrophaneura alcinous</v>
      </c>
      <c r="G2260" t="str">
        <f>VLOOKUP($D2260,metadata!$B$2:$S$450,4,FALSE)</f>
        <v>10.1303/aez.2005.347</v>
      </c>
      <c r="H2260" t="str">
        <f>VLOOKUP($D2260,metadata!$B$2:$S$450,5,FALSE)</f>
        <v>y</v>
      </c>
      <c r="I2260" t="str">
        <f>VLOOKUP($D2260,metadata!$B$2:$S$450,6,FALSE)</f>
        <v>a</v>
      </c>
      <c r="J2260" t="str">
        <f>VLOOKUP($D2260,metadata!$B$2:$S$450,7,FALSE)</f>
        <v>i</v>
      </c>
      <c r="K2260">
        <f>VLOOKUP($D2260,metadata!$B$2:$S$450,8,FALSE)</f>
        <v>7</v>
      </c>
      <c r="L2260">
        <f>VLOOKUP($D2260,metadata!$B$2:$S$450,9,FALSE)</f>
        <v>5</v>
      </c>
      <c r="M2260">
        <f>VLOOKUP($D2260,metadata!$B$2:$S$450,10,FALSE)</f>
        <v>0</v>
      </c>
      <c r="N2260" t="str">
        <f>VLOOKUP($D2260,metadata!$B$2:$S$450,11,FALSE)</f>
        <v>Atrophaneura alcinous</v>
      </c>
      <c r="O2260" t="str">
        <f>VLOOKUP($D2260,metadata!$B$2:$S$450,12,FALSE)</f>
        <v>lepidoptera</v>
      </c>
      <c r="P2260" t="str">
        <f>VLOOKUP($D2260,metadata!$B$2:$S$450,13,FALSE)</f>
        <v xml:space="preserve"> Fuchu</v>
      </c>
      <c r="Q2260">
        <f>VLOOKUP($D2260,metadata!$B$2:$S$450,14,FALSE)</f>
        <v>35.668968999999997</v>
      </c>
      <c r="R2260">
        <f>VLOOKUP($D2260,metadata!$B$2:$S$450,15,FALSE)</f>
        <v>139.47766899999999</v>
      </c>
      <c r="S2260">
        <f>VLOOKUP($D2260,metadata!$B$2:$S$450,16,FALSE)</f>
        <v>0.05</v>
      </c>
      <c r="T2260">
        <f>VLOOKUP($D2260,metadata!$B$2:$S$450,17,FALSE)</f>
        <v>50</v>
      </c>
      <c r="U2260">
        <f>VLOOKUP($D2260,metadata!$B$2:$S$450,18,FALSE)</f>
        <v>0</v>
      </c>
      <c r="V2260">
        <f>VLOOKUP($D2260,metadata!$B$2:$Z$450,19,FALSE)</f>
        <v>25</v>
      </c>
      <c r="W2260" t="str">
        <f>VLOOKUP($D2260,metadata!$B$2:$Z$450,20,FALSE)</f>
        <v>global average</v>
      </c>
      <c r="X2260">
        <f>VLOOKUP($D2260,metadata!$B$2:$Z$450,21,FALSE)</f>
        <v>0</v>
      </c>
      <c r="Y2260">
        <f>VLOOKUP($D2260,metadata!$B$2:$Z$450,22,FALSE)</f>
        <v>19</v>
      </c>
      <c r="Z2260">
        <f>VLOOKUP($D2260,metadata!$B$2:$Z$450,23,FALSE)</f>
        <v>0</v>
      </c>
      <c r="AA2260">
        <f>VLOOKUP($D2260,metadata!$B$2:$Z$450,24,FALSE)</f>
        <v>0</v>
      </c>
      <c r="AB2260">
        <f>VLOOKUP($D2260,metadata!$B$2:$Z$450,25,FALSE)</f>
        <v>0</v>
      </c>
    </row>
    <row r="2261" spans="3:28" x14ac:dyDescent="0.3">
      <c r="C2261">
        <v>2260</v>
      </c>
      <c r="D2261" s="11" t="str">
        <f t="shared" si="35"/>
        <v>19- Fuchu</v>
      </c>
      <c r="E2261" t="str">
        <f>VLOOKUP($D2261,metadata!$B$2:$S$450,2,FALSE)</f>
        <v>Kato, Y</v>
      </c>
      <c r="F2261" t="str">
        <f>VLOOKUP($D2261,metadata!$B$2:$S$450,3,FALSE)</f>
        <v>Geographic variation in photoperiodic response for the induction of pupal diapause in the Aristolochia-feeding butterfly Atrophaneura alcinous</v>
      </c>
      <c r="G2261" t="str">
        <f>VLOOKUP($D2261,metadata!$B$2:$S$450,4,FALSE)</f>
        <v>10.1303/aez.2005.347</v>
      </c>
      <c r="H2261" t="str">
        <f>VLOOKUP($D2261,metadata!$B$2:$S$450,5,FALSE)</f>
        <v>y</v>
      </c>
      <c r="I2261" t="str">
        <f>VLOOKUP($D2261,metadata!$B$2:$S$450,6,FALSE)</f>
        <v>a</v>
      </c>
      <c r="J2261" t="str">
        <f>VLOOKUP($D2261,metadata!$B$2:$S$450,7,FALSE)</f>
        <v>i</v>
      </c>
      <c r="K2261">
        <f>VLOOKUP($D2261,metadata!$B$2:$S$450,8,FALSE)</f>
        <v>7</v>
      </c>
      <c r="L2261">
        <f>VLOOKUP($D2261,metadata!$B$2:$S$450,9,FALSE)</f>
        <v>5</v>
      </c>
      <c r="M2261">
        <f>VLOOKUP($D2261,metadata!$B$2:$S$450,10,FALSE)</f>
        <v>0</v>
      </c>
      <c r="N2261" t="str">
        <f>VLOOKUP($D2261,metadata!$B$2:$S$450,11,FALSE)</f>
        <v>Atrophaneura alcinous</v>
      </c>
      <c r="O2261" t="str">
        <f>VLOOKUP($D2261,metadata!$B$2:$S$450,12,FALSE)</f>
        <v>lepidoptera</v>
      </c>
      <c r="P2261" t="str">
        <f>VLOOKUP($D2261,metadata!$B$2:$S$450,13,FALSE)</f>
        <v xml:space="preserve"> Fuchu</v>
      </c>
      <c r="Q2261">
        <f>VLOOKUP($D2261,metadata!$B$2:$S$450,14,FALSE)</f>
        <v>35.668968999999997</v>
      </c>
      <c r="R2261">
        <f>VLOOKUP($D2261,metadata!$B$2:$S$450,15,FALSE)</f>
        <v>139.47766899999999</v>
      </c>
      <c r="S2261">
        <f>VLOOKUP($D2261,metadata!$B$2:$S$450,16,FALSE)</f>
        <v>0.05</v>
      </c>
      <c r="T2261">
        <f>VLOOKUP($D2261,metadata!$B$2:$S$450,17,FALSE)</f>
        <v>50</v>
      </c>
      <c r="U2261">
        <f>VLOOKUP($D2261,metadata!$B$2:$S$450,18,FALSE)</f>
        <v>0</v>
      </c>
      <c r="V2261">
        <f>VLOOKUP($D2261,metadata!$B$2:$Z$450,19,FALSE)</f>
        <v>25</v>
      </c>
      <c r="W2261" t="str">
        <f>VLOOKUP($D2261,metadata!$B$2:$Z$450,20,FALSE)</f>
        <v>global average</v>
      </c>
      <c r="X2261">
        <f>VLOOKUP($D2261,metadata!$B$2:$Z$450,21,FALSE)</f>
        <v>0</v>
      </c>
      <c r="Y2261">
        <f>VLOOKUP($D2261,metadata!$B$2:$Z$450,22,FALSE)</f>
        <v>19</v>
      </c>
      <c r="Z2261">
        <f>VLOOKUP($D2261,metadata!$B$2:$Z$450,23,FALSE)</f>
        <v>0</v>
      </c>
      <c r="AA2261">
        <f>VLOOKUP($D2261,metadata!$B$2:$Z$450,24,FALSE)</f>
        <v>0</v>
      </c>
      <c r="AB2261">
        <f>VLOOKUP($D2261,metadata!$B$2:$Z$450,25,FALSE)</f>
        <v>0</v>
      </c>
    </row>
    <row r="2262" spans="3:28" x14ac:dyDescent="0.3">
      <c r="C2262">
        <v>2261</v>
      </c>
      <c r="D2262" s="11" t="str">
        <f t="shared" si="35"/>
        <v>19- Fuchu</v>
      </c>
      <c r="E2262" t="str">
        <f>VLOOKUP($D2262,metadata!$B$2:$S$450,2,FALSE)</f>
        <v>Kato, Y</v>
      </c>
      <c r="F2262" t="str">
        <f>VLOOKUP($D2262,metadata!$B$2:$S$450,3,FALSE)</f>
        <v>Geographic variation in photoperiodic response for the induction of pupal diapause in the Aristolochia-feeding butterfly Atrophaneura alcinous</v>
      </c>
      <c r="G2262" t="str">
        <f>VLOOKUP($D2262,metadata!$B$2:$S$450,4,FALSE)</f>
        <v>10.1303/aez.2005.347</v>
      </c>
      <c r="H2262" t="str">
        <f>VLOOKUP($D2262,metadata!$B$2:$S$450,5,FALSE)</f>
        <v>y</v>
      </c>
      <c r="I2262" t="str">
        <f>VLOOKUP($D2262,metadata!$B$2:$S$450,6,FALSE)</f>
        <v>a</v>
      </c>
      <c r="J2262" t="str">
        <f>VLOOKUP($D2262,metadata!$B$2:$S$450,7,FALSE)</f>
        <v>i</v>
      </c>
      <c r="K2262">
        <f>VLOOKUP($D2262,metadata!$B$2:$S$450,8,FALSE)</f>
        <v>7</v>
      </c>
      <c r="L2262">
        <f>VLOOKUP($D2262,metadata!$B$2:$S$450,9,FALSE)</f>
        <v>5</v>
      </c>
      <c r="M2262">
        <f>VLOOKUP($D2262,metadata!$B$2:$S$450,10,FALSE)</f>
        <v>0</v>
      </c>
      <c r="N2262" t="str">
        <f>VLOOKUP($D2262,metadata!$B$2:$S$450,11,FALSE)</f>
        <v>Atrophaneura alcinous</v>
      </c>
      <c r="O2262" t="str">
        <f>VLOOKUP($D2262,metadata!$B$2:$S$450,12,FALSE)</f>
        <v>lepidoptera</v>
      </c>
      <c r="P2262" t="str">
        <f>VLOOKUP($D2262,metadata!$B$2:$S$450,13,FALSE)</f>
        <v xml:space="preserve"> Fuchu</v>
      </c>
      <c r="Q2262">
        <f>VLOOKUP($D2262,metadata!$B$2:$S$450,14,FALSE)</f>
        <v>35.668968999999997</v>
      </c>
      <c r="R2262">
        <f>VLOOKUP($D2262,metadata!$B$2:$S$450,15,FALSE)</f>
        <v>139.47766899999999</v>
      </c>
      <c r="S2262">
        <f>VLOOKUP($D2262,metadata!$B$2:$S$450,16,FALSE)</f>
        <v>0.05</v>
      </c>
      <c r="T2262">
        <f>VLOOKUP($D2262,metadata!$B$2:$S$450,17,FALSE)</f>
        <v>50</v>
      </c>
      <c r="U2262">
        <f>VLOOKUP($D2262,metadata!$B$2:$S$450,18,FALSE)</f>
        <v>0</v>
      </c>
      <c r="V2262">
        <f>VLOOKUP($D2262,metadata!$B$2:$Z$450,19,FALSE)</f>
        <v>25</v>
      </c>
      <c r="W2262" t="str">
        <f>VLOOKUP($D2262,metadata!$B$2:$Z$450,20,FALSE)</f>
        <v>global average</v>
      </c>
      <c r="X2262">
        <f>VLOOKUP($D2262,metadata!$B$2:$Z$450,21,FALSE)</f>
        <v>0</v>
      </c>
      <c r="Y2262">
        <f>VLOOKUP($D2262,metadata!$B$2:$Z$450,22,FALSE)</f>
        <v>19</v>
      </c>
      <c r="Z2262">
        <f>VLOOKUP($D2262,metadata!$B$2:$Z$450,23,FALSE)</f>
        <v>0</v>
      </c>
      <c r="AA2262">
        <f>VLOOKUP($D2262,metadata!$B$2:$Z$450,24,FALSE)</f>
        <v>0</v>
      </c>
      <c r="AB2262">
        <f>VLOOKUP($D2262,metadata!$B$2:$Z$450,25,FALSE)</f>
        <v>0</v>
      </c>
    </row>
    <row r="2263" spans="3:28" x14ac:dyDescent="0.3">
      <c r="C2263">
        <v>2262</v>
      </c>
      <c r="D2263" s="11" t="str">
        <f t="shared" si="35"/>
        <v>19- Fuchu</v>
      </c>
      <c r="E2263" t="str">
        <f>VLOOKUP($D2263,metadata!$B$2:$S$450,2,FALSE)</f>
        <v>Kato, Y</v>
      </c>
      <c r="F2263" t="str">
        <f>VLOOKUP($D2263,metadata!$B$2:$S$450,3,FALSE)</f>
        <v>Geographic variation in photoperiodic response for the induction of pupal diapause in the Aristolochia-feeding butterfly Atrophaneura alcinous</v>
      </c>
      <c r="G2263" t="str">
        <f>VLOOKUP($D2263,metadata!$B$2:$S$450,4,FALSE)</f>
        <v>10.1303/aez.2005.347</v>
      </c>
      <c r="H2263" t="str">
        <f>VLOOKUP($D2263,metadata!$B$2:$S$450,5,FALSE)</f>
        <v>y</v>
      </c>
      <c r="I2263" t="str">
        <f>VLOOKUP($D2263,metadata!$B$2:$S$450,6,FALSE)</f>
        <v>a</v>
      </c>
      <c r="J2263" t="str">
        <f>VLOOKUP($D2263,metadata!$B$2:$S$450,7,FALSE)</f>
        <v>i</v>
      </c>
      <c r="K2263">
        <f>VLOOKUP($D2263,metadata!$B$2:$S$450,8,FALSE)</f>
        <v>7</v>
      </c>
      <c r="L2263">
        <f>VLOOKUP($D2263,metadata!$B$2:$S$450,9,FALSE)</f>
        <v>5</v>
      </c>
      <c r="M2263">
        <f>VLOOKUP($D2263,metadata!$B$2:$S$450,10,FALSE)</f>
        <v>0</v>
      </c>
      <c r="N2263" t="str">
        <f>VLOOKUP($D2263,metadata!$B$2:$S$450,11,FALSE)</f>
        <v>Atrophaneura alcinous</v>
      </c>
      <c r="O2263" t="str">
        <f>VLOOKUP($D2263,metadata!$B$2:$S$450,12,FALSE)</f>
        <v>lepidoptera</v>
      </c>
      <c r="P2263" t="str">
        <f>VLOOKUP($D2263,metadata!$B$2:$S$450,13,FALSE)</f>
        <v xml:space="preserve"> Fuchu</v>
      </c>
      <c r="Q2263">
        <f>VLOOKUP($D2263,metadata!$B$2:$S$450,14,FALSE)</f>
        <v>35.668968999999997</v>
      </c>
      <c r="R2263">
        <f>VLOOKUP($D2263,metadata!$B$2:$S$450,15,FALSE)</f>
        <v>139.47766899999999</v>
      </c>
      <c r="S2263">
        <f>VLOOKUP($D2263,metadata!$B$2:$S$450,16,FALSE)</f>
        <v>0.05</v>
      </c>
      <c r="T2263">
        <f>VLOOKUP($D2263,metadata!$B$2:$S$450,17,FALSE)</f>
        <v>50</v>
      </c>
      <c r="U2263">
        <f>VLOOKUP($D2263,metadata!$B$2:$S$450,18,FALSE)</f>
        <v>0</v>
      </c>
      <c r="V2263">
        <f>VLOOKUP($D2263,metadata!$B$2:$Z$450,19,FALSE)</f>
        <v>25</v>
      </c>
      <c r="W2263" t="str">
        <f>VLOOKUP($D2263,metadata!$B$2:$Z$450,20,FALSE)</f>
        <v>global average</v>
      </c>
      <c r="X2263">
        <f>VLOOKUP($D2263,metadata!$B$2:$Z$450,21,FALSE)</f>
        <v>0</v>
      </c>
      <c r="Y2263">
        <f>VLOOKUP($D2263,metadata!$B$2:$Z$450,22,FALSE)</f>
        <v>19</v>
      </c>
      <c r="Z2263">
        <f>VLOOKUP($D2263,metadata!$B$2:$Z$450,23,FALSE)</f>
        <v>0</v>
      </c>
      <c r="AA2263">
        <f>VLOOKUP($D2263,metadata!$B$2:$Z$450,24,FALSE)</f>
        <v>0</v>
      </c>
      <c r="AB2263">
        <f>VLOOKUP($D2263,metadata!$B$2:$Z$450,25,FALSE)</f>
        <v>0</v>
      </c>
    </row>
    <row r="2264" spans="3:28" x14ac:dyDescent="0.3">
      <c r="C2264">
        <v>2263</v>
      </c>
      <c r="D2264" s="11" t="str">
        <f t="shared" si="35"/>
        <v>19- Fuchu</v>
      </c>
      <c r="E2264" t="str">
        <f>VLOOKUP($D2264,metadata!$B$2:$S$450,2,FALSE)</f>
        <v>Kato, Y</v>
      </c>
      <c r="F2264" t="str">
        <f>VLOOKUP($D2264,metadata!$B$2:$S$450,3,FALSE)</f>
        <v>Geographic variation in photoperiodic response for the induction of pupal diapause in the Aristolochia-feeding butterfly Atrophaneura alcinous</v>
      </c>
      <c r="G2264" t="str">
        <f>VLOOKUP($D2264,metadata!$B$2:$S$450,4,FALSE)</f>
        <v>10.1303/aez.2005.347</v>
      </c>
      <c r="H2264" t="str">
        <f>VLOOKUP($D2264,metadata!$B$2:$S$450,5,FALSE)</f>
        <v>y</v>
      </c>
      <c r="I2264" t="str">
        <f>VLOOKUP($D2264,metadata!$B$2:$S$450,6,FALSE)</f>
        <v>a</v>
      </c>
      <c r="J2264" t="str">
        <f>VLOOKUP($D2264,metadata!$B$2:$S$450,7,FALSE)</f>
        <v>i</v>
      </c>
      <c r="K2264">
        <f>VLOOKUP($D2264,metadata!$B$2:$S$450,8,FALSE)</f>
        <v>7</v>
      </c>
      <c r="L2264">
        <f>VLOOKUP($D2264,metadata!$B$2:$S$450,9,FALSE)</f>
        <v>5</v>
      </c>
      <c r="M2264">
        <f>VLOOKUP($D2264,metadata!$B$2:$S$450,10,FALSE)</f>
        <v>0</v>
      </c>
      <c r="N2264" t="str">
        <f>VLOOKUP($D2264,metadata!$B$2:$S$450,11,FALSE)</f>
        <v>Atrophaneura alcinous</v>
      </c>
      <c r="O2264" t="str">
        <f>VLOOKUP($D2264,metadata!$B$2:$S$450,12,FALSE)</f>
        <v>lepidoptera</v>
      </c>
      <c r="P2264" t="str">
        <f>VLOOKUP($D2264,metadata!$B$2:$S$450,13,FALSE)</f>
        <v xml:space="preserve"> Fuchu</v>
      </c>
      <c r="Q2264">
        <f>VLOOKUP($D2264,metadata!$B$2:$S$450,14,FALSE)</f>
        <v>35.668968999999997</v>
      </c>
      <c r="R2264">
        <f>VLOOKUP($D2264,metadata!$B$2:$S$450,15,FALSE)</f>
        <v>139.47766899999999</v>
      </c>
      <c r="S2264">
        <f>VLOOKUP($D2264,metadata!$B$2:$S$450,16,FALSE)</f>
        <v>0.05</v>
      </c>
      <c r="T2264">
        <f>VLOOKUP($D2264,metadata!$B$2:$S$450,17,FALSE)</f>
        <v>50</v>
      </c>
      <c r="U2264">
        <f>VLOOKUP($D2264,metadata!$B$2:$S$450,18,FALSE)</f>
        <v>0</v>
      </c>
      <c r="V2264">
        <f>VLOOKUP($D2264,metadata!$B$2:$Z$450,19,FALSE)</f>
        <v>25</v>
      </c>
      <c r="W2264" t="str">
        <f>VLOOKUP($D2264,metadata!$B$2:$Z$450,20,FALSE)</f>
        <v>global average</v>
      </c>
      <c r="X2264">
        <f>VLOOKUP($D2264,metadata!$B$2:$Z$450,21,FALSE)</f>
        <v>0</v>
      </c>
      <c r="Y2264">
        <f>VLOOKUP($D2264,metadata!$B$2:$Z$450,22,FALSE)</f>
        <v>19</v>
      </c>
      <c r="Z2264">
        <f>VLOOKUP($D2264,metadata!$B$2:$Z$450,23,FALSE)</f>
        <v>0</v>
      </c>
      <c r="AA2264">
        <f>VLOOKUP($D2264,metadata!$B$2:$Z$450,24,FALSE)</f>
        <v>0</v>
      </c>
      <c r="AB2264">
        <f>VLOOKUP($D2264,metadata!$B$2:$Z$450,25,FALSE)</f>
        <v>0</v>
      </c>
    </row>
    <row r="2265" spans="3:28" x14ac:dyDescent="0.3">
      <c r="C2265">
        <v>2264</v>
      </c>
      <c r="D2265" s="11" t="str">
        <f t="shared" si="35"/>
        <v>19- Fuchu</v>
      </c>
      <c r="E2265" t="str">
        <f>VLOOKUP($D2265,metadata!$B$2:$S$450,2,FALSE)</f>
        <v>Kato, Y</v>
      </c>
      <c r="F2265" t="str">
        <f>VLOOKUP($D2265,metadata!$B$2:$S$450,3,FALSE)</f>
        <v>Geographic variation in photoperiodic response for the induction of pupal diapause in the Aristolochia-feeding butterfly Atrophaneura alcinous</v>
      </c>
      <c r="G2265" t="str">
        <f>VLOOKUP($D2265,metadata!$B$2:$S$450,4,FALSE)</f>
        <v>10.1303/aez.2005.347</v>
      </c>
      <c r="H2265" t="str">
        <f>VLOOKUP($D2265,metadata!$B$2:$S$450,5,FALSE)</f>
        <v>y</v>
      </c>
      <c r="I2265" t="str">
        <f>VLOOKUP($D2265,metadata!$B$2:$S$450,6,FALSE)</f>
        <v>a</v>
      </c>
      <c r="J2265" t="str">
        <f>VLOOKUP($D2265,metadata!$B$2:$S$450,7,FALSE)</f>
        <v>i</v>
      </c>
      <c r="K2265">
        <f>VLOOKUP($D2265,metadata!$B$2:$S$450,8,FALSE)</f>
        <v>7</v>
      </c>
      <c r="L2265">
        <f>VLOOKUP($D2265,metadata!$B$2:$S$450,9,FALSE)</f>
        <v>5</v>
      </c>
      <c r="M2265">
        <f>VLOOKUP($D2265,metadata!$B$2:$S$450,10,FALSE)</f>
        <v>0</v>
      </c>
      <c r="N2265" t="str">
        <f>VLOOKUP($D2265,metadata!$B$2:$S$450,11,FALSE)</f>
        <v>Atrophaneura alcinous</v>
      </c>
      <c r="O2265" t="str">
        <f>VLOOKUP($D2265,metadata!$B$2:$S$450,12,FALSE)</f>
        <v>lepidoptera</v>
      </c>
      <c r="P2265" t="str">
        <f>VLOOKUP($D2265,metadata!$B$2:$S$450,13,FALSE)</f>
        <v xml:space="preserve"> Fuchu</v>
      </c>
      <c r="Q2265">
        <f>VLOOKUP($D2265,metadata!$B$2:$S$450,14,FALSE)</f>
        <v>35.668968999999997</v>
      </c>
      <c r="R2265">
        <f>VLOOKUP($D2265,metadata!$B$2:$S$450,15,FALSE)</f>
        <v>139.47766899999999</v>
      </c>
      <c r="S2265">
        <f>VLOOKUP($D2265,metadata!$B$2:$S$450,16,FALSE)</f>
        <v>0.05</v>
      </c>
      <c r="T2265">
        <f>VLOOKUP($D2265,metadata!$B$2:$S$450,17,FALSE)</f>
        <v>50</v>
      </c>
      <c r="U2265">
        <f>VLOOKUP($D2265,metadata!$B$2:$S$450,18,FALSE)</f>
        <v>0</v>
      </c>
      <c r="V2265">
        <f>VLOOKUP($D2265,metadata!$B$2:$Z$450,19,FALSE)</f>
        <v>25</v>
      </c>
      <c r="W2265" t="str">
        <f>VLOOKUP($D2265,metadata!$B$2:$Z$450,20,FALSE)</f>
        <v>global average</v>
      </c>
      <c r="X2265">
        <f>VLOOKUP($D2265,metadata!$B$2:$Z$450,21,FALSE)</f>
        <v>0</v>
      </c>
      <c r="Y2265">
        <f>VLOOKUP($D2265,metadata!$B$2:$Z$450,22,FALSE)</f>
        <v>19</v>
      </c>
      <c r="Z2265">
        <f>VLOOKUP($D2265,metadata!$B$2:$Z$450,23,FALSE)</f>
        <v>0</v>
      </c>
      <c r="AA2265">
        <f>VLOOKUP($D2265,metadata!$B$2:$Z$450,24,FALSE)</f>
        <v>0</v>
      </c>
      <c r="AB2265">
        <f>VLOOKUP($D2265,metadata!$B$2:$Z$450,25,FALSE)</f>
        <v>0</v>
      </c>
    </row>
    <row r="2266" spans="3:28" x14ac:dyDescent="0.3">
      <c r="C2266">
        <v>2265</v>
      </c>
      <c r="D2266" s="11" t="str">
        <f t="shared" si="35"/>
        <v>19- Fuchu</v>
      </c>
      <c r="E2266" t="str">
        <f>VLOOKUP($D2266,metadata!$B$2:$S$450,2,FALSE)</f>
        <v>Kato, Y</v>
      </c>
      <c r="F2266" t="str">
        <f>VLOOKUP($D2266,metadata!$B$2:$S$450,3,FALSE)</f>
        <v>Geographic variation in photoperiodic response for the induction of pupal diapause in the Aristolochia-feeding butterfly Atrophaneura alcinous</v>
      </c>
      <c r="G2266" t="str">
        <f>VLOOKUP($D2266,metadata!$B$2:$S$450,4,FALSE)</f>
        <v>10.1303/aez.2005.347</v>
      </c>
      <c r="H2266" t="str">
        <f>VLOOKUP($D2266,metadata!$B$2:$S$450,5,FALSE)</f>
        <v>y</v>
      </c>
      <c r="I2266" t="str">
        <f>VLOOKUP($D2266,metadata!$B$2:$S$450,6,FALSE)</f>
        <v>a</v>
      </c>
      <c r="J2266" t="str">
        <f>VLOOKUP($D2266,metadata!$B$2:$S$450,7,FALSE)</f>
        <v>i</v>
      </c>
      <c r="K2266">
        <f>VLOOKUP($D2266,metadata!$B$2:$S$450,8,FALSE)</f>
        <v>7</v>
      </c>
      <c r="L2266">
        <f>VLOOKUP($D2266,metadata!$B$2:$S$450,9,FALSE)</f>
        <v>5</v>
      </c>
      <c r="M2266">
        <f>VLOOKUP($D2266,metadata!$B$2:$S$450,10,FALSE)</f>
        <v>0</v>
      </c>
      <c r="N2266" t="str">
        <f>VLOOKUP($D2266,metadata!$B$2:$S$450,11,FALSE)</f>
        <v>Atrophaneura alcinous</v>
      </c>
      <c r="O2266" t="str">
        <f>VLOOKUP($D2266,metadata!$B$2:$S$450,12,FALSE)</f>
        <v>lepidoptera</v>
      </c>
      <c r="P2266" t="str">
        <f>VLOOKUP($D2266,metadata!$B$2:$S$450,13,FALSE)</f>
        <v xml:space="preserve"> Fuchu</v>
      </c>
      <c r="Q2266">
        <f>VLOOKUP($D2266,metadata!$B$2:$S$450,14,FALSE)</f>
        <v>35.668968999999997</v>
      </c>
      <c r="R2266">
        <f>VLOOKUP($D2266,metadata!$B$2:$S$450,15,FALSE)</f>
        <v>139.47766899999999</v>
      </c>
      <c r="S2266">
        <f>VLOOKUP($D2266,metadata!$B$2:$S$450,16,FALSE)</f>
        <v>0.05</v>
      </c>
      <c r="T2266">
        <f>VLOOKUP($D2266,metadata!$B$2:$S$450,17,FALSE)</f>
        <v>50</v>
      </c>
      <c r="U2266">
        <f>VLOOKUP($D2266,metadata!$B$2:$S$450,18,FALSE)</f>
        <v>0</v>
      </c>
      <c r="V2266">
        <f>VLOOKUP($D2266,metadata!$B$2:$Z$450,19,FALSE)</f>
        <v>25</v>
      </c>
      <c r="W2266" t="str">
        <f>VLOOKUP($D2266,metadata!$B$2:$Z$450,20,FALSE)</f>
        <v>global average</v>
      </c>
      <c r="X2266">
        <f>VLOOKUP($D2266,metadata!$B$2:$Z$450,21,FALSE)</f>
        <v>0</v>
      </c>
      <c r="Y2266">
        <f>VLOOKUP($D2266,metadata!$B$2:$Z$450,22,FALSE)</f>
        <v>19</v>
      </c>
      <c r="Z2266">
        <f>VLOOKUP($D2266,metadata!$B$2:$Z$450,23,FALSE)</f>
        <v>0</v>
      </c>
      <c r="AA2266">
        <f>VLOOKUP($D2266,metadata!$B$2:$Z$450,24,FALSE)</f>
        <v>0</v>
      </c>
      <c r="AB2266">
        <f>VLOOKUP($D2266,metadata!$B$2:$Z$450,25,FALSE)</f>
        <v>0</v>
      </c>
    </row>
    <row r="2267" spans="3:28" x14ac:dyDescent="0.3">
      <c r="C2267">
        <v>2266</v>
      </c>
      <c r="D2267" s="11" t="str">
        <f t="shared" si="35"/>
        <v>19- Fuchu</v>
      </c>
      <c r="E2267" t="str">
        <f>VLOOKUP($D2267,metadata!$B$2:$S$450,2,FALSE)</f>
        <v>Kato, Y</v>
      </c>
      <c r="F2267" t="str">
        <f>VLOOKUP($D2267,metadata!$B$2:$S$450,3,FALSE)</f>
        <v>Geographic variation in photoperiodic response for the induction of pupal diapause in the Aristolochia-feeding butterfly Atrophaneura alcinous</v>
      </c>
      <c r="G2267" t="str">
        <f>VLOOKUP($D2267,metadata!$B$2:$S$450,4,FALSE)</f>
        <v>10.1303/aez.2005.347</v>
      </c>
      <c r="H2267" t="str">
        <f>VLOOKUP($D2267,metadata!$B$2:$S$450,5,FALSE)</f>
        <v>y</v>
      </c>
      <c r="I2267" t="str">
        <f>VLOOKUP($D2267,metadata!$B$2:$S$450,6,FALSE)</f>
        <v>a</v>
      </c>
      <c r="J2267" t="str">
        <f>VLOOKUP($D2267,metadata!$B$2:$S$450,7,FALSE)</f>
        <v>i</v>
      </c>
      <c r="K2267">
        <f>VLOOKUP($D2267,metadata!$B$2:$S$450,8,FALSE)</f>
        <v>7</v>
      </c>
      <c r="L2267">
        <f>VLOOKUP($D2267,metadata!$B$2:$S$450,9,FALSE)</f>
        <v>5</v>
      </c>
      <c r="M2267">
        <f>VLOOKUP($D2267,metadata!$B$2:$S$450,10,FALSE)</f>
        <v>0</v>
      </c>
      <c r="N2267" t="str">
        <f>VLOOKUP($D2267,metadata!$B$2:$S$450,11,FALSE)</f>
        <v>Atrophaneura alcinous</v>
      </c>
      <c r="O2267" t="str">
        <f>VLOOKUP($D2267,metadata!$B$2:$S$450,12,FALSE)</f>
        <v>lepidoptera</v>
      </c>
      <c r="P2267" t="str">
        <f>VLOOKUP($D2267,metadata!$B$2:$S$450,13,FALSE)</f>
        <v xml:space="preserve"> Fuchu</v>
      </c>
      <c r="Q2267">
        <f>VLOOKUP($D2267,metadata!$B$2:$S$450,14,FALSE)</f>
        <v>35.668968999999997</v>
      </c>
      <c r="R2267">
        <f>VLOOKUP($D2267,metadata!$B$2:$S$450,15,FALSE)</f>
        <v>139.47766899999999</v>
      </c>
      <c r="S2267">
        <f>VLOOKUP($D2267,metadata!$B$2:$S$450,16,FALSE)</f>
        <v>0.05</v>
      </c>
      <c r="T2267">
        <f>VLOOKUP($D2267,metadata!$B$2:$S$450,17,FALSE)</f>
        <v>50</v>
      </c>
      <c r="U2267">
        <f>VLOOKUP($D2267,metadata!$B$2:$S$450,18,FALSE)</f>
        <v>0</v>
      </c>
      <c r="V2267">
        <f>VLOOKUP($D2267,metadata!$B$2:$Z$450,19,FALSE)</f>
        <v>25</v>
      </c>
      <c r="W2267" t="str">
        <f>VLOOKUP($D2267,metadata!$B$2:$Z$450,20,FALSE)</f>
        <v>global average</v>
      </c>
      <c r="X2267">
        <f>VLOOKUP($D2267,metadata!$B$2:$Z$450,21,FALSE)</f>
        <v>0</v>
      </c>
      <c r="Y2267">
        <f>VLOOKUP($D2267,metadata!$B$2:$Z$450,22,FALSE)</f>
        <v>19</v>
      </c>
      <c r="Z2267">
        <f>VLOOKUP($D2267,metadata!$B$2:$Z$450,23,FALSE)</f>
        <v>0</v>
      </c>
      <c r="AA2267">
        <f>VLOOKUP($D2267,metadata!$B$2:$Z$450,24,FALSE)</f>
        <v>0</v>
      </c>
      <c r="AB2267">
        <f>VLOOKUP($D2267,metadata!$B$2:$Z$450,25,FALSE)</f>
        <v>0</v>
      </c>
    </row>
    <row r="2268" spans="3:28" x14ac:dyDescent="0.3">
      <c r="C2268">
        <v>2267</v>
      </c>
      <c r="D2268" s="11" t="str">
        <f t="shared" si="35"/>
        <v>19- Fuchu</v>
      </c>
      <c r="E2268" t="str">
        <f>VLOOKUP($D2268,metadata!$B$2:$S$450,2,FALSE)</f>
        <v>Kato, Y</v>
      </c>
      <c r="F2268" t="str">
        <f>VLOOKUP($D2268,metadata!$B$2:$S$450,3,FALSE)</f>
        <v>Geographic variation in photoperiodic response for the induction of pupal diapause in the Aristolochia-feeding butterfly Atrophaneura alcinous</v>
      </c>
      <c r="G2268" t="str">
        <f>VLOOKUP($D2268,metadata!$B$2:$S$450,4,FALSE)</f>
        <v>10.1303/aez.2005.347</v>
      </c>
      <c r="H2268" t="str">
        <f>VLOOKUP($D2268,metadata!$B$2:$S$450,5,FALSE)</f>
        <v>y</v>
      </c>
      <c r="I2268" t="str">
        <f>VLOOKUP($D2268,metadata!$B$2:$S$450,6,FALSE)</f>
        <v>a</v>
      </c>
      <c r="J2268" t="str">
        <f>VLOOKUP($D2268,metadata!$B$2:$S$450,7,FALSE)</f>
        <v>i</v>
      </c>
      <c r="K2268">
        <f>VLOOKUP($D2268,metadata!$B$2:$S$450,8,FALSE)</f>
        <v>7</v>
      </c>
      <c r="L2268">
        <f>VLOOKUP($D2268,metadata!$B$2:$S$450,9,FALSE)</f>
        <v>5</v>
      </c>
      <c r="M2268">
        <f>VLOOKUP($D2268,metadata!$B$2:$S$450,10,FALSE)</f>
        <v>0</v>
      </c>
      <c r="N2268" t="str">
        <f>VLOOKUP($D2268,metadata!$B$2:$S$450,11,FALSE)</f>
        <v>Atrophaneura alcinous</v>
      </c>
      <c r="O2268" t="str">
        <f>VLOOKUP($D2268,metadata!$B$2:$S$450,12,FALSE)</f>
        <v>lepidoptera</v>
      </c>
      <c r="P2268" t="str">
        <f>VLOOKUP($D2268,metadata!$B$2:$S$450,13,FALSE)</f>
        <v xml:space="preserve"> Fuchu</v>
      </c>
      <c r="Q2268">
        <f>VLOOKUP($D2268,metadata!$B$2:$S$450,14,FALSE)</f>
        <v>35.668968999999997</v>
      </c>
      <c r="R2268">
        <f>VLOOKUP($D2268,metadata!$B$2:$S$450,15,FALSE)</f>
        <v>139.47766899999999</v>
      </c>
      <c r="S2268">
        <f>VLOOKUP($D2268,metadata!$B$2:$S$450,16,FALSE)</f>
        <v>0.05</v>
      </c>
      <c r="T2268">
        <f>VLOOKUP($D2268,metadata!$B$2:$S$450,17,FALSE)</f>
        <v>50</v>
      </c>
      <c r="U2268">
        <f>VLOOKUP($D2268,metadata!$B$2:$S$450,18,FALSE)</f>
        <v>0</v>
      </c>
      <c r="V2268">
        <f>VLOOKUP($D2268,metadata!$B$2:$Z$450,19,FALSE)</f>
        <v>25</v>
      </c>
      <c r="W2268" t="str">
        <f>VLOOKUP($D2268,metadata!$B$2:$Z$450,20,FALSE)</f>
        <v>global average</v>
      </c>
      <c r="X2268">
        <f>VLOOKUP($D2268,metadata!$B$2:$Z$450,21,FALSE)</f>
        <v>0</v>
      </c>
      <c r="Y2268">
        <f>VLOOKUP($D2268,metadata!$B$2:$Z$450,22,FALSE)</f>
        <v>19</v>
      </c>
      <c r="Z2268">
        <f>VLOOKUP($D2268,metadata!$B$2:$Z$450,23,FALSE)</f>
        <v>0</v>
      </c>
      <c r="AA2268">
        <f>VLOOKUP($D2268,metadata!$B$2:$Z$450,24,FALSE)</f>
        <v>0</v>
      </c>
      <c r="AB2268">
        <f>VLOOKUP($D2268,metadata!$B$2:$Z$450,25,FALSE)</f>
        <v>0</v>
      </c>
    </row>
    <row r="2269" spans="3:28" x14ac:dyDescent="0.3">
      <c r="C2269">
        <v>2268</v>
      </c>
      <c r="D2269" s="11" t="str">
        <f t="shared" si="35"/>
        <v>19- Fuchu</v>
      </c>
      <c r="E2269" t="str">
        <f>VLOOKUP($D2269,metadata!$B$2:$S$450,2,FALSE)</f>
        <v>Kato, Y</v>
      </c>
      <c r="F2269" t="str">
        <f>VLOOKUP($D2269,metadata!$B$2:$S$450,3,FALSE)</f>
        <v>Geographic variation in photoperiodic response for the induction of pupal diapause in the Aristolochia-feeding butterfly Atrophaneura alcinous</v>
      </c>
      <c r="G2269" t="str">
        <f>VLOOKUP($D2269,metadata!$B$2:$S$450,4,FALSE)</f>
        <v>10.1303/aez.2005.347</v>
      </c>
      <c r="H2269" t="str">
        <f>VLOOKUP($D2269,metadata!$B$2:$S$450,5,FALSE)</f>
        <v>y</v>
      </c>
      <c r="I2269" t="str">
        <f>VLOOKUP($D2269,metadata!$B$2:$S$450,6,FALSE)</f>
        <v>a</v>
      </c>
      <c r="J2269" t="str">
        <f>VLOOKUP($D2269,metadata!$B$2:$S$450,7,FALSE)</f>
        <v>i</v>
      </c>
      <c r="K2269">
        <f>VLOOKUP($D2269,metadata!$B$2:$S$450,8,FALSE)</f>
        <v>7</v>
      </c>
      <c r="L2269">
        <f>VLOOKUP($D2269,metadata!$B$2:$S$450,9,FALSE)</f>
        <v>5</v>
      </c>
      <c r="M2269">
        <f>VLOOKUP($D2269,metadata!$B$2:$S$450,10,FALSE)</f>
        <v>0</v>
      </c>
      <c r="N2269" t="str">
        <f>VLOOKUP($D2269,metadata!$B$2:$S$450,11,FALSE)</f>
        <v>Atrophaneura alcinous</v>
      </c>
      <c r="O2269" t="str">
        <f>VLOOKUP($D2269,metadata!$B$2:$S$450,12,FALSE)</f>
        <v>lepidoptera</v>
      </c>
      <c r="P2269" t="str">
        <f>VLOOKUP($D2269,metadata!$B$2:$S$450,13,FALSE)</f>
        <v xml:space="preserve"> Fuchu</v>
      </c>
      <c r="Q2269">
        <f>VLOOKUP($D2269,metadata!$B$2:$S$450,14,FALSE)</f>
        <v>35.668968999999997</v>
      </c>
      <c r="R2269">
        <f>VLOOKUP($D2269,metadata!$B$2:$S$450,15,FALSE)</f>
        <v>139.47766899999999</v>
      </c>
      <c r="S2269">
        <f>VLOOKUP($D2269,metadata!$B$2:$S$450,16,FALSE)</f>
        <v>0.05</v>
      </c>
      <c r="T2269">
        <f>VLOOKUP($D2269,metadata!$B$2:$S$450,17,FALSE)</f>
        <v>50</v>
      </c>
      <c r="U2269">
        <f>VLOOKUP($D2269,metadata!$B$2:$S$450,18,FALSE)</f>
        <v>0</v>
      </c>
      <c r="V2269">
        <f>VLOOKUP($D2269,metadata!$B$2:$Z$450,19,FALSE)</f>
        <v>25</v>
      </c>
      <c r="W2269" t="str">
        <f>VLOOKUP($D2269,metadata!$B$2:$Z$450,20,FALSE)</f>
        <v>global average</v>
      </c>
      <c r="X2269">
        <f>VLOOKUP($D2269,metadata!$B$2:$Z$450,21,FALSE)</f>
        <v>0</v>
      </c>
      <c r="Y2269">
        <f>VLOOKUP($D2269,metadata!$B$2:$Z$450,22,FALSE)</f>
        <v>19</v>
      </c>
      <c r="Z2269">
        <f>VLOOKUP($D2269,metadata!$B$2:$Z$450,23,FALSE)</f>
        <v>0</v>
      </c>
      <c r="AA2269">
        <f>VLOOKUP($D2269,metadata!$B$2:$Z$450,24,FALSE)</f>
        <v>0</v>
      </c>
      <c r="AB2269">
        <f>VLOOKUP($D2269,metadata!$B$2:$Z$450,25,FALSE)</f>
        <v>0</v>
      </c>
    </row>
    <row r="2270" spans="3:28" x14ac:dyDescent="0.3">
      <c r="C2270">
        <v>2269</v>
      </c>
      <c r="D2270" s="11" t="str">
        <f t="shared" si="35"/>
        <v>19- Fuchu</v>
      </c>
      <c r="E2270" t="str">
        <f>VLOOKUP($D2270,metadata!$B$2:$S$450,2,FALSE)</f>
        <v>Kato, Y</v>
      </c>
      <c r="F2270" t="str">
        <f>VLOOKUP($D2270,metadata!$B$2:$S$450,3,FALSE)</f>
        <v>Geographic variation in photoperiodic response for the induction of pupal diapause in the Aristolochia-feeding butterfly Atrophaneura alcinous</v>
      </c>
      <c r="G2270" t="str">
        <f>VLOOKUP($D2270,metadata!$B$2:$S$450,4,FALSE)</f>
        <v>10.1303/aez.2005.347</v>
      </c>
      <c r="H2270" t="str">
        <f>VLOOKUP($D2270,metadata!$B$2:$S$450,5,FALSE)</f>
        <v>y</v>
      </c>
      <c r="I2270" t="str">
        <f>VLOOKUP($D2270,metadata!$B$2:$S$450,6,FALSE)</f>
        <v>a</v>
      </c>
      <c r="J2270" t="str">
        <f>VLOOKUP($D2270,metadata!$B$2:$S$450,7,FALSE)</f>
        <v>i</v>
      </c>
      <c r="K2270">
        <f>VLOOKUP($D2270,metadata!$B$2:$S$450,8,FALSE)</f>
        <v>7</v>
      </c>
      <c r="L2270">
        <f>VLOOKUP($D2270,metadata!$B$2:$S$450,9,FALSE)</f>
        <v>5</v>
      </c>
      <c r="M2270">
        <f>VLOOKUP($D2270,metadata!$B$2:$S$450,10,FALSE)</f>
        <v>0</v>
      </c>
      <c r="N2270" t="str">
        <f>VLOOKUP($D2270,metadata!$B$2:$S$450,11,FALSE)</f>
        <v>Atrophaneura alcinous</v>
      </c>
      <c r="O2270" t="str">
        <f>VLOOKUP($D2270,metadata!$B$2:$S$450,12,FALSE)</f>
        <v>lepidoptera</v>
      </c>
      <c r="P2270" t="str">
        <f>VLOOKUP($D2270,metadata!$B$2:$S$450,13,FALSE)</f>
        <v xml:space="preserve"> Fuchu</v>
      </c>
      <c r="Q2270">
        <f>VLOOKUP($D2270,metadata!$B$2:$S$450,14,FALSE)</f>
        <v>35.668968999999997</v>
      </c>
      <c r="R2270">
        <f>VLOOKUP($D2270,metadata!$B$2:$S$450,15,FALSE)</f>
        <v>139.47766899999999</v>
      </c>
      <c r="S2270">
        <f>VLOOKUP($D2270,metadata!$B$2:$S$450,16,FALSE)</f>
        <v>0.05</v>
      </c>
      <c r="T2270">
        <f>VLOOKUP($D2270,metadata!$B$2:$S$450,17,FALSE)</f>
        <v>50</v>
      </c>
      <c r="U2270">
        <f>VLOOKUP($D2270,metadata!$B$2:$S$450,18,FALSE)</f>
        <v>0</v>
      </c>
      <c r="V2270">
        <f>VLOOKUP($D2270,metadata!$B$2:$Z$450,19,FALSE)</f>
        <v>25</v>
      </c>
      <c r="W2270" t="str">
        <f>VLOOKUP($D2270,metadata!$B$2:$Z$450,20,FALSE)</f>
        <v>global average</v>
      </c>
      <c r="X2270">
        <f>VLOOKUP($D2270,metadata!$B$2:$Z$450,21,FALSE)</f>
        <v>0</v>
      </c>
      <c r="Y2270">
        <f>VLOOKUP($D2270,metadata!$B$2:$Z$450,22,FALSE)</f>
        <v>19</v>
      </c>
      <c r="Z2270">
        <f>VLOOKUP($D2270,metadata!$B$2:$Z$450,23,FALSE)</f>
        <v>0</v>
      </c>
      <c r="AA2270">
        <f>VLOOKUP($D2270,metadata!$B$2:$Z$450,24,FALSE)</f>
        <v>0</v>
      </c>
      <c r="AB2270">
        <f>VLOOKUP($D2270,metadata!$B$2:$Z$450,25,FALSE)</f>
        <v>0</v>
      </c>
    </row>
    <row r="2271" spans="3:28" x14ac:dyDescent="0.3">
      <c r="C2271">
        <v>2270</v>
      </c>
      <c r="D2271" s="11" t="str">
        <f t="shared" si="35"/>
        <v>19- Fuchu</v>
      </c>
      <c r="E2271" t="str">
        <f>VLOOKUP($D2271,metadata!$B$2:$S$450,2,FALSE)</f>
        <v>Kato, Y</v>
      </c>
      <c r="F2271" t="str">
        <f>VLOOKUP($D2271,metadata!$B$2:$S$450,3,FALSE)</f>
        <v>Geographic variation in photoperiodic response for the induction of pupal diapause in the Aristolochia-feeding butterfly Atrophaneura alcinous</v>
      </c>
      <c r="G2271" t="str">
        <f>VLOOKUP($D2271,metadata!$B$2:$S$450,4,FALSE)</f>
        <v>10.1303/aez.2005.347</v>
      </c>
      <c r="H2271" t="str">
        <f>VLOOKUP($D2271,metadata!$B$2:$S$450,5,FALSE)</f>
        <v>y</v>
      </c>
      <c r="I2271" t="str">
        <f>VLOOKUP($D2271,metadata!$B$2:$S$450,6,FALSE)</f>
        <v>a</v>
      </c>
      <c r="J2271" t="str">
        <f>VLOOKUP($D2271,metadata!$B$2:$S$450,7,FALSE)</f>
        <v>i</v>
      </c>
      <c r="K2271">
        <f>VLOOKUP($D2271,metadata!$B$2:$S$450,8,FALSE)</f>
        <v>7</v>
      </c>
      <c r="L2271">
        <f>VLOOKUP($D2271,metadata!$B$2:$S$450,9,FALSE)</f>
        <v>5</v>
      </c>
      <c r="M2271">
        <f>VLOOKUP($D2271,metadata!$B$2:$S$450,10,FALSE)</f>
        <v>0</v>
      </c>
      <c r="N2271" t="str">
        <f>VLOOKUP($D2271,metadata!$B$2:$S$450,11,FALSE)</f>
        <v>Atrophaneura alcinous</v>
      </c>
      <c r="O2271" t="str">
        <f>VLOOKUP($D2271,metadata!$B$2:$S$450,12,FALSE)</f>
        <v>lepidoptera</v>
      </c>
      <c r="P2271" t="str">
        <f>VLOOKUP($D2271,metadata!$B$2:$S$450,13,FALSE)</f>
        <v xml:space="preserve"> Fuchu</v>
      </c>
      <c r="Q2271">
        <f>VLOOKUP($D2271,metadata!$B$2:$S$450,14,FALSE)</f>
        <v>35.668968999999997</v>
      </c>
      <c r="R2271">
        <f>VLOOKUP($D2271,metadata!$B$2:$S$450,15,FALSE)</f>
        <v>139.47766899999999</v>
      </c>
      <c r="S2271">
        <f>VLOOKUP($D2271,metadata!$B$2:$S$450,16,FALSE)</f>
        <v>0.05</v>
      </c>
      <c r="T2271">
        <f>VLOOKUP($D2271,metadata!$B$2:$S$450,17,FALSE)</f>
        <v>50</v>
      </c>
      <c r="U2271">
        <f>VLOOKUP($D2271,metadata!$B$2:$S$450,18,FALSE)</f>
        <v>0</v>
      </c>
      <c r="V2271">
        <f>VLOOKUP($D2271,metadata!$B$2:$Z$450,19,FALSE)</f>
        <v>25</v>
      </c>
      <c r="W2271" t="str">
        <f>VLOOKUP($D2271,metadata!$B$2:$Z$450,20,FALSE)</f>
        <v>global average</v>
      </c>
      <c r="X2271">
        <f>VLOOKUP($D2271,metadata!$B$2:$Z$450,21,FALSE)</f>
        <v>0</v>
      </c>
      <c r="Y2271">
        <f>VLOOKUP($D2271,metadata!$B$2:$Z$450,22,FALSE)</f>
        <v>19</v>
      </c>
      <c r="Z2271">
        <f>VLOOKUP($D2271,metadata!$B$2:$Z$450,23,FALSE)</f>
        <v>0</v>
      </c>
      <c r="AA2271">
        <f>VLOOKUP($D2271,metadata!$B$2:$Z$450,24,FALSE)</f>
        <v>0</v>
      </c>
      <c r="AB2271">
        <f>VLOOKUP($D2271,metadata!$B$2:$Z$450,25,FALSE)</f>
        <v>0</v>
      </c>
    </row>
    <row r="2272" spans="3:28" x14ac:dyDescent="0.3">
      <c r="C2272">
        <v>2271</v>
      </c>
      <c r="D2272" s="11" t="str">
        <f t="shared" si="35"/>
        <v>19- Fuchu</v>
      </c>
      <c r="E2272" t="str">
        <f>VLOOKUP($D2272,metadata!$B$2:$S$450,2,FALSE)</f>
        <v>Kato, Y</v>
      </c>
      <c r="F2272" t="str">
        <f>VLOOKUP($D2272,metadata!$B$2:$S$450,3,FALSE)</f>
        <v>Geographic variation in photoperiodic response for the induction of pupal diapause in the Aristolochia-feeding butterfly Atrophaneura alcinous</v>
      </c>
      <c r="G2272" t="str">
        <f>VLOOKUP($D2272,metadata!$B$2:$S$450,4,FALSE)</f>
        <v>10.1303/aez.2005.347</v>
      </c>
      <c r="H2272" t="str">
        <f>VLOOKUP($D2272,metadata!$B$2:$S$450,5,FALSE)</f>
        <v>y</v>
      </c>
      <c r="I2272" t="str">
        <f>VLOOKUP($D2272,metadata!$B$2:$S$450,6,FALSE)</f>
        <v>a</v>
      </c>
      <c r="J2272" t="str">
        <f>VLOOKUP($D2272,metadata!$B$2:$S$450,7,FALSE)</f>
        <v>i</v>
      </c>
      <c r="K2272">
        <f>VLOOKUP($D2272,metadata!$B$2:$S$450,8,FALSE)</f>
        <v>7</v>
      </c>
      <c r="L2272">
        <f>VLOOKUP($D2272,metadata!$B$2:$S$450,9,FALSE)</f>
        <v>5</v>
      </c>
      <c r="M2272">
        <f>VLOOKUP($D2272,metadata!$B$2:$S$450,10,FALSE)</f>
        <v>0</v>
      </c>
      <c r="N2272" t="str">
        <f>VLOOKUP($D2272,metadata!$B$2:$S$450,11,FALSE)</f>
        <v>Atrophaneura alcinous</v>
      </c>
      <c r="O2272" t="str">
        <f>VLOOKUP($D2272,metadata!$B$2:$S$450,12,FALSE)</f>
        <v>lepidoptera</v>
      </c>
      <c r="P2272" t="str">
        <f>VLOOKUP($D2272,metadata!$B$2:$S$450,13,FALSE)</f>
        <v xml:space="preserve"> Fuchu</v>
      </c>
      <c r="Q2272">
        <f>VLOOKUP($D2272,metadata!$B$2:$S$450,14,FALSE)</f>
        <v>35.668968999999997</v>
      </c>
      <c r="R2272">
        <f>VLOOKUP($D2272,metadata!$B$2:$S$450,15,FALSE)</f>
        <v>139.47766899999999</v>
      </c>
      <c r="S2272">
        <f>VLOOKUP($D2272,metadata!$B$2:$S$450,16,FALSE)</f>
        <v>0.05</v>
      </c>
      <c r="T2272">
        <f>VLOOKUP($D2272,metadata!$B$2:$S$450,17,FALSE)</f>
        <v>50</v>
      </c>
      <c r="U2272">
        <f>VLOOKUP($D2272,metadata!$B$2:$S$450,18,FALSE)</f>
        <v>0</v>
      </c>
      <c r="V2272">
        <f>VLOOKUP($D2272,metadata!$B$2:$Z$450,19,FALSE)</f>
        <v>25</v>
      </c>
      <c r="W2272" t="str">
        <f>VLOOKUP($D2272,metadata!$B$2:$Z$450,20,FALSE)</f>
        <v>global average</v>
      </c>
      <c r="X2272">
        <f>VLOOKUP($D2272,metadata!$B$2:$Z$450,21,FALSE)</f>
        <v>0</v>
      </c>
      <c r="Y2272">
        <f>VLOOKUP($D2272,metadata!$B$2:$Z$450,22,FALSE)</f>
        <v>19</v>
      </c>
      <c r="Z2272">
        <f>VLOOKUP($D2272,metadata!$B$2:$Z$450,23,FALSE)</f>
        <v>0</v>
      </c>
      <c r="AA2272">
        <f>VLOOKUP($D2272,metadata!$B$2:$Z$450,24,FALSE)</f>
        <v>0</v>
      </c>
      <c r="AB2272">
        <f>VLOOKUP($D2272,metadata!$B$2:$Z$450,25,FALSE)</f>
        <v>0</v>
      </c>
    </row>
    <row r="2273" spans="3:28" x14ac:dyDescent="0.3">
      <c r="C2273">
        <v>2272</v>
      </c>
      <c r="D2273" s="11" t="str">
        <f t="shared" si="35"/>
        <v>19- Fuchu</v>
      </c>
      <c r="E2273" t="str">
        <f>VLOOKUP($D2273,metadata!$B$2:$S$450,2,FALSE)</f>
        <v>Kato, Y</v>
      </c>
      <c r="F2273" t="str">
        <f>VLOOKUP($D2273,metadata!$B$2:$S$450,3,FALSE)</f>
        <v>Geographic variation in photoperiodic response for the induction of pupal diapause in the Aristolochia-feeding butterfly Atrophaneura alcinous</v>
      </c>
      <c r="G2273" t="str">
        <f>VLOOKUP($D2273,metadata!$B$2:$S$450,4,FALSE)</f>
        <v>10.1303/aez.2005.347</v>
      </c>
      <c r="H2273" t="str">
        <f>VLOOKUP($D2273,metadata!$B$2:$S$450,5,FALSE)</f>
        <v>y</v>
      </c>
      <c r="I2273" t="str">
        <f>VLOOKUP($D2273,metadata!$B$2:$S$450,6,FALSE)</f>
        <v>a</v>
      </c>
      <c r="J2273" t="str">
        <f>VLOOKUP($D2273,metadata!$B$2:$S$450,7,FALSE)</f>
        <v>i</v>
      </c>
      <c r="K2273">
        <f>VLOOKUP($D2273,metadata!$B$2:$S$450,8,FALSE)</f>
        <v>7</v>
      </c>
      <c r="L2273">
        <f>VLOOKUP($D2273,metadata!$B$2:$S$450,9,FALSE)</f>
        <v>5</v>
      </c>
      <c r="M2273">
        <f>VLOOKUP($D2273,metadata!$B$2:$S$450,10,FALSE)</f>
        <v>0</v>
      </c>
      <c r="N2273" t="str">
        <f>VLOOKUP($D2273,metadata!$B$2:$S$450,11,FALSE)</f>
        <v>Atrophaneura alcinous</v>
      </c>
      <c r="O2273" t="str">
        <f>VLOOKUP($D2273,metadata!$B$2:$S$450,12,FALSE)</f>
        <v>lepidoptera</v>
      </c>
      <c r="P2273" t="str">
        <f>VLOOKUP($D2273,metadata!$B$2:$S$450,13,FALSE)</f>
        <v xml:space="preserve"> Fuchu</v>
      </c>
      <c r="Q2273">
        <f>VLOOKUP($D2273,metadata!$B$2:$S$450,14,FALSE)</f>
        <v>35.668968999999997</v>
      </c>
      <c r="R2273">
        <f>VLOOKUP($D2273,metadata!$B$2:$S$450,15,FALSE)</f>
        <v>139.47766899999999</v>
      </c>
      <c r="S2273">
        <f>VLOOKUP($D2273,metadata!$B$2:$S$450,16,FALSE)</f>
        <v>0.05</v>
      </c>
      <c r="T2273">
        <f>VLOOKUP($D2273,metadata!$B$2:$S$450,17,FALSE)</f>
        <v>50</v>
      </c>
      <c r="U2273">
        <f>VLOOKUP($D2273,metadata!$B$2:$S$450,18,FALSE)</f>
        <v>0</v>
      </c>
      <c r="V2273">
        <f>VLOOKUP($D2273,metadata!$B$2:$Z$450,19,FALSE)</f>
        <v>25</v>
      </c>
      <c r="W2273" t="str">
        <f>VLOOKUP($D2273,metadata!$B$2:$Z$450,20,FALSE)</f>
        <v>global average</v>
      </c>
      <c r="X2273">
        <f>VLOOKUP($D2273,metadata!$B$2:$Z$450,21,FALSE)</f>
        <v>0</v>
      </c>
      <c r="Y2273">
        <f>VLOOKUP($D2273,metadata!$B$2:$Z$450,22,FALSE)</f>
        <v>19</v>
      </c>
      <c r="Z2273">
        <f>VLOOKUP($D2273,metadata!$B$2:$Z$450,23,FALSE)</f>
        <v>0</v>
      </c>
      <c r="AA2273">
        <f>VLOOKUP($D2273,metadata!$B$2:$Z$450,24,FALSE)</f>
        <v>0</v>
      </c>
      <c r="AB2273">
        <f>VLOOKUP($D2273,metadata!$B$2:$Z$450,25,FALSE)</f>
        <v>0</v>
      </c>
    </row>
    <row r="2274" spans="3:28" x14ac:dyDescent="0.3">
      <c r="C2274">
        <v>2273</v>
      </c>
      <c r="D2274" s="11" t="str">
        <f t="shared" si="35"/>
        <v>19- Fuchu</v>
      </c>
      <c r="E2274" t="str">
        <f>VLOOKUP($D2274,metadata!$B$2:$S$450,2,FALSE)</f>
        <v>Kato, Y</v>
      </c>
      <c r="F2274" t="str">
        <f>VLOOKUP($D2274,metadata!$B$2:$S$450,3,FALSE)</f>
        <v>Geographic variation in photoperiodic response for the induction of pupal diapause in the Aristolochia-feeding butterfly Atrophaneura alcinous</v>
      </c>
      <c r="G2274" t="str">
        <f>VLOOKUP($D2274,metadata!$B$2:$S$450,4,FALSE)</f>
        <v>10.1303/aez.2005.347</v>
      </c>
      <c r="H2274" t="str">
        <f>VLOOKUP($D2274,metadata!$B$2:$S$450,5,FALSE)</f>
        <v>y</v>
      </c>
      <c r="I2274" t="str">
        <f>VLOOKUP($D2274,metadata!$B$2:$S$450,6,FALSE)</f>
        <v>a</v>
      </c>
      <c r="J2274" t="str">
        <f>VLOOKUP($D2274,metadata!$B$2:$S$450,7,FALSE)</f>
        <v>i</v>
      </c>
      <c r="K2274">
        <f>VLOOKUP($D2274,metadata!$B$2:$S$450,8,FALSE)</f>
        <v>7</v>
      </c>
      <c r="L2274">
        <f>VLOOKUP($D2274,metadata!$B$2:$S$450,9,FALSE)</f>
        <v>5</v>
      </c>
      <c r="M2274">
        <f>VLOOKUP($D2274,metadata!$B$2:$S$450,10,FALSE)</f>
        <v>0</v>
      </c>
      <c r="N2274" t="str">
        <f>VLOOKUP($D2274,metadata!$B$2:$S$450,11,FALSE)</f>
        <v>Atrophaneura alcinous</v>
      </c>
      <c r="O2274" t="str">
        <f>VLOOKUP($D2274,metadata!$B$2:$S$450,12,FALSE)</f>
        <v>lepidoptera</v>
      </c>
      <c r="P2274" t="str">
        <f>VLOOKUP($D2274,metadata!$B$2:$S$450,13,FALSE)</f>
        <v xml:space="preserve"> Fuchu</v>
      </c>
      <c r="Q2274">
        <f>VLOOKUP($D2274,metadata!$B$2:$S$450,14,FALSE)</f>
        <v>35.668968999999997</v>
      </c>
      <c r="R2274">
        <f>VLOOKUP($D2274,metadata!$B$2:$S$450,15,FALSE)</f>
        <v>139.47766899999999</v>
      </c>
      <c r="S2274">
        <f>VLOOKUP($D2274,metadata!$B$2:$S$450,16,FALSE)</f>
        <v>0.05</v>
      </c>
      <c r="T2274">
        <f>VLOOKUP($D2274,metadata!$B$2:$S$450,17,FALSE)</f>
        <v>50</v>
      </c>
      <c r="U2274">
        <f>VLOOKUP($D2274,metadata!$B$2:$S$450,18,FALSE)</f>
        <v>0</v>
      </c>
      <c r="V2274">
        <f>VLOOKUP($D2274,metadata!$B$2:$Z$450,19,FALSE)</f>
        <v>25</v>
      </c>
      <c r="W2274" t="str">
        <f>VLOOKUP($D2274,metadata!$B$2:$Z$450,20,FALSE)</f>
        <v>global average</v>
      </c>
      <c r="X2274">
        <f>VLOOKUP($D2274,metadata!$B$2:$Z$450,21,FALSE)</f>
        <v>0</v>
      </c>
      <c r="Y2274">
        <f>VLOOKUP($D2274,metadata!$B$2:$Z$450,22,FALSE)</f>
        <v>19</v>
      </c>
      <c r="Z2274">
        <f>VLOOKUP($D2274,metadata!$B$2:$Z$450,23,FALSE)</f>
        <v>0</v>
      </c>
      <c r="AA2274">
        <f>VLOOKUP($D2274,metadata!$B$2:$Z$450,24,FALSE)</f>
        <v>0</v>
      </c>
      <c r="AB2274">
        <f>VLOOKUP($D2274,metadata!$B$2:$Z$450,25,FALSE)</f>
        <v>0</v>
      </c>
    </row>
    <row r="2275" spans="3:28" x14ac:dyDescent="0.3">
      <c r="C2275">
        <v>2274</v>
      </c>
      <c r="D2275" s="11" t="str">
        <f t="shared" si="35"/>
        <v>19- Fuchu</v>
      </c>
      <c r="E2275" t="str">
        <f>VLOOKUP($D2275,metadata!$B$2:$S$450,2,FALSE)</f>
        <v>Kato, Y</v>
      </c>
      <c r="F2275" t="str">
        <f>VLOOKUP($D2275,metadata!$B$2:$S$450,3,FALSE)</f>
        <v>Geographic variation in photoperiodic response for the induction of pupal diapause in the Aristolochia-feeding butterfly Atrophaneura alcinous</v>
      </c>
      <c r="G2275" t="str">
        <f>VLOOKUP($D2275,metadata!$B$2:$S$450,4,FALSE)</f>
        <v>10.1303/aez.2005.347</v>
      </c>
      <c r="H2275" t="str">
        <f>VLOOKUP($D2275,metadata!$B$2:$S$450,5,FALSE)</f>
        <v>y</v>
      </c>
      <c r="I2275" t="str">
        <f>VLOOKUP($D2275,metadata!$B$2:$S$450,6,FALSE)</f>
        <v>a</v>
      </c>
      <c r="J2275" t="str">
        <f>VLOOKUP($D2275,metadata!$B$2:$S$450,7,FALSE)</f>
        <v>i</v>
      </c>
      <c r="K2275">
        <f>VLOOKUP($D2275,metadata!$B$2:$S$450,8,FALSE)</f>
        <v>7</v>
      </c>
      <c r="L2275">
        <f>VLOOKUP($D2275,metadata!$B$2:$S$450,9,FALSE)</f>
        <v>5</v>
      </c>
      <c r="M2275">
        <f>VLOOKUP($D2275,metadata!$B$2:$S$450,10,FALSE)</f>
        <v>0</v>
      </c>
      <c r="N2275" t="str">
        <f>VLOOKUP($D2275,metadata!$B$2:$S$450,11,FALSE)</f>
        <v>Atrophaneura alcinous</v>
      </c>
      <c r="O2275" t="str">
        <f>VLOOKUP($D2275,metadata!$B$2:$S$450,12,FALSE)</f>
        <v>lepidoptera</v>
      </c>
      <c r="P2275" t="str">
        <f>VLOOKUP($D2275,metadata!$B$2:$S$450,13,FALSE)</f>
        <v xml:space="preserve"> Fuchu</v>
      </c>
      <c r="Q2275">
        <f>VLOOKUP($D2275,metadata!$B$2:$S$450,14,FALSE)</f>
        <v>35.668968999999997</v>
      </c>
      <c r="R2275">
        <f>VLOOKUP($D2275,metadata!$B$2:$S$450,15,FALSE)</f>
        <v>139.47766899999999</v>
      </c>
      <c r="S2275">
        <f>VLOOKUP($D2275,metadata!$B$2:$S$450,16,FALSE)</f>
        <v>0.05</v>
      </c>
      <c r="T2275">
        <f>VLOOKUP($D2275,metadata!$B$2:$S$450,17,FALSE)</f>
        <v>50</v>
      </c>
      <c r="U2275">
        <f>VLOOKUP($D2275,metadata!$B$2:$S$450,18,FALSE)</f>
        <v>0</v>
      </c>
      <c r="V2275">
        <f>VLOOKUP($D2275,metadata!$B$2:$Z$450,19,FALSE)</f>
        <v>25</v>
      </c>
      <c r="W2275" t="str">
        <f>VLOOKUP($D2275,metadata!$B$2:$Z$450,20,FALSE)</f>
        <v>global average</v>
      </c>
      <c r="X2275">
        <f>VLOOKUP($D2275,metadata!$B$2:$Z$450,21,FALSE)</f>
        <v>0</v>
      </c>
      <c r="Y2275">
        <f>VLOOKUP($D2275,metadata!$B$2:$Z$450,22,FALSE)</f>
        <v>19</v>
      </c>
      <c r="Z2275">
        <f>VLOOKUP($D2275,metadata!$B$2:$Z$450,23,FALSE)</f>
        <v>0</v>
      </c>
      <c r="AA2275">
        <f>VLOOKUP($D2275,metadata!$B$2:$Z$450,24,FALSE)</f>
        <v>0</v>
      </c>
      <c r="AB2275">
        <f>VLOOKUP($D2275,metadata!$B$2:$Z$450,25,FALSE)</f>
        <v>0</v>
      </c>
    </row>
    <row r="2276" spans="3:28" x14ac:dyDescent="0.3">
      <c r="C2276">
        <v>2275</v>
      </c>
      <c r="D2276" s="11" t="str">
        <f t="shared" si="35"/>
        <v>19- Fuchu</v>
      </c>
      <c r="E2276" t="str">
        <f>VLOOKUP($D2276,metadata!$B$2:$S$450,2,FALSE)</f>
        <v>Kato, Y</v>
      </c>
      <c r="F2276" t="str">
        <f>VLOOKUP($D2276,metadata!$B$2:$S$450,3,FALSE)</f>
        <v>Geographic variation in photoperiodic response for the induction of pupal diapause in the Aristolochia-feeding butterfly Atrophaneura alcinous</v>
      </c>
      <c r="G2276" t="str">
        <f>VLOOKUP($D2276,metadata!$B$2:$S$450,4,FALSE)</f>
        <v>10.1303/aez.2005.347</v>
      </c>
      <c r="H2276" t="str">
        <f>VLOOKUP($D2276,metadata!$B$2:$S$450,5,FALSE)</f>
        <v>y</v>
      </c>
      <c r="I2276" t="str">
        <f>VLOOKUP($D2276,metadata!$B$2:$S$450,6,FALSE)</f>
        <v>a</v>
      </c>
      <c r="J2276" t="str">
        <f>VLOOKUP($D2276,metadata!$B$2:$S$450,7,FALSE)</f>
        <v>i</v>
      </c>
      <c r="K2276">
        <f>VLOOKUP($D2276,metadata!$B$2:$S$450,8,FALSE)</f>
        <v>7</v>
      </c>
      <c r="L2276">
        <f>VLOOKUP($D2276,metadata!$B$2:$S$450,9,FALSE)</f>
        <v>5</v>
      </c>
      <c r="M2276">
        <f>VLOOKUP($D2276,metadata!$B$2:$S$450,10,FALSE)</f>
        <v>0</v>
      </c>
      <c r="N2276" t="str">
        <f>VLOOKUP($D2276,metadata!$B$2:$S$450,11,FALSE)</f>
        <v>Atrophaneura alcinous</v>
      </c>
      <c r="O2276" t="str">
        <f>VLOOKUP($D2276,metadata!$B$2:$S$450,12,FALSE)</f>
        <v>lepidoptera</v>
      </c>
      <c r="P2276" t="str">
        <f>VLOOKUP($D2276,metadata!$B$2:$S$450,13,FALSE)</f>
        <v xml:space="preserve"> Fuchu</v>
      </c>
      <c r="Q2276">
        <f>VLOOKUP($D2276,metadata!$B$2:$S$450,14,FALSE)</f>
        <v>35.668968999999997</v>
      </c>
      <c r="R2276">
        <f>VLOOKUP($D2276,metadata!$B$2:$S$450,15,FALSE)</f>
        <v>139.47766899999999</v>
      </c>
      <c r="S2276">
        <f>VLOOKUP($D2276,metadata!$B$2:$S$450,16,FALSE)</f>
        <v>0.05</v>
      </c>
      <c r="T2276">
        <f>VLOOKUP($D2276,metadata!$B$2:$S$450,17,FALSE)</f>
        <v>50</v>
      </c>
      <c r="U2276">
        <f>VLOOKUP($D2276,metadata!$B$2:$S$450,18,FALSE)</f>
        <v>0</v>
      </c>
      <c r="V2276">
        <f>VLOOKUP($D2276,metadata!$B$2:$Z$450,19,FALSE)</f>
        <v>25</v>
      </c>
      <c r="W2276" t="str">
        <f>VLOOKUP($D2276,metadata!$B$2:$Z$450,20,FALSE)</f>
        <v>global average</v>
      </c>
      <c r="X2276">
        <f>VLOOKUP($D2276,metadata!$B$2:$Z$450,21,FALSE)</f>
        <v>0</v>
      </c>
      <c r="Y2276">
        <f>VLOOKUP($D2276,metadata!$B$2:$Z$450,22,FALSE)</f>
        <v>19</v>
      </c>
      <c r="Z2276">
        <f>VLOOKUP($D2276,metadata!$B$2:$Z$450,23,FALSE)</f>
        <v>0</v>
      </c>
      <c r="AA2276">
        <f>VLOOKUP($D2276,metadata!$B$2:$Z$450,24,FALSE)</f>
        <v>0</v>
      </c>
      <c r="AB2276">
        <f>VLOOKUP($D2276,metadata!$B$2:$Z$450,25,FALSE)</f>
        <v>0</v>
      </c>
    </row>
    <row r="2277" spans="3:28" x14ac:dyDescent="0.3">
      <c r="C2277">
        <v>2276</v>
      </c>
      <c r="D2277" s="11" t="str">
        <f t="shared" si="35"/>
        <v>19- Fuchu</v>
      </c>
      <c r="E2277" t="str">
        <f>VLOOKUP($D2277,metadata!$B$2:$S$450,2,FALSE)</f>
        <v>Kato, Y</v>
      </c>
      <c r="F2277" t="str">
        <f>VLOOKUP($D2277,metadata!$B$2:$S$450,3,FALSE)</f>
        <v>Geographic variation in photoperiodic response for the induction of pupal diapause in the Aristolochia-feeding butterfly Atrophaneura alcinous</v>
      </c>
      <c r="G2277" t="str">
        <f>VLOOKUP($D2277,metadata!$B$2:$S$450,4,FALSE)</f>
        <v>10.1303/aez.2005.347</v>
      </c>
      <c r="H2277" t="str">
        <f>VLOOKUP($D2277,metadata!$B$2:$S$450,5,FALSE)</f>
        <v>y</v>
      </c>
      <c r="I2277" t="str">
        <f>VLOOKUP($D2277,metadata!$B$2:$S$450,6,FALSE)</f>
        <v>a</v>
      </c>
      <c r="J2277" t="str">
        <f>VLOOKUP($D2277,metadata!$B$2:$S$450,7,FALSE)</f>
        <v>i</v>
      </c>
      <c r="K2277">
        <f>VLOOKUP($D2277,metadata!$B$2:$S$450,8,FALSE)</f>
        <v>7</v>
      </c>
      <c r="L2277">
        <f>VLOOKUP($D2277,metadata!$B$2:$S$450,9,FALSE)</f>
        <v>5</v>
      </c>
      <c r="M2277">
        <f>VLOOKUP($D2277,metadata!$B$2:$S$450,10,FALSE)</f>
        <v>0</v>
      </c>
      <c r="N2277" t="str">
        <f>VLOOKUP($D2277,metadata!$B$2:$S$450,11,FALSE)</f>
        <v>Atrophaneura alcinous</v>
      </c>
      <c r="O2277" t="str">
        <f>VLOOKUP($D2277,metadata!$B$2:$S$450,12,FALSE)</f>
        <v>lepidoptera</v>
      </c>
      <c r="P2277" t="str">
        <f>VLOOKUP($D2277,metadata!$B$2:$S$450,13,FALSE)</f>
        <v xml:space="preserve"> Fuchu</v>
      </c>
      <c r="Q2277">
        <f>VLOOKUP($D2277,metadata!$B$2:$S$450,14,FALSE)</f>
        <v>35.668968999999997</v>
      </c>
      <c r="R2277">
        <f>VLOOKUP($D2277,metadata!$B$2:$S$450,15,FALSE)</f>
        <v>139.47766899999999</v>
      </c>
      <c r="S2277">
        <f>VLOOKUP($D2277,metadata!$B$2:$S$450,16,FALSE)</f>
        <v>0.05</v>
      </c>
      <c r="T2277">
        <f>VLOOKUP($D2277,metadata!$B$2:$S$450,17,FALSE)</f>
        <v>50</v>
      </c>
      <c r="U2277">
        <f>VLOOKUP($D2277,metadata!$B$2:$S$450,18,FALSE)</f>
        <v>0</v>
      </c>
      <c r="V2277">
        <f>VLOOKUP($D2277,metadata!$B$2:$Z$450,19,FALSE)</f>
        <v>25</v>
      </c>
      <c r="W2277" t="str">
        <f>VLOOKUP($D2277,metadata!$B$2:$Z$450,20,FALSE)</f>
        <v>global average</v>
      </c>
      <c r="X2277">
        <f>VLOOKUP($D2277,metadata!$B$2:$Z$450,21,FALSE)</f>
        <v>0</v>
      </c>
      <c r="Y2277">
        <f>VLOOKUP($D2277,metadata!$B$2:$Z$450,22,FALSE)</f>
        <v>19</v>
      </c>
      <c r="Z2277">
        <f>VLOOKUP($D2277,metadata!$B$2:$Z$450,23,FALSE)</f>
        <v>0</v>
      </c>
      <c r="AA2277">
        <f>VLOOKUP($D2277,metadata!$B$2:$Z$450,24,FALSE)</f>
        <v>0</v>
      </c>
      <c r="AB2277">
        <f>VLOOKUP($D2277,metadata!$B$2:$Z$450,25,FALSE)</f>
        <v>0</v>
      </c>
    </row>
    <row r="2278" spans="3:28" x14ac:dyDescent="0.3">
      <c r="C2278">
        <v>2277</v>
      </c>
      <c r="D2278" s="11" t="str">
        <f t="shared" si="35"/>
        <v>19- Fuchu</v>
      </c>
      <c r="E2278" t="str">
        <f>VLOOKUP($D2278,metadata!$B$2:$S$450,2,FALSE)</f>
        <v>Kato, Y</v>
      </c>
      <c r="F2278" t="str">
        <f>VLOOKUP($D2278,metadata!$B$2:$S$450,3,FALSE)</f>
        <v>Geographic variation in photoperiodic response for the induction of pupal diapause in the Aristolochia-feeding butterfly Atrophaneura alcinous</v>
      </c>
      <c r="G2278" t="str">
        <f>VLOOKUP($D2278,metadata!$B$2:$S$450,4,FALSE)</f>
        <v>10.1303/aez.2005.347</v>
      </c>
      <c r="H2278" t="str">
        <f>VLOOKUP($D2278,metadata!$B$2:$S$450,5,FALSE)</f>
        <v>y</v>
      </c>
      <c r="I2278" t="str">
        <f>VLOOKUP($D2278,metadata!$B$2:$S$450,6,FALSE)</f>
        <v>a</v>
      </c>
      <c r="J2278" t="str">
        <f>VLOOKUP($D2278,metadata!$B$2:$S$450,7,FALSE)</f>
        <v>i</v>
      </c>
      <c r="K2278">
        <f>VLOOKUP($D2278,metadata!$B$2:$S$450,8,FALSE)</f>
        <v>7</v>
      </c>
      <c r="L2278">
        <f>VLOOKUP($D2278,metadata!$B$2:$S$450,9,FALSE)</f>
        <v>5</v>
      </c>
      <c r="M2278">
        <f>VLOOKUP($D2278,metadata!$B$2:$S$450,10,FALSE)</f>
        <v>0</v>
      </c>
      <c r="N2278" t="str">
        <f>VLOOKUP($D2278,metadata!$B$2:$S$450,11,FALSE)</f>
        <v>Atrophaneura alcinous</v>
      </c>
      <c r="O2278" t="str">
        <f>VLOOKUP($D2278,metadata!$B$2:$S$450,12,FALSE)</f>
        <v>lepidoptera</v>
      </c>
      <c r="P2278" t="str">
        <f>VLOOKUP($D2278,metadata!$B$2:$S$450,13,FALSE)</f>
        <v xml:space="preserve"> Fuchu</v>
      </c>
      <c r="Q2278">
        <f>VLOOKUP($D2278,metadata!$B$2:$S$450,14,FALSE)</f>
        <v>35.668968999999997</v>
      </c>
      <c r="R2278">
        <f>VLOOKUP($D2278,metadata!$B$2:$S$450,15,FALSE)</f>
        <v>139.47766899999999</v>
      </c>
      <c r="S2278">
        <f>VLOOKUP($D2278,metadata!$B$2:$S$450,16,FALSE)</f>
        <v>0.05</v>
      </c>
      <c r="T2278">
        <f>VLOOKUP($D2278,metadata!$B$2:$S$450,17,FALSE)</f>
        <v>50</v>
      </c>
      <c r="U2278">
        <f>VLOOKUP($D2278,metadata!$B$2:$S$450,18,FALSE)</f>
        <v>0</v>
      </c>
      <c r="V2278">
        <f>VLOOKUP($D2278,metadata!$B$2:$Z$450,19,FALSE)</f>
        <v>25</v>
      </c>
      <c r="W2278" t="str">
        <f>VLOOKUP($D2278,metadata!$B$2:$Z$450,20,FALSE)</f>
        <v>global average</v>
      </c>
      <c r="X2278">
        <f>VLOOKUP($D2278,metadata!$B$2:$Z$450,21,FALSE)</f>
        <v>0</v>
      </c>
      <c r="Y2278">
        <f>VLOOKUP($D2278,metadata!$B$2:$Z$450,22,FALSE)</f>
        <v>19</v>
      </c>
      <c r="Z2278">
        <f>VLOOKUP($D2278,metadata!$B$2:$Z$450,23,FALSE)</f>
        <v>0</v>
      </c>
      <c r="AA2278">
        <f>VLOOKUP($D2278,metadata!$B$2:$Z$450,24,FALSE)</f>
        <v>0</v>
      </c>
      <c r="AB2278">
        <f>VLOOKUP($D2278,metadata!$B$2:$Z$450,25,FALSE)</f>
        <v>0</v>
      </c>
    </row>
    <row r="2279" spans="3:28" x14ac:dyDescent="0.3">
      <c r="C2279">
        <v>2278</v>
      </c>
      <c r="D2279" s="11" t="str">
        <f t="shared" si="35"/>
        <v>19- Fuchu</v>
      </c>
      <c r="E2279" t="str">
        <f>VLOOKUP($D2279,metadata!$B$2:$S$450,2,FALSE)</f>
        <v>Kato, Y</v>
      </c>
      <c r="F2279" t="str">
        <f>VLOOKUP($D2279,metadata!$B$2:$S$450,3,FALSE)</f>
        <v>Geographic variation in photoperiodic response for the induction of pupal diapause in the Aristolochia-feeding butterfly Atrophaneura alcinous</v>
      </c>
      <c r="G2279" t="str">
        <f>VLOOKUP($D2279,metadata!$B$2:$S$450,4,FALSE)</f>
        <v>10.1303/aez.2005.347</v>
      </c>
      <c r="H2279" t="str">
        <f>VLOOKUP($D2279,metadata!$B$2:$S$450,5,FALSE)</f>
        <v>y</v>
      </c>
      <c r="I2279" t="str">
        <f>VLOOKUP($D2279,metadata!$B$2:$S$450,6,FALSE)</f>
        <v>a</v>
      </c>
      <c r="J2279" t="str">
        <f>VLOOKUP($D2279,metadata!$B$2:$S$450,7,FALSE)</f>
        <v>i</v>
      </c>
      <c r="K2279">
        <f>VLOOKUP($D2279,metadata!$B$2:$S$450,8,FALSE)</f>
        <v>7</v>
      </c>
      <c r="L2279">
        <f>VLOOKUP($D2279,metadata!$B$2:$S$450,9,FALSE)</f>
        <v>5</v>
      </c>
      <c r="M2279">
        <f>VLOOKUP($D2279,metadata!$B$2:$S$450,10,FALSE)</f>
        <v>0</v>
      </c>
      <c r="N2279" t="str">
        <f>VLOOKUP($D2279,metadata!$B$2:$S$450,11,FALSE)</f>
        <v>Atrophaneura alcinous</v>
      </c>
      <c r="O2279" t="str">
        <f>VLOOKUP($D2279,metadata!$B$2:$S$450,12,FALSE)</f>
        <v>lepidoptera</v>
      </c>
      <c r="P2279" t="str">
        <f>VLOOKUP($D2279,metadata!$B$2:$S$450,13,FALSE)</f>
        <v xml:space="preserve"> Fuchu</v>
      </c>
      <c r="Q2279">
        <f>VLOOKUP($D2279,metadata!$B$2:$S$450,14,FALSE)</f>
        <v>35.668968999999997</v>
      </c>
      <c r="R2279">
        <f>VLOOKUP($D2279,metadata!$B$2:$S$450,15,FALSE)</f>
        <v>139.47766899999999</v>
      </c>
      <c r="S2279">
        <f>VLOOKUP($D2279,metadata!$B$2:$S$450,16,FALSE)</f>
        <v>0.05</v>
      </c>
      <c r="T2279">
        <f>VLOOKUP($D2279,metadata!$B$2:$S$450,17,FALSE)</f>
        <v>50</v>
      </c>
      <c r="U2279">
        <f>VLOOKUP($D2279,metadata!$B$2:$S$450,18,FALSE)</f>
        <v>0</v>
      </c>
      <c r="V2279">
        <f>VLOOKUP($D2279,metadata!$B$2:$Z$450,19,FALSE)</f>
        <v>25</v>
      </c>
      <c r="W2279" t="str">
        <f>VLOOKUP($D2279,metadata!$B$2:$Z$450,20,FALSE)</f>
        <v>global average</v>
      </c>
      <c r="X2279">
        <f>VLOOKUP($D2279,metadata!$B$2:$Z$450,21,FALSE)</f>
        <v>0</v>
      </c>
      <c r="Y2279">
        <f>VLOOKUP($D2279,metadata!$B$2:$Z$450,22,FALSE)</f>
        <v>19</v>
      </c>
      <c r="Z2279">
        <f>VLOOKUP($D2279,metadata!$B$2:$Z$450,23,FALSE)</f>
        <v>0</v>
      </c>
      <c r="AA2279">
        <f>VLOOKUP($D2279,metadata!$B$2:$Z$450,24,FALSE)</f>
        <v>0</v>
      </c>
      <c r="AB2279">
        <f>VLOOKUP($D2279,metadata!$B$2:$Z$450,25,FALSE)</f>
        <v>0</v>
      </c>
    </row>
    <row r="2280" spans="3:28" x14ac:dyDescent="0.3">
      <c r="C2280">
        <v>2279</v>
      </c>
      <c r="D2280" s="11" t="str">
        <f t="shared" si="35"/>
        <v>19- Fuchu</v>
      </c>
      <c r="E2280" t="str">
        <f>VLOOKUP($D2280,metadata!$B$2:$S$450,2,FALSE)</f>
        <v>Kato, Y</v>
      </c>
      <c r="F2280" t="str">
        <f>VLOOKUP($D2280,metadata!$B$2:$S$450,3,FALSE)</f>
        <v>Geographic variation in photoperiodic response for the induction of pupal diapause in the Aristolochia-feeding butterfly Atrophaneura alcinous</v>
      </c>
      <c r="G2280" t="str">
        <f>VLOOKUP($D2280,metadata!$B$2:$S$450,4,FALSE)</f>
        <v>10.1303/aez.2005.347</v>
      </c>
      <c r="H2280" t="str">
        <f>VLOOKUP($D2280,metadata!$B$2:$S$450,5,FALSE)</f>
        <v>y</v>
      </c>
      <c r="I2280" t="str">
        <f>VLOOKUP($D2280,metadata!$B$2:$S$450,6,FALSE)</f>
        <v>a</v>
      </c>
      <c r="J2280" t="str">
        <f>VLOOKUP($D2280,metadata!$B$2:$S$450,7,FALSE)</f>
        <v>i</v>
      </c>
      <c r="K2280">
        <f>VLOOKUP($D2280,metadata!$B$2:$S$450,8,FALSE)</f>
        <v>7</v>
      </c>
      <c r="L2280">
        <f>VLOOKUP($D2280,metadata!$B$2:$S$450,9,FALSE)</f>
        <v>5</v>
      </c>
      <c r="M2280">
        <f>VLOOKUP($D2280,metadata!$B$2:$S$450,10,FALSE)</f>
        <v>0</v>
      </c>
      <c r="N2280" t="str">
        <f>VLOOKUP($D2280,metadata!$B$2:$S$450,11,FALSE)</f>
        <v>Atrophaneura alcinous</v>
      </c>
      <c r="O2280" t="str">
        <f>VLOOKUP($D2280,metadata!$B$2:$S$450,12,FALSE)</f>
        <v>lepidoptera</v>
      </c>
      <c r="P2280" t="str">
        <f>VLOOKUP($D2280,metadata!$B$2:$S$450,13,FALSE)</f>
        <v xml:space="preserve"> Fuchu</v>
      </c>
      <c r="Q2280">
        <f>VLOOKUP($D2280,metadata!$B$2:$S$450,14,FALSE)</f>
        <v>35.668968999999997</v>
      </c>
      <c r="R2280">
        <f>VLOOKUP($D2280,metadata!$B$2:$S$450,15,FALSE)</f>
        <v>139.47766899999999</v>
      </c>
      <c r="S2280">
        <f>VLOOKUP($D2280,metadata!$B$2:$S$450,16,FALSE)</f>
        <v>0.05</v>
      </c>
      <c r="T2280">
        <f>VLOOKUP($D2280,metadata!$B$2:$S$450,17,FALSE)</f>
        <v>50</v>
      </c>
      <c r="U2280">
        <f>VLOOKUP($D2280,metadata!$B$2:$S$450,18,FALSE)</f>
        <v>0</v>
      </c>
      <c r="V2280">
        <f>VLOOKUP($D2280,metadata!$B$2:$Z$450,19,FALSE)</f>
        <v>25</v>
      </c>
      <c r="W2280" t="str">
        <f>VLOOKUP($D2280,metadata!$B$2:$Z$450,20,FALSE)</f>
        <v>global average</v>
      </c>
      <c r="X2280">
        <f>VLOOKUP($D2280,metadata!$B$2:$Z$450,21,FALSE)</f>
        <v>0</v>
      </c>
      <c r="Y2280">
        <f>VLOOKUP($D2280,metadata!$B$2:$Z$450,22,FALSE)</f>
        <v>19</v>
      </c>
      <c r="Z2280">
        <f>VLOOKUP($D2280,metadata!$B$2:$Z$450,23,FALSE)</f>
        <v>0</v>
      </c>
      <c r="AA2280">
        <f>VLOOKUP($D2280,metadata!$B$2:$Z$450,24,FALSE)</f>
        <v>0</v>
      </c>
      <c r="AB2280">
        <f>VLOOKUP($D2280,metadata!$B$2:$Z$450,25,FALSE)</f>
        <v>0</v>
      </c>
    </row>
    <row r="2281" spans="3:28" x14ac:dyDescent="0.3">
      <c r="C2281">
        <v>2280</v>
      </c>
      <c r="D2281" s="11" t="str">
        <f t="shared" si="35"/>
        <v>19- Fuchu</v>
      </c>
      <c r="E2281" t="str">
        <f>VLOOKUP($D2281,metadata!$B$2:$S$450,2,FALSE)</f>
        <v>Kato, Y</v>
      </c>
      <c r="F2281" t="str">
        <f>VLOOKUP($D2281,metadata!$B$2:$S$450,3,FALSE)</f>
        <v>Geographic variation in photoperiodic response for the induction of pupal diapause in the Aristolochia-feeding butterfly Atrophaneura alcinous</v>
      </c>
      <c r="G2281" t="str">
        <f>VLOOKUP($D2281,metadata!$B$2:$S$450,4,FALSE)</f>
        <v>10.1303/aez.2005.347</v>
      </c>
      <c r="H2281" t="str">
        <f>VLOOKUP($D2281,metadata!$B$2:$S$450,5,FALSE)</f>
        <v>y</v>
      </c>
      <c r="I2281" t="str">
        <f>VLOOKUP($D2281,metadata!$B$2:$S$450,6,FALSE)</f>
        <v>a</v>
      </c>
      <c r="J2281" t="str">
        <f>VLOOKUP($D2281,metadata!$B$2:$S$450,7,FALSE)</f>
        <v>i</v>
      </c>
      <c r="K2281">
        <f>VLOOKUP($D2281,metadata!$B$2:$S$450,8,FALSE)</f>
        <v>7</v>
      </c>
      <c r="L2281">
        <f>VLOOKUP($D2281,metadata!$B$2:$S$450,9,FALSE)</f>
        <v>5</v>
      </c>
      <c r="M2281">
        <f>VLOOKUP($D2281,metadata!$B$2:$S$450,10,FALSE)</f>
        <v>0</v>
      </c>
      <c r="N2281" t="str">
        <f>VLOOKUP($D2281,metadata!$B$2:$S$450,11,FALSE)</f>
        <v>Atrophaneura alcinous</v>
      </c>
      <c r="O2281" t="str">
        <f>VLOOKUP($D2281,metadata!$B$2:$S$450,12,FALSE)</f>
        <v>lepidoptera</v>
      </c>
      <c r="P2281" t="str">
        <f>VLOOKUP($D2281,metadata!$B$2:$S$450,13,FALSE)</f>
        <v xml:space="preserve"> Fuchu</v>
      </c>
      <c r="Q2281">
        <f>VLOOKUP($D2281,metadata!$B$2:$S$450,14,FALSE)</f>
        <v>35.668968999999997</v>
      </c>
      <c r="R2281">
        <f>VLOOKUP($D2281,metadata!$B$2:$S$450,15,FALSE)</f>
        <v>139.47766899999999</v>
      </c>
      <c r="S2281">
        <f>VLOOKUP($D2281,metadata!$B$2:$S$450,16,FALSE)</f>
        <v>0.05</v>
      </c>
      <c r="T2281">
        <f>VLOOKUP($D2281,metadata!$B$2:$S$450,17,FALSE)</f>
        <v>50</v>
      </c>
      <c r="U2281">
        <f>VLOOKUP($D2281,metadata!$B$2:$S$450,18,FALSE)</f>
        <v>0</v>
      </c>
      <c r="V2281">
        <f>VLOOKUP($D2281,metadata!$B$2:$Z$450,19,FALSE)</f>
        <v>25</v>
      </c>
      <c r="W2281" t="str">
        <f>VLOOKUP($D2281,metadata!$B$2:$Z$450,20,FALSE)</f>
        <v>global average</v>
      </c>
      <c r="X2281">
        <f>VLOOKUP($D2281,metadata!$B$2:$Z$450,21,FALSE)</f>
        <v>0</v>
      </c>
      <c r="Y2281">
        <f>VLOOKUP($D2281,metadata!$B$2:$Z$450,22,FALSE)</f>
        <v>19</v>
      </c>
      <c r="Z2281">
        <f>VLOOKUP($D2281,metadata!$B$2:$Z$450,23,FALSE)</f>
        <v>0</v>
      </c>
      <c r="AA2281">
        <f>VLOOKUP($D2281,metadata!$B$2:$Z$450,24,FALSE)</f>
        <v>0</v>
      </c>
      <c r="AB2281">
        <f>VLOOKUP($D2281,metadata!$B$2:$Z$450,25,FALSE)</f>
        <v>0</v>
      </c>
    </row>
    <row r="2282" spans="3:28" x14ac:dyDescent="0.3">
      <c r="C2282">
        <v>2281</v>
      </c>
      <c r="D2282" s="11" t="str">
        <f t="shared" si="35"/>
        <v>19- Fuchu</v>
      </c>
      <c r="E2282" t="str">
        <f>VLOOKUP($D2282,metadata!$B$2:$S$450,2,FALSE)</f>
        <v>Kato, Y</v>
      </c>
      <c r="F2282" t="str">
        <f>VLOOKUP($D2282,metadata!$B$2:$S$450,3,FALSE)</f>
        <v>Geographic variation in photoperiodic response for the induction of pupal diapause in the Aristolochia-feeding butterfly Atrophaneura alcinous</v>
      </c>
      <c r="G2282" t="str">
        <f>VLOOKUP($D2282,metadata!$B$2:$S$450,4,FALSE)</f>
        <v>10.1303/aez.2005.347</v>
      </c>
      <c r="H2282" t="str">
        <f>VLOOKUP($D2282,metadata!$B$2:$S$450,5,FALSE)</f>
        <v>y</v>
      </c>
      <c r="I2282" t="str">
        <f>VLOOKUP($D2282,metadata!$B$2:$S$450,6,FALSE)</f>
        <v>a</v>
      </c>
      <c r="J2282" t="str">
        <f>VLOOKUP($D2282,metadata!$B$2:$S$450,7,FALSE)</f>
        <v>i</v>
      </c>
      <c r="K2282">
        <f>VLOOKUP($D2282,metadata!$B$2:$S$450,8,FALSE)</f>
        <v>7</v>
      </c>
      <c r="L2282">
        <f>VLOOKUP($D2282,metadata!$B$2:$S$450,9,FALSE)</f>
        <v>5</v>
      </c>
      <c r="M2282">
        <f>VLOOKUP($D2282,metadata!$B$2:$S$450,10,FALSE)</f>
        <v>0</v>
      </c>
      <c r="N2282" t="str">
        <f>VLOOKUP($D2282,metadata!$B$2:$S$450,11,FALSE)</f>
        <v>Atrophaneura alcinous</v>
      </c>
      <c r="O2282" t="str">
        <f>VLOOKUP($D2282,metadata!$B$2:$S$450,12,FALSE)</f>
        <v>lepidoptera</v>
      </c>
      <c r="P2282" t="str">
        <f>VLOOKUP($D2282,metadata!$B$2:$S$450,13,FALSE)</f>
        <v xml:space="preserve"> Fuchu</v>
      </c>
      <c r="Q2282">
        <f>VLOOKUP($D2282,metadata!$B$2:$S$450,14,FALSE)</f>
        <v>35.668968999999997</v>
      </c>
      <c r="R2282">
        <f>VLOOKUP($D2282,metadata!$B$2:$S$450,15,FALSE)</f>
        <v>139.47766899999999</v>
      </c>
      <c r="S2282">
        <f>VLOOKUP($D2282,metadata!$B$2:$S$450,16,FALSE)</f>
        <v>0.05</v>
      </c>
      <c r="T2282">
        <f>VLOOKUP($D2282,metadata!$B$2:$S$450,17,FALSE)</f>
        <v>50</v>
      </c>
      <c r="U2282">
        <f>VLOOKUP($D2282,metadata!$B$2:$S$450,18,FALSE)</f>
        <v>0</v>
      </c>
      <c r="V2282">
        <f>VLOOKUP($D2282,metadata!$B$2:$Z$450,19,FALSE)</f>
        <v>25</v>
      </c>
      <c r="W2282" t="str">
        <f>VLOOKUP($D2282,metadata!$B$2:$Z$450,20,FALSE)</f>
        <v>global average</v>
      </c>
      <c r="X2282">
        <f>VLOOKUP($D2282,metadata!$B$2:$Z$450,21,FALSE)</f>
        <v>0</v>
      </c>
      <c r="Y2282">
        <f>VLOOKUP($D2282,metadata!$B$2:$Z$450,22,FALSE)</f>
        <v>19</v>
      </c>
      <c r="Z2282">
        <f>VLOOKUP($D2282,metadata!$B$2:$Z$450,23,FALSE)</f>
        <v>0</v>
      </c>
      <c r="AA2282">
        <f>VLOOKUP($D2282,metadata!$B$2:$Z$450,24,FALSE)</f>
        <v>0</v>
      </c>
      <c r="AB2282">
        <f>VLOOKUP($D2282,metadata!$B$2:$Z$450,25,FALSE)</f>
        <v>0</v>
      </c>
    </row>
    <row r="2283" spans="3:28" x14ac:dyDescent="0.3">
      <c r="C2283">
        <v>2282</v>
      </c>
      <c r="D2283" s="11" t="str">
        <f t="shared" si="35"/>
        <v>19- Fuchu</v>
      </c>
      <c r="E2283" t="str">
        <f>VLOOKUP($D2283,metadata!$B$2:$S$450,2,FALSE)</f>
        <v>Kato, Y</v>
      </c>
      <c r="F2283" t="str">
        <f>VLOOKUP($D2283,metadata!$B$2:$S$450,3,FALSE)</f>
        <v>Geographic variation in photoperiodic response for the induction of pupal diapause in the Aristolochia-feeding butterfly Atrophaneura alcinous</v>
      </c>
      <c r="G2283" t="str">
        <f>VLOOKUP($D2283,metadata!$B$2:$S$450,4,FALSE)</f>
        <v>10.1303/aez.2005.347</v>
      </c>
      <c r="H2283" t="str">
        <f>VLOOKUP($D2283,metadata!$B$2:$S$450,5,FALSE)</f>
        <v>y</v>
      </c>
      <c r="I2283" t="str">
        <f>VLOOKUP($D2283,metadata!$B$2:$S$450,6,FALSE)</f>
        <v>a</v>
      </c>
      <c r="J2283" t="str">
        <f>VLOOKUP($D2283,metadata!$B$2:$S$450,7,FALSE)</f>
        <v>i</v>
      </c>
      <c r="K2283">
        <f>VLOOKUP($D2283,metadata!$B$2:$S$450,8,FALSE)</f>
        <v>7</v>
      </c>
      <c r="L2283">
        <f>VLOOKUP($D2283,metadata!$B$2:$S$450,9,FALSE)</f>
        <v>5</v>
      </c>
      <c r="M2283">
        <f>VLOOKUP($D2283,metadata!$B$2:$S$450,10,FALSE)</f>
        <v>0</v>
      </c>
      <c r="N2283" t="str">
        <f>VLOOKUP($D2283,metadata!$B$2:$S$450,11,FALSE)</f>
        <v>Atrophaneura alcinous</v>
      </c>
      <c r="O2283" t="str">
        <f>VLOOKUP($D2283,metadata!$B$2:$S$450,12,FALSE)</f>
        <v>lepidoptera</v>
      </c>
      <c r="P2283" t="str">
        <f>VLOOKUP($D2283,metadata!$B$2:$S$450,13,FALSE)</f>
        <v xml:space="preserve"> Fuchu</v>
      </c>
      <c r="Q2283">
        <f>VLOOKUP($D2283,metadata!$B$2:$S$450,14,FALSE)</f>
        <v>35.668968999999997</v>
      </c>
      <c r="R2283">
        <f>VLOOKUP($D2283,metadata!$B$2:$S$450,15,FALSE)</f>
        <v>139.47766899999999</v>
      </c>
      <c r="S2283">
        <f>VLOOKUP($D2283,metadata!$B$2:$S$450,16,FALSE)</f>
        <v>0.05</v>
      </c>
      <c r="T2283">
        <f>VLOOKUP($D2283,metadata!$B$2:$S$450,17,FALSE)</f>
        <v>50</v>
      </c>
      <c r="U2283">
        <f>VLOOKUP($D2283,metadata!$B$2:$S$450,18,FALSE)</f>
        <v>0</v>
      </c>
      <c r="V2283">
        <f>VLOOKUP($D2283,metadata!$B$2:$Z$450,19,FALSE)</f>
        <v>25</v>
      </c>
      <c r="W2283" t="str">
        <f>VLOOKUP($D2283,metadata!$B$2:$Z$450,20,FALSE)</f>
        <v>global average</v>
      </c>
      <c r="X2283">
        <f>VLOOKUP($D2283,metadata!$B$2:$Z$450,21,FALSE)</f>
        <v>0</v>
      </c>
      <c r="Y2283">
        <f>VLOOKUP($D2283,metadata!$B$2:$Z$450,22,FALSE)</f>
        <v>19</v>
      </c>
      <c r="Z2283">
        <f>VLOOKUP($D2283,metadata!$B$2:$Z$450,23,FALSE)</f>
        <v>0</v>
      </c>
      <c r="AA2283">
        <f>VLOOKUP($D2283,metadata!$B$2:$Z$450,24,FALSE)</f>
        <v>0</v>
      </c>
      <c r="AB2283">
        <f>VLOOKUP($D2283,metadata!$B$2:$Z$450,25,FALSE)</f>
        <v>0</v>
      </c>
    </row>
    <row r="2284" spans="3:28" x14ac:dyDescent="0.3">
      <c r="C2284">
        <v>2283</v>
      </c>
      <c r="D2284" s="11" t="str">
        <f t="shared" si="35"/>
        <v>19- Fuchu</v>
      </c>
      <c r="E2284" t="str">
        <f>VLOOKUP($D2284,metadata!$B$2:$S$450,2,FALSE)</f>
        <v>Kato, Y</v>
      </c>
      <c r="F2284" t="str">
        <f>VLOOKUP($D2284,metadata!$B$2:$S$450,3,FALSE)</f>
        <v>Geographic variation in photoperiodic response for the induction of pupal diapause in the Aristolochia-feeding butterfly Atrophaneura alcinous</v>
      </c>
      <c r="G2284" t="str">
        <f>VLOOKUP($D2284,metadata!$B$2:$S$450,4,FALSE)</f>
        <v>10.1303/aez.2005.347</v>
      </c>
      <c r="H2284" t="str">
        <f>VLOOKUP($D2284,metadata!$B$2:$S$450,5,FALSE)</f>
        <v>y</v>
      </c>
      <c r="I2284" t="str">
        <f>VLOOKUP($D2284,metadata!$B$2:$S$450,6,FALSE)</f>
        <v>a</v>
      </c>
      <c r="J2284" t="str">
        <f>VLOOKUP($D2284,metadata!$B$2:$S$450,7,FALSE)</f>
        <v>i</v>
      </c>
      <c r="K2284">
        <f>VLOOKUP($D2284,metadata!$B$2:$S$450,8,FALSE)</f>
        <v>7</v>
      </c>
      <c r="L2284">
        <f>VLOOKUP($D2284,metadata!$B$2:$S$450,9,FALSE)</f>
        <v>5</v>
      </c>
      <c r="M2284">
        <f>VLOOKUP($D2284,metadata!$B$2:$S$450,10,FALSE)</f>
        <v>0</v>
      </c>
      <c r="N2284" t="str">
        <f>VLOOKUP($D2284,metadata!$B$2:$S$450,11,FALSE)</f>
        <v>Atrophaneura alcinous</v>
      </c>
      <c r="O2284" t="str">
        <f>VLOOKUP($D2284,metadata!$B$2:$S$450,12,FALSE)</f>
        <v>lepidoptera</v>
      </c>
      <c r="P2284" t="str">
        <f>VLOOKUP($D2284,metadata!$B$2:$S$450,13,FALSE)</f>
        <v xml:space="preserve"> Fuchu</v>
      </c>
      <c r="Q2284">
        <f>VLOOKUP($D2284,metadata!$B$2:$S$450,14,FALSE)</f>
        <v>35.668968999999997</v>
      </c>
      <c r="R2284">
        <f>VLOOKUP($D2284,metadata!$B$2:$S$450,15,FALSE)</f>
        <v>139.47766899999999</v>
      </c>
      <c r="S2284">
        <f>VLOOKUP($D2284,metadata!$B$2:$S$450,16,FALSE)</f>
        <v>0.05</v>
      </c>
      <c r="T2284">
        <f>VLOOKUP($D2284,metadata!$B$2:$S$450,17,FALSE)</f>
        <v>50</v>
      </c>
      <c r="U2284">
        <f>VLOOKUP($D2284,metadata!$B$2:$S$450,18,FALSE)</f>
        <v>0</v>
      </c>
      <c r="V2284">
        <f>VLOOKUP($D2284,metadata!$B$2:$Z$450,19,FALSE)</f>
        <v>25</v>
      </c>
      <c r="W2284" t="str">
        <f>VLOOKUP($D2284,metadata!$B$2:$Z$450,20,FALSE)</f>
        <v>global average</v>
      </c>
      <c r="X2284">
        <f>VLOOKUP($D2284,metadata!$B$2:$Z$450,21,FALSE)</f>
        <v>0</v>
      </c>
      <c r="Y2284">
        <f>VLOOKUP($D2284,metadata!$B$2:$Z$450,22,FALSE)</f>
        <v>19</v>
      </c>
      <c r="Z2284">
        <f>VLOOKUP($D2284,metadata!$B$2:$Z$450,23,FALSE)</f>
        <v>0</v>
      </c>
      <c r="AA2284">
        <f>VLOOKUP($D2284,metadata!$B$2:$Z$450,24,FALSE)</f>
        <v>0</v>
      </c>
      <c r="AB2284">
        <f>VLOOKUP($D2284,metadata!$B$2:$Z$450,25,FALSE)</f>
        <v>0</v>
      </c>
    </row>
    <row r="2285" spans="3:28" x14ac:dyDescent="0.3">
      <c r="C2285">
        <v>2284</v>
      </c>
      <c r="D2285" s="11" t="str">
        <f t="shared" si="35"/>
        <v>19- Fuchu</v>
      </c>
      <c r="E2285" t="str">
        <f>VLOOKUP($D2285,metadata!$B$2:$S$450,2,FALSE)</f>
        <v>Kato, Y</v>
      </c>
      <c r="F2285" t="str">
        <f>VLOOKUP($D2285,metadata!$B$2:$S$450,3,FALSE)</f>
        <v>Geographic variation in photoperiodic response for the induction of pupal diapause in the Aristolochia-feeding butterfly Atrophaneura alcinous</v>
      </c>
      <c r="G2285" t="str">
        <f>VLOOKUP($D2285,metadata!$B$2:$S$450,4,FALSE)</f>
        <v>10.1303/aez.2005.347</v>
      </c>
      <c r="H2285" t="str">
        <f>VLOOKUP($D2285,metadata!$B$2:$S$450,5,FALSE)</f>
        <v>y</v>
      </c>
      <c r="I2285" t="str">
        <f>VLOOKUP($D2285,metadata!$B$2:$S$450,6,FALSE)</f>
        <v>a</v>
      </c>
      <c r="J2285" t="str">
        <f>VLOOKUP($D2285,metadata!$B$2:$S$450,7,FALSE)</f>
        <v>i</v>
      </c>
      <c r="K2285">
        <f>VLOOKUP($D2285,metadata!$B$2:$S$450,8,FALSE)</f>
        <v>7</v>
      </c>
      <c r="L2285">
        <f>VLOOKUP($D2285,metadata!$B$2:$S$450,9,FALSE)</f>
        <v>5</v>
      </c>
      <c r="M2285">
        <f>VLOOKUP($D2285,metadata!$B$2:$S$450,10,FALSE)</f>
        <v>0</v>
      </c>
      <c r="N2285" t="str">
        <f>VLOOKUP($D2285,metadata!$B$2:$S$450,11,FALSE)</f>
        <v>Atrophaneura alcinous</v>
      </c>
      <c r="O2285" t="str">
        <f>VLOOKUP($D2285,metadata!$B$2:$S$450,12,FALSE)</f>
        <v>lepidoptera</v>
      </c>
      <c r="P2285" t="str">
        <f>VLOOKUP($D2285,metadata!$B$2:$S$450,13,FALSE)</f>
        <v xml:space="preserve"> Fuchu</v>
      </c>
      <c r="Q2285">
        <f>VLOOKUP($D2285,metadata!$B$2:$S$450,14,FALSE)</f>
        <v>35.668968999999997</v>
      </c>
      <c r="R2285">
        <f>VLOOKUP($D2285,metadata!$B$2:$S$450,15,FALSE)</f>
        <v>139.47766899999999</v>
      </c>
      <c r="S2285">
        <f>VLOOKUP($D2285,metadata!$B$2:$S$450,16,FALSE)</f>
        <v>0.05</v>
      </c>
      <c r="T2285">
        <f>VLOOKUP($D2285,metadata!$B$2:$S$450,17,FALSE)</f>
        <v>50</v>
      </c>
      <c r="U2285">
        <f>VLOOKUP($D2285,metadata!$B$2:$S$450,18,FALSE)</f>
        <v>0</v>
      </c>
      <c r="V2285">
        <f>VLOOKUP($D2285,metadata!$B$2:$Z$450,19,FALSE)</f>
        <v>25</v>
      </c>
      <c r="W2285" t="str">
        <f>VLOOKUP($D2285,metadata!$B$2:$Z$450,20,FALSE)</f>
        <v>global average</v>
      </c>
      <c r="X2285">
        <f>VLOOKUP($D2285,metadata!$B$2:$Z$450,21,FALSE)</f>
        <v>0</v>
      </c>
      <c r="Y2285">
        <f>VLOOKUP($D2285,metadata!$B$2:$Z$450,22,FALSE)</f>
        <v>19</v>
      </c>
      <c r="Z2285">
        <f>VLOOKUP($D2285,metadata!$B$2:$Z$450,23,FALSE)</f>
        <v>0</v>
      </c>
      <c r="AA2285">
        <f>VLOOKUP($D2285,metadata!$B$2:$Z$450,24,FALSE)</f>
        <v>0</v>
      </c>
      <c r="AB2285">
        <f>VLOOKUP($D2285,metadata!$B$2:$Z$450,25,FALSE)</f>
        <v>0</v>
      </c>
    </row>
    <row r="2286" spans="3:28" x14ac:dyDescent="0.3">
      <c r="C2286">
        <v>2285</v>
      </c>
      <c r="D2286" s="11" t="str">
        <f t="shared" si="35"/>
        <v>19- Fuchu</v>
      </c>
      <c r="E2286" t="str">
        <f>VLOOKUP($D2286,metadata!$B$2:$S$450,2,FALSE)</f>
        <v>Kato, Y</v>
      </c>
      <c r="F2286" t="str">
        <f>VLOOKUP($D2286,metadata!$B$2:$S$450,3,FALSE)</f>
        <v>Geographic variation in photoperiodic response for the induction of pupal diapause in the Aristolochia-feeding butterfly Atrophaneura alcinous</v>
      </c>
      <c r="G2286" t="str">
        <f>VLOOKUP($D2286,metadata!$B$2:$S$450,4,FALSE)</f>
        <v>10.1303/aez.2005.347</v>
      </c>
      <c r="H2286" t="str">
        <f>VLOOKUP($D2286,metadata!$B$2:$S$450,5,FALSE)</f>
        <v>y</v>
      </c>
      <c r="I2286" t="str">
        <f>VLOOKUP($D2286,metadata!$B$2:$S$450,6,FALSE)</f>
        <v>a</v>
      </c>
      <c r="J2286" t="str">
        <f>VLOOKUP($D2286,metadata!$B$2:$S$450,7,FALSE)</f>
        <v>i</v>
      </c>
      <c r="K2286">
        <f>VLOOKUP($D2286,metadata!$B$2:$S$450,8,FALSE)</f>
        <v>7</v>
      </c>
      <c r="L2286">
        <f>VLOOKUP($D2286,metadata!$B$2:$S$450,9,FALSE)</f>
        <v>5</v>
      </c>
      <c r="M2286">
        <f>VLOOKUP($D2286,metadata!$B$2:$S$450,10,FALSE)</f>
        <v>0</v>
      </c>
      <c r="N2286" t="str">
        <f>VLOOKUP($D2286,metadata!$B$2:$S$450,11,FALSE)</f>
        <v>Atrophaneura alcinous</v>
      </c>
      <c r="O2286" t="str">
        <f>VLOOKUP($D2286,metadata!$B$2:$S$450,12,FALSE)</f>
        <v>lepidoptera</v>
      </c>
      <c r="P2286" t="str">
        <f>VLOOKUP($D2286,metadata!$B$2:$S$450,13,FALSE)</f>
        <v xml:space="preserve"> Fuchu</v>
      </c>
      <c r="Q2286">
        <f>VLOOKUP($D2286,metadata!$B$2:$S$450,14,FALSE)</f>
        <v>35.668968999999997</v>
      </c>
      <c r="R2286">
        <f>VLOOKUP($D2286,metadata!$B$2:$S$450,15,FALSE)</f>
        <v>139.47766899999999</v>
      </c>
      <c r="S2286">
        <f>VLOOKUP($D2286,metadata!$B$2:$S$450,16,FALSE)</f>
        <v>0.05</v>
      </c>
      <c r="T2286">
        <f>VLOOKUP($D2286,metadata!$B$2:$S$450,17,FALSE)</f>
        <v>50</v>
      </c>
      <c r="U2286">
        <f>VLOOKUP($D2286,metadata!$B$2:$S$450,18,FALSE)</f>
        <v>0</v>
      </c>
      <c r="V2286">
        <f>VLOOKUP($D2286,metadata!$B$2:$Z$450,19,FALSE)</f>
        <v>25</v>
      </c>
      <c r="W2286" t="str">
        <f>VLOOKUP($D2286,metadata!$B$2:$Z$450,20,FALSE)</f>
        <v>global average</v>
      </c>
      <c r="X2286">
        <f>VLOOKUP($D2286,metadata!$B$2:$Z$450,21,FALSE)</f>
        <v>0</v>
      </c>
      <c r="Y2286">
        <f>VLOOKUP($D2286,metadata!$B$2:$Z$450,22,FALSE)</f>
        <v>19</v>
      </c>
      <c r="Z2286">
        <f>VLOOKUP($D2286,metadata!$B$2:$Z$450,23,FALSE)</f>
        <v>0</v>
      </c>
      <c r="AA2286">
        <f>VLOOKUP($D2286,metadata!$B$2:$Z$450,24,FALSE)</f>
        <v>0</v>
      </c>
      <c r="AB2286">
        <f>VLOOKUP($D2286,metadata!$B$2:$Z$450,25,FALSE)</f>
        <v>0</v>
      </c>
    </row>
    <row r="2287" spans="3:28" x14ac:dyDescent="0.3">
      <c r="C2287">
        <v>2286</v>
      </c>
      <c r="D2287" s="11" t="str">
        <f t="shared" si="35"/>
        <v>19- Fuchu</v>
      </c>
      <c r="E2287" t="str">
        <f>VLOOKUP($D2287,metadata!$B$2:$S$450,2,FALSE)</f>
        <v>Kato, Y</v>
      </c>
      <c r="F2287" t="str">
        <f>VLOOKUP($D2287,metadata!$B$2:$S$450,3,FALSE)</f>
        <v>Geographic variation in photoperiodic response for the induction of pupal diapause in the Aristolochia-feeding butterfly Atrophaneura alcinous</v>
      </c>
      <c r="G2287" t="str">
        <f>VLOOKUP($D2287,metadata!$B$2:$S$450,4,FALSE)</f>
        <v>10.1303/aez.2005.347</v>
      </c>
      <c r="H2287" t="str">
        <f>VLOOKUP($D2287,metadata!$B$2:$S$450,5,FALSE)</f>
        <v>y</v>
      </c>
      <c r="I2287" t="str">
        <f>VLOOKUP($D2287,metadata!$B$2:$S$450,6,FALSE)</f>
        <v>a</v>
      </c>
      <c r="J2287" t="str">
        <f>VLOOKUP($D2287,metadata!$B$2:$S$450,7,FALSE)</f>
        <v>i</v>
      </c>
      <c r="K2287">
        <f>VLOOKUP($D2287,metadata!$B$2:$S$450,8,FALSE)</f>
        <v>7</v>
      </c>
      <c r="L2287">
        <f>VLOOKUP($D2287,metadata!$B$2:$S$450,9,FALSE)</f>
        <v>5</v>
      </c>
      <c r="M2287">
        <f>VLOOKUP($D2287,metadata!$B$2:$S$450,10,FALSE)</f>
        <v>0</v>
      </c>
      <c r="N2287" t="str">
        <f>VLOOKUP($D2287,metadata!$B$2:$S$450,11,FALSE)</f>
        <v>Atrophaneura alcinous</v>
      </c>
      <c r="O2287" t="str">
        <f>VLOOKUP($D2287,metadata!$B$2:$S$450,12,FALSE)</f>
        <v>lepidoptera</v>
      </c>
      <c r="P2287" t="str">
        <f>VLOOKUP($D2287,metadata!$B$2:$S$450,13,FALSE)</f>
        <v xml:space="preserve"> Fuchu</v>
      </c>
      <c r="Q2287">
        <f>VLOOKUP($D2287,metadata!$B$2:$S$450,14,FALSE)</f>
        <v>35.668968999999997</v>
      </c>
      <c r="R2287">
        <f>VLOOKUP($D2287,metadata!$B$2:$S$450,15,FALSE)</f>
        <v>139.47766899999999</v>
      </c>
      <c r="S2287">
        <f>VLOOKUP($D2287,metadata!$B$2:$S$450,16,FALSE)</f>
        <v>0.05</v>
      </c>
      <c r="T2287">
        <f>VLOOKUP($D2287,metadata!$B$2:$S$450,17,FALSE)</f>
        <v>50</v>
      </c>
      <c r="U2287">
        <f>VLOOKUP($D2287,metadata!$B$2:$S$450,18,FALSE)</f>
        <v>0</v>
      </c>
      <c r="V2287">
        <f>VLOOKUP($D2287,metadata!$B$2:$Z$450,19,FALSE)</f>
        <v>25</v>
      </c>
      <c r="W2287" t="str">
        <f>VLOOKUP($D2287,metadata!$B$2:$Z$450,20,FALSE)</f>
        <v>global average</v>
      </c>
      <c r="X2287">
        <f>VLOOKUP($D2287,metadata!$B$2:$Z$450,21,FALSE)</f>
        <v>0</v>
      </c>
      <c r="Y2287">
        <f>VLOOKUP($D2287,metadata!$B$2:$Z$450,22,FALSE)</f>
        <v>19</v>
      </c>
      <c r="Z2287">
        <f>VLOOKUP($D2287,metadata!$B$2:$Z$450,23,FALSE)</f>
        <v>0</v>
      </c>
      <c r="AA2287">
        <f>VLOOKUP($D2287,metadata!$B$2:$Z$450,24,FALSE)</f>
        <v>0</v>
      </c>
      <c r="AB2287">
        <f>VLOOKUP($D2287,metadata!$B$2:$Z$450,25,FALSE)</f>
        <v>0</v>
      </c>
    </row>
    <row r="2288" spans="3:28" x14ac:dyDescent="0.3">
      <c r="C2288">
        <v>2287</v>
      </c>
      <c r="D2288" s="11" t="str">
        <f t="shared" si="35"/>
        <v>19- Fuchu</v>
      </c>
      <c r="E2288" t="str">
        <f>VLOOKUP($D2288,metadata!$B$2:$S$450,2,FALSE)</f>
        <v>Kato, Y</v>
      </c>
      <c r="F2288" t="str">
        <f>VLOOKUP($D2288,metadata!$B$2:$S$450,3,FALSE)</f>
        <v>Geographic variation in photoperiodic response for the induction of pupal diapause in the Aristolochia-feeding butterfly Atrophaneura alcinous</v>
      </c>
      <c r="G2288" t="str">
        <f>VLOOKUP($D2288,metadata!$B$2:$S$450,4,FALSE)</f>
        <v>10.1303/aez.2005.347</v>
      </c>
      <c r="H2288" t="str">
        <f>VLOOKUP($D2288,metadata!$B$2:$S$450,5,FALSE)</f>
        <v>y</v>
      </c>
      <c r="I2288" t="str">
        <f>VLOOKUP($D2288,metadata!$B$2:$S$450,6,FALSE)</f>
        <v>a</v>
      </c>
      <c r="J2288" t="str">
        <f>VLOOKUP($D2288,metadata!$B$2:$S$450,7,FALSE)</f>
        <v>i</v>
      </c>
      <c r="K2288">
        <f>VLOOKUP($D2288,metadata!$B$2:$S$450,8,FALSE)</f>
        <v>7</v>
      </c>
      <c r="L2288">
        <f>VLOOKUP($D2288,metadata!$B$2:$S$450,9,FALSE)</f>
        <v>5</v>
      </c>
      <c r="M2288">
        <f>VLOOKUP($D2288,metadata!$B$2:$S$450,10,FALSE)</f>
        <v>0</v>
      </c>
      <c r="N2288" t="str">
        <f>VLOOKUP($D2288,metadata!$B$2:$S$450,11,FALSE)</f>
        <v>Atrophaneura alcinous</v>
      </c>
      <c r="O2288" t="str">
        <f>VLOOKUP($D2288,metadata!$B$2:$S$450,12,FALSE)</f>
        <v>lepidoptera</v>
      </c>
      <c r="P2288" t="str">
        <f>VLOOKUP($D2288,metadata!$B$2:$S$450,13,FALSE)</f>
        <v xml:space="preserve"> Fuchu</v>
      </c>
      <c r="Q2288">
        <f>VLOOKUP($D2288,metadata!$B$2:$S$450,14,FALSE)</f>
        <v>35.668968999999997</v>
      </c>
      <c r="R2288">
        <f>VLOOKUP($D2288,metadata!$B$2:$S$450,15,FALSE)</f>
        <v>139.47766899999999</v>
      </c>
      <c r="S2288">
        <f>VLOOKUP($D2288,metadata!$B$2:$S$450,16,FALSE)</f>
        <v>0.05</v>
      </c>
      <c r="T2288">
        <f>VLOOKUP($D2288,metadata!$B$2:$S$450,17,FALSE)</f>
        <v>50</v>
      </c>
      <c r="U2288">
        <f>VLOOKUP($D2288,metadata!$B$2:$S$450,18,FALSE)</f>
        <v>0</v>
      </c>
      <c r="V2288">
        <f>VLOOKUP($D2288,metadata!$B$2:$Z$450,19,FALSE)</f>
        <v>25</v>
      </c>
      <c r="W2288" t="str">
        <f>VLOOKUP($D2288,metadata!$B$2:$Z$450,20,FALSE)</f>
        <v>global average</v>
      </c>
      <c r="X2288">
        <f>VLOOKUP($D2288,metadata!$B$2:$Z$450,21,FALSE)</f>
        <v>0</v>
      </c>
      <c r="Y2288">
        <f>VLOOKUP($D2288,metadata!$B$2:$Z$450,22,FALSE)</f>
        <v>19</v>
      </c>
      <c r="Z2288">
        <f>VLOOKUP($D2288,metadata!$B$2:$Z$450,23,FALSE)</f>
        <v>0</v>
      </c>
      <c r="AA2288">
        <f>VLOOKUP($D2288,metadata!$B$2:$Z$450,24,FALSE)</f>
        <v>0</v>
      </c>
      <c r="AB2288">
        <f>VLOOKUP($D2288,metadata!$B$2:$Z$450,25,FALSE)</f>
        <v>0</v>
      </c>
    </row>
    <row r="2289" spans="3:28" x14ac:dyDescent="0.3">
      <c r="C2289">
        <v>2288</v>
      </c>
      <c r="D2289" s="11" t="str">
        <f t="shared" si="35"/>
        <v>19- Fuchu</v>
      </c>
      <c r="E2289" t="str">
        <f>VLOOKUP($D2289,metadata!$B$2:$S$450,2,FALSE)</f>
        <v>Kato, Y</v>
      </c>
      <c r="F2289" t="str">
        <f>VLOOKUP($D2289,metadata!$B$2:$S$450,3,FALSE)</f>
        <v>Geographic variation in photoperiodic response for the induction of pupal diapause in the Aristolochia-feeding butterfly Atrophaneura alcinous</v>
      </c>
      <c r="G2289" t="str">
        <f>VLOOKUP($D2289,metadata!$B$2:$S$450,4,FALSE)</f>
        <v>10.1303/aez.2005.347</v>
      </c>
      <c r="H2289" t="str">
        <f>VLOOKUP($D2289,metadata!$B$2:$S$450,5,FALSE)</f>
        <v>y</v>
      </c>
      <c r="I2289" t="str">
        <f>VLOOKUP($D2289,metadata!$B$2:$S$450,6,FALSE)</f>
        <v>a</v>
      </c>
      <c r="J2289" t="str">
        <f>VLOOKUP($D2289,metadata!$B$2:$S$450,7,FALSE)</f>
        <v>i</v>
      </c>
      <c r="K2289">
        <f>VLOOKUP($D2289,metadata!$B$2:$S$450,8,FALSE)</f>
        <v>7</v>
      </c>
      <c r="L2289">
        <f>VLOOKUP($D2289,metadata!$B$2:$S$450,9,FALSE)</f>
        <v>5</v>
      </c>
      <c r="M2289">
        <f>VLOOKUP($D2289,metadata!$B$2:$S$450,10,FALSE)</f>
        <v>0</v>
      </c>
      <c r="N2289" t="str">
        <f>VLOOKUP($D2289,metadata!$B$2:$S$450,11,FALSE)</f>
        <v>Atrophaneura alcinous</v>
      </c>
      <c r="O2289" t="str">
        <f>VLOOKUP($D2289,metadata!$B$2:$S$450,12,FALSE)</f>
        <v>lepidoptera</v>
      </c>
      <c r="P2289" t="str">
        <f>VLOOKUP($D2289,metadata!$B$2:$S$450,13,FALSE)</f>
        <v xml:space="preserve"> Fuchu</v>
      </c>
      <c r="Q2289">
        <f>VLOOKUP($D2289,metadata!$B$2:$S$450,14,FALSE)</f>
        <v>35.668968999999997</v>
      </c>
      <c r="R2289">
        <f>VLOOKUP($D2289,metadata!$B$2:$S$450,15,FALSE)</f>
        <v>139.47766899999999</v>
      </c>
      <c r="S2289">
        <f>VLOOKUP($D2289,metadata!$B$2:$S$450,16,FALSE)</f>
        <v>0.05</v>
      </c>
      <c r="T2289">
        <f>VLOOKUP($D2289,metadata!$B$2:$S$450,17,FALSE)</f>
        <v>50</v>
      </c>
      <c r="U2289">
        <f>VLOOKUP($D2289,metadata!$B$2:$S$450,18,FALSE)</f>
        <v>0</v>
      </c>
      <c r="V2289">
        <f>VLOOKUP($D2289,metadata!$B$2:$Z$450,19,FALSE)</f>
        <v>25</v>
      </c>
      <c r="W2289" t="str">
        <f>VLOOKUP($D2289,metadata!$B$2:$Z$450,20,FALSE)</f>
        <v>global average</v>
      </c>
      <c r="X2289">
        <f>VLOOKUP($D2289,metadata!$B$2:$Z$450,21,FALSE)</f>
        <v>0</v>
      </c>
      <c r="Y2289">
        <f>VLOOKUP($D2289,metadata!$B$2:$Z$450,22,FALSE)</f>
        <v>19</v>
      </c>
      <c r="Z2289">
        <f>VLOOKUP($D2289,metadata!$B$2:$Z$450,23,FALSE)</f>
        <v>0</v>
      </c>
      <c r="AA2289">
        <f>VLOOKUP($D2289,metadata!$B$2:$Z$450,24,FALSE)</f>
        <v>0</v>
      </c>
      <c r="AB2289">
        <f>VLOOKUP($D2289,metadata!$B$2:$Z$450,25,FALSE)</f>
        <v>0</v>
      </c>
    </row>
    <row r="2290" spans="3:28" x14ac:dyDescent="0.3">
      <c r="C2290">
        <v>2289</v>
      </c>
      <c r="D2290" s="11" t="str">
        <f t="shared" si="35"/>
        <v>19- Fuchu</v>
      </c>
      <c r="E2290" t="str">
        <f>VLOOKUP($D2290,metadata!$B$2:$S$450,2,FALSE)</f>
        <v>Kato, Y</v>
      </c>
      <c r="F2290" t="str">
        <f>VLOOKUP($D2290,metadata!$B$2:$S$450,3,FALSE)</f>
        <v>Geographic variation in photoperiodic response for the induction of pupal diapause in the Aristolochia-feeding butterfly Atrophaneura alcinous</v>
      </c>
      <c r="G2290" t="str">
        <f>VLOOKUP($D2290,metadata!$B$2:$S$450,4,FALSE)</f>
        <v>10.1303/aez.2005.347</v>
      </c>
      <c r="H2290" t="str">
        <f>VLOOKUP($D2290,metadata!$B$2:$S$450,5,FALSE)</f>
        <v>y</v>
      </c>
      <c r="I2290" t="str">
        <f>VLOOKUP($D2290,metadata!$B$2:$S$450,6,FALSE)</f>
        <v>a</v>
      </c>
      <c r="J2290" t="str">
        <f>VLOOKUP($D2290,metadata!$B$2:$S$450,7,FALSE)</f>
        <v>i</v>
      </c>
      <c r="K2290">
        <f>VLOOKUP($D2290,metadata!$B$2:$S$450,8,FALSE)</f>
        <v>7</v>
      </c>
      <c r="L2290">
        <f>VLOOKUP($D2290,metadata!$B$2:$S$450,9,FALSE)</f>
        <v>5</v>
      </c>
      <c r="M2290">
        <f>VLOOKUP($D2290,metadata!$B$2:$S$450,10,FALSE)</f>
        <v>0</v>
      </c>
      <c r="N2290" t="str">
        <f>VLOOKUP($D2290,metadata!$B$2:$S$450,11,FALSE)</f>
        <v>Atrophaneura alcinous</v>
      </c>
      <c r="O2290" t="str">
        <f>VLOOKUP($D2290,metadata!$B$2:$S$450,12,FALSE)</f>
        <v>lepidoptera</v>
      </c>
      <c r="P2290" t="str">
        <f>VLOOKUP($D2290,metadata!$B$2:$S$450,13,FALSE)</f>
        <v xml:space="preserve"> Fuchu</v>
      </c>
      <c r="Q2290">
        <f>VLOOKUP($D2290,metadata!$B$2:$S$450,14,FALSE)</f>
        <v>35.668968999999997</v>
      </c>
      <c r="R2290">
        <f>VLOOKUP($D2290,metadata!$B$2:$S$450,15,FALSE)</f>
        <v>139.47766899999999</v>
      </c>
      <c r="S2290">
        <f>VLOOKUP($D2290,metadata!$B$2:$S$450,16,FALSE)</f>
        <v>0.05</v>
      </c>
      <c r="T2290">
        <f>VLOOKUP($D2290,metadata!$B$2:$S$450,17,FALSE)</f>
        <v>50</v>
      </c>
      <c r="U2290">
        <f>VLOOKUP($D2290,metadata!$B$2:$S$450,18,FALSE)</f>
        <v>0</v>
      </c>
      <c r="V2290">
        <f>VLOOKUP($D2290,metadata!$B$2:$Z$450,19,FALSE)</f>
        <v>25</v>
      </c>
      <c r="W2290" t="str">
        <f>VLOOKUP($D2290,metadata!$B$2:$Z$450,20,FALSE)</f>
        <v>global average</v>
      </c>
      <c r="X2290">
        <f>VLOOKUP($D2290,metadata!$B$2:$Z$450,21,FALSE)</f>
        <v>0</v>
      </c>
      <c r="Y2290">
        <f>VLOOKUP($D2290,metadata!$B$2:$Z$450,22,FALSE)</f>
        <v>19</v>
      </c>
      <c r="Z2290">
        <f>VLOOKUP($D2290,metadata!$B$2:$Z$450,23,FALSE)</f>
        <v>0</v>
      </c>
      <c r="AA2290">
        <f>VLOOKUP($D2290,metadata!$B$2:$Z$450,24,FALSE)</f>
        <v>0</v>
      </c>
      <c r="AB2290">
        <f>VLOOKUP($D2290,metadata!$B$2:$Z$450,25,FALSE)</f>
        <v>0</v>
      </c>
    </row>
    <row r="2291" spans="3:28" x14ac:dyDescent="0.3">
      <c r="C2291">
        <v>2290</v>
      </c>
      <c r="D2291" s="11" t="str">
        <f t="shared" si="35"/>
        <v>19- Fuchu</v>
      </c>
      <c r="E2291" t="str">
        <f>VLOOKUP($D2291,metadata!$B$2:$S$450,2,FALSE)</f>
        <v>Kato, Y</v>
      </c>
      <c r="F2291" t="str">
        <f>VLOOKUP($D2291,metadata!$B$2:$S$450,3,FALSE)</f>
        <v>Geographic variation in photoperiodic response for the induction of pupal diapause in the Aristolochia-feeding butterfly Atrophaneura alcinous</v>
      </c>
      <c r="G2291" t="str">
        <f>VLOOKUP($D2291,metadata!$B$2:$S$450,4,FALSE)</f>
        <v>10.1303/aez.2005.347</v>
      </c>
      <c r="H2291" t="str">
        <f>VLOOKUP($D2291,metadata!$B$2:$S$450,5,FALSE)</f>
        <v>y</v>
      </c>
      <c r="I2291" t="str">
        <f>VLOOKUP($D2291,metadata!$B$2:$S$450,6,FALSE)</f>
        <v>a</v>
      </c>
      <c r="J2291" t="str">
        <f>VLOOKUP($D2291,metadata!$B$2:$S$450,7,FALSE)</f>
        <v>i</v>
      </c>
      <c r="K2291">
        <f>VLOOKUP($D2291,metadata!$B$2:$S$450,8,FALSE)</f>
        <v>7</v>
      </c>
      <c r="L2291">
        <f>VLOOKUP($D2291,metadata!$B$2:$S$450,9,FALSE)</f>
        <v>5</v>
      </c>
      <c r="M2291">
        <f>VLOOKUP($D2291,metadata!$B$2:$S$450,10,FALSE)</f>
        <v>0</v>
      </c>
      <c r="N2291" t="str">
        <f>VLOOKUP($D2291,metadata!$B$2:$S$450,11,FALSE)</f>
        <v>Atrophaneura alcinous</v>
      </c>
      <c r="O2291" t="str">
        <f>VLOOKUP($D2291,metadata!$B$2:$S$450,12,FALSE)</f>
        <v>lepidoptera</v>
      </c>
      <c r="P2291" t="str">
        <f>VLOOKUP($D2291,metadata!$B$2:$S$450,13,FALSE)</f>
        <v xml:space="preserve"> Fuchu</v>
      </c>
      <c r="Q2291">
        <f>VLOOKUP($D2291,metadata!$B$2:$S$450,14,FALSE)</f>
        <v>35.668968999999997</v>
      </c>
      <c r="R2291">
        <f>VLOOKUP($D2291,metadata!$B$2:$S$450,15,FALSE)</f>
        <v>139.47766899999999</v>
      </c>
      <c r="S2291">
        <f>VLOOKUP($D2291,metadata!$B$2:$S$450,16,FALSE)</f>
        <v>0.05</v>
      </c>
      <c r="T2291">
        <f>VLOOKUP($D2291,metadata!$B$2:$S$450,17,FALSE)</f>
        <v>50</v>
      </c>
      <c r="U2291">
        <f>VLOOKUP($D2291,metadata!$B$2:$S$450,18,FALSE)</f>
        <v>0</v>
      </c>
      <c r="V2291">
        <f>VLOOKUP($D2291,metadata!$B$2:$Z$450,19,FALSE)</f>
        <v>25</v>
      </c>
      <c r="W2291" t="str">
        <f>VLOOKUP($D2291,metadata!$B$2:$Z$450,20,FALSE)</f>
        <v>global average</v>
      </c>
      <c r="X2291">
        <f>VLOOKUP($D2291,metadata!$B$2:$Z$450,21,FALSE)</f>
        <v>0</v>
      </c>
      <c r="Y2291">
        <f>VLOOKUP($D2291,metadata!$B$2:$Z$450,22,FALSE)</f>
        <v>19</v>
      </c>
      <c r="Z2291">
        <f>VLOOKUP($D2291,metadata!$B$2:$Z$450,23,FALSE)</f>
        <v>0</v>
      </c>
      <c r="AA2291">
        <f>VLOOKUP($D2291,metadata!$B$2:$Z$450,24,FALSE)</f>
        <v>0</v>
      </c>
      <c r="AB2291">
        <f>VLOOKUP($D2291,metadata!$B$2:$Z$450,25,FALSE)</f>
        <v>0</v>
      </c>
    </row>
    <row r="2292" spans="3:28" x14ac:dyDescent="0.3">
      <c r="C2292">
        <v>2291</v>
      </c>
      <c r="D2292" s="11" t="str">
        <f t="shared" si="35"/>
        <v>19- Fuchu</v>
      </c>
      <c r="E2292" t="str">
        <f>VLOOKUP($D2292,metadata!$B$2:$S$450,2,FALSE)</f>
        <v>Kato, Y</v>
      </c>
      <c r="F2292" t="str">
        <f>VLOOKUP($D2292,metadata!$B$2:$S$450,3,FALSE)</f>
        <v>Geographic variation in photoperiodic response for the induction of pupal diapause in the Aristolochia-feeding butterfly Atrophaneura alcinous</v>
      </c>
      <c r="G2292" t="str">
        <f>VLOOKUP($D2292,metadata!$B$2:$S$450,4,FALSE)</f>
        <v>10.1303/aez.2005.347</v>
      </c>
      <c r="H2292" t="str">
        <f>VLOOKUP($D2292,metadata!$B$2:$S$450,5,FALSE)</f>
        <v>y</v>
      </c>
      <c r="I2292" t="str">
        <f>VLOOKUP($D2292,metadata!$B$2:$S$450,6,FALSE)</f>
        <v>a</v>
      </c>
      <c r="J2292" t="str">
        <f>VLOOKUP($D2292,metadata!$B$2:$S$450,7,FALSE)</f>
        <v>i</v>
      </c>
      <c r="K2292">
        <f>VLOOKUP($D2292,metadata!$B$2:$S$450,8,FALSE)</f>
        <v>7</v>
      </c>
      <c r="L2292">
        <f>VLOOKUP($D2292,metadata!$B$2:$S$450,9,FALSE)</f>
        <v>5</v>
      </c>
      <c r="M2292">
        <f>VLOOKUP($D2292,metadata!$B$2:$S$450,10,FALSE)</f>
        <v>0</v>
      </c>
      <c r="N2292" t="str">
        <f>VLOOKUP($D2292,metadata!$B$2:$S$450,11,FALSE)</f>
        <v>Atrophaneura alcinous</v>
      </c>
      <c r="O2292" t="str">
        <f>VLOOKUP($D2292,metadata!$B$2:$S$450,12,FALSE)</f>
        <v>lepidoptera</v>
      </c>
      <c r="P2292" t="str">
        <f>VLOOKUP($D2292,metadata!$B$2:$S$450,13,FALSE)</f>
        <v xml:space="preserve"> Fuchu</v>
      </c>
      <c r="Q2292">
        <f>VLOOKUP($D2292,metadata!$B$2:$S$450,14,FALSE)</f>
        <v>35.668968999999997</v>
      </c>
      <c r="R2292">
        <f>VLOOKUP($D2292,metadata!$B$2:$S$450,15,FALSE)</f>
        <v>139.47766899999999</v>
      </c>
      <c r="S2292">
        <f>VLOOKUP($D2292,metadata!$B$2:$S$450,16,FALSE)</f>
        <v>0.05</v>
      </c>
      <c r="T2292">
        <f>VLOOKUP($D2292,metadata!$B$2:$S$450,17,FALSE)</f>
        <v>50</v>
      </c>
      <c r="U2292">
        <f>VLOOKUP($D2292,metadata!$B$2:$S$450,18,FALSE)</f>
        <v>0</v>
      </c>
      <c r="V2292">
        <f>VLOOKUP($D2292,metadata!$B$2:$Z$450,19,FALSE)</f>
        <v>25</v>
      </c>
      <c r="W2292" t="str">
        <f>VLOOKUP($D2292,metadata!$B$2:$Z$450,20,FALSE)</f>
        <v>global average</v>
      </c>
      <c r="X2292">
        <f>VLOOKUP($D2292,metadata!$B$2:$Z$450,21,FALSE)</f>
        <v>0</v>
      </c>
      <c r="Y2292">
        <f>VLOOKUP($D2292,metadata!$B$2:$Z$450,22,FALSE)</f>
        <v>19</v>
      </c>
      <c r="Z2292">
        <f>VLOOKUP($D2292,metadata!$B$2:$Z$450,23,FALSE)</f>
        <v>0</v>
      </c>
      <c r="AA2292">
        <f>VLOOKUP($D2292,metadata!$B$2:$Z$450,24,FALSE)</f>
        <v>0</v>
      </c>
      <c r="AB2292">
        <f>VLOOKUP($D2292,metadata!$B$2:$Z$450,25,FALSE)</f>
        <v>0</v>
      </c>
    </row>
    <row r="2293" spans="3:28" x14ac:dyDescent="0.3">
      <c r="C2293">
        <v>2292</v>
      </c>
      <c r="D2293" s="11" t="str">
        <f t="shared" si="35"/>
        <v>19- Fuchu</v>
      </c>
      <c r="E2293" t="str">
        <f>VLOOKUP($D2293,metadata!$B$2:$S$450,2,FALSE)</f>
        <v>Kato, Y</v>
      </c>
      <c r="F2293" t="str">
        <f>VLOOKUP($D2293,metadata!$B$2:$S$450,3,FALSE)</f>
        <v>Geographic variation in photoperiodic response for the induction of pupal diapause in the Aristolochia-feeding butterfly Atrophaneura alcinous</v>
      </c>
      <c r="G2293" t="str">
        <f>VLOOKUP($D2293,metadata!$B$2:$S$450,4,FALSE)</f>
        <v>10.1303/aez.2005.347</v>
      </c>
      <c r="H2293" t="str">
        <f>VLOOKUP($D2293,metadata!$B$2:$S$450,5,FALSE)</f>
        <v>y</v>
      </c>
      <c r="I2293" t="str">
        <f>VLOOKUP($D2293,metadata!$B$2:$S$450,6,FALSE)</f>
        <v>a</v>
      </c>
      <c r="J2293" t="str">
        <f>VLOOKUP($D2293,metadata!$B$2:$S$450,7,FALSE)</f>
        <v>i</v>
      </c>
      <c r="K2293">
        <f>VLOOKUP($D2293,metadata!$B$2:$S$450,8,FALSE)</f>
        <v>7</v>
      </c>
      <c r="L2293">
        <f>VLOOKUP($D2293,metadata!$B$2:$S$450,9,FALSE)</f>
        <v>5</v>
      </c>
      <c r="M2293">
        <f>VLOOKUP($D2293,metadata!$B$2:$S$450,10,FALSE)</f>
        <v>0</v>
      </c>
      <c r="N2293" t="str">
        <f>VLOOKUP($D2293,metadata!$B$2:$S$450,11,FALSE)</f>
        <v>Atrophaneura alcinous</v>
      </c>
      <c r="O2293" t="str">
        <f>VLOOKUP($D2293,metadata!$B$2:$S$450,12,FALSE)</f>
        <v>lepidoptera</v>
      </c>
      <c r="P2293" t="str">
        <f>VLOOKUP($D2293,metadata!$B$2:$S$450,13,FALSE)</f>
        <v xml:space="preserve"> Fuchu</v>
      </c>
      <c r="Q2293">
        <f>VLOOKUP($D2293,metadata!$B$2:$S$450,14,FALSE)</f>
        <v>35.668968999999997</v>
      </c>
      <c r="R2293">
        <f>VLOOKUP($D2293,metadata!$B$2:$S$450,15,FALSE)</f>
        <v>139.47766899999999</v>
      </c>
      <c r="S2293">
        <f>VLOOKUP($D2293,metadata!$B$2:$S$450,16,FALSE)</f>
        <v>0.05</v>
      </c>
      <c r="T2293">
        <f>VLOOKUP($D2293,metadata!$B$2:$S$450,17,FALSE)</f>
        <v>50</v>
      </c>
      <c r="U2293">
        <f>VLOOKUP($D2293,metadata!$B$2:$S$450,18,FALSE)</f>
        <v>0</v>
      </c>
      <c r="V2293">
        <f>VLOOKUP($D2293,metadata!$B$2:$Z$450,19,FALSE)</f>
        <v>25</v>
      </c>
      <c r="W2293" t="str">
        <f>VLOOKUP($D2293,metadata!$B$2:$Z$450,20,FALSE)</f>
        <v>global average</v>
      </c>
      <c r="X2293">
        <f>VLOOKUP($D2293,metadata!$B$2:$Z$450,21,FALSE)</f>
        <v>0</v>
      </c>
      <c r="Y2293">
        <f>VLOOKUP($D2293,metadata!$B$2:$Z$450,22,FALSE)</f>
        <v>19</v>
      </c>
      <c r="Z2293">
        <f>VLOOKUP($D2293,metadata!$B$2:$Z$450,23,FALSE)</f>
        <v>0</v>
      </c>
      <c r="AA2293">
        <f>VLOOKUP($D2293,metadata!$B$2:$Z$450,24,FALSE)</f>
        <v>0</v>
      </c>
      <c r="AB2293">
        <f>VLOOKUP($D2293,metadata!$B$2:$Z$450,25,FALSE)</f>
        <v>0</v>
      </c>
    </row>
    <row r="2294" spans="3:28" x14ac:dyDescent="0.3">
      <c r="C2294">
        <v>2293</v>
      </c>
      <c r="D2294" s="11" t="str">
        <f t="shared" si="35"/>
        <v>19- Fuchu</v>
      </c>
      <c r="E2294" t="str">
        <f>VLOOKUP($D2294,metadata!$B$2:$S$450,2,FALSE)</f>
        <v>Kato, Y</v>
      </c>
      <c r="F2294" t="str">
        <f>VLOOKUP($D2294,metadata!$B$2:$S$450,3,FALSE)</f>
        <v>Geographic variation in photoperiodic response for the induction of pupal diapause in the Aristolochia-feeding butterfly Atrophaneura alcinous</v>
      </c>
      <c r="G2294" t="str">
        <f>VLOOKUP($D2294,metadata!$B$2:$S$450,4,FALSE)</f>
        <v>10.1303/aez.2005.347</v>
      </c>
      <c r="H2294" t="str">
        <f>VLOOKUP($D2294,metadata!$B$2:$S$450,5,FALSE)</f>
        <v>y</v>
      </c>
      <c r="I2294" t="str">
        <f>VLOOKUP($D2294,metadata!$B$2:$S$450,6,FALSE)</f>
        <v>a</v>
      </c>
      <c r="J2294" t="str">
        <f>VLOOKUP($D2294,metadata!$B$2:$S$450,7,FALSE)</f>
        <v>i</v>
      </c>
      <c r="K2294">
        <f>VLOOKUP($D2294,metadata!$B$2:$S$450,8,FALSE)</f>
        <v>7</v>
      </c>
      <c r="L2294">
        <f>VLOOKUP($D2294,metadata!$B$2:$S$450,9,FALSE)</f>
        <v>5</v>
      </c>
      <c r="M2294">
        <f>VLOOKUP($D2294,metadata!$B$2:$S$450,10,FALSE)</f>
        <v>0</v>
      </c>
      <c r="N2294" t="str">
        <f>VLOOKUP($D2294,metadata!$B$2:$S$450,11,FALSE)</f>
        <v>Atrophaneura alcinous</v>
      </c>
      <c r="O2294" t="str">
        <f>VLOOKUP($D2294,metadata!$B$2:$S$450,12,FALSE)</f>
        <v>lepidoptera</v>
      </c>
      <c r="P2294" t="str">
        <f>VLOOKUP($D2294,metadata!$B$2:$S$450,13,FALSE)</f>
        <v xml:space="preserve"> Fuchu</v>
      </c>
      <c r="Q2294">
        <f>VLOOKUP($D2294,metadata!$B$2:$S$450,14,FALSE)</f>
        <v>35.668968999999997</v>
      </c>
      <c r="R2294">
        <f>VLOOKUP($D2294,metadata!$B$2:$S$450,15,FALSE)</f>
        <v>139.47766899999999</v>
      </c>
      <c r="S2294">
        <f>VLOOKUP($D2294,metadata!$B$2:$S$450,16,FALSE)</f>
        <v>0.05</v>
      </c>
      <c r="T2294">
        <f>VLOOKUP($D2294,metadata!$B$2:$S$450,17,FALSE)</f>
        <v>50</v>
      </c>
      <c r="U2294">
        <f>VLOOKUP($D2294,metadata!$B$2:$S$450,18,FALSE)</f>
        <v>0</v>
      </c>
      <c r="V2294">
        <f>VLOOKUP($D2294,metadata!$B$2:$Z$450,19,FALSE)</f>
        <v>25</v>
      </c>
      <c r="W2294" t="str">
        <f>VLOOKUP($D2294,metadata!$B$2:$Z$450,20,FALSE)</f>
        <v>global average</v>
      </c>
      <c r="X2294">
        <f>VLOOKUP($D2294,metadata!$B$2:$Z$450,21,FALSE)</f>
        <v>0</v>
      </c>
      <c r="Y2294">
        <f>VLOOKUP($D2294,metadata!$B$2:$Z$450,22,FALSE)</f>
        <v>19</v>
      </c>
      <c r="Z2294">
        <f>VLOOKUP($D2294,metadata!$B$2:$Z$450,23,FALSE)</f>
        <v>0</v>
      </c>
      <c r="AA2294">
        <f>VLOOKUP($D2294,metadata!$B$2:$Z$450,24,FALSE)</f>
        <v>0</v>
      </c>
      <c r="AB2294">
        <f>VLOOKUP($D2294,metadata!$B$2:$Z$450,25,FALSE)</f>
        <v>0</v>
      </c>
    </row>
    <row r="2295" spans="3:28" x14ac:dyDescent="0.3">
      <c r="C2295">
        <v>2294</v>
      </c>
      <c r="D2295" s="11" t="str">
        <f t="shared" si="35"/>
        <v>19- Fuchu</v>
      </c>
      <c r="E2295" t="str">
        <f>VLOOKUP($D2295,metadata!$B$2:$S$450,2,FALSE)</f>
        <v>Kato, Y</v>
      </c>
      <c r="F2295" t="str">
        <f>VLOOKUP($D2295,metadata!$B$2:$S$450,3,FALSE)</f>
        <v>Geographic variation in photoperiodic response for the induction of pupal diapause in the Aristolochia-feeding butterfly Atrophaneura alcinous</v>
      </c>
      <c r="G2295" t="str">
        <f>VLOOKUP($D2295,metadata!$B$2:$S$450,4,FALSE)</f>
        <v>10.1303/aez.2005.347</v>
      </c>
      <c r="H2295" t="str">
        <f>VLOOKUP($D2295,metadata!$B$2:$S$450,5,FALSE)</f>
        <v>y</v>
      </c>
      <c r="I2295" t="str">
        <f>VLOOKUP($D2295,metadata!$B$2:$S$450,6,FALSE)</f>
        <v>a</v>
      </c>
      <c r="J2295" t="str">
        <f>VLOOKUP($D2295,metadata!$B$2:$S$450,7,FALSE)</f>
        <v>i</v>
      </c>
      <c r="K2295">
        <f>VLOOKUP($D2295,metadata!$B$2:$S$450,8,FALSE)</f>
        <v>7</v>
      </c>
      <c r="L2295">
        <f>VLOOKUP($D2295,metadata!$B$2:$S$450,9,FALSE)</f>
        <v>5</v>
      </c>
      <c r="M2295">
        <f>VLOOKUP($D2295,metadata!$B$2:$S$450,10,FALSE)</f>
        <v>0</v>
      </c>
      <c r="N2295" t="str">
        <f>VLOOKUP($D2295,metadata!$B$2:$S$450,11,FALSE)</f>
        <v>Atrophaneura alcinous</v>
      </c>
      <c r="O2295" t="str">
        <f>VLOOKUP($D2295,metadata!$B$2:$S$450,12,FALSE)</f>
        <v>lepidoptera</v>
      </c>
      <c r="P2295" t="str">
        <f>VLOOKUP($D2295,metadata!$B$2:$S$450,13,FALSE)</f>
        <v xml:space="preserve"> Fuchu</v>
      </c>
      <c r="Q2295">
        <f>VLOOKUP($D2295,metadata!$B$2:$S$450,14,FALSE)</f>
        <v>35.668968999999997</v>
      </c>
      <c r="R2295">
        <f>VLOOKUP($D2295,metadata!$B$2:$S$450,15,FALSE)</f>
        <v>139.47766899999999</v>
      </c>
      <c r="S2295">
        <f>VLOOKUP($D2295,metadata!$B$2:$S$450,16,FALSE)</f>
        <v>0.05</v>
      </c>
      <c r="T2295">
        <f>VLOOKUP($D2295,metadata!$B$2:$S$450,17,FALSE)</f>
        <v>50</v>
      </c>
      <c r="U2295">
        <f>VLOOKUP($D2295,metadata!$B$2:$S$450,18,FALSE)</f>
        <v>0</v>
      </c>
      <c r="V2295">
        <f>VLOOKUP($D2295,metadata!$B$2:$Z$450,19,FALSE)</f>
        <v>25</v>
      </c>
      <c r="W2295" t="str">
        <f>VLOOKUP($D2295,metadata!$B$2:$Z$450,20,FALSE)</f>
        <v>global average</v>
      </c>
      <c r="X2295">
        <f>VLOOKUP($D2295,metadata!$B$2:$Z$450,21,FALSE)</f>
        <v>0</v>
      </c>
      <c r="Y2295">
        <f>VLOOKUP($D2295,metadata!$B$2:$Z$450,22,FALSE)</f>
        <v>19</v>
      </c>
      <c r="Z2295">
        <f>VLOOKUP($D2295,metadata!$B$2:$Z$450,23,FALSE)</f>
        <v>0</v>
      </c>
      <c r="AA2295">
        <f>VLOOKUP($D2295,metadata!$B$2:$Z$450,24,FALSE)</f>
        <v>0</v>
      </c>
      <c r="AB2295">
        <f>VLOOKUP($D2295,metadata!$B$2:$Z$450,25,FALSE)</f>
        <v>0</v>
      </c>
    </row>
    <row r="2296" spans="3:28" x14ac:dyDescent="0.3">
      <c r="C2296">
        <v>2295</v>
      </c>
      <c r="D2296" s="11" t="str">
        <f t="shared" si="35"/>
        <v>19- Fuchu</v>
      </c>
      <c r="E2296" t="str">
        <f>VLOOKUP($D2296,metadata!$B$2:$S$450,2,FALSE)</f>
        <v>Kato, Y</v>
      </c>
      <c r="F2296" t="str">
        <f>VLOOKUP($D2296,metadata!$B$2:$S$450,3,FALSE)</f>
        <v>Geographic variation in photoperiodic response for the induction of pupal diapause in the Aristolochia-feeding butterfly Atrophaneura alcinous</v>
      </c>
      <c r="G2296" t="str">
        <f>VLOOKUP($D2296,metadata!$B$2:$S$450,4,FALSE)</f>
        <v>10.1303/aez.2005.347</v>
      </c>
      <c r="H2296" t="str">
        <f>VLOOKUP($D2296,metadata!$B$2:$S$450,5,FALSE)</f>
        <v>y</v>
      </c>
      <c r="I2296" t="str">
        <f>VLOOKUP($D2296,metadata!$B$2:$S$450,6,FALSE)</f>
        <v>a</v>
      </c>
      <c r="J2296" t="str">
        <f>VLOOKUP($D2296,metadata!$B$2:$S$450,7,FALSE)</f>
        <v>i</v>
      </c>
      <c r="K2296">
        <f>VLOOKUP($D2296,metadata!$B$2:$S$450,8,FALSE)</f>
        <v>7</v>
      </c>
      <c r="L2296">
        <f>VLOOKUP($D2296,metadata!$B$2:$S$450,9,FALSE)</f>
        <v>5</v>
      </c>
      <c r="M2296">
        <f>VLOOKUP($D2296,metadata!$B$2:$S$450,10,FALSE)</f>
        <v>0</v>
      </c>
      <c r="N2296" t="str">
        <f>VLOOKUP($D2296,metadata!$B$2:$S$450,11,FALSE)</f>
        <v>Atrophaneura alcinous</v>
      </c>
      <c r="O2296" t="str">
        <f>VLOOKUP($D2296,metadata!$B$2:$S$450,12,FALSE)</f>
        <v>lepidoptera</v>
      </c>
      <c r="P2296" t="str">
        <f>VLOOKUP($D2296,metadata!$B$2:$S$450,13,FALSE)</f>
        <v xml:space="preserve"> Fuchu</v>
      </c>
      <c r="Q2296">
        <f>VLOOKUP($D2296,metadata!$B$2:$S$450,14,FALSE)</f>
        <v>35.668968999999997</v>
      </c>
      <c r="R2296">
        <f>VLOOKUP($D2296,metadata!$B$2:$S$450,15,FALSE)</f>
        <v>139.47766899999999</v>
      </c>
      <c r="S2296">
        <f>VLOOKUP($D2296,metadata!$B$2:$S$450,16,FALSE)</f>
        <v>0.05</v>
      </c>
      <c r="T2296">
        <f>VLOOKUP($D2296,metadata!$B$2:$S$450,17,FALSE)</f>
        <v>50</v>
      </c>
      <c r="U2296">
        <f>VLOOKUP($D2296,metadata!$B$2:$S$450,18,FALSE)</f>
        <v>0</v>
      </c>
      <c r="V2296">
        <f>VLOOKUP($D2296,metadata!$B$2:$Z$450,19,FALSE)</f>
        <v>25</v>
      </c>
      <c r="W2296" t="str">
        <f>VLOOKUP($D2296,metadata!$B$2:$Z$450,20,FALSE)</f>
        <v>global average</v>
      </c>
      <c r="X2296">
        <f>VLOOKUP($D2296,metadata!$B$2:$Z$450,21,FALSE)</f>
        <v>0</v>
      </c>
      <c r="Y2296">
        <f>VLOOKUP($D2296,metadata!$B$2:$Z$450,22,FALSE)</f>
        <v>19</v>
      </c>
      <c r="Z2296">
        <f>VLOOKUP($D2296,metadata!$B$2:$Z$450,23,FALSE)</f>
        <v>0</v>
      </c>
      <c r="AA2296">
        <f>VLOOKUP($D2296,metadata!$B$2:$Z$450,24,FALSE)</f>
        <v>0</v>
      </c>
      <c r="AB2296">
        <f>VLOOKUP($D2296,metadata!$B$2:$Z$450,25,FALSE)</f>
        <v>0</v>
      </c>
    </row>
    <row r="2297" spans="3:28" x14ac:dyDescent="0.3">
      <c r="C2297">
        <v>2296</v>
      </c>
      <c r="D2297" s="11" t="str">
        <f t="shared" si="35"/>
        <v>19- Fuchu</v>
      </c>
      <c r="E2297" t="str">
        <f>VLOOKUP($D2297,metadata!$B$2:$S$450,2,FALSE)</f>
        <v>Kato, Y</v>
      </c>
      <c r="F2297" t="str">
        <f>VLOOKUP($D2297,metadata!$B$2:$S$450,3,FALSE)</f>
        <v>Geographic variation in photoperiodic response for the induction of pupal diapause in the Aristolochia-feeding butterfly Atrophaneura alcinous</v>
      </c>
      <c r="G2297" t="str">
        <f>VLOOKUP($D2297,metadata!$B$2:$S$450,4,FALSE)</f>
        <v>10.1303/aez.2005.347</v>
      </c>
      <c r="H2297" t="str">
        <f>VLOOKUP($D2297,metadata!$B$2:$S$450,5,FALSE)</f>
        <v>y</v>
      </c>
      <c r="I2297" t="str">
        <f>VLOOKUP($D2297,metadata!$B$2:$S$450,6,FALSE)</f>
        <v>a</v>
      </c>
      <c r="J2297" t="str">
        <f>VLOOKUP($D2297,metadata!$B$2:$S$450,7,FALSE)</f>
        <v>i</v>
      </c>
      <c r="K2297">
        <f>VLOOKUP($D2297,metadata!$B$2:$S$450,8,FALSE)</f>
        <v>7</v>
      </c>
      <c r="L2297">
        <f>VLOOKUP($D2297,metadata!$B$2:$S$450,9,FALSE)</f>
        <v>5</v>
      </c>
      <c r="M2297">
        <f>VLOOKUP($D2297,metadata!$B$2:$S$450,10,FALSE)</f>
        <v>0</v>
      </c>
      <c r="N2297" t="str">
        <f>VLOOKUP($D2297,metadata!$B$2:$S$450,11,FALSE)</f>
        <v>Atrophaneura alcinous</v>
      </c>
      <c r="O2297" t="str">
        <f>VLOOKUP($D2297,metadata!$B$2:$S$450,12,FALSE)</f>
        <v>lepidoptera</v>
      </c>
      <c r="P2297" t="str">
        <f>VLOOKUP($D2297,metadata!$B$2:$S$450,13,FALSE)</f>
        <v xml:space="preserve"> Fuchu</v>
      </c>
      <c r="Q2297">
        <f>VLOOKUP($D2297,metadata!$B$2:$S$450,14,FALSE)</f>
        <v>35.668968999999997</v>
      </c>
      <c r="R2297">
        <f>VLOOKUP($D2297,metadata!$B$2:$S$450,15,FALSE)</f>
        <v>139.47766899999999</v>
      </c>
      <c r="S2297">
        <f>VLOOKUP($D2297,metadata!$B$2:$S$450,16,FALSE)</f>
        <v>0.05</v>
      </c>
      <c r="T2297">
        <f>VLOOKUP($D2297,metadata!$B$2:$S$450,17,FALSE)</f>
        <v>50</v>
      </c>
      <c r="U2297">
        <f>VLOOKUP($D2297,metadata!$B$2:$S$450,18,FALSE)</f>
        <v>0</v>
      </c>
      <c r="V2297">
        <f>VLOOKUP($D2297,metadata!$B$2:$Z$450,19,FALSE)</f>
        <v>25</v>
      </c>
      <c r="W2297" t="str">
        <f>VLOOKUP($D2297,metadata!$B$2:$Z$450,20,FALSE)</f>
        <v>global average</v>
      </c>
      <c r="X2297">
        <f>VLOOKUP($D2297,metadata!$B$2:$Z$450,21,FALSE)</f>
        <v>0</v>
      </c>
      <c r="Y2297">
        <f>VLOOKUP($D2297,metadata!$B$2:$Z$450,22,FALSE)</f>
        <v>19</v>
      </c>
      <c r="Z2297">
        <f>VLOOKUP($D2297,metadata!$B$2:$Z$450,23,FALSE)</f>
        <v>0</v>
      </c>
      <c r="AA2297">
        <f>VLOOKUP($D2297,metadata!$B$2:$Z$450,24,FALSE)</f>
        <v>0</v>
      </c>
      <c r="AB2297">
        <f>VLOOKUP($D2297,metadata!$B$2:$Z$450,25,FALSE)</f>
        <v>0</v>
      </c>
    </row>
    <row r="2298" spans="3:28" x14ac:dyDescent="0.3">
      <c r="C2298">
        <v>2297</v>
      </c>
      <c r="D2298" s="11" t="str">
        <f t="shared" si="35"/>
        <v>19- Fuchu</v>
      </c>
      <c r="E2298" t="str">
        <f>VLOOKUP($D2298,metadata!$B$2:$S$450,2,FALSE)</f>
        <v>Kato, Y</v>
      </c>
      <c r="F2298" t="str">
        <f>VLOOKUP($D2298,metadata!$B$2:$S$450,3,FALSE)</f>
        <v>Geographic variation in photoperiodic response for the induction of pupal diapause in the Aristolochia-feeding butterfly Atrophaneura alcinous</v>
      </c>
      <c r="G2298" t="str">
        <f>VLOOKUP($D2298,metadata!$B$2:$S$450,4,FALSE)</f>
        <v>10.1303/aez.2005.347</v>
      </c>
      <c r="H2298" t="str">
        <f>VLOOKUP($D2298,metadata!$B$2:$S$450,5,FALSE)</f>
        <v>y</v>
      </c>
      <c r="I2298" t="str">
        <f>VLOOKUP($D2298,metadata!$B$2:$S$450,6,FALSE)</f>
        <v>a</v>
      </c>
      <c r="J2298" t="str">
        <f>VLOOKUP($D2298,metadata!$B$2:$S$450,7,FALSE)</f>
        <v>i</v>
      </c>
      <c r="K2298">
        <f>VLOOKUP($D2298,metadata!$B$2:$S$450,8,FALSE)</f>
        <v>7</v>
      </c>
      <c r="L2298">
        <f>VLOOKUP($D2298,metadata!$B$2:$S$450,9,FALSE)</f>
        <v>5</v>
      </c>
      <c r="M2298">
        <f>VLOOKUP($D2298,metadata!$B$2:$S$450,10,FALSE)</f>
        <v>0</v>
      </c>
      <c r="N2298" t="str">
        <f>VLOOKUP($D2298,metadata!$B$2:$S$450,11,FALSE)</f>
        <v>Atrophaneura alcinous</v>
      </c>
      <c r="O2298" t="str">
        <f>VLOOKUP($D2298,metadata!$B$2:$S$450,12,FALSE)</f>
        <v>lepidoptera</v>
      </c>
      <c r="P2298" t="str">
        <f>VLOOKUP($D2298,metadata!$B$2:$S$450,13,FALSE)</f>
        <v xml:space="preserve"> Fuchu</v>
      </c>
      <c r="Q2298">
        <f>VLOOKUP($D2298,metadata!$B$2:$S$450,14,FALSE)</f>
        <v>35.668968999999997</v>
      </c>
      <c r="R2298">
        <f>VLOOKUP($D2298,metadata!$B$2:$S$450,15,FALSE)</f>
        <v>139.47766899999999</v>
      </c>
      <c r="S2298">
        <f>VLOOKUP($D2298,metadata!$B$2:$S$450,16,FALSE)</f>
        <v>0.05</v>
      </c>
      <c r="T2298">
        <f>VLOOKUP($D2298,metadata!$B$2:$S$450,17,FALSE)</f>
        <v>50</v>
      </c>
      <c r="U2298">
        <f>VLOOKUP($D2298,metadata!$B$2:$S$450,18,FALSE)</f>
        <v>0</v>
      </c>
      <c r="V2298">
        <f>VLOOKUP($D2298,metadata!$B$2:$Z$450,19,FALSE)</f>
        <v>25</v>
      </c>
      <c r="W2298" t="str">
        <f>VLOOKUP($D2298,metadata!$B$2:$Z$450,20,FALSE)</f>
        <v>global average</v>
      </c>
      <c r="X2298">
        <f>VLOOKUP($D2298,metadata!$B$2:$Z$450,21,FALSE)</f>
        <v>0</v>
      </c>
      <c r="Y2298">
        <f>VLOOKUP($D2298,metadata!$B$2:$Z$450,22,FALSE)</f>
        <v>19</v>
      </c>
      <c r="Z2298">
        <f>VLOOKUP($D2298,metadata!$B$2:$Z$450,23,FALSE)</f>
        <v>0</v>
      </c>
      <c r="AA2298">
        <f>VLOOKUP($D2298,metadata!$B$2:$Z$450,24,FALSE)</f>
        <v>0</v>
      </c>
      <c r="AB2298">
        <f>VLOOKUP($D2298,metadata!$B$2:$Z$450,25,FALSE)</f>
        <v>0</v>
      </c>
    </row>
    <row r="2299" spans="3:28" x14ac:dyDescent="0.3">
      <c r="C2299">
        <v>2298</v>
      </c>
      <c r="D2299" s="11" t="str">
        <f t="shared" si="35"/>
        <v>19- Fuchu</v>
      </c>
      <c r="E2299" t="str">
        <f>VLOOKUP($D2299,metadata!$B$2:$S$450,2,FALSE)</f>
        <v>Kato, Y</v>
      </c>
      <c r="F2299" t="str">
        <f>VLOOKUP($D2299,metadata!$B$2:$S$450,3,FALSE)</f>
        <v>Geographic variation in photoperiodic response for the induction of pupal diapause in the Aristolochia-feeding butterfly Atrophaneura alcinous</v>
      </c>
      <c r="G2299" t="str">
        <f>VLOOKUP($D2299,metadata!$B$2:$S$450,4,FALSE)</f>
        <v>10.1303/aez.2005.347</v>
      </c>
      <c r="H2299" t="str">
        <f>VLOOKUP($D2299,metadata!$B$2:$S$450,5,FALSE)</f>
        <v>y</v>
      </c>
      <c r="I2299" t="str">
        <f>VLOOKUP($D2299,metadata!$B$2:$S$450,6,FALSE)</f>
        <v>a</v>
      </c>
      <c r="J2299" t="str">
        <f>VLOOKUP($D2299,metadata!$B$2:$S$450,7,FALSE)</f>
        <v>i</v>
      </c>
      <c r="K2299">
        <f>VLOOKUP($D2299,metadata!$B$2:$S$450,8,FALSE)</f>
        <v>7</v>
      </c>
      <c r="L2299">
        <f>VLOOKUP($D2299,metadata!$B$2:$S$450,9,FALSE)</f>
        <v>5</v>
      </c>
      <c r="M2299">
        <f>VLOOKUP($D2299,metadata!$B$2:$S$450,10,FALSE)</f>
        <v>0</v>
      </c>
      <c r="N2299" t="str">
        <f>VLOOKUP($D2299,metadata!$B$2:$S$450,11,FALSE)</f>
        <v>Atrophaneura alcinous</v>
      </c>
      <c r="O2299" t="str">
        <f>VLOOKUP($D2299,metadata!$B$2:$S$450,12,FALSE)</f>
        <v>lepidoptera</v>
      </c>
      <c r="P2299" t="str">
        <f>VLOOKUP($D2299,metadata!$B$2:$S$450,13,FALSE)</f>
        <v xml:space="preserve"> Fuchu</v>
      </c>
      <c r="Q2299">
        <f>VLOOKUP($D2299,metadata!$B$2:$S$450,14,FALSE)</f>
        <v>35.668968999999997</v>
      </c>
      <c r="R2299">
        <f>VLOOKUP($D2299,metadata!$B$2:$S$450,15,FALSE)</f>
        <v>139.47766899999999</v>
      </c>
      <c r="S2299">
        <f>VLOOKUP($D2299,metadata!$B$2:$S$450,16,FALSE)</f>
        <v>0.05</v>
      </c>
      <c r="T2299">
        <f>VLOOKUP($D2299,metadata!$B$2:$S$450,17,FALSE)</f>
        <v>50</v>
      </c>
      <c r="U2299">
        <f>VLOOKUP($D2299,metadata!$B$2:$S$450,18,FALSE)</f>
        <v>0</v>
      </c>
      <c r="V2299">
        <f>VLOOKUP($D2299,metadata!$B$2:$Z$450,19,FALSE)</f>
        <v>25</v>
      </c>
      <c r="W2299" t="str">
        <f>VLOOKUP($D2299,metadata!$B$2:$Z$450,20,FALSE)</f>
        <v>global average</v>
      </c>
      <c r="X2299">
        <f>VLOOKUP($D2299,metadata!$B$2:$Z$450,21,FALSE)</f>
        <v>0</v>
      </c>
      <c r="Y2299">
        <f>VLOOKUP($D2299,metadata!$B$2:$Z$450,22,FALSE)</f>
        <v>19</v>
      </c>
      <c r="Z2299">
        <f>VLOOKUP($D2299,metadata!$B$2:$Z$450,23,FALSE)</f>
        <v>0</v>
      </c>
      <c r="AA2299">
        <f>VLOOKUP($D2299,metadata!$B$2:$Z$450,24,FALSE)</f>
        <v>0</v>
      </c>
      <c r="AB2299">
        <f>VLOOKUP($D2299,metadata!$B$2:$Z$450,25,FALSE)</f>
        <v>0</v>
      </c>
    </row>
    <row r="2300" spans="3:28" x14ac:dyDescent="0.3">
      <c r="C2300">
        <v>2299</v>
      </c>
      <c r="D2300" s="11" t="str">
        <f t="shared" si="35"/>
        <v>19- Fuchu</v>
      </c>
      <c r="E2300" t="str">
        <f>VLOOKUP($D2300,metadata!$B$2:$S$450,2,FALSE)</f>
        <v>Kato, Y</v>
      </c>
      <c r="F2300" t="str">
        <f>VLOOKUP($D2300,metadata!$B$2:$S$450,3,FALSE)</f>
        <v>Geographic variation in photoperiodic response for the induction of pupal diapause in the Aristolochia-feeding butterfly Atrophaneura alcinous</v>
      </c>
      <c r="G2300" t="str">
        <f>VLOOKUP($D2300,metadata!$B$2:$S$450,4,FALSE)</f>
        <v>10.1303/aez.2005.347</v>
      </c>
      <c r="H2300" t="str">
        <f>VLOOKUP($D2300,metadata!$B$2:$S$450,5,FALSE)</f>
        <v>y</v>
      </c>
      <c r="I2300" t="str">
        <f>VLOOKUP($D2300,metadata!$B$2:$S$450,6,FALSE)</f>
        <v>a</v>
      </c>
      <c r="J2300" t="str">
        <f>VLOOKUP($D2300,metadata!$B$2:$S$450,7,FALSE)</f>
        <v>i</v>
      </c>
      <c r="K2300">
        <f>VLOOKUP($D2300,metadata!$B$2:$S$450,8,FALSE)</f>
        <v>7</v>
      </c>
      <c r="L2300">
        <f>VLOOKUP($D2300,metadata!$B$2:$S$450,9,FALSE)</f>
        <v>5</v>
      </c>
      <c r="M2300">
        <f>VLOOKUP($D2300,metadata!$B$2:$S$450,10,FALSE)</f>
        <v>0</v>
      </c>
      <c r="N2300" t="str">
        <f>VLOOKUP($D2300,metadata!$B$2:$S$450,11,FALSE)</f>
        <v>Atrophaneura alcinous</v>
      </c>
      <c r="O2300" t="str">
        <f>VLOOKUP($D2300,metadata!$B$2:$S$450,12,FALSE)</f>
        <v>lepidoptera</v>
      </c>
      <c r="P2300" t="str">
        <f>VLOOKUP($D2300,metadata!$B$2:$S$450,13,FALSE)</f>
        <v xml:space="preserve"> Fuchu</v>
      </c>
      <c r="Q2300">
        <f>VLOOKUP($D2300,metadata!$B$2:$S$450,14,FALSE)</f>
        <v>35.668968999999997</v>
      </c>
      <c r="R2300">
        <f>VLOOKUP($D2300,metadata!$B$2:$S$450,15,FALSE)</f>
        <v>139.47766899999999</v>
      </c>
      <c r="S2300">
        <f>VLOOKUP($D2300,metadata!$B$2:$S$450,16,FALSE)</f>
        <v>0.05</v>
      </c>
      <c r="T2300">
        <f>VLOOKUP($D2300,metadata!$B$2:$S$450,17,FALSE)</f>
        <v>50</v>
      </c>
      <c r="U2300">
        <f>VLOOKUP($D2300,metadata!$B$2:$S$450,18,FALSE)</f>
        <v>0</v>
      </c>
      <c r="V2300">
        <f>VLOOKUP($D2300,metadata!$B$2:$Z$450,19,FALSE)</f>
        <v>25</v>
      </c>
      <c r="W2300" t="str">
        <f>VLOOKUP($D2300,metadata!$B$2:$Z$450,20,FALSE)</f>
        <v>global average</v>
      </c>
      <c r="X2300">
        <f>VLOOKUP($D2300,metadata!$B$2:$Z$450,21,FALSE)</f>
        <v>0</v>
      </c>
      <c r="Y2300">
        <f>VLOOKUP($D2300,metadata!$B$2:$Z$450,22,FALSE)</f>
        <v>19</v>
      </c>
      <c r="Z2300">
        <f>VLOOKUP($D2300,metadata!$B$2:$Z$450,23,FALSE)</f>
        <v>0</v>
      </c>
      <c r="AA2300">
        <f>VLOOKUP($D2300,metadata!$B$2:$Z$450,24,FALSE)</f>
        <v>0</v>
      </c>
      <c r="AB2300">
        <f>VLOOKUP($D2300,metadata!$B$2:$Z$450,25,FALSE)</f>
        <v>0</v>
      </c>
    </row>
    <row r="2301" spans="3:28" x14ac:dyDescent="0.3">
      <c r="C2301">
        <v>2300</v>
      </c>
      <c r="D2301" s="11" t="str">
        <f t="shared" si="35"/>
        <v>19- Fuchu</v>
      </c>
      <c r="E2301" t="str">
        <f>VLOOKUP($D2301,metadata!$B$2:$S$450,2,FALSE)</f>
        <v>Kato, Y</v>
      </c>
      <c r="F2301" t="str">
        <f>VLOOKUP($D2301,metadata!$B$2:$S$450,3,FALSE)</f>
        <v>Geographic variation in photoperiodic response for the induction of pupal diapause in the Aristolochia-feeding butterfly Atrophaneura alcinous</v>
      </c>
      <c r="G2301" t="str">
        <f>VLOOKUP($D2301,metadata!$B$2:$S$450,4,FALSE)</f>
        <v>10.1303/aez.2005.347</v>
      </c>
      <c r="H2301" t="str">
        <f>VLOOKUP($D2301,metadata!$B$2:$S$450,5,FALSE)</f>
        <v>y</v>
      </c>
      <c r="I2301" t="str">
        <f>VLOOKUP($D2301,metadata!$B$2:$S$450,6,FALSE)</f>
        <v>a</v>
      </c>
      <c r="J2301" t="str">
        <f>VLOOKUP($D2301,metadata!$B$2:$S$450,7,FALSE)</f>
        <v>i</v>
      </c>
      <c r="K2301">
        <f>VLOOKUP($D2301,metadata!$B$2:$S$450,8,FALSE)</f>
        <v>7</v>
      </c>
      <c r="L2301">
        <f>VLOOKUP($D2301,metadata!$B$2:$S$450,9,FALSE)</f>
        <v>5</v>
      </c>
      <c r="M2301">
        <f>VLOOKUP($D2301,metadata!$B$2:$S$450,10,FALSE)</f>
        <v>0</v>
      </c>
      <c r="N2301" t="str">
        <f>VLOOKUP($D2301,metadata!$B$2:$S$450,11,FALSE)</f>
        <v>Atrophaneura alcinous</v>
      </c>
      <c r="O2301" t="str">
        <f>VLOOKUP($D2301,metadata!$B$2:$S$450,12,FALSE)</f>
        <v>lepidoptera</v>
      </c>
      <c r="P2301" t="str">
        <f>VLOOKUP($D2301,metadata!$B$2:$S$450,13,FALSE)</f>
        <v xml:space="preserve"> Fuchu</v>
      </c>
      <c r="Q2301">
        <f>VLOOKUP($D2301,metadata!$B$2:$S$450,14,FALSE)</f>
        <v>35.668968999999997</v>
      </c>
      <c r="R2301">
        <f>VLOOKUP($D2301,metadata!$B$2:$S$450,15,FALSE)</f>
        <v>139.47766899999999</v>
      </c>
      <c r="S2301">
        <f>VLOOKUP($D2301,metadata!$B$2:$S$450,16,FALSE)</f>
        <v>0.05</v>
      </c>
      <c r="T2301">
        <f>VLOOKUP($D2301,metadata!$B$2:$S$450,17,FALSE)</f>
        <v>50</v>
      </c>
      <c r="U2301">
        <f>VLOOKUP($D2301,metadata!$B$2:$S$450,18,FALSE)</f>
        <v>0</v>
      </c>
      <c r="V2301">
        <f>VLOOKUP($D2301,metadata!$B$2:$Z$450,19,FALSE)</f>
        <v>25</v>
      </c>
      <c r="W2301" t="str">
        <f>VLOOKUP($D2301,metadata!$B$2:$Z$450,20,FALSE)</f>
        <v>global average</v>
      </c>
      <c r="X2301">
        <f>VLOOKUP($D2301,metadata!$B$2:$Z$450,21,FALSE)</f>
        <v>0</v>
      </c>
      <c r="Y2301">
        <f>VLOOKUP($D2301,metadata!$B$2:$Z$450,22,FALSE)</f>
        <v>19</v>
      </c>
      <c r="Z2301">
        <f>VLOOKUP($D2301,metadata!$B$2:$Z$450,23,FALSE)</f>
        <v>0</v>
      </c>
      <c r="AA2301">
        <f>VLOOKUP($D2301,metadata!$B$2:$Z$450,24,FALSE)</f>
        <v>0</v>
      </c>
      <c r="AB2301">
        <f>VLOOKUP($D2301,metadata!$B$2:$Z$450,25,FALSE)</f>
        <v>0</v>
      </c>
    </row>
    <row r="2302" spans="3:28" x14ac:dyDescent="0.3">
      <c r="C2302">
        <v>2301</v>
      </c>
      <c r="D2302" s="11" t="str">
        <f t="shared" si="35"/>
        <v>19- Fuchu</v>
      </c>
      <c r="E2302" t="str">
        <f>VLOOKUP($D2302,metadata!$B$2:$S$450,2,FALSE)</f>
        <v>Kato, Y</v>
      </c>
      <c r="F2302" t="str">
        <f>VLOOKUP($D2302,metadata!$B$2:$S$450,3,FALSE)</f>
        <v>Geographic variation in photoperiodic response for the induction of pupal diapause in the Aristolochia-feeding butterfly Atrophaneura alcinous</v>
      </c>
      <c r="G2302" t="str">
        <f>VLOOKUP($D2302,metadata!$B$2:$S$450,4,FALSE)</f>
        <v>10.1303/aez.2005.347</v>
      </c>
      <c r="H2302" t="str">
        <f>VLOOKUP($D2302,metadata!$B$2:$S$450,5,FALSE)</f>
        <v>y</v>
      </c>
      <c r="I2302" t="str">
        <f>VLOOKUP($D2302,metadata!$B$2:$S$450,6,FALSE)</f>
        <v>a</v>
      </c>
      <c r="J2302" t="str">
        <f>VLOOKUP($D2302,metadata!$B$2:$S$450,7,FALSE)</f>
        <v>i</v>
      </c>
      <c r="K2302">
        <f>VLOOKUP($D2302,metadata!$B$2:$S$450,8,FALSE)</f>
        <v>7</v>
      </c>
      <c r="L2302">
        <f>VLOOKUP($D2302,metadata!$B$2:$S$450,9,FALSE)</f>
        <v>5</v>
      </c>
      <c r="M2302">
        <f>VLOOKUP($D2302,metadata!$B$2:$S$450,10,FALSE)</f>
        <v>0</v>
      </c>
      <c r="N2302" t="str">
        <f>VLOOKUP($D2302,metadata!$B$2:$S$450,11,FALSE)</f>
        <v>Atrophaneura alcinous</v>
      </c>
      <c r="O2302" t="str">
        <f>VLOOKUP($D2302,metadata!$B$2:$S$450,12,FALSE)</f>
        <v>lepidoptera</v>
      </c>
      <c r="P2302" t="str">
        <f>VLOOKUP($D2302,metadata!$B$2:$S$450,13,FALSE)</f>
        <v xml:space="preserve"> Fuchu</v>
      </c>
      <c r="Q2302">
        <f>VLOOKUP($D2302,metadata!$B$2:$S$450,14,FALSE)</f>
        <v>35.668968999999997</v>
      </c>
      <c r="R2302">
        <f>VLOOKUP($D2302,metadata!$B$2:$S$450,15,FALSE)</f>
        <v>139.47766899999999</v>
      </c>
      <c r="S2302">
        <f>VLOOKUP($D2302,metadata!$B$2:$S$450,16,FALSE)</f>
        <v>0.05</v>
      </c>
      <c r="T2302">
        <f>VLOOKUP($D2302,metadata!$B$2:$S$450,17,FALSE)</f>
        <v>50</v>
      </c>
      <c r="U2302">
        <f>VLOOKUP($D2302,metadata!$B$2:$S$450,18,FALSE)</f>
        <v>0</v>
      </c>
      <c r="V2302">
        <f>VLOOKUP($D2302,metadata!$B$2:$Z$450,19,FALSE)</f>
        <v>25</v>
      </c>
      <c r="W2302" t="str">
        <f>VLOOKUP($D2302,metadata!$B$2:$Z$450,20,FALSE)</f>
        <v>global average</v>
      </c>
      <c r="X2302">
        <f>VLOOKUP($D2302,metadata!$B$2:$Z$450,21,FALSE)</f>
        <v>0</v>
      </c>
      <c r="Y2302">
        <f>VLOOKUP($D2302,metadata!$B$2:$Z$450,22,FALSE)</f>
        <v>19</v>
      </c>
      <c r="Z2302">
        <f>VLOOKUP($D2302,metadata!$B$2:$Z$450,23,FALSE)</f>
        <v>0</v>
      </c>
      <c r="AA2302">
        <f>VLOOKUP($D2302,metadata!$B$2:$Z$450,24,FALSE)</f>
        <v>0</v>
      </c>
      <c r="AB2302">
        <f>VLOOKUP($D2302,metadata!$B$2:$Z$450,25,FALSE)</f>
        <v>0</v>
      </c>
    </row>
    <row r="2303" spans="3:28" x14ac:dyDescent="0.3">
      <c r="C2303">
        <v>2302</v>
      </c>
      <c r="D2303" s="11" t="str">
        <f t="shared" si="35"/>
        <v>19- Fuchu</v>
      </c>
      <c r="E2303" t="str">
        <f>VLOOKUP($D2303,metadata!$B$2:$S$450,2,FALSE)</f>
        <v>Kato, Y</v>
      </c>
      <c r="F2303" t="str">
        <f>VLOOKUP($D2303,metadata!$B$2:$S$450,3,FALSE)</f>
        <v>Geographic variation in photoperiodic response for the induction of pupal diapause in the Aristolochia-feeding butterfly Atrophaneura alcinous</v>
      </c>
      <c r="G2303" t="str">
        <f>VLOOKUP($D2303,metadata!$B$2:$S$450,4,FALSE)</f>
        <v>10.1303/aez.2005.347</v>
      </c>
      <c r="H2303" t="str">
        <f>VLOOKUP($D2303,metadata!$B$2:$S$450,5,FALSE)</f>
        <v>y</v>
      </c>
      <c r="I2303" t="str">
        <f>VLOOKUP($D2303,metadata!$B$2:$S$450,6,FALSE)</f>
        <v>a</v>
      </c>
      <c r="J2303" t="str">
        <f>VLOOKUP($D2303,metadata!$B$2:$S$450,7,FALSE)</f>
        <v>i</v>
      </c>
      <c r="K2303">
        <f>VLOOKUP($D2303,metadata!$B$2:$S$450,8,FALSE)</f>
        <v>7</v>
      </c>
      <c r="L2303">
        <f>VLOOKUP($D2303,metadata!$B$2:$S$450,9,FALSE)</f>
        <v>5</v>
      </c>
      <c r="M2303">
        <f>VLOOKUP($D2303,metadata!$B$2:$S$450,10,FALSE)</f>
        <v>0</v>
      </c>
      <c r="N2303" t="str">
        <f>VLOOKUP($D2303,metadata!$B$2:$S$450,11,FALSE)</f>
        <v>Atrophaneura alcinous</v>
      </c>
      <c r="O2303" t="str">
        <f>VLOOKUP($D2303,metadata!$B$2:$S$450,12,FALSE)</f>
        <v>lepidoptera</v>
      </c>
      <c r="P2303" t="str">
        <f>VLOOKUP($D2303,metadata!$B$2:$S$450,13,FALSE)</f>
        <v xml:space="preserve"> Fuchu</v>
      </c>
      <c r="Q2303">
        <f>VLOOKUP($D2303,metadata!$B$2:$S$450,14,FALSE)</f>
        <v>35.668968999999997</v>
      </c>
      <c r="R2303">
        <f>VLOOKUP($D2303,metadata!$B$2:$S$450,15,FALSE)</f>
        <v>139.47766899999999</v>
      </c>
      <c r="S2303">
        <f>VLOOKUP($D2303,metadata!$B$2:$S$450,16,FALSE)</f>
        <v>0.05</v>
      </c>
      <c r="T2303">
        <f>VLOOKUP($D2303,metadata!$B$2:$S$450,17,FALSE)</f>
        <v>50</v>
      </c>
      <c r="U2303">
        <f>VLOOKUP($D2303,metadata!$B$2:$S$450,18,FALSE)</f>
        <v>0</v>
      </c>
      <c r="V2303">
        <f>VLOOKUP($D2303,metadata!$B$2:$Z$450,19,FALSE)</f>
        <v>25</v>
      </c>
      <c r="W2303" t="str">
        <f>VLOOKUP($D2303,metadata!$B$2:$Z$450,20,FALSE)</f>
        <v>global average</v>
      </c>
      <c r="X2303">
        <f>VLOOKUP($D2303,metadata!$B$2:$Z$450,21,FALSE)</f>
        <v>0</v>
      </c>
      <c r="Y2303">
        <f>VLOOKUP($D2303,metadata!$B$2:$Z$450,22,FALSE)</f>
        <v>19</v>
      </c>
      <c r="Z2303">
        <f>VLOOKUP($D2303,metadata!$B$2:$Z$450,23,FALSE)</f>
        <v>0</v>
      </c>
      <c r="AA2303">
        <f>VLOOKUP($D2303,metadata!$B$2:$Z$450,24,FALSE)</f>
        <v>0</v>
      </c>
      <c r="AB2303">
        <f>VLOOKUP($D2303,metadata!$B$2:$Z$450,25,FALSE)</f>
        <v>0</v>
      </c>
    </row>
    <row r="2304" spans="3:28" x14ac:dyDescent="0.3">
      <c r="C2304">
        <v>2303</v>
      </c>
      <c r="D2304" s="11" t="str">
        <f t="shared" si="35"/>
        <v>19- Fuchu</v>
      </c>
      <c r="E2304" t="str">
        <f>VLOOKUP($D2304,metadata!$B$2:$S$450,2,FALSE)</f>
        <v>Kato, Y</v>
      </c>
      <c r="F2304" t="str">
        <f>VLOOKUP($D2304,metadata!$B$2:$S$450,3,FALSE)</f>
        <v>Geographic variation in photoperiodic response for the induction of pupal diapause in the Aristolochia-feeding butterfly Atrophaneura alcinous</v>
      </c>
      <c r="G2304" t="str">
        <f>VLOOKUP($D2304,metadata!$B$2:$S$450,4,FALSE)</f>
        <v>10.1303/aez.2005.347</v>
      </c>
      <c r="H2304" t="str">
        <f>VLOOKUP($D2304,metadata!$B$2:$S$450,5,FALSE)</f>
        <v>y</v>
      </c>
      <c r="I2304" t="str">
        <f>VLOOKUP($D2304,metadata!$B$2:$S$450,6,FALSE)</f>
        <v>a</v>
      </c>
      <c r="J2304" t="str">
        <f>VLOOKUP($D2304,metadata!$B$2:$S$450,7,FALSE)</f>
        <v>i</v>
      </c>
      <c r="K2304">
        <f>VLOOKUP($D2304,metadata!$B$2:$S$450,8,FALSE)</f>
        <v>7</v>
      </c>
      <c r="L2304">
        <f>VLOOKUP($D2304,metadata!$B$2:$S$450,9,FALSE)</f>
        <v>5</v>
      </c>
      <c r="M2304">
        <f>VLOOKUP($D2304,metadata!$B$2:$S$450,10,FALSE)</f>
        <v>0</v>
      </c>
      <c r="N2304" t="str">
        <f>VLOOKUP($D2304,metadata!$B$2:$S$450,11,FALSE)</f>
        <v>Atrophaneura alcinous</v>
      </c>
      <c r="O2304" t="str">
        <f>VLOOKUP($D2304,metadata!$B$2:$S$450,12,FALSE)</f>
        <v>lepidoptera</v>
      </c>
      <c r="P2304" t="str">
        <f>VLOOKUP($D2304,metadata!$B$2:$S$450,13,FALSE)</f>
        <v xml:space="preserve"> Fuchu</v>
      </c>
      <c r="Q2304">
        <f>VLOOKUP($D2304,metadata!$B$2:$S$450,14,FALSE)</f>
        <v>35.668968999999997</v>
      </c>
      <c r="R2304">
        <f>VLOOKUP($D2304,metadata!$B$2:$S$450,15,FALSE)</f>
        <v>139.47766899999999</v>
      </c>
      <c r="S2304">
        <f>VLOOKUP($D2304,metadata!$B$2:$S$450,16,FALSE)</f>
        <v>0.05</v>
      </c>
      <c r="T2304">
        <f>VLOOKUP($D2304,metadata!$B$2:$S$450,17,FALSE)</f>
        <v>50</v>
      </c>
      <c r="U2304">
        <f>VLOOKUP($D2304,metadata!$B$2:$S$450,18,FALSE)</f>
        <v>0</v>
      </c>
      <c r="V2304">
        <f>VLOOKUP($D2304,metadata!$B$2:$Z$450,19,FALSE)</f>
        <v>25</v>
      </c>
      <c r="W2304" t="str">
        <f>VLOOKUP($D2304,metadata!$B$2:$Z$450,20,FALSE)</f>
        <v>global average</v>
      </c>
      <c r="X2304">
        <f>VLOOKUP($D2304,metadata!$B$2:$Z$450,21,FALSE)</f>
        <v>0</v>
      </c>
      <c r="Y2304">
        <f>VLOOKUP($D2304,metadata!$B$2:$Z$450,22,FALSE)</f>
        <v>19</v>
      </c>
      <c r="Z2304">
        <f>VLOOKUP($D2304,metadata!$B$2:$Z$450,23,FALSE)</f>
        <v>0</v>
      </c>
      <c r="AA2304">
        <f>VLOOKUP($D2304,metadata!$B$2:$Z$450,24,FALSE)</f>
        <v>0</v>
      </c>
      <c r="AB2304">
        <f>VLOOKUP($D2304,metadata!$B$2:$Z$450,25,FALSE)</f>
        <v>0</v>
      </c>
    </row>
    <row r="2305" spans="3:28" x14ac:dyDescent="0.3">
      <c r="C2305">
        <v>2304</v>
      </c>
      <c r="D2305" s="11" t="str">
        <f t="shared" si="35"/>
        <v>19- Fuchu</v>
      </c>
      <c r="E2305" t="str">
        <f>VLOOKUP($D2305,metadata!$B$2:$S$450,2,FALSE)</f>
        <v>Kato, Y</v>
      </c>
      <c r="F2305" t="str">
        <f>VLOOKUP($D2305,metadata!$B$2:$S$450,3,FALSE)</f>
        <v>Geographic variation in photoperiodic response for the induction of pupal diapause in the Aristolochia-feeding butterfly Atrophaneura alcinous</v>
      </c>
      <c r="G2305" t="str">
        <f>VLOOKUP($D2305,metadata!$B$2:$S$450,4,FALSE)</f>
        <v>10.1303/aez.2005.347</v>
      </c>
      <c r="H2305" t="str">
        <f>VLOOKUP($D2305,metadata!$B$2:$S$450,5,FALSE)</f>
        <v>y</v>
      </c>
      <c r="I2305" t="str">
        <f>VLOOKUP($D2305,metadata!$B$2:$S$450,6,FALSE)</f>
        <v>a</v>
      </c>
      <c r="J2305" t="str">
        <f>VLOOKUP($D2305,metadata!$B$2:$S$450,7,FALSE)</f>
        <v>i</v>
      </c>
      <c r="K2305">
        <f>VLOOKUP($D2305,metadata!$B$2:$S$450,8,FALSE)</f>
        <v>7</v>
      </c>
      <c r="L2305">
        <f>VLOOKUP($D2305,metadata!$B$2:$S$450,9,FALSE)</f>
        <v>5</v>
      </c>
      <c r="M2305">
        <f>VLOOKUP($D2305,metadata!$B$2:$S$450,10,FALSE)</f>
        <v>0</v>
      </c>
      <c r="N2305" t="str">
        <f>VLOOKUP($D2305,metadata!$B$2:$S$450,11,FALSE)</f>
        <v>Atrophaneura alcinous</v>
      </c>
      <c r="O2305" t="str">
        <f>VLOOKUP($D2305,metadata!$B$2:$S$450,12,FALSE)</f>
        <v>lepidoptera</v>
      </c>
      <c r="P2305" t="str">
        <f>VLOOKUP($D2305,metadata!$B$2:$S$450,13,FALSE)</f>
        <v xml:space="preserve"> Fuchu</v>
      </c>
      <c r="Q2305">
        <f>VLOOKUP($D2305,metadata!$B$2:$S$450,14,FALSE)</f>
        <v>35.668968999999997</v>
      </c>
      <c r="R2305">
        <f>VLOOKUP($D2305,metadata!$B$2:$S$450,15,FALSE)</f>
        <v>139.47766899999999</v>
      </c>
      <c r="S2305">
        <f>VLOOKUP($D2305,metadata!$B$2:$S$450,16,FALSE)</f>
        <v>0.05</v>
      </c>
      <c r="T2305">
        <f>VLOOKUP($D2305,metadata!$B$2:$S$450,17,FALSE)</f>
        <v>50</v>
      </c>
      <c r="U2305">
        <f>VLOOKUP($D2305,metadata!$B$2:$S$450,18,FALSE)</f>
        <v>0</v>
      </c>
      <c r="V2305">
        <f>VLOOKUP($D2305,metadata!$B$2:$Z$450,19,FALSE)</f>
        <v>25</v>
      </c>
      <c r="W2305" t="str">
        <f>VLOOKUP($D2305,metadata!$B$2:$Z$450,20,FALSE)</f>
        <v>global average</v>
      </c>
      <c r="X2305">
        <f>VLOOKUP($D2305,metadata!$B$2:$Z$450,21,FALSE)</f>
        <v>0</v>
      </c>
      <c r="Y2305">
        <f>VLOOKUP($D2305,metadata!$B$2:$Z$450,22,FALSE)</f>
        <v>19</v>
      </c>
      <c r="Z2305">
        <f>VLOOKUP($D2305,metadata!$B$2:$Z$450,23,FALSE)</f>
        <v>0</v>
      </c>
      <c r="AA2305">
        <f>VLOOKUP($D2305,metadata!$B$2:$Z$450,24,FALSE)</f>
        <v>0</v>
      </c>
      <c r="AB2305">
        <f>VLOOKUP($D2305,metadata!$B$2:$Z$450,25,FALSE)</f>
        <v>0</v>
      </c>
    </row>
    <row r="2306" spans="3:28" x14ac:dyDescent="0.3">
      <c r="C2306">
        <v>2305</v>
      </c>
      <c r="D2306" s="11" t="str">
        <f t="shared" si="35"/>
        <v>19- Fuchu</v>
      </c>
      <c r="E2306" t="str">
        <f>VLOOKUP($D2306,metadata!$B$2:$S$450,2,FALSE)</f>
        <v>Kato, Y</v>
      </c>
      <c r="F2306" t="str">
        <f>VLOOKUP($D2306,metadata!$B$2:$S$450,3,FALSE)</f>
        <v>Geographic variation in photoperiodic response for the induction of pupal diapause in the Aristolochia-feeding butterfly Atrophaneura alcinous</v>
      </c>
      <c r="G2306" t="str">
        <f>VLOOKUP($D2306,metadata!$B$2:$S$450,4,FALSE)</f>
        <v>10.1303/aez.2005.347</v>
      </c>
      <c r="H2306" t="str">
        <f>VLOOKUP($D2306,metadata!$B$2:$S$450,5,FALSE)</f>
        <v>y</v>
      </c>
      <c r="I2306" t="str">
        <f>VLOOKUP($D2306,metadata!$B$2:$S$450,6,FALSE)</f>
        <v>a</v>
      </c>
      <c r="J2306" t="str">
        <f>VLOOKUP($D2306,metadata!$B$2:$S$450,7,FALSE)</f>
        <v>i</v>
      </c>
      <c r="K2306">
        <f>VLOOKUP($D2306,metadata!$B$2:$S$450,8,FALSE)</f>
        <v>7</v>
      </c>
      <c r="L2306">
        <f>VLOOKUP($D2306,metadata!$B$2:$S$450,9,FALSE)</f>
        <v>5</v>
      </c>
      <c r="M2306">
        <f>VLOOKUP($D2306,metadata!$B$2:$S$450,10,FALSE)</f>
        <v>0</v>
      </c>
      <c r="N2306" t="str">
        <f>VLOOKUP($D2306,metadata!$B$2:$S$450,11,FALSE)</f>
        <v>Atrophaneura alcinous</v>
      </c>
      <c r="O2306" t="str">
        <f>VLOOKUP($D2306,metadata!$B$2:$S$450,12,FALSE)</f>
        <v>lepidoptera</v>
      </c>
      <c r="P2306" t="str">
        <f>VLOOKUP($D2306,metadata!$B$2:$S$450,13,FALSE)</f>
        <v xml:space="preserve"> Fuchu</v>
      </c>
      <c r="Q2306">
        <f>VLOOKUP($D2306,metadata!$B$2:$S$450,14,FALSE)</f>
        <v>35.668968999999997</v>
      </c>
      <c r="R2306">
        <f>VLOOKUP($D2306,metadata!$B$2:$S$450,15,FALSE)</f>
        <v>139.47766899999999</v>
      </c>
      <c r="S2306">
        <f>VLOOKUP($D2306,metadata!$B$2:$S$450,16,FALSE)</f>
        <v>0.05</v>
      </c>
      <c r="T2306">
        <f>VLOOKUP($D2306,metadata!$B$2:$S$450,17,FALSE)</f>
        <v>50</v>
      </c>
      <c r="U2306">
        <f>VLOOKUP($D2306,metadata!$B$2:$S$450,18,FALSE)</f>
        <v>0</v>
      </c>
      <c r="V2306">
        <f>VLOOKUP($D2306,metadata!$B$2:$Z$450,19,FALSE)</f>
        <v>25</v>
      </c>
      <c r="W2306" t="str">
        <f>VLOOKUP($D2306,metadata!$B$2:$Z$450,20,FALSE)</f>
        <v>global average</v>
      </c>
      <c r="X2306">
        <f>VLOOKUP($D2306,metadata!$B$2:$Z$450,21,FALSE)</f>
        <v>0</v>
      </c>
      <c r="Y2306">
        <f>VLOOKUP($D2306,metadata!$B$2:$Z$450,22,FALSE)</f>
        <v>19</v>
      </c>
      <c r="Z2306">
        <f>VLOOKUP($D2306,metadata!$B$2:$Z$450,23,FALSE)</f>
        <v>0</v>
      </c>
      <c r="AA2306">
        <f>VLOOKUP($D2306,metadata!$B$2:$Z$450,24,FALSE)</f>
        <v>0</v>
      </c>
      <c r="AB2306">
        <f>VLOOKUP($D2306,metadata!$B$2:$Z$450,25,FALSE)</f>
        <v>0</v>
      </c>
    </row>
    <row r="2307" spans="3:28" x14ac:dyDescent="0.3">
      <c r="C2307">
        <v>2306</v>
      </c>
      <c r="D2307" s="11" t="str">
        <f t="shared" ref="D2307:D2370" si="36">VLOOKUP(C2307,$A$1:$B$451,2)</f>
        <v>19- Fuchu</v>
      </c>
      <c r="E2307" t="str">
        <f>VLOOKUP($D2307,metadata!$B$2:$S$450,2,FALSE)</f>
        <v>Kato, Y</v>
      </c>
      <c r="F2307" t="str">
        <f>VLOOKUP($D2307,metadata!$B$2:$S$450,3,FALSE)</f>
        <v>Geographic variation in photoperiodic response for the induction of pupal diapause in the Aristolochia-feeding butterfly Atrophaneura alcinous</v>
      </c>
      <c r="G2307" t="str">
        <f>VLOOKUP($D2307,metadata!$B$2:$S$450,4,FALSE)</f>
        <v>10.1303/aez.2005.347</v>
      </c>
      <c r="H2307" t="str">
        <f>VLOOKUP($D2307,metadata!$B$2:$S$450,5,FALSE)</f>
        <v>y</v>
      </c>
      <c r="I2307" t="str">
        <f>VLOOKUP($D2307,metadata!$B$2:$S$450,6,FALSE)</f>
        <v>a</v>
      </c>
      <c r="J2307" t="str">
        <f>VLOOKUP($D2307,metadata!$B$2:$S$450,7,FALSE)</f>
        <v>i</v>
      </c>
      <c r="K2307">
        <f>VLOOKUP($D2307,metadata!$B$2:$S$450,8,FALSE)</f>
        <v>7</v>
      </c>
      <c r="L2307">
        <f>VLOOKUP($D2307,metadata!$B$2:$S$450,9,FALSE)</f>
        <v>5</v>
      </c>
      <c r="M2307">
        <f>VLOOKUP($D2307,metadata!$B$2:$S$450,10,FALSE)</f>
        <v>0</v>
      </c>
      <c r="N2307" t="str">
        <f>VLOOKUP($D2307,metadata!$B$2:$S$450,11,FALSE)</f>
        <v>Atrophaneura alcinous</v>
      </c>
      <c r="O2307" t="str">
        <f>VLOOKUP($D2307,metadata!$B$2:$S$450,12,FALSE)</f>
        <v>lepidoptera</v>
      </c>
      <c r="P2307" t="str">
        <f>VLOOKUP($D2307,metadata!$B$2:$S$450,13,FALSE)</f>
        <v xml:space="preserve"> Fuchu</v>
      </c>
      <c r="Q2307">
        <f>VLOOKUP($D2307,metadata!$B$2:$S$450,14,FALSE)</f>
        <v>35.668968999999997</v>
      </c>
      <c r="R2307">
        <f>VLOOKUP($D2307,metadata!$B$2:$S$450,15,FALSE)</f>
        <v>139.47766899999999</v>
      </c>
      <c r="S2307">
        <f>VLOOKUP($D2307,metadata!$B$2:$S$450,16,FALSE)</f>
        <v>0.05</v>
      </c>
      <c r="T2307">
        <f>VLOOKUP($D2307,metadata!$B$2:$S$450,17,FALSE)</f>
        <v>50</v>
      </c>
      <c r="U2307">
        <f>VLOOKUP($D2307,metadata!$B$2:$S$450,18,FALSE)</f>
        <v>0</v>
      </c>
      <c r="V2307">
        <f>VLOOKUP($D2307,metadata!$B$2:$Z$450,19,FALSE)</f>
        <v>25</v>
      </c>
      <c r="W2307" t="str">
        <f>VLOOKUP($D2307,metadata!$B$2:$Z$450,20,FALSE)</f>
        <v>global average</v>
      </c>
      <c r="X2307">
        <f>VLOOKUP($D2307,metadata!$B$2:$Z$450,21,FALSE)</f>
        <v>0</v>
      </c>
      <c r="Y2307">
        <f>VLOOKUP($D2307,metadata!$B$2:$Z$450,22,FALSE)</f>
        <v>19</v>
      </c>
      <c r="Z2307">
        <f>VLOOKUP($D2307,metadata!$B$2:$Z$450,23,FALSE)</f>
        <v>0</v>
      </c>
      <c r="AA2307">
        <f>VLOOKUP($D2307,metadata!$B$2:$Z$450,24,FALSE)</f>
        <v>0</v>
      </c>
      <c r="AB2307">
        <f>VLOOKUP($D2307,metadata!$B$2:$Z$450,25,FALSE)</f>
        <v>0</v>
      </c>
    </row>
    <row r="2308" spans="3:28" x14ac:dyDescent="0.3">
      <c r="C2308">
        <v>2307</v>
      </c>
      <c r="D2308" s="11" t="str">
        <f t="shared" si="36"/>
        <v>19- Fuchu</v>
      </c>
      <c r="E2308" t="str">
        <f>VLOOKUP($D2308,metadata!$B$2:$S$450,2,FALSE)</f>
        <v>Kato, Y</v>
      </c>
      <c r="F2308" t="str">
        <f>VLOOKUP($D2308,metadata!$B$2:$S$450,3,FALSE)</f>
        <v>Geographic variation in photoperiodic response for the induction of pupal diapause in the Aristolochia-feeding butterfly Atrophaneura alcinous</v>
      </c>
      <c r="G2308" t="str">
        <f>VLOOKUP($D2308,metadata!$B$2:$S$450,4,FALSE)</f>
        <v>10.1303/aez.2005.347</v>
      </c>
      <c r="H2308" t="str">
        <f>VLOOKUP($D2308,metadata!$B$2:$S$450,5,FALSE)</f>
        <v>y</v>
      </c>
      <c r="I2308" t="str">
        <f>VLOOKUP($D2308,metadata!$B$2:$S$450,6,FALSE)</f>
        <v>a</v>
      </c>
      <c r="J2308" t="str">
        <f>VLOOKUP($D2308,metadata!$B$2:$S$450,7,FALSE)</f>
        <v>i</v>
      </c>
      <c r="K2308">
        <f>VLOOKUP($D2308,metadata!$B$2:$S$450,8,FALSE)</f>
        <v>7</v>
      </c>
      <c r="L2308">
        <f>VLOOKUP($D2308,metadata!$B$2:$S$450,9,FALSE)</f>
        <v>5</v>
      </c>
      <c r="M2308">
        <f>VLOOKUP($D2308,metadata!$B$2:$S$450,10,FALSE)</f>
        <v>0</v>
      </c>
      <c r="N2308" t="str">
        <f>VLOOKUP($D2308,metadata!$B$2:$S$450,11,FALSE)</f>
        <v>Atrophaneura alcinous</v>
      </c>
      <c r="O2308" t="str">
        <f>VLOOKUP($D2308,metadata!$B$2:$S$450,12,FALSE)</f>
        <v>lepidoptera</v>
      </c>
      <c r="P2308" t="str">
        <f>VLOOKUP($D2308,metadata!$B$2:$S$450,13,FALSE)</f>
        <v xml:space="preserve"> Fuchu</v>
      </c>
      <c r="Q2308">
        <f>VLOOKUP($D2308,metadata!$B$2:$S$450,14,FALSE)</f>
        <v>35.668968999999997</v>
      </c>
      <c r="R2308">
        <f>VLOOKUP($D2308,metadata!$B$2:$S$450,15,FALSE)</f>
        <v>139.47766899999999</v>
      </c>
      <c r="S2308">
        <f>VLOOKUP($D2308,metadata!$B$2:$S$450,16,FALSE)</f>
        <v>0.05</v>
      </c>
      <c r="T2308">
        <f>VLOOKUP($D2308,metadata!$B$2:$S$450,17,FALSE)</f>
        <v>50</v>
      </c>
      <c r="U2308">
        <f>VLOOKUP($D2308,metadata!$B$2:$S$450,18,FALSE)</f>
        <v>0</v>
      </c>
      <c r="V2308">
        <f>VLOOKUP($D2308,metadata!$B$2:$Z$450,19,FALSE)</f>
        <v>25</v>
      </c>
      <c r="W2308" t="str">
        <f>VLOOKUP($D2308,metadata!$B$2:$Z$450,20,FALSE)</f>
        <v>global average</v>
      </c>
      <c r="X2308">
        <f>VLOOKUP($D2308,metadata!$B$2:$Z$450,21,FALSE)</f>
        <v>0</v>
      </c>
      <c r="Y2308">
        <f>VLOOKUP($D2308,metadata!$B$2:$Z$450,22,FALSE)</f>
        <v>19</v>
      </c>
      <c r="Z2308">
        <f>VLOOKUP($D2308,metadata!$B$2:$Z$450,23,FALSE)</f>
        <v>0</v>
      </c>
      <c r="AA2308">
        <f>VLOOKUP($D2308,metadata!$B$2:$Z$450,24,FALSE)</f>
        <v>0</v>
      </c>
      <c r="AB2308">
        <f>VLOOKUP($D2308,metadata!$B$2:$Z$450,25,FALSE)</f>
        <v>0</v>
      </c>
    </row>
    <row r="2309" spans="3:28" x14ac:dyDescent="0.3">
      <c r="C2309">
        <v>2308</v>
      </c>
      <c r="D2309" s="11" t="str">
        <f t="shared" si="36"/>
        <v>19- Fuchu</v>
      </c>
      <c r="E2309" t="str">
        <f>VLOOKUP($D2309,metadata!$B$2:$S$450,2,FALSE)</f>
        <v>Kato, Y</v>
      </c>
      <c r="F2309" t="str">
        <f>VLOOKUP($D2309,metadata!$B$2:$S$450,3,FALSE)</f>
        <v>Geographic variation in photoperiodic response for the induction of pupal diapause in the Aristolochia-feeding butterfly Atrophaneura alcinous</v>
      </c>
      <c r="G2309" t="str">
        <f>VLOOKUP($D2309,metadata!$B$2:$S$450,4,FALSE)</f>
        <v>10.1303/aez.2005.347</v>
      </c>
      <c r="H2309" t="str">
        <f>VLOOKUP($D2309,metadata!$B$2:$S$450,5,FALSE)</f>
        <v>y</v>
      </c>
      <c r="I2309" t="str">
        <f>VLOOKUP($D2309,metadata!$B$2:$S$450,6,FALSE)</f>
        <v>a</v>
      </c>
      <c r="J2309" t="str">
        <f>VLOOKUP($D2309,metadata!$B$2:$S$450,7,FALSE)</f>
        <v>i</v>
      </c>
      <c r="K2309">
        <f>VLOOKUP($D2309,metadata!$B$2:$S$450,8,FALSE)</f>
        <v>7</v>
      </c>
      <c r="L2309">
        <f>VLOOKUP($D2309,metadata!$B$2:$S$450,9,FALSE)</f>
        <v>5</v>
      </c>
      <c r="M2309">
        <f>VLOOKUP($D2309,metadata!$B$2:$S$450,10,FALSE)</f>
        <v>0</v>
      </c>
      <c r="N2309" t="str">
        <f>VLOOKUP($D2309,metadata!$B$2:$S$450,11,FALSE)</f>
        <v>Atrophaneura alcinous</v>
      </c>
      <c r="O2309" t="str">
        <f>VLOOKUP($D2309,metadata!$B$2:$S$450,12,FALSE)</f>
        <v>lepidoptera</v>
      </c>
      <c r="P2309" t="str">
        <f>VLOOKUP($D2309,metadata!$B$2:$S$450,13,FALSE)</f>
        <v xml:space="preserve"> Fuchu</v>
      </c>
      <c r="Q2309">
        <f>VLOOKUP($D2309,metadata!$B$2:$S$450,14,FALSE)</f>
        <v>35.668968999999997</v>
      </c>
      <c r="R2309">
        <f>VLOOKUP($D2309,metadata!$B$2:$S$450,15,FALSE)</f>
        <v>139.47766899999999</v>
      </c>
      <c r="S2309">
        <f>VLOOKUP($D2309,metadata!$B$2:$S$450,16,FALSE)</f>
        <v>0.05</v>
      </c>
      <c r="T2309">
        <f>VLOOKUP($D2309,metadata!$B$2:$S$450,17,FALSE)</f>
        <v>50</v>
      </c>
      <c r="U2309">
        <f>VLOOKUP($D2309,metadata!$B$2:$S$450,18,FALSE)</f>
        <v>0</v>
      </c>
      <c r="V2309">
        <f>VLOOKUP($D2309,metadata!$B$2:$Z$450,19,FALSE)</f>
        <v>25</v>
      </c>
      <c r="W2309" t="str">
        <f>VLOOKUP($D2309,metadata!$B$2:$Z$450,20,FALSE)</f>
        <v>global average</v>
      </c>
      <c r="X2309">
        <f>VLOOKUP($D2309,metadata!$B$2:$Z$450,21,FALSE)</f>
        <v>0</v>
      </c>
      <c r="Y2309">
        <f>VLOOKUP($D2309,metadata!$B$2:$Z$450,22,FALSE)</f>
        <v>19</v>
      </c>
      <c r="Z2309">
        <f>VLOOKUP($D2309,metadata!$B$2:$Z$450,23,FALSE)</f>
        <v>0</v>
      </c>
      <c r="AA2309">
        <f>VLOOKUP($D2309,metadata!$B$2:$Z$450,24,FALSE)</f>
        <v>0</v>
      </c>
      <c r="AB2309">
        <f>VLOOKUP($D2309,metadata!$B$2:$Z$450,25,FALSE)</f>
        <v>0</v>
      </c>
    </row>
    <row r="2310" spans="3:28" x14ac:dyDescent="0.3">
      <c r="C2310">
        <v>2309</v>
      </c>
      <c r="D2310" s="11" t="str">
        <f t="shared" si="36"/>
        <v>19- Fuchu</v>
      </c>
      <c r="E2310" t="str">
        <f>VLOOKUP($D2310,metadata!$B$2:$S$450,2,FALSE)</f>
        <v>Kato, Y</v>
      </c>
      <c r="F2310" t="str">
        <f>VLOOKUP($D2310,metadata!$B$2:$S$450,3,FALSE)</f>
        <v>Geographic variation in photoperiodic response for the induction of pupal diapause in the Aristolochia-feeding butterfly Atrophaneura alcinous</v>
      </c>
      <c r="G2310" t="str">
        <f>VLOOKUP($D2310,metadata!$B$2:$S$450,4,FALSE)</f>
        <v>10.1303/aez.2005.347</v>
      </c>
      <c r="H2310" t="str">
        <f>VLOOKUP($D2310,metadata!$B$2:$S$450,5,FALSE)</f>
        <v>y</v>
      </c>
      <c r="I2310" t="str">
        <f>VLOOKUP($D2310,metadata!$B$2:$S$450,6,FALSE)</f>
        <v>a</v>
      </c>
      <c r="J2310" t="str">
        <f>VLOOKUP($D2310,metadata!$B$2:$S$450,7,FALSE)</f>
        <v>i</v>
      </c>
      <c r="K2310">
        <f>VLOOKUP($D2310,metadata!$B$2:$S$450,8,FALSE)</f>
        <v>7</v>
      </c>
      <c r="L2310">
        <f>VLOOKUP($D2310,metadata!$B$2:$S$450,9,FALSE)</f>
        <v>5</v>
      </c>
      <c r="M2310">
        <f>VLOOKUP($D2310,metadata!$B$2:$S$450,10,FALSE)</f>
        <v>0</v>
      </c>
      <c r="N2310" t="str">
        <f>VLOOKUP($D2310,metadata!$B$2:$S$450,11,FALSE)</f>
        <v>Atrophaneura alcinous</v>
      </c>
      <c r="O2310" t="str">
        <f>VLOOKUP($D2310,metadata!$B$2:$S$450,12,FALSE)</f>
        <v>lepidoptera</v>
      </c>
      <c r="P2310" t="str">
        <f>VLOOKUP($D2310,metadata!$B$2:$S$450,13,FALSE)</f>
        <v xml:space="preserve"> Fuchu</v>
      </c>
      <c r="Q2310">
        <f>VLOOKUP($D2310,metadata!$B$2:$S$450,14,FALSE)</f>
        <v>35.668968999999997</v>
      </c>
      <c r="R2310">
        <f>VLOOKUP($D2310,metadata!$B$2:$S$450,15,FALSE)</f>
        <v>139.47766899999999</v>
      </c>
      <c r="S2310">
        <f>VLOOKUP($D2310,metadata!$B$2:$S$450,16,FALSE)</f>
        <v>0.05</v>
      </c>
      <c r="T2310">
        <f>VLOOKUP($D2310,metadata!$B$2:$S$450,17,FALSE)</f>
        <v>50</v>
      </c>
      <c r="U2310">
        <f>VLOOKUP($D2310,metadata!$B$2:$S$450,18,FALSE)</f>
        <v>0</v>
      </c>
      <c r="V2310">
        <f>VLOOKUP($D2310,metadata!$B$2:$Z$450,19,FALSE)</f>
        <v>25</v>
      </c>
      <c r="W2310" t="str">
        <f>VLOOKUP($D2310,metadata!$B$2:$Z$450,20,FALSE)</f>
        <v>global average</v>
      </c>
      <c r="X2310">
        <f>VLOOKUP($D2310,metadata!$B$2:$Z$450,21,FALSE)</f>
        <v>0</v>
      </c>
      <c r="Y2310">
        <f>VLOOKUP($D2310,metadata!$B$2:$Z$450,22,FALSE)</f>
        <v>19</v>
      </c>
      <c r="Z2310">
        <f>VLOOKUP($D2310,metadata!$B$2:$Z$450,23,FALSE)</f>
        <v>0</v>
      </c>
      <c r="AA2310">
        <f>VLOOKUP($D2310,metadata!$B$2:$Z$450,24,FALSE)</f>
        <v>0</v>
      </c>
      <c r="AB2310">
        <f>VLOOKUP($D2310,metadata!$B$2:$Z$450,25,FALSE)</f>
        <v>0</v>
      </c>
    </row>
    <row r="2311" spans="3:28" x14ac:dyDescent="0.3">
      <c r="C2311">
        <v>2310</v>
      </c>
      <c r="D2311" s="11" t="str">
        <f t="shared" si="36"/>
        <v>19- Fuchu</v>
      </c>
      <c r="E2311" t="str">
        <f>VLOOKUP($D2311,metadata!$B$2:$S$450,2,FALSE)</f>
        <v>Kato, Y</v>
      </c>
      <c r="F2311" t="str">
        <f>VLOOKUP($D2311,metadata!$B$2:$S$450,3,FALSE)</f>
        <v>Geographic variation in photoperiodic response for the induction of pupal diapause in the Aristolochia-feeding butterfly Atrophaneura alcinous</v>
      </c>
      <c r="G2311" t="str">
        <f>VLOOKUP($D2311,metadata!$B$2:$S$450,4,FALSE)</f>
        <v>10.1303/aez.2005.347</v>
      </c>
      <c r="H2311" t="str">
        <f>VLOOKUP($D2311,metadata!$B$2:$S$450,5,FALSE)</f>
        <v>y</v>
      </c>
      <c r="I2311" t="str">
        <f>VLOOKUP($D2311,metadata!$B$2:$S$450,6,FALSE)</f>
        <v>a</v>
      </c>
      <c r="J2311" t="str">
        <f>VLOOKUP($D2311,metadata!$B$2:$S$450,7,FALSE)</f>
        <v>i</v>
      </c>
      <c r="K2311">
        <f>VLOOKUP($D2311,metadata!$B$2:$S$450,8,FALSE)</f>
        <v>7</v>
      </c>
      <c r="L2311">
        <f>VLOOKUP($D2311,metadata!$B$2:$S$450,9,FALSE)</f>
        <v>5</v>
      </c>
      <c r="M2311">
        <f>VLOOKUP($D2311,metadata!$B$2:$S$450,10,FALSE)</f>
        <v>0</v>
      </c>
      <c r="N2311" t="str">
        <f>VLOOKUP($D2311,metadata!$B$2:$S$450,11,FALSE)</f>
        <v>Atrophaneura alcinous</v>
      </c>
      <c r="O2311" t="str">
        <f>VLOOKUP($D2311,metadata!$B$2:$S$450,12,FALSE)</f>
        <v>lepidoptera</v>
      </c>
      <c r="P2311" t="str">
        <f>VLOOKUP($D2311,metadata!$B$2:$S$450,13,FALSE)</f>
        <v xml:space="preserve"> Fuchu</v>
      </c>
      <c r="Q2311">
        <f>VLOOKUP($D2311,metadata!$B$2:$S$450,14,FALSE)</f>
        <v>35.668968999999997</v>
      </c>
      <c r="R2311">
        <f>VLOOKUP($D2311,metadata!$B$2:$S$450,15,FALSE)</f>
        <v>139.47766899999999</v>
      </c>
      <c r="S2311">
        <f>VLOOKUP($D2311,metadata!$B$2:$S$450,16,FALSE)</f>
        <v>0.05</v>
      </c>
      <c r="T2311">
        <f>VLOOKUP($D2311,metadata!$B$2:$S$450,17,FALSE)</f>
        <v>50</v>
      </c>
      <c r="U2311">
        <f>VLOOKUP($D2311,metadata!$B$2:$S$450,18,FALSE)</f>
        <v>0</v>
      </c>
      <c r="V2311">
        <f>VLOOKUP($D2311,metadata!$B$2:$Z$450,19,FALSE)</f>
        <v>25</v>
      </c>
      <c r="W2311" t="str">
        <f>VLOOKUP($D2311,metadata!$B$2:$Z$450,20,FALSE)</f>
        <v>global average</v>
      </c>
      <c r="X2311">
        <f>VLOOKUP($D2311,metadata!$B$2:$Z$450,21,FALSE)</f>
        <v>0</v>
      </c>
      <c r="Y2311">
        <f>VLOOKUP($D2311,metadata!$B$2:$Z$450,22,FALSE)</f>
        <v>19</v>
      </c>
      <c r="Z2311">
        <f>VLOOKUP($D2311,metadata!$B$2:$Z$450,23,FALSE)</f>
        <v>0</v>
      </c>
      <c r="AA2311">
        <f>VLOOKUP($D2311,metadata!$B$2:$Z$450,24,FALSE)</f>
        <v>0</v>
      </c>
      <c r="AB2311">
        <f>VLOOKUP($D2311,metadata!$B$2:$Z$450,25,FALSE)</f>
        <v>0</v>
      </c>
    </row>
    <row r="2312" spans="3:28" x14ac:dyDescent="0.3">
      <c r="C2312">
        <v>2311</v>
      </c>
      <c r="D2312" s="11" t="str">
        <f t="shared" si="36"/>
        <v>19- Fuchu</v>
      </c>
      <c r="E2312" t="str">
        <f>VLOOKUP($D2312,metadata!$B$2:$S$450,2,FALSE)</f>
        <v>Kato, Y</v>
      </c>
      <c r="F2312" t="str">
        <f>VLOOKUP($D2312,metadata!$B$2:$S$450,3,FALSE)</f>
        <v>Geographic variation in photoperiodic response for the induction of pupal diapause in the Aristolochia-feeding butterfly Atrophaneura alcinous</v>
      </c>
      <c r="G2312" t="str">
        <f>VLOOKUP($D2312,metadata!$B$2:$S$450,4,FALSE)</f>
        <v>10.1303/aez.2005.347</v>
      </c>
      <c r="H2312" t="str">
        <f>VLOOKUP($D2312,metadata!$B$2:$S$450,5,FALSE)</f>
        <v>y</v>
      </c>
      <c r="I2312" t="str">
        <f>VLOOKUP($D2312,metadata!$B$2:$S$450,6,FALSE)</f>
        <v>a</v>
      </c>
      <c r="J2312" t="str">
        <f>VLOOKUP($D2312,metadata!$B$2:$S$450,7,FALSE)</f>
        <v>i</v>
      </c>
      <c r="K2312">
        <f>VLOOKUP($D2312,metadata!$B$2:$S$450,8,FALSE)</f>
        <v>7</v>
      </c>
      <c r="L2312">
        <f>VLOOKUP($D2312,metadata!$B$2:$S$450,9,FALSE)</f>
        <v>5</v>
      </c>
      <c r="M2312">
        <f>VLOOKUP($D2312,metadata!$B$2:$S$450,10,FALSE)</f>
        <v>0</v>
      </c>
      <c r="N2312" t="str">
        <f>VLOOKUP($D2312,metadata!$B$2:$S$450,11,FALSE)</f>
        <v>Atrophaneura alcinous</v>
      </c>
      <c r="O2312" t="str">
        <f>VLOOKUP($D2312,metadata!$B$2:$S$450,12,FALSE)</f>
        <v>lepidoptera</v>
      </c>
      <c r="P2312" t="str">
        <f>VLOOKUP($D2312,metadata!$B$2:$S$450,13,FALSE)</f>
        <v xml:space="preserve"> Fuchu</v>
      </c>
      <c r="Q2312">
        <f>VLOOKUP($D2312,metadata!$B$2:$S$450,14,FALSE)</f>
        <v>35.668968999999997</v>
      </c>
      <c r="R2312">
        <f>VLOOKUP($D2312,metadata!$B$2:$S$450,15,FALSE)</f>
        <v>139.47766899999999</v>
      </c>
      <c r="S2312">
        <f>VLOOKUP($D2312,metadata!$B$2:$S$450,16,FALSE)</f>
        <v>0.05</v>
      </c>
      <c r="T2312">
        <f>VLOOKUP($D2312,metadata!$B$2:$S$450,17,FALSE)</f>
        <v>50</v>
      </c>
      <c r="U2312">
        <f>VLOOKUP($D2312,metadata!$B$2:$S$450,18,FALSE)</f>
        <v>0</v>
      </c>
      <c r="V2312">
        <f>VLOOKUP($D2312,metadata!$B$2:$Z$450,19,FALSE)</f>
        <v>25</v>
      </c>
      <c r="W2312" t="str">
        <f>VLOOKUP($D2312,metadata!$B$2:$Z$450,20,FALSE)</f>
        <v>global average</v>
      </c>
      <c r="X2312">
        <f>VLOOKUP($D2312,metadata!$B$2:$Z$450,21,FALSE)</f>
        <v>0</v>
      </c>
      <c r="Y2312">
        <f>VLOOKUP($D2312,metadata!$B$2:$Z$450,22,FALSE)</f>
        <v>19</v>
      </c>
      <c r="Z2312">
        <f>VLOOKUP($D2312,metadata!$B$2:$Z$450,23,FALSE)</f>
        <v>0</v>
      </c>
      <c r="AA2312">
        <f>VLOOKUP($D2312,metadata!$B$2:$Z$450,24,FALSE)</f>
        <v>0</v>
      </c>
      <c r="AB2312">
        <f>VLOOKUP($D2312,metadata!$B$2:$Z$450,25,FALSE)</f>
        <v>0</v>
      </c>
    </row>
    <row r="2313" spans="3:28" x14ac:dyDescent="0.3">
      <c r="C2313">
        <v>2312</v>
      </c>
      <c r="D2313" s="11" t="str">
        <f t="shared" si="36"/>
        <v>19- Fuchu</v>
      </c>
      <c r="E2313" t="str">
        <f>VLOOKUP($D2313,metadata!$B$2:$S$450,2,FALSE)</f>
        <v>Kato, Y</v>
      </c>
      <c r="F2313" t="str">
        <f>VLOOKUP($D2313,metadata!$B$2:$S$450,3,FALSE)</f>
        <v>Geographic variation in photoperiodic response for the induction of pupal diapause in the Aristolochia-feeding butterfly Atrophaneura alcinous</v>
      </c>
      <c r="G2313" t="str">
        <f>VLOOKUP($D2313,metadata!$B$2:$S$450,4,FALSE)</f>
        <v>10.1303/aez.2005.347</v>
      </c>
      <c r="H2313" t="str">
        <f>VLOOKUP($D2313,metadata!$B$2:$S$450,5,FALSE)</f>
        <v>y</v>
      </c>
      <c r="I2313" t="str">
        <f>VLOOKUP($D2313,metadata!$B$2:$S$450,6,FALSE)</f>
        <v>a</v>
      </c>
      <c r="J2313" t="str">
        <f>VLOOKUP($D2313,metadata!$B$2:$S$450,7,FALSE)</f>
        <v>i</v>
      </c>
      <c r="K2313">
        <f>VLOOKUP($D2313,metadata!$B$2:$S$450,8,FALSE)</f>
        <v>7</v>
      </c>
      <c r="L2313">
        <f>VLOOKUP($D2313,metadata!$B$2:$S$450,9,FALSE)</f>
        <v>5</v>
      </c>
      <c r="M2313">
        <f>VLOOKUP($D2313,metadata!$B$2:$S$450,10,FALSE)</f>
        <v>0</v>
      </c>
      <c r="N2313" t="str">
        <f>VLOOKUP($D2313,metadata!$B$2:$S$450,11,FALSE)</f>
        <v>Atrophaneura alcinous</v>
      </c>
      <c r="O2313" t="str">
        <f>VLOOKUP($D2313,metadata!$B$2:$S$450,12,FALSE)</f>
        <v>lepidoptera</v>
      </c>
      <c r="P2313" t="str">
        <f>VLOOKUP($D2313,metadata!$B$2:$S$450,13,FALSE)</f>
        <v xml:space="preserve"> Fuchu</v>
      </c>
      <c r="Q2313">
        <f>VLOOKUP($D2313,metadata!$B$2:$S$450,14,FALSE)</f>
        <v>35.668968999999997</v>
      </c>
      <c r="R2313">
        <f>VLOOKUP($D2313,metadata!$B$2:$S$450,15,FALSE)</f>
        <v>139.47766899999999</v>
      </c>
      <c r="S2313">
        <f>VLOOKUP($D2313,metadata!$B$2:$S$450,16,FALSE)</f>
        <v>0.05</v>
      </c>
      <c r="T2313">
        <f>VLOOKUP($D2313,metadata!$B$2:$S$450,17,FALSE)</f>
        <v>50</v>
      </c>
      <c r="U2313">
        <f>VLOOKUP($D2313,metadata!$B$2:$S$450,18,FALSE)</f>
        <v>0</v>
      </c>
      <c r="V2313">
        <f>VLOOKUP($D2313,metadata!$B$2:$Z$450,19,FALSE)</f>
        <v>25</v>
      </c>
      <c r="W2313" t="str">
        <f>VLOOKUP($D2313,metadata!$B$2:$Z$450,20,FALSE)</f>
        <v>global average</v>
      </c>
      <c r="X2313">
        <f>VLOOKUP($D2313,metadata!$B$2:$Z$450,21,FALSE)</f>
        <v>0</v>
      </c>
      <c r="Y2313">
        <f>VLOOKUP($D2313,metadata!$B$2:$Z$450,22,FALSE)</f>
        <v>19</v>
      </c>
      <c r="Z2313">
        <f>VLOOKUP($D2313,metadata!$B$2:$Z$450,23,FALSE)</f>
        <v>0</v>
      </c>
      <c r="AA2313">
        <f>VLOOKUP($D2313,metadata!$B$2:$Z$450,24,FALSE)</f>
        <v>0</v>
      </c>
      <c r="AB2313">
        <f>VLOOKUP($D2313,metadata!$B$2:$Z$450,25,FALSE)</f>
        <v>0</v>
      </c>
    </row>
    <row r="2314" spans="3:28" x14ac:dyDescent="0.3">
      <c r="C2314">
        <v>2313</v>
      </c>
      <c r="D2314" s="11" t="str">
        <f t="shared" si="36"/>
        <v>19- Fuchu</v>
      </c>
      <c r="E2314" t="str">
        <f>VLOOKUP($D2314,metadata!$B$2:$S$450,2,FALSE)</f>
        <v>Kato, Y</v>
      </c>
      <c r="F2314" t="str">
        <f>VLOOKUP($D2314,metadata!$B$2:$S$450,3,FALSE)</f>
        <v>Geographic variation in photoperiodic response for the induction of pupal diapause in the Aristolochia-feeding butterfly Atrophaneura alcinous</v>
      </c>
      <c r="G2314" t="str">
        <f>VLOOKUP($D2314,metadata!$B$2:$S$450,4,FALSE)</f>
        <v>10.1303/aez.2005.347</v>
      </c>
      <c r="H2314" t="str">
        <f>VLOOKUP($D2314,metadata!$B$2:$S$450,5,FALSE)</f>
        <v>y</v>
      </c>
      <c r="I2314" t="str">
        <f>VLOOKUP($D2314,metadata!$B$2:$S$450,6,FALSE)</f>
        <v>a</v>
      </c>
      <c r="J2314" t="str">
        <f>VLOOKUP($D2314,metadata!$B$2:$S$450,7,FALSE)</f>
        <v>i</v>
      </c>
      <c r="K2314">
        <f>VLOOKUP($D2314,metadata!$B$2:$S$450,8,FALSE)</f>
        <v>7</v>
      </c>
      <c r="L2314">
        <f>VLOOKUP($D2314,metadata!$B$2:$S$450,9,FALSE)</f>
        <v>5</v>
      </c>
      <c r="M2314">
        <f>VLOOKUP($D2314,metadata!$B$2:$S$450,10,FALSE)</f>
        <v>0</v>
      </c>
      <c r="N2314" t="str">
        <f>VLOOKUP($D2314,metadata!$B$2:$S$450,11,FALSE)</f>
        <v>Atrophaneura alcinous</v>
      </c>
      <c r="O2314" t="str">
        <f>VLOOKUP($D2314,metadata!$B$2:$S$450,12,FALSE)</f>
        <v>lepidoptera</v>
      </c>
      <c r="P2314" t="str">
        <f>VLOOKUP($D2314,metadata!$B$2:$S$450,13,FALSE)</f>
        <v xml:space="preserve"> Fuchu</v>
      </c>
      <c r="Q2314">
        <f>VLOOKUP($D2314,metadata!$B$2:$S$450,14,FALSE)</f>
        <v>35.668968999999997</v>
      </c>
      <c r="R2314">
        <f>VLOOKUP($D2314,metadata!$B$2:$S$450,15,FALSE)</f>
        <v>139.47766899999999</v>
      </c>
      <c r="S2314">
        <f>VLOOKUP($D2314,metadata!$B$2:$S$450,16,FALSE)</f>
        <v>0.05</v>
      </c>
      <c r="T2314">
        <f>VLOOKUP($D2314,metadata!$B$2:$S$450,17,FALSE)</f>
        <v>50</v>
      </c>
      <c r="U2314">
        <f>VLOOKUP($D2314,metadata!$B$2:$S$450,18,FALSE)</f>
        <v>0</v>
      </c>
      <c r="V2314">
        <f>VLOOKUP($D2314,metadata!$B$2:$Z$450,19,FALSE)</f>
        <v>25</v>
      </c>
      <c r="W2314" t="str">
        <f>VLOOKUP($D2314,metadata!$B$2:$Z$450,20,FALSE)</f>
        <v>global average</v>
      </c>
      <c r="X2314">
        <f>VLOOKUP($D2314,metadata!$B$2:$Z$450,21,FALSE)</f>
        <v>0</v>
      </c>
      <c r="Y2314">
        <f>VLOOKUP($D2314,metadata!$B$2:$Z$450,22,FALSE)</f>
        <v>19</v>
      </c>
      <c r="Z2314">
        <f>VLOOKUP($D2314,metadata!$B$2:$Z$450,23,FALSE)</f>
        <v>0</v>
      </c>
      <c r="AA2314">
        <f>VLOOKUP($D2314,metadata!$B$2:$Z$450,24,FALSE)</f>
        <v>0</v>
      </c>
      <c r="AB2314">
        <f>VLOOKUP($D2314,metadata!$B$2:$Z$450,25,FALSE)</f>
        <v>0</v>
      </c>
    </row>
    <row r="2315" spans="3:28" x14ac:dyDescent="0.3">
      <c r="C2315">
        <v>2314</v>
      </c>
      <c r="D2315" s="11" t="str">
        <f t="shared" si="36"/>
        <v>19- Fuchu</v>
      </c>
      <c r="E2315" t="str">
        <f>VLOOKUP($D2315,metadata!$B$2:$S$450,2,FALSE)</f>
        <v>Kato, Y</v>
      </c>
      <c r="F2315" t="str">
        <f>VLOOKUP($D2315,metadata!$B$2:$S$450,3,FALSE)</f>
        <v>Geographic variation in photoperiodic response for the induction of pupal diapause in the Aristolochia-feeding butterfly Atrophaneura alcinous</v>
      </c>
      <c r="G2315" t="str">
        <f>VLOOKUP($D2315,metadata!$B$2:$S$450,4,FALSE)</f>
        <v>10.1303/aez.2005.347</v>
      </c>
      <c r="H2315" t="str">
        <f>VLOOKUP($D2315,metadata!$B$2:$S$450,5,FALSE)</f>
        <v>y</v>
      </c>
      <c r="I2315" t="str">
        <f>VLOOKUP($D2315,metadata!$B$2:$S$450,6,FALSE)</f>
        <v>a</v>
      </c>
      <c r="J2315" t="str">
        <f>VLOOKUP($D2315,metadata!$B$2:$S$450,7,FALSE)</f>
        <v>i</v>
      </c>
      <c r="K2315">
        <f>VLOOKUP($D2315,metadata!$B$2:$S$450,8,FALSE)</f>
        <v>7</v>
      </c>
      <c r="L2315">
        <f>VLOOKUP($D2315,metadata!$B$2:$S$450,9,FALSE)</f>
        <v>5</v>
      </c>
      <c r="M2315">
        <f>VLOOKUP($D2315,metadata!$B$2:$S$450,10,FALSE)</f>
        <v>0</v>
      </c>
      <c r="N2315" t="str">
        <f>VLOOKUP($D2315,metadata!$B$2:$S$450,11,FALSE)</f>
        <v>Atrophaneura alcinous</v>
      </c>
      <c r="O2315" t="str">
        <f>VLOOKUP($D2315,metadata!$B$2:$S$450,12,FALSE)</f>
        <v>lepidoptera</v>
      </c>
      <c r="P2315" t="str">
        <f>VLOOKUP($D2315,metadata!$B$2:$S$450,13,FALSE)</f>
        <v xml:space="preserve"> Fuchu</v>
      </c>
      <c r="Q2315">
        <f>VLOOKUP($D2315,metadata!$B$2:$S$450,14,FALSE)</f>
        <v>35.668968999999997</v>
      </c>
      <c r="R2315">
        <f>VLOOKUP($D2315,metadata!$B$2:$S$450,15,FALSE)</f>
        <v>139.47766899999999</v>
      </c>
      <c r="S2315">
        <f>VLOOKUP($D2315,metadata!$B$2:$S$450,16,FALSE)</f>
        <v>0.05</v>
      </c>
      <c r="T2315">
        <f>VLOOKUP($D2315,metadata!$B$2:$S$450,17,FALSE)</f>
        <v>50</v>
      </c>
      <c r="U2315">
        <f>VLOOKUP($D2315,metadata!$B$2:$S$450,18,FALSE)</f>
        <v>0</v>
      </c>
      <c r="V2315">
        <f>VLOOKUP($D2315,metadata!$B$2:$Z$450,19,FALSE)</f>
        <v>25</v>
      </c>
      <c r="W2315" t="str">
        <f>VLOOKUP($D2315,metadata!$B$2:$Z$450,20,FALSE)</f>
        <v>global average</v>
      </c>
      <c r="X2315">
        <f>VLOOKUP($D2315,metadata!$B$2:$Z$450,21,FALSE)</f>
        <v>0</v>
      </c>
      <c r="Y2315">
        <f>VLOOKUP($D2315,metadata!$B$2:$Z$450,22,FALSE)</f>
        <v>19</v>
      </c>
      <c r="Z2315">
        <f>VLOOKUP($D2315,metadata!$B$2:$Z$450,23,FALSE)</f>
        <v>0</v>
      </c>
      <c r="AA2315">
        <f>VLOOKUP($D2315,metadata!$B$2:$Z$450,24,FALSE)</f>
        <v>0</v>
      </c>
      <c r="AB2315">
        <f>VLOOKUP($D2315,metadata!$B$2:$Z$450,25,FALSE)</f>
        <v>0</v>
      </c>
    </row>
    <row r="2316" spans="3:28" x14ac:dyDescent="0.3">
      <c r="C2316">
        <v>2315</v>
      </c>
      <c r="D2316" s="11" t="str">
        <f t="shared" si="36"/>
        <v>19- Fuchu</v>
      </c>
      <c r="E2316" t="str">
        <f>VLOOKUP($D2316,metadata!$B$2:$S$450,2,FALSE)</f>
        <v>Kato, Y</v>
      </c>
      <c r="F2316" t="str">
        <f>VLOOKUP($D2316,metadata!$B$2:$S$450,3,FALSE)</f>
        <v>Geographic variation in photoperiodic response for the induction of pupal diapause in the Aristolochia-feeding butterfly Atrophaneura alcinous</v>
      </c>
      <c r="G2316" t="str">
        <f>VLOOKUP($D2316,metadata!$B$2:$S$450,4,FALSE)</f>
        <v>10.1303/aez.2005.347</v>
      </c>
      <c r="H2316" t="str">
        <f>VLOOKUP($D2316,metadata!$B$2:$S$450,5,FALSE)</f>
        <v>y</v>
      </c>
      <c r="I2316" t="str">
        <f>VLOOKUP($D2316,metadata!$B$2:$S$450,6,FALSE)</f>
        <v>a</v>
      </c>
      <c r="J2316" t="str">
        <f>VLOOKUP($D2316,metadata!$B$2:$S$450,7,FALSE)</f>
        <v>i</v>
      </c>
      <c r="K2316">
        <f>VLOOKUP($D2316,metadata!$B$2:$S$450,8,FALSE)</f>
        <v>7</v>
      </c>
      <c r="L2316">
        <f>VLOOKUP($D2316,metadata!$B$2:$S$450,9,FALSE)</f>
        <v>5</v>
      </c>
      <c r="M2316">
        <f>VLOOKUP($D2316,metadata!$B$2:$S$450,10,FALSE)</f>
        <v>0</v>
      </c>
      <c r="N2316" t="str">
        <f>VLOOKUP($D2316,metadata!$B$2:$S$450,11,FALSE)</f>
        <v>Atrophaneura alcinous</v>
      </c>
      <c r="O2316" t="str">
        <f>VLOOKUP($D2316,metadata!$B$2:$S$450,12,FALSE)</f>
        <v>lepidoptera</v>
      </c>
      <c r="P2316" t="str">
        <f>VLOOKUP($D2316,metadata!$B$2:$S$450,13,FALSE)</f>
        <v xml:space="preserve"> Fuchu</v>
      </c>
      <c r="Q2316">
        <f>VLOOKUP($D2316,metadata!$B$2:$S$450,14,FALSE)</f>
        <v>35.668968999999997</v>
      </c>
      <c r="R2316">
        <f>VLOOKUP($D2316,metadata!$B$2:$S$450,15,FALSE)</f>
        <v>139.47766899999999</v>
      </c>
      <c r="S2316">
        <f>VLOOKUP($D2316,metadata!$B$2:$S$450,16,FALSE)</f>
        <v>0.05</v>
      </c>
      <c r="T2316">
        <f>VLOOKUP($D2316,metadata!$B$2:$S$450,17,FALSE)</f>
        <v>50</v>
      </c>
      <c r="U2316">
        <f>VLOOKUP($D2316,metadata!$B$2:$S$450,18,FALSE)</f>
        <v>0</v>
      </c>
      <c r="V2316">
        <f>VLOOKUP($D2316,metadata!$B$2:$Z$450,19,FALSE)</f>
        <v>25</v>
      </c>
      <c r="W2316" t="str">
        <f>VLOOKUP($D2316,metadata!$B$2:$Z$450,20,FALSE)</f>
        <v>global average</v>
      </c>
      <c r="X2316">
        <f>VLOOKUP($D2316,metadata!$B$2:$Z$450,21,FALSE)</f>
        <v>0</v>
      </c>
      <c r="Y2316">
        <f>VLOOKUP($D2316,metadata!$B$2:$Z$450,22,FALSE)</f>
        <v>19</v>
      </c>
      <c r="Z2316">
        <f>VLOOKUP($D2316,metadata!$B$2:$Z$450,23,FALSE)</f>
        <v>0</v>
      </c>
      <c r="AA2316">
        <f>VLOOKUP($D2316,metadata!$B$2:$Z$450,24,FALSE)</f>
        <v>0</v>
      </c>
      <c r="AB2316">
        <f>VLOOKUP($D2316,metadata!$B$2:$Z$450,25,FALSE)</f>
        <v>0</v>
      </c>
    </row>
    <row r="2317" spans="3:28" x14ac:dyDescent="0.3">
      <c r="C2317">
        <v>2316</v>
      </c>
      <c r="D2317" s="11" t="str">
        <f t="shared" si="36"/>
        <v>19- Fuchu</v>
      </c>
      <c r="E2317" t="str">
        <f>VLOOKUP($D2317,metadata!$B$2:$S$450,2,FALSE)</f>
        <v>Kato, Y</v>
      </c>
      <c r="F2317" t="str">
        <f>VLOOKUP($D2317,metadata!$B$2:$S$450,3,FALSE)</f>
        <v>Geographic variation in photoperiodic response for the induction of pupal diapause in the Aristolochia-feeding butterfly Atrophaneura alcinous</v>
      </c>
      <c r="G2317" t="str">
        <f>VLOOKUP($D2317,metadata!$B$2:$S$450,4,FALSE)</f>
        <v>10.1303/aez.2005.347</v>
      </c>
      <c r="H2317" t="str">
        <f>VLOOKUP($D2317,metadata!$B$2:$S$450,5,FALSE)</f>
        <v>y</v>
      </c>
      <c r="I2317" t="str">
        <f>VLOOKUP($D2317,metadata!$B$2:$S$450,6,FALSE)</f>
        <v>a</v>
      </c>
      <c r="J2317" t="str">
        <f>VLOOKUP($D2317,metadata!$B$2:$S$450,7,FALSE)</f>
        <v>i</v>
      </c>
      <c r="K2317">
        <f>VLOOKUP($D2317,metadata!$B$2:$S$450,8,FALSE)</f>
        <v>7</v>
      </c>
      <c r="L2317">
        <f>VLOOKUP($D2317,metadata!$B$2:$S$450,9,FALSE)</f>
        <v>5</v>
      </c>
      <c r="M2317">
        <f>VLOOKUP($D2317,metadata!$B$2:$S$450,10,FALSE)</f>
        <v>0</v>
      </c>
      <c r="N2317" t="str">
        <f>VLOOKUP($D2317,metadata!$B$2:$S$450,11,FALSE)</f>
        <v>Atrophaneura alcinous</v>
      </c>
      <c r="O2317" t="str">
        <f>VLOOKUP($D2317,metadata!$B$2:$S$450,12,FALSE)</f>
        <v>lepidoptera</v>
      </c>
      <c r="P2317" t="str">
        <f>VLOOKUP($D2317,metadata!$B$2:$S$450,13,FALSE)</f>
        <v xml:space="preserve"> Fuchu</v>
      </c>
      <c r="Q2317">
        <f>VLOOKUP($D2317,metadata!$B$2:$S$450,14,FALSE)</f>
        <v>35.668968999999997</v>
      </c>
      <c r="R2317">
        <f>VLOOKUP($D2317,metadata!$B$2:$S$450,15,FALSE)</f>
        <v>139.47766899999999</v>
      </c>
      <c r="S2317">
        <f>VLOOKUP($D2317,metadata!$B$2:$S$450,16,FALSE)</f>
        <v>0.05</v>
      </c>
      <c r="T2317">
        <f>VLOOKUP($D2317,metadata!$B$2:$S$450,17,FALSE)</f>
        <v>50</v>
      </c>
      <c r="U2317">
        <f>VLOOKUP($D2317,metadata!$B$2:$S$450,18,FALSE)</f>
        <v>0</v>
      </c>
      <c r="V2317">
        <f>VLOOKUP($D2317,metadata!$B$2:$Z$450,19,FALSE)</f>
        <v>25</v>
      </c>
      <c r="W2317" t="str">
        <f>VLOOKUP($D2317,metadata!$B$2:$Z$450,20,FALSE)</f>
        <v>global average</v>
      </c>
      <c r="X2317">
        <f>VLOOKUP($D2317,metadata!$B$2:$Z$450,21,FALSE)</f>
        <v>0</v>
      </c>
      <c r="Y2317">
        <f>VLOOKUP($D2317,metadata!$B$2:$Z$450,22,FALSE)</f>
        <v>19</v>
      </c>
      <c r="Z2317">
        <f>VLOOKUP($D2317,metadata!$B$2:$Z$450,23,FALSE)</f>
        <v>0</v>
      </c>
      <c r="AA2317">
        <f>VLOOKUP($D2317,metadata!$B$2:$Z$450,24,FALSE)</f>
        <v>0</v>
      </c>
      <c r="AB2317">
        <f>VLOOKUP($D2317,metadata!$B$2:$Z$450,25,FALSE)</f>
        <v>0</v>
      </c>
    </row>
    <row r="2318" spans="3:28" x14ac:dyDescent="0.3">
      <c r="C2318">
        <v>2317</v>
      </c>
      <c r="D2318" s="11" t="str">
        <f t="shared" si="36"/>
        <v>19- Fuchu</v>
      </c>
      <c r="E2318" t="str">
        <f>VLOOKUP($D2318,metadata!$B$2:$S$450,2,FALSE)</f>
        <v>Kato, Y</v>
      </c>
      <c r="F2318" t="str">
        <f>VLOOKUP($D2318,metadata!$B$2:$S$450,3,FALSE)</f>
        <v>Geographic variation in photoperiodic response for the induction of pupal diapause in the Aristolochia-feeding butterfly Atrophaneura alcinous</v>
      </c>
      <c r="G2318" t="str">
        <f>VLOOKUP($D2318,metadata!$B$2:$S$450,4,FALSE)</f>
        <v>10.1303/aez.2005.347</v>
      </c>
      <c r="H2318" t="str">
        <f>VLOOKUP($D2318,metadata!$B$2:$S$450,5,FALSE)</f>
        <v>y</v>
      </c>
      <c r="I2318" t="str">
        <f>VLOOKUP($D2318,metadata!$B$2:$S$450,6,FALSE)</f>
        <v>a</v>
      </c>
      <c r="J2318" t="str">
        <f>VLOOKUP($D2318,metadata!$B$2:$S$450,7,FALSE)</f>
        <v>i</v>
      </c>
      <c r="K2318">
        <f>VLOOKUP($D2318,metadata!$B$2:$S$450,8,FALSE)</f>
        <v>7</v>
      </c>
      <c r="L2318">
        <f>VLOOKUP($D2318,metadata!$B$2:$S$450,9,FALSE)</f>
        <v>5</v>
      </c>
      <c r="M2318">
        <f>VLOOKUP($D2318,metadata!$B$2:$S$450,10,FALSE)</f>
        <v>0</v>
      </c>
      <c r="N2318" t="str">
        <f>VLOOKUP($D2318,metadata!$B$2:$S$450,11,FALSE)</f>
        <v>Atrophaneura alcinous</v>
      </c>
      <c r="O2318" t="str">
        <f>VLOOKUP($D2318,metadata!$B$2:$S$450,12,FALSE)</f>
        <v>lepidoptera</v>
      </c>
      <c r="P2318" t="str">
        <f>VLOOKUP($D2318,metadata!$B$2:$S$450,13,FALSE)</f>
        <v xml:space="preserve"> Fuchu</v>
      </c>
      <c r="Q2318">
        <f>VLOOKUP($D2318,metadata!$B$2:$S$450,14,FALSE)</f>
        <v>35.668968999999997</v>
      </c>
      <c r="R2318">
        <f>VLOOKUP($D2318,metadata!$B$2:$S$450,15,FALSE)</f>
        <v>139.47766899999999</v>
      </c>
      <c r="S2318">
        <f>VLOOKUP($D2318,metadata!$B$2:$S$450,16,FALSE)</f>
        <v>0.05</v>
      </c>
      <c r="T2318">
        <f>VLOOKUP($D2318,metadata!$B$2:$S$450,17,FALSE)</f>
        <v>50</v>
      </c>
      <c r="U2318">
        <f>VLOOKUP($D2318,metadata!$B$2:$S$450,18,FALSE)</f>
        <v>0</v>
      </c>
      <c r="V2318">
        <f>VLOOKUP($D2318,metadata!$B$2:$Z$450,19,FALSE)</f>
        <v>25</v>
      </c>
      <c r="W2318" t="str">
        <f>VLOOKUP($D2318,metadata!$B$2:$Z$450,20,FALSE)</f>
        <v>global average</v>
      </c>
      <c r="X2318">
        <f>VLOOKUP($D2318,metadata!$B$2:$Z$450,21,FALSE)</f>
        <v>0</v>
      </c>
      <c r="Y2318">
        <f>VLOOKUP($D2318,metadata!$B$2:$Z$450,22,FALSE)</f>
        <v>19</v>
      </c>
      <c r="Z2318">
        <f>VLOOKUP($D2318,metadata!$B$2:$Z$450,23,FALSE)</f>
        <v>0</v>
      </c>
      <c r="AA2318">
        <f>VLOOKUP($D2318,metadata!$B$2:$Z$450,24,FALSE)</f>
        <v>0</v>
      </c>
      <c r="AB2318">
        <f>VLOOKUP($D2318,metadata!$B$2:$Z$450,25,FALSE)</f>
        <v>0</v>
      </c>
    </row>
    <row r="2319" spans="3:28" x14ac:dyDescent="0.3">
      <c r="C2319">
        <v>2318</v>
      </c>
      <c r="D2319" s="11" t="str">
        <f t="shared" si="36"/>
        <v>19- Fuchu</v>
      </c>
      <c r="E2319" t="str">
        <f>VLOOKUP($D2319,metadata!$B$2:$S$450,2,FALSE)</f>
        <v>Kato, Y</v>
      </c>
      <c r="F2319" t="str">
        <f>VLOOKUP($D2319,metadata!$B$2:$S$450,3,FALSE)</f>
        <v>Geographic variation in photoperiodic response for the induction of pupal diapause in the Aristolochia-feeding butterfly Atrophaneura alcinous</v>
      </c>
      <c r="G2319" t="str">
        <f>VLOOKUP($D2319,metadata!$B$2:$S$450,4,FALSE)</f>
        <v>10.1303/aez.2005.347</v>
      </c>
      <c r="H2319" t="str">
        <f>VLOOKUP($D2319,metadata!$B$2:$S$450,5,FALSE)</f>
        <v>y</v>
      </c>
      <c r="I2319" t="str">
        <f>VLOOKUP($D2319,metadata!$B$2:$S$450,6,FALSE)</f>
        <v>a</v>
      </c>
      <c r="J2319" t="str">
        <f>VLOOKUP($D2319,metadata!$B$2:$S$450,7,FALSE)</f>
        <v>i</v>
      </c>
      <c r="K2319">
        <f>VLOOKUP($D2319,metadata!$B$2:$S$450,8,FALSE)</f>
        <v>7</v>
      </c>
      <c r="L2319">
        <f>VLOOKUP($D2319,metadata!$B$2:$S$450,9,FALSE)</f>
        <v>5</v>
      </c>
      <c r="M2319">
        <f>VLOOKUP($D2319,metadata!$B$2:$S$450,10,FALSE)</f>
        <v>0</v>
      </c>
      <c r="N2319" t="str">
        <f>VLOOKUP($D2319,metadata!$B$2:$S$450,11,FALSE)</f>
        <v>Atrophaneura alcinous</v>
      </c>
      <c r="O2319" t="str">
        <f>VLOOKUP($D2319,metadata!$B$2:$S$450,12,FALSE)</f>
        <v>lepidoptera</v>
      </c>
      <c r="P2319" t="str">
        <f>VLOOKUP($D2319,metadata!$B$2:$S$450,13,FALSE)</f>
        <v xml:space="preserve"> Fuchu</v>
      </c>
      <c r="Q2319">
        <f>VLOOKUP($D2319,metadata!$B$2:$S$450,14,FALSE)</f>
        <v>35.668968999999997</v>
      </c>
      <c r="R2319">
        <f>VLOOKUP($D2319,metadata!$B$2:$S$450,15,FALSE)</f>
        <v>139.47766899999999</v>
      </c>
      <c r="S2319">
        <f>VLOOKUP($D2319,metadata!$B$2:$S$450,16,FALSE)</f>
        <v>0.05</v>
      </c>
      <c r="T2319">
        <f>VLOOKUP($D2319,metadata!$B$2:$S$450,17,FALSE)</f>
        <v>50</v>
      </c>
      <c r="U2319">
        <f>VLOOKUP($D2319,metadata!$B$2:$S$450,18,FALSE)</f>
        <v>0</v>
      </c>
      <c r="V2319">
        <f>VLOOKUP($D2319,metadata!$B$2:$Z$450,19,FALSE)</f>
        <v>25</v>
      </c>
      <c r="W2319" t="str">
        <f>VLOOKUP($D2319,metadata!$B$2:$Z$450,20,FALSE)</f>
        <v>global average</v>
      </c>
      <c r="X2319">
        <f>VLOOKUP($D2319,metadata!$B$2:$Z$450,21,FALSE)</f>
        <v>0</v>
      </c>
      <c r="Y2319">
        <f>VLOOKUP($D2319,metadata!$B$2:$Z$450,22,FALSE)</f>
        <v>19</v>
      </c>
      <c r="Z2319">
        <f>VLOOKUP($D2319,metadata!$B$2:$Z$450,23,FALSE)</f>
        <v>0</v>
      </c>
      <c r="AA2319">
        <f>VLOOKUP($D2319,metadata!$B$2:$Z$450,24,FALSE)</f>
        <v>0</v>
      </c>
      <c r="AB2319">
        <f>VLOOKUP($D2319,metadata!$B$2:$Z$450,25,FALSE)</f>
        <v>0</v>
      </c>
    </row>
    <row r="2320" spans="3:28" x14ac:dyDescent="0.3">
      <c r="C2320">
        <v>2319</v>
      </c>
      <c r="D2320" s="11" t="str">
        <f t="shared" si="36"/>
        <v>19- Fuchu</v>
      </c>
      <c r="E2320" t="str">
        <f>VLOOKUP($D2320,metadata!$B$2:$S$450,2,FALSE)</f>
        <v>Kato, Y</v>
      </c>
      <c r="F2320" t="str">
        <f>VLOOKUP($D2320,metadata!$B$2:$S$450,3,FALSE)</f>
        <v>Geographic variation in photoperiodic response for the induction of pupal diapause in the Aristolochia-feeding butterfly Atrophaneura alcinous</v>
      </c>
      <c r="G2320" t="str">
        <f>VLOOKUP($D2320,metadata!$B$2:$S$450,4,FALSE)</f>
        <v>10.1303/aez.2005.347</v>
      </c>
      <c r="H2320" t="str">
        <f>VLOOKUP($D2320,metadata!$B$2:$S$450,5,FALSE)</f>
        <v>y</v>
      </c>
      <c r="I2320" t="str">
        <f>VLOOKUP($D2320,metadata!$B$2:$S$450,6,FALSE)</f>
        <v>a</v>
      </c>
      <c r="J2320" t="str">
        <f>VLOOKUP($D2320,metadata!$B$2:$S$450,7,FALSE)</f>
        <v>i</v>
      </c>
      <c r="K2320">
        <f>VLOOKUP($D2320,metadata!$B$2:$S$450,8,FALSE)</f>
        <v>7</v>
      </c>
      <c r="L2320">
        <f>VLOOKUP($D2320,metadata!$B$2:$S$450,9,FALSE)</f>
        <v>5</v>
      </c>
      <c r="M2320">
        <f>VLOOKUP($D2320,metadata!$B$2:$S$450,10,FALSE)</f>
        <v>0</v>
      </c>
      <c r="N2320" t="str">
        <f>VLOOKUP($D2320,metadata!$B$2:$S$450,11,FALSE)</f>
        <v>Atrophaneura alcinous</v>
      </c>
      <c r="O2320" t="str">
        <f>VLOOKUP($D2320,metadata!$B$2:$S$450,12,FALSE)</f>
        <v>lepidoptera</v>
      </c>
      <c r="P2320" t="str">
        <f>VLOOKUP($D2320,metadata!$B$2:$S$450,13,FALSE)</f>
        <v xml:space="preserve"> Fuchu</v>
      </c>
      <c r="Q2320">
        <f>VLOOKUP($D2320,metadata!$B$2:$S$450,14,FALSE)</f>
        <v>35.668968999999997</v>
      </c>
      <c r="R2320">
        <f>VLOOKUP($D2320,metadata!$B$2:$S$450,15,FALSE)</f>
        <v>139.47766899999999</v>
      </c>
      <c r="S2320">
        <f>VLOOKUP($D2320,metadata!$B$2:$S$450,16,FALSE)</f>
        <v>0.05</v>
      </c>
      <c r="T2320">
        <f>VLOOKUP($D2320,metadata!$B$2:$S$450,17,FALSE)</f>
        <v>50</v>
      </c>
      <c r="U2320">
        <f>VLOOKUP($D2320,metadata!$B$2:$S$450,18,FALSE)</f>
        <v>0</v>
      </c>
      <c r="V2320">
        <f>VLOOKUP($D2320,metadata!$B$2:$Z$450,19,FALSE)</f>
        <v>25</v>
      </c>
      <c r="W2320" t="str">
        <f>VLOOKUP($D2320,metadata!$B$2:$Z$450,20,FALSE)</f>
        <v>global average</v>
      </c>
      <c r="X2320">
        <f>VLOOKUP($D2320,metadata!$B$2:$Z$450,21,FALSE)</f>
        <v>0</v>
      </c>
      <c r="Y2320">
        <f>VLOOKUP($D2320,metadata!$B$2:$Z$450,22,FALSE)</f>
        <v>19</v>
      </c>
      <c r="Z2320">
        <f>VLOOKUP($D2320,metadata!$B$2:$Z$450,23,FALSE)</f>
        <v>0</v>
      </c>
      <c r="AA2320">
        <f>VLOOKUP($D2320,metadata!$B$2:$Z$450,24,FALSE)</f>
        <v>0</v>
      </c>
      <c r="AB2320">
        <f>VLOOKUP($D2320,metadata!$B$2:$Z$450,25,FALSE)</f>
        <v>0</v>
      </c>
    </row>
    <row r="2321" spans="3:28" x14ac:dyDescent="0.3">
      <c r="C2321">
        <v>2320</v>
      </c>
      <c r="D2321" s="11" t="str">
        <f t="shared" si="36"/>
        <v>19- Fuchu</v>
      </c>
      <c r="E2321" t="str">
        <f>VLOOKUP($D2321,metadata!$B$2:$S$450,2,FALSE)</f>
        <v>Kato, Y</v>
      </c>
      <c r="F2321" t="str">
        <f>VLOOKUP($D2321,metadata!$B$2:$S$450,3,FALSE)</f>
        <v>Geographic variation in photoperiodic response for the induction of pupal diapause in the Aristolochia-feeding butterfly Atrophaneura alcinous</v>
      </c>
      <c r="G2321" t="str">
        <f>VLOOKUP($D2321,metadata!$B$2:$S$450,4,FALSE)</f>
        <v>10.1303/aez.2005.347</v>
      </c>
      <c r="H2321" t="str">
        <f>VLOOKUP($D2321,metadata!$B$2:$S$450,5,FALSE)</f>
        <v>y</v>
      </c>
      <c r="I2321" t="str">
        <f>VLOOKUP($D2321,metadata!$B$2:$S$450,6,FALSE)</f>
        <v>a</v>
      </c>
      <c r="J2321" t="str">
        <f>VLOOKUP($D2321,metadata!$B$2:$S$450,7,FALSE)</f>
        <v>i</v>
      </c>
      <c r="K2321">
        <f>VLOOKUP($D2321,metadata!$B$2:$S$450,8,FALSE)</f>
        <v>7</v>
      </c>
      <c r="L2321">
        <f>VLOOKUP($D2321,metadata!$B$2:$S$450,9,FALSE)</f>
        <v>5</v>
      </c>
      <c r="M2321">
        <f>VLOOKUP($D2321,metadata!$B$2:$S$450,10,FALSE)</f>
        <v>0</v>
      </c>
      <c r="N2321" t="str">
        <f>VLOOKUP($D2321,metadata!$B$2:$S$450,11,FALSE)</f>
        <v>Atrophaneura alcinous</v>
      </c>
      <c r="O2321" t="str">
        <f>VLOOKUP($D2321,metadata!$B$2:$S$450,12,FALSE)</f>
        <v>lepidoptera</v>
      </c>
      <c r="P2321" t="str">
        <f>VLOOKUP($D2321,metadata!$B$2:$S$450,13,FALSE)</f>
        <v xml:space="preserve"> Fuchu</v>
      </c>
      <c r="Q2321">
        <f>VLOOKUP($D2321,metadata!$B$2:$S$450,14,FALSE)</f>
        <v>35.668968999999997</v>
      </c>
      <c r="R2321">
        <f>VLOOKUP($D2321,metadata!$B$2:$S$450,15,FALSE)</f>
        <v>139.47766899999999</v>
      </c>
      <c r="S2321">
        <f>VLOOKUP($D2321,metadata!$B$2:$S$450,16,FALSE)</f>
        <v>0.05</v>
      </c>
      <c r="T2321">
        <f>VLOOKUP($D2321,metadata!$B$2:$S$450,17,FALSE)</f>
        <v>50</v>
      </c>
      <c r="U2321">
        <f>VLOOKUP($D2321,metadata!$B$2:$S$450,18,FALSE)</f>
        <v>0</v>
      </c>
      <c r="V2321">
        <f>VLOOKUP($D2321,metadata!$B$2:$Z$450,19,FALSE)</f>
        <v>25</v>
      </c>
      <c r="W2321" t="str">
        <f>VLOOKUP($D2321,metadata!$B$2:$Z$450,20,FALSE)</f>
        <v>global average</v>
      </c>
      <c r="X2321">
        <f>VLOOKUP($D2321,metadata!$B$2:$Z$450,21,FALSE)</f>
        <v>0</v>
      </c>
      <c r="Y2321">
        <f>VLOOKUP($D2321,metadata!$B$2:$Z$450,22,FALSE)</f>
        <v>19</v>
      </c>
      <c r="Z2321">
        <f>VLOOKUP($D2321,metadata!$B$2:$Z$450,23,FALSE)</f>
        <v>0</v>
      </c>
      <c r="AA2321">
        <f>VLOOKUP($D2321,metadata!$B$2:$Z$450,24,FALSE)</f>
        <v>0</v>
      </c>
      <c r="AB2321">
        <f>VLOOKUP($D2321,metadata!$B$2:$Z$450,25,FALSE)</f>
        <v>0</v>
      </c>
    </row>
    <row r="2322" spans="3:28" x14ac:dyDescent="0.3">
      <c r="C2322">
        <v>2321</v>
      </c>
      <c r="D2322" s="11" t="str">
        <f t="shared" si="36"/>
        <v>19- Fuchu</v>
      </c>
      <c r="E2322" t="str">
        <f>VLOOKUP($D2322,metadata!$B$2:$S$450,2,FALSE)</f>
        <v>Kato, Y</v>
      </c>
      <c r="F2322" t="str">
        <f>VLOOKUP($D2322,metadata!$B$2:$S$450,3,FALSE)</f>
        <v>Geographic variation in photoperiodic response for the induction of pupal diapause in the Aristolochia-feeding butterfly Atrophaneura alcinous</v>
      </c>
      <c r="G2322" t="str">
        <f>VLOOKUP($D2322,metadata!$B$2:$S$450,4,FALSE)</f>
        <v>10.1303/aez.2005.347</v>
      </c>
      <c r="H2322" t="str">
        <f>VLOOKUP($D2322,metadata!$B$2:$S$450,5,FALSE)</f>
        <v>y</v>
      </c>
      <c r="I2322" t="str">
        <f>VLOOKUP($D2322,metadata!$B$2:$S$450,6,FALSE)</f>
        <v>a</v>
      </c>
      <c r="J2322" t="str">
        <f>VLOOKUP($D2322,metadata!$B$2:$S$450,7,FALSE)</f>
        <v>i</v>
      </c>
      <c r="K2322">
        <f>VLOOKUP($D2322,metadata!$B$2:$S$450,8,FALSE)</f>
        <v>7</v>
      </c>
      <c r="L2322">
        <f>VLOOKUP($D2322,metadata!$B$2:$S$450,9,FALSE)</f>
        <v>5</v>
      </c>
      <c r="M2322">
        <f>VLOOKUP($D2322,metadata!$B$2:$S$450,10,FALSE)</f>
        <v>0</v>
      </c>
      <c r="N2322" t="str">
        <f>VLOOKUP($D2322,metadata!$B$2:$S$450,11,FALSE)</f>
        <v>Atrophaneura alcinous</v>
      </c>
      <c r="O2322" t="str">
        <f>VLOOKUP($D2322,metadata!$B$2:$S$450,12,FALSE)</f>
        <v>lepidoptera</v>
      </c>
      <c r="P2322" t="str">
        <f>VLOOKUP($D2322,metadata!$B$2:$S$450,13,FALSE)</f>
        <v xml:space="preserve"> Fuchu</v>
      </c>
      <c r="Q2322">
        <f>VLOOKUP($D2322,metadata!$B$2:$S$450,14,FALSE)</f>
        <v>35.668968999999997</v>
      </c>
      <c r="R2322">
        <f>VLOOKUP($D2322,metadata!$B$2:$S$450,15,FALSE)</f>
        <v>139.47766899999999</v>
      </c>
      <c r="S2322">
        <f>VLOOKUP($D2322,metadata!$B$2:$S$450,16,FALSE)</f>
        <v>0.05</v>
      </c>
      <c r="T2322">
        <f>VLOOKUP($D2322,metadata!$B$2:$S$450,17,FALSE)</f>
        <v>50</v>
      </c>
      <c r="U2322">
        <f>VLOOKUP($D2322,metadata!$B$2:$S$450,18,FALSE)</f>
        <v>0</v>
      </c>
      <c r="V2322">
        <f>VLOOKUP($D2322,metadata!$B$2:$Z$450,19,FALSE)</f>
        <v>25</v>
      </c>
      <c r="W2322" t="str">
        <f>VLOOKUP($D2322,metadata!$B$2:$Z$450,20,FALSE)</f>
        <v>global average</v>
      </c>
      <c r="X2322">
        <f>VLOOKUP($D2322,metadata!$B$2:$Z$450,21,FALSE)</f>
        <v>0</v>
      </c>
      <c r="Y2322">
        <f>VLOOKUP($D2322,metadata!$B$2:$Z$450,22,FALSE)</f>
        <v>19</v>
      </c>
      <c r="Z2322">
        <f>VLOOKUP($D2322,metadata!$B$2:$Z$450,23,FALSE)</f>
        <v>0</v>
      </c>
      <c r="AA2322">
        <f>VLOOKUP($D2322,metadata!$B$2:$Z$450,24,FALSE)</f>
        <v>0</v>
      </c>
      <c r="AB2322">
        <f>VLOOKUP($D2322,metadata!$B$2:$Z$450,25,FALSE)</f>
        <v>0</v>
      </c>
    </row>
    <row r="2323" spans="3:28" x14ac:dyDescent="0.3">
      <c r="C2323">
        <v>2322</v>
      </c>
      <c r="D2323" s="11" t="str">
        <f t="shared" si="36"/>
        <v>19- Fuchu</v>
      </c>
      <c r="E2323" t="str">
        <f>VLOOKUP($D2323,metadata!$B$2:$S$450,2,FALSE)</f>
        <v>Kato, Y</v>
      </c>
      <c r="F2323" t="str">
        <f>VLOOKUP($D2323,metadata!$B$2:$S$450,3,FALSE)</f>
        <v>Geographic variation in photoperiodic response for the induction of pupal diapause in the Aristolochia-feeding butterfly Atrophaneura alcinous</v>
      </c>
      <c r="G2323" t="str">
        <f>VLOOKUP($D2323,metadata!$B$2:$S$450,4,FALSE)</f>
        <v>10.1303/aez.2005.347</v>
      </c>
      <c r="H2323" t="str">
        <f>VLOOKUP($D2323,metadata!$B$2:$S$450,5,FALSE)</f>
        <v>y</v>
      </c>
      <c r="I2323" t="str">
        <f>VLOOKUP($D2323,metadata!$B$2:$S$450,6,FALSE)</f>
        <v>a</v>
      </c>
      <c r="J2323" t="str">
        <f>VLOOKUP($D2323,metadata!$B$2:$S$450,7,FALSE)</f>
        <v>i</v>
      </c>
      <c r="K2323">
        <f>VLOOKUP($D2323,metadata!$B$2:$S$450,8,FALSE)</f>
        <v>7</v>
      </c>
      <c r="L2323">
        <f>VLOOKUP($D2323,metadata!$B$2:$S$450,9,FALSE)</f>
        <v>5</v>
      </c>
      <c r="M2323">
        <f>VLOOKUP($D2323,metadata!$B$2:$S$450,10,FALSE)</f>
        <v>0</v>
      </c>
      <c r="N2323" t="str">
        <f>VLOOKUP($D2323,metadata!$B$2:$S$450,11,FALSE)</f>
        <v>Atrophaneura alcinous</v>
      </c>
      <c r="O2323" t="str">
        <f>VLOOKUP($D2323,metadata!$B$2:$S$450,12,FALSE)</f>
        <v>lepidoptera</v>
      </c>
      <c r="P2323" t="str">
        <f>VLOOKUP($D2323,metadata!$B$2:$S$450,13,FALSE)</f>
        <v xml:space="preserve"> Fuchu</v>
      </c>
      <c r="Q2323">
        <f>VLOOKUP($D2323,metadata!$B$2:$S$450,14,FALSE)</f>
        <v>35.668968999999997</v>
      </c>
      <c r="R2323">
        <f>VLOOKUP($D2323,metadata!$B$2:$S$450,15,FALSE)</f>
        <v>139.47766899999999</v>
      </c>
      <c r="S2323">
        <f>VLOOKUP($D2323,metadata!$B$2:$S$450,16,FALSE)</f>
        <v>0.05</v>
      </c>
      <c r="T2323">
        <f>VLOOKUP($D2323,metadata!$B$2:$S$450,17,FALSE)</f>
        <v>50</v>
      </c>
      <c r="U2323">
        <f>VLOOKUP($D2323,metadata!$B$2:$S$450,18,FALSE)</f>
        <v>0</v>
      </c>
      <c r="V2323">
        <f>VLOOKUP($D2323,metadata!$B$2:$Z$450,19,FALSE)</f>
        <v>25</v>
      </c>
      <c r="W2323" t="str">
        <f>VLOOKUP($D2323,metadata!$B$2:$Z$450,20,FALSE)</f>
        <v>global average</v>
      </c>
      <c r="X2323">
        <f>VLOOKUP($D2323,metadata!$B$2:$Z$450,21,FALSE)</f>
        <v>0</v>
      </c>
      <c r="Y2323">
        <f>VLOOKUP($D2323,metadata!$B$2:$Z$450,22,FALSE)</f>
        <v>19</v>
      </c>
      <c r="Z2323">
        <f>VLOOKUP($D2323,metadata!$B$2:$Z$450,23,FALSE)</f>
        <v>0</v>
      </c>
      <c r="AA2323">
        <f>VLOOKUP($D2323,metadata!$B$2:$Z$450,24,FALSE)</f>
        <v>0</v>
      </c>
      <c r="AB2323">
        <f>VLOOKUP($D2323,metadata!$B$2:$Z$450,25,FALSE)</f>
        <v>0</v>
      </c>
    </row>
    <row r="2324" spans="3:28" x14ac:dyDescent="0.3">
      <c r="C2324">
        <v>2323</v>
      </c>
      <c r="D2324" s="11" t="str">
        <f t="shared" si="36"/>
        <v>19- Fuchu</v>
      </c>
      <c r="E2324" t="str">
        <f>VLOOKUP($D2324,metadata!$B$2:$S$450,2,FALSE)</f>
        <v>Kato, Y</v>
      </c>
      <c r="F2324" t="str">
        <f>VLOOKUP($D2324,metadata!$B$2:$S$450,3,FALSE)</f>
        <v>Geographic variation in photoperiodic response for the induction of pupal diapause in the Aristolochia-feeding butterfly Atrophaneura alcinous</v>
      </c>
      <c r="G2324" t="str">
        <f>VLOOKUP($D2324,metadata!$B$2:$S$450,4,FALSE)</f>
        <v>10.1303/aez.2005.347</v>
      </c>
      <c r="H2324" t="str">
        <f>VLOOKUP($D2324,metadata!$B$2:$S$450,5,FALSE)</f>
        <v>y</v>
      </c>
      <c r="I2324" t="str">
        <f>VLOOKUP($D2324,metadata!$B$2:$S$450,6,FALSE)</f>
        <v>a</v>
      </c>
      <c r="J2324" t="str">
        <f>VLOOKUP($D2324,metadata!$B$2:$S$450,7,FALSE)</f>
        <v>i</v>
      </c>
      <c r="K2324">
        <f>VLOOKUP($D2324,metadata!$B$2:$S$450,8,FALSE)</f>
        <v>7</v>
      </c>
      <c r="L2324">
        <f>VLOOKUP($D2324,metadata!$B$2:$S$450,9,FALSE)</f>
        <v>5</v>
      </c>
      <c r="M2324">
        <f>VLOOKUP($D2324,metadata!$B$2:$S$450,10,FALSE)</f>
        <v>0</v>
      </c>
      <c r="N2324" t="str">
        <f>VLOOKUP($D2324,metadata!$B$2:$S$450,11,FALSE)</f>
        <v>Atrophaneura alcinous</v>
      </c>
      <c r="O2324" t="str">
        <f>VLOOKUP($D2324,metadata!$B$2:$S$450,12,FALSE)</f>
        <v>lepidoptera</v>
      </c>
      <c r="P2324" t="str">
        <f>VLOOKUP($D2324,metadata!$B$2:$S$450,13,FALSE)</f>
        <v xml:space="preserve"> Fuchu</v>
      </c>
      <c r="Q2324">
        <f>VLOOKUP($D2324,metadata!$B$2:$S$450,14,FALSE)</f>
        <v>35.668968999999997</v>
      </c>
      <c r="R2324">
        <f>VLOOKUP($D2324,metadata!$B$2:$S$450,15,FALSE)</f>
        <v>139.47766899999999</v>
      </c>
      <c r="S2324">
        <f>VLOOKUP($D2324,metadata!$B$2:$S$450,16,FALSE)</f>
        <v>0.05</v>
      </c>
      <c r="T2324">
        <f>VLOOKUP($D2324,metadata!$B$2:$S$450,17,FALSE)</f>
        <v>50</v>
      </c>
      <c r="U2324">
        <f>VLOOKUP($D2324,metadata!$B$2:$S$450,18,FALSE)</f>
        <v>0</v>
      </c>
      <c r="V2324">
        <f>VLOOKUP($D2324,metadata!$B$2:$Z$450,19,FALSE)</f>
        <v>25</v>
      </c>
      <c r="W2324" t="str">
        <f>VLOOKUP($D2324,metadata!$B$2:$Z$450,20,FALSE)</f>
        <v>global average</v>
      </c>
      <c r="X2324">
        <f>VLOOKUP($D2324,metadata!$B$2:$Z$450,21,FALSE)</f>
        <v>0</v>
      </c>
      <c r="Y2324">
        <f>VLOOKUP($D2324,metadata!$B$2:$Z$450,22,FALSE)</f>
        <v>19</v>
      </c>
      <c r="Z2324">
        <f>VLOOKUP($D2324,metadata!$B$2:$Z$450,23,FALSE)</f>
        <v>0</v>
      </c>
      <c r="AA2324">
        <f>VLOOKUP($D2324,metadata!$B$2:$Z$450,24,FALSE)</f>
        <v>0</v>
      </c>
      <c r="AB2324">
        <f>VLOOKUP($D2324,metadata!$B$2:$Z$450,25,FALSE)</f>
        <v>0</v>
      </c>
    </row>
    <row r="2325" spans="3:28" x14ac:dyDescent="0.3">
      <c r="C2325">
        <v>2324</v>
      </c>
      <c r="D2325" s="11" t="str">
        <f t="shared" si="36"/>
        <v>19- Fuchu</v>
      </c>
      <c r="E2325" t="str">
        <f>VLOOKUP($D2325,metadata!$B$2:$S$450,2,FALSE)</f>
        <v>Kato, Y</v>
      </c>
      <c r="F2325" t="str">
        <f>VLOOKUP($D2325,metadata!$B$2:$S$450,3,FALSE)</f>
        <v>Geographic variation in photoperiodic response for the induction of pupal diapause in the Aristolochia-feeding butterfly Atrophaneura alcinous</v>
      </c>
      <c r="G2325" t="str">
        <f>VLOOKUP($D2325,metadata!$B$2:$S$450,4,FALSE)</f>
        <v>10.1303/aez.2005.347</v>
      </c>
      <c r="H2325" t="str">
        <f>VLOOKUP($D2325,metadata!$B$2:$S$450,5,FALSE)</f>
        <v>y</v>
      </c>
      <c r="I2325" t="str">
        <f>VLOOKUP($D2325,metadata!$B$2:$S$450,6,FALSE)</f>
        <v>a</v>
      </c>
      <c r="J2325" t="str">
        <f>VLOOKUP($D2325,metadata!$B$2:$S$450,7,FALSE)</f>
        <v>i</v>
      </c>
      <c r="K2325">
        <f>VLOOKUP($D2325,metadata!$B$2:$S$450,8,FALSE)</f>
        <v>7</v>
      </c>
      <c r="L2325">
        <f>VLOOKUP($D2325,metadata!$B$2:$S$450,9,FALSE)</f>
        <v>5</v>
      </c>
      <c r="M2325">
        <f>VLOOKUP($D2325,metadata!$B$2:$S$450,10,FALSE)</f>
        <v>0</v>
      </c>
      <c r="N2325" t="str">
        <f>VLOOKUP($D2325,metadata!$B$2:$S$450,11,FALSE)</f>
        <v>Atrophaneura alcinous</v>
      </c>
      <c r="O2325" t="str">
        <f>VLOOKUP($D2325,metadata!$B$2:$S$450,12,FALSE)</f>
        <v>lepidoptera</v>
      </c>
      <c r="P2325" t="str">
        <f>VLOOKUP($D2325,metadata!$B$2:$S$450,13,FALSE)</f>
        <v xml:space="preserve"> Fuchu</v>
      </c>
      <c r="Q2325">
        <f>VLOOKUP($D2325,metadata!$B$2:$S$450,14,FALSE)</f>
        <v>35.668968999999997</v>
      </c>
      <c r="R2325">
        <f>VLOOKUP($D2325,metadata!$B$2:$S$450,15,FALSE)</f>
        <v>139.47766899999999</v>
      </c>
      <c r="S2325">
        <f>VLOOKUP($D2325,metadata!$B$2:$S$450,16,FALSE)</f>
        <v>0.05</v>
      </c>
      <c r="T2325">
        <f>VLOOKUP($D2325,metadata!$B$2:$S$450,17,FALSE)</f>
        <v>50</v>
      </c>
      <c r="U2325">
        <f>VLOOKUP($D2325,metadata!$B$2:$S$450,18,FALSE)</f>
        <v>0</v>
      </c>
      <c r="V2325">
        <f>VLOOKUP($D2325,metadata!$B$2:$Z$450,19,FALSE)</f>
        <v>25</v>
      </c>
      <c r="W2325" t="str">
        <f>VLOOKUP($D2325,metadata!$B$2:$Z$450,20,FALSE)</f>
        <v>global average</v>
      </c>
      <c r="X2325">
        <f>VLOOKUP($D2325,metadata!$B$2:$Z$450,21,FALSE)</f>
        <v>0</v>
      </c>
      <c r="Y2325">
        <f>VLOOKUP($D2325,metadata!$B$2:$Z$450,22,FALSE)</f>
        <v>19</v>
      </c>
      <c r="Z2325">
        <f>VLOOKUP($D2325,metadata!$B$2:$Z$450,23,FALSE)</f>
        <v>0</v>
      </c>
      <c r="AA2325">
        <f>VLOOKUP($D2325,metadata!$B$2:$Z$450,24,FALSE)</f>
        <v>0</v>
      </c>
      <c r="AB2325">
        <f>VLOOKUP($D2325,metadata!$B$2:$Z$450,25,FALSE)</f>
        <v>0</v>
      </c>
    </row>
    <row r="2326" spans="3:28" x14ac:dyDescent="0.3">
      <c r="C2326">
        <v>2325</v>
      </c>
      <c r="D2326" s="11" t="str">
        <f t="shared" si="36"/>
        <v>19- Fuchu</v>
      </c>
      <c r="E2326" t="str">
        <f>VLOOKUP($D2326,metadata!$B$2:$S$450,2,FALSE)</f>
        <v>Kato, Y</v>
      </c>
      <c r="F2326" t="str">
        <f>VLOOKUP($D2326,metadata!$B$2:$S$450,3,FALSE)</f>
        <v>Geographic variation in photoperiodic response for the induction of pupal diapause in the Aristolochia-feeding butterfly Atrophaneura alcinous</v>
      </c>
      <c r="G2326" t="str">
        <f>VLOOKUP($D2326,metadata!$B$2:$S$450,4,FALSE)</f>
        <v>10.1303/aez.2005.347</v>
      </c>
      <c r="H2326" t="str">
        <f>VLOOKUP($D2326,metadata!$B$2:$S$450,5,FALSE)</f>
        <v>y</v>
      </c>
      <c r="I2326" t="str">
        <f>VLOOKUP($D2326,metadata!$B$2:$S$450,6,FALSE)</f>
        <v>a</v>
      </c>
      <c r="J2326" t="str">
        <f>VLOOKUP($D2326,metadata!$B$2:$S$450,7,FALSE)</f>
        <v>i</v>
      </c>
      <c r="K2326">
        <f>VLOOKUP($D2326,metadata!$B$2:$S$450,8,FALSE)</f>
        <v>7</v>
      </c>
      <c r="L2326">
        <f>VLOOKUP($D2326,metadata!$B$2:$S$450,9,FALSE)</f>
        <v>5</v>
      </c>
      <c r="M2326">
        <f>VLOOKUP($D2326,metadata!$B$2:$S$450,10,FALSE)</f>
        <v>0</v>
      </c>
      <c r="N2326" t="str">
        <f>VLOOKUP($D2326,metadata!$B$2:$S$450,11,FALSE)</f>
        <v>Atrophaneura alcinous</v>
      </c>
      <c r="O2326" t="str">
        <f>VLOOKUP($D2326,metadata!$B$2:$S$450,12,FALSE)</f>
        <v>lepidoptera</v>
      </c>
      <c r="P2326" t="str">
        <f>VLOOKUP($D2326,metadata!$B$2:$S$450,13,FALSE)</f>
        <v xml:space="preserve"> Fuchu</v>
      </c>
      <c r="Q2326">
        <f>VLOOKUP($D2326,metadata!$B$2:$S$450,14,FALSE)</f>
        <v>35.668968999999997</v>
      </c>
      <c r="R2326">
        <f>VLOOKUP($D2326,metadata!$B$2:$S$450,15,FALSE)</f>
        <v>139.47766899999999</v>
      </c>
      <c r="S2326">
        <f>VLOOKUP($D2326,metadata!$B$2:$S$450,16,FALSE)</f>
        <v>0.05</v>
      </c>
      <c r="T2326">
        <f>VLOOKUP($D2326,metadata!$B$2:$S$450,17,FALSE)</f>
        <v>50</v>
      </c>
      <c r="U2326">
        <f>VLOOKUP($D2326,metadata!$B$2:$S$450,18,FALSE)</f>
        <v>0</v>
      </c>
      <c r="V2326">
        <f>VLOOKUP($D2326,metadata!$B$2:$Z$450,19,FALSE)</f>
        <v>25</v>
      </c>
      <c r="W2326" t="str">
        <f>VLOOKUP($D2326,metadata!$B$2:$Z$450,20,FALSE)</f>
        <v>global average</v>
      </c>
      <c r="X2326">
        <f>VLOOKUP($D2326,metadata!$B$2:$Z$450,21,FALSE)</f>
        <v>0</v>
      </c>
      <c r="Y2326">
        <f>VLOOKUP($D2326,metadata!$B$2:$Z$450,22,FALSE)</f>
        <v>19</v>
      </c>
      <c r="Z2326">
        <f>VLOOKUP($D2326,metadata!$B$2:$Z$450,23,FALSE)</f>
        <v>0</v>
      </c>
      <c r="AA2326">
        <f>VLOOKUP($D2326,metadata!$B$2:$Z$450,24,FALSE)</f>
        <v>0</v>
      </c>
      <c r="AB2326">
        <f>VLOOKUP($D2326,metadata!$B$2:$Z$450,25,FALSE)</f>
        <v>0</v>
      </c>
    </row>
    <row r="2327" spans="3:28" x14ac:dyDescent="0.3">
      <c r="C2327">
        <v>2326</v>
      </c>
      <c r="D2327" s="11" t="str">
        <f t="shared" si="36"/>
        <v>19- Fuchu</v>
      </c>
      <c r="E2327" t="str">
        <f>VLOOKUP($D2327,metadata!$B$2:$S$450,2,FALSE)</f>
        <v>Kato, Y</v>
      </c>
      <c r="F2327" t="str">
        <f>VLOOKUP($D2327,metadata!$B$2:$S$450,3,FALSE)</f>
        <v>Geographic variation in photoperiodic response for the induction of pupal diapause in the Aristolochia-feeding butterfly Atrophaneura alcinous</v>
      </c>
      <c r="G2327" t="str">
        <f>VLOOKUP($D2327,metadata!$B$2:$S$450,4,FALSE)</f>
        <v>10.1303/aez.2005.347</v>
      </c>
      <c r="H2327" t="str">
        <f>VLOOKUP($D2327,metadata!$B$2:$S$450,5,FALSE)</f>
        <v>y</v>
      </c>
      <c r="I2327" t="str">
        <f>VLOOKUP($D2327,metadata!$B$2:$S$450,6,FALSE)</f>
        <v>a</v>
      </c>
      <c r="J2327" t="str">
        <f>VLOOKUP($D2327,metadata!$B$2:$S$450,7,FALSE)</f>
        <v>i</v>
      </c>
      <c r="K2327">
        <f>VLOOKUP($D2327,metadata!$B$2:$S$450,8,FALSE)</f>
        <v>7</v>
      </c>
      <c r="L2327">
        <f>VLOOKUP($D2327,metadata!$B$2:$S$450,9,FALSE)</f>
        <v>5</v>
      </c>
      <c r="M2327">
        <f>VLOOKUP($D2327,metadata!$B$2:$S$450,10,FALSE)</f>
        <v>0</v>
      </c>
      <c r="N2327" t="str">
        <f>VLOOKUP($D2327,metadata!$B$2:$S$450,11,FALSE)</f>
        <v>Atrophaneura alcinous</v>
      </c>
      <c r="O2327" t="str">
        <f>VLOOKUP($D2327,metadata!$B$2:$S$450,12,FALSE)</f>
        <v>lepidoptera</v>
      </c>
      <c r="P2327" t="str">
        <f>VLOOKUP($D2327,metadata!$B$2:$S$450,13,FALSE)</f>
        <v xml:space="preserve"> Fuchu</v>
      </c>
      <c r="Q2327">
        <f>VLOOKUP($D2327,metadata!$B$2:$S$450,14,FALSE)</f>
        <v>35.668968999999997</v>
      </c>
      <c r="R2327">
        <f>VLOOKUP($D2327,metadata!$B$2:$S$450,15,FALSE)</f>
        <v>139.47766899999999</v>
      </c>
      <c r="S2327">
        <f>VLOOKUP($D2327,metadata!$B$2:$S$450,16,FALSE)</f>
        <v>0.05</v>
      </c>
      <c r="T2327">
        <f>VLOOKUP($D2327,metadata!$B$2:$S$450,17,FALSE)</f>
        <v>50</v>
      </c>
      <c r="U2327">
        <f>VLOOKUP($D2327,metadata!$B$2:$S$450,18,FALSE)</f>
        <v>0</v>
      </c>
      <c r="V2327">
        <f>VLOOKUP($D2327,metadata!$B$2:$Z$450,19,FALSE)</f>
        <v>25</v>
      </c>
      <c r="W2327" t="str">
        <f>VLOOKUP($D2327,metadata!$B$2:$Z$450,20,FALSE)</f>
        <v>global average</v>
      </c>
      <c r="X2327">
        <f>VLOOKUP($D2327,metadata!$B$2:$Z$450,21,FALSE)</f>
        <v>0</v>
      </c>
      <c r="Y2327">
        <f>VLOOKUP($D2327,metadata!$B$2:$Z$450,22,FALSE)</f>
        <v>19</v>
      </c>
      <c r="Z2327">
        <f>VLOOKUP($D2327,metadata!$B$2:$Z$450,23,FALSE)</f>
        <v>0</v>
      </c>
      <c r="AA2327">
        <f>VLOOKUP($D2327,metadata!$B$2:$Z$450,24,FALSE)</f>
        <v>0</v>
      </c>
      <c r="AB2327">
        <f>VLOOKUP($D2327,metadata!$B$2:$Z$450,25,FALSE)</f>
        <v>0</v>
      </c>
    </row>
    <row r="2328" spans="3:28" x14ac:dyDescent="0.3">
      <c r="C2328">
        <v>2327</v>
      </c>
      <c r="D2328" s="11" t="str">
        <f t="shared" si="36"/>
        <v>19- Fuchu</v>
      </c>
      <c r="E2328" t="str">
        <f>VLOOKUP($D2328,metadata!$B$2:$S$450,2,FALSE)</f>
        <v>Kato, Y</v>
      </c>
      <c r="F2328" t="str">
        <f>VLOOKUP($D2328,metadata!$B$2:$S$450,3,FALSE)</f>
        <v>Geographic variation in photoperiodic response for the induction of pupal diapause in the Aristolochia-feeding butterfly Atrophaneura alcinous</v>
      </c>
      <c r="G2328" t="str">
        <f>VLOOKUP($D2328,metadata!$B$2:$S$450,4,FALSE)</f>
        <v>10.1303/aez.2005.347</v>
      </c>
      <c r="H2328" t="str">
        <f>VLOOKUP($D2328,metadata!$B$2:$S$450,5,FALSE)</f>
        <v>y</v>
      </c>
      <c r="I2328" t="str">
        <f>VLOOKUP($D2328,metadata!$B$2:$S$450,6,FALSE)</f>
        <v>a</v>
      </c>
      <c r="J2328" t="str">
        <f>VLOOKUP($D2328,metadata!$B$2:$S$450,7,FALSE)</f>
        <v>i</v>
      </c>
      <c r="K2328">
        <f>VLOOKUP($D2328,metadata!$B$2:$S$450,8,FALSE)</f>
        <v>7</v>
      </c>
      <c r="L2328">
        <f>VLOOKUP($D2328,metadata!$B$2:$S$450,9,FALSE)</f>
        <v>5</v>
      </c>
      <c r="M2328">
        <f>VLOOKUP($D2328,metadata!$B$2:$S$450,10,FALSE)</f>
        <v>0</v>
      </c>
      <c r="N2328" t="str">
        <f>VLOOKUP($D2328,metadata!$B$2:$S$450,11,FALSE)</f>
        <v>Atrophaneura alcinous</v>
      </c>
      <c r="O2328" t="str">
        <f>VLOOKUP($D2328,metadata!$B$2:$S$450,12,FALSE)</f>
        <v>lepidoptera</v>
      </c>
      <c r="P2328" t="str">
        <f>VLOOKUP($D2328,metadata!$B$2:$S$450,13,FALSE)</f>
        <v xml:space="preserve"> Fuchu</v>
      </c>
      <c r="Q2328">
        <f>VLOOKUP($D2328,metadata!$B$2:$S$450,14,FALSE)</f>
        <v>35.668968999999997</v>
      </c>
      <c r="R2328">
        <f>VLOOKUP($D2328,metadata!$B$2:$S$450,15,FALSE)</f>
        <v>139.47766899999999</v>
      </c>
      <c r="S2328">
        <f>VLOOKUP($D2328,metadata!$B$2:$S$450,16,FALSE)</f>
        <v>0.05</v>
      </c>
      <c r="T2328">
        <f>VLOOKUP($D2328,metadata!$B$2:$S$450,17,FALSE)</f>
        <v>50</v>
      </c>
      <c r="U2328">
        <f>VLOOKUP($D2328,metadata!$B$2:$S$450,18,FALSE)</f>
        <v>0</v>
      </c>
      <c r="V2328">
        <f>VLOOKUP($D2328,metadata!$B$2:$Z$450,19,FALSE)</f>
        <v>25</v>
      </c>
      <c r="W2328" t="str">
        <f>VLOOKUP($D2328,metadata!$B$2:$Z$450,20,FALSE)</f>
        <v>global average</v>
      </c>
      <c r="X2328">
        <f>VLOOKUP($D2328,metadata!$B$2:$Z$450,21,FALSE)</f>
        <v>0</v>
      </c>
      <c r="Y2328">
        <f>VLOOKUP($D2328,metadata!$B$2:$Z$450,22,FALSE)</f>
        <v>19</v>
      </c>
      <c r="Z2328">
        <f>VLOOKUP($D2328,metadata!$B$2:$Z$450,23,FALSE)</f>
        <v>0</v>
      </c>
      <c r="AA2328">
        <f>VLOOKUP($D2328,metadata!$B$2:$Z$450,24,FALSE)</f>
        <v>0</v>
      </c>
      <c r="AB2328">
        <f>VLOOKUP($D2328,metadata!$B$2:$Z$450,25,FALSE)</f>
        <v>0</v>
      </c>
    </row>
    <row r="2329" spans="3:28" x14ac:dyDescent="0.3">
      <c r="C2329">
        <v>2328</v>
      </c>
      <c r="D2329" s="11" t="str">
        <f t="shared" si="36"/>
        <v>19- Fuchu</v>
      </c>
      <c r="E2329" t="str">
        <f>VLOOKUP($D2329,metadata!$B$2:$S$450,2,FALSE)</f>
        <v>Kato, Y</v>
      </c>
      <c r="F2329" t="str">
        <f>VLOOKUP($D2329,metadata!$B$2:$S$450,3,FALSE)</f>
        <v>Geographic variation in photoperiodic response for the induction of pupal diapause in the Aristolochia-feeding butterfly Atrophaneura alcinous</v>
      </c>
      <c r="G2329" t="str">
        <f>VLOOKUP($D2329,metadata!$B$2:$S$450,4,FALSE)</f>
        <v>10.1303/aez.2005.347</v>
      </c>
      <c r="H2329" t="str">
        <f>VLOOKUP($D2329,metadata!$B$2:$S$450,5,FALSE)</f>
        <v>y</v>
      </c>
      <c r="I2329" t="str">
        <f>VLOOKUP($D2329,metadata!$B$2:$S$450,6,FALSE)</f>
        <v>a</v>
      </c>
      <c r="J2329" t="str">
        <f>VLOOKUP($D2329,metadata!$B$2:$S$450,7,FALSE)</f>
        <v>i</v>
      </c>
      <c r="K2329">
        <f>VLOOKUP($D2329,metadata!$B$2:$S$450,8,FALSE)</f>
        <v>7</v>
      </c>
      <c r="L2329">
        <f>VLOOKUP($D2329,metadata!$B$2:$S$450,9,FALSE)</f>
        <v>5</v>
      </c>
      <c r="M2329">
        <f>VLOOKUP($D2329,metadata!$B$2:$S$450,10,FALSE)</f>
        <v>0</v>
      </c>
      <c r="N2329" t="str">
        <f>VLOOKUP($D2329,metadata!$B$2:$S$450,11,FALSE)</f>
        <v>Atrophaneura alcinous</v>
      </c>
      <c r="O2329" t="str">
        <f>VLOOKUP($D2329,metadata!$B$2:$S$450,12,FALSE)</f>
        <v>lepidoptera</v>
      </c>
      <c r="P2329" t="str">
        <f>VLOOKUP($D2329,metadata!$B$2:$S$450,13,FALSE)</f>
        <v xml:space="preserve"> Fuchu</v>
      </c>
      <c r="Q2329">
        <f>VLOOKUP($D2329,metadata!$B$2:$S$450,14,FALSE)</f>
        <v>35.668968999999997</v>
      </c>
      <c r="R2329">
        <f>VLOOKUP($D2329,metadata!$B$2:$S$450,15,FALSE)</f>
        <v>139.47766899999999</v>
      </c>
      <c r="S2329">
        <f>VLOOKUP($D2329,metadata!$B$2:$S$450,16,FALSE)</f>
        <v>0.05</v>
      </c>
      <c r="T2329">
        <f>VLOOKUP($D2329,metadata!$B$2:$S$450,17,FALSE)</f>
        <v>50</v>
      </c>
      <c r="U2329">
        <f>VLOOKUP($D2329,metadata!$B$2:$S$450,18,FALSE)</f>
        <v>0</v>
      </c>
      <c r="V2329">
        <f>VLOOKUP($D2329,metadata!$B$2:$Z$450,19,FALSE)</f>
        <v>25</v>
      </c>
      <c r="W2329" t="str">
        <f>VLOOKUP($D2329,metadata!$B$2:$Z$450,20,FALSE)</f>
        <v>global average</v>
      </c>
      <c r="X2329">
        <f>VLOOKUP($D2329,metadata!$B$2:$Z$450,21,FALSE)</f>
        <v>0</v>
      </c>
      <c r="Y2329">
        <f>VLOOKUP($D2329,metadata!$B$2:$Z$450,22,FALSE)</f>
        <v>19</v>
      </c>
      <c r="Z2329">
        <f>VLOOKUP($D2329,metadata!$B$2:$Z$450,23,FALSE)</f>
        <v>0</v>
      </c>
      <c r="AA2329">
        <f>VLOOKUP($D2329,metadata!$B$2:$Z$450,24,FALSE)</f>
        <v>0</v>
      </c>
      <c r="AB2329">
        <f>VLOOKUP($D2329,metadata!$B$2:$Z$450,25,FALSE)</f>
        <v>0</v>
      </c>
    </row>
    <row r="2330" spans="3:28" x14ac:dyDescent="0.3">
      <c r="C2330">
        <v>2329</v>
      </c>
      <c r="D2330" s="11" t="str">
        <f t="shared" si="36"/>
        <v>19- Fuchu</v>
      </c>
      <c r="E2330" t="str">
        <f>VLOOKUP($D2330,metadata!$B$2:$S$450,2,FALSE)</f>
        <v>Kato, Y</v>
      </c>
      <c r="F2330" t="str">
        <f>VLOOKUP($D2330,metadata!$B$2:$S$450,3,FALSE)</f>
        <v>Geographic variation in photoperiodic response for the induction of pupal diapause in the Aristolochia-feeding butterfly Atrophaneura alcinous</v>
      </c>
      <c r="G2330" t="str">
        <f>VLOOKUP($D2330,metadata!$B$2:$S$450,4,FALSE)</f>
        <v>10.1303/aez.2005.347</v>
      </c>
      <c r="H2330" t="str">
        <f>VLOOKUP($D2330,metadata!$B$2:$S$450,5,FALSE)</f>
        <v>y</v>
      </c>
      <c r="I2330" t="str">
        <f>VLOOKUP($D2330,metadata!$B$2:$S$450,6,FALSE)</f>
        <v>a</v>
      </c>
      <c r="J2330" t="str">
        <f>VLOOKUP($D2330,metadata!$B$2:$S$450,7,FALSE)</f>
        <v>i</v>
      </c>
      <c r="K2330">
        <f>VLOOKUP($D2330,metadata!$B$2:$S$450,8,FALSE)</f>
        <v>7</v>
      </c>
      <c r="L2330">
        <f>VLOOKUP($D2330,metadata!$B$2:$S$450,9,FALSE)</f>
        <v>5</v>
      </c>
      <c r="M2330">
        <f>VLOOKUP($D2330,metadata!$B$2:$S$450,10,FALSE)</f>
        <v>0</v>
      </c>
      <c r="N2330" t="str">
        <f>VLOOKUP($D2330,metadata!$B$2:$S$450,11,FALSE)</f>
        <v>Atrophaneura alcinous</v>
      </c>
      <c r="O2330" t="str">
        <f>VLOOKUP($D2330,metadata!$B$2:$S$450,12,FALSE)</f>
        <v>lepidoptera</v>
      </c>
      <c r="P2330" t="str">
        <f>VLOOKUP($D2330,metadata!$B$2:$S$450,13,FALSE)</f>
        <v xml:space="preserve"> Fuchu</v>
      </c>
      <c r="Q2330">
        <f>VLOOKUP($D2330,metadata!$B$2:$S$450,14,FALSE)</f>
        <v>35.668968999999997</v>
      </c>
      <c r="R2330">
        <f>VLOOKUP($D2330,metadata!$B$2:$S$450,15,FALSE)</f>
        <v>139.47766899999999</v>
      </c>
      <c r="S2330">
        <f>VLOOKUP($D2330,metadata!$B$2:$S$450,16,FALSE)</f>
        <v>0.05</v>
      </c>
      <c r="T2330">
        <f>VLOOKUP($D2330,metadata!$B$2:$S$450,17,FALSE)</f>
        <v>50</v>
      </c>
      <c r="U2330">
        <f>VLOOKUP($D2330,metadata!$B$2:$S$450,18,FALSE)</f>
        <v>0</v>
      </c>
      <c r="V2330">
        <f>VLOOKUP($D2330,metadata!$B$2:$Z$450,19,FALSE)</f>
        <v>25</v>
      </c>
      <c r="W2330" t="str">
        <f>VLOOKUP($D2330,metadata!$B$2:$Z$450,20,FALSE)</f>
        <v>global average</v>
      </c>
      <c r="X2330">
        <f>VLOOKUP($D2330,metadata!$B$2:$Z$450,21,FALSE)</f>
        <v>0</v>
      </c>
      <c r="Y2330">
        <f>VLOOKUP($D2330,metadata!$B$2:$Z$450,22,FALSE)</f>
        <v>19</v>
      </c>
      <c r="Z2330">
        <f>VLOOKUP($D2330,metadata!$B$2:$Z$450,23,FALSE)</f>
        <v>0</v>
      </c>
      <c r="AA2330">
        <f>VLOOKUP($D2330,metadata!$B$2:$Z$450,24,FALSE)</f>
        <v>0</v>
      </c>
      <c r="AB2330">
        <f>VLOOKUP($D2330,metadata!$B$2:$Z$450,25,FALSE)</f>
        <v>0</v>
      </c>
    </row>
    <row r="2331" spans="3:28" x14ac:dyDescent="0.3">
      <c r="C2331">
        <v>2330</v>
      </c>
      <c r="D2331" s="11" t="str">
        <f t="shared" si="36"/>
        <v>19- Fuchu</v>
      </c>
      <c r="E2331" t="str">
        <f>VLOOKUP($D2331,metadata!$B$2:$S$450,2,FALSE)</f>
        <v>Kato, Y</v>
      </c>
      <c r="F2331" t="str">
        <f>VLOOKUP($D2331,metadata!$B$2:$S$450,3,FALSE)</f>
        <v>Geographic variation in photoperiodic response for the induction of pupal diapause in the Aristolochia-feeding butterfly Atrophaneura alcinous</v>
      </c>
      <c r="G2331" t="str">
        <f>VLOOKUP($D2331,metadata!$B$2:$S$450,4,FALSE)</f>
        <v>10.1303/aez.2005.347</v>
      </c>
      <c r="H2331" t="str">
        <f>VLOOKUP($D2331,metadata!$B$2:$S$450,5,FALSE)</f>
        <v>y</v>
      </c>
      <c r="I2331" t="str">
        <f>VLOOKUP($D2331,metadata!$B$2:$S$450,6,FALSE)</f>
        <v>a</v>
      </c>
      <c r="J2331" t="str">
        <f>VLOOKUP($D2331,metadata!$B$2:$S$450,7,FALSE)</f>
        <v>i</v>
      </c>
      <c r="K2331">
        <f>VLOOKUP($D2331,metadata!$B$2:$S$450,8,FALSE)</f>
        <v>7</v>
      </c>
      <c r="L2331">
        <f>VLOOKUP($D2331,metadata!$B$2:$S$450,9,FALSE)</f>
        <v>5</v>
      </c>
      <c r="M2331">
        <f>VLOOKUP($D2331,metadata!$B$2:$S$450,10,FALSE)</f>
        <v>0</v>
      </c>
      <c r="N2331" t="str">
        <f>VLOOKUP($D2331,metadata!$B$2:$S$450,11,FALSE)</f>
        <v>Atrophaneura alcinous</v>
      </c>
      <c r="O2331" t="str">
        <f>VLOOKUP($D2331,metadata!$B$2:$S$450,12,FALSE)</f>
        <v>lepidoptera</v>
      </c>
      <c r="P2331" t="str">
        <f>VLOOKUP($D2331,metadata!$B$2:$S$450,13,FALSE)</f>
        <v xml:space="preserve"> Fuchu</v>
      </c>
      <c r="Q2331">
        <f>VLOOKUP($D2331,metadata!$B$2:$S$450,14,FALSE)</f>
        <v>35.668968999999997</v>
      </c>
      <c r="R2331">
        <f>VLOOKUP($D2331,metadata!$B$2:$S$450,15,FALSE)</f>
        <v>139.47766899999999</v>
      </c>
      <c r="S2331">
        <f>VLOOKUP($D2331,metadata!$B$2:$S$450,16,FALSE)</f>
        <v>0.05</v>
      </c>
      <c r="T2331">
        <f>VLOOKUP($D2331,metadata!$B$2:$S$450,17,FALSE)</f>
        <v>50</v>
      </c>
      <c r="U2331">
        <f>VLOOKUP($D2331,metadata!$B$2:$S$450,18,FALSE)</f>
        <v>0</v>
      </c>
      <c r="V2331">
        <f>VLOOKUP($D2331,metadata!$B$2:$Z$450,19,FALSE)</f>
        <v>25</v>
      </c>
      <c r="W2331" t="str">
        <f>VLOOKUP($D2331,metadata!$B$2:$Z$450,20,FALSE)</f>
        <v>global average</v>
      </c>
      <c r="X2331">
        <f>VLOOKUP($D2331,metadata!$B$2:$Z$450,21,FALSE)</f>
        <v>0</v>
      </c>
      <c r="Y2331">
        <f>VLOOKUP($D2331,metadata!$B$2:$Z$450,22,FALSE)</f>
        <v>19</v>
      </c>
      <c r="Z2331">
        <f>VLOOKUP($D2331,metadata!$B$2:$Z$450,23,FALSE)</f>
        <v>0</v>
      </c>
      <c r="AA2331">
        <f>VLOOKUP($D2331,metadata!$B$2:$Z$450,24,FALSE)</f>
        <v>0</v>
      </c>
      <c r="AB2331">
        <f>VLOOKUP($D2331,metadata!$B$2:$Z$450,25,FALSE)</f>
        <v>0</v>
      </c>
    </row>
    <row r="2332" spans="3:28" x14ac:dyDescent="0.3">
      <c r="C2332">
        <v>2331</v>
      </c>
      <c r="D2332" s="11" t="str">
        <f t="shared" si="36"/>
        <v>19- Fuchu</v>
      </c>
      <c r="E2332" t="str">
        <f>VLOOKUP($D2332,metadata!$B$2:$S$450,2,FALSE)</f>
        <v>Kato, Y</v>
      </c>
      <c r="F2332" t="str">
        <f>VLOOKUP($D2332,metadata!$B$2:$S$450,3,FALSE)</f>
        <v>Geographic variation in photoperiodic response for the induction of pupal diapause in the Aristolochia-feeding butterfly Atrophaneura alcinous</v>
      </c>
      <c r="G2332" t="str">
        <f>VLOOKUP($D2332,metadata!$B$2:$S$450,4,FALSE)</f>
        <v>10.1303/aez.2005.347</v>
      </c>
      <c r="H2332" t="str">
        <f>VLOOKUP($D2332,metadata!$B$2:$S$450,5,FALSE)</f>
        <v>y</v>
      </c>
      <c r="I2332" t="str">
        <f>VLOOKUP($D2332,metadata!$B$2:$S$450,6,FALSE)</f>
        <v>a</v>
      </c>
      <c r="J2332" t="str">
        <f>VLOOKUP($D2332,metadata!$B$2:$S$450,7,FALSE)</f>
        <v>i</v>
      </c>
      <c r="K2332">
        <f>VLOOKUP($D2332,metadata!$B$2:$S$450,8,FALSE)</f>
        <v>7</v>
      </c>
      <c r="L2332">
        <f>VLOOKUP($D2332,metadata!$B$2:$S$450,9,FALSE)</f>
        <v>5</v>
      </c>
      <c r="M2332">
        <f>VLOOKUP($D2332,metadata!$B$2:$S$450,10,FALSE)</f>
        <v>0</v>
      </c>
      <c r="N2332" t="str">
        <f>VLOOKUP($D2332,metadata!$B$2:$S$450,11,FALSE)</f>
        <v>Atrophaneura alcinous</v>
      </c>
      <c r="O2332" t="str">
        <f>VLOOKUP($D2332,metadata!$B$2:$S$450,12,FALSE)</f>
        <v>lepidoptera</v>
      </c>
      <c r="P2332" t="str">
        <f>VLOOKUP($D2332,metadata!$B$2:$S$450,13,FALSE)</f>
        <v xml:space="preserve"> Fuchu</v>
      </c>
      <c r="Q2332">
        <f>VLOOKUP($D2332,metadata!$B$2:$S$450,14,FALSE)</f>
        <v>35.668968999999997</v>
      </c>
      <c r="R2332">
        <f>VLOOKUP($D2332,metadata!$B$2:$S$450,15,FALSE)</f>
        <v>139.47766899999999</v>
      </c>
      <c r="S2332">
        <f>VLOOKUP($D2332,metadata!$B$2:$S$450,16,FALSE)</f>
        <v>0.05</v>
      </c>
      <c r="T2332">
        <f>VLOOKUP($D2332,metadata!$B$2:$S$450,17,FALSE)</f>
        <v>50</v>
      </c>
      <c r="U2332">
        <f>VLOOKUP($D2332,metadata!$B$2:$S$450,18,FALSE)</f>
        <v>0</v>
      </c>
      <c r="V2332">
        <f>VLOOKUP($D2332,metadata!$B$2:$Z$450,19,FALSE)</f>
        <v>25</v>
      </c>
      <c r="W2332" t="str">
        <f>VLOOKUP($D2332,metadata!$B$2:$Z$450,20,FALSE)</f>
        <v>global average</v>
      </c>
      <c r="X2332">
        <f>VLOOKUP($D2332,metadata!$B$2:$Z$450,21,FALSE)</f>
        <v>0</v>
      </c>
      <c r="Y2332">
        <f>VLOOKUP($D2332,metadata!$B$2:$Z$450,22,FALSE)</f>
        <v>19</v>
      </c>
      <c r="Z2332">
        <f>VLOOKUP($D2332,metadata!$B$2:$Z$450,23,FALSE)</f>
        <v>0</v>
      </c>
      <c r="AA2332">
        <f>VLOOKUP($D2332,metadata!$B$2:$Z$450,24,FALSE)</f>
        <v>0</v>
      </c>
      <c r="AB2332">
        <f>VLOOKUP($D2332,metadata!$B$2:$Z$450,25,FALSE)</f>
        <v>0</v>
      </c>
    </row>
    <row r="2333" spans="3:28" x14ac:dyDescent="0.3">
      <c r="C2333">
        <v>2332</v>
      </c>
      <c r="D2333" s="11" t="str">
        <f t="shared" si="36"/>
        <v>19- Fuchu</v>
      </c>
      <c r="E2333" t="str">
        <f>VLOOKUP($D2333,metadata!$B$2:$S$450,2,FALSE)</f>
        <v>Kato, Y</v>
      </c>
      <c r="F2333" t="str">
        <f>VLOOKUP($D2333,metadata!$B$2:$S$450,3,FALSE)</f>
        <v>Geographic variation in photoperiodic response for the induction of pupal diapause in the Aristolochia-feeding butterfly Atrophaneura alcinous</v>
      </c>
      <c r="G2333" t="str">
        <f>VLOOKUP($D2333,metadata!$B$2:$S$450,4,FALSE)</f>
        <v>10.1303/aez.2005.347</v>
      </c>
      <c r="H2333" t="str">
        <f>VLOOKUP($D2333,metadata!$B$2:$S$450,5,FALSE)</f>
        <v>y</v>
      </c>
      <c r="I2333" t="str">
        <f>VLOOKUP($D2333,metadata!$B$2:$S$450,6,FALSE)</f>
        <v>a</v>
      </c>
      <c r="J2333" t="str">
        <f>VLOOKUP($D2333,metadata!$B$2:$S$450,7,FALSE)</f>
        <v>i</v>
      </c>
      <c r="K2333">
        <f>VLOOKUP($D2333,metadata!$B$2:$S$450,8,FALSE)</f>
        <v>7</v>
      </c>
      <c r="L2333">
        <f>VLOOKUP($D2333,metadata!$B$2:$S$450,9,FALSE)</f>
        <v>5</v>
      </c>
      <c r="M2333">
        <f>VLOOKUP($D2333,metadata!$B$2:$S$450,10,FALSE)</f>
        <v>0</v>
      </c>
      <c r="N2333" t="str">
        <f>VLOOKUP($D2333,metadata!$B$2:$S$450,11,FALSE)</f>
        <v>Atrophaneura alcinous</v>
      </c>
      <c r="O2333" t="str">
        <f>VLOOKUP($D2333,metadata!$B$2:$S$450,12,FALSE)</f>
        <v>lepidoptera</v>
      </c>
      <c r="P2333" t="str">
        <f>VLOOKUP($D2333,metadata!$B$2:$S$450,13,FALSE)</f>
        <v xml:space="preserve"> Fuchu</v>
      </c>
      <c r="Q2333">
        <f>VLOOKUP($D2333,metadata!$B$2:$S$450,14,FALSE)</f>
        <v>35.668968999999997</v>
      </c>
      <c r="R2333">
        <f>VLOOKUP($D2333,metadata!$B$2:$S$450,15,FALSE)</f>
        <v>139.47766899999999</v>
      </c>
      <c r="S2333">
        <f>VLOOKUP($D2333,metadata!$B$2:$S$450,16,FALSE)</f>
        <v>0.05</v>
      </c>
      <c r="T2333">
        <f>VLOOKUP($D2333,metadata!$B$2:$S$450,17,FALSE)</f>
        <v>50</v>
      </c>
      <c r="U2333">
        <f>VLOOKUP($D2333,metadata!$B$2:$S$450,18,FALSE)</f>
        <v>0</v>
      </c>
      <c r="V2333">
        <f>VLOOKUP($D2333,metadata!$B$2:$Z$450,19,FALSE)</f>
        <v>25</v>
      </c>
      <c r="W2333" t="str">
        <f>VLOOKUP($D2333,metadata!$B$2:$Z$450,20,FALSE)</f>
        <v>global average</v>
      </c>
      <c r="X2333">
        <f>VLOOKUP($D2333,metadata!$B$2:$Z$450,21,FALSE)</f>
        <v>0</v>
      </c>
      <c r="Y2333">
        <f>VLOOKUP($D2333,metadata!$B$2:$Z$450,22,FALSE)</f>
        <v>19</v>
      </c>
      <c r="Z2333">
        <f>VLOOKUP($D2333,metadata!$B$2:$Z$450,23,FALSE)</f>
        <v>0</v>
      </c>
      <c r="AA2333">
        <f>VLOOKUP($D2333,metadata!$B$2:$Z$450,24,FALSE)</f>
        <v>0</v>
      </c>
      <c r="AB2333">
        <f>VLOOKUP($D2333,metadata!$B$2:$Z$450,25,FALSE)</f>
        <v>0</v>
      </c>
    </row>
    <row r="2334" spans="3:28" x14ac:dyDescent="0.3">
      <c r="C2334">
        <v>2333</v>
      </c>
      <c r="D2334" s="11" t="str">
        <f t="shared" si="36"/>
        <v>19- Fuchu</v>
      </c>
      <c r="E2334" t="str">
        <f>VLOOKUP($D2334,metadata!$B$2:$S$450,2,FALSE)</f>
        <v>Kato, Y</v>
      </c>
      <c r="F2334" t="str">
        <f>VLOOKUP($D2334,metadata!$B$2:$S$450,3,FALSE)</f>
        <v>Geographic variation in photoperiodic response for the induction of pupal diapause in the Aristolochia-feeding butterfly Atrophaneura alcinous</v>
      </c>
      <c r="G2334" t="str">
        <f>VLOOKUP($D2334,metadata!$B$2:$S$450,4,FALSE)</f>
        <v>10.1303/aez.2005.347</v>
      </c>
      <c r="H2334" t="str">
        <f>VLOOKUP($D2334,metadata!$B$2:$S$450,5,FALSE)</f>
        <v>y</v>
      </c>
      <c r="I2334" t="str">
        <f>VLOOKUP($D2334,metadata!$B$2:$S$450,6,FALSE)</f>
        <v>a</v>
      </c>
      <c r="J2334" t="str">
        <f>VLOOKUP($D2334,metadata!$B$2:$S$450,7,FALSE)</f>
        <v>i</v>
      </c>
      <c r="K2334">
        <f>VLOOKUP($D2334,metadata!$B$2:$S$450,8,FALSE)</f>
        <v>7</v>
      </c>
      <c r="L2334">
        <f>VLOOKUP($D2334,metadata!$B$2:$S$450,9,FALSE)</f>
        <v>5</v>
      </c>
      <c r="M2334">
        <f>VLOOKUP($D2334,metadata!$B$2:$S$450,10,FALSE)</f>
        <v>0</v>
      </c>
      <c r="N2334" t="str">
        <f>VLOOKUP($D2334,metadata!$B$2:$S$450,11,FALSE)</f>
        <v>Atrophaneura alcinous</v>
      </c>
      <c r="O2334" t="str">
        <f>VLOOKUP($D2334,metadata!$B$2:$S$450,12,FALSE)</f>
        <v>lepidoptera</v>
      </c>
      <c r="P2334" t="str">
        <f>VLOOKUP($D2334,metadata!$B$2:$S$450,13,FALSE)</f>
        <v xml:space="preserve"> Fuchu</v>
      </c>
      <c r="Q2334">
        <f>VLOOKUP($D2334,metadata!$B$2:$S$450,14,FALSE)</f>
        <v>35.668968999999997</v>
      </c>
      <c r="R2334">
        <f>VLOOKUP($D2334,metadata!$B$2:$S$450,15,FALSE)</f>
        <v>139.47766899999999</v>
      </c>
      <c r="S2334">
        <f>VLOOKUP($D2334,metadata!$B$2:$S$450,16,FALSE)</f>
        <v>0.05</v>
      </c>
      <c r="T2334">
        <f>VLOOKUP($D2334,metadata!$B$2:$S$450,17,FALSE)</f>
        <v>50</v>
      </c>
      <c r="U2334">
        <f>VLOOKUP($D2334,metadata!$B$2:$S$450,18,FALSE)</f>
        <v>0</v>
      </c>
      <c r="V2334">
        <f>VLOOKUP($D2334,metadata!$B$2:$Z$450,19,FALSE)</f>
        <v>25</v>
      </c>
      <c r="W2334" t="str">
        <f>VLOOKUP($D2334,metadata!$B$2:$Z$450,20,FALSE)</f>
        <v>global average</v>
      </c>
      <c r="X2334">
        <f>VLOOKUP($D2334,metadata!$B$2:$Z$450,21,FALSE)</f>
        <v>0</v>
      </c>
      <c r="Y2334">
        <f>VLOOKUP($D2334,metadata!$B$2:$Z$450,22,FALSE)</f>
        <v>19</v>
      </c>
      <c r="Z2334">
        <f>VLOOKUP($D2334,metadata!$B$2:$Z$450,23,FALSE)</f>
        <v>0</v>
      </c>
      <c r="AA2334">
        <f>VLOOKUP($D2334,metadata!$B$2:$Z$450,24,FALSE)</f>
        <v>0</v>
      </c>
      <c r="AB2334">
        <f>VLOOKUP($D2334,metadata!$B$2:$Z$450,25,FALSE)</f>
        <v>0</v>
      </c>
    </row>
    <row r="2335" spans="3:28" x14ac:dyDescent="0.3">
      <c r="C2335">
        <v>2334</v>
      </c>
      <c r="D2335" s="11" t="str">
        <f t="shared" si="36"/>
        <v>19- Fuchu</v>
      </c>
      <c r="E2335" t="str">
        <f>VLOOKUP($D2335,metadata!$B$2:$S$450,2,FALSE)</f>
        <v>Kato, Y</v>
      </c>
      <c r="F2335" t="str">
        <f>VLOOKUP($D2335,metadata!$B$2:$S$450,3,FALSE)</f>
        <v>Geographic variation in photoperiodic response for the induction of pupal diapause in the Aristolochia-feeding butterfly Atrophaneura alcinous</v>
      </c>
      <c r="G2335" t="str">
        <f>VLOOKUP($D2335,metadata!$B$2:$S$450,4,FALSE)</f>
        <v>10.1303/aez.2005.347</v>
      </c>
      <c r="H2335" t="str">
        <f>VLOOKUP($D2335,metadata!$B$2:$S$450,5,FALSE)</f>
        <v>y</v>
      </c>
      <c r="I2335" t="str">
        <f>VLOOKUP($D2335,metadata!$B$2:$S$450,6,FALSE)</f>
        <v>a</v>
      </c>
      <c r="J2335" t="str">
        <f>VLOOKUP($D2335,metadata!$B$2:$S$450,7,FALSE)</f>
        <v>i</v>
      </c>
      <c r="K2335">
        <f>VLOOKUP($D2335,metadata!$B$2:$S$450,8,FALSE)</f>
        <v>7</v>
      </c>
      <c r="L2335">
        <f>VLOOKUP($D2335,metadata!$B$2:$S$450,9,FALSE)</f>
        <v>5</v>
      </c>
      <c r="M2335">
        <f>VLOOKUP($D2335,metadata!$B$2:$S$450,10,FALSE)</f>
        <v>0</v>
      </c>
      <c r="N2335" t="str">
        <f>VLOOKUP($D2335,metadata!$B$2:$S$450,11,FALSE)</f>
        <v>Atrophaneura alcinous</v>
      </c>
      <c r="O2335" t="str">
        <f>VLOOKUP($D2335,metadata!$B$2:$S$450,12,FALSE)</f>
        <v>lepidoptera</v>
      </c>
      <c r="P2335" t="str">
        <f>VLOOKUP($D2335,metadata!$B$2:$S$450,13,FALSE)</f>
        <v xml:space="preserve"> Fuchu</v>
      </c>
      <c r="Q2335">
        <f>VLOOKUP($D2335,metadata!$B$2:$S$450,14,FALSE)</f>
        <v>35.668968999999997</v>
      </c>
      <c r="R2335">
        <f>VLOOKUP($D2335,metadata!$B$2:$S$450,15,FALSE)</f>
        <v>139.47766899999999</v>
      </c>
      <c r="S2335">
        <f>VLOOKUP($D2335,metadata!$B$2:$S$450,16,FALSE)</f>
        <v>0.05</v>
      </c>
      <c r="T2335">
        <f>VLOOKUP($D2335,metadata!$B$2:$S$450,17,FALSE)</f>
        <v>50</v>
      </c>
      <c r="U2335">
        <f>VLOOKUP($D2335,metadata!$B$2:$S$450,18,FALSE)</f>
        <v>0</v>
      </c>
      <c r="V2335">
        <f>VLOOKUP($D2335,metadata!$B$2:$Z$450,19,FALSE)</f>
        <v>25</v>
      </c>
      <c r="W2335" t="str">
        <f>VLOOKUP($D2335,metadata!$B$2:$Z$450,20,FALSE)</f>
        <v>global average</v>
      </c>
      <c r="X2335">
        <f>VLOOKUP($D2335,metadata!$B$2:$Z$450,21,FALSE)</f>
        <v>0</v>
      </c>
      <c r="Y2335">
        <f>VLOOKUP($D2335,metadata!$B$2:$Z$450,22,FALSE)</f>
        <v>19</v>
      </c>
      <c r="Z2335">
        <f>VLOOKUP($D2335,metadata!$B$2:$Z$450,23,FALSE)</f>
        <v>0</v>
      </c>
      <c r="AA2335">
        <f>VLOOKUP($D2335,metadata!$B$2:$Z$450,24,FALSE)</f>
        <v>0</v>
      </c>
      <c r="AB2335">
        <f>VLOOKUP($D2335,metadata!$B$2:$Z$450,25,FALSE)</f>
        <v>0</v>
      </c>
    </row>
    <row r="2336" spans="3:28" x14ac:dyDescent="0.3">
      <c r="C2336">
        <v>2335</v>
      </c>
      <c r="D2336" s="11" t="str">
        <f t="shared" si="36"/>
        <v>19- Fuchu</v>
      </c>
      <c r="E2336" t="str">
        <f>VLOOKUP($D2336,metadata!$B$2:$S$450,2,FALSE)</f>
        <v>Kato, Y</v>
      </c>
      <c r="F2336" t="str">
        <f>VLOOKUP($D2336,metadata!$B$2:$S$450,3,FALSE)</f>
        <v>Geographic variation in photoperiodic response for the induction of pupal diapause in the Aristolochia-feeding butterfly Atrophaneura alcinous</v>
      </c>
      <c r="G2336" t="str">
        <f>VLOOKUP($D2336,metadata!$B$2:$S$450,4,FALSE)</f>
        <v>10.1303/aez.2005.347</v>
      </c>
      <c r="H2336" t="str">
        <f>VLOOKUP($D2336,metadata!$B$2:$S$450,5,FALSE)</f>
        <v>y</v>
      </c>
      <c r="I2336" t="str">
        <f>VLOOKUP($D2336,metadata!$B$2:$S$450,6,FALSE)</f>
        <v>a</v>
      </c>
      <c r="J2336" t="str">
        <f>VLOOKUP($D2336,metadata!$B$2:$S$450,7,FALSE)</f>
        <v>i</v>
      </c>
      <c r="K2336">
        <f>VLOOKUP($D2336,metadata!$B$2:$S$450,8,FALSE)</f>
        <v>7</v>
      </c>
      <c r="L2336">
        <f>VLOOKUP($D2336,metadata!$B$2:$S$450,9,FALSE)</f>
        <v>5</v>
      </c>
      <c r="M2336">
        <f>VLOOKUP($D2336,metadata!$B$2:$S$450,10,FALSE)</f>
        <v>0</v>
      </c>
      <c r="N2336" t="str">
        <f>VLOOKUP($D2336,metadata!$B$2:$S$450,11,FALSE)</f>
        <v>Atrophaneura alcinous</v>
      </c>
      <c r="O2336" t="str">
        <f>VLOOKUP($D2336,metadata!$B$2:$S$450,12,FALSE)</f>
        <v>lepidoptera</v>
      </c>
      <c r="P2336" t="str">
        <f>VLOOKUP($D2336,metadata!$B$2:$S$450,13,FALSE)</f>
        <v xml:space="preserve"> Fuchu</v>
      </c>
      <c r="Q2336">
        <f>VLOOKUP($D2336,metadata!$B$2:$S$450,14,FALSE)</f>
        <v>35.668968999999997</v>
      </c>
      <c r="R2336">
        <f>VLOOKUP($D2336,metadata!$B$2:$S$450,15,FALSE)</f>
        <v>139.47766899999999</v>
      </c>
      <c r="S2336">
        <f>VLOOKUP($D2336,metadata!$B$2:$S$450,16,FALSE)</f>
        <v>0.05</v>
      </c>
      <c r="T2336">
        <f>VLOOKUP($D2336,metadata!$B$2:$S$450,17,FALSE)</f>
        <v>50</v>
      </c>
      <c r="U2336">
        <f>VLOOKUP($D2336,metadata!$B$2:$S$450,18,FALSE)</f>
        <v>0</v>
      </c>
      <c r="V2336">
        <f>VLOOKUP($D2336,metadata!$B$2:$Z$450,19,FALSE)</f>
        <v>25</v>
      </c>
      <c r="W2336" t="str">
        <f>VLOOKUP($D2336,metadata!$B$2:$Z$450,20,FALSE)</f>
        <v>global average</v>
      </c>
      <c r="X2336">
        <f>VLOOKUP($D2336,metadata!$B$2:$Z$450,21,FALSE)</f>
        <v>0</v>
      </c>
      <c r="Y2336">
        <f>VLOOKUP($D2336,metadata!$B$2:$Z$450,22,FALSE)</f>
        <v>19</v>
      </c>
      <c r="Z2336">
        <f>VLOOKUP($D2336,metadata!$B$2:$Z$450,23,FALSE)</f>
        <v>0</v>
      </c>
      <c r="AA2336">
        <f>VLOOKUP($D2336,metadata!$B$2:$Z$450,24,FALSE)</f>
        <v>0</v>
      </c>
      <c r="AB2336">
        <f>VLOOKUP($D2336,metadata!$B$2:$Z$450,25,FALSE)</f>
        <v>0</v>
      </c>
    </row>
    <row r="2337" spans="3:28" x14ac:dyDescent="0.3">
      <c r="C2337">
        <v>2336</v>
      </c>
      <c r="D2337" s="11" t="str">
        <f t="shared" si="36"/>
        <v>19- Fuchu</v>
      </c>
      <c r="E2337" t="str">
        <f>VLOOKUP($D2337,metadata!$B$2:$S$450,2,FALSE)</f>
        <v>Kato, Y</v>
      </c>
      <c r="F2337" t="str">
        <f>VLOOKUP($D2337,metadata!$B$2:$S$450,3,FALSE)</f>
        <v>Geographic variation in photoperiodic response for the induction of pupal diapause in the Aristolochia-feeding butterfly Atrophaneura alcinous</v>
      </c>
      <c r="G2337" t="str">
        <f>VLOOKUP($D2337,metadata!$B$2:$S$450,4,FALSE)</f>
        <v>10.1303/aez.2005.347</v>
      </c>
      <c r="H2337" t="str">
        <f>VLOOKUP($D2337,metadata!$B$2:$S$450,5,FALSE)</f>
        <v>y</v>
      </c>
      <c r="I2337" t="str">
        <f>VLOOKUP($D2337,metadata!$B$2:$S$450,6,FALSE)</f>
        <v>a</v>
      </c>
      <c r="J2337" t="str">
        <f>VLOOKUP($D2337,metadata!$B$2:$S$450,7,FALSE)</f>
        <v>i</v>
      </c>
      <c r="K2337">
        <f>VLOOKUP($D2337,metadata!$B$2:$S$450,8,FALSE)</f>
        <v>7</v>
      </c>
      <c r="L2337">
        <f>VLOOKUP($D2337,metadata!$B$2:$S$450,9,FALSE)</f>
        <v>5</v>
      </c>
      <c r="M2337">
        <f>VLOOKUP($D2337,metadata!$B$2:$S$450,10,FALSE)</f>
        <v>0</v>
      </c>
      <c r="N2337" t="str">
        <f>VLOOKUP($D2337,metadata!$B$2:$S$450,11,FALSE)</f>
        <v>Atrophaneura alcinous</v>
      </c>
      <c r="O2337" t="str">
        <f>VLOOKUP($D2337,metadata!$B$2:$S$450,12,FALSE)</f>
        <v>lepidoptera</v>
      </c>
      <c r="P2337" t="str">
        <f>VLOOKUP($D2337,metadata!$B$2:$S$450,13,FALSE)</f>
        <v xml:space="preserve"> Fuchu</v>
      </c>
      <c r="Q2337">
        <f>VLOOKUP($D2337,metadata!$B$2:$S$450,14,FALSE)</f>
        <v>35.668968999999997</v>
      </c>
      <c r="R2337">
        <f>VLOOKUP($D2337,metadata!$B$2:$S$450,15,FALSE)</f>
        <v>139.47766899999999</v>
      </c>
      <c r="S2337">
        <f>VLOOKUP($D2337,metadata!$B$2:$S$450,16,FALSE)</f>
        <v>0.05</v>
      </c>
      <c r="T2337">
        <f>VLOOKUP($D2337,metadata!$B$2:$S$450,17,FALSE)</f>
        <v>50</v>
      </c>
      <c r="U2337">
        <f>VLOOKUP($D2337,metadata!$B$2:$S$450,18,FALSE)</f>
        <v>0</v>
      </c>
      <c r="V2337">
        <f>VLOOKUP($D2337,metadata!$B$2:$Z$450,19,FALSE)</f>
        <v>25</v>
      </c>
      <c r="W2337" t="str">
        <f>VLOOKUP($D2337,metadata!$B$2:$Z$450,20,FALSE)</f>
        <v>global average</v>
      </c>
      <c r="X2337">
        <f>VLOOKUP($D2337,metadata!$B$2:$Z$450,21,FALSE)</f>
        <v>0</v>
      </c>
      <c r="Y2337">
        <f>VLOOKUP($D2337,metadata!$B$2:$Z$450,22,FALSE)</f>
        <v>19</v>
      </c>
      <c r="Z2337">
        <f>VLOOKUP($D2337,metadata!$B$2:$Z$450,23,FALSE)</f>
        <v>0</v>
      </c>
      <c r="AA2337">
        <f>VLOOKUP($D2337,metadata!$B$2:$Z$450,24,FALSE)</f>
        <v>0</v>
      </c>
      <c r="AB2337">
        <f>VLOOKUP($D2337,metadata!$B$2:$Z$450,25,FALSE)</f>
        <v>0</v>
      </c>
    </row>
    <row r="2338" spans="3:28" x14ac:dyDescent="0.3">
      <c r="C2338">
        <v>2337</v>
      </c>
      <c r="D2338" s="11" t="str">
        <f t="shared" si="36"/>
        <v>19- Fuchu</v>
      </c>
      <c r="E2338" t="str">
        <f>VLOOKUP($D2338,metadata!$B$2:$S$450,2,FALSE)</f>
        <v>Kato, Y</v>
      </c>
      <c r="F2338" t="str">
        <f>VLOOKUP($D2338,metadata!$B$2:$S$450,3,FALSE)</f>
        <v>Geographic variation in photoperiodic response for the induction of pupal diapause in the Aristolochia-feeding butterfly Atrophaneura alcinous</v>
      </c>
      <c r="G2338" t="str">
        <f>VLOOKUP($D2338,metadata!$B$2:$S$450,4,FALSE)</f>
        <v>10.1303/aez.2005.347</v>
      </c>
      <c r="H2338" t="str">
        <f>VLOOKUP($D2338,metadata!$B$2:$S$450,5,FALSE)</f>
        <v>y</v>
      </c>
      <c r="I2338" t="str">
        <f>VLOOKUP($D2338,metadata!$B$2:$S$450,6,FALSE)</f>
        <v>a</v>
      </c>
      <c r="J2338" t="str">
        <f>VLOOKUP($D2338,metadata!$B$2:$S$450,7,FALSE)</f>
        <v>i</v>
      </c>
      <c r="K2338">
        <f>VLOOKUP($D2338,metadata!$B$2:$S$450,8,FALSE)</f>
        <v>7</v>
      </c>
      <c r="L2338">
        <f>VLOOKUP($D2338,metadata!$B$2:$S$450,9,FALSE)</f>
        <v>5</v>
      </c>
      <c r="M2338">
        <f>VLOOKUP($D2338,metadata!$B$2:$S$450,10,FALSE)</f>
        <v>0</v>
      </c>
      <c r="N2338" t="str">
        <f>VLOOKUP($D2338,metadata!$B$2:$S$450,11,FALSE)</f>
        <v>Atrophaneura alcinous</v>
      </c>
      <c r="O2338" t="str">
        <f>VLOOKUP($D2338,metadata!$B$2:$S$450,12,FALSE)</f>
        <v>lepidoptera</v>
      </c>
      <c r="P2338" t="str">
        <f>VLOOKUP($D2338,metadata!$B$2:$S$450,13,FALSE)</f>
        <v xml:space="preserve"> Fuchu</v>
      </c>
      <c r="Q2338">
        <f>VLOOKUP($D2338,metadata!$B$2:$S$450,14,FALSE)</f>
        <v>35.668968999999997</v>
      </c>
      <c r="R2338">
        <f>VLOOKUP($D2338,metadata!$B$2:$S$450,15,FALSE)</f>
        <v>139.47766899999999</v>
      </c>
      <c r="S2338">
        <f>VLOOKUP($D2338,metadata!$B$2:$S$450,16,FALSE)</f>
        <v>0.05</v>
      </c>
      <c r="T2338">
        <f>VLOOKUP($D2338,metadata!$B$2:$S$450,17,FALSE)</f>
        <v>50</v>
      </c>
      <c r="U2338">
        <f>VLOOKUP($D2338,metadata!$B$2:$S$450,18,FALSE)</f>
        <v>0</v>
      </c>
      <c r="V2338">
        <f>VLOOKUP($D2338,metadata!$B$2:$Z$450,19,FALSE)</f>
        <v>25</v>
      </c>
      <c r="W2338" t="str">
        <f>VLOOKUP($D2338,metadata!$B$2:$Z$450,20,FALSE)</f>
        <v>global average</v>
      </c>
      <c r="X2338">
        <f>VLOOKUP($D2338,metadata!$B$2:$Z$450,21,FALSE)</f>
        <v>0</v>
      </c>
      <c r="Y2338">
        <f>VLOOKUP($D2338,metadata!$B$2:$Z$450,22,FALSE)</f>
        <v>19</v>
      </c>
      <c r="Z2338">
        <f>VLOOKUP($D2338,metadata!$B$2:$Z$450,23,FALSE)</f>
        <v>0</v>
      </c>
      <c r="AA2338">
        <f>VLOOKUP($D2338,metadata!$B$2:$Z$450,24,FALSE)</f>
        <v>0</v>
      </c>
      <c r="AB2338">
        <f>VLOOKUP($D2338,metadata!$B$2:$Z$450,25,FALSE)</f>
        <v>0</v>
      </c>
    </row>
    <row r="2339" spans="3:28" x14ac:dyDescent="0.3">
      <c r="C2339">
        <v>2338</v>
      </c>
      <c r="D2339" s="11" t="str">
        <f t="shared" si="36"/>
        <v>19- Fuchu</v>
      </c>
      <c r="E2339" t="str">
        <f>VLOOKUP($D2339,metadata!$B$2:$S$450,2,FALSE)</f>
        <v>Kato, Y</v>
      </c>
      <c r="F2339" t="str">
        <f>VLOOKUP($D2339,metadata!$B$2:$S$450,3,FALSE)</f>
        <v>Geographic variation in photoperiodic response for the induction of pupal diapause in the Aristolochia-feeding butterfly Atrophaneura alcinous</v>
      </c>
      <c r="G2339" t="str">
        <f>VLOOKUP($D2339,metadata!$B$2:$S$450,4,FALSE)</f>
        <v>10.1303/aez.2005.347</v>
      </c>
      <c r="H2339" t="str">
        <f>VLOOKUP($D2339,metadata!$B$2:$S$450,5,FALSE)</f>
        <v>y</v>
      </c>
      <c r="I2339" t="str">
        <f>VLOOKUP($D2339,metadata!$B$2:$S$450,6,FALSE)</f>
        <v>a</v>
      </c>
      <c r="J2339" t="str">
        <f>VLOOKUP($D2339,metadata!$B$2:$S$450,7,FALSE)</f>
        <v>i</v>
      </c>
      <c r="K2339">
        <f>VLOOKUP($D2339,metadata!$B$2:$S$450,8,FALSE)</f>
        <v>7</v>
      </c>
      <c r="L2339">
        <f>VLOOKUP($D2339,metadata!$B$2:$S$450,9,FALSE)</f>
        <v>5</v>
      </c>
      <c r="M2339">
        <f>VLOOKUP($D2339,metadata!$B$2:$S$450,10,FALSE)</f>
        <v>0</v>
      </c>
      <c r="N2339" t="str">
        <f>VLOOKUP($D2339,metadata!$B$2:$S$450,11,FALSE)</f>
        <v>Atrophaneura alcinous</v>
      </c>
      <c r="O2339" t="str">
        <f>VLOOKUP($D2339,metadata!$B$2:$S$450,12,FALSE)</f>
        <v>lepidoptera</v>
      </c>
      <c r="P2339" t="str">
        <f>VLOOKUP($D2339,metadata!$B$2:$S$450,13,FALSE)</f>
        <v xml:space="preserve"> Fuchu</v>
      </c>
      <c r="Q2339">
        <f>VLOOKUP($D2339,metadata!$B$2:$S$450,14,FALSE)</f>
        <v>35.668968999999997</v>
      </c>
      <c r="R2339">
        <f>VLOOKUP($D2339,metadata!$B$2:$S$450,15,FALSE)</f>
        <v>139.47766899999999</v>
      </c>
      <c r="S2339">
        <f>VLOOKUP($D2339,metadata!$B$2:$S$450,16,FALSE)</f>
        <v>0.05</v>
      </c>
      <c r="T2339">
        <f>VLOOKUP($D2339,metadata!$B$2:$S$450,17,FALSE)</f>
        <v>50</v>
      </c>
      <c r="U2339">
        <f>VLOOKUP($D2339,metadata!$B$2:$S$450,18,FALSE)</f>
        <v>0</v>
      </c>
      <c r="V2339">
        <f>VLOOKUP($D2339,metadata!$B$2:$Z$450,19,FALSE)</f>
        <v>25</v>
      </c>
      <c r="W2339" t="str">
        <f>VLOOKUP($D2339,metadata!$B$2:$Z$450,20,FALSE)</f>
        <v>global average</v>
      </c>
      <c r="X2339">
        <f>VLOOKUP($D2339,metadata!$B$2:$Z$450,21,FALSE)</f>
        <v>0</v>
      </c>
      <c r="Y2339">
        <f>VLOOKUP($D2339,metadata!$B$2:$Z$450,22,FALSE)</f>
        <v>19</v>
      </c>
      <c r="Z2339">
        <f>VLOOKUP($D2339,metadata!$B$2:$Z$450,23,FALSE)</f>
        <v>0</v>
      </c>
      <c r="AA2339">
        <f>VLOOKUP($D2339,metadata!$B$2:$Z$450,24,FALSE)</f>
        <v>0</v>
      </c>
      <c r="AB2339">
        <f>VLOOKUP($D2339,metadata!$B$2:$Z$450,25,FALSE)</f>
        <v>0</v>
      </c>
    </row>
    <row r="2340" spans="3:28" x14ac:dyDescent="0.3">
      <c r="C2340">
        <v>2339</v>
      </c>
      <c r="D2340" s="11" t="str">
        <f t="shared" si="36"/>
        <v>19- Fuchu</v>
      </c>
      <c r="E2340" t="str">
        <f>VLOOKUP($D2340,metadata!$B$2:$S$450,2,FALSE)</f>
        <v>Kato, Y</v>
      </c>
      <c r="F2340" t="str">
        <f>VLOOKUP($D2340,metadata!$B$2:$S$450,3,FALSE)</f>
        <v>Geographic variation in photoperiodic response for the induction of pupal diapause in the Aristolochia-feeding butterfly Atrophaneura alcinous</v>
      </c>
      <c r="G2340" t="str">
        <f>VLOOKUP($D2340,metadata!$B$2:$S$450,4,FALSE)</f>
        <v>10.1303/aez.2005.347</v>
      </c>
      <c r="H2340" t="str">
        <f>VLOOKUP($D2340,metadata!$B$2:$S$450,5,FALSE)</f>
        <v>y</v>
      </c>
      <c r="I2340" t="str">
        <f>VLOOKUP($D2340,metadata!$B$2:$S$450,6,FALSE)</f>
        <v>a</v>
      </c>
      <c r="J2340" t="str">
        <f>VLOOKUP($D2340,metadata!$B$2:$S$450,7,FALSE)</f>
        <v>i</v>
      </c>
      <c r="K2340">
        <f>VLOOKUP($D2340,metadata!$B$2:$S$450,8,FALSE)</f>
        <v>7</v>
      </c>
      <c r="L2340">
        <f>VLOOKUP($D2340,metadata!$B$2:$S$450,9,FALSE)</f>
        <v>5</v>
      </c>
      <c r="M2340">
        <f>VLOOKUP($D2340,metadata!$B$2:$S$450,10,FALSE)</f>
        <v>0</v>
      </c>
      <c r="N2340" t="str">
        <f>VLOOKUP($D2340,metadata!$B$2:$S$450,11,FALSE)</f>
        <v>Atrophaneura alcinous</v>
      </c>
      <c r="O2340" t="str">
        <f>VLOOKUP($D2340,metadata!$B$2:$S$450,12,FALSE)</f>
        <v>lepidoptera</v>
      </c>
      <c r="P2340" t="str">
        <f>VLOOKUP($D2340,metadata!$B$2:$S$450,13,FALSE)</f>
        <v xml:space="preserve"> Fuchu</v>
      </c>
      <c r="Q2340">
        <f>VLOOKUP($D2340,metadata!$B$2:$S$450,14,FALSE)</f>
        <v>35.668968999999997</v>
      </c>
      <c r="R2340">
        <f>VLOOKUP($D2340,metadata!$B$2:$S$450,15,FALSE)</f>
        <v>139.47766899999999</v>
      </c>
      <c r="S2340">
        <f>VLOOKUP($D2340,metadata!$B$2:$S$450,16,FALSE)</f>
        <v>0.05</v>
      </c>
      <c r="T2340">
        <f>VLOOKUP($D2340,metadata!$B$2:$S$450,17,FALSE)</f>
        <v>50</v>
      </c>
      <c r="U2340">
        <f>VLOOKUP($D2340,metadata!$B$2:$S$450,18,FALSE)</f>
        <v>0</v>
      </c>
      <c r="V2340">
        <f>VLOOKUP($D2340,metadata!$B$2:$Z$450,19,FALSE)</f>
        <v>25</v>
      </c>
      <c r="W2340" t="str">
        <f>VLOOKUP($D2340,metadata!$B$2:$Z$450,20,FALSE)</f>
        <v>global average</v>
      </c>
      <c r="X2340">
        <f>VLOOKUP($D2340,metadata!$B$2:$Z$450,21,FALSE)</f>
        <v>0</v>
      </c>
      <c r="Y2340">
        <f>VLOOKUP($D2340,metadata!$B$2:$Z$450,22,FALSE)</f>
        <v>19</v>
      </c>
      <c r="Z2340">
        <f>VLOOKUP($D2340,metadata!$B$2:$Z$450,23,FALSE)</f>
        <v>0</v>
      </c>
      <c r="AA2340">
        <f>VLOOKUP($D2340,metadata!$B$2:$Z$450,24,FALSE)</f>
        <v>0</v>
      </c>
      <c r="AB2340">
        <f>VLOOKUP($D2340,metadata!$B$2:$Z$450,25,FALSE)</f>
        <v>0</v>
      </c>
    </row>
    <row r="2341" spans="3:28" x14ac:dyDescent="0.3">
      <c r="C2341">
        <v>2340</v>
      </c>
      <c r="D2341" s="11" t="str">
        <f t="shared" si="36"/>
        <v>19- Fuchu</v>
      </c>
      <c r="E2341" t="str">
        <f>VLOOKUP($D2341,metadata!$B$2:$S$450,2,FALSE)</f>
        <v>Kato, Y</v>
      </c>
      <c r="F2341" t="str">
        <f>VLOOKUP($D2341,metadata!$B$2:$S$450,3,FALSE)</f>
        <v>Geographic variation in photoperiodic response for the induction of pupal diapause in the Aristolochia-feeding butterfly Atrophaneura alcinous</v>
      </c>
      <c r="G2341" t="str">
        <f>VLOOKUP($D2341,metadata!$B$2:$S$450,4,FALSE)</f>
        <v>10.1303/aez.2005.347</v>
      </c>
      <c r="H2341" t="str">
        <f>VLOOKUP($D2341,metadata!$B$2:$S$450,5,FALSE)</f>
        <v>y</v>
      </c>
      <c r="I2341" t="str">
        <f>VLOOKUP($D2341,metadata!$B$2:$S$450,6,FALSE)</f>
        <v>a</v>
      </c>
      <c r="J2341" t="str">
        <f>VLOOKUP($D2341,metadata!$B$2:$S$450,7,FALSE)</f>
        <v>i</v>
      </c>
      <c r="K2341">
        <f>VLOOKUP($D2341,metadata!$B$2:$S$450,8,FALSE)</f>
        <v>7</v>
      </c>
      <c r="L2341">
        <f>VLOOKUP($D2341,metadata!$B$2:$S$450,9,FALSE)</f>
        <v>5</v>
      </c>
      <c r="M2341">
        <f>VLOOKUP($D2341,metadata!$B$2:$S$450,10,FALSE)</f>
        <v>0</v>
      </c>
      <c r="N2341" t="str">
        <f>VLOOKUP($D2341,metadata!$B$2:$S$450,11,FALSE)</f>
        <v>Atrophaneura alcinous</v>
      </c>
      <c r="O2341" t="str">
        <f>VLOOKUP($D2341,metadata!$B$2:$S$450,12,FALSE)</f>
        <v>lepidoptera</v>
      </c>
      <c r="P2341" t="str">
        <f>VLOOKUP($D2341,metadata!$B$2:$S$450,13,FALSE)</f>
        <v xml:space="preserve"> Fuchu</v>
      </c>
      <c r="Q2341">
        <f>VLOOKUP($D2341,metadata!$B$2:$S$450,14,FALSE)</f>
        <v>35.668968999999997</v>
      </c>
      <c r="R2341">
        <f>VLOOKUP($D2341,metadata!$B$2:$S$450,15,FALSE)</f>
        <v>139.47766899999999</v>
      </c>
      <c r="S2341">
        <f>VLOOKUP($D2341,metadata!$B$2:$S$450,16,FALSE)</f>
        <v>0.05</v>
      </c>
      <c r="T2341">
        <f>VLOOKUP($D2341,metadata!$B$2:$S$450,17,FALSE)</f>
        <v>50</v>
      </c>
      <c r="U2341">
        <f>VLOOKUP($D2341,metadata!$B$2:$S$450,18,FALSE)</f>
        <v>0</v>
      </c>
      <c r="V2341">
        <f>VLOOKUP($D2341,metadata!$B$2:$Z$450,19,FALSE)</f>
        <v>25</v>
      </c>
      <c r="W2341" t="str">
        <f>VLOOKUP($D2341,metadata!$B$2:$Z$450,20,FALSE)</f>
        <v>global average</v>
      </c>
      <c r="X2341">
        <f>VLOOKUP($D2341,metadata!$B$2:$Z$450,21,FALSE)</f>
        <v>0</v>
      </c>
      <c r="Y2341">
        <f>VLOOKUP($D2341,metadata!$B$2:$Z$450,22,FALSE)</f>
        <v>19</v>
      </c>
      <c r="Z2341">
        <f>VLOOKUP($D2341,metadata!$B$2:$Z$450,23,FALSE)</f>
        <v>0</v>
      </c>
      <c r="AA2341">
        <f>VLOOKUP($D2341,metadata!$B$2:$Z$450,24,FALSE)</f>
        <v>0</v>
      </c>
      <c r="AB2341">
        <f>VLOOKUP($D2341,metadata!$B$2:$Z$450,25,FALSE)</f>
        <v>0</v>
      </c>
    </row>
    <row r="2342" spans="3:28" x14ac:dyDescent="0.3">
      <c r="C2342">
        <v>2341</v>
      </c>
      <c r="D2342" s="11" t="str">
        <f t="shared" si="36"/>
        <v>19- Fuchu</v>
      </c>
      <c r="E2342" t="str">
        <f>VLOOKUP($D2342,metadata!$B$2:$S$450,2,FALSE)</f>
        <v>Kato, Y</v>
      </c>
      <c r="F2342" t="str">
        <f>VLOOKUP($D2342,metadata!$B$2:$S$450,3,FALSE)</f>
        <v>Geographic variation in photoperiodic response for the induction of pupal diapause in the Aristolochia-feeding butterfly Atrophaneura alcinous</v>
      </c>
      <c r="G2342" t="str">
        <f>VLOOKUP($D2342,metadata!$B$2:$S$450,4,FALSE)</f>
        <v>10.1303/aez.2005.347</v>
      </c>
      <c r="H2342" t="str">
        <f>VLOOKUP($D2342,metadata!$B$2:$S$450,5,FALSE)</f>
        <v>y</v>
      </c>
      <c r="I2342" t="str">
        <f>VLOOKUP($D2342,metadata!$B$2:$S$450,6,FALSE)</f>
        <v>a</v>
      </c>
      <c r="J2342" t="str">
        <f>VLOOKUP($D2342,metadata!$B$2:$S$450,7,FALSE)</f>
        <v>i</v>
      </c>
      <c r="K2342">
        <f>VLOOKUP($D2342,metadata!$B$2:$S$450,8,FALSE)</f>
        <v>7</v>
      </c>
      <c r="L2342">
        <f>VLOOKUP($D2342,metadata!$B$2:$S$450,9,FALSE)</f>
        <v>5</v>
      </c>
      <c r="M2342">
        <f>VLOOKUP($D2342,metadata!$B$2:$S$450,10,FALSE)</f>
        <v>0</v>
      </c>
      <c r="N2342" t="str">
        <f>VLOOKUP($D2342,metadata!$B$2:$S$450,11,FALSE)</f>
        <v>Atrophaneura alcinous</v>
      </c>
      <c r="O2342" t="str">
        <f>VLOOKUP($D2342,metadata!$B$2:$S$450,12,FALSE)</f>
        <v>lepidoptera</v>
      </c>
      <c r="P2342" t="str">
        <f>VLOOKUP($D2342,metadata!$B$2:$S$450,13,FALSE)</f>
        <v xml:space="preserve"> Fuchu</v>
      </c>
      <c r="Q2342">
        <f>VLOOKUP($D2342,metadata!$B$2:$S$450,14,FALSE)</f>
        <v>35.668968999999997</v>
      </c>
      <c r="R2342">
        <f>VLOOKUP($D2342,metadata!$B$2:$S$450,15,FALSE)</f>
        <v>139.47766899999999</v>
      </c>
      <c r="S2342">
        <f>VLOOKUP($D2342,metadata!$B$2:$S$450,16,FALSE)</f>
        <v>0.05</v>
      </c>
      <c r="T2342">
        <f>VLOOKUP($D2342,metadata!$B$2:$S$450,17,FALSE)</f>
        <v>50</v>
      </c>
      <c r="U2342">
        <f>VLOOKUP($D2342,metadata!$B$2:$S$450,18,FALSE)</f>
        <v>0</v>
      </c>
      <c r="V2342">
        <f>VLOOKUP($D2342,metadata!$B$2:$Z$450,19,FALSE)</f>
        <v>25</v>
      </c>
      <c r="W2342" t="str">
        <f>VLOOKUP($D2342,metadata!$B$2:$Z$450,20,FALSE)</f>
        <v>global average</v>
      </c>
      <c r="X2342">
        <f>VLOOKUP($D2342,metadata!$B$2:$Z$450,21,FALSE)</f>
        <v>0</v>
      </c>
      <c r="Y2342">
        <f>VLOOKUP($D2342,metadata!$B$2:$Z$450,22,FALSE)</f>
        <v>19</v>
      </c>
      <c r="Z2342">
        <f>VLOOKUP($D2342,metadata!$B$2:$Z$450,23,FALSE)</f>
        <v>0</v>
      </c>
      <c r="AA2342">
        <f>VLOOKUP($D2342,metadata!$B$2:$Z$450,24,FALSE)</f>
        <v>0</v>
      </c>
      <c r="AB2342">
        <f>VLOOKUP($D2342,metadata!$B$2:$Z$450,25,FALSE)</f>
        <v>0</v>
      </c>
    </row>
    <row r="2343" spans="3:28" x14ac:dyDescent="0.3">
      <c r="C2343">
        <v>2342</v>
      </c>
      <c r="D2343" s="11" t="str">
        <f t="shared" si="36"/>
        <v>19- Fuchu</v>
      </c>
      <c r="E2343" t="str">
        <f>VLOOKUP($D2343,metadata!$B$2:$S$450,2,FALSE)</f>
        <v>Kato, Y</v>
      </c>
      <c r="F2343" t="str">
        <f>VLOOKUP($D2343,metadata!$B$2:$S$450,3,FALSE)</f>
        <v>Geographic variation in photoperiodic response for the induction of pupal diapause in the Aristolochia-feeding butterfly Atrophaneura alcinous</v>
      </c>
      <c r="G2343" t="str">
        <f>VLOOKUP($D2343,metadata!$B$2:$S$450,4,FALSE)</f>
        <v>10.1303/aez.2005.347</v>
      </c>
      <c r="H2343" t="str">
        <f>VLOOKUP($D2343,metadata!$B$2:$S$450,5,FALSE)</f>
        <v>y</v>
      </c>
      <c r="I2343" t="str">
        <f>VLOOKUP($D2343,metadata!$B$2:$S$450,6,FALSE)</f>
        <v>a</v>
      </c>
      <c r="J2343" t="str">
        <f>VLOOKUP($D2343,metadata!$B$2:$S$450,7,FALSE)</f>
        <v>i</v>
      </c>
      <c r="K2343">
        <f>VLOOKUP($D2343,metadata!$B$2:$S$450,8,FALSE)</f>
        <v>7</v>
      </c>
      <c r="L2343">
        <f>VLOOKUP($D2343,metadata!$B$2:$S$450,9,FALSE)</f>
        <v>5</v>
      </c>
      <c r="M2343">
        <f>VLOOKUP($D2343,metadata!$B$2:$S$450,10,FALSE)</f>
        <v>0</v>
      </c>
      <c r="N2343" t="str">
        <f>VLOOKUP($D2343,metadata!$B$2:$S$450,11,FALSE)</f>
        <v>Atrophaneura alcinous</v>
      </c>
      <c r="O2343" t="str">
        <f>VLOOKUP($D2343,metadata!$B$2:$S$450,12,FALSE)</f>
        <v>lepidoptera</v>
      </c>
      <c r="P2343" t="str">
        <f>VLOOKUP($D2343,metadata!$B$2:$S$450,13,FALSE)</f>
        <v xml:space="preserve"> Fuchu</v>
      </c>
      <c r="Q2343">
        <f>VLOOKUP($D2343,metadata!$B$2:$S$450,14,FALSE)</f>
        <v>35.668968999999997</v>
      </c>
      <c r="R2343">
        <f>VLOOKUP($D2343,metadata!$B$2:$S$450,15,FALSE)</f>
        <v>139.47766899999999</v>
      </c>
      <c r="S2343">
        <f>VLOOKUP($D2343,metadata!$B$2:$S$450,16,FALSE)</f>
        <v>0.05</v>
      </c>
      <c r="T2343">
        <f>VLOOKUP($D2343,metadata!$B$2:$S$450,17,FALSE)</f>
        <v>50</v>
      </c>
      <c r="U2343">
        <f>VLOOKUP($D2343,metadata!$B$2:$S$450,18,FALSE)</f>
        <v>0</v>
      </c>
      <c r="V2343">
        <f>VLOOKUP($D2343,metadata!$B$2:$Z$450,19,FALSE)</f>
        <v>25</v>
      </c>
      <c r="W2343" t="str">
        <f>VLOOKUP($D2343,metadata!$B$2:$Z$450,20,FALSE)</f>
        <v>global average</v>
      </c>
      <c r="X2343">
        <f>VLOOKUP($D2343,metadata!$B$2:$Z$450,21,FALSE)</f>
        <v>0</v>
      </c>
      <c r="Y2343">
        <f>VLOOKUP($D2343,metadata!$B$2:$Z$450,22,FALSE)</f>
        <v>19</v>
      </c>
      <c r="Z2343">
        <f>VLOOKUP($D2343,metadata!$B$2:$Z$450,23,FALSE)</f>
        <v>0</v>
      </c>
      <c r="AA2343">
        <f>VLOOKUP($D2343,metadata!$B$2:$Z$450,24,FALSE)</f>
        <v>0</v>
      </c>
      <c r="AB2343">
        <f>VLOOKUP($D2343,metadata!$B$2:$Z$450,25,FALSE)</f>
        <v>0</v>
      </c>
    </row>
    <row r="2344" spans="3:28" x14ac:dyDescent="0.3">
      <c r="C2344">
        <v>2343</v>
      </c>
      <c r="D2344" s="11" t="str">
        <f t="shared" si="36"/>
        <v>19- Fuchu</v>
      </c>
      <c r="E2344" t="str">
        <f>VLOOKUP($D2344,metadata!$B$2:$S$450,2,FALSE)</f>
        <v>Kato, Y</v>
      </c>
      <c r="F2344" t="str">
        <f>VLOOKUP($D2344,metadata!$B$2:$S$450,3,FALSE)</f>
        <v>Geographic variation in photoperiodic response for the induction of pupal diapause in the Aristolochia-feeding butterfly Atrophaneura alcinous</v>
      </c>
      <c r="G2344" t="str">
        <f>VLOOKUP($D2344,metadata!$B$2:$S$450,4,FALSE)</f>
        <v>10.1303/aez.2005.347</v>
      </c>
      <c r="H2344" t="str">
        <f>VLOOKUP($D2344,metadata!$B$2:$S$450,5,FALSE)</f>
        <v>y</v>
      </c>
      <c r="I2344" t="str">
        <f>VLOOKUP($D2344,metadata!$B$2:$S$450,6,FALSE)</f>
        <v>a</v>
      </c>
      <c r="J2344" t="str">
        <f>VLOOKUP($D2344,metadata!$B$2:$S$450,7,FALSE)</f>
        <v>i</v>
      </c>
      <c r="K2344">
        <f>VLOOKUP($D2344,metadata!$B$2:$S$450,8,FALSE)</f>
        <v>7</v>
      </c>
      <c r="L2344">
        <f>VLOOKUP($D2344,metadata!$B$2:$S$450,9,FALSE)</f>
        <v>5</v>
      </c>
      <c r="M2344">
        <f>VLOOKUP($D2344,metadata!$B$2:$S$450,10,FALSE)</f>
        <v>0</v>
      </c>
      <c r="N2344" t="str">
        <f>VLOOKUP($D2344,metadata!$B$2:$S$450,11,FALSE)</f>
        <v>Atrophaneura alcinous</v>
      </c>
      <c r="O2344" t="str">
        <f>VLOOKUP($D2344,metadata!$B$2:$S$450,12,FALSE)</f>
        <v>lepidoptera</v>
      </c>
      <c r="P2344" t="str">
        <f>VLOOKUP($D2344,metadata!$B$2:$S$450,13,FALSE)</f>
        <v xml:space="preserve"> Fuchu</v>
      </c>
      <c r="Q2344">
        <f>VLOOKUP($D2344,metadata!$B$2:$S$450,14,FALSE)</f>
        <v>35.668968999999997</v>
      </c>
      <c r="R2344">
        <f>VLOOKUP($D2344,metadata!$B$2:$S$450,15,FALSE)</f>
        <v>139.47766899999999</v>
      </c>
      <c r="S2344">
        <f>VLOOKUP($D2344,metadata!$B$2:$S$450,16,FALSE)</f>
        <v>0.05</v>
      </c>
      <c r="T2344">
        <f>VLOOKUP($D2344,metadata!$B$2:$S$450,17,FALSE)</f>
        <v>50</v>
      </c>
      <c r="U2344">
        <f>VLOOKUP($D2344,metadata!$B$2:$S$450,18,FALSE)</f>
        <v>0</v>
      </c>
      <c r="V2344">
        <f>VLOOKUP($D2344,metadata!$B$2:$Z$450,19,FALSE)</f>
        <v>25</v>
      </c>
      <c r="W2344" t="str">
        <f>VLOOKUP($D2344,metadata!$B$2:$Z$450,20,FALSE)</f>
        <v>global average</v>
      </c>
      <c r="X2344">
        <f>VLOOKUP($D2344,metadata!$B$2:$Z$450,21,FALSE)</f>
        <v>0</v>
      </c>
      <c r="Y2344">
        <f>VLOOKUP($D2344,metadata!$B$2:$Z$450,22,FALSE)</f>
        <v>19</v>
      </c>
      <c r="Z2344">
        <f>VLOOKUP($D2344,metadata!$B$2:$Z$450,23,FALSE)</f>
        <v>0</v>
      </c>
      <c r="AA2344">
        <f>VLOOKUP($D2344,metadata!$B$2:$Z$450,24,FALSE)</f>
        <v>0</v>
      </c>
      <c r="AB2344">
        <f>VLOOKUP($D2344,metadata!$B$2:$Z$450,25,FALSE)</f>
        <v>0</v>
      </c>
    </row>
    <row r="2345" spans="3:28" x14ac:dyDescent="0.3">
      <c r="C2345">
        <v>2344</v>
      </c>
      <c r="D2345" s="11" t="str">
        <f t="shared" si="36"/>
        <v>19- Fuchu</v>
      </c>
      <c r="E2345" t="str">
        <f>VLOOKUP($D2345,metadata!$B$2:$S$450,2,FALSE)</f>
        <v>Kato, Y</v>
      </c>
      <c r="F2345" t="str">
        <f>VLOOKUP($D2345,metadata!$B$2:$S$450,3,FALSE)</f>
        <v>Geographic variation in photoperiodic response for the induction of pupal diapause in the Aristolochia-feeding butterfly Atrophaneura alcinous</v>
      </c>
      <c r="G2345" t="str">
        <f>VLOOKUP($D2345,metadata!$B$2:$S$450,4,FALSE)</f>
        <v>10.1303/aez.2005.347</v>
      </c>
      <c r="H2345" t="str">
        <f>VLOOKUP($D2345,metadata!$B$2:$S$450,5,FALSE)</f>
        <v>y</v>
      </c>
      <c r="I2345" t="str">
        <f>VLOOKUP($D2345,metadata!$B$2:$S$450,6,FALSE)</f>
        <v>a</v>
      </c>
      <c r="J2345" t="str">
        <f>VLOOKUP($D2345,metadata!$B$2:$S$450,7,FALSE)</f>
        <v>i</v>
      </c>
      <c r="K2345">
        <f>VLOOKUP($D2345,metadata!$B$2:$S$450,8,FALSE)</f>
        <v>7</v>
      </c>
      <c r="L2345">
        <f>VLOOKUP($D2345,metadata!$B$2:$S$450,9,FALSE)</f>
        <v>5</v>
      </c>
      <c r="M2345">
        <f>VLOOKUP($D2345,metadata!$B$2:$S$450,10,FALSE)</f>
        <v>0</v>
      </c>
      <c r="N2345" t="str">
        <f>VLOOKUP($D2345,metadata!$B$2:$S$450,11,FALSE)</f>
        <v>Atrophaneura alcinous</v>
      </c>
      <c r="O2345" t="str">
        <f>VLOOKUP($D2345,metadata!$B$2:$S$450,12,FALSE)</f>
        <v>lepidoptera</v>
      </c>
      <c r="P2345" t="str">
        <f>VLOOKUP($D2345,metadata!$B$2:$S$450,13,FALSE)</f>
        <v xml:space="preserve"> Fuchu</v>
      </c>
      <c r="Q2345">
        <f>VLOOKUP($D2345,metadata!$B$2:$S$450,14,FALSE)</f>
        <v>35.668968999999997</v>
      </c>
      <c r="R2345">
        <f>VLOOKUP($D2345,metadata!$B$2:$S$450,15,FALSE)</f>
        <v>139.47766899999999</v>
      </c>
      <c r="S2345">
        <f>VLOOKUP($D2345,metadata!$B$2:$S$450,16,FALSE)</f>
        <v>0.05</v>
      </c>
      <c r="T2345">
        <f>VLOOKUP($D2345,metadata!$B$2:$S$450,17,FALSE)</f>
        <v>50</v>
      </c>
      <c r="U2345">
        <f>VLOOKUP($D2345,metadata!$B$2:$S$450,18,FALSE)</f>
        <v>0</v>
      </c>
      <c r="V2345">
        <f>VLOOKUP($D2345,metadata!$B$2:$Z$450,19,FALSE)</f>
        <v>25</v>
      </c>
      <c r="W2345" t="str">
        <f>VLOOKUP($D2345,metadata!$B$2:$Z$450,20,FALSE)</f>
        <v>global average</v>
      </c>
      <c r="X2345">
        <f>VLOOKUP($D2345,metadata!$B$2:$Z$450,21,FALSE)</f>
        <v>0</v>
      </c>
      <c r="Y2345">
        <f>VLOOKUP($D2345,metadata!$B$2:$Z$450,22,FALSE)</f>
        <v>19</v>
      </c>
      <c r="Z2345">
        <f>VLOOKUP($D2345,metadata!$B$2:$Z$450,23,FALSE)</f>
        <v>0</v>
      </c>
      <c r="AA2345">
        <f>VLOOKUP($D2345,metadata!$B$2:$Z$450,24,FALSE)</f>
        <v>0</v>
      </c>
      <c r="AB2345">
        <f>VLOOKUP($D2345,metadata!$B$2:$Z$450,25,FALSE)</f>
        <v>0</v>
      </c>
    </row>
    <row r="2346" spans="3:28" x14ac:dyDescent="0.3">
      <c r="C2346">
        <v>2345</v>
      </c>
      <c r="D2346" s="11" t="str">
        <f t="shared" si="36"/>
        <v>19- Fuchu</v>
      </c>
      <c r="E2346" t="str">
        <f>VLOOKUP($D2346,metadata!$B$2:$S$450,2,FALSE)</f>
        <v>Kato, Y</v>
      </c>
      <c r="F2346" t="str">
        <f>VLOOKUP($D2346,metadata!$B$2:$S$450,3,FALSE)</f>
        <v>Geographic variation in photoperiodic response for the induction of pupal diapause in the Aristolochia-feeding butterfly Atrophaneura alcinous</v>
      </c>
      <c r="G2346" t="str">
        <f>VLOOKUP($D2346,metadata!$B$2:$S$450,4,FALSE)</f>
        <v>10.1303/aez.2005.347</v>
      </c>
      <c r="H2346" t="str">
        <f>VLOOKUP($D2346,metadata!$B$2:$S$450,5,FALSE)</f>
        <v>y</v>
      </c>
      <c r="I2346" t="str">
        <f>VLOOKUP($D2346,metadata!$B$2:$S$450,6,FALSE)</f>
        <v>a</v>
      </c>
      <c r="J2346" t="str">
        <f>VLOOKUP($D2346,metadata!$B$2:$S$450,7,FALSE)</f>
        <v>i</v>
      </c>
      <c r="K2346">
        <f>VLOOKUP($D2346,metadata!$B$2:$S$450,8,FALSE)</f>
        <v>7</v>
      </c>
      <c r="L2346">
        <f>VLOOKUP($D2346,metadata!$B$2:$S$450,9,FALSE)</f>
        <v>5</v>
      </c>
      <c r="M2346">
        <f>VLOOKUP($D2346,metadata!$B$2:$S$450,10,FALSE)</f>
        <v>0</v>
      </c>
      <c r="N2346" t="str">
        <f>VLOOKUP($D2346,metadata!$B$2:$S$450,11,FALSE)</f>
        <v>Atrophaneura alcinous</v>
      </c>
      <c r="O2346" t="str">
        <f>VLOOKUP($D2346,metadata!$B$2:$S$450,12,FALSE)</f>
        <v>lepidoptera</v>
      </c>
      <c r="P2346" t="str">
        <f>VLOOKUP($D2346,metadata!$B$2:$S$450,13,FALSE)</f>
        <v xml:space="preserve"> Fuchu</v>
      </c>
      <c r="Q2346">
        <f>VLOOKUP($D2346,metadata!$B$2:$S$450,14,FALSE)</f>
        <v>35.668968999999997</v>
      </c>
      <c r="R2346">
        <f>VLOOKUP($D2346,metadata!$B$2:$S$450,15,FALSE)</f>
        <v>139.47766899999999</v>
      </c>
      <c r="S2346">
        <f>VLOOKUP($D2346,metadata!$B$2:$S$450,16,FALSE)</f>
        <v>0.05</v>
      </c>
      <c r="T2346">
        <f>VLOOKUP($D2346,metadata!$B$2:$S$450,17,FALSE)</f>
        <v>50</v>
      </c>
      <c r="U2346">
        <f>VLOOKUP($D2346,metadata!$B$2:$S$450,18,FALSE)</f>
        <v>0</v>
      </c>
      <c r="V2346">
        <f>VLOOKUP($D2346,metadata!$B$2:$Z$450,19,FALSE)</f>
        <v>25</v>
      </c>
      <c r="W2346" t="str">
        <f>VLOOKUP($D2346,metadata!$B$2:$Z$450,20,FALSE)</f>
        <v>global average</v>
      </c>
      <c r="X2346">
        <f>VLOOKUP($D2346,metadata!$B$2:$Z$450,21,FALSE)</f>
        <v>0</v>
      </c>
      <c r="Y2346">
        <f>VLOOKUP($D2346,metadata!$B$2:$Z$450,22,FALSE)</f>
        <v>19</v>
      </c>
      <c r="Z2346">
        <f>VLOOKUP($D2346,metadata!$B$2:$Z$450,23,FALSE)</f>
        <v>0</v>
      </c>
      <c r="AA2346">
        <f>VLOOKUP($D2346,metadata!$B$2:$Z$450,24,FALSE)</f>
        <v>0</v>
      </c>
      <c r="AB2346">
        <f>VLOOKUP($D2346,metadata!$B$2:$Z$450,25,FALSE)</f>
        <v>0</v>
      </c>
    </row>
    <row r="2347" spans="3:28" x14ac:dyDescent="0.3">
      <c r="C2347">
        <v>2346</v>
      </c>
      <c r="D2347" s="11" t="str">
        <f t="shared" si="36"/>
        <v>19- Fuchu</v>
      </c>
      <c r="E2347" t="str">
        <f>VLOOKUP($D2347,metadata!$B$2:$S$450,2,FALSE)</f>
        <v>Kato, Y</v>
      </c>
      <c r="F2347" t="str">
        <f>VLOOKUP($D2347,metadata!$B$2:$S$450,3,FALSE)</f>
        <v>Geographic variation in photoperiodic response for the induction of pupal diapause in the Aristolochia-feeding butterfly Atrophaneura alcinous</v>
      </c>
      <c r="G2347" t="str">
        <f>VLOOKUP($D2347,metadata!$B$2:$S$450,4,FALSE)</f>
        <v>10.1303/aez.2005.347</v>
      </c>
      <c r="H2347" t="str">
        <f>VLOOKUP($D2347,metadata!$B$2:$S$450,5,FALSE)</f>
        <v>y</v>
      </c>
      <c r="I2347" t="str">
        <f>VLOOKUP($D2347,metadata!$B$2:$S$450,6,FALSE)</f>
        <v>a</v>
      </c>
      <c r="J2347" t="str">
        <f>VLOOKUP($D2347,metadata!$B$2:$S$450,7,FALSE)</f>
        <v>i</v>
      </c>
      <c r="K2347">
        <f>VLOOKUP($D2347,metadata!$B$2:$S$450,8,FALSE)</f>
        <v>7</v>
      </c>
      <c r="L2347">
        <f>VLOOKUP($D2347,metadata!$B$2:$S$450,9,FALSE)</f>
        <v>5</v>
      </c>
      <c r="M2347">
        <f>VLOOKUP($D2347,metadata!$B$2:$S$450,10,FALSE)</f>
        <v>0</v>
      </c>
      <c r="N2347" t="str">
        <f>VLOOKUP($D2347,metadata!$B$2:$S$450,11,FALSE)</f>
        <v>Atrophaneura alcinous</v>
      </c>
      <c r="O2347" t="str">
        <f>VLOOKUP($D2347,metadata!$B$2:$S$450,12,FALSE)</f>
        <v>lepidoptera</v>
      </c>
      <c r="P2347" t="str">
        <f>VLOOKUP($D2347,metadata!$B$2:$S$450,13,FALSE)</f>
        <v xml:space="preserve"> Fuchu</v>
      </c>
      <c r="Q2347">
        <f>VLOOKUP($D2347,metadata!$B$2:$S$450,14,FALSE)</f>
        <v>35.668968999999997</v>
      </c>
      <c r="R2347">
        <f>VLOOKUP($D2347,metadata!$B$2:$S$450,15,FALSE)</f>
        <v>139.47766899999999</v>
      </c>
      <c r="S2347">
        <f>VLOOKUP($D2347,metadata!$B$2:$S$450,16,FALSE)</f>
        <v>0.05</v>
      </c>
      <c r="T2347">
        <f>VLOOKUP($D2347,metadata!$B$2:$S$450,17,FALSE)</f>
        <v>50</v>
      </c>
      <c r="U2347">
        <f>VLOOKUP($D2347,metadata!$B$2:$S$450,18,FALSE)</f>
        <v>0</v>
      </c>
      <c r="V2347">
        <f>VLOOKUP($D2347,metadata!$B$2:$Z$450,19,FALSE)</f>
        <v>25</v>
      </c>
      <c r="W2347" t="str">
        <f>VLOOKUP($D2347,metadata!$B$2:$Z$450,20,FALSE)</f>
        <v>global average</v>
      </c>
      <c r="X2347">
        <f>VLOOKUP($D2347,metadata!$B$2:$Z$450,21,FALSE)</f>
        <v>0</v>
      </c>
      <c r="Y2347">
        <f>VLOOKUP($D2347,metadata!$B$2:$Z$450,22,FALSE)</f>
        <v>19</v>
      </c>
      <c r="Z2347">
        <f>VLOOKUP($D2347,metadata!$B$2:$Z$450,23,FALSE)</f>
        <v>0</v>
      </c>
      <c r="AA2347">
        <f>VLOOKUP($D2347,metadata!$B$2:$Z$450,24,FALSE)</f>
        <v>0</v>
      </c>
      <c r="AB2347">
        <f>VLOOKUP($D2347,metadata!$B$2:$Z$450,25,FALSE)</f>
        <v>0</v>
      </c>
    </row>
    <row r="2348" spans="3:28" x14ac:dyDescent="0.3">
      <c r="C2348">
        <v>2347</v>
      </c>
      <c r="D2348" s="11" t="str">
        <f t="shared" si="36"/>
        <v>19- Fuchu</v>
      </c>
      <c r="E2348" t="str">
        <f>VLOOKUP($D2348,metadata!$B$2:$S$450,2,FALSE)</f>
        <v>Kato, Y</v>
      </c>
      <c r="F2348" t="str">
        <f>VLOOKUP($D2348,metadata!$B$2:$S$450,3,FALSE)</f>
        <v>Geographic variation in photoperiodic response for the induction of pupal diapause in the Aristolochia-feeding butterfly Atrophaneura alcinous</v>
      </c>
      <c r="G2348" t="str">
        <f>VLOOKUP($D2348,metadata!$B$2:$S$450,4,FALSE)</f>
        <v>10.1303/aez.2005.347</v>
      </c>
      <c r="H2348" t="str">
        <f>VLOOKUP($D2348,metadata!$B$2:$S$450,5,FALSE)</f>
        <v>y</v>
      </c>
      <c r="I2348" t="str">
        <f>VLOOKUP($D2348,metadata!$B$2:$S$450,6,FALSE)</f>
        <v>a</v>
      </c>
      <c r="J2348" t="str">
        <f>VLOOKUP($D2348,metadata!$B$2:$S$450,7,FALSE)</f>
        <v>i</v>
      </c>
      <c r="K2348">
        <f>VLOOKUP($D2348,metadata!$B$2:$S$450,8,FALSE)</f>
        <v>7</v>
      </c>
      <c r="L2348">
        <f>VLOOKUP($D2348,metadata!$B$2:$S$450,9,FALSE)</f>
        <v>5</v>
      </c>
      <c r="M2348">
        <f>VLOOKUP($D2348,metadata!$B$2:$S$450,10,FALSE)</f>
        <v>0</v>
      </c>
      <c r="N2348" t="str">
        <f>VLOOKUP($D2348,metadata!$B$2:$S$450,11,FALSE)</f>
        <v>Atrophaneura alcinous</v>
      </c>
      <c r="O2348" t="str">
        <f>VLOOKUP($D2348,metadata!$B$2:$S$450,12,FALSE)</f>
        <v>lepidoptera</v>
      </c>
      <c r="P2348" t="str">
        <f>VLOOKUP($D2348,metadata!$B$2:$S$450,13,FALSE)</f>
        <v xml:space="preserve"> Fuchu</v>
      </c>
      <c r="Q2348">
        <f>VLOOKUP($D2348,metadata!$B$2:$S$450,14,FALSE)</f>
        <v>35.668968999999997</v>
      </c>
      <c r="R2348">
        <f>VLOOKUP($D2348,metadata!$B$2:$S$450,15,FALSE)</f>
        <v>139.47766899999999</v>
      </c>
      <c r="S2348">
        <f>VLOOKUP($D2348,metadata!$B$2:$S$450,16,FALSE)</f>
        <v>0.05</v>
      </c>
      <c r="T2348">
        <f>VLOOKUP($D2348,metadata!$B$2:$S$450,17,FALSE)</f>
        <v>50</v>
      </c>
      <c r="U2348">
        <f>VLOOKUP($D2348,metadata!$B$2:$S$450,18,FALSE)</f>
        <v>0</v>
      </c>
      <c r="V2348">
        <f>VLOOKUP($D2348,metadata!$B$2:$Z$450,19,FALSE)</f>
        <v>25</v>
      </c>
      <c r="W2348" t="str">
        <f>VLOOKUP($D2348,metadata!$B$2:$Z$450,20,FALSE)</f>
        <v>global average</v>
      </c>
      <c r="X2348">
        <f>VLOOKUP($D2348,metadata!$B$2:$Z$450,21,FALSE)</f>
        <v>0</v>
      </c>
      <c r="Y2348">
        <f>VLOOKUP($D2348,metadata!$B$2:$Z$450,22,FALSE)</f>
        <v>19</v>
      </c>
      <c r="Z2348">
        <f>VLOOKUP($D2348,metadata!$B$2:$Z$450,23,FALSE)</f>
        <v>0</v>
      </c>
      <c r="AA2348">
        <f>VLOOKUP($D2348,metadata!$B$2:$Z$450,24,FALSE)</f>
        <v>0</v>
      </c>
      <c r="AB2348">
        <f>VLOOKUP($D2348,metadata!$B$2:$Z$450,25,FALSE)</f>
        <v>0</v>
      </c>
    </row>
    <row r="2349" spans="3:28" x14ac:dyDescent="0.3">
      <c r="C2349">
        <v>2348</v>
      </c>
      <c r="D2349" s="11" t="str">
        <f t="shared" si="36"/>
        <v>19- Fuchu</v>
      </c>
      <c r="E2349" t="str">
        <f>VLOOKUP($D2349,metadata!$B$2:$S$450,2,FALSE)</f>
        <v>Kato, Y</v>
      </c>
      <c r="F2349" t="str">
        <f>VLOOKUP($D2349,metadata!$B$2:$S$450,3,FALSE)</f>
        <v>Geographic variation in photoperiodic response for the induction of pupal diapause in the Aristolochia-feeding butterfly Atrophaneura alcinous</v>
      </c>
      <c r="G2349" t="str">
        <f>VLOOKUP($D2349,metadata!$B$2:$S$450,4,FALSE)</f>
        <v>10.1303/aez.2005.347</v>
      </c>
      <c r="H2349" t="str">
        <f>VLOOKUP($D2349,metadata!$B$2:$S$450,5,FALSE)</f>
        <v>y</v>
      </c>
      <c r="I2349" t="str">
        <f>VLOOKUP($D2349,metadata!$B$2:$S$450,6,FALSE)</f>
        <v>a</v>
      </c>
      <c r="J2349" t="str">
        <f>VLOOKUP($D2349,metadata!$B$2:$S$450,7,FALSE)</f>
        <v>i</v>
      </c>
      <c r="K2349">
        <f>VLOOKUP($D2349,metadata!$B$2:$S$450,8,FALSE)</f>
        <v>7</v>
      </c>
      <c r="L2349">
        <f>VLOOKUP($D2349,metadata!$B$2:$S$450,9,FALSE)</f>
        <v>5</v>
      </c>
      <c r="M2349">
        <f>VLOOKUP($D2349,metadata!$B$2:$S$450,10,FALSE)</f>
        <v>0</v>
      </c>
      <c r="N2349" t="str">
        <f>VLOOKUP($D2349,metadata!$B$2:$S$450,11,FALSE)</f>
        <v>Atrophaneura alcinous</v>
      </c>
      <c r="O2349" t="str">
        <f>VLOOKUP($D2349,metadata!$B$2:$S$450,12,FALSE)</f>
        <v>lepidoptera</v>
      </c>
      <c r="P2349" t="str">
        <f>VLOOKUP($D2349,metadata!$B$2:$S$450,13,FALSE)</f>
        <v xml:space="preserve"> Fuchu</v>
      </c>
      <c r="Q2349">
        <f>VLOOKUP($D2349,metadata!$B$2:$S$450,14,FALSE)</f>
        <v>35.668968999999997</v>
      </c>
      <c r="R2349">
        <f>VLOOKUP($D2349,metadata!$B$2:$S$450,15,FALSE)</f>
        <v>139.47766899999999</v>
      </c>
      <c r="S2349">
        <f>VLOOKUP($D2349,metadata!$B$2:$S$450,16,FALSE)</f>
        <v>0.05</v>
      </c>
      <c r="T2349">
        <f>VLOOKUP($D2349,metadata!$B$2:$S$450,17,FALSE)</f>
        <v>50</v>
      </c>
      <c r="U2349">
        <f>VLOOKUP($D2349,metadata!$B$2:$S$450,18,FALSE)</f>
        <v>0</v>
      </c>
      <c r="V2349">
        <f>VLOOKUP($D2349,metadata!$B$2:$Z$450,19,FALSE)</f>
        <v>25</v>
      </c>
      <c r="W2349" t="str">
        <f>VLOOKUP($D2349,metadata!$B$2:$Z$450,20,FALSE)</f>
        <v>global average</v>
      </c>
      <c r="X2349">
        <f>VLOOKUP($D2349,metadata!$B$2:$Z$450,21,FALSE)</f>
        <v>0</v>
      </c>
      <c r="Y2349">
        <f>VLOOKUP($D2349,metadata!$B$2:$Z$450,22,FALSE)</f>
        <v>19</v>
      </c>
      <c r="Z2349">
        <f>VLOOKUP($D2349,metadata!$B$2:$Z$450,23,FALSE)</f>
        <v>0</v>
      </c>
      <c r="AA2349">
        <f>VLOOKUP($D2349,metadata!$B$2:$Z$450,24,FALSE)</f>
        <v>0</v>
      </c>
      <c r="AB2349">
        <f>VLOOKUP($D2349,metadata!$B$2:$Z$450,25,FALSE)</f>
        <v>0</v>
      </c>
    </row>
    <row r="2350" spans="3:28" x14ac:dyDescent="0.3">
      <c r="C2350">
        <v>2349</v>
      </c>
      <c r="D2350" s="11" t="str">
        <f t="shared" si="36"/>
        <v>19- Fuchu</v>
      </c>
      <c r="E2350" t="str">
        <f>VLOOKUP($D2350,metadata!$B$2:$S$450,2,FALSE)</f>
        <v>Kato, Y</v>
      </c>
      <c r="F2350" t="str">
        <f>VLOOKUP($D2350,metadata!$B$2:$S$450,3,FALSE)</f>
        <v>Geographic variation in photoperiodic response for the induction of pupal diapause in the Aristolochia-feeding butterfly Atrophaneura alcinous</v>
      </c>
      <c r="G2350" t="str">
        <f>VLOOKUP($D2350,metadata!$B$2:$S$450,4,FALSE)</f>
        <v>10.1303/aez.2005.347</v>
      </c>
      <c r="H2350" t="str">
        <f>VLOOKUP($D2350,metadata!$B$2:$S$450,5,FALSE)</f>
        <v>y</v>
      </c>
      <c r="I2350" t="str">
        <f>VLOOKUP($D2350,metadata!$B$2:$S$450,6,FALSE)</f>
        <v>a</v>
      </c>
      <c r="J2350" t="str">
        <f>VLOOKUP($D2350,metadata!$B$2:$S$450,7,FALSE)</f>
        <v>i</v>
      </c>
      <c r="K2350">
        <f>VLOOKUP($D2350,metadata!$B$2:$S$450,8,FALSE)</f>
        <v>7</v>
      </c>
      <c r="L2350">
        <f>VLOOKUP($D2350,metadata!$B$2:$S$450,9,FALSE)</f>
        <v>5</v>
      </c>
      <c r="M2350">
        <f>VLOOKUP($D2350,metadata!$B$2:$S$450,10,FALSE)</f>
        <v>0</v>
      </c>
      <c r="N2350" t="str">
        <f>VLOOKUP($D2350,metadata!$B$2:$S$450,11,FALSE)</f>
        <v>Atrophaneura alcinous</v>
      </c>
      <c r="O2350" t="str">
        <f>VLOOKUP($D2350,metadata!$B$2:$S$450,12,FALSE)</f>
        <v>lepidoptera</v>
      </c>
      <c r="P2350" t="str">
        <f>VLOOKUP($D2350,metadata!$B$2:$S$450,13,FALSE)</f>
        <v xml:space="preserve"> Fuchu</v>
      </c>
      <c r="Q2350">
        <f>VLOOKUP($D2350,metadata!$B$2:$S$450,14,FALSE)</f>
        <v>35.668968999999997</v>
      </c>
      <c r="R2350">
        <f>VLOOKUP($D2350,metadata!$B$2:$S$450,15,FALSE)</f>
        <v>139.47766899999999</v>
      </c>
      <c r="S2350">
        <f>VLOOKUP($D2350,metadata!$B$2:$S$450,16,FALSE)</f>
        <v>0.05</v>
      </c>
      <c r="T2350">
        <f>VLOOKUP($D2350,metadata!$B$2:$S$450,17,FALSE)</f>
        <v>50</v>
      </c>
      <c r="U2350">
        <f>VLOOKUP($D2350,metadata!$B$2:$S$450,18,FALSE)</f>
        <v>0</v>
      </c>
      <c r="V2350">
        <f>VLOOKUP($D2350,metadata!$B$2:$Z$450,19,FALSE)</f>
        <v>25</v>
      </c>
      <c r="W2350" t="str">
        <f>VLOOKUP($D2350,metadata!$B$2:$Z$450,20,FALSE)</f>
        <v>global average</v>
      </c>
      <c r="X2350">
        <f>VLOOKUP($D2350,metadata!$B$2:$Z$450,21,FALSE)</f>
        <v>0</v>
      </c>
      <c r="Y2350">
        <f>VLOOKUP($D2350,metadata!$B$2:$Z$450,22,FALSE)</f>
        <v>19</v>
      </c>
      <c r="Z2350">
        <f>VLOOKUP($D2350,metadata!$B$2:$Z$450,23,FALSE)</f>
        <v>0</v>
      </c>
      <c r="AA2350">
        <f>VLOOKUP($D2350,metadata!$B$2:$Z$450,24,FALSE)</f>
        <v>0</v>
      </c>
      <c r="AB2350">
        <f>VLOOKUP($D2350,metadata!$B$2:$Z$450,25,FALSE)</f>
        <v>0</v>
      </c>
    </row>
    <row r="2351" spans="3:28" x14ac:dyDescent="0.3">
      <c r="C2351">
        <v>2350</v>
      </c>
      <c r="D2351" s="11" t="str">
        <f t="shared" si="36"/>
        <v>19- Fuchu</v>
      </c>
      <c r="E2351" t="str">
        <f>VLOOKUP($D2351,metadata!$B$2:$S$450,2,FALSE)</f>
        <v>Kato, Y</v>
      </c>
      <c r="F2351" t="str">
        <f>VLOOKUP($D2351,metadata!$B$2:$S$450,3,FALSE)</f>
        <v>Geographic variation in photoperiodic response for the induction of pupal diapause in the Aristolochia-feeding butterfly Atrophaneura alcinous</v>
      </c>
      <c r="G2351" t="str">
        <f>VLOOKUP($D2351,metadata!$B$2:$S$450,4,FALSE)</f>
        <v>10.1303/aez.2005.347</v>
      </c>
      <c r="H2351" t="str">
        <f>VLOOKUP($D2351,metadata!$B$2:$S$450,5,FALSE)</f>
        <v>y</v>
      </c>
      <c r="I2351" t="str">
        <f>VLOOKUP($D2351,metadata!$B$2:$S$450,6,FALSE)</f>
        <v>a</v>
      </c>
      <c r="J2351" t="str">
        <f>VLOOKUP($D2351,metadata!$B$2:$S$450,7,FALSE)</f>
        <v>i</v>
      </c>
      <c r="K2351">
        <f>VLOOKUP($D2351,metadata!$B$2:$S$450,8,FALSE)</f>
        <v>7</v>
      </c>
      <c r="L2351">
        <f>VLOOKUP($D2351,metadata!$B$2:$S$450,9,FALSE)</f>
        <v>5</v>
      </c>
      <c r="M2351">
        <f>VLOOKUP($D2351,metadata!$B$2:$S$450,10,FALSE)</f>
        <v>0</v>
      </c>
      <c r="N2351" t="str">
        <f>VLOOKUP($D2351,metadata!$B$2:$S$450,11,FALSE)</f>
        <v>Atrophaneura alcinous</v>
      </c>
      <c r="O2351" t="str">
        <f>VLOOKUP($D2351,metadata!$B$2:$S$450,12,FALSE)</f>
        <v>lepidoptera</v>
      </c>
      <c r="P2351" t="str">
        <f>VLOOKUP($D2351,metadata!$B$2:$S$450,13,FALSE)</f>
        <v xml:space="preserve"> Fuchu</v>
      </c>
      <c r="Q2351">
        <f>VLOOKUP($D2351,metadata!$B$2:$S$450,14,FALSE)</f>
        <v>35.668968999999997</v>
      </c>
      <c r="R2351">
        <f>VLOOKUP($D2351,metadata!$B$2:$S$450,15,FALSE)</f>
        <v>139.47766899999999</v>
      </c>
      <c r="S2351">
        <f>VLOOKUP($D2351,metadata!$B$2:$S$450,16,FALSE)</f>
        <v>0.05</v>
      </c>
      <c r="T2351">
        <f>VLOOKUP($D2351,metadata!$B$2:$S$450,17,FALSE)</f>
        <v>50</v>
      </c>
      <c r="U2351">
        <f>VLOOKUP($D2351,metadata!$B$2:$S$450,18,FALSE)</f>
        <v>0</v>
      </c>
      <c r="V2351">
        <f>VLOOKUP($D2351,metadata!$B$2:$Z$450,19,FALSE)</f>
        <v>25</v>
      </c>
      <c r="W2351" t="str">
        <f>VLOOKUP($D2351,metadata!$B$2:$Z$450,20,FALSE)</f>
        <v>global average</v>
      </c>
      <c r="X2351">
        <f>VLOOKUP($D2351,metadata!$B$2:$Z$450,21,FALSE)</f>
        <v>0</v>
      </c>
      <c r="Y2351">
        <f>VLOOKUP($D2351,metadata!$B$2:$Z$450,22,FALSE)</f>
        <v>19</v>
      </c>
      <c r="Z2351">
        <f>VLOOKUP($D2351,metadata!$B$2:$Z$450,23,FALSE)</f>
        <v>0</v>
      </c>
      <c r="AA2351">
        <f>VLOOKUP($D2351,metadata!$B$2:$Z$450,24,FALSE)</f>
        <v>0</v>
      </c>
      <c r="AB2351">
        <f>VLOOKUP($D2351,metadata!$B$2:$Z$450,25,FALSE)</f>
        <v>0</v>
      </c>
    </row>
    <row r="2352" spans="3:28" x14ac:dyDescent="0.3">
      <c r="C2352">
        <v>2351</v>
      </c>
      <c r="D2352" s="11" t="str">
        <f t="shared" si="36"/>
        <v>19- Fuchu</v>
      </c>
      <c r="E2352" t="str">
        <f>VLOOKUP($D2352,metadata!$B$2:$S$450,2,FALSE)</f>
        <v>Kato, Y</v>
      </c>
      <c r="F2352" t="str">
        <f>VLOOKUP($D2352,metadata!$B$2:$S$450,3,FALSE)</f>
        <v>Geographic variation in photoperiodic response for the induction of pupal diapause in the Aristolochia-feeding butterfly Atrophaneura alcinous</v>
      </c>
      <c r="G2352" t="str">
        <f>VLOOKUP($D2352,metadata!$B$2:$S$450,4,FALSE)</f>
        <v>10.1303/aez.2005.347</v>
      </c>
      <c r="H2352" t="str">
        <f>VLOOKUP($D2352,metadata!$B$2:$S$450,5,FALSE)</f>
        <v>y</v>
      </c>
      <c r="I2352" t="str">
        <f>VLOOKUP($D2352,metadata!$B$2:$S$450,6,FALSE)</f>
        <v>a</v>
      </c>
      <c r="J2352" t="str">
        <f>VLOOKUP($D2352,metadata!$B$2:$S$450,7,FALSE)</f>
        <v>i</v>
      </c>
      <c r="K2352">
        <f>VLOOKUP($D2352,metadata!$B$2:$S$450,8,FALSE)</f>
        <v>7</v>
      </c>
      <c r="L2352">
        <f>VLOOKUP($D2352,metadata!$B$2:$S$450,9,FALSE)</f>
        <v>5</v>
      </c>
      <c r="M2352">
        <f>VLOOKUP($D2352,metadata!$B$2:$S$450,10,FALSE)</f>
        <v>0</v>
      </c>
      <c r="N2352" t="str">
        <f>VLOOKUP($D2352,metadata!$B$2:$S$450,11,FALSE)</f>
        <v>Atrophaneura alcinous</v>
      </c>
      <c r="O2352" t="str">
        <f>VLOOKUP($D2352,metadata!$B$2:$S$450,12,FALSE)</f>
        <v>lepidoptera</v>
      </c>
      <c r="P2352" t="str">
        <f>VLOOKUP($D2352,metadata!$B$2:$S$450,13,FALSE)</f>
        <v xml:space="preserve"> Fuchu</v>
      </c>
      <c r="Q2352">
        <f>VLOOKUP($D2352,metadata!$B$2:$S$450,14,FALSE)</f>
        <v>35.668968999999997</v>
      </c>
      <c r="R2352">
        <f>VLOOKUP($D2352,metadata!$B$2:$S$450,15,FALSE)</f>
        <v>139.47766899999999</v>
      </c>
      <c r="S2352">
        <f>VLOOKUP($D2352,metadata!$B$2:$S$450,16,FALSE)</f>
        <v>0.05</v>
      </c>
      <c r="T2352">
        <f>VLOOKUP($D2352,metadata!$B$2:$S$450,17,FALSE)</f>
        <v>50</v>
      </c>
      <c r="U2352">
        <f>VLOOKUP($D2352,metadata!$B$2:$S$450,18,FALSE)</f>
        <v>0</v>
      </c>
      <c r="V2352">
        <f>VLOOKUP($D2352,metadata!$B$2:$Z$450,19,FALSE)</f>
        <v>25</v>
      </c>
      <c r="W2352" t="str">
        <f>VLOOKUP($D2352,metadata!$B$2:$Z$450,20,FALSE)</f>
        <v>global average</v>
      </c>
      <c r="X2352">
        <f>VLOOKUP($D2352,metadata!$B$2:$Z$450,21,FALSE)</f>
        <v>0</v>
      </c>
      <c r="Y2352">
        <f>VLOOKUP($D2352,metadata!$B$2:$Z$450,22,FALSE)</f>
        <v>19</v>
      </c>
      <c r="Z2352">
        <f>VLOOKUP($D2352,metadata!$B$2:$Z$450,23,FALSE)</f>
        <v>0</v>
      </c>
      <c r="AA2352">
        <f>VLOOKUP($D2352,metadata!$B$2:$Z$450,24,FALSE)</f>
        <v>0</v>
      </c>
      <c r="AB2352">
        <f>VLOOKUP($D2352,metadata!$B$2:$Z$450,25,FALSE)</f>
        <v>0</v>
      </c>
    </row>
    <row r="2353" spans="3:28" x14ac:dyDescent="0.3">
      <c r="C2353">
        <v>2352</v>
      </c>
      <c r="D2353" s="11" t="str">
        <f t="shared" si="36"/>
        <v>19- Fuchu</v>
      </c>
      <c r="E2353" t="str">
        <f>VLOOKUP($D2353,metadata!$B$2:$S$450,2,FALSE)</f>
        <v>Kato, Y</v>
      </c>
      <c r="F2353" t="str">
        <f>VLOOKUP($D2353,metadata!$B$2:$S$450,3,FALSE)</f>
        <v>Geographic variation in photoperiodic response for the induction of pupal diapause in the Aristolochia-feeding butterfly Atrophaneura alcinous</v>
      </c>
      <c r="G2353" t="str">
        <f>VLOOKUP($D2353,metadata!$B$2:$S$450,4,FALSE)</f>
        <v>10.1303/aez.2005.347</v>
      </c>
      <c r="H2353" t="str">
        <f>VLOOKUP($D2353,metadata!$B$2:$S$450,5,FALSE)</f>
        <v>y</v>
      </c>
      <c r="I2353" t="str">
        <f>VLOOKUP($D2353,metadata!$B$2:$S$450,6,FALSE)</f>
        <v>a</v>
      </c>
      <c r="J2353" t="str">
        <f>VLOOKUP($D2353,metadata!$B$2:$S$450,7,FALSE)</f>
        <v>i</v>
      </c>
      <c r="K2353">
        <f>VLOOKUP($D2353,metadata!$B$2:$S$450,8,FALSE)</f>
        <v>7</v>
      </c>
      <c r="L2353">
        <f>VLOOKUP($D2353,metadata!$B$2:$S$450,9,FALSE)</f>
        <v>5</v>
      </c>
      <c r="M2353">
        <f>VLOOKUP($D2353,metadata!$B$2:$S$450,10,FALSE)</f>
        <v>0</v>
      </c>
      <c r="N2353" t="str">
        <f>VLOOKUP($D2353,metadata!$B$2:$S$450,11,FALSE)</f>
        <v>Atrophaneura alcinous</v>
      </c>
      <c r="O2353" t="str">
        <f>VLOOKUP($D2353,metadata!$B$2:$S$450,12,FALSE)</f>
        <v>lepidoptera</v>
      </c>
      <c r="P2353" t="str">
        <f>VLOOKUP($D2353,metadata!$B$2:$S$450,13,FALSE)</f>
        <v xml:space="preserve"> Fuchu</v>
      </c>
      <c r="Q2353">
        <f>VLOOKUP($D2353,metadata!$B$2:$S$450,14,FALSE)</f>
        <v>35.668968999999997</v>
      </c>
      <c r="R2353">
        <f>VLOOKUP($D2353,metadata!$B$2:$S$450,15,FALSE)</f>
        <v>139.47766899999999</v>
      </c>
      <c r="S2353">
        <f>VLOOKUP($D2353,metadata!$B$2:$S$450,16,FALSE)</f>
        <v>0.05</v>
      </c>
      <c r="T2353">
        <f>VLOOKUP($D2353,metadata!$B$2:$S$450,17,FALSE)</f>
        <v>50</v>
      </c>
      <c r="U2353">
        <f>VLOOKUP($D2353,metadata!$B$2:$S$450,18,FALSE)</f>
        <v>0</v>
      </c>
      <c r="V2353">
        <f>VLOOKUP($D2353,metadata!$B$2:$Z$450,19,FALSE)</f>
        <v>25</v>
      </c>
      <c r="W2353" t="str">
        <f>VLOOKUP($D2353,metadata!$B$2:$Z$450,20,FALSE)</f>
        <v>global average</v>
      </c>
      <c r="X2353">
        <f>VLOOKUP($D2353,metadata!$B$2:$Z$450,21,FALSE)</f>
        <v>0</v>
      </c>
      <c r="Y2353">
        <f>VLOOKUP($D2353,metadata!$B$2:$Z$450,22,FALSE)</f>
        <v>19</v>
      </c>
      <c r="Z2353">
        <f>VLOOKUP($D2353,metadata!$B$2:$Z$450,23,FALSE)</f>
        <v>0</v>
      </c>
      <c r="AA2353">
        <f>VLOOKUP($D2353,metadata!$B$2:$Z$450,24,FALSE)</f>
        <v>0</v>
      </c>
      <c r="AB2353">
        <f>VLOOKUP($D2353,metadata!$B$2:$Z$450,25,FALSE)</f>
        <v>0</v>
      </c>
    </row>
    <row r="2354" spans="3:28" x14ac:dyDescent="0.3">
      <c r="C2354">
        <v>2353</v>
      </c>
      <c r="D2354" s="11" t="str">
        <f t="shared" si="36"/>
        <v>19- Fuchu</v>
      </c>
      <c r="E2354" t="str">
        <f>VLOOKUP($D2354,metadata!$B$2:$S$450,2,FALSE)</f>
        <v>Kato, Y</v>
      </c>
      <c r="F2354" t="str">
        <f>VLOOKUP($D2354,metadata!$B$2:$S$450,3,FALSE)</f>
        <v>Geographic variation in photoperiodic response for the induction of pupal diapause in the Aristolochia-feeding butterfly Atrophaneura alcinous</v>
      </c>
      <c r="G2354" t="str">
        <f>VLOOKUP($D2354,metadata!$B$2:$S$450,4,FALSE)</f>
        <v>10.1303/aez.2005.347</v>
      </c>
      <c r="H2354" t="str">
        <f>VLOOKUP($D2354,metadata!$B$2:$S$450,5,FALSE)</f>
        <v>y</v>
      </c>
      <c r="I2354" t="str">
        <f>VLOOKUP($D2354,metadata!$B$2:$S$450,6,FALSE)</f>
        <v>a</v>
      </c>
      <c r="J2354" t="str">
        <f>VLOOKUP($D2354,metadata!$B$2:$S$450,7,FALSE)</f>
        <v>i</v>
      </c>
      <c r="K2354">
        <f>VLOOKUP($D2354,metadata!$B$2:$S$450,8,FALSE)</f>
        <v>7</v>
      </c>
      <c r="L2354">
        <f>VLOOKUP($D2354,metadata!$B$2:$S$450,9,FALSE)</f>
        <v>5</v>
      </c>
      <c r="M2354">
        <f>VLOOKUP($D2354,metadata!$B$2:$S$450,10,FALSE)</f>
        <v>0</v>
      </c>
      <c r="N2354" t="str">
        <f>VLOOKUP($D2354,metadata!$B$2:$S$450,11,FALSE)</f>
        <v>Atrophaneura alcinous</v>
      </c>
      <c r="O2354" t="str">
        <f>VLOOKUP($D2354,metadata!$B$2:$S$450,12,FALSE)</f>
        <v>lepidoptera</v>
      </c>
      <c r="P2354" t="str">
        <f>VLOOKUP($D2354,metadata!$B$2:$S$450,13,FALSE)</f>
        <v xml:space="preserve"> Fuchu</v>
      </c>
      <c r="Q2354">
        <f>VLOOKUP($D2354,metadata!$B$2:$S$450,14,FALSE)</f>
        <v>35.668968999999997</v>
      </c>
      <c r="R2354">
        <f>VLOOKUP($D2354,metadata!$B$2:$S$450,15,FALSE)</f>
        <v>139.47766899999999</v>
      </c>
      <c r="S2354">
        <f>VLOOKUP($D2354,metadata!$B$2:$S$450,16,FALSE)</f>
        <v>0.05</v>
      </c>
      <c r="T2354">
        <f>VLOOKUP($D2354,metadata!$B$2:$S$450,17,FALSE)</f>
        <v>50</v>
      </c>
      <c r="U2354">
        <f>VLOOKUP($D2354,metadata!$B$2:$S$450,18,FALSE)</f>
        <v>0</v>
      </c>
      <c r="V2354">
        <f>VLOOKUP($D2354,metadata!$B$2:$Z$450,19,FALSE)</f>
        <v>25</v>
      </c>
      <c r="W2354" t="str">
        <f>VLOOKUP($D2354,metadata!$B$2:$Z$450,20,FALSE)</f>
        <v>global average</v>
      </c>
      <c r="X2354">
        <f>VLOOKUP($D2354,metadata!$B$2:$Z$450,21,FALSE)</f>
        <v>0</v>
      </c>
      <c r="Y2354">
        <f>VLOOKUP($D2354,metadata!$B$2:$Z$450,22,FALSE)</f>
        <v>19</v>
      </c>
      <c r="Z2354">
        <f>VLOOKUP($D2354,metadata!$B$2:$Z$450,23,FALSE)</f>
        <v>0</v>
      </c>
      <c r="AA2354">
        <f>VLOOKUP($D2354,metadata!$B$2:$Z$450,24,FALSE)</f>
        <v>0</v>
      </c>
      <c r="AB2354">
        <f>VLOOKUP($D2354,metadata!$B$2:$Z$450,25,FALSE)</f>
        <v>0</v>
      </c>
    </row>
    <row r="2355" spans="3:28" x14ac:dyDescent="0.3">
      <c r="C2355">
        <v>2354</v>
      </c>
      <c r="D2355" s="11" t="str">
        <f t="shared" si="36"/>
        <v>19- Fuchu</v>
      </c>
      <c r="E2355" t="str">
        <f>VLOOKUP($D2355,metadata!$B$2:$S$450,2,FALSE)</f>
        <v>Kato, Y</v>
      </c>
      <c r="F2355" t="str">
        <f>VLOOKUP($D2355,metadata!$B$2:$S$450,3,FALSE)</f>
        <v>Geographic variation in photoperiodic response for the induction of pupal diapause in the Aristolochia-feeding butterfly Atrophaneura alcinous</v>
      </c>
      <c r="G2355" t="str">
        <f>VLOOKUP($D2355,metadata!$B$2:$S$450,4,FALSE)</f>
        <v>10.1303/aez.2005.347</v>
      </c>
      <c r="H2355" t="str">
        <f>VLOOKUP($D2355,metadata!$B$2:$S$450,5,FALSE)</f>
        <v>y</v>
      </c>
      <c r="I2355" t="str">
        <f>VLOOKUP($D2355,metadata!$B$2:$S$450,6,FALSE)</f>
        <v>a</v>
      </c>
      <c r="J2355" t="str">
        <f>VLOOKUP($D2355,metadata!$B$2:$S$450,7,FALSE)</f>
        <v>i</v>
      </c>
      <c r="K2355">
        <f>VLOOKUP($D2355,metadata!$B$2:$S$450,8,FALSE)</f>
        <v>7</v>
      </c>
      <c r="L2355">
        <f>VLOOKUP($D2355,metadata!$B$2:$S$450,9,FALSE)</f>
        <v>5</v>
      </c>
      <c r="M2355">
        <f>VLOOKUP($D2355,metadata!$B$2:$S$450,10,FALSE)</f>
        <v>0</v>
      </c>
      <c r="N2355" t="str">
        <f>VLOOKUP($D2355,metadata!$B$2:$S$450,11,FALSE)</f>
        <v>Atrophaneura alcinous</v>
      </c>
      <c r="O2355" t="str">
        <f>VLOOKUP($D2355,metadata!$B$2:$S$450,12,FALSE)</f>
        <v>lepidoptera</v>
      </c>
      <c r="P2355" t="str">
        <f>VLOOKUP($D2355,metadata!$B$2:$S$450,13,FALSE)</f>
        <v xml:space="preserve"> Fuchu</v>
      </c>
      <c r="Q2355">
        <f>VLOOKUP($D2355,metadata!$B$2:$S$450,14,FALSE)</f>
        <v>35.668968999999997</v>
      </c>
      <c r="R2355">
        <f>VLOOKUP($D2355,metadata!$B$2:$S$450,15,FALSE)</f>
        <v>139.47766899999999</v>
      </c>
      <c r="S2355">
        <f>VLOOKUP($D2355,metadata!$B$2:$S$450,16,FALSE)</f>
        <v>0.05</v>
      </c>
      <c r="T2355">
        <f>VLOOKUP($D2355,metadata!$B$2:$S$450,17,FALSE)</f>
        <v>50</v>
      </c>
      <c r="U2355">
        <f>VLOOKUP($D2355,metadata!$B$2:$S$450,18,FALSE)</f>
        <v>0</v>
      </c>
      <c r="V2355">
        <f>VLOOKUP($D2355,metadata!$B$2:$Z$450,19,FALSE)</f>
        <v>25</v>
      </c>
      <c r="W2355" t="str">
        <f>VLOOKUP($D2355,metadata!$B$2:$Z$450,20,FALSE)</f>
        <v>global average</v>
      </c>
      <c r="X2355">
        <f>VLOOKUP($D2355,metadata!$B$2:$Z$450,21,FALSE)</f>
        <v>0</v>
      </c>
      <c r="Y2355">
        <f>VLOOKUP($D2355,metadata!$B$2:$Z$450,22,FALSE)</f>
        <v>19</v>
      </c>
      <c r="Z2355">
        <f>VLOOKUP($D2355,metadata!$B$2:$Z$450,23,FALSE)</f>
        <v>0</v>
      </c>
      <c r="AA2355">
        <f>VLOOKUP($D2355,metadata!$B$2:$Z$450,24,FALSE)</f>
        <v>0</v>
      </c>
      <c r="AB2355">
        <f>VLOOKUP($D2355,metadata!$B$2:$Z$450,25,FALSE)</f>
        <v>0</v>
      </c>
    </row>
    <row r="2356" spans="3:28" x14ac:dyDescent="0.3">
      <c r="C2356">
        <v>2355</v>
      </c>
      <c r="D2356" s="11" t="str">
        <f t="shared" si="36"/>
        <v>19- Fuchu</v>
      </c>
      <c r="E2356" t="str">
        <f>VLOOKUP($D2356,metadata!$B$2:$S$450,2,FALSE)</f>
        <v>Kato, Y</v>
      </c>
      <c r="F2356" t="str">
        <f>VLOOKUP($D2356,metadata!$B$2:$S$450,3,FALSE)</f>
        <v>Geographic variation in photoperiodic response for the induction of pupal diapause in the Aristolochia-feeding butterfly Atrophaneura alcinous</v>
      </c>
      <c r="G2356" t="str">
        <f>VLOOKUP($D2356,metadata!$B$2:$S$450,4,FALSE)</f>
        <v>10.1303/aez.2005.347</v>
      </c>
      <c r="H2356" t="str">
        <f>VLOOKUP($D2356,metadata!$B$2:$S$450,5,FALSE)</f>
        <v>y</v>
      </c>
      <c r="I2356" t="str">
        <f>VLOOKUP($D2356,metadata!$B$2:$S$450,6,FALSE)</f>
        <v>a</v>
      </c>
      <c r="J2356" t="str">
        <f>VLOOKUP($D2356,metadata!$B$2:$S$450,7,FALSE)</f>
        <v>i</v>
      </c>
      <c r="K2356">
        <f>VLOOKUP($D2356,metadata!$B$2:$S$450,8,FALSE)</f>
        <v>7</v>
      </c>
      <c r="L2356">
        <f>VLOOKUP($D2356,metadata!$B$2:$S$450,9,FALSE)</f>
        <v>5</v>
      </c>
      <c r="M2356">
        <f>VLOOKUP($D2356,metadata!$B$2:$S$450,10,FALSE)</f>
        <v>0</v>
      </c>
      <c r="N2356" t="str">
        <f>VLOOKUP($D2356,metadata!$B$2:$S$450,11,FALSE)</f>
        <v>Atrophaneura alcinous</v>
      </c>
      <c r="O2356" t="str">
        <f>VLOOKUP($D2356,metadata!$B$2:$S$450,12,FALSE)</f>
        <v>lepidoptera</v>
      </c>
      <c r="P2356" t="str">
        <f>VLOOKUP($D2356,metadata!$B$2:$S$450,13,FALSE)</f>
        <v xml:space="preserve"> Fuchu</v>
      </c>
      <c r="Q2356">
        <f>VLOOKUP($D2356,metadata!$B$2:$S$450,14,FALSE)</f>
        <v>35.668968999999997</v>
      </c>
      <c r="R2356">
        <f>VLOOKUP($D2356,metadata!$B$2:$S$450,15,FALSE)</f>
        <v>139.47766899999999</v>
      </c>
      <c r="S2356">
        <f>VLOOKUP($D2356,metadata!$B$2:$S$450,16,FALSE)</f>
        <v>0.05</v>
      </c>
      <c r="T2356">
        <f>VLOOKUP($D2356,metadata!$B$2:$S$450,17,FALSE)</f>
        <v>50</v>
      </c>
      <c r="U2356">
        <f>VLOOKUP($D2356,metadata!$B$2:$S$450,18,FALSE)</f>
        <v>0</v>
      </c>
      <c r="V2356">
        <f>VLOOKUP($D2356,metadata!$B$2:$Z$450,19,FALSE)</f>
        <v>25</v>
      </c>
      <c r="W2356" t="str">
        <f>VLOOKUP($D2356,metadata!$B$2:$Z$450,20,FALSE)</f>
        <v>global average</v>
      </c>
      <c r="X2356">
        <f>VLOOKUP($D2356,metadata!$B$2:$Z$450,21,FALSE)</f>
        <v>0</v>
      </c>
      <c r="Y2356">
        <f>VLOOKUP($D2356,metadata!$B$2:$Z$450,22,FALSE)</f>
        <v>19</v>
      </c>
      <c r="Z2356">
        <f>VLOOKUP($D2356,metadata!$B$2:$Z$450,23,FALSE)</f>
        <v>0</v>
      </c>
      <c r="AA2356">
        <f>VLOOKUP($D2356,metadata!$B$2:$Z$450,24,FALSE)</f>
        <v>0</v>
      </c>
      <c r="AB2356">
        <f>VLOOKUP($D2356,metadata!$B$2:$Z$450,25,FALSE)</f>
        <v>0</v>
      </c>
    </row>
    <row r="2357" spans="3:28" x14ac:dyDescent="0.3">
      <c r="C2357">
        <v>2356</v>
      </c>
      <c r="D2357" s="11" t="str">
        <f t="shared" si="36"/>
        <v>19- Fuchu</v>
      </c>
      <c r="E2357" t="str">
        <f>VLOOKUP($D2357,metadata!$B$2:$S$450,2,FALSE)</f>
        <v>Kato, Y</v>
      </c>
      <c r="F2357" t="str">
        <f>VLOOKUP($D2357,metadata!$B$2:$S$450,3,FALSE)</f>
        <v>Geographic variation in photoperiodic response for the induction of pupal diapause in the Aristolochia-feeding butterfly Atrophaneura alcinous</v>
      </c>
      <c r="G2357" t="str">
        <f>VLOOKUP($D2357,metadata!$B$2:$S$450,4,FALSE)</f>
        <v>10.1303/aez.2005.347</v>
      </c>
      <c r="H2357" t="str">
        <f>VLOOKUP($D2357,metadata!$B$2:$S$450,5,FALSE)</f>
        <v>y</v>
      </c>
      <c r="I2357" t="str">
        <f>VLOOKUP($D2357,metadata!$B$2:$S$450,6,FALSE)</f>
        <v>a</v>
      </c>
      <c r="J2357" t="str">
        <f>VLOOKUP($D2357,metadata!$B$2:$S$450,7,FALSE)</f>
        <v>i</v>
      </c>
      <c r="K2357">
        <f>VLOOKUP($D2357,metadata!$B$2:$S$450,8,FALSE)</f>
        <v>7</v>
      </c>
      <c r="L2357">
        <f>VLOOKUP($D2357,metadata!$B$2:$S$450,9,FALSE)</f>
        <v>5</v>
      </c>
      <c r="M2357">
        <f>VLOOKUP($D2357,metadata!$B$2:$S$450,10,FALSE)</f>
        <v>0</v>
      </c>
      <c r="N2357" t="str">
        <f>VLOOKUP($D2357,metadata!$B$2:$S$450,11,FALSE)</f>
        <v>Atrophaneura alcinous</v>
      </c>
      <c r="O2357" t="str">
        <f>VLOOKUP($D2357,metadata!$B$2:$S$450,12,FALSE)</f>
        <v>lepidoptera</v>
      </c>
      <c r="P2357" t="str">
        <f>VLOOKUP($D2357,metadata!$B$2:$S$450,13,FALSE)</f>
        <v xml:space="preserve"> Fuchu</v>
      </c>
      <c r="Q2357">
        <f>VLOOKUP($D2357,metadata!$B$2:$S$450,14,FALSE)</f>
        <v>35.668968999999997</v>
      </c>
      <c r="R2357">
        <f>VLOOKUP($D2357,metadata!$B$2:$S$450,15,FALSE)</f>
        <v>139.47766899999999</v>
      </c>
      <c r="S2357">
        <f>VLOOKUP($D2357,metadata!$B$2:$S$450,16,FALSE)</f>
        <v>0.05</v>
      </c>
      <c r="T2357">
        <f>VLOOKUP($D2357,metadata!$B$2:$S$450,17,FALSE)</f>
        <v>50</v>
      </c>
      <c r="U2357">
        <f>VLOOKUP($D2357,metadata!$B$2:$S$450,18,FALSE)</f>
        <v>0</v>
      </c>
      <c r="V2357">
        <f>VLOOKUP($D2357,metadata!$B$2:$Z$450,19,FALSE)</f>
        <v>25</v>
      </c>
      <c r="W2357" t="str">
        <f>VLOOKUP($D2357,metadata!$B$2:$Z$450,20,FALSE)</f>
        <v>global average</v>
      </c>
      <c r="X2357">
        <f>VLOOKUP($D2357,metadata!$B$2:$Z$450,21,FALSE)</f>
        <v>0</v>
      </c>
      <c r="Y2357">
        <f>VLOOKUP($D2357,metadata!$B$2:$Z$450,22,FALSE)</f>
        <v>19</v>
      </c>
      <c r="Z2357">
        <f>VLOOKUP($D2357,metadata!$B$2:$Z$450,23,FALSE)</f>
        <v>0</v>
      </c>
      <c r="AA2357">
        <f>VLOOKUP($D2357,metadata!$B$2:$Z$450,24,FALSE)</f>
        <v>0</v>
      </c>
      <c r="AB2357">
        <f>VLOOKUP($D2357,metadata!$B$2:$Z$450,25,FALSE)</f>
        <v>0</v>
      </c>
    </row>
    <row r="2358" spans="3:28" x14ac:dyDescent="0.3">
      <c r="C2358">
        <v>2357</v>
      </c>
      <c r="D2358" s="11" t="str">
        <f t="shared" si="36"/>
        <v>19- Fuchu</v>
      </c>
      <c r="E2358" t="str">
        <f>VLOOKUP($D2358,metadata!$B$2:$S$450,2,FALSE)</f>
        <v>Kato, Y</v>
      </c>
      <c r="F2358" t="str">
        <f>VLOOKUP($D2358,metadata!$B$2:$S$450,3,FALSE)</f>
        <v>Geographic variation in photoperiodic response for the induction of pupal diapause in the Aristolochia-feeding butterfly Atrophaneura alcinous</v>
      </c>
      <c r="G2358" t="str">
        <f>VLOOKUP($D2358,metadata!$B$2:$S$450,4,FALSE)</f>
        <v>10.1303/aez.2005.347</v>
      </c>
      <c r="H2358" t="str">
        <f>VLOOKUP($D2358,metadata!$B$2:$S$450,5,FALSE)</f>
        <v>y</v>
      </c>
      <c r="I2358" t="str">
        <f>VLOOKUP($D2358,metadata!$B$2:$S$450,6,FALSE)</f>
        <v>a</v>
      </c>
      <c r="J2358" t="str">
        <f>VLOOKUP($D2358,metadata!$B$2:$S$450,7,FALSE)</f>
        <v>i</v>
      </c>
      <c r="K2358">
        <f>VLOOKUP($D2358,metadata!$B$2:$S$450,8,FALSE)</f>
        <v>7</v>
      </c>
      <c r="L2358">
        <f>VLOOKUP($D2358,metadata!$B$2:$S$450,9,FALSE)</f>
        <v>5</v>
      </c>
      <c r="M2358">
        <f>VLOOKUP($D2358,metadata!$B$2:$S$450,10,FALSE)</f>
        <v>0</v>
      </c>
      <c r="N2358" t="str">
        <f>VLOOKUP($D2358,metadata!$B$2:$S$450,11,FALSE)</f>
        <v>Atrophaneura alcinous</v>
      </c>
      <c r="O2358" t="str">
        <f>VLOOKUP($D2358,metadata!$B$2:$S$450,12,FALSE)</f>
        <v>lepidoptera</v>
      </c>
      <c r="P2358" t="str">
        <f>VLOOKUP($D2358,metadata!$B$2:$S$450,13,FALSE)</f>
        <v xml:space="preserve"> Fuchu</v>
      </c>
      <c r="Q2358">
        <f>VLOOKUP($D2358,metadata!$B$2:$S$450,14,FALSE)</f>
        <v>35.668968999999997</v>
      </c>
      <c r="R2358">
        <f>VLOOKUP($D2358,metadata!$B$2:$S$450,15,FALSE)</f>
        <v>139.47766899999999</v>
      </c>
      <c r="S2358">
        <f>VLOOKUP($D2358,metadata!$B$2:$S$450,16,FALSE)</f>
        <v>0.05</v>
      </c>
      <c r="T2358">
        <f>VLOOKUP($D2358,metadata!$B$2:$S$450,17,FALSE)</f>
        <v>50</v>
      </c>
      <c r="U2358">
        <f>VLOOKUP($D2358,metadata!$B$2:$S$450,18,FALSE)</f>
        <v>0</v>
      </c>
      <c r="V2358">
        <f>VLOOKUP($D2358,metadata!$B$2:$Z$450,19,FALSE)</f>
        <v>25</v>
      </c>
      <c r="W2358" t="str">
        <f>VLOOKUP($D2358,metadata!$B$2:$Z$450,20,FALSE)</f>
        <v>global average</v>
      </c>
      <c r="X2358">
        <f>VLOOKUP($D2358,metadata!$B$2:$Z$450,21,FALSE)</f>
        <v>0</v>
      </c>
      <c r="Y2358">
        <f>VLOOKUP($D2358,metadata!$B$2:$Z$450,22,FALSE)</f>
        <v>19</v>
      </c>
      <c r="Z2358">
        <f>VLOOKUP($D2358,metadata!$B$2:$Z$450,23,FALSE)</f>
        <v>0</v>
      </c>
      <c r="AA2358">
        <f>VLOOKUP($D2358,metadata!$B$2:$Z$450,24,FALSE)</f>
        <v>0</v>
      </c>
      <c r="AB2358">
        <f>VLOOKUP($D2358,metadata!$B$2:$Z$450,25,FALSE)</f>
        <v>0</v>
      </c>
    </row>
    <row r="2359" spans="3:28" x14ac:dyDescent="0.3">
      <c r="C2359">
        <v>2358</v>
      </c>
      <c r="D2359" s="11" t="str">
        <f t="shared" si="36"/>
        <v>19- Fuchu</v>
      </c>
      <c r="E2359" t="str">
        <f>VLOOKUP($D2359,metadata!$B$2:$S$450,2,FALSE)</f>
        <v>Kato, Y</v>
      </c>
      <c r="F2359" t="str">
        <f>VLOOKUP($D2359,metadata!$B$2:$S$450,3,FALSE)</f>
        <v>Geographic variation in photoperiodic response for the induction of pupal diapause in the Aristolochia-feeding butterfly Atrophaneura alcinous</v>
      </c>
      <c r="G2359" t="str">
        <f>VLOOKUP($D2359,metadata!$B$2:$S$450,4,FALSE)</f>
        <v>10.1303/aez.2005.347</v>
      </c>
      <c r="H2359" t="str">
        <f>VLOOKUP($D2359,metadata!$B$2:$S$450,5,FALSE)</f>
        <v>y</v>
      </c>
      <c r="I2359" t="str">
        <f>VLOOKUP($D2359,metadata!$B$2:$S$450,6,FALSE)</f>
        <v>a</v>
      </c>
      <c r="J2359" t="str">
        <f>VLOOKUP($D2359,metadata!$B$2:$S$450,7,FALSE)</f>
        <v>i</v>
      </c>
      <c r="K2359">
        <f>VLOOKUP($D2359,metadata!$B$2:$S$450,8,FALSE)</f>
        <v>7</v>
      </c>
      <c r="L2359">
        <f>VLOOKUP($D2359,metadata!$B$2:$S$450,9,FALSE)</f>
        <v>5</v>
      </c>
      <c r="M2359">
        <f>VLOOKUP($D2359,metadata!$B$2:$S$450,10,FALSE)</f>
        <v>0</v>
      </c>
      <c r="N2359" t="str">
        <f>VLOOKUP($D2359,metadata!$B$2:$S$450,11,FALSE)</f>
        <v>Atrophaneura alcinous</v>
      </c>
      <c r="O2359" t="str">
        <f>VLOOKUP($D2359,metadata!$B$2:$S$450,12,FALSE)</f>
        <v>lepidoptera</v>
      </c>
      <c r="P2359" t="str">
        <f>VLOOKUP($D2359,metadata!$B$2:$S$450,13,FALSE)</f>
        <v xml:space="preserve"> Fuchu</v>
      </c>
      <c r="Q2359">
        <f>VLOOKUP($D2359,metadata!$B$2:$S$450,14,FALSE)</f>
        <v>35.668968999999997</v>
      </c>
      <c r="R2359">
        <f>VLOOKUP($D2359,metadata!$B$2:$S$450,15,FALSE)</f>
        <v>139.47766899999999</v>
      </c>
      <c r="S2359">
        <f>VLOOKUP($D2359,metadata!$B$2:$S$450,16,FALSE)</f>
        <v>0.05</v>
      </c>
      <c r="T2359">
        <f>VLOOKUP($D2359,metadata!$B$2:$S$450,17,FALSE)</f>
        <v>50</v>
      </c>
      <c r="U2359">
        <f>VLOOKUP($D2359,metadata!$B$2:$S$450,18,FALSE)</f>
        <v>0</v>
      </c>
      <c r="V2359">
        <f>VLOOKUP($D2359,metadata!$B$2:$Z$450,19,FALSE)</f>
        <v>25</v>
      </c>
      <c r="W2359" t="str">
        <f>VLOOKUP($D2359,metadata!$B$2:$Z$450,20,FALSE)</f>
        <v>global average</v>
      </c>
      <c r="X2359">
        <f>VLOOKUP($D2359,metadata!$B$2:$Z$450,21,FALSE)</f>
        <v>0</v>
      </c>
      <c r="Y2359">
        <f>VLOOKUP($D2359,metadata!$B$2:$Z$450,22,FALSE)</f>
        <v>19</v>
      </c>
      <c r="Z2359">
        <f>VLOOKUP($D2359,metadata!$B$2:$Z$450,23,FALSE)</f>
        <v>0</v>
      </c>
      <c r="AA2359">
        <f>VLOOKUP($D2359,metadata!$B$2:$Z$450,24,FALSE)</f>
        <v>0</v>
      </c>
      <c r="AB2359">
        <f>VLOOKUP($D2359,metadata!$B$2:$Z$450,25,FALSE)</f>
        <v>0</v>
      </c>
    </row>
    <row r="2360" spans="3:28" x14ac:dyDescent="0.3">
      <c r="C2360">
        <v>2359</v>
      </c>
      <c r="D2360" s="11" t="str">
        <f t="shared" si="36"/>
        <v>19- Fuchu</v>
      </c>
      <c r="E2360" t="str">
        <f>VLOOKUP($D2360,metadata!$B$2:$S$450,2,FALSE)</f>
        <v>Kato, Y</v>
      </c>
      <c r="F2360" t="str">
        <f>VLOOKUP($D2360,metadata!$B$2:$S$450,3,FALSE)</f>
        <v>Geographic variation in photoperiodic response for the induction of pupal diapause in the Aristolochia-feeding butterfly Atrophaneura alcinous</v>
      </c>
      <c r="G2360" t="str">
        <f>VLOOKUP($D2360,metadata!$B$2:$S$450,4,FALSE)</f>
        <v>10.1303/aez.2005.347</v>
      </c>
      <c r="H2360" t="str">
        <f>VLOOKUP($D2360,metadata!$B$2:$S$450,5,FALSE)</f>
        <v>y</v>
      </c>
      <c r="I2360" t="str">
        <f>VLOOKUP($D2360,metadata!$B$2:$S$450,6,FALSE)</f>
        <v>a</v>
      </c>
      <c r="J2360" t="str">
        <f>VLOOKUP($D2360,metadata!$B$2:$S$450,7,FALSE)</f>
        <v>i</v>
      </c>
      <c r="K2360">
        <f>VLOOKUP($D2360,metadata!$B$2:$S$450,8,FALSE)</f>
        <v>7</v>
      </c>
      <c r="L2360">
        <f>VLOOKUP($D2360,metadata!$B$2:$S$450,9,FALSE)</f>
        <v>5</v>
      </c>
      <c r="M2360">
        <f>VLOOKUP($D2360,metadata!$B$2:$S$450,10,FALSE)</f>
        <v>0</v>
      </c>
      <c r="N2360" t="str">
        <f>VLOOKUP($D2360,metadata!$B$2:$S$450,11,FALSE)</f>
        <v>Atrophaneura alcinous</v>
      </c>
      <c r="O2360" t="str">
        <f>VLOOKUP($D2360,metadata!$B$2:$S$450,12,FALSE)</f>
        <v>lepidoptera</v>
      </c>
      <c r="P2360" t="str">
        <f>VLOOKUP($D2360,metadata!$B$2:$S$450,13,FALSE)</f>
        <v xml:space="preserve"> Fuchu</v>
      </c>
      <c r="Q2360">
        <f>VLOOKUP($D2360,metadata!$B$2:$S$450,14,FALSE)</f>
        <v>35.668968999999997</v>
      </c>
      <c r="R2360">
        <f>VLOOKUP($D2360,metadata!$B$2:$S$450,15,FALSE)</f>
        <v>139.47766899999999</v>
      </c>
      <c r="S2360">
        <f>VLOOKUP($D2360,metadata!$B$2:$S$450,16,FALSE)</f>
        <v>0.05</v>
      </c>
      <c r="T2360">
        <f>VLOOKUP($D2360,metadata!$B$2:$S$450,17,FALSE)</f>
        <v>50</v>
      </c>
      <c r="U2360">
        <f>VLOOKUP($D2360,metadata!$B$2:$S$450,18,FALSE)</f>
        <v>0</v>
      </c>
      <c r="V2360">
        <f>VLOOKUP($D2360,metadata!$B$2:$Z$450,19,FALSE)</f>
        <v>25</v>
      </c>
      <c r="W2360" t="str">
        <f>VLOOKUP($D2360,metadata!$B$2:$Z$450,20,FALSE)</f>
        <v>global average</v>
      </c>
      <c r="X2360">
        <f>VLOOKUP($D2360,metadata!$B$2:$Z$450,21,FALSE)</f>
        <v>0</v>
      </c>
      <c r="Y2360">
        <f>VLOOKUP($D2360,metadata!$B$2:$Z$450,22,FALSE)</f>
        <v>19</v>
      </c>
      <c r="Z2360">
        <f>VLOOKUP($D2360,metadata!$B$2:$Z$450,23,FALSE)</f>
        <v>0</v>
      </c>
      <c r="AA2360">
        <f>VLOOKUP($D2360,metadata!$B$2:$Z$450,24,FALSE)</f>
        <v>0</v>
      </c>
      <c r="AB2360">
        <f>VLOOKUP($D2360,metadata!$B$2:$Z$450,25,FALSE)</f>
        <v>0</v>
      </c>
    </row>
    <row r="2361" spans="3:28" x14ac:dyDescent="0.3">
      <c r="C2361">
        <v>2360</v>
      </c>
      <c r="D2361" s="11" t="str">
        <f t="shared" si="36"/>
        <v>19- Fuchu</v>
      </c>
      <c r="E2361" t="str">
        <f>VLOOKUP($D2361,metadata!$B$2:$S$450,2,FALSE)</f>
        <v>Kato, Y</v>
      </c>
      <c r="F2361" t="str">
        <f>VLOOKUP($D2361,metadata!$B$2:$S$450,3,FALSE)</f>
        <v>Geographic variation in photoperiodic response for the induction of pupal diapause in the Aristolochia-feeding butterfly Atrophaneura alcinous</v>
      </c>
      <c r="G2361" t="str">
        <f>VLOOKUP($D2361,metadata!$B$2:$S$450,4,FALSE)</f>
        <v>10.1303/aez.2005.347</v>
      </c>
      <c r="H2361" t="str">
        <f>VLOOKUP($D2361,metadata!$B$2:$S$450,5,FALSE)</f>
        <v>y</v>
      </c>
      <c r="I2361" t="str">
        <f>VLOOKUP($D2361,metadata!$B$2:$S$450,6,FALSE)</f>
        <v>a</v>
      </c>
      <c r="J2361" t="str">
        <f>VLOOKUP($D2361,metadata!$B$2:$S$450,7,FALSE)</f>
        <v>i</v>
      </c>
      <c r="K2361">
        <f>VLOOKUP($D2361,metadata!$B$2:$S$450,8,FALSE)</f>
        <v>7</v>
      </c>
      <c r="L2361">
        <f>VLOOKUP($D2361,metadata!$B$2:$S$450,9,FALSE)</f>
        <v>5</v>
      </c>
      <c r="M2361">
        <f>VLOOKUP($D2361,metadata!$B$2:$S$450,10,FALSE)</f>
        <v>0</v>
      </c>
      <c r="N2361" t="str">
        <f>VLOOKUP($D2361,metadata!$B$2:$S$450,11,FALSE)</f>
        <v>Atrophaneura alcinous</v>
      </c>
      <c r="O2361" t="str">
        <f>VLOOKUP($D2361,metadata!$B$2:$S$450,12,FALSE)</f>
        <v>lepidoptera</v>
      </c>
      <c r="P2361" t="str">
        <f>VLOOKUP($D2361,metadata!$B$2:$S$450,13,FALSE)</f>
        <v xml:space="preserve"> Fuchu</v>
      </c>
      <c r="Q2361">
        <f>VLOOKUP($D2361,metadata!$B$2:$S$450,14,FALSE)</f>
        <v>35.668968999999997</v>
      </c>
      <c r="R2361">
        <f>VLOOKUP($D2361,metadata!$B$2:$S$450,15,FALSE)</f>
        <v>139.47766899999999</v>
      </c>
      <c r="S2361">
        <f>VLOOKUP($D2361,metadata!$B$2:$S$450,16,FALSE)</f>
        <v>0.05</v>
      </c>
      <c r="T2361">
        <f>VLOOKUP($D2361,metadata!$B$2:$S$450,17,FALSE)</f>
        <v>50</v>
      </c>
      <c r="U2361">
        <f>VLOOKUP($D2361,metadata!$B$2:$S$450,18,FALSE)</f>
        <v>0</v>
      </c>
      <c r="V2361">
        <f>VLOOKUP($D2361,metadata!$B$2:$Z$450,19,FALSE)</f>
        <v>25</v>
      </c>
      <c r="W2361" t="str">
        <f>VLOOKUP($D2361,metadata!$B$2:$Z$450,20,FALSE)</f>
        <v>global average</v>
      </c>
      <c r="X2361">
        <f>VLOOKUP($D2361,metadata!$B$2:$Z$450,21,FALSE)</f>
        <v>0</v>
      </c>
      <c r="Y2361">
        <f>VLOOKUP($D2361,metadata!$B$2:$Z$450,22,FALSE)</f>
        <v>19</v>
      </c>
      <c r="Z2361">
        <f>VLOOKUP($D2361,metadata!$B$2:$Z$450,23,FALSE)</f>
        <v>0</v>
      </c>
      <c r="AA2361">
        <f>VLOOKUP($D2361,metadata!$B$2:$Z$450,24,FALSE)</f>
        <v>0</v>
      </c>
      <c r="AB2361">
        <f>VLOOKUP($D2361,metadata!$B$2:$Z$450,25,FALSE)</f>
        <v>0</v>
      </c>
    </row>
    <row r="2362" spans="3:28" x14ac:dyDescent="0.3">
      <c r="C2362">
        <v>2361</v>
      </c>
      <c r="D2362" s="11" t="str">
        <f t="shared" si="36"/>
        <v>19- Fuchu</v>
      </c>
      <c r="E2362" t="str">
        <f>VLOOKUP($D2362,metadata!$B$2:$S$450,2,FALSE)</f>
        <v>Kato, Y</v>
      </c>
      <c r="F2362" t="str">
        <f>VLOOKUP($D2362,metadata!$B$2:$S$450,3,FALSE)</f>
        <v>Geographic variation in photoperiodic response for the induction of pupal diapause in the Aristolochia-feeding butterfly Atrophaneura alcinous</v>
      </c>
      <c r="G2362" t="str">
        <f>VLOOKUP($D2362,metadata!$B$2:$S$450,4,FALSE)</f>
        <v>10.1303/aez.2005.347</v>
      </c>
      <c r="H2362" t="str">
        <f>VLOOKUP($D2362,metadata!$B$2:$S$450,5,FALSE)</f>
        <v>y</v>
      </c>
      <c r="I2362" t="str">
        <f>VLOOKUP($D2362,metadata!$B$2:$S$450,6,FALSE)</f>
        <v>a</v>
      </c>
      <c r="J2362" t="str">
        <f>VLOOKUP($D2362,metadata!$B$2:$S$450,7,FALSE)</f>
        <v>i</v>
      </c>
      <c r="K2362">
        <f>VLOOKUP($D2362,metadata!$B$2:$S$450,8,FALSE)</f>
        <v>7</v>
      </c>
      <c r="L2362">
        <f>VLOOKUP($D2362,metadata!$B$2:$S$450,9,FALSE)</f>
        <v>5</v>
      </c>
      <c r="M2362">
        <f>VLOOKUP($D2362,metadata!$B$2:$S$450,10,FALSE)</f>
        <v>0</v>
      </c>
      <c r="N2362" t="str">
        <f>VLOOKUP($D2362,metadata!$B$2:$S$450,11,FALSE)</f>
        <v>Atrophaneura alcinous</v>
      </c>
      <c r="O2362" t="str">
        <f>VLOOKUP($D2362,metadata!$B$2:$S$450,12,FALSE)</f>
        <v>lepidoptera</v>
      </c>
      <c r="P2362" t="str">
        <f>VLOOKUP($D2362,metadata!$B$2:$S$450,13,FALSE)</f>
        <v xml:space="preserve"> Fuchu</v>
      </c>
      <c r="Q2362">
        <f>VLOOKUP($D2362,metadata!$B$2:$S$450,14,FALSE)</f>
        <v>35.668968999999997</v>
      </c>
      <c r="R2362">
        <f>VLOOKUP($D2362,metadata!$B$2:$S$450,15,FALSE)</f>
        <v>139.47766899999999</v>
      </c>
      <c r="S2362">
        <f>VLOOKUP($D2362,metadata!$B$2:$S$450,16,FALSE)</f>
        <v>0.05</v>
      </c>
      <c r="T2362">
        <f>VLOOKUP($D2362,metadata!$B$2:$S$450,17,FALSE)</f>
        <v>50</v>
      </c>
      <c r="U2362">
        <f>VLOOKUP($D2362,metadata!$B$2:$S$450,18,FALSE)</f>
        <v>0</v>
      </c>
      <c r="V2362">
        <f>VLOOKUP($D2362,metadata!$B$2:$Z$450,19,FALSE)</f>
        <v>25</v>
      </c>
      <c r="W2362" t="str">
        <f>VLOOKUP($D2362,metadata!$B$2:$Z$450,20,FALSE)</f>
        <v>global average</v>
      </c>
      <c r="X2362">
        <f>VLOOKUP($D2362,metadata!$B$2:$Z$450,21,FALSE)</f>
        <v>0</v>
      </c>
      <c r="Y2362">
        <f>VLOOKUP($D2362,metadata!$B$2:$Z$450,22,FALSE)</f>
        <v>19</v>
      </c>
      <c r="Z2362">
        <f>VLOOKUP($D2362,metadata!$B$2:$Z$450,23,FALSE)</f>
        <v>0</v>
      </c>
      <c r="AA2362">
        <f>VLOOKUP($D2362,metadata!$B$2:$Z$450,24,FALSE)</f>
        <v>0</v>
      </c>
      <c r="AB2362">
        <f>VLOOKUP($D2362,metadata!$B$2:$Z$450,25,FALSE)</f>
        <v>0</v>
      </c>
    </row>
    <row r="2363" spans="3:28" x14ac:dyDescent="0.3">
      <c r="C2363">
        <v>2362</v>
      </c>
      <c r="D2363" s="11" t="str">
        <f t="shared" si="36"/>
        <v>19- Fuchu</v>
      </c>
      <c r="E2363" t="str">
        <f>VLOOKUP($D2363,metadata!$B$2:$S$450,2,FALSE)</f>
        <v>Kato, Y</v>
      </c>
      <c r="F2363" t="str">
        <f>VLOOKUP($D2363,metadata!$B$2:$S$450,3,FALSE)</f>
        <v>Geographic variation in photoperiodic response for the induction of pupal diapause in the Aristolochia-feeding butterfly Atrophaneura alcinous</v>
      </c>
      <c r="G2363" t="str">
        <f>VLOOKUP($D2363,metadata!$B$2:$S$450,4,FALSE)</f>
        <v>10.1303/aez.2005.347</v>
      </c>
      <c r="H2363" t="str">
        <f>VLOOKUP($D2363,metadata!$B$2:$S$450,5,FALSE)</f>
        <v>y</v>
      </c>
      <c r="I2363" t="str">
        <f>VLOOKUP($D2363,metadata!$B$2:$S$450,6,FALSE)</f>
        <v>a</v>
      </c>
      <c r="J2363" t="str">
        <f>VLOOKUP($D2363,metadata!$B$2:$S$450,7,FALSE)</f>
        <v>i</v>
      </c>
      <c r="K2363">
        <f>VLOOKUP($D2363,metadata!$B$2:$S$450,8,FALSE)</f>
        <v>7</v>
      </c>
      <c r="L2363">
        <f>VLOOKUP($D2363,metadata!$B$2:$S$450,9,FALSE)</f>
        <v>5</v>
      </c>
      <c r="M2363">
        <f>VLOOKUP($D2363,metadata!$B$2:$S$450,10,FALSE)</f>
        <v>0</v>
      </c>
      <c r="N2363" t="str">
        <f>VLOOKUP($D2363,metadata!$B$2:$S$450,11,FALSE)</f>
        <v>Atrophaneura alcinous</v>
      </c>
      <c r="O2363" t="str">
        <f>VLOOKUP($D2363,metadata!$B$2:$S$450,12,FALSE)</f>
        <v>lepidoptera</v>
      </c>
      <c r="P2363" t="str">
        <f>VLOOKUP($D2363,metadata!$B$2:$S$450,13,FALSE)</f>
        <v xml:space="preserve"> Fuchu</v>
      </c>
      <c r="Q2363">
        <f>VLOOKUP($D2363,metadata!$B$2:$S$450,14,FALSE)</f>
        <v>35.668968999999997</v>
      </c>
      <c r="R2363">
        <f>VLOOKUP($D2363,metadata!$B$2:$S$450,15,FALSE)</f>
        <v>139.47766899999999</v>
      </c>
      <c r="S2363">
        <f>VLOOKUP($D2363,metadata!$B$2:$S$450,16,FALSE)</f>
        <v>0.05</v>
      </c>
      <c r="T2363">
        <f>VLOOKUP($D2363,metadata!$B$2:$S$450,17,FALSE)</f>
        <v>50</v>
      </c>
      <c r="U2363">
        <f>VLOOKUP($D2363,metadata!$B$2:$S$450,18,FALSE)</f>
        <v>0</v>
      </c>
      <c r="V2363">
        <f>VLOOKUP($D2363,metadata!$B$2:$Z$450,19,FALSE)</f>
        <v>25</v>
      </c>
      <c r="W2363" t="str">
        <f>VLOOKUP($D2363,metadata!$B$2:$Z$450,20,FALSE)</f>
        <v>global average</v>
      </c>
      <c r="X2363">
        <f>VLOOKUP($D2363,metadata!$B$2:$Z$450,21,FALSE)</f>
        <v>0</v>
      </c>
      <c r="Y2363">
        <f>VLOOKUP($D2363,metadata!$B$2:$Z$450,22,FALSE)</f>
        <v>19</v>
      </c>
      <c r="Z2363">
        <f>VLOOKUP($D2363,metadata!$B$2:$Z$450,23,FALSE)</f>
        <v>0</v>
      </c>
      <c r="AA2363">
        <f>VLOOKUP($D2363,metadata!$B$2:$Z$450,24,FALSE)</f>
        <v>0</v>
      </c>
      <c r="AB2363">
        <f>VLOOKUP($D2363,metadata!$B$2:$Z$450,25,FALSE)</f>
        <v>0</v>
      </c>
    </row>
    <row r="2364" spans="3:28" x14ac:dyDescent="0.3">
      <c r="C2364">
        <v>2363</v>
      </c>
      <c r="D2364" s="11" t="str">
        <f t="shared" si="36"/>
        <v>19- Fuchu</v>
      </c>
      <c r="E2364" t="str">
        <f>VLOOKUP($D2364,metadata!$B$2:$S$450,2,FALSE)</f>
        <v>Kato, Y</v>
      </c>
      <c r="F2364" t="str">
        <f>VLOOKUP($D2364,metadata!$B$2:$S$450,3,FALSE)</f>
        <v>Geographic variation in photoperiodic response for the induction of pupal diapause in the Aristolochia-feeding butterfly Atrophaneura alcinous</v>
      </c>
      <c r="G2364" t="str">
        <f>VLOOKUP($D2364,metadata!$B$2:$S$450,4,FALSE)</f>
        <v>10.1303/aez.2005.347</v>
      </c>
      <c r="H2364" t="str">
        <f>VLOOKUP($D2364,metadata!$B$2:$S$450,5,FALSE)</f>
        <v>y</v>
      </c>
      <c r="I2364" t="str">
        <f>VLOOKUP($D2364,metadata!$B$2:$S$450,6,FALSE)</f>
        <v>a</v>
      </c>
      <c r="J2364" t="str">
        <f>VLOOKUP($D2364,metadata!$B$2:$S$450,7,FALSE)</f>
        <v>i</v>
      </c>
      <c r="K2364">
        <f>VLOOKUP($D2364,metadata!$B$2:$S$450,8,FALSE)</f>
        <v>7</v>
      </c>
      <c r="L2364">
        <f>VLOOKUP($D2364,metadata!$B$2:$S$450,9,FALSE)</f>
        <v>5</v>
      </c>
      <c r="M2364">
        <f>VLOOKUP($D2364,metadata!$B$2:$S$450,10,FALSE)</f>
        <v>0</v>
      </c>
      <c r="N2364" t="str">
        <f>VLOOKUP($D2364,metadata!$B$2:$S$450,11,FALSE)</f>
        <v>Atrophaneura alcinous</v>
      </c>
      <c r="O2364" t="str">
        <f>VLOOKUP($D2364,metadata!$B$2:$S$450,12,FALSE)</f>
        <v>lepidoptera</v>
      </c>
      <c r="P2364" t="str">
        <f>VLOOKUP($D2364,metadata!$B$2:$S$450,13,FALSE)</f>
        <v xml:space="preserve"> Fuchu</v>
      </c>
      <c r="Q2364">
        <f>VLOOKUP($D2364,metadata!$B$2:$S$450,14,FALSE)</f>
        <v>35.668968999999997</v>
      </c>
      <c r="R2364">
        <f>VLOOKUP($D2364,metadata!$B$2:$S$450,15,FALSE)</f>
        <v>139.47766899999999</v>
      </c>
      <c r="S2364">
        <f>VLOOKUP($D2364,metadata!$B$2:$S$450,16,FALSE)</f>
        <v>0.05</v>
      </c>
      <c r="T2364">
        <f>VLOOKUP($D2364,metadata!$B$2:$S$450,17,FALSE)</f>
        <v>50</v>
      </c>
      <c r="U2364">
        <f>VLOOKUP($D2364,metadata!$B$2:$S$450,18,FALSE)</f>
        <v>0</v>
      </c>
      <c r="V2364">
        <f>VLOOKUP($D2364,metadata!$B$2:$Z$450,19,FALSE)</f>
        <v>25</v>
      </c>
      <c r="W2364" t="str">
        <f>VLOOKUP($D2364,metadata!$B$2:$Z$450,20,FALSE)</f>
        <v>global average</v>
      </c>
      <c r="X2364">
        <f>VLOOKUP($D2364,metadata!$B$2:$Z$450,21,FALSE)</f>
        <v>0</v>
      </c>
      <c r="Y2364">
        <f>VLOOKUP($D2364,metadata!$B$2:$Z$450,22,FALSE)</f>
        <v>19</v>
      </c>
      <c r="Z2364">
        <f>VLOOKUP($D2364,metadata!$B$2:$Z$450,23,FALSE)</f>
        <v>0</v>
      </c>
      <c r="AA2364">
        <f>VLOOKUP($D2364,metadata!$B$2:$Z$450,24,FALSE)</f>
        <v>0</v>
      </c>
      <c r="AB2364">
        <f>VLOOKUP($D2364,metadata!$B$2:$Z$450,25,FALSE)</f>
        <v>0</v>
      </c>
    </row>
    <row r="2365" spans="3:28" x14ac:dyDescent="0.3">
      <c r="C2365">
        <v>2364</v>
      </c>
      <c r="D2365" s="11" t="str">
        <f t="shared" si="36"/>
        <v>19- Fuchu</v>
      </c>
      <c r="E2365" t="str">
        <f>VLOOKUP($D2365,metadata!$B$2:$S$450,2,FALSE)</f>
        <v>Kato, Y</v>
      </c>
      <c r="F2365" t="str">
        <f>VLOOKUP($D2365,metadata!$B$2:$S$450,3,FALSE)</f>
        <v>Geographic variation in photoperiodic response for the induction of pupal diapause in the Aristolochia-feeding butterfly Atrophaneura alcinous</v>
      </c>
      <c r="G2365" t="str">
        <f>VLOOKUP($D2365,metadata!$B$2:$S$450,4,FALSE)</f>
        <v>10.1303/aez.2005.347</v>
      </c>
      <c r="H2365" t="str">
        <f>VLOOKUP($D2365,metadata!$B$2:$S$450,5,FALSE)</f>
        <v>y</v>
      </c>
      <c r="I2365" t="str">
        <f>VLOOKUP($D2365,metadata!$B$2:$S$450,6,FALSE)</f>
        <v>a</v>
      </c>
      <c r="J2365" t="str">
        <f>VLOOKUP($D2365,metadata!$B$2:$S$450,7,FALSE)</f>
        <v>i</v>
      </c>
      <c r="K2365">
        <f>VLOOKUP($D2365,metadata!$B$2:$S$450,8,FALSE)</f>
        <v>7</v>
      </c>
      <c r="L2365">
        <f>VLOOKUP($D2365,metadata!$B$2:$S$450,9,FALSE)</f>
        <v>5</v>
      </c>
      <c r="M2365">
        <f>VLOOKUP($D2365,metadata!$B$2:$S$450,10,FALSE)</f>
        <v>0</v>
      </c>
      <c r="N2365" t="str">
        <f>VLOOKUP($D2365,metadata!$B$2:$S$450,11,FALSE)</f>
        <v>Atrophaneura alcinous</v>
      </c>
      <c r="O2365" t="str">
        <f>VLOOKUP($D2365,metadata!$B$2:$S$450,12,FALSE)</f>
        <v>lepidoptera</v>
      </c>
      <c r="P2365" t="str">
        <f>VLOOKUP($D2365,metadata!$B$2:$S$450,13,FALSE)</f>
        <v xml:space="preserve"> Fuchu</v>
      </c>
      <c r="Q2365">
        <f>VLOOKUP($D2365,metadata!$B$2:$S$450,14,FALSE)</f>
        <v>35.668968999999997</v>
      </c>
      <c r="R2365">
        <f>VLOOKUP($D2365,metadata!$B$2:$S$450,15,FALSE)</f>
        <v>139.47766899999999</v>
      </c>
      <c r="S2365">
        <f>VLOOKUP($D2365,metadata!$B$2:$S$450,16,FALSE)</f>
        <v>0.05</v>
      </c>
      <c r="T2365">
        <f>VLOOKUP($D2365,metadata!$B$2:$S$450,17,FALSE)</f>
        <v>50</v>
      </c>
      <c r="U2365">
        <f>VLOOKUP($D2365,metadata!$B$2:$S$450,18,FALSE)</f>
        <v>0</v>
      </c>
      <c r="V2365">
        <f>VLOOKUP($D2365,metadata!$B$2:$Z$450,19,FALSE)</f>
        <v>25</v>
      </c>
      <c r="W2365" t="str">
        <f>VLOOKUP($D2365,metadata!$B$2:$Z$450,20,FALSE)</f>
        <v>global average</v>
      </c>
      <c r="X2365">
        <f>VLOOKUP($D2365,metadata!$B$2:$Z$450,21,FALSE)</f>
        <v>0</v>
      </c>
      <c r="Y2365">
        <f>VLOOKUP($D2365,metadata!$B$2:$Z$450,22,FALSE)</f>
        <v>19</v>
      </c>
      <c r="Z2365">
        <f>VLOOKUP($D2365,metadata!$B$2:$Z$450,23,FALSE)</f>
        <v>0</v>
      </c>
      <c r="AA2365">
        <f>VLOOKUP($D2365,metadata!$B$2:$Z$450,24,FALSE)</f>
        <v>0</v>
      </c>
      <c r="AB2365">
        <f>VLOOKUP($D2365,metadata!$B$2:$Z$450,25,FALSE)</f>
        <v>0</v>
      </c>
    </row>
    <row r="2366" spans="3:28" x14ac:dyDescent="0.3">
      <c r="C2366">
        <v>2365</v>
      </c>
      <c r="D2366" s="11" t="str">
        <f t="shared" si="36"/>
        <v>19- Fuchu</v>
      </c>
      <c r="E2366" t="str">
        <f>VLOOKUP($D2366,metadata!$B$2:$S$450,2,FALSE)</f>
        <v>Kato, Y</v>
      </c>
      <c r="F2366" t="str">
        <f>VLOOKUP($D2366,metadata!$B$2:$S$450,3,FALSE)</f>
        <v>Geographic variation in photoperiodic response for the induction of pupal diapause in the Aristolochia-feeding butterfly Atrophaneura alcinous</v>
      </c>
      <c r="G2366" t="str">
        <f>VLOOKUP($D2366,metadata!$B$2:$S$450,4,FALSE)</f>
        <v>10.1303/aez.2005.347</v>
      </c>
      <c r="H2366" t="str">
        <f>VLOOKUP($D2366,metadata!$B$2:$S$450,5,FALSE)</f>
        <v>y</v>
      </c>
      <c r="I2366" t="str">
        <f>VLOOKUP($D2366,metadata!$B$2:$S$450,6,FALSE)</f>
        <v>a</v>
      </c>
      <c r="J2366" t="str">
        <f>VLOOKUP($D2366,metadata!$B$2:$S$450,7,FALSE)</f>
        <v>i</v>
      </c>
      <c r="K2366">
        <f>VLOOKUP($D2366,metadata!$B$2:$S$450,8,FALSE)</f>
        <v>7</v>
      </c>
      <c r="L2366">
        <f>VLOOKUP($D2366,metadata!$B$2:$S$450,9,FALSE)</f>
        <v>5</v>
      </c>
      <c r="M2366">
        <f>VLOOKUP($D2366,metadata!$B$2:$S$450,10,FALSE)</f>
        <v>0</v>
      </c>
      <c r="N2366" t="str">
        <f>VLOOKUP($D2366,metadata!$B$2:$S$450,11,FALSE)</f>
        <v>Atrophaneura alcinous</v>
      </c>
      <c r="O2366" t="str">
        <f>VLOOKUP($D2366,metadata!$B$2:$S$450,12,FALSE)</f>
        <v>lepidoptera</v>
      </c>
      <c r="P2366" t="str">
        <f>VLOOKUP($D2366,metadata!$B$2:$S$450,13,FALSE)</f>
        <v xml:space="preserve"> Fuchu</v>
      </c>
      <c r="Q2366">
        <f>VLOOKUP($D2366,metadata!$B$2:$S$450,14,FALSE)</f>
        <v>35.668968999999997</v>
      </c>
      <c r="R2366">
        <f>VLOOKUP($D2366,metadata!$B$2:$S$450,15,FALSE)</f>
        <v>139.47766899999999</v>
      </c>
      <c r="S2366">
        <f>VLOOKUP($D2366,metadata!$B$2:$S$450,16,FALSE)</f>
        <v>0.05</v>
      </c>
      <c r="T2366">
        <f>VLOOKUP($D2366,metadata!$B$2:$S$450,17,FALSE)</f>
        <v>50</v>
      </c>
      <c r="U2366">
        <f>VLOOKUP($D2366,metadata!$B$2:$S$450,18,FALSE)</f>
        <v>0</v>
      </c>
      <c r="V2366">
        <f>VLOOKUP($D2366,metadata!$B$2:$Z$450,19,FALSE)</f>
        <v>25</v>
      </c>
      <c r="W2366" t="str">
        <f>VLOOKUP($D2366,metadata!$B$2:$Z$450,20,FALSE)</f>
        <v>global average</v>
      </c>
      <c r="X2366">
        <f>VLOOKUP($D2366,metadata!$B$2:$Z$450,21,FALSE)</f>
        <v>0</v>
      </c>
      <c r="Y2366">
        <f>VLOOKUP($D2366,metadata!$B$2:$Z$450,22,FALSE)</f>
        <v>19</v>
      </c>
      <c r="Z2366">
        <f>VLOOKUP($D2366,metadata!$B$2:$Z$450,23,FALSE)</f>
        <v>0</v>
      </c>
      <c r="AA2366">
        <f>VLOOKUP($D2366,metadata!$B$2:$Z$450,24,FALSE)</f>
        <v>0</v>
      </c>
      <c r="AB2366">
        <f>VLOOKUP($D2366,metadata!$B$2:$Z$450,25,FALSE)</f>
        <v>0</v>
      </c>
    </row>
    <row r="2367" spans="3:28" x14ac:dyDescent="0.3">
      <c r="C2367">
        <v>2366</v>
      </c>
      <c r="D2367" s="11" t="str">
        <f t="shared" si="36"/>
        <v>19- Fuchu</v>
      </c>
      <c r="E2367" t="str">
        <f>VLOOKUP($D2367,metadata!$B$2:$S$450,2,FALSE)</f>
        <v>Kato, Y</v>
      </c>
      <c r="F2367" t="str">
        <f>VLOOKUP($D2367,metadata!$B$2:$S$450,3,FALSE)</f>
        <v>Geographic variation in photoperiodic response for the induction of pupal diapause in the Aristolochia-feeding butterfly Atrophaneura alcinous</v>
      </c>
      <c r="G2367" t="str">
        <f>VLOOKUP($D2367,metadata!$B$2:$S$450,4,FALSE)</f>
        <v>10.1303/aez.2005.347</v>
      </c>
      <c r="H2367" t="str">
        <f>VLOOKUP($D2367,metadata!$B$2:$S$450,5,FALSE)</f>
        <v>y</v>
      </c>
      <c r="I2367" t="str">
        <f>VLOOKUP($D2367,metadata!$B$2:$S$450,6,FALSE)</f>
        <v>a</v>
      </c>
      <c r="J2367" t="str">
        <f>VLOOKUP($D2367,metadata!$B$2:$S$450,7,FALSE)</f>
        <v>i</v>
      </c>
      <c r="K2367">
        <f>VLOOKUP($D2367,metadata!$B$2:$S$450,8,FALSE)</f>
        <v>7</v>
      </c>
      <c r="L2367">
        <f>VLOOKUP($D2367,metadata!$B$2:$S$450,9,FALSE)</f>
        <v>5</v>
      </c>
      <c r="M2367">
        <f>VLOOKUP($D2367,metadata!$B$2:$S$450,10,FALSE)</f>
        <v>0</v>
      </c>
      <c r="N2367" t="str">
        <f>VLOOKUP($D2367,metadata!$B$2:$S$450,11,FALSE)</f>
        <v>Atrophaneura alcinous</v>
      </c>
      <c r="O2367" t="str">
        <f>VLOOKUP($D2367,metadata!$B$2:$S$450,12,FALSE)</f>
        <v>lepidoptera</v>
      </c>
      <c r="P2367" t="str">
        <f>VLOOKUP($D2367,metadata!$B$2:$S$450,13,FALSE)</f>
        <v xml:space="preserve"> Fuchu</v>
      </c>
      <c r="Q2367">
        <f>VLOOKUP($D2367,metadata!$B$2:$S$450,14,FALSE)</f>
        <v>35.668968999999997</v>
      </c>
      <c r="R2367">
        <f>VLOOKUP($D2367,metadata!$B$2:$S$450,15,FALSE)</f>
        <v>139.47766899999999</v>
      </c>
      <c r="S2367">
        <f>VLOOKUP($D2367,metadata!$B$2:$S$450,16,FALSE)</f>
        <v>0.05</v>
      </c>
      <c r="T2367">
        <f>VLOOKUP($D2367,metadata!$B$2:$S$450,17,FALSE)</f>
        <v>50</v>
      </c>
      <c r="U2367">
        <f>VLOOKUP($D2367,metadata!$B$2:$S$450,18,FALSE)</f>
        <v>0</v>
      </c>
      <c r="V2367">
        <f>VLOOKUP($D2367,metadata!$B$2:$Z$450,19,FALSE)</f>
        <v>25</v>
      </c>
      <c r="W2367" t="str">
        <f>VLOOKUP($D2367,metadata!$B$2:$Z$450,20,FALSE)</f>
        <v>global average</v>
      </c>
      <c r="X2367">
        <f>VLOOKUP($D2367,metadata!$B$2:$Z$450,21,FALSE)</f>
        <v>0</v>
      </c>
      <c r="Y2367">
        <f>VLOOKUP($D2367,metadata!$B$2:$Z$450,22,FALSE)</f>
        <v>19</v>
      </c>
      <c r="Z2367">
        <f>VLOOKUP($D2367,metadata!$B$2:$Z$450,23,FALSE)</f>
        <v>0</v>
      </c>
      <c r="AA2367">
        <f>VLOOKUP($D2367,metadata!$B$2:$Z$450,24,FALSE)</f>
        <v>0</v>
      </c>
      <c r="AB2367">
        <f>VLOOKUP($D2367,metadata!$B$2:$Z$450,25,FALSE)</f>
        <v>0</v>
      </c>
    </row>
    <row r="2368" spans="3:28" x14ac:dyDescent="0.3">
      <c r="C2368">
        <v>2367</v>
      </c>
      <c r="D2368" s="11" t="str">
        <f t="shared" si="36"/>
        <v>19- Fuchu</v>
      </c>
      <c r="E2368" t="str">
        <f>VLOOKUP($D2368,metadata!$B$2:$S$450,2,FALSE)</f>
        <v>Kato, Y</v>
      </c>
      <c r="F2368" t="str">
        <f>VLOOKUP($D2368,metadata!$B$2:$S$450,3,FALSE)</f>
        <v>Geographic variation in photoperiodic response for the induction of pupal diapause in the Aristolochia-feeding butterfly Atrophaneura alcinous</v>
      </c>
      <c r="G2368" t="str">
        <f>VLOOKUP($D2368,metadata!$B$2:$S$450,4,FALSE)</f>
        <v>10.1303/aez.2005.347</v>
      </c>
      <c r="H2368" t="str">
        <f>VLOOKUP($D2368,metadata!$B$2:$S$450,5,FALSE)</f>
        <v>y</v>
      </c>
      <c r="I2368" t="str">
        <f>VLOOKUP($D2368,metadata!$B$2:$S$450,6,FALSE)</f>
        <v>a</v>
      </c>
      <c r="J2368" t="str">
        <f>VLOOKUP($D2368,metadata!$B$2:$S$450,7,FALSE)</f>
        <v>i</v>
      </c>
      <c r="K2368">
        <f>VLOOKUP($D2368,metadata!$B$2:$S$450,8,FALSE)</f>
        <v>7</v>
      </c>
      <c r="L2368">
        <f>VLOOKUP($D2368,metadata!$B$2:$S$450,9,FALSE)</f>
        <v>5</v>
      </c>
      <c r="M2368">
        <f>VLOOKUP($D2368,metadata!$B$2:$S$450,10,FALSE)</f>
        <v>0</v>
      </c>
      <c r="N2368" t="str">
        <f>VLOOKUP($D2368,metadata!$B$2:$S$450,11,FALSE)</f>
        <v>Atrophaneura alcinous</v>
      </c>
      <c r="O2368" t="str">
        <f>VLOOKUP($D2368,metadata!$B$2:$S$450,12,FALSE)</f>
        <v>lepidoptera</v>
      </c>
      <c r="P2368" t="str">
        <f>VLOOKUP($D2368,metadata!$B$2:$S$450,13,FALSE)</f>
        <v xml:space="preserve"> Fuchu</v>
      </c>
      <c r="Q2368">
        <f>VLOOKUP($D2368,metadata!$B$2:$S$450,14,FALSE)</f>
        <v>35.668968999999997</v>
      </c>
      <c r="R2368">
        <f>VLOOKUP($D2368,metadata!$B$2:$S$450,15,FALSE)</f>
        <v>139.47766899999999</v>
      </c>
      <c r="S2368">
        <f>VLOOKUP($D2368,metadata!$B$2:$S$450,16,FALSE)</f>
        <v>0.05</v>
      </c>
      <c r="T2368">
        <f>VLOOKUP($D2368,metadata!$B$2:$S$450,17,FALSE)</f>
        <v>50</v>
      </c>
      <c r="U2368">
        <f>VLOOKUP($D2368,metadata!$B$2:$S$450,18,FALSE)</f>
        <v>0</v>
      </c>
      <c r="V2368">
        <f>VLOOKUP($D2368,metadata!$B$2:$Z$450,19,FALSE)</f>
        <v>25</v>
      </c>
      <c r="W2368" t="str">
        <f>VLOOKUP($D2368,metadata!$B$2:$Z$450,20,FALSE)</f>
        <v>global average</v>
      </c>
      <c r="X2368">
        <f>VLOOKUP($D2368,metadata!$B$2:$Z$450,21,FALSE)</f>
        <v>0</v>
      </c>
      <c r="Y2368">
        <f>VLOOKUP($D2368,metadata!$B$2:$Z$450,22,FALSE)</f>
        <v>19</v>
      </c>
      <c r="Z2368">
        <f>VLOOKUP($D2368,metadata!$B$2:$Z$450,23,FALSE)</f>
        <v>0</v>
      </c>
      <c r="AA2368">
        <f>VLOOKUP($D2368,metadata!$B$2:$Z$450,24,FALSE)</f>
        <v>0</v>
      </c>
      <c r="AB2368">
        <f>VLOOKUP($D2368,metadata!$B$2:$Z$450,25,FALSE)</f>
        <v>0</v>
      </c>
    </row>
    <row r="2369" spans="3:28" x14ac:dyDescent="0.3">
      <c r="C2369">
        <v>2368</v>
      </c>
      <c r="D2369" s="11" t="str">
        <f t="shared" si="36"/>
        <v>19- Fuchu</v>
      </c>
      <c r="E2369" t="str">
        <f>VLOOKUP($D2369,metadata!$B$2:$S$450,2,FALSE)</f>
        <v>Kato, Y</v>
      </c>
      <c r="F2369" t="str">
        <f>VLOOKUP($D2369,metadata!$B$2:$S$450,3,FALSE)</f>
        <v>Geographic variation in photoperiodic response for the induction of pupal diapause in the Aristolochia-feeding butterfly Atrophaneura alcinous</v>
      </c>
      <c r="G2369" t="str">
        <f>VLOOKUP($D2369,metadata!$B$2:$S$450,4,FALSE)</f>
        <v>10.1303/aez.2005.347</v>
      </c>
      <c r="H2369" t="str">
        <f>VLOOKUP($D2369,metadata!$B$2:$S$450,5,FALSE)</f>
        <v>y</v>
      </c>
      <c r="I2369" t="str">
        <f>VLOOKUP($D2369,metadata!$B$2:$S$450,6,FALSE)</f>
        <v>a</v>
      </c>
      <c r="J2369" t="str">
        <f>VLOOKUP($D2369,metadata!$B$2:$S$450,7,FALSE)</f>
        <v>i</v>
      </c>
      <c r="K2369">
        <f>VLOOKUP($D2369,metadata!$B$2:$S$450,8,FALSE)</f>
        <v>7</v>
      </c>
      <c r="L2369">
        <f>VLOOKUP($D2369,metadata!$B$2:$S$450,9,FALSE)</f>
        <v>5</v>
      </c>
      <c r="M2369">
        <f>VLOOKUP($D2369,metadata!$B$2:$S$450,10,FALSE)</f>
        <v>0</v>
      </c>
      <c r="N2369" t="str">
        <f>VLOOKUP($D2369,metadata!$B$2:$S$450,11,FALSE)</f>
        <v>Atrophaneura alcinous</v>
      </c>
      <c r="O2369" t="str">
        <f>VLOOKUP($D2369,metadata!$B$2:$S$450,12,FALSE)</f>
        <v>lepidoptera</v>
      </c>
      <c r="P2369" t="str">
        <f>VLOOKUP($D2369,metadata!$B$2:$S$450,13,FALSE)</f>
        <v xml:space="preserve"> Fuchu</v>
      </c>
      <c r="Q2369">
        <f>VLOOKUP($D2369,metadata!$B$2:$S$450,14,FALSE)</f>
        <v>35.668968999999997</v>
      </c>
      <c r="R2369">
        <f>VLOOKUP($D2369,metadata!$B$2:$S$450,15,FALSE)</f>
        <v>139.47766899999999</v>
      </c>
      <c r="S2369">
        <f>VLOOKUP($D2369,metadata!$B$2:$S$450,16,FALSE)</f>
        <v>0.05</v>
      </c>
      <c r="T2369">
        <f>VLOOKUP($D2369,metadata!$B$2:$S$450,17,FALSE)</f>
        <v>50</v>
      </c>
      <c r="U2369">
        <f>VLOOKUP($D2369,metadata!$B$2:$S$450,18,FALSE)</f>
        <v>0</v>
      </c>
      <c r="V2369">
        <f>VLOOKUP($D2369,metadata!$B$2:$Z$450,19,FALSE)</f>
        <v>25</v>
      </c>
      <c r="W2369" t="str">
        <f>VLOOKUP($D2369,metadata!$B$2:$Z$450,20,FALSE)</f>
        <v>global average</v>
      </c>
      <c r="X2369">
        <f>VLOOKUP($D2369,metadata!$B$2:$Z$450,21,FALSE)</f>
        <v>0</v>
      </c>
      <c r="Y2369">
        <f>VLOOKUP($D2369,metadata!$B$2:$Z$450,22,FALSE)</f>
        <v>19</v>
      </c>
      <c r="Z2369">
        <f>VLOOKUP($D2369,metadata!$B$2:$Z$450,23,FALSE)</f>
        <v>0</v>
      </c>
      <c r="AA2369">
        <f>VLOOKUP($D2369,metadata!$B$2:$Z$450,24,FALSE)</f>
        <v>0</v>
      </c>
      <c r="AB2369">
        <f>VLOOKUP($D2369,metadata!$B$2:$Z$450,25,FALSE)</f>
        <v>0</v>
      </c>
    </row>
    <row r="2370" spans="3:28" x14ac:dyDescent="0.3">
      <c r="C2370">
        <v>2369</v>
      </c>
      <c r="D2370" s="11" t="str">
        <f t="shared" si="36"/>
        <v>19- Fuchu</v>
      </c>
      <c r="E2370" t="str">
        <f>VLOOKUP($D2370,metadata!$B$2:$S$450,2,FALSE)</f>
        <v>Kato, Y</v>
      </c>
      <c r="F2370" t="str">
        <f>VLOOKUP($D2370,metadata!$B$2:$S$450,3,FALSE)</f>
        <v>Geographic variation in photoperiodic response for the induction of pupal diapause in the Aristolochia-feeding butterfly Atrophaneura alcinous</v>
      </c>
      <c r="G2370" t="str">
        <f>VLOOKUP($D2370,metadata!$B$2:$S$450,4,FALSE)</f>
        <v>10.1303/aez.2005.347</v>
      </c>
      <c r="H2370" t="str">
        <f>VLOOKUP($D2370,metadata!$B$2:$S$450,5,FALSE)</f>
        <v>y</v>
      </c>
      <c r="I2370" t="str">
        <f>VLOOKUP($D2370,metadata!$B$2:$S$450,6,FALSE)</f>
        <v>a</v>
      </c>
      <c r="J2370" t="str">
        <f>VLOOKUP($D2370,metadata!$B$2:$S$450,7,FALSE)</f>
        <v>i</v>
      </c>
      <c r="K2370">
        <f>VLOOKUP($D2370,metadata!$B$2:$S$450,8,FALSE)</f>
        <v>7</v>
      </c>
      <c r="L2370">
        <f>VLOOKUP($D2370,metadata!$B$2:$S$450,9,FALSE)</f>
        <v>5</v>
      </c>
      <c r="M2370">
        <f>VLOOKUP($D2370,metadata!$B$2:$S$450,10,FALSE)</f>
        <v>0</v>
      </c>
      <c r="N2370" t="str">
        <f>VLOOKUP($D2370,metadata!$B$2:$S$450,11,FALSE)</f>
        <v>Atrophaneura alcinous</v>
      </c>
      <c r="O2370" t="str">
        <f>VLOOKUP($D2370,metadata!$B$2:$S$450,12,FALSE)</f>
        <v>lepidoptera</v>
      </c>
      <c r="P2370" t="str">
        <f>VLOOKUP($D2370,metadata!$B$2:$S$450,13,FALSE)</f>
        <v xml:space="preserve"> Fuchu</v>
      </c>
      <c r="Q2370">
        <f>VLOOKUP($D2370,metadata!$B$2:$S$450,14,FALSE)</f>
        <v>35.668968999999997</v>
      </c>
      <c r="R2370">
        <f>VLOOKUP($D2370,metadata!$B$2:$S$450,15,FALSE)</f>
        <v>139.47766899999999</v>
      </c>
      <c r="S2370">
        <f>VLOOKUP($D2370,metadata!$B$2:$S$450,16,FALSE)</f>
        <v>0.05</v>
      </c>
      <c r="T2370">
        <f>VLOOKUP($D2370,metadata!$B$2:$S$450,17,FALSE)</f>
        <v>50</v>
      </c>
      <c r="U2370">
        <f>VLOOKUP($D2370,metadata!$B$2:$S$450,18,FALSE)</f>
        <v>0</v>
      </c>
      <c r="V2370">
        <f>VLOOKUP($D2370,metadata!$B$2:$Z$450,19,FALSE)</f>
        <v>25</v>
      </c>
      <c r="W2370" t="str">
        <f>VLOOKUP($D2370,metadata!$B$2:$Z$450,20,FALSE)</f>
        <v>global average</v>
      </c>
      <c r="X2370">
        <f>VLOOKUP($D2370,metadata!$B$2:$Z$450,21,FALSE)</f>
        <v>0</v>
      </c>
      <c r="Y2370">
        <f>VLOOKUP($D2370,metadata!$B$2:$Z$450,22,FALSE)</f>
        <v>19</v>
      </c>
      <c r="Z2370">
        <f>VLOOKUP($D2370,metadata!$B$2:$Z$450,23,FALSE)</f>
        <v>0</v>
      </c>
      <c r="AA2370">
        <f>VLOOKUP($D2370,metadata!$B$2:$Z$450,24,FALSE)</f>
        <v>0</v>
      </c>
      <c r="AB2370">
        <f>VLOOKUP($D2370,metadata!$B$2:$Z$450,25,FALSE)</f>
        <v>0</v>
      </c>
    </row>
    <row r="2371" spans="3:28" x14ac:dyDescent="0.3">
      <c r="C2371">
        <v>2370</v>
      </c>
      <c r="D2371" s="11" t="str">
        <f t="shared" ref="D2371:D2434" si="37">VLOOKUP(C2371,$A$1:$B$451,2)</f>
        <v>19- Fuchu</v>
      </c>
      <c r="E2371" t="str">
        <f>VLOOKUP($D2371,metadata!$B$2:$S$450,2,FALSE)</f>
        <v>Kato, Y</v>
      </c>
      <c r="F2371" t="str">
        <f>VLOOKUP($D2371,metadata!$B$2:$S$450,3,FALSE)</f>
        <v>Geographic variation in photoperiodic response for the induction of pupal diapause in the Aristolochia-feeding butterfly Atrophaneura alcinous</v>
      </c>
      <c r="G2371" t="str">
        <f>VLOOKUP($D2371,metadata!$B$2:$S$450,4,FALSE)</f>
        <v>10.1303/aez.2005.347</v>
      </c>
      <c r="H2371" t="str">
        <f>VLOOKUP($D2371,metadata!$B$2:$S$450,5,FALSE)</f>
        <v>y</v>
      </c>
      <c r="I2371" t="str">
        <f>VLOOKUP($D2371,metadata!$B$2:$S$450,6,FALSE)</f>
        <v>a</v>
      </c>
      <c r="J2371" t="str">
        <f>VLOOKUP($D2371,metadata!$B$2:$S$450,7,FALSE)</f>
        <v>i</v>
      </c>
      <c r="K2371">
        <f>VLOOKUP($D2371,metadata!$B$2:$S$450,8,FALSE)</f>
        <v>7</v>
      </c>
      <c r="L2371">
        <f>VLOOKUP($D2371,metadata!$B$2:$S$450,9,FALSE)</f>
        <v>5</v>
      </c>
      <c r="M2371">
        <f>VLOOKUP($D2371,metadata!$B$2:$S$450,10,FALSE)</f>
        <v>0</v>
      </c>
      <c r="N2371" t="str">
        <f>VLOOKUP($D2371,metadata!$B$2:$S$450,11,FALSE)</f>
        <v>Atrophaneura alcinous</v>
      </c>
      <c r="O2371" t="str">
        <f>VLOOKUP($D2371,metadata!$B$2:$S$450,12,FALSE)</f>
        <v>lepidoptera</v>
      </c>
      <c r="P2371" t="str">
        <f>VLOOKUP($D2371,metadata!$B$2:$S$450,13,FALSE)</f>
        <v xml:space="preserve"> Fuchu</v>
      </c>
      <c r="Q2371">
        <f>VLOOKUP($D2371,metadata!$B$2:$S$450,14,FALSE)</f>
        <v>35.668968999999997</v>
      </c>
      <c r="R2371">
        <f>VLOOKUP($D2371,metadata!$B$2:$S$450,15,FALSE)</f>
        <v>139.47766899999999</v>
      </c>
      <c r="S2371">
        <f>VLOOKUP($D2371,metadata!$B$2:$S$450,16,FALSE)</f>
        <v>0.05</v>
      </c>
      <c r="T2371">
        <f>VLOOKUP($D2371,metadata!$B$2:$S$450,17,FALSE)</f>
        <v>50</v>
      </c>
      <c r="U2371">
        <f>VLOOKUP($D2371,metadata!$B$2:$S$450,18,FALSE)</f>
        <v>0</v>
      </c>
      <c r="V2371">
        <f>VLOOKUP($D2371,metadata!$B$2:$Z$450,19,FALSE)</f>
        <v>25</v>
      </c>
      <c r="W2371" t="str">
        <f>VLOOKUP($D2371,metadata!$B$2:$Z$450,20,FALSE)</f>
        <v>global average</v>
      </c>
      <c r="X2371">
        <f>VLOOKUP($D2371,metadata!$B$2:$Z$450,21,FALSE)</f>
        <v>0</v>
      </c>
      <c r="Y2371">
        <f>VLOOKUP($D2371,metadata!$B$2:$Z$450,22,FALSE)</f>
        <v>19</v>
      </c>
      <c r="Z2371">
        <f>VLOOKUP($D2371,metadata!$B$2:$Z$450,23,FALSE)</f>
        <v>0</v>
      </c>
      <c r="AA2371">
        <f>VLOOKUP($D2371,metadata!$B$2:$Z$450,24,FALSE)</f>
        <v>0</v>
      </c>
      <c r="AB2371">
        <f>VLOOKUP($D2371,metadata!$B$2:$Z$450,25,FALSE)</f>
        <v>0</v>
      </c>
    </row>
    <row r="2372" spans="3:28" x14ac:dyDescent="0.3">
      <c r="C2372">
        <v>2371</v>
      </c>
      <c r="D2372" s="11" t="str">
        <f t="shared" si="37"/>
        <v>19- Fuchu</v>
      </c>
      <c r="E2372" t="str">
        <f>VLOOKUP($D2372,metadata!$B$2:$S$450,2,FALSE)</f>
        <v>Kato, Y</v>
      </c>
      <c r="F2372" t="str">
        <f>VLOOKUP($D2372,metadata!$B$2:$S$450,3,FALSE)</f>
        <v>Geographic variation in photoperiodic response for the induction of pupal diapause in the Aristolochia-feeding butterfly Atrophaneura alcinous</v>
      </c>
      <c r="G2372" t="str">
        <f>VLOOKUP($D2372,metadata!$B$2:$S$450,4,FALSE)</f>
        <v>10.1303/aez.2005.347</v>
      </c>
      <c r="H2372" t="str">
        <f>VLOOKUP($D2372,metadata!$B$2:$S$450,5,FALSE)</f>
        <v>y</v>
      </c>
      <c r="I2372" t="str">
        <f>VLOOKUP($D2372,metadata!$B$2:$S$450,6,FALSE)</f>
        <v>a</v>
      </c>
      <c r="J2372" t="str">
        <f>VLOOKUP($D2372,metadata!$B$2:$S$450,7,FALSE)</f>
        <v>i</v>
      </c>
      <c r="K2372">
        <f>VLOOKUP($D2372,metadata!$B$2:$S$450,8,FALSE)</f>
        <v>7</v>
      </c>
      <c r="L2372">
        <f>VLOOKUP($D2372,metadata!$B$2:$S$450,9,FALSE)</f>
        <v>5</v>
      </c>
      <c r="M2372">
        <f>VLOOKUP($D2372,metadata!$B$2:$S$450,10,FALSE)</f>
        <v>0</v>
      </c>
      <c r="N2372" t="str">
        <f>VLOOKUP($D2372,metadata!$B$2:$S$450,11,FALSE)</f>
        <v>Atrophaneura alcinous</v>
      </c>
      <c r="O2372" t="str">
        <f>VLOOKUP($D2372,metadata!$B$2:$S$450,12,FALSE)</f>
        <v>lepidoptera</v>
      </c>
      <c r="P2372" t="str">
        <f>VLOOKUP($D2372,metadata!$B$2:$S$450,13,FALSE)</f>
        <v xml:space="preserve"> Fuchu</v>
      </c>
      <c r="Q2372">
        <f>VLOOKUP($D2372,metadata!$B$2:$S$450,14,FALSE)</f>
        <v>35.668968999999997</v>
      </c>
      <c r="R2372">
        <f>VLOOKUP($D2372,metadata!$B$2:$S$450,15,FALSE)</f>
        <v>139.47766899999999</v>
      </c>
      <c r="S2372">
        <f>VLOOKUP($D2372,metadata!$B$2:$S$450,16,FALSE)</f>
        <v>0.05</v>
      </c>
      <c r="T2372">
        <f>VLOOKUP($D2372,metadata!$B$2:$S$450,17,FALSE)</f>
        <v>50</v>
      </c>
      <c r="U2372">
        <f>VLOOKUP($D2372,metadata!$B$2:$S$450,18,FALSE)</f>
        <v>0</v>
      </c>
      <c r="V2372">
        <f>VLOOKUP($D2372,metadata!$B$2:$Z$450,19,FALSE)</f>
        <v>25</v>
      </c>
      <c r="W2372" t="str">
        <f>VLOOKUP($D2372,metadata!$B$2:$Z$450,20,FALSE)</f>
        <v>global average</v>
      </c>
      <c r="X2372">
        <f>VLOOKUP($D2372,metadata!$B$2:$Z$450,21,FALSE)</f>
        <v>0</v>
      </c>
      <c r="Y2372">
        <f>VLOOKUP($D2372,metadata!$B$2:$Z$450,22,FALSE)</f>
        <v>19</v>
      </c>
      <c r="Z2372">
        <f>VLOOKUP($D2372,metadata!$B$2:$Z$450,23,FALSE)</f>
        <v>0</v>
      </c>
      <c r="AA2372">
        <f>VLOOKUP($D2372,metadata!$B$2:$Z$450,24,FALSE)</f>
        <v>0</v>
      </c>
      <c r="AB2372">
        <f>VLOOKUP($D2372,metadata!$B$2:$Z$450,25,FALSE)</f>
        <v>0</v>
      </c>
    </row>
    <row r="2373" spans="3:28" x14ac:dyDescent="0.3">
      <c r="C2373">
        <v>2372</v>
      </c>
      <c r="D2373" s="11" t="str">
        <f t="shared" si="37"/>
        <v>19- Fuchu</v>
      </c>
      <c r="E2373" t="str">
        <f>VLOOKUP($D2373,metadata!$B$2:$S$450,2,FALSE)</f>
        <v>Kato, Y</v>
      </c>
      <c r="F2373" t="str">
        <f>VLOOKUP($D2373,metadata!$B$2:$S$450,3,FALSE)</f>
        <v>Geographic variation in photoperiodic response for the induction of pupal diapause in the Aristolochia-feeding butterfly Atrophaneura alcinous</v>
      </c>
      <c r="G2373" t="str">
        <f>VLOOKUP($D2373,metadata!$B$2:$S$450,4,FALSE)</f>
        <v>10.1303/aez.2005.347</v>
      </c>
      <c r="H2373" t="str">
        <f>VLOOKUP($D2373,metadata!$B$2:$S$450,5,FALSE)</f>
        <v>y</v>
      </c>
      <c r="I2373" t="str">
        <f>VLOOKUP($D2373,metadata!$B$2:$S$450,6,FALSE)</f>
        <v>a</v>
      </c>
      <c r="J2373" t="str">
        <f>VLOOKUP($D2373,metadata!$B$2:$S$450,7,FALSE)</f>
        <v>i</v>
      </c>
      <c r="K2373">
        <f>VLOOKUP($D2373,metadata!$B$2:$S$450,8,FALSE)</f>
        <v>7</v>
      </c>
      <c r="L2373">
        <f>VLOOKUP($D2373,metadata!$B$2:$S$450,9,FALSE)</f>
        <v>5</v>
      </c>
      <c r="M2373">
        <f>VLOOKUP($D2373,metadata!$B$2:$S$450,10,FALSE)</f>
        <v>0</v>
      </c>
      <c r="N2373" t="str">
        <f>VLOOKUP($D2373,metadata!$B$2:$S$450,11,FALSE)</f>
        <v>Atrophaneura alcinous</v>
      </c>
      <c r="O2373" t="str">
        <f>VLOOKUP($D2373,metadata!$B$2:$S$450,12,FALSE)</f>
        <v>lepidoptera</v>
      </c>
      <c r="P2373" t="str">
        <f>VLOOKUP($D2373,metadata!$B$2:$S$450,13,FALSE)</f>
        <v xml:space="preserve"> Fuchu</v>
      </c>
      <c r="Q2373">
        <f>VLOOKUP($D2373,metadata!$B$2:$S$450,14,FALSE)</f>
        <v>35.668968999999997</v>
      </c>
      <c r="R2373">
        <f>VLOOKUP($D2373,metadata!$B$2:$S$450,15,FALSE)</f>
        <v>139.47766899999999</v>
      </c>
      <c r="S2373">
        <f>VLOOKUP($D2373,metadata!$B$2:$S$450,16,FALSE)</f>
        <v>0.05</v>
      </c>
      <c r="T2373">
        <f>VLOOKUP($D2373,metadata!$B$2:$S$450,17,FALSE)</f>
        <v>50</v>
      </c>
      <c r="U2373">
        <f>VLOOKUP($D2373,metadata!$B$2:$S$450,18,FALSE)</f>
        <v>0</v>
      </c>
      <c r="V2373">
        <f>VLOOKUP($D2373,metadata!$B$2:$Z$450,19,FALSE)</f>
        <v>25</v>
      </c>
      <c r="W2373" t="str">
        <f>VLOOKUP($D2373,metadata!$B$2:$Z$450,20,FALSE)</f>
        <v>global average</v>
      </c>
      <c r="X2373">
        <f>VLOOKUP($D2373,metadata!$B$2:$Z$450,21,FALSE)</f>
        <v>0</v>
      </c>
      <c r="Y2373">
        <f>VLOOKUP($D2373,metadata!$B$2:$Z$450,22,FALSE)</f>
        <v>19</v>
      </c>
      <c r="Z2373">
        <f>VLOOKUP($D2373,metadata!$B$2:$Z$450,23,FALSE)</f>
        <v>0</v>
      </c>
      <c r="AA2373">
        <f>VLOOKUP($D2373,metadata!$B$2:$Z$450,24,FALSE)</f>
        <v>0</v>
      </c>
      <c r="AB2373">
        <f>VLOOKUP($D2373,metadata!$B$2:$Z$450,25,FALSE)</f>
        <v>0</v>
      </c>
    </row>
    <row r="2374" spans="3:28" x14ac:dyDescent="0.3">
      <c r="C2374">
        <v>2373</v>
      </c>
      <c r="D2374" s="11" t="str">
        <f t="shared" si="37"/>
        <v>19- Fuchu</v>
      </c>
      <c r="E2374" t="str">
        <f>VLOOKUP($D2374,metadata!$B$2:$S$450,2,FALSE)</f>
        <v>Kato, Y</v>
      </c>
      <c r="F2374" t="str">
        <f>VLOOKUP($D2374,metadata!$B$2:$S$450,3,FALSE)</f>
        <v>Geographic variation in photoperiodic response for the induction of pupal diapause in the Aristolochia-feeding butterfly Atrophaneura alcinous</v>
      </c>
      <c r="G2374" t="str">
        <f>VLOOKUP($D2374,metadata!$B$2:$S$450,4,FALSE)</f>
        <v>10.1303/aez.2005.347</v>
      </c>
      <c r="H2374" t="str">
        <f>VLOOKUP($D2374,metadata!$B$2:$S$450,5,FALSE)</f>
        <v>y</v>
      </c>
      <c r="I2374" t="str">
        <f>VLOOKUP($D2374,metadata!$B$2:$S$450,6,FALSE)</f>
        <v>a</v>
      </c>
      <c r="J2374" t="str">
        <f>VLOOKUP($D2374,metadata!$B$2:$S$450,7,FALSE)</f>
        <v>i</v>
      </c>
      <c r="K2374">
        <f>VLOOKUP($D2374,metadata!$B$2:$S$450,8,FALSE)</f>
        <v>7</v>
      </c>
      <c r="L2374">
        <f>VLOOKUP($D2374,metadata!$B$2:$S$450,9,FALSE)</f>
        <v>5</v>
      </c>
      <c r="M2374">
        <f>VLOOKUP($D2374,metadata!$B$2:$S$450,10,FALSE)</f>
        <v>0</v>
      </c>
      <c r="N2374" t="str">
        <f>VLOOKUP($D2374,metadata!$B$2:$S$450,11,FALSE)</f>
        <v>Atrophaneura alcinous</v>
      </c>
      <c r="O2374" t="str">
        <f>VLOOKUP($D2374,metadata!$B$2:$S$450,12,FALSE)</f>
        <v>lepidoptera</v>
      </c>
      <c r="P2374" t="str">
        <f>VLOOKUP($D2374,metadata!$B$2:$S$450,13,FALSE)</f>
        <v xml:space="preserve"> Fuchu</v>
      </c>
      <c r="Q2374">
        <f>VLOOKUP($D2374,metadata!$B$2:$S$450,14,FALSE)</f>
        <v>35.668968999999997</v>
      </c>
      <c r="R2374">
        <f>VLOOKUP($D2374,metadata!$B$2:$S$450,15,FALSE)</f>
        <v>139.47766899999999</v>
      </c>
      <c r="S2374">
        <f>VLOOKUP($D2374,metadata!$B$2:$S$450,16,FALSE)</f>
        <v>0.05</v>
      </c>
      <c r="T2374">
        <f>VLOOKUP($D2374,metadata!$B$2:$S$450,17,FALSE)</f>
        <v>50</v>
      </c>
      <c r="U2374">
        <f>VLOOKUP($D2374,metadata!$B$2:$S$450,18,FALSE)</f>
        <v>0</v>
      </c>
      <c r="V2374">
        <f>VLOOKUP($D2374,metadata!$B$2:$Z$450,19,FALSE)</f>
        <v>25</v>
      </c>
      <c r="W2374" t="str">
        <f>VLOOKUP($D2374,metadata!$B$2:$Z$450,20,FALSE)</f>
        <v>global average</v>
      </c>
      <c r="X2374">
        <f>VLOOKUP($D2374,metadata!$B$2:$Z$450,21,FALSE)</f>
        <v>0</v>
      </c>
      <c r="Y2374">
        <f>VLOOKUP($D2374,metadata!$B$2:$Z$450,22,FALSE)</f>
        <v>19</v>
      </c>
      <c r="Z2374">
        <f>VLOOKUP($D2374,metadata!$B$2:$Z$450,23,FALSE)</f>
        <v>0</v>
      </c>
      <c r="AA2374">
        <f>VLOOKUP($D2374,metadata!$B$2:$Z$450,24,FALSE)</f>
        <v>0</v>
      </c>
      <c r="AB2374">
        <f>VLOOKUP($D2374,metadata!$B$2:$Z$450,25,FALSE)</f>
        <v>0</v>
      </c>
    </row>
    <row r="2375" spans="3:28" x14ac:dyDescent="0.3">
      <c r="C2375">
        <v>2374</v>
      </c>
      <c r="D2375" s="11" t="str">
        <f t="shared" si="37"/>
        <v>19- Fuchu</v>
      </c>
      <c r="E2375" t="str">
        <f>VLOOKUP($D2375,metadata!$B$2:$S$450,2,FALSE)</f>
        <v>Kato, Y</v>
      </c>
      <c r="F2375" t="str">
        <f>VLOOKUP($D2375,metadata!$B$2:$S$450,3,FALSE)</f>
        <v>Geographic variation in photoperiodic response for the induction of pupal diapause in the Aristolochia-feeding butterfly Atrophaneura alcinous</v>
      </c>
      <c r="G2375" t="str">
        <f>VLOOKUP($D2375,metadata!$B$2:$S$450,4,FALSE)</f>
        <v>10.1303/aez.2005.347</v>
      </c>
      <c r="H2375" t="str">
        <f>VLOOKUP($D2375,metadata!$B$2:$S$450,5,FALSE)</f>
        <v>y</v>
      </c>
      <c r="I2375" t="str">
        <f>VLOOKUP($D2375,metadata!$B$2:$S$450,6,FALSE)</f>
        <v>a</v>
      </c>
      <c r="J2375" t="str">
        <f>VLOOKUP($D2375,metadata!$B$2:$S$450,7,FALSE)</f>
        <v>i</v>
      </c>
      <c r="K2375">
        <f>VLOOKUP($D2375,metadata!$B$2:$S$450,8,FALSE)</f>
        <v>7</v>
      </c>
      <c r="L2375">
        <f>VLOOKUP($D2375,metadata!$B$2:$S$450,9,FALSE)</f>
        <v>5</v>
      </c>
      <c r="M2375">
        <f>VLOOKUP($D2375,metadata!$B$2:$S$450,10,FALSE)</f>
        <v>0</v>
      </c>
      <c r="N2375" t="str">
        <f>VLOOKUP($D2375,metadata!$B$2:$S$450,11,FALSE)</f>
        <v>Atrophaneura alcinous</v>
      </c>
      <c r="O2375" t="str">
        <f>VLOOKUP($D2375,metadata!$B$2:$S$450,12,FALSE)</f>
        <v>lepidoptera</v>
      </c>
      <c r="P2375" t="str">
        <f>VLOOKUP($D2375,metadata!$B$2:$S$450,13,FALSE)</f>
        <v xml:space="preserve"> Fuchu</v>
      </c>
      <c r="Q2375">
        <f>VLOOKUP($D2375,metadata!$B$2:$S$450,14,FALSE)</f>
        <v>35.668968999999997</v>
      </c>
      <c r="R2375">
        <f>VLOOKUP($D2375,metadata!$B$2:$S$450,15,FALSE)</f>
        <v>139.47766899999999</v>
      </c>
      <c r="S2375">
        <f>VLOOKUP($D2375,metadata!$B$2:$S$450,16,FALSE)</f>
        <v>0.05</v>
      </c>
      <c r="T2375">
        <f>VLOOKUP($D2375,metadata!$B$2:$S$450,17,FALSE)</f>
        <v>50</v>
      </c>
      <c r="U2375">
        <f>VLOOKUP($D2375,metadata!$B$2:$S$450,18,FALSE)</f>
        <v>0</v>
      </c>
      <c r="V2375">
        <f>VLOOKUP($D2375,metadata!$B$2:$Z$450,19,FALSE)</f>
        <v>25</v>
      </c>
      <c r="W2375" t="str">
        <f>VLOOKUP($D2375,metadata!$B$2:$Z$450,20,FALSE)</f>
        <v>global average</v>
      </c>
      <c r="X2375">
        <f>VLOOKUP($D2375,metadata!$B$2:$Z$450,21,FALSE)</f>
        <v>0</v>
      </c>
      <c r="Y2375">
        <f>VLOOKUP($D2375,metadata!$B$2:$Z$450,22,FALSE)</f>
        <v>19</v>
      </c>
      <c r="Z2375">
        <f>VLOOKUP($D2375,metadata!$B$2:$Z$450,23,FALSE)</f>
        <v>0</v>
      </c>
      <c r="AA2375">
        <f>VLOOKUP($D2375,metadata!$B$2:$Z$450,24,FALSE)</f>
        <v>0</v>
      </c>
      <c r="AB2375">
        <f>VLOOKUP($D2375,metadata!$B$2:$Z$450,25,FALSE)</f>
        <v>0</v>
      </c>
    </row>
    <row r="2376" spans="3:28" x14ac:dyDescent="0.3">
      <c r="C2376">
        <v>2375</v>
      </c>
      <c r="D2376" s="11" t="str">
        <f t="shared" si="37"/>
        <v>19- Fuchu</v>
      </c>
      <c r="E2376" t="str">
        <f>VLOOKUP($D2376,metadata!$B$2:$S$450,2,FALSE)</f>
        <v>Kato, Y</v>
      </c>
      <c r="F2376" t="str">
        <f>VLOOKUP($D2376,metadata!$B$2:$S$450,3,FALSE)</f>
        <v>Geographic variation in photoperiodic response for the induction of pupal diapause in the Aristolochia-feeding butterfly Atrophaneura alcinous</v>
      </c>
      <c r="G2376" t="str">
        <f>VLOOKUP($D2376,metadata!$B$2:$S$450,4,FALSE)</f>
        <v>10.1303/aez.2005.347</v>
      </c>
      <c r="H2376" t="str">
        <f>VLOOKUP($D2376,metadata!$B$2:$S$450,5,FALSE)</f>
        <v>y</v>
      </c>
      <c r="I2376" t="str">
        <f>VLOOKUP($D2376,metadata!$B$2:$S$450,6,FALSE)</f>
        <v>a</v>
      </c>
      <c r="J2376" t="str">
        <f>VLOOKUP($D2376,metadata!$B$2:$S$450,7,FALSE)</f>
        <v>i</v>
      </c>
      <c r="K2376">
        <f>VLOOKUP($D2376,metadata!$B$2:$S$450,8,FALSE)</f>
        <v>7</v>
      </c>
      <c r="L2376">
        <f>VLOOKUP($D2376,metadata!$B$2:$S$450,9,FALSE)</f>
        <v>5</v>
      </c>
      <c r="M2376">
        <f>VLOOKUP($D2376,metadata!$B$2:$S$450,10,FALSE)</f>
        <v>0</v>
      </c>
      <c r="N2376" t="str">
        <f>VLOOKUP($D2376,metadata!$B$2:$S$450,11,FALSE)</f>
        <v>Atrophaneura alcinous</v>
      </c>
      <c r="O2376" t="str">
        <f>VLOOKUP($D2376,metadata!$B$2:$S$450,12,FALSE)</f>
        <v>lepidoptera</v>
      </c>
      <c r="P2376" t="str">
        <f>VLOOKUP($D2376,metadata!$B$2:$S$450,13,FALSE)</f>
        <v xml:space="preserve"> Fuchu</v>
      </c>
      <c r="Q2376">
        <f>VLOOKUP($D2376,metadata!$B$2:$S$450,14,FALSE)</f>
        <v>35.668968999999997</v>
      </c>
      <c r="R2376">
        <f>VLOOKUP($D2376,metadata!$B$2:$S$450,15,FALSE)</f>
        <v>139.47766899999999</v>
      </c>
      <c r="S2376">
        <f>VLOOKUP($D2376,metadata!$B$2:$S$450,16,FALSE)</f>
        <v>0.05</v>
      </c>
      <c r="T2376">
        <f>VLOOKUP($D2376,metadata!$B$2:$S$450,17,FALSE)</f>
        <v>50</v>
      </c>
      <c r="U2376">
        <f>VLOOKUP($D2376,metadata!$B$2:$S$450,18,FALSE)</f>
        <v>0</v>
      </c>
      <c r="V2376">
        <f>VLOOKUP($D2376,metadata!$B$2:$Z$450,19,FALSE)</f>
        <v>25</v>
      </c>
      <c r="W2376" t="str">
        <f>VLOOKUP($D2376,metadata!$B$2:$Z$450,20,FALSE)</f>
        <v>global average</v>
      </c>
      <c r="X2376">
        <f>VLOOKUP($D2376,metadata!$B$2:$Z$450,21,FALSE)</f>
        <v>0</v>
      </c>
      <c r="Y2376">
        <f>VLOOKUP($D2376,metadata!$B$2:$Z$450,22,FALSE)</f>
        <v>19</v>
      </c>
      <c r="Z2376">
        <f>VLOOKUP($D2376,metadata!$B$2:$Z$450,23,FALSE)</f>
        <v>0</v>
      </c>
      <c r="AA2376">
        <f>VLOOKUP($D2376,metadata!$B$2:$Z$450,24,FALSE)</f>
        <v>0</v>
      </c>
      <c r="AB2376">
        <f>VLOOKUP($D2376,metadata!$B$2:$Z$450,25,FALSE)</f>
        <v>0</v>
      </c>
    </row>
    <row r="2377" spans="3:28" x14ac:dyDescent="0.3">
      <c r="C2377">
        <v>2376</v>
      </c>
      <c r="D2377" s="11" t="str">
        <f t="shared" si="37"/>
        <v>19- Fuchu</v>
      </c>
      <c r="E2377" t="str">
        <f>VLOOKUP($D2377,metadata!$B$2:$S$450,2,FALSE)</f>
        <v>Kato, Y</v>
      </c>
      <c r="F2377" t="str">
        <f>VLOOKUP($D2377,metadata!$B$2:$S$450,3,FALSE)</f>
        <v>Geographic variation in photoperiodic response for the induction of pupal diapause in the Aristolochia-feeding butterfly Atrophaneura alcinous</v>
      </c>
      <c r="G2377" t="str">
        <f>VLOOKUP($D2377,metadata!$B$2:$S$450,4,FALSE)</f>
        <v>10.1303/aez.2005.347</v>
      </c>
      <c r="H2377" t="str">
        <f>VLOOKUP($D2377,metadata!$B$2:$S$450,5,FALSE)</f>
        <v>y</v>
      </c>
      <c r="I2377" t="str">
        <f>VLOOKUP($D2377,metadata!$B$2:$S$450,6,FALSE)</f>
        <v>a</v>
      </c>
      <c r="J2377" t="str">
        <f>VLOOKUP($D2377,metadata!$B$2:$S$450,7,FALSE)</f>
        <v>i</v>
      </c>
      <c r="K2377">
        <f>VLOOKUP($D2377,metadata!$B$2:$S$450,8,FALSE)</f>
        <v>7</v>
      </c>
      <c r="L2377">
        <f>VLOOKUP($D2377,metadata!$B$2:$S$450,9,FALSE)</f>
        <v>5</v>
      </c>
      <c r="M2377">
        <f>VLOOKUP($D2377,metadata!$B$2:$S$450,10,FALSE)</f>
        <v>0</v>
      </c>
      <c r="N2377" t="str">
        <f>VLOOKUP($D2377,metadata!$B$2:$S$450,11,FALSE)</f>
        <v>Atrophaneura alcinous</v>
      </c>
      <c r="O2377" t="str">
        <f>VLOOKUP($D2377,metadata!$B$2:$S$450,12,FALSE)</f>
        <v>lepidoptera</v>
      </c>
      <c r="P2377" t="str">
        <f>VLOOKUP($D2377,metadata!$B$2:$S$450,13,FALSE)</f>
        <v xml:space="preserve"> Fuchu</v>
      </c>
      <c r="Q2377">
        <f>VLOOKUP($D2377,metadata!$B$2:$S$450,14,FALSE)</f>
        <v>35.668968999999997</v>
      </c>
      <c r="R2377">
        <f>VLOOKUP($D2377,metadata!$B$2:$S$450,15,FALSE)</f>
        <v>139.47766899999999</v>
      </c>
      <c r="S2377">
        <f>VLOOKUP($D2377,metadata!$B$2:$S$450,16,FALSE)</f>
        <v>0.05</v>
      </c>
      <c r="T2377">
        <f>VLOOKUP($D2377,metadata!$B$2:$S$450,17,FALSE)</f>
        <v>50</v>
      </c>
      <c r="U2377">
        <f>VLOOKUP($D2377,metadata!$B$2:$S$450,18,FALSE)</f>
        <v>0</v>
      </c>
      <c r="V2377">
        <f>VLOOKUP($D2377,metadata!$B$2:$Z$450,19,FALSE)</f>
        <v>25</v>
      </c>
      <c r="W2377" t="str">
        <f>VLOOKUP($D2377,metadata!$B$2:$Z$450,20,FALSE)</f>
        <v>global average</v>
      </c>
      <c r="X2377">
        <f>VLOOKUP($D2377,metadata!$B$2:$Z$450,21,FALSE)</f>
        <v>0</v>
      </c>
      <c r="Y2377">
        <f>VLOOKUP($D2377,metadata!$B$2:$Z$450,22,FALSE)</f>
        <v>19</v>
      </c>
      <c r="Z2377">
        <f>VLOOKUP($D2377,metadata!$B$2:$Z$450,23,FALSE)</f>
        <v>0</v>
      </c>
      <c r="AA2377">
        <f>VLOOKUP($D2377,metadata!$B$2:$Z$450,24,FALSE)</f>
        <v>0</v>
      </c>
      <c r="AB2377">
        <f>VLOOKUP($D2377,metadata!$B$2:$Z$450,25,FALSE)</f>
        <v>0</v>
      </c>
    </row>
    <row r="2378" spans="3:28" x14ac:dyDescent="0.3">
      <c r="C2378">
        <v>2377</v>
      </c>
      <c r="D2378" s="11" t="str">
        <f t="shared" si="37"/>
        <v>19- Fuchu</v>
      </c>
      <c r="E2378" t="str">
        <f>VLOOKUP($D2378,metadata!$B$2:$S$450,2,FALSE)</f>
        <v>Kato, Y</v>
      </c>
      <c r="F2378" t="str">
        <f>VLOOKUP($D2378,metadata!$B$2:$S$450,3,FALSE)</f>
        <v>Geographic variation in photoperiodic response for the induction of pupal diapause in the Aristolochia-feeding butterfly Atrophaneura alcinous</v>
      </c>
      <c r="G2378" t="str">
        <f>VLOOKUP($D2378,metadata!$B$2:$S$450,4,FALSE)</f>
        <v>10.1303/aez.2005.347</v>
      </c>
      <c r="H2378" t="str">
        <f>VLOOKUP($D2378,metadata!$B$2:$S$450,5,FALSE)</f>
        <v>y</v>
      </c>
      <c r="I2378" t="str">
        <f>VLOOKUP($D2378,metadata!$B$2:$S$450,6,FALSE)</f>
        <v>a</v>
      </c>
      <c r="J2378" t="str">
        <f>VLOOKUP($D2378,metadata!$B$2:$S$450,7,FALSE)</f>
        <v>i</v>
      </c>
      <c r="K2378">
        <f>VLOOKUP($D2378,metadata!$B$2:$S$450,8,FALSE)</f>
        <v>7</v>
      </c>
      <c r="L2378">
        <f>VLOOKUP($D2378,metadata!$B$2:$S$450,9,FALSE)</f>
        <v>5</v>
      </c>
      <c r="M2378">
        <f>VLOOKUP($D2378,metadata!$B$2:$S$450,10,FALSE)</f>
        <v>0</v>
      </c>
      <c r="N2378" t="str">
        <f>VLOOKUP($D2378,metadata!$B$2:$S$450,11,FALSE)</f>
        <v>Atrophaneura alcinous</v>
      </c>
      <c r="O2378" t="str">
        <f>VLOOKUP($D2378,metadata!$B$2:$S$450,12,FALSE)</f>
        <v>lepidoptera</v>
      </c>
      <c r="P2378" t="str">
        <f>VLOOKUP($D2378,metadata!$B$2:$S$450,13,FALSE)</f>
        <v xml:space="preserve"> Fuchu</v>
      </c>
      <c r="Q2378">
        <f>VLOOKUP($D2378,metadata!$B$2:$S$450,14,FALSE)</f>
        <v>35.668968999999997</v>
      </c>
      <c r="R2378">
        <f>VLOOKUP($D2378,metadata!$B$2:$S$450,15,FALSE)</f>
        <v>139.47766899999999</v>
      </c>
      <c r="S2378">
        <f>VLOOKUP($D2378,metadata!$B$2:$S$450,16,FALSE)</f>
        <v>0.05</v>
      </c>
      <c r="T2378">
        <f>VLOOKUP($D2378,metadata!$B$2:$S$450,17,FALSE)</f>
        <v>50</v>
      </c>
      <c r="U2378">
        <f>VLOOKUP($D2378,metadata!$B$2:$S$450,18,FALSE)</f>
        <v>0</v>
      </c>
      <c r="V2378">
        <f>VLOOKUP($D2378,metadata!$B$2:$Z$450,19,FALSE)</f>
        <v>25</v>
      </c>
      <c r="W2378" t="str">
        <f>VLOOKUP($D2378,metadata!$B$2:$Z$450,20,FALSE)</f>
        <v>global average</v>
      </c>
      <c r="X2378">
        <f>VLOOKUP($D2378,metadata!$B$2:$Z$450,21,FALSE)</f>
        <v>0</v>
      </c>
      <c r="Y2378">
        <f>VLOOKUP($D2378,metadata!$B$2:$Z$450,22,FALSE)</f>
        <v>19</v>
      </c>
      <c r="Z2378">
        <f>VLOOKUP($D2378,metadata!$B$2:$Z$450,23,FALSE)</f>
        <v>0</v>
      </c>
      <c r="AA2378">
        <f>VLOOKUP($D2378,metadata!$B$2:$Z$450,24,FALSE)</f>
        <v>0</v>
      </c>
      <c r="AB2378">
        <f>VLOOKUP($D2378,metadata!$B$2:$Z$450,25,FALSE)</f>
        <v>0</v>
      </c>
    </row>
    <row r="2379" spans="3:28" x14ac:dyDescent="0.3">
      <c r="C2379">
        <v>2378</v>
      </c>
      <c r="D2379" s="11" t="str">
        <f t="shared" si="37"/>
        <v>19- Fuchu</v>
      </c>
      <c r="E2379" t="str">
        <f>VLOOKUP($D2379,metadata!$B$2:$S$450,2,FALSE)</f>
        <v>Kato, Y</v>
      </c>
      <c r="F2379" t="str">
        <f>VLOOKUP($D2379,metadata!$B$2:$S$450,3,FALSE)</f>
        <v>Geographic variation in photoperiodic response for the induction of pupal diapause in the Aristolochia-feeding butterfly Atrophaneura alcinous</v>
      </c>
      <c r="G2379" t="str">
        <f>VLOOKUP($D2379,metadata!$B$2:$S$450,4,FALSE)</f>
        <v>10.1303/aez.2005.347</v>
      </c>
      <c r="H2379" t="str">
        <f>VLOOKUP($D2379,metadata!$B$2:$S$450,5,FALSE)</f>
        <v>y</v>
      </c>
      <c r="I2379" t="str">
        <f>VLOOKUP($D2379,metadata!$B$2:$S$450,6,FALSE)</f>
        <v>a</v>
      </c>
      <c r="J2379" t="str">
        <f>VLOOKUP($D2379,metadata!$B$2:$S$450,7,FALSE)</f>
        <v>i</v>
      </c>
      <c r="K2379">
        <f>VLOOKUP($D2379,metadata!$B$2:$S$450,8,FALSE)</f>
        <v>7</v>
      </c>
      <c r="L2379">
        <f>VLOOKUP($D2379,metadata!$B$2:$S$450,9,FALSE)</f>
        <v>5</v>
      </c>
      <c r="M2379">
        <f>VLOOKUP($D2379,metadata!$B$2:$S$450,10,FALSE)</f>
        <v>0</v>
      </c>
      <c r="N2379" t="str">
        <f>VLOOKUP($D2379,metadata!$B$2:$S$450,11,FALSE)</f>
        <v>Atrophaneura alcinous</v>
      </c>
      <c r="O2379" t="str">
        <f>VLOOKUP($D2379,metadata!$B$2:$S$450,12,FALSE)</f>
        <v>lepidoptera</v>
      </c>
      <c r="P2379" t="str">
        <f>VLOOKUP($D2379,metadata!$B$2:$S$450,13,FALSE)</f>
        <v xml:space="preserve"> Fuchu</v>
      </c>
      <c r="Q2379">
        <f>VLOOKUP($D2379,metadata!$B$2:$S$450,14,FALSE)</f>
        <v>35.668968999999997</v>
      </c>
      <c r="R2379">
        <f>VLOOKUP($D2379,metadata!$B$2:$S$450,15,FALSE)</f>
        <v>139.47766899999999</v>
      </c>
      <c r="S2379">
        <f>VLOOKUP($D2379,metadata!$B$2:$S$450,16,FALSE)</f>
        <v>0.05</v>
      </c>
      <c r="T2379">
        <f>VLOOKUP($D2379,metadata!$B$2:$S$450,17,FALSE)</f>
        <v>50</v>
      </c>
      <c r="U2379">
        <f>VLOOKUP($D2379,metadata!$B$2:$S$450,18,FALSE)</f>
        <v>0</v>
      </c>
      <c r="V2379">
        <f>VLOOKUP($D2379,metadata!$B$2:$Z$450,19,FALSE)</f>
        <v>25</v>
      </c>
      <c r="W2379" t="str">
        <f>VLOOKUP($D2379,metadata!$B$2:$Z$450,20,FALSE)</f>
        <v>global average</v>
      </c>
      <c r="X2379">
        <f>VLOOKUP($D2379,metadata!$B$2:$Z$450,21,FALSE)</f>
        <v>0</v>
      </c>
      <c r="Y2379">
        <f>VLOOKUP($D2379,metadata!$B$2:$Z$450,22,FALSE)</f>
        <v>19</v>
      </c>
      <c r="Z2379">
        <f>VLOOKUP($D2379,metadata!$B$2:$Z$450,23,FALSE)</f>
        <v>0</v>
      </c>
      <c r="AA2379">
        <f>VLOOKUP($D2379,metadata!$B$2:$Z$450,24,FALSE)</f>
        <v>0</v>
      </c>
      <c r="AB2379">
        <f>VLOOKUP($D2379,metadata!$B$2:$Z$450,25,FALSE)</f>
        <v>0</v>
      </c>
    </row>
    <row r="2380" spans="3:28" x14ac:dyDescent="0.3">
      <c r="C2380">
        <v>2379</v>
      </c>
      <c r="D2380" s="11" t="str">
        <f t="shared" si="37"/>
        <v>19- Fuchu</v>
      </c>
      <c r="E2380" t="str">
        <f>VLOOKUP($D2380,metadata!$B$2:$S$450,2,FALSE)</f>
        <v>Kato, Y</v>
      </c>
      <c r="F2380" t="str">
        <f>VLOOKUP($D2380,metadata!$B$2:$S$450,3,FALSE)</f>
        <v>Geographic variation in photoperiodic response for the induction of pupal diapause in the Aristolochia-feeding butterfly Atrophaneura alcinous</v>
      </c>
      <c r="G2380" t="str">
        <f>VLOOKUP($D2380,metadata!$B$2:$S$450,4,FALSE)</f>
        <v>10.1303/aez.2005.347</v>
      </c>
      <c r="H2380" t="str">
        <f>VLOOKUP($D2380,metadata!$B$2:$S$450,5,FALSE)</f>
        <v>y</v>
      </c>
      <c r="I2380" t="str">
        <f>VLOOKUP($D2380,metadata!$B$2:$S$450,6,FALSE)</f>
        <v>a</v>
      </c>
      <c r="J2380" t="str">
        <f>VLOOKUP($D2380,metadata!$B$2:$S$450,7,FALSE)</f>
        <v>i</v>
      </c>
      <c r="K2380">
        <f>VLOOKUP($D2380,metadata!$B$2:$S$450,8,FALSE)</f>
        <v>7</v>
      </c>
      <c r="L2380">
        <f>VLOOKUP($D2380,metadata!$B$2:$S$450,9,FALSE)</f>
        <v>5</v>
      </c>
      <c r="M2380">
        <f>VLOOKUP($D2380,metadata!$B$2:$S$450,10,FALSE)</f>
        <v>0</v>
      </c>
      <c r="N2380" t="str">
        <f>VLOOKUP($D2380,metadata!$B$2:$S$450,11,FALSE)</f>
        <v>Atrophaneura alcinous</v>
      </c>
      <c r="O2380" t="str">
        <f>VLOOKUP($D2380,metadata!$B$2:$S$450,12,FALSE)</f>
        <v>lepidoptera</v>
      </c>
      <c r="P2380" t="str">
        <f>VLOOKUP($D2380,metadata!$B$2:$S$450,13,FALSE)</f>
        <v xml:space="preserve"> Fuchu</v>
      </c>
      <c r="Q2380">
        <f>VLOOKUP($D2380,metadata!$B$2:$S$450,14,FALSE)</f>
        <v>35.668968999999997</v>
      </c>
      <c r="R2380">
        <f>VLOOKUP($D2380,metadata!$B$2:$S$450,15,FALSE)</f>
        <v>139.47766899999999</v>
      </c>
      <c r="S2380">
        <f>VLOOKUP($D2380,metadata!$B$2:$S$450,16,FALSE)</f>
        <v>0.05</v>
      </c>
      <c r="T2380">
        <f>VLOOKUP($D2380,metadata!$B$2:$S$450,17,FALSE)</f>
        <v>50</v>
      </c>
      <c r="U2380">
        <f>VLOOKUP($D2380,metadata!$B$2:$S$450,18,FALSE)</f>
        <v>0</v>
      </c>
      <c r="V2380">
        <f>VLOOKUP($D2380,metadata!$B$2:$Z$450,19,FALSE)</f>
        <v>25</v>
      </c>
      <c r="W2380" t="str">
        <f>VLOOKUP($D2380,metadata!$B$2:$Z$450,20,FALSE)</f>
        <v>global average</v>
      </c>
      <c r="X2380">
        <f>VLOOKUP($D2380,metadata!$B$2:$Z$450,21,FALSE)</f>
        <v>0</v>
      </c>
      <c r="Y2380">
        <f>VLOOKUP($D2380,metadata!$B$2:$Z$450,22,FALSE)</f>
        <v>19</v>
      </c>
      <c r="Z2380">
        <f>VLOOKUP($D2380,metadata!$B$2:$Z$450,23,FALSE)</f>
        <v>0</v>
      </c>
      <c r="AA2380">
        <f>VLOOKUP($D2380,metadata!$B$2:$Z$450,24,FALSE)</f>
        <v>0</v>
      </c>
      <c r="AB2380">
        <f>VLOOKUP($D2380,metadata!$B$2:$Z$450,25,FALSE)</f>
        <v>0</v>
      </c>
    </row>
    <row r="2381" spans="3:28" x14ac:dyDescent="0.3">
      <c r="C2381">
        <v>2380</v>
      </c>
      <c r="D2381" s="11" t="str">
        <f t="shared" si="37"/>
        <v>19- Fuchu</v>
      </c>
      <c r="E2381" t="str">
        <f>VLOOKUP($D2381,metadata!$B$2:$S$450,2,FALSE)</f>
        <v>Kato, Y</v>
      </c>
      <c r="F2381" t="str">
        <f>VLOOKUP($D2381,metadata!$B$2:$S$450,3,FALSE)</f>
        <v>Geographic variation in photoperiodic response for the induction of pupal diapause in the Aristolochia-feeding butterfly Atrophaneura alcinous</v>
      </c>
      <c r="G2381" t="str">
        <f>VLOOKUP($D2381,metadata!$B$2:$S$450,4,FALSE)</f>
        <v>10.1303/aez.2005.347</v>
      </c>
      <c r="H2381" t="str">
        <f>VLOOKUP($D2381,metadata!$B$2:$S$450,5,FALSE)</f>
        <v>y</v>
      </c>
      <c r="I2381" t="str">
        <f>VLOOKUP($D2381,metadata!$B$2:$S$450,6,FALSE)</f>
        <v>a</v>
      </c>
      <c r="J2381" t="str">
        <f>VLOOKUP($D2381,metadata!$B$2:$S$450,7,FALSE)</f>
        <v>i</v>
      </c>
      <c r="K2381">
        <f>VLOOKUP($D2381,metadata!$B$2:$S$450,8,FALSE)</f>
        <v>7</v>
      </c>
      <c r="L2381">
        <f>VLOOKUP($D2381,metadata!$B$2:$S$450,9,FALSE)</f>
        <v>5</v>
      </c>
      <c r="M2381">
        <f>VLOOKUP($D2381,metadata!$B$2:$S$450,10,FALSE)</f>
        <v>0</v>
      </c>
      <c r="N2381" t="str">
        <f>VLOOKUP($D2381,metadata!$B$2:$S$450,11,FALSE)</f>
        <v>Atrophaneura alcinous</v>
      </c>
      <c r="O2381" t="str">
        <f>VLOOKUP($D2381,metadata!$B$2:$S$450,12,FALSE)</f>
        <v>lepidoptera</v>
      </c>
      <c r="P2381" t="str">
        <f>VLOOKUP($D2381,metadata!$B$2:$S$450,13,FALSE)</f>
        <v xml:space="preserve"> Fuchu</v>
      </c>
      <c r="Q2381">
        <f>VLOOKUP($D2381,metadata!$B$2:$S$450,14,FALSE)</f>
        <v>35.668968999999997</v>
      </c>
      <c r="R2381">
        <f>VLOOKUP($D2381,metadata!$B$2:$S$450,15,FALSE)</f>
        <v>139.47766899999999</v>
      </c>
      <c r="S2381">
        <f>VLOOKUP($D2381,metadata!$B$2:$S$450,16,FALSE)</f>
        <v>0.05</v>
      </c>
      <c r="T2381">
        <f>VLOOKUP($D2381,metadata!$B$2:$S$450,17,FALSE)</f>
        <v>50</v>
      </c>
      <c r="U2381">
        <f>VLOOKUP($D2381,metadata!$B$2:$S$450,18,FALSE)</f>
        <v>0</v>
      </c>
      <c r="V2381">
        <f>VLOOKUP($D2381,metadata!$B$2:$Z$450,19,FALSE)</f>
        <v>25</v>
      </c>
      <c r="W2381" t="str">
        <f>VLOOKUP($D2381,metadata!$B$2:$Z$450,20,FALSE)</f>
        <v>global average</v>
      </c>
      <c r="X2381">
        <f>VLOOKUP($D2381,metadata!$B$2:$Z$450,21,FALSE)</f>
        <v>0</v>
      </c>
      <c r="Y2381">
        <f>VLOOKUP($D2381,metadata!$B$2:$Z$450,22,FALSE)</f>
        <v>19</v>
      </c>
      <c r="Z2381">
        <f>VLOOKUP($D2381,metadata!$B$2:$Z$450,23,FALSE)</f>
        <v>0</v>
      </c>
      <c r="AA2381">
        <f>VLOOKUP($D2381,metadata!$B$2:$Z$450,24,FALSE)</f>
        <v>0</v>
      </c>
      <c r="AB2381">
        <f>VLOOKUP($D2381,metadata!$B$2:$Z$450,25,FALSE)</f>
        <v>0</v>
      </c>
    </row>
    <row r="2382" spans="3:28" x14ac:dyDescent="0.3">
      <c r="C2382">
        <v>2381</v>
      </c>
      <c r="D2382" s="11" t="str">
        <f t="shared" si="37"/>
        <v>19- Fuchu</v>
      </c>
      <c r="E2382" t="str">
        <f>VLOOKUP($D2382,metadata!$B$2:$S$450,2,FALSE)</f>
        <v>Kato, Y</v>
      </c>
      <c r="F2382" t="str">
        <f>VLOOKUP($D2382,metadata!$B$2:$S$450,3,FALSE)</f>
        <v>Geographic variation in photoperiodic response for the induction of pupal diapause in the Aristolochia-feeding butterfly Atrophaneura alcinous</v>
      </c>
      <c r="G2382" t="str">
        <f>VLOOKUP($D2382,metadata!$B$2:$S$450,4,FALSE)</f>
        <v>10.1303/aez.2005.347</v>
      </c>
      <c r="H2382" t="str">
        <f>VLOOKUP($D2382,metadata!$B$2:$S$450,5,FALSE)</f>
        <v>y</v>
      </c>
      <c r="I2382" t="str">
        <f>VLOOKUP($D2382,metadata!$B$2:$S$450,6,FALSE)</f>
        <v>a</v>
      </c>
      <c r="J2382" t="str">
        <f>VLOOKUP($D2382,metadata!$B$2:$S$450,7,FALSE)</f>
        <v>i</v>
      </c>
      <c r="K2382">
        <f>VLOOKUP($D2382,metadata!$B$2:$S$450,8,FALSE)</f>
        <v>7</v>
      </c>
      <c r="L2382">
        <f>VLOOKUP($D2382,metadata!$B$2:$S$450,9,FALSE)</f>
        <v>5</v>
      </c>
      <c r="M2382">
        <f>VLOOKUP($D2382,metadata!$B$2:$S$450,10,FALSE)</f>
        <v>0</v>
      </c>
      <c r="N2382" t="str">
        <f>VLOOKUP($D2382,metadata!$B$2:$S$450,11,FALSE)</f>
        <v>Atrophaneura alcinous</v>
      </c>
      <c r="O2382" t="str">
        <f>VLOOKUP($D2382,metadata!$B$2:$S$450,12,FALSE)</f>
        <v>lepidoptera</v>
      </c>
      <c r="P2382" t="str">
        <f>VLOOKUP($D2382,metadata!$B$2:$S$450,13,FALSE)</f>
        <v xml:space="preserve"> Fuchu</v>
      </c>
      <c r="Q2382">
        <f>VLOOKUP($D2382,metadata!$B$2:$S$450,14,FALSE)</f>
        <v>35.668968999999997</v>
      </c>
      <c r="R2382">
        <f>VLOOKUP($D2382,metadata!$B$2:$S$450,15,FALSE)</f>
        <v>139.47766899999999</v>
      </c>
      <c r="S2382">
        <f>VLOOKUP($D2382,metadata!$B$2:$S$450,16,FALSE)</f>
        <v>0.05</v>
      </c>
      <c r="T2382">
        <f>VLOOKUP($D2382,metadata!$B$2:$S$450,17,FALSE)</f>
        <v>50</v>
      </c>
      <c r="U2382">
        <f>VLOOKUP($D2382,metadata!$B$2:$S$450,18,FALSE)</f>
        <v>0</v>
      </c>
      <c r="V2382">
        <f>VLOOKUP($D2382,metadata!$B$2:$Z$450,19,FALSE)</f>
        <v>25</v>
      </c>
      <c r="W2382" t="str">
        <f>VLOOKUP($D2382,metadata!$B$2:$Z$450,20,FALSE)</f>
        <v>global average</v>
      </c>
      <c r="X2382">
        <f>VLOOKUP($D2382,metadata!$B$2:$Z$450,21,FALSE)</f>
        <v>0</v>
      </c>
      <c r="Y2382">
        <f>VLOOKUP($D2382,metadata!$B$2:$Z$450,22,FALSE)</f>
        <v>19</v>
      </c>
      <c r="Z2382">
        <f>VLOOKUP($D2382,metadata!$B$2:$Z$450,23,FALSE)</f>
        <v>0</v>
      </c>
      <c r="AA2382">
        <f>VLOOKUP($D2382,metadata!$B$2:$Z$450,24,FALSE)</f>
        <v>0</v>
      </c>
      <c r="AB2382">
        <f>VLOOKUP($D2382,metadata!$B$2:$Z$450,25,FALSE)</f>
        <v>0</v>
      </c>
    </row>
    <row r="2383" spans="3:28" x14ac:dyDescent="0.3">
      <c r="C2383">
        <v>2382</v>
      </c>
      <c r="D2383" s="11" t="str">
        <f t="shared" si="37"/>
        <v>19- Fuchu</v>
      </c>
      <c r="E2383" t="str">
        <f>VLOOKUP($D2383,metadata!$B$2:$S$450,2,FALSE)</f>
        <v>Kato, Y</v>
      </c>
      <c r="F2383" t="str">
        <f>VLOOKUP($D2383,metadata!$B$2:$S$450,3,FALSE)</f>
        <v>Geographic variation in photoperiodic response for the induction of pupal diapause in the Aristolochia-feeding butterfly Atrophaneura alcinous</v>
      </c>
      <c r="G2383" t="str">
        <f>VLOOKUP($D2383,metadata!$B$2:$S$450,4,FALSE)</f>
        <v>10.1303/aez.2005.347</v>
      </c>
      <c r="H2383" t="str">
        <f>VLOOKUP($D2383,metadata!$B$2:$S$450,5,FALSE)</f>
        <v>y</v>
      </c>
      <c r="I2383" t="str">
        <f>VLOOKUP($D2383,metadata!$B$2:$S$450,6,FALSE)</f>
        <v>a</v>
      </c>
      <c r="J2383" t="str">
        <f>VLOOKUP($D2383,metadata!$B$2:$S$450,7,FALSE)</f>
        <v>i</v>
      </c>
      <c r="K2383">
        <f>VLOOKUP($D2383,metadata!$B$2:$S$450,8,FALSE)</f>
        <v>7</v>
      </c>
      <c r="L2383">
        <f>VLOOKUP($D2383,metadata!$B$2:$S$450,9,FALSE)</f>
        <v>5</v>
      </c>
      <c r="M2383">
        <f>VLOOKUP($D2383,metadata!$B$2:$S$450,10,FALSE)</f>
        <v>0</v>
      </c>
      <c r="N2383" t="str">
        <f>VLOOKUP($D2383,metadata!$B$2:$S$450,11,FALSE)</f>
        <v>Atrophaneura alcinous</v>
      </c>
      <c r="O2383" t="str">
        <f>VLOOKUP($D2383,metadata!$B$2:$S$450,12,FALSE)</f>
        <v>lepidoptera</v>
      </c>
      <c r="P2383" t="str">
        <f>VLOOKUP($D2383,metadata!$B$2:$S$450,13,FALSE)</f>
        <v xml:space="preserve"> Fuchu</v>
      </c>
      <c r="Q2383">
        <f>VLOOKUP($D2383,metadata!$B$2:$S$450,14,FALSE)</f>
        <v>35.668968999999997</v>
      </c>
      <c r="R2383">
        <f>VLOOKUP($D2383,metadata!$B$2:$S$450,15,FALSE)</f>
        <v>139.47766899999999</v>
      </c>
      <c r="S2383">
        <f>VLOOKUP($D2383,metadata!$B$2:$S$450,16,FALSE)</f>
        <v>0.05</v>
      </c>
      <c r="T2383">
        <f>VLOOKUP($D2383,metadata!$B$2:$S$450,17,FALSE)</f>
        <v>50</v>
      </c>
      <c r="U2383">
        <f>VLOOKUP($D2383,metadata!$B$2:$S$450,18,FALSE)</f>
        <v>0</v>
      </c>
      <c r="V2383">
        <f>VLOOKUP($D2383,metadata!$B$2:$Z$450,19,FALSE)</f>
        <v>25</v>
      </c>
      <c r="W2383" t="str">
        <f>VLOOKUP($D2383,metadata!$B$2:$Z$450,20,FALSE)</f>
        <v>global average</v>
      </c>
      <c r="X2383">
        <f>VLOOKUP($D2383,metadata!$B$2:$Z$450,21,FALSE)</f>
        <v>0</v>
      </c>
      <c r="Y2383">
        <f>VLOOKUP($D2383,metadata!$B$2:$Z$450,22,FALSE)</f>
        <v>19</v>
      </c>
      <c r="Z2383">
        <f>VLOOKUP($D2383,metadata!$B$2:$Z$450,23,FALSE)</f>
        <v>0</v>
      </c>
      <c r="AA2383">
        <f>VLOOKUP($D2383,metadata!$B$2:$Z$450,24,FALSE)</f>
        <v>0</v>
      </c>
      <c r="AB2383">
        <f>VLOOKUP($D2383,metadata!$B$2:$Z$450,25,FALSE)</f>
        <v>0</v>
      </c>
    </row>
    <row r="2384" spans="3:28" x14ac:dyDescent="0.3">
      <c r="C2384">
        <v>2383</v>
      </c>
      <c r="D2384" s="11" t="str">
        <f t="shared" si="37"/>
        <v>19- Fuchu</v>
      </c>
      <c r="E2384" t="str">
        <f>VLOOKUP($D2384,metadata!$B$2:$S$450,2,FALSE)</f>
        <v>Kato, Y</v>
      </c>
      <c r="F2384" t="str">
        <f>VLOOKUP($D2384,metadata!$B$2:$S$450,3,FALSE)</f>
        <v>Geographic variation in photoperiodic response for the induction of pupal diapause in the Aristolochia-feeding butterfly Atrophaneura alcinous</v>
      </c>
      <c r="G2384" t="str">
        <f>VLOOKUP($D2384,metadata!$B$2:$S$450,4,FALSE)</f>
        <v>10.1303/aez.2005.347</v>
      </c>
      <c r="H2384" t="str">
        <f>VLOOKUP($D2384,metadata!$B$2:$S$450,5,FALSE)</f>
        <v>y</v>
      </c>
      <c r="I2384" t="str">
        <f>VLOOKUP($D2384,metadata!$B$2:$S$450,6,FALSE)</f>
        <v>a</v>
      </c>
      <c r="J2384" t="str">
        <f>VLOOKUP($D2384,metadata!$B$2:$S$450,7,FALSE)</f>
        <v>i</v>
      </c>
      <c r="K2384">
        <f>VLOOKUP($D2384,metadata!$B$2:$S$450,8,FALSE)</f>
        <v>7</v>
      </c>
      <c r="L2384">
        <f>VLOOKUP($D2384,metadata!$B$2:$S$450,9,FALSE)</f>
        <v>5</v>
      </c>
      <c r="M2384">
        <f>VLOOKUP($D2384,metadata!$B$2:$S$450,10,FALSE)</f>
        <v>0</v>
      </c>
      <c r="N2384" t="str">
        <f>VLOOKUP($D2384,metadata!$B$2:$S$450,11,FALSE)</f>
        <v>Atrophaneura alcinous</v>
      </c>
      <c r="O2384" t="str">
        <f>VLOOKUP($D2384,metadata!$B$2:$S$450,12,FALSE)</f>
        <v>lepidoptera</v>
      </c>
      <c r="P2384" t="str">
        <f>VLOOKUP($D2384,metadata!$B$2:$S$450,13,FALSE)</f>
        <v xml:space="preserve"> Fuchu</v>
      </c>
      <c r="Q2384">
        <f>VLOOKUP($D2384,metadata!$B$2:$S$450,14,FALSE)</f>
        <v>35.668968999999997</v>
      </c>
      <c r="R2384">
        <f>VLOOKUP($D2384,metadata!$B$2:$S$450,15,FALSE)</f>
        <v>139.47766899999999</v>
      </c>
      <c r="S2384">
        <f>VLOOKUP($D2384,metadata!$B$2:$S$450,16,FALSE)</f>
        <v>0.05</v>
      </c>
      <c r="T2384">
        <f>VLOOKUP($D2384,metadata!$B$2:$S$450,17,FALSE)</f>
        <v>50</v>
      </c>
      <c r="U2384">
        <f>VLOOKUP($D2384,metadata!$B$2:$S$450,18,FALSE)</f>
        <v>0</v>
      </c>
      <c r="V2384">
        <f>VLOOKUP($D2384,metadata!$B$2:$Z$450,19,FALSE)</f>
        <v>25</v>
      </c>
      <c r="W2384" t="str">
        <f>VLOOKUP($D2384,metadata!$B$2:$Z$450,20,FALSE)</f>
        <v>global average</v>
      </c>
      <c r="X2384">
        <f>VLOOKUP($D2384,metadata!$B$2:$Z$450,21,FALSE)</f>
        <v>0</v>
      </c>
      <c r="Y2384">
        <f>VLOOKUP($D2384,metadata!$B$2:$Z$450,22,FALSE)</f>
        <v>19</v>
      </c>
      <c r="Z2384">
        <f>VLOOKUP($D2384,metadata!$B$2:$Z$450,23,FALSE)</f>
        <v>0</v>
      </c>
      <c r="AA2384">
        <f>VLOOKUP($D2384,metadata!$B$2:$Z$450,24,FALSE)</f>
        <v>0</v>
      </c>
      <c r="AB2384">
        <f>VLOOKUP($D2384,metadata!$B$2:$Z$450,25,FALSE)</f>
        <v>0</v>
      </c>
    </row>
    <row r="2385" spans="3:28" x14ac:dyDescent="0.3">
      <c r="C2385">
        <v>2384</v>
      </c>
      <c r="D2385" s="11" t="str">
        <f t="shared" si="37"/>
        <v>19- Fuchu</v>
      </c>
      <c r="E2385" t="str">
        <f>VLOOKUP($D2385,metadata!$B$2:$S$450,2,FALSE)</f>
        <v>Kato, Y</v>
      </c>
      <c r="F2385" t="str">
        <f>VLOOKUP($D2385,metadata!$B$2:$S$450,3,FALSE)</f>
        <v>Geographic variation in photoperiodic response for the induction of pupal diapause in the Aristolochia-feeding butterfly Atrophaneura alcinous</v>
      </c>
      <c r="G2385" t="str">
        <f>VLOOKUP($D2385,metadata!$B$2:$S$450,4,FALSE)</f>
        <v>10.1303/aez.2005.347</v>
      </c>
      <c r="H2385" t="str">
        <f>VLOOKUP($D2385,metadata!$B$2:$S$450,5,FALSE)</f>
        <v>y</v>
      </c>
      <c r="I2385" t="str">
        <f>VLOOKUP($D2385,metadata!$B$2:$S$450,6,FALSE)</f>
        <v>a</v>
      </c>
      <c r="J2385" t="str">
        <f>VLOOKUP($D2385,metadata!$B$2:$S$450,7,FALSE)</f>
        <v>i</v>
      </c>
      <c r="K2385">
        <f>VLOOKUP($D2385,metadata!$B$2:$S$450,8,FALSE)</f>
        <v>7</v>
      </c>
      <c r="L2385">
        <f>VLOOKUP($D2385,metadata!$B$2:$S$450,9,FALSE)</f>
        <v>5</v>
      </c>
      <c r="M2385">
        <f>VLOOKUP($D2385,metadata!$B$2:$S$450,10,FALSE)</f>
        <v>0</v>
      </c>
      <c r="N2385" t="str">
        <f>VLOOKUP($D2385,metadata!$B$2:$S$450,11,FALSE)</f>
        <v>Atrophaneura alcinous</v>
      </c>
      <c r="O2385" t="str">
        <f>VLOOKUP($D2385,metadata!$B$2:$S$450,12,FALSE)</f>
        <v>lepidoptera</v>
      </c>
      <c r="P2385" t="str">
        <f>VLOOKUP($D2385,metadata!$B$2:$S$450,13,FALSE)</f>
        <v xml:space="preserve"> Fuchu</v>
      </c>
      <c r="Q2385">
        <f>VLOOKUP($D2385,metadata!$B$2:$S$450,14,FALSE)</f>
        <v>35.668968999999997</v>
      </c>
      <c r="R2385">
        <f>VLOOKUP($D2385,metadata!$B$2:$S$450,15,FALSE)</f>
        <v>139.47766899999999</v>
      </c>
      <c r="S2385">
        <f>VLOOKUP($D2385,metadata!$B$2:$S$450,16,FALSE)</f>
        <v>0.05</v>
      </c>
      <c r="T2385">
        <f>VLOOKUP($D2385,metadata!$B$2:$S$450,17,FALSE)</f>
        <v>50</v>
      </c>
      <c r="U2385">
        <f>VLOOKUP($D2385,metadata!$B$2:$S$450,18,FALSE)</f>
        <v>0</v>
      </c>
      <c r="V2385">
        <f>VLOOKUP($D2385,metadata!$B$2:$Z$450,19,FALSE)</f>
        <v>25</v>
      </c>
      <c r="W2385" t="str">
        <f>VLOOKUP($D2385,metadata!$B$2:$Z$450,20,FALSE)</f>
        <v>global average</v>
      </c>
      <c r="X2385">
        <f>VLOOKUP($D2385,metadata!$B$2:$Z$450,21,FALSE)</f>
        <v>0</v>
      </c>
      <c r="Y2385">
        <f>VLOOKUP($D2385,metadata!$B$2:$Z$450,22,FALSE)</f>
        <v>19</v>
      </c>
      <c r="Z2385">
        <f>VLOOKUP($D2385,metadata!$B$2:$Z$450,23,FALSE)</f>
        <v>0</v>
      </c>
      <c r="AA2385">
        <f>VLOOKUP($D2385,metadata!$B$2:$Z$450,24,FALSE)</f>
        <v>0</v>
      </c>
      <c r="AB2385">
        <f>VLOOKUP($D2385,metadata!$B$2:$Z$450,25,FALSE)</f>
        <v>0</v>
      </c>
    </row>
    <row r="2386" spans="3:28" x14ac:dyDescent="0.3">
      <c r="C2386">
        <v>2385</v>
      </c>
      <c r="D2386" s="11" t="str">
        <f t="shared" si="37"/>
        <v>19- Fuchu</v>
      </c>
      <c r="E2386" t="str">
        <f>VLOOKUP($D2386,metadata!$B$2:$S$450,2,FALSE)</f>
        <v>Kato, Y</v>
      </c>
      <c r="F2386" t="str">
        <f>VLOOKUP($D2386,metadata!$B$2:$S$450,3,FALSE)</f>
        <v>Geographic variation in photoperiodic response for the induction of pupal diapause in the Aristolochia-feeding butterfly Atrophaneura alcinous</v>
      </c>
      <c r="G2386" t="str">
        <f>VLOOKUP($D2386,metadata!$B$2:$S$450,4,FALSE)</f>
        <v>10.1303/aez.2005.347</v>
      </c>
      <c r="H2386" t="str">
        <f>VLOOKUP($D2386,metadata!$B$2:$S$450,5,FALSE)</f>
        <v>y</v>
      </c>
      <c r="I2386" t="str">
        <f>VLOOKUP($D2386,metadata!$B$2:$S$450,6,FALSE)</f>
        <v>a</v>
      </c>
      <c r="J2386" t="str">
        <f>VLOOKUP($D2386,metadata!$B$2:$S$450,7,FALSE)</f>
        <v>i</v>
      </c>
      <c r="K2386">
        <f>VLOOKUP($D2386,metadata!$B$2:$S$450,8,FALSE)</f>
        <v>7</v>
      </c>
      <c r="L2386">
        <f>VLOOKUP($D2386,metadata!$B$2:$S$450,9,FALSE)</f>
        <v>5</v>
      </c>
      <c r="M2386">
        <f>VLOOKUP($D2386,metadata!$B$2:$S$450,10,FALSE)</f>
        <v>0</v>
      </c>
      <c r="N2386" t="str">
        <f>VLOOKUP($D2386,metadata!$B$2:$S$450,11,FALSE)</f>
        <v>Atrophaneura alcinous</v>
      </c>
      <c r="O2386" t="str">
        <f>VLOOKUP($D2386,metadata!$B$2:$S$450,12,FALSE)</f>
        <v>lepidoptera</v>
      </c>
      <c r="P2386" t="str">
        <f>VLOOKUP($D2386,metadata!$B$2:$S$450,13,FALSE)</f>
        <v xml:space="preserve"> Fuchu</v>
      </c>
      <c r="Q2386">
        <f>VLOOKUP($D2386,metadata!$B$2:$S$450,14,FALSE)</f>
        <v>35.668968999999997</v>
      </c>
      <c r="R2386">
        <f>VLOOKUP($D2386,metadata!$B$2:$S$450,15,FALSE)</f>
        <v>139.47766899999999</v>
      </c>
      <c r="S2386">
        <f>VLOOKUP($D2386,metadata!$B$2:$S$450,16,FALSE)</f>
        <v>0.05</v>
      </c>
      <c r="T2386">
        <f>VLOOKUP($D2386,metadata!$B$2:$S$450,17,FALSE)</f>
        <v>50</v>
      </c>
      <c r="U2386">
        <f>VLOOKUP($D2386,metadata!$B$2:$S$450,18,FALSE)</f>
        <v>0</v>
      </c>
      <c r="V2386">
        <f>VLOOKUP($D2386,metadata!$B$2:$Z$450,19,FALSE)</f>
        <v>25</v>
      </c>
      <c r="W2386" t="str">
        <f>VLOOKUP($D2386,metadata!$B$2:$Z$450,20,FALSE)</f>
        <v>global average</v>
      </c>
      <c r="X2386">
        <f>VLOOKUP($D2386,metadata!$B$2:$Z$450,21,FALSE)</f>
        <v>0</v>
      </c>
      <c r="Y2386">
        <f>VLOOKUP($D2386,metadata!$B$2:$Z$450,22,FALSE)</f>
        <v>19</v>
      </c>
      <c r="Z2386">
        <f>VLOOKUP($D2386,metadata!$B$2:$Z$450,23,FALSE)</f>
        <v>0</v>
      </c>
      <c r="AA2386">
        <f>VLOOKUP($D2386,metadata!$B$2:$Z$450,24,FALSE)</f>
        <v>0</v>
      </c>
      <c r="AB2386">
        <f>VLOOKUP($D2386,metadata!$B$2:$Z$450,25,FALSE)</f>
        <v>0</v>
      </c>
    </row>
    <row r="2387" spans="3:28" x14ac:dyDescent="0.3">
      <c r="C2387">
        <v>2386</v>
      </c>
      <c r="D2387" s="11" t="str">
        <f t="shared" si="37"/>
        <v>19- Fuchu</v>
      </c>
      <c r="E2387" t="str">
        <f>VLOOKUP($D2387,metadata!$B$2:$S$450,2,FALSE)</f>
        <v>Kato, Y</v>
      </c>
      <c r="F2387" t="str">
        <f>VLOOKUP($D2387,metadata!$B$2:$S$450,3,FALSE)</f>
        <v>Geographic variation in photoperiodic response for the induction of pupal diapause in the Aristolochia-feeding butterfly Atrophaneura alcinous</v>
      </c>
      <c r="G2387" t="str">
        <f>VLOOKUP($D2387,metadata!$B$2:$S$450,4,FALSE)</f>
        <v>10.1303/aez.2005.347</v>
      </c>
      <c r="H2387" t="str">
        <f>VLOOKUP($D2387,metadata!$B$2:$S$450,5,FALSE)</f>
        <v>y</v>
      </c>
      <c r="I2387" t="str">
        <f>VLOOKUP($D2387,metadata!$B$2:$S$450,6,FALSE)</f>
        <v>a</v>
      </c>
      <c r="J2387" t="str">
        <f>VLOOKUP($D2387,metadata!$B$2:$S$450,7,FALSE)</f>
        <v>i</v>
      </c>
      <c r="K2387">
        <f>VLOOKUP($D2387,metadata!$B$2:$S$450,8,FALSE)</f>
        <v>7</v>
      </c>
      <c r="L2387">
        <f>VLOOKUP($D2387,metadata!$B$2:$S$450,9,FALSE)</f>
        <v>5</v>
      </c>
      <c r="M2387">
        <f>VLOOKUP($D2387,metadata!$B$2:$S$450,10,FALSE)</f>
        <v>0</v>
      </c>
      <c r="N2387" t="str">
        <f>VLOOKUP($D2387,metadata!$B$2:$S$450,11,FALSE)</f>
        <v>Atrophaneura alcinous</v>
      </c>
      <c r="O2387" t="str">
        <f>VLOOKUP($D2387,metadata!$B$2:$S$450,12,FALSE)</f>
        <v>lepidoptera</v>
      </c>
      <c r="P2387" t="str">
        <f>VLOOKUP($D2387,metadata!$B$2:$S$450,13,FALSE)</f>
        <v xml:space="preserve"> Fuchu</v>
      </c>
      <c r="Q2387">
        <f>VLOOKUP($D2387,metadata!$B$2:$S$450,14,FALSE)</f>
        <v>35.668968999999997</v>
      </c>
      <c r="R2387">
        <f>VLOOKUP($D2387,metadata!$B$2:$S$450,15,FALSE)</f>
        <v>139.47766899999999</v>
      </c>
      <c r="S2387">
        <f>VLOOKUP($D2387,metadata!$B$2:$S$450,16,FALSE)</f>
        <v>0.05</v>
      </c>
      <c r="T2387">
        <f>VLOOKUP($D2387,metadata!$B$2:$S$450,17,FALSE)</f>
        <v>50</v>
      </c>
      <c r="U2387">
        <f>VLOOKUP($D2387,metadata!$B$2:$S$450,18,FALSE)</f>
        <v>0</v>
      </c>
      <c r="V2387">
        <f>VLOOKUP($D2387,metadata!$B$2:$Z$450,19,FALSE)</f>
        <v>25</v>
      </c>
      <c r="W2387" t="str">
        <f>VLOOKUP($D2387,metadata!$B$2:$Z$450,20,FALSE)</f>
        <v>global average</v>
      </c>
      <c r="X2387">
        <f>VLOOKUP($D2387,metadata!$B$2:$Z$450,21,FALSE)</f>
        <v>0</v>
      </c>
      <c r="Y2387">
        <f>VLOOKUP($D2387,metadata!$B$2:$Z$450,22,FALSE)</f>
        <v>19</v>
      </c>
      <c r="Z2387">
        <f>VLOOKUP($D2387,metadata!$B$2:$Z$450,23,FALSE)</f>
        <v>0</v>
      </c>
      <c r="AA2387">
        <f>VLOOKUP($D2387,metadata!$B$2:$Z$450,24,FALSE)</f>
        <v>0</v>
      </c>
      <c r="AB2387">
        <f>VLOOKUP($D2387,metadata!$B$2:$Z$450,25,FALSE)</f>
        <v>0</v>
      </c>
    </row>
    <row r="2388" spans="3:28" x14ac:dyDescent="0.3">
      <c r="C2388">
        <v>2387</v>
      </c>
      <c r="D2388" s="11" t="str">
        <f t="shared" si="37"/>
        <v>19- Fuchu</v>
      </c>
      <c r="E2388" t="str">
        <f>VLOOKUP($D2388,metadata!$B$2:$S$450,2,FALSE)</f>
        <v>Kato, Y</v>
      </c>
      <c r="F2388" t="str">
        <f>VLOOKUP($D2388,metadata!$B$2:$S$450,3,FALSE)</f>
        <v>Geographic variation in photoperiodic response for the induction of pupal diapause in the Aristolochia-feeding butterfly Atrophaneura alcinous</v>
      </c>
      <c r="G2388" t="str">
        <f>VLOOKUP($D2388,metadata!$B$2:$S$450,4,FALSE)</f>
        <v>10.1303/aez.2005.347</v>
      </c>
      <c r="H2388" t="str">
        <f>VLOOKUP($D2388,metadata!$B$2:$S$450,5,FALSE)</f>
        <v>y</v>
      </c>
      <c r="I2388" t="str">
        <f>VLOOKUP($D2388,metadata!$B$2:$S$450,6,FALSE)</f>
        <v>a</v>
      </c>
      <c r="J2388" t="str">
        <f>VLOOKUP($D2388,metadata!$B$2:$S$450,7,FALSE)</f>
        <v>i</v>
      </c>
      <c r="K2388">
        <f>VLOOKUP($D2388,metadata!$B$2:$S$450,8,FALSE)</f>
        <v>7</v>
      </c>
      <c r="L2388">
        <f>VLOOKUP($D2388,metadata!$B$2:$S$450,9,FALSE)</f>
        <v>5</v>
      </c>
      <c r="M2388">
        <f>VLOOKUP($D2388,metadata!$B$2:$S$450,10,FALSE)</f>
        <v>0</v>
      </c>
      <c r="N2388" t="str">
        <f>VLOOKUP($D2388,metadata!$B$2:$S$450,11,FALSE)</f>
        <v>Atrophaneura alcinous</v>
      </c>
      <c r="O2388" t="str">
        <f>VLOOKUP($D2388,metadata!$B$2:$S$450,12,FALSE)</f>
        <v>lepidoptera</v>
      </c>
      <c r="P2388" t="str">
        <f>VLOOKUP($D2388,metadata!$B$2:$S$450,13,FALSE)</f>
        <v xml:space="preserve"> Fuchu</v>
      </c>
      <c r="Q2388">
        <f>VLOOKUP($D2388,metadata!$B$2:$S$450,14,FALSE)</f>
        <v>35.668968999999997</v>
      </c>
      <c r="R2388">
        <f>VLOOKUP($D2388,metadata!$B$2:$S$450,15,FALSE)</f>
        <v>139.47766899999999</v>
      </c>
      <c r="S2388">
        <f>VLOOKUP($D2388,metadata!$B$2:$S$450,16,FALSE)</f>
        <v>0.05</v>
      </c>
      <c r="T2388">
        <f>VLOOKUP($D2388,metadata!$B$2:$S$450,17,FALSE)</f>
        <v>50</v>
      </c>
      <c r="U2388">
        <f>VLOOKUP($D2388,metadata!$B$2:$S$450,18,FALSE)</f>
        <v>0</v>
      </c>
      <c r="V2388">
        <f>VLOOKUP($D2388,metadata!$B$2:$Z$450,19,FALSE)</f>
        <v>25</v>
      </c>
      <c r="W2388" t="str">
        <f>VLOOKUP($D2388,metadata!$B$2:$Z$450,20,FALSE)</f>
        <v>global average</v>
      </c>
      <c r="X2388">
        <f>VLOOKUP($D2388,metadata!$B$2:$Z$450,21,FALSE)</f>
        <v>0</v>
      </c>
      <c r="Y2388">
        <f>VLOOKUP($D2388,metadata!$B$2:$Z$450,22,FALSE)</f>
        <v>19</v>
      </c>
      <c r="Z2388">
        <f>VLOOKUP($D2388,metadata!$B$2:$Z$450,23,FALSE)</f>
        <v>0</v>
      </c>
      <c r="AA2388">
        <f>VLOOKUP($D2388,metadata!$B$2:$Z$450,24,FALSE)</f>
        <v>0</v>
      </c>
      <c r="AB2388">
        <f>VLOOKUP($D2388,metadata!$B$2:$Z$450,25,FALSE)</f>
        <v>0</v>
      </c>
    </row>
    <row r="2389" spans="3:28" x14ac:dyDescent="0.3">
      <c r="C2389">
        <v>2388</v>
      </c>
      <c r="D2389" s="11" t="str">
        <f t="shared" si="37"/>
        <v>19- Fuchu</v>
      </c>
      <c r="E2389" t="str">
        <f>VLOOKUP($D2389,metadata!$B$2:$S$450,2,FALSE)</f>
        <v>Kato, Y</v>
      </c>
      <c r="F2389" t="str">
        <f>VLOOKUP($D2389,metadata!$B$2:$S$450,3,FALSE)</f>
        <v>Geographic variation in photoperiodic response for the induction of pupal diapause in the Aristolochia-feeding butterfly Atrophaneura alcinous</v>
      </c>
      <c r="G2389" t="str">
        <f>VLOOKUP($D2389,metadata!$B$2:$S$450,4,FALSE)</f>
        <v>10.1303/aez.2005.347</v>
      </c>
      <c r="H2389" t="str">
        <f>VLOOKUP($D2389,metadata!$B$2:$S$450,5,FALSE)</f>
        <v>y</v>
      </c>
      <c r="I2389" t="str">
        <f>VLOOKUP($D2389,metadata!$B$2:$S$450,6,FALSE)</f>
        <v>a</v>
      </c>
      <c r="J2389" t="str">
        <f>VLOOKUP($D2389,metadata!$B$2:$S$450,7,FALSE)</f>
        <v>i</v>
      </c>
      <c r="K2389">
        <f>VLOOKUP($D2389,metadata!$B$2:$S$450,8,FALSE)</f>
        <v>7</v>
      </c>
      <c r="L2389">
        <f>VLOOKUP($D2389,metadata!$B$2:$S$450,9,FALSE)</f>
        <v>5</v>
      </c>
      <c r="M2389">
        <f>VLOOKUP($D2389,metadata!$B$2:$S$450,10,FALSE)</f>
        <v>0</v>
      </c>
      <c r="N2389" t="str">
        <f>VLOOKUP($D2389,metadata!$B$2:$S$450,11,FALSE)</f>
        <v>Atrophaneura alcinous</v>
      </c>
      <c r="O2389" t="str">
        <f>VLOOKUP($D2389,metadata!$B$2:$S$450,12,FALSE)</f>
        <v>lepidoptera</v>
      </c>
      <c r="P2389" t="str">
        <f>VLOOKUP($D2389,metadata!$B$2:$S$450,13,FALSE)</f>
        <v xml:space="preserve"> Fuchu</v>
      </c>
      <c r="Q2389">
        <f>VLOOKUP($D2389,metadata!$B$2:$S$450,14,FALSE)</f>
        <v>35.668968999999997</v>
      </c>
      <c r="R2389">
        <f>VLOOKUP($D2389,metadata!$B$2:$S$450,15,FALSE)</f>
        <v>139.47766899999999</v>
      </c>
      <c r="S2389">
        <f>VLOOKUP($D2389,metadata!$B$2:$S$450,16,FALSE)</f>
        <v>0.05</v>
      </c>
      <c r="T2389">
        <f>VLOOKUP($D2389,metadata!$B$2:$S$450,17,FALSE)</f>
        <v>50</v>
      </c>
      <c r="U2389">
        <f>VLOOKUP($D2389,metadata!$B$2:$S$450,18,FALSE)</f>
        <v>0</v>
      </c>
      <c r="V2389">
        <f>VLOOKUP($D2389,metadata!$B$2:$Z$450,19,FALSE)</f>
        <v>25</v>
      </c>
      <c r="W2389" t="str">
        <f>VLOOKUP($D2389,metadata!$B$2:$Z$450,20,FALSE)</f>
        <v>global average</v>
      </c>
      <c r="X2389">
        <f>VLOOKUP($D2389,metadata!$B$2:$Z$450,21,FALSE)</f>
        <v>0</v>
      </c>
      <c r="Y2389">
        <f>VLOOKUP($D2389,metadata!$B$2:$Z$450,22,FALSE)</f>
        <v>19</v>
      </c>
      <c r="Z2389">
        <f>VLOOKUP($D2389,metadata!$B$2:$Z$450,23,FALSE)</f>
        <v>0</v>
      </c>
      <c r="AA2389">
        <f>VLOOKUP($D2389,metadata!$B$2:$Z$450,24,FALSE)</f>
        <v>0</v>
      </c>
      <c r="AB2389">
        <f>VLOOKUP($D2389,metadata!$B$2:$Z$450,25,FALSE)</f>
        <v>0</v>
      </c>
    </row>
    <row r="2390" spans="3:28" x14ac:dyDescent="0.3">
      <c r="C2390">
        <v>2389</v>
      </c>
      <c r="D2390" s="11" t="str">
        <f t="shared" si="37"/>
        <v>19- Fuchu</v>
      </c>
      <c r="E2390" t="str">
        <f>VLOOKUP($D2390,metadata!$B$2:$S$450,2,FALSE)</f>
        <v>Kato, Y</v>
      </c>
      <c r="F2390" t="str">
        <f>VLOOKUP($D2390,metadata!$B$2:$S$450,3,FALSE)</f>
        <v>Geographic variation in photoperiodic response for the induction of pupal diapause in the Aristolochia-feeding butterfly Atrophaneura alcinous</v>
      </c>
      <c r="G2390" t="str">
        <f>VLOOKUP($D2390,metadata!$B$2:$S$450,4,FALSE)</f>
        <v>10.1303/aez.2005.347</v>
      </c>
      <c r="H2390" t="str">
        <f>VLOOKUP($D2390,metadata!$B$2:$S$450,5,FALSE)</f>
        <v>y</v>
      </c>
      <c r="I2390" t="str">
        <f>VLOOKUP($D2390,metadata!$B$2:$S$450,6,FALSE)</f>
        <v>a</v>
      </c>
      <c r="J2390" t="str">
        <f>VLOOKUP($D2390,metadata!$B$2:$S$450,7,FALSE)</f>
        <v>i</v>
      </c>
      <c r="K2390">
        <f>VLOOKUP($D2390,metadata!$B$2:$S$450,8,FALSE)</f>
        <v>7</v>
      </c>
      <c r="L2390">
        <f>VLOOKUP($D2390,metadata!$B$2:$S$450,9,FALSE)</f>
        <v>5</v>
      </c>
      <c r="M2390">
        <f>VLOOKUP($D2390,metadata!$B$2:$S$450,10,FALSE)</f>
        <v>0</v>
      </c>
      <c r="N2390" t="str">
        <f>VLOOKUP($D2390,metadata!$B$2:$S$450,11,FALSE)</f>
        <v>Atrophaneura alcinous</v>
      </c>
      <c r="O2390" t="str">
        <f>VLOOKUP($D2390,metadata!$B$2:$S$450,12,FALSE)</f>
        <v>lepidoptera</v>
      </c>
      <c r="P2390" t="str">
        <f>VLOOKUP($D2390,metadata!$B$2:$S$450,13,FALSE)</f>
        <v xml:space="preserve"> Fuchu</v>
      </c>
      <c r="Q2390">
        <f>VLOOKUP($D2390,metadata!$B$2:$S$450,14,FALSE)</f>
        <v>35.668968999999997</v>
      </c>
      <c r="R2390">
        <f>VLOOKUP($D2390,metadata!$B$2:$S$450,15,FALSE)</f>
        <v>139.47766899999999</v>
      </c>
      <c r="S2390">
        <f>VLOOKUP($D2390,metadata!$B$2:$S$450,16,FALSE)</f>
        <v>0.05</v>
      </c>
      <c r="T2390">
        <f>VLOOKUP($D2390,metadata!$B$2:$S$450,17,FALSE)</f>
        <v>50</v>
      </c>
      <c r="U2390">
        <f>VLOOKUP($D2390,metadata!$B$2:$S$450,18,FALSE)</f>
        <v>0</v>
      </c>
      <c r="V2390">
        <f>VLOOKUP($D2390,metadata!$B$2:$Z$450,19,FALSE)</f>
        <v>25</v>
      </c>
      <c r="W2390" t="str">
        <f>VLOOKUP($D2390,metadata!$B$2:$Z$450,20,FALSE)</f>
        <v>global average</v>
      </c>
      <c r="X2390">
        <f>VLOOKUP($D2390,metadata!$B$2:$Z$450,21,FALSE)</f>
        <v>0</v>
      </c>
      <c r="Y2390">
        <f>VLOOKUP($D2390,metadata!$B$2:$Z$450,22,FALSE)</f>
        <v>19</v>
      </c>
      <c r="Z2390">
        <f>VLOOKUP($D2390,metadata!$B$2:$Z$450,23,FALSE)</f>
        <v>0</v>
      </c>
      <c r="AA2390">
        <f>VLOOKUP($D2390,metadata!$B$2:$Z$450,24,FALSE)</f>
        <v>0</v>
      </c>
      <c r="AB2390">
        <f>VLOOKUP($D2390,metadata!$B$2:$Z$450,25,FALSE)</f>
        <v>0</v>
      </c>
    </row>
    <row r="2391" spans="3:28" x14ac:dyDescent="0.3">
      <c r="C2391">
        <v>2390</v>
      </c>
      <c r="D2391" s="11" t="str">
        <f t="shared" si="37"/>
        <v>19- Fuchu</v>
      </c>
      <c r="E2391" t="str">
        <f>VLOOKUP($D2391,metadata!$B$2:$S$450,2,FALSE)</f>
        <v>Kato, Y</v>
      </c>
      <c r="F2391" t="str">
        <f>VLOOKUP($D2391,metadata!$B$2:$S$450,3,FALSE)</f>
        <v>Geographic variation in photoperiodic response for the induction of pupal diapause in the Aristolochia-feeding butterfly Atrophaneura alcinous</v>
      </c>
      <c r="G2391" t="str">
        <f>VLOOKUP($D2391,metadata!$B$2:$S$450,4,FALSE)</f>
        <v>10.1303/aez.2005.347</v>
      </c>
      <c r="H2391" t="str">
        <f>VLOOKUP($D2391,metadata!$B$2:$S$450,5,FALSE)</f>
        <v>y</v>
      </c>
      <c r="I2391" t="str">
        <f>VLOOKUP($D2391,metadata!$B$2:$S$450,6,FALSE)</f>
        <v>a</v>
      </c>
      <c r="J2391" t="str">
        <f>VLOOKUP($D2391,metadata!$B$2:$S$450,7,FALSE)</f>
        <v>i</v>
      </c>
      <c r="K2391">
        <f>VLOOKUP($D2391,metadata!$B$2:$S$450,8,FALSE)</f>
        <v>7</v>
      </c>
      <c r="L2391">
        <f>VLOOKUP($D2391,metadata!$B$2:$S$450,9,FALSE)</f>
        <v>5</v>
      </c>
      <c r="M2391">
        <f>VLOOKUP($D2391,metadata!$B$2:$S$450,10,FALSE)</f>
        <v>0</v>
      </c>
      <c r="N2391" t="str">
        <f>VLOOKUP($D2391,metadata!$B$2:$S$450,11,FALSE)</f>
        <v>Atrophaneura alcinous</v>
      </c>
      <c r="O2391" t="str">
        <f>VLOOKUP($D2391,metadata!$B$2:$S$450,12,FALSE)</f>
        <v>lepidoptera</v>
      </c>
      <c r="P2391" t="str">
        <f>VLOOKUP($D2391,metadata!$B$2:$S$450,13,FALSE)</f>
        <v xml:space="preserve"> Fuchu</v>
      </c>
      <c r="Q2391">
        <f>VLOOKUP($D2391,metadata!$B$2:$S$450,14,FALSE)</f>
        <v>35.668968999999997</v>
      </c>
      <c r="R2391">
        <f>VLOOKUP($D2391,metadata!$B$2:$S$450,15,FALSE)</f>
        <v>139.47766899999999</v>
      </c>
      <c r="S2391">
        <f>VLOOKUP($D2391,metadata!$B$2:$S$450,16,FALSE)</f>
        <v>0.05</v>
      </c>
      <c r="T2391">
        <f>VLOOKUP($D2391,metadata!$B$2:$S$450,17,FALSE)</f>
        <v>50</v>
      </c>
      <c r="U2391">
        <f>VLOOKUP($D2391,metadata!$B$2:$S$450,18,FALSE)</f>
        <v>0</v>
      </c>
      <c r="V2391">
        <f>VLOOKUP($D2391,metadata!$B$2:$Z$450,19,FALSE)</f>
        <v>25</v>
      </c>
      <c r="W2391" t="str">
        <f>VLOOKUP($D2391,metadata!$B$2:$Z$450,20,FALSE)</f>
        <v>global average</v>
      </c>
      <c r="X2391">
        <f>VLOOKUP($D2391,metadata!$B$2:$Z$450,21,FALSE)</f>
        <v>0</v>
      </c>
      <c r="Y2391">
        <f>VLOOKUP($D2391,metadata!$B$2:$Z$450,22,FALSE)</f>
        <v>19</v>
      </c>
      <c r="Z2391">
        <f>VLOOKUP($D2391,metadata!$B$2:$Z$450,23,FALSE)</f>
        <v>0</v>
      </c>
      <c r="AA2391">
        <f>VLOOKUP($D2391,metadata!$B$2:$Z$450,24,FALSE)</f>
        <v>0</v>
      </c>
      <c r="AB2391">
        <f>VLOOKUP($D2391,metadata!$B$2:$Z$450,25,FALSE)</f>
        <v>0</v>
      </c>
    </row>
    <row r="2392" spans="3:28" x14ac:dyDescent="0.3">
      <c r="C2392">
        <v>2391</v>
      </c>
      <c r="D2392" s="11" t="str">
        <f t="shared" si="37"/>
        <v>19- Fuchu</v>
      </c>
      <c r="E2392" t="str">
        <f>VLOOKUP($D2392,metadata!$B$2:$S$450,2,FALSE)</f>
        <v>Kato, Y</v>
      </c>
      <c r="F2392" t="str">
        <f>VLOOKUP($D2392,metadata!$B$2:$S$450,3,FALSE)</f>
        <v>Geographic variation in photoperiodic response for the induction of pupal diapause in the Aristolochia-feeding butterfly Atrophaneura alcinous</v>
      </c>
      <c r="G2392" t="str">
        <f>VLOOKUP($D2392,metadata!$B$2:$S$450,4,FALSE)</f>
        <v>10.1303/aez.2005.347</v>
      </c>
      <c r="H2392" t="str">
        <f>VLOOKUP($D2392,metadata!$B$2:$S$450,5,FALSE)</f>
        <v>y</v>
      </c>
      <c r="I2392" t="str">
        <f>VLOOKUP($D2392,metadata!$B$2:$S$450,6,FALSE)</f>
        <v>a</v>
      </c>
      <c r="J2392" t="str">
        <f>VLOOKUP($D2392,metadata!$B$2:$S$450,7,FALSE)</f>
        <v>i</v>
      </c>
      <c r="K2392">
        <f>VLOOKUP($D2392,metadata!$B$2:$S$450,8,FALSE)</f>
        <v>7</v>
      </c>
      <c r="L2392">
        <f>VLOOKUP($D2392,metadata!$B$2:$S$450,9,FALSE)</f>
        <v>5</v>
      </c>
      <c r="M2392">
        <f>VLOOKUP($D2392,metadata!$B$2:$S$450,10,FALSE)</f>
        <v>0</v>
      </c>
      <c r="N2392" t="str">
        <f>VLOOKUP($D2392,metadata!$B$2:$S$450,11,FALSE)</f>
        <v>Atrophaneura alcinous</v>
      </c>
      <c r="O2392" t="str">
        <f>VLOOKUP($D2392,metadata!$B$2:$S$450,12,FALSE)</f>
        <v>lepidoptera</v>
      </c>
      <c r="P2392" t="str">
        <f>VLOOKUP($D2392,metadata!$B$2:$S$450,13,FALSE)</f>
        <v xml:space="preserve"> Fuchu</v>
      </c>
      <c r="Q2392">
        <f>VLOOKUP($D2392,metadata!$B$2:$S$450,14,FALSE)</f>
        <v>35.668968999999997</v>
      </c>
      <c r="R2392">
        <f>VLOOKUP($D2392,metadata!$B$2:$S$450,15,FALSE)</f>
        <v>139.47766899999999</v>
      </c>
      <c r="S2392">
        <f>VLOOKUP($D2392,metadata!$B$2:$S$450,16,FALSE)</f>
        <v>0.05</v>
      </c>
      <c r="T2392">
        <f>VLOOKUP($D2392,metadata!$B$2:$S$450,17,FALSE)</f>
        <v>50</v>
      </c>
      <c r="U2392">
        <f>VLOOKUP($D2392,metadata!$B$2:$S$450,18,FALSE)</f>
        <v>0</v>
      </c>
      <c r="V2392">
        <f>VLOOKUP($D2392,metadata!$B$2:$Z$450,19,FALSE)</f>
        <v>25</v>
      </c>
      <c r="W2392" t="str">
        <f>VLOOKUP($D2392,metadata!$B$2:$Z$450,20,FALSE)</f>
        <v>global average</v>
      </c>
      <c r="X2392">
        <f>VLOOKUP($D2392,metadata!$B$2:$Z$450,21,FALSE)</f>
        <v>0</v>
      </c>
      <c r="Y2392">
        <f>VLOOKUP($D2392,metadata!$B$2:$Z$450,22,FALSE)</f>
        <v>19</v>
      </c>
      <c r="Z2392">
        <f>VLOOKUP($D2392,metadata!$B$2:$Z$450,23,FALSE)</f>
        <v>0</v>
      </c>
      <c r="AA2392">
        <f>VLOOKUP($D2392,metadata!$B$2:$Z$450,24,FALSE)</f>
        <v>0</v>
      </c>
      <c r="AB2392">
        <f>VLOOKUP($D2392,metadata!$B$2:$Z$450,25,FALSE)</f>
        <v>0</v>
      </c>
    </row>
    <row r="2393" spans="3:28" x14ac:dyDescent="0.3">
      <c r="C2393">
        <v>2392</v>
      </c>
      <c r="D2393" s="11" t="str">
        <f t="shared" si="37"/>
        <v>19- Fuchu</v>
      </c>
      <c r="E2393" t="str">
        <f>VLOOKUP($D2393,metadata!$B$2:$S$450,2,FALSE)</f>
        <v>Kato, Y</v>
      </c>
      <c r="F2393" t="str">
        <f>VLOOKUP($D2393,metadata!$B$2:$S$450,3,FALSE)</f>
        <v>Geographic variation in photoperiodic response for the induction of pupal diapause in the Aristolochia-feeding butterfly Atrophaneura alcinous</v>
      </c>
      <c r="G2393" t="str">
        <f>VLOOKUP($D2393,metadata!$B$2:$S$450,4,FALSE)</f>
        <v>10.1303/aez.2005.347</v>
      </c>
      <c r="H2393" t="str">
        <f>VLOOKUP($D2393,metadata!$B$2:$S$450,5,FALSE)</f>
        <v>y</v>
      </c>
      <c r="I2393" t="str">
        <f>VLOOKUP($D2393,metadata!$B$2:$S$450,6,FALSE)</f>
        <v>a</v>
      </c>
      <c r="J2393" t="str">
        <f>VLOOKUP($D2393,metadata!$B$2:$S$450,7,FALSE)</f>
        <v>i</v>
      </c>
      <c r="K2393">
        <f>VLOOKUP($D2393,metadata!$B$2:$S$450,8,FALSE)</f>
        <v>7</v>
      </c>
      <c r="L2393">
        <f>VLOOKUP($D2393,metadata!$B$2:$S$450,9,FALSE)</f>
        <v>5</v>
      </c>
      <c r="M2393">
        <f>VLOOKUP($D2393,metadata!$B$2:$S$450,10,FALSE)</f>
        <v>0</v>
      </c>
      <c r="N2393" t="str">
        <f>VLOOKUP($D2393,metadata!$B$2:$S$450,11,FALSE)</f>
        <v>Atrophaneura alcinous</v>
      </c>
      <c r="O2393" t="str">
        <f>VLOOKUP($D2393,metadata!$B$2:$S$450,12,FALSE)</f>
        <v>lepidoptera</v>
      </c>
      <c r="P2393" t="str">
        <f>VLOOKUP($D2393,metadata!$B$2:$S$450,13,FALSE)</f>
        <v xml:space="preserve"> Fuchu</v>
      </c>
      <c r="Q2393">
        <f>VLOOKUP($D2393,metadata!$B$2:$S$450,14,FALSE)</f>
        <v>35.668968999999997</v>
      </c>
      <c r="R2393">
        <f>VLOOKUP($D2393,metadata!$B$2:$S$450,15,FALSE)</f>
        <v>139.47766899999999</v>
      </c>
      <c r="S2393">
        <f>VLOOKUP($D2393,metadata!$B$2:$S$450,16,FALSE)</f>
        <v>0.05</v>
      </c>
      <c r="T2393">
        <f>VLOOKUP($D2393,metadata!$B$2:$S$450,17,FALSE)</f>
        <v>50</v>
      </c>
      <c r="U2393">
        <f>VLOOKUP($D2393,metadata!$B$2:$S$450,18,FALSE)</f>
        <v>0</v>
      </c>
      <c r="V2393">
        <f>VLOOKUP($D2393,metadata!$B$2:$Z$450,19,FALSE)</f>
        <v>25</v>
      </c>
      <c r="W2393" t="str">
        <f>VLOOKUP($D2393,metadata!$B$2:$Z$450,20,FALSE)</f>
        <v>global average</v>
      </c>
      <c r="X2393">
        <f>VLOOKUP($D2393,metadata!$B$2:$Z$450,21,FALSE)</f>
        <v>0</v>
      </c>
      <c r="Y2393">
        <f>VLOOKUP($D2393,metadata!$B$2:$Z$450,22,FALSE)</f>
        <v>19</v>
      </c>
      <c r="Z2393">
        <f>VLOOKUP($D2393,metadata!$B$2:$Z$450,23,FALSE)</f>
        <v>0</v>
      </c>
      <c r="AA2393">
        <f>VLOOKUP($D2393,metadata!$B$2:$Z$450,24,FALSE)</f>
        <v>0</v>
      </c>
      <c r="AB2393">
        <f>VLOOKUP($D2393,metadata!$B$2:$Z$450,25,FALSE)</f>
        <v>0</v>
      </c>
    </row>
    <row r="2394" spans="3:28" x14ac:dyDescent="0.3">
      <c r="C2394">
        <v>2393</v>
      </c>
      <c r="D2394" s="11" t="str">
        <f t="shared" si="37"/>
        <v>19- Fuchu</v>
      </c>
      <c r="E2394" t="str">
        <f>VLOOKUP($D2394,metadata!$B$2:$S$450,2,FALSE)</f>
        <v>Kato, Y</v>
      </c>
      <c r="F2394" t="str">
        <f>VLOOKUP($D2394,metadata!$B$2:$S$450,3,FALSE)</f>
        <v>Geographic variation in photoperiodic response for the induction of pupal diapause in the Aristolochia-feeding butterfly Atrophaneura alcinous</v>
      </c>
      <c r="G2394" t="str">
        <f>VLOOKUP($D2394,metadata!$B$2:$S$450,4,FALSE)</f>
        <v>10.1303/aez.2005.347</v>
      </c>
      <c r="H2394" t="str">
        <f>VLOOKUP($D2394,metadata!$B$2:$S$450,5,FALSE)</f>
        <v>y</v>
      </c>
      <c r="I2394" t="str">
        <f>VLOOKUP($D2394,metadata!$B$2:$S$450,6,FALSE)</f>
        <v>a</v>
      </c>
      <c r="J2394" t="str">
        <f>VLOOKUP($D2394,metadata!$B$2:$S$450,7,FALSE)</f>
        <v>i</v>
      </c>
      <c r="K2394">
        <f>VLOOKUP($D2394,metadata!$B$2:$S$450,8,FALSE)</f>
        <v>7</v>
      </c>
      <c r="L2394">
        <f>VLOOKUP($D2394,metadata!$B$2:$S$450,9,FALSE)</f>
        <v>5</v>
      </c>
      <c r="M2394">
        <f>VLOOKUP($D2394,metadata!$B$2:$S$450,10,FALSE)</f>
        <v>0</v>
      </c>
      <c r="N2394" t="str">
        <f>VLOOKUP($D2394,metadata!$B$2:$S$450,11,FALSE)</f>
        <v>Atrophaneura alcinous</v>
      </c>
      <c r="O2394" t="str">
        <f>VLOOKUP($D2394,metadata!$B$2:$S$450,12,FALSE)</f>
        <v>lepidoptera</v>
      </c>
      <c r="P2394" t="str">
        <f>VLOOKUP($D2394,metadata!$B$2:$S$450,13,FALSE)</f>
        <v xml:space="preserve"> Fuchu</v>
      </c>
      <c r="Q2394">
        <f>VLOOKUP($D2394,metadata!$B$2:$S$450,14,FALSE)</f>
        <v>35.668968999999997</v>
      </c>
      <c r="R2394">
        <f>VLOOKUP($D2394,metadata!$B$2:$S$450,15,FALSE)</f>
        <v>139.47766899999999</v>
      </c>
      <c r="S2394">
        <f>VLOOKUP($D2394,metadata!$B$2:$S$450,16,FALSE)</f>
        <v>0.05</v>
      </c>
      <c r="T2394">
        <f>VLOOKUP($D2394,metadata!$B$2:$S$450,17,FALSE)</f>
        <v>50</v>
      </c>
      <c r="U2394">
        <f>VLOOKUP($D2394,metadata!$B$2:$S$450,18,FALSE)</f>
        <v>0</v>
      </c>
      <c r="V2394">
        <f>VLOOKUP($D2394,metadata!$B$2:$Z$450,19,FALSE)</f>
        <v>25</v>
      </c>
      <c r="W2394" t="str">
        <f>VLOOKUP($D2394,metadata!$B$2:$Z$450,20,FALSE)</f>
        <v>global average</v>
      </c>
      <c r="X2394">
        <f>VLOOKUP($D2394,metadata!$B$2:$Z$450,21,FALSE)</f>
        <v>0</v>
      </c>
      <c r="Y2394">
        <f>VLOOKUP($D2394,metadata!$B$2:$Z$450,22,FALSE)</f>
        <v>19</v>
      </c>
      <c r="Z2394">
        <f>VLOOKUP($D2394,metadata!$B$2:$Z$450,23,FALSE)</f>
        <v>0</v>
      </c>
      <c r="AA2394">
        <f>VLOOKUP($D2394,metadata!$B$2:$Z$450,24,FALSE)</f>
        <v>0</v>
      </c>
      <c r="AB2394">
        <f>VLOOKUP($D2394,metadata!$B$2:$Z$450,25,FALSE)</f>
        <v>0</v>
      </c>
    </row>
    <row r="2395" spans="3:28" x14ac:dyDescent="0.3">
      <c r="C2395">
        <v>2394</v>
      </c>
      <c r="D2395" s="11" t="str">
        <f t="shared" si="37"/>
        <v>19- Fuchu</v>
      </c>
      <c r="E2395" t="str">
        <f>VLOOKUP($D2395,metadata!$B$2:$S$450,2,FALSE)</f>
        <v>Kato, Y</v>
      </c>
      <c r="F2395" t="str">
        <f>VLOOKUP($D2395,metadata!$B$2:$S$450,3,FALSE)</f>
        <v>Geographic variation in photoperiodic response for the induction of pupal diapause in the Aristolochia-feeding butterfly Atrophaneura alcinous</v>
      </c>
      <c r="G2395" t="str">
        <f>VLOOKUP($D2395,metadata!$B$2:$S$450,4,FALSE)</f>
        <v>10.1303/aez.2005.347</v>
      </c>
      <c r="H2395" t="str">
        <f>VLOOKUP($D2395,metadata!$B$2:$S$450,5,FALSE)</f>
        <v>y</v>
      </c>
      <c r="I2395" t="str">
        <f>VLOOKUP($D2395,metadata!$B$2:$S$450,6,FALSE)</f>
        <v>a</v>
      </c>
      <c r="J2395" t="str">
        <f>VLOOKUP($D2395,metadata!$B$2:$S$450,7,FALSE)</f>
        <v>i</v>
      </c>
      <c r="K2395">
        <f>VLOOKUP($D2395,metadata!$B$2:$S$450,8,FALSE)</f>
        <v>7</v>
      </c>
      <c r="L2395">
        <f>VLOOKUP($D2395,metadata!$B$2:$S$450,9,FALSE)</f>
        <v>5</v>
      </c>
      <c r="M2395">
        <f>VLOOKUP($D2395,metadata!$B$2:$S$450,10,FALSE)</f>
        <v>0</v>
      </c>
      <c r="N2395" t="str">
        <f>VLOOKUP($D2395,metadata!$B$2:$S$450,11,FALSE)</f>
        <v>Atrophaneura alcinous</v>
      </c>
      <c r="O2395" t="str">
        <f>VLOOKUP($D2395,metadata!$B$2:$S$450,12,FALSE)</f>
        <v>lepidoptera</v>
      </c>
      <c r="P2395" t="str">
        <f>VLOOKUP($D2395,metadata!$B$2:$S$450,13,FALSE)</f>
        <v xml:space="preserve"> Fuchu</v>
      </c>
      <c r="Q2395">
        <f>VLOOKUP($D2395,metadata!$B$2:$S$450,14,FALSE)</f>
        <v>35.668968999999997</v>
      </c>
      <c r="R2395">
        <f>VLOOKUP($D2395,metadata!$B$2:$S$450,15,FALSE)</f>
        <v>139.47766899999999</v>
      </c>
      <c r="S2395">
        <f>VLOOKUP($D2395,metadata!$B$2:$S$450,16,FALSE)</f>
        <v>0.05</v>
      </c>
      <c r="T2395">
        <f>VLOOKUP($D2395,metadata!$B$2:$S$450,17,FALSE)</f>
        <v>50</v>
      </c>
      <c r="U2395">
        <f>VLOOKUP($D2395,metadata!$B$2:$S$450,18,FALSE)</f>
        <v>0</v>
      </c>
      <c r="V2395">
        <f>VLOOKUP($D2395,metadata!$B$2:$Z$450,19,FALSE)</f>
        <v>25</v>
      </c>
      <c r="W2395" t="str">
        <f>VLOOKUP($D2395,metadata!$B$2:$Z$450,20,FALSE)</f>
        <v>global average</v>
      </c>
      <c r="X2395">
        <f>VLOOKUP($D2395,metadata!$B$2:$Z$450,21,FALSE)</f>
        <v>0</v>
      </c>
      <c r="Y2395">
        <f>VLOOKUP($D2395,metadata!$B$2:$Z$450,22,FALSE)</f>
        <v>19</v>
      </c>
      <c r="Z2395">
        <f>VLOOKUP($D2395,metadata!$B$2:$Z$450,23,FALSE)</f>
        <v>0</v>
      </c>
      <c r="AA2395">
        <f>VLOOKUP($D2395,metadata!$B$2:$Z$450,24,FALSE)</f>
        <v>0</v>
      </c>
      <c r="AB2395">
        <f>VLOOKUP($D2395,metadata!$B$2:$Z$450,25,FALSE)</f>
        <v>0</v>
      </c>
    </row>
    <row r="2396" spans="3:28" x14ac:dyDescent="0.3">
      <c r="C2396">
        <v>2395</v>
      </c>
      <c r="D2396" s="11" t="str">
        <f t="shared" si="37"/>
        <v>19- Fuchu</v>
      </c>
      <c r="E2396" t="str">
        <f>VLOOKUP($D2396,metadata!$B$2:$S$450,2,FALSE)</f>
        <v>Kato, Y</v>
      </c>
      <c r="F2396" t="str">
        <f>VLOOKUP($D2396,metadata!$B$2:$S$450,3,FALSE)</f>
        <v>Geographic variation in photoperiodic response for the induction of pupal diapause in the Aristolochia-feeding butterfly Atrophaneura alcinous</v>
      </c>
      <c r="G2396" t="str">
        <f>VLOOKUP($D2396,metadata!$B$2:$S$450,4,FALSE)</f>
        <v>10.1303/aez.2005.347</v>
      </c>
      <c r="H2396" t="str">
        <f>VLOOKUP($D2396,metadata!$B$2:$S$450,5,FALSE)</f>
        <v>y</v>
      </c>
      <c r="I2396" t="str">
        <f>VLOOKUP($D2396,metadata!$B$2:$S$450,6,FALSE)</f>
        <v>a</v>
      </c>
      <c r="J2396" t="str">
        <f>VLOOKUP($D2396,metadata!$B$2:$S$450,7,FALSE)</f>
        <v>i</v>
      </c>
      <c r="K2396">
        <f>VLOOKUP($D2396,metadata!$B$2:$S$450,8,FALSE)</f>
        <v>7</v>
      </c>
      <c r="L2396">
        <f>VLOOKUP($D2396,metadata!$B$2:$S$450,9,FALSE)</f>
        <v>5</v>
      </c>
      <c r="M2396">
        <f>VLOOKUP($D2396,metadata!$B$2:$S$450,10,FALSE)</f>
        <v>0</v>
      </c>
      <c r="N2396" t="str">
        <f>VLOOKUP($D2396,metadata!$B$2:$S$450,11,FALSE)</f>
        <v>Atrophaneura alcinous</v>
      </c>
      <c r="O2396" t="str">
        <f>VLOOKUP($D2396,metadata!$B$2:$S$450,12,FALSE)</f>
        <v>lepidoptera</v>
      </c>
      <c r="P2396" t="str">
        <f>VLOOKUP($D2396,metadata!$B$2:$S$450,13,FALSE)</f>
        <v xml:space="preserve"> Fuchu</v>
      </c>
      <c r="Q2396">
        <f>VLOOKUP($D2396,metadata!$B$2:$S$450,14,FALSE)</f>
        <v>35.668968999999997</v>
      </c>
      <c r="R2396">
        <f>VLOOKUP($D2396,metadata!$B$2:$S$450,15,FALSE)</f>
        <v>139.47766899999999</v>
      </c>
      <c r="S2396">
        <f>VLOOKUP($D2396,metadata!$B$2:$S$450,16,FALSE)</f>
        <v>0.05</v>
      </c>
      <c r="T2396">
        <f>VLOOKUP($D2396,metadata!$B$2:$S$450,17,FALSE)</f>
        <v>50</v>
      </c>
      <c r="U2396">
        <f>VLOOKUP($D2396,metadata!$B$2:$S$450,18,FALSE)</f>
        <v>0</v>
      </c>
      <c r="V2396">
        <f>VLOOKUP($D2396,metadata!$B$2:$Z$450,19,FALSE)</f>
        <v>25</v>
      </c>
      <c r="W2396" t="str">
        <f>VLOOKUP($D2396,metadata!$B$2:$Z$450,20,FALSE)</f>
        <v>global average</v>
      </c>
      <c r="X2396">
        <f>VLOOKUP($D2396,metadata!$B$2:$Z$450,21,FALSE)</f>
        <v>0</v>
      </c>
      <c r="Y2396">
        <f>VLOOKUP($D2396,metadata!$B$2:$Z$450,22,FALSE)</f>
        <v>19</v>
      </c>
      <c r="Z2396">
        <f>VLOOKUP($D2396,metadata!$B$2:$Z$450,23,FALSE)</f>
        <v>0</v>
      </c>
      <c r="AA2396">
        <f>VLOOKUP($D2396,metadata!$B$2:$Z$450,24,FALSE)</f>
        <v>0</v>
      </c>
      <c r="AB2396">
        <f>VLOOKUP($D2396,metadata!$B$2:$Z$450,25,FALSE)</f>
        <v>0</v>
      </c>
    </row>
    <row r="2397" spans="3:28" x14ac:dyDescent="0.3">
      <c r="C2397">
        <v>2396</v>
      </c>
      <c r="D2397" s="11" t="str">
        <f t="shared" si="37"/>
        <v>19- Fuchu</v>
      </c>
      <c r="E2397" t="str">
        <f>VLOOKUP($D2397,metadata!$B$2:$S$450,2,FALSE)</f>
        <v>Kato, Y</v>
      </c>
      <c r="F2397" t="str">
        <f>VLOOKUP($D2397,metadata!$B$2:$S$450,3,FALSE)</f>
        <v>Geographic variation in photoperiodic response for the induction of pupal diapause in the Aristolochia-feeding butterfly Atrophaneura alcinous</v>
      </c>
      <c r="G2397" t="str">
        <f>VLOOKUP($D2397,metadata!$B$2:$S$450,4,FALSE)</f>
        <v>10.1303/aez.2005.347</v>
      </c>
      <c r="H2397" t="str">
        <f>VLOOKUP($D2397,metadata!$B$2:$S$450,5,FALSE)</f>
        <v>y</v>
      </c>
      <c r="I2397" t="str">
        <f>VLOOKUP($D2397,metadata!$B$2:$S$450,6,FALSE)</f>
        <v>a</v>
      </c>
      <c r="J2397" t="str">
        <f>VLOOKUP($D2397,metadata!$B$2:$S$450,7,FALSE)</f>
        <v>i</v>
      </c>
      <c r="K2397">
        <f>VLOOKUP($D2397,metadata!$B$2:$S$450,8,FALSE)</f>
        <v>7</v>
      </c>
      <c r="L2397">
        <f>VLOOKUP($D2397,metadata!$B$2:$S$450,9,FALSE)</f>
        <v>5</v>
      </c>
      <c r="M2397">
        <f>VLOOKUP($D2397,metadata!$B$2:$S$450,10,FALSE)</f>
        <v>0</v>
      </c>
      <c r="N2397" t="str">
        <f>VLOOKUP($D2397,metadata!$B$2:$S$450,11,FALSE)</f>
        <v>Atrophaneura alcinous</v>
      </c>
      <c r="O2397" t="str">
        <f>VLOOKUP($D2397,metadata!$B$2:$S$450,12,FALSE)</f>
        <v>lepidoptera</v>
      </c>
      <c r="P2397" t="str">
        <f>VLOOKUP($D2397,metadata!$B$2:$S$450,13,FALSE)</f>
        <v xml:space="preserve"> Fuchu</v>
      </c>
      <c r="Q2397">
        <f>VLOOKUP($D2397,metadata!$B$2:$S$450,14,FALSE)</f>
        <v>35.668968999999997</v>
      </c>
      <c r="R2397">
        <f>VLOOKUP($D2397,metadata!$B$2:$S$450,15,FALSE)</f>
        <v>139.47766899999999</v>
      </c>
      <c r="S2397">
        <f>VLOOKUP($D2397,metadata!$B$2:$S$450,16,FALSE)</f>
        <v>0.05</v>
      </c>
      <c r="T2397">
        <f>VLOOKUP($D2397,metadata!$B$2:$S$450,17,FALSE)</f>
        <v>50</v>
      </c>
      <c r="U2397">
        <f>VLOOKUP($D2397,metadata!$B$2:$S$450,18,FALSE)</f>
        <v>0</v>
      </c>
      <c r="V2397">
        <f>VLOOKUP($D2397,metadata!$B$2:$Z$450,19,FALSE)</f>
        <v>25</v>
      </c>
      <c r="W2397" t="str">
        <f>VLOOKUP($D2397,metadata!$B$2:$Z$450,20,FALSE)</f>
        <v>global average</v>
      </c>
      <c r="X2397">
        <f>VLOOKUP($D2397,metadata!$B$2:$Z$450,21,FALSE)</f>
        <v>0</v>
      </c>
      <c r="Y2397">
        <f>VLOOKUP($D2397,metadata!$B$2:$Z$450,22,FALSE)</f>
        <v>19</v>
      </c>
      <c r="Z2397">
        <f>VLOOKUP($D2397,metadata!$B$2:$Z$450,23,FALSE)</f>
        <v>0</v>
      </c>
      <c r="AA2397">
        <f>VLOOKUP($D2397,metadata!$B$2:$Z$450,24,FALSE)</f>
        <v>0</v>
      </c>
      <c r="AB2397">
        <f>VLOOKUP($D2397,metadata!$B$2:$Z$450,25,FALSE)</f>
        <v>0</v>
      </c>
    </row>
    <row r="2398" spans="3:28" x14ac:dyDescent="0.3">
      <c r="C2398">
        <v>2397</v>
      </c>
      <c r="D2398" s="11" t="str">
        <f t="shared" si="37"/>
        <v>19- Fuchu</v>
      </c>
      <c r="E2398" t="str">
        <f>VLOOKUP($D2398,metadata!$B$2:$S$450,2,FALSE)</f>
        <v>Kato, Y</v>
      </c>
      <c r="F2398" t="str">
        <f>VLOOKUP($D2398,metadata!$B$2:$S$450,3,FALSE)</f>
        <v>Geographic variation in photoperiodic response for the induction of pupal diapause in the Aristolochia-feeding butterfly Atrophaneura alcinous</v>
      </c>
      <c r="G2398" t="str">
        <f>VLOOKUP($D2398,metadata!$B$2:$S$450,4,FALSE)</f>
        <v>10.1303/aez.2005.347</v>
      </c>
      <c r="H2398" t="str">
        <f>VLOOKUP($D2398,metadata!$B$2:$S$450,5,FALSE)</f>
        <v>y</v>
      </c>
      <c r="I2398" t="str">
        <f>VLOOKUP($D2398,metadata!$B$2:$S$450,6,FALSE)</f>
        <v>a</v>
      </c>
      <c r="J2398" t="str">
        <f>VLOOKUP($D2398,metadata!$B$2:$S$450,7,FALSE)</f>
        <v>i</v>
      </c>
      <c r="K2398">
        <f>VLOOKUP($D2398,metadata!$B$2:$S$450,8,FALSE)</f>
        <v>7</v>
      </c>
      <c r="L2398">
        <f>VLOOKUP($D2398,metadata!$B$2:$S$450,9,FALSE)</f>
        <v>5</v>
      </c>
      <c r="M2398">
        <f>VLOOKUP($D2398,metadata!$B$2:$S$450,10,FALSE)</f>
        <v>0</v>
      </c>
      <c r="N2398" t="str">
        <f>VLOOKUP($D2398,metadata!$B$2:$S$450,11,FALSE)</f>
        <v>Atrophaneura alcinous</v>
      </c>
      <c r="O2398" t="str">
        <f>VLOOKUP($D2398,metadata!$B$2:$S$450,12,FALSE)</f>
        <v>lepidoptera</v>
      </c>
      <c r="P2398" t="str">
        <f>VLOOKUP($D2398,metadata!$B$2:$S$450,13,FALSE)</f>
        <v xml:space="preserve"> Fuchu</v>
      </c>
      <c r="Q2398">
        <f>VLOOKUP($D2398,metadata!$B$2:$S$450,14,FALSE)</f>
        <v>35.668968999999997</v>
      </c>
      <c r="R2398">
        <f>VLOOKUP($D2398,metadata!$B$2:$S$450,15,FALSE)</f>
        <v>139.47766899999999</v>
      </c>
      <c r="S2398">
        <f>VLOOKUP($D2398,metadata!$B$2:$S$450,16,FALSE)</f>
        <v>0.05</v>
      </c>
      <c r="T2398">
        <f>VLOOKUP($D2398,metadata!$B$2:$S$450,17,FALSE)</f>
        <v>50</v>
      </c>
      <c r="U2398">
        <f>VLOOKUP($D2398,metadata!$B$2:$S$450,18,FALSE)</f>
        <v>0</v>
      </c>
      <c r="V2398">
        <f>VLOOKUP($D2398,metadata!$B$2:$Z$450,19,FALSE)</f>
        <v>25</v>
      </c>
      <c r="W2398" t="str">
        <f>VLOOKUP($D2398,metadata!$B$2:$Z$450,20,FALSE)</f>
        <v>global average</v>
      </c>
      <c r="X2398">
        <f>VLOOKUP($D2398,metadata!$B$2:$Z$450,21,FALSE)</f>
        <v>0</v>
      </c>
      <c r="Y2398">
        <f>VLOOKUP($D2398,metadata!$B$2:$Z$450,22,FALSE)</f>
        <v>19</v>
      </c>
      <c r="Z2398">
        <f>VLOOKUP($D2398,metadata!$B$2:$Z$450,23,FALSE)</f>
        <v>0</v>
      </c>
      <c r="AA2398">
        <f>VLOOKUP($D2398,metadata!$B$2:$Z$450,24,FALSE)</f>
        <v>0</v>
      </c>
      <c r="AB2398">
        <f>VLOOKUP($D2398,metadata!$B$2:$Z$450,25,FALSE)</f>
        <v>0</v>
      </c>
    </row>
    <row r="2399" spans="3:28" x14ac:dyDescent="0.3">
      <c r="C2399">
        <v>2398</v>
      </c>
      <c r="D2399" s="11" t="str">
        <f t="shared" si="37"/>
        <v>19- Fuchu</v>
      </c>
      <c r="E2399" t="str">
        <f>VLOOKUP($D2399,metadata!$B$2:$S$450,2,FALSE)</f>
        <v>Kato, Y</v>
      </c>
      <c r="F2399" t="str">
        <f>VLOOKUP($D2399,metadata!$B$2:$S$450,3,FALSE)</f>
        <v>Geographic variation in photoperiodic response for the induction of pupal diapause in the Aristolochia-feeding butterfly Atrophaneura alcinous</v>
      </c>
      <c r="G2399" t="str">
        <f>VLOOKUP($D2399,metadata!$B$2:$S$450,4,FALSE)</f>
        <v>10.1303/aez.2005.347</v>
      </c>
      <c r="H2399" t="str">
        <f>VLOOKUP($D2399,metadata!$B$2:$S$450,5,FALSE)</f>
        <v>y</v>
      </c>
      <c r="I2399" t="str">
        <f>VLOOKUP($D2399,metadata!$B$2:$S$450,6,FALSE)</f>
        <v>a</v>
      </c>
      <c r="J2399" t="str">
        <f>VLOOKUP($D2399,metadata!$B$2:$S$450,7,FALSE)</f>
        <v>i</v>
      </c>
      <c r="K2399">
        <f>VLOOKUP($D2399,metadata!$B$2:$S$450,8,FALSE)</f>
        <v>7</v>
      </c>
      <c r="L2399">
        <f>VLOOKUP($D2399,metadata!$B$2:$S$450,9,FALSE)</f>
        <v>5</v>
      </c>
      <c r="M2399">
        <f>VLOOKUP($D2399,metadata!$B$2:$S$450,10,FALSE)</f>
        <v>0</v>
      </c>
      <c r="N2399" t="str">
        <f>VLOOKUP($D2399,metadata!$B$2:$S$450,11,FALSE)</f>
        <v>Atrophaneura alcinous</v>
      </c>
      <c r="O2399" t="str">
        <f>VLOOKUP($D2399,metadata!$B$2:$S$450,12,FALSE)</f>
        <v>lepidoptera</v>
      </c>
      <c r="P2399" t="str">
        <f>VLOOKUP($D2399,metadata!$B$2:$S$450,13,FALSE)</f>
        <v xml:space="preserve"> Fuchu</v>
      </c>
      <c r="Q2399">
        <f>VLOOKUP($D2399,metadata!$B$2:$S$450,14,FALSE)</f>
        <v>35.668968999999997</v>
      </c>
      <c r="R2399">
        <f>VLOOKUP($D2399,metadata!$B$2:$S$450,15,FALSE)</f>
        <v>139.47766899999999</v>
      </c>
      <c r="S2399">
        <f>VLOOKUP($D2399,metadata!$B$2:$S$450,16,FALSE)</f>
        <v>0.05</v>
      </c>
      <c r="T2399">
        <f>VLOOKUP($D2399,metadata!$B$2:$S$450,17,FALSE)</f>
        <v>50</v>
      </c>
      <c r="U2399">
        <f>VLOOKUP($D2399,metadata!$B$2:$S$450,18,FALSE)</f>
        <v>0</v>
      </c>
      <c r="V2399">
        <f>VLOOKUP($D2399,metadata!$B$2:$Z$450,19,FALSE)</f>
        <v>25</v>
      </c>
      <c r="W2399" t="str">
        <f>VLOOKUP($D2399,metadata!$B$2:$Z$450,20,FALSE)</f>
        <v>global average</v>
      </c>
      <c r="X2399">
        <f>VLOOKUP($D2399,metadata!$B$2:$Z$450,21,FALSE)</f>
        <v>0</v>
      </c>
      <c r="Y2399">
        <f>VLOOKUP($D2399,metadata!$B$2:$Z$450,22,FALSE)</f>
        <v>19</v>
      </c>
      <c r="Z2399">
        <f>VLOOKUP($D2399,metadata!$B$2:$Z$450,23,FALSE)</f>
        <v>0</v>
      </c>
      <c r="AA2399">
        <f>VLOOKUP($D2399,metadata!$B$2:$Z$450,24,FALSE)</f>
        <v>0</v>
      </c>
      <c r="AB2399">
        <f>VLOOKUP($D2399,metadata!$B$2:$Z$450,25,FALSE)</f>
        <v>0</v>
      </c>
    </row>
    <row r="2400" spans="3:28" x14ac:dyDescent="0.3">
      <c r="C2400">
        <v>2399</v>
      </c>
      <c r="D2400" s="11" t="str">
        <f t="shared" si="37"/>
        <v>19- Fuchu</v>
      </c>
      <c r="E2400" t="str">
        <f>VLOOKUP($D2400,metadata!$B$2:$S$450,2,FALSE)</f>
        <v>Kato, Y</v>
      </c>
      <c r="F2400" t="str">
        <f>VLOOKUP($D2400,metadata!$B$2:$S$450,3,FALSE)</f>
        <v>Geographic variation in photoperiodic response for the induction of pupal diapause in the Aristolochia-feeding butterfly Atrophaneura alcinous</v>
      </c>
      <c r="G2400" t="str">
        <f>VLOOKUP($D2400,metadata!$B$2:$S$450,4,FALSE)</f>
        <v>10.1303/aez.2005.347</v>
      </c>
      <c r="H2400" t="str">
        <f>VLOOKUP($D2400,metadata!$B$2:$S$450,5,FALSE)</f>
        <v>y</v>
      </c>
      <c r="I2400" t="str">
        <f>VLOOKUP($D2400,metadata!$B$2:$S$450,6,FALSE)</f>
        <v>a</v>
      </c>
      <c r="J2400" t="str">
        <f>VLOOKUP($D2400,metadata!$B$2:$S$450,7,FALSE)</f>
        <v>i</v>
      </c>
      <c r="K2400">
        <f>VLOOKUP($D2400,metadata!$B$2:$S$450,8,FALSE)</f>
        <v>7</v>
      </c>
      <c r="L2400">
        <f>VLOOKUP($D2400,metadata!$B$2:$S$450,9,FALSE)</f>
        <v>5</v>
      </c>
      <c r="M2400">
        <f>VLOOKUP($D2400,metadata!$B$2:$S$450,10,FALSE)</f>
        <v>0</v>
      </c>
      <c r="N2400" t="str">
        <f>VLOOKUP($D2400,metadata!$B$2:$S$450,11,FALSE)</f>
        <v>Atrophaneura alcinous</v>
      </c>
      <c r="O2400" t="str">
        <f>VLOOKUP($D2400,metadata!$B$2:$S$450,12,FALSE)</f>
        <v>lepidoptera</v>
      </c>
      <c r="P2400" t="str">
        <f>VLOOKUP($D2400,metadata!$B$2:$S$450,13,FALSE)</f>
        <v xml:space="preserve"> Fuchu</v>
      </c>
      <c r="Q2400">
        <f>VLOOKUP($D2400,metadata!$B$2:$S$450,14,FALSE)</f>
        <v>35.668968999999997</v>
      </c>
      <c r="R2400">
        <f>VLOOKUP($D2400,metadata!$B$2:$S$450,15,FALSE)</f>
        <v>139.47766899999999</v>
      </c>
      <c r="S2400">
        <f>VLOOKUP($D2400,metadata!$B$2:$S$450,16,FALSE)</f>
        <v>0.05</v>
      </c>
      <c r="T2400">
        <f>VLOOKUP($D2400,metadata!$B$2:$S$450,17,FALSE)</f>
        <v>50</v>
      </c>
      <c r="U2400">
        <f>VLOOKUP($D2400,metadata!$B$2:$S$450,18,FALSE)</f>
        <v>0</v>
      </c>
      <c r="V2400">
        <f>VLOOKUP($D2400,metadata!$B$2:$Z$450,19,FALSE)</f>
        <v>25</v>
      </c>
      <c r="W2400" t="str">
        <f>VLOOKUP($D2400,metadata!$B$2:$Z$450,20,FALSE)</f>
        <v>global average</v>
      </c>
      <c r="X2400">
        <f>VLOOKUP($D2400,metadata!$B$2:$Z$450,21,FALSE)</f>
        <v>0</v>
      </c>
      <c r="Y2400">
        <f>VLOOKUP($D2400,metadata!$B$2:$Z$450,22,FALSE)</f>
        <v>19</v>
      </c>
      <c r="Z2400">
        <f>VLOOKUP($D2400,metadata!$B$2:$Z$450,23,FALSE)</f>
        <v>0</v>
      </c>
      <c r="AA2400">
        <f>VLOOKUP($D2400,metadata!$B$2:$Z$450,24,FALSE)</f>
        <v>0</v>
      </c>
      <c r="AB2400">
        <f>VLOOKUP($D2400,metadata!$B$2:$Z$450,25,FALSE)</f>
        <v>0</v>
      </c>
    </row>
    <row r="2401" spans="3:28" x14ac:dyDescent="0.3">
      <c r="C2401">
        <v>2400</v>
      </c>
      <c r="D2401" s="11" t="str">
        <f t="shared" si="37"/>
        <v>19- Fuchu</v>
      </c>
      <c r="E2401" t="str">
        <f>VLOOKUP($D2401,metadata!$B$2:$S$450,2,FALSE)</f>
        <v>Kato, Y</v>
      </c>
      <c r="F2401" t="str">
        <f>VLOOKUP($D2401,metadata!$B$2:$S$450,3,FALSE)</f>
        <v>Geographic variation in photoperiodic response for the induction of pupal diapause in the Aristolochia-feeding butterfly Atrophaneura alcinous</v>
      </c>
      <c r="G2401" t="str">
        <f>VLOOKUP($D2401,metadata!$B$2:$S$450,4,FALSE)</f>
        <v>10.1303/aez.2005.347</v>
      </c>
      <c r="H2401" t="str">
        <f>VLOOKUP($D2401,metadata!$B$2:$S$450,5,FALSE)</f>
        <v>y</v>
      </c>
      <c r="I2401" t="str">
        <f>VLOOKUP($D2401,metadata!$B$2:$S$450,6,FALSE)</f>
        <v>a</v>
      </c>
      <c r="J2401" t="str">
        <f>VLOOKUP($D2401,metadata!$B$2:$S$450,7,FALSE)</f>
        <v>i</v>
      </c>
      <c r="K2401">
        <f>VLOOKUP($D2401,metadata!$B$2:$S$450,8,FALSE)</f>
        <v>7</v>
      </c>
      <c r="L2401">
        <f>VLOOKUP($D2401,metadata!$B$2:$S$450,9,FALSE)</f>
        <v>5</v>
      </c>
      <c r="M2401">
        <f>VLOOKUP($D2401,metadata!$B$2:$S$450,10,FALSE)</f>
        <v>0</v>
      </c>
      <c r="N2401" t="str">
        <f>VLOOKUP($D2401,metadata!$B$2:$S$450,11,FALSE)</f>
        <v>Atrophaneura alcinous</v>
      </c>
      <c r="O2401" t="str">
        <f>VLOOKUP($D2401,metadata!$B$2:$S$450,12,FALSE)</f>
        <v>lepidoptera</v>
      </c>
      <c r="P2401" t="str">
        <f>VLOOKUP($D2401,metadata!$B$2:$S$450,13,FALSE)</f>
        <v xml:space="preserve"> Fuchu</v>
      </c>
      <c r="Q2401">
        <f>VLOOKUP($D2401,metadata!$B$2:$S$450,14,FALSE)</f>
        <v>35.668968999999997</v>
      </c>
      <c r="R2401">
        <f>VLOOKUP($D2401,metadata!$B$2:$S$450,15,FALSE)</f>
        <v>139.47766899999999</v>
      </c>
      <c r="S2401">
        <f>VLOOKUP($D2401,metadata!$B$2:$S$450,16,FALSE)</f>
        <v>0.05</v>
      </c>
      <c r="T2401">
        <f>VLOOKUP($D2401,metadata!$B$2:$S$450,17,FALSE)</f>
        <v>50</v>
      </c>
      <c r="U2401">
        <f>VLOOKUP($D2401,metadata!$B$2:$S$450,18,FALSE)</f>
        <v>0</v>
      </c>
      <c r="V2401">
        <f>VLOOKUP($D2401,metadata!$B$2:$Z$450,19,FALSE)</f>
        <v>25</v>
      </c>
      <c r="W2401" t="str">
        <f>VLOOKUP($D2401,metadata!$B$2:$Z$450,20,FALSE)</f>
        <v>global average</v>
      </c>
      <c r="X2401">
        <f>VLOOKUP($D2401,metadata!$B$2:$Z$450,21,FALSE)</f>
        <v>0</v>
      </c>
      <c r="Y2401">
        <f>VLOOKUP($D2401,metadata!$B$2:$Z$450,22,FALSE)</f>
        <v>19</v>
      </c>
      <c r="Z2401">
        <f>VLOOKUP($D2401,metadata!$B$2:$Z$450,23,FALSE)</f>
        <v>0</v>
      </c>
      <c r="AA2401">
        <f>VLOOKUP($D2401,metadata!$B$2:$Z$450,24,FALSE)</f>
        <v>0</v>
      </c>
      <c r="AB2401">
        <f>VLOOKUP($D2401,metadata!$B$2:$Z$450,25,FALSE)</f>
        <v>0</v>
      </c>
    </row>
    <row r="2402" spans="3:28" x14ac:dyDescent="0.3">
      <c r="C2402">
        <v>2401</v>
      </c>
      <c r="D2402" s="11" t="str">
        <f t="shared" si="37"/>
        <v>19- Fuchu</v>
      </c>
      <c r="E2402" t="str">
        <f>VLOOKUP($D2402,metadata!$B$2:$S$450,2,FALSE)</f>
        <v>Kato, Y</v>
      </c>
      <c r="F2402" t="str">
        <f>VLOOKUP($D2402,metadata!$B$2:$S$450,3,FALSE)</f>
        <v>Geographic variation in photoperiodic response for the induction of pupal diapause in the Aristolochia-feeding butterfly Atrophaneura alcinous</v>
      </c>
      <c r="G2402" t="str">
        <f>VLOOKUP($D2402,metadata!$B$2:$S$450,4,FALSE)</f>
        <v>10.1303/aez.2005.347</v>
      </c>
      <c r="H2402" t="str">
        <f>VLOOKUP($D2402,metadata!$B$2:$S$450,5,FALSE)</f>
        <v>y</v>
      </c>
      <c r="I2402" t="str">
        <f>VLOOKUP($D2402,metadata!$B$2:$S$450,6,FALSE)</f>
        <v>a</v>
      </c>
      <c r="J2402" t="str">
        <f>VLOOKUP($D2402,metadata!$B$2:$S$450,7,FALSE)</f>
        <v>i</v>
      </c>
      <c r="K2402">
        <f>VLOOKUP($D2402,metadata!$B$2:$S$450,8,FALSE)</f>
        <v>7</v>
      </c>
      <c r="L2402">
        <f>VLOOKUP($D2402,metadata!$B$2:$S$450,9,FALSE)</f>
        <v>5</v>
      </c>
      <c r="M2402">
        <f>VLOOKUP($D2402,metadata!$B$2:$S$450,10,FALSE)</f>
        <v>0</v>
      </c>
      <c r="N2402" t="str">
        <f>VLOOKUP($D2402,metadata!$B$2:$S$450,11,FALSE)</f>
        <v>Atrophaneura alcinous</v>
      </c>
      <c r="O2402" t="str">
        <f>VLOOKUP($D2402,metadata!$B$2:$S$450,12,FALSE)</f>
        <v>lepidoptera</v>
      </c>
      <c r="P2402" t="str">
        <f>VLOOKUP($D2402,metadata!$B$2:$S$450,13,FALSE)</f>
        <v xml:space="preserve"> Fuchu</v>
      </c>
      <c r="Q2402">
        <f>VLOOKUP($D2402,metadata!$B$2:$S$450,14,FALSE)</f>
        <v>35.668968999999997</v>
      </c>
      <c r="R2402">
        <f>VLOOKUP($D2402,metadata!$B$2:$S$450,15,FALSE)</f>
        <v>139.47766899999999</v>
      </c>
      <c r="S2402">
        <f>VLOOKUP($D2402,metadata!$B$2:$S$450,16,FALSE)</f>
        <v>0.05</v>
      </c>
      <c r="T2402">
        <f>VLOOKUP($D2402,metadata!$B$2:$S$450,17,FALSE)</f>
        <v>50</v>
      </c>
      <c r="U2402">
        <f>VLOOKUP($D2402,metadata!$B$2:$S$450,18,FALSE)</f>
        <v>0</v>
      </c>
      <c r="V2402">
        <f>VLOOKUP($D2402,metadata!$B$2:$Z$450,19,FALSE)</f>
        <v>25</v>
      </c>
      <c r="W2402" t="str">
        <f>VLOOKUP($D2402,metadata!$B$2:$Z$450,20,FALSE)</f>
        <v>global average</v>
      </c>
      <c r="X2402">
        <f>VLOOKUP($D2402,metadata!$B$2:$Z$450,21,FALSE)</f>
        <v>0</v>
      </c>
      <c r="Y2402">
        <f>VLOOKUP($D2402,metadata!$B$2:$Z$450,22,FALSE)</f>
        <v>19</v>
      </c>
      <c r="Z2402">
        <f>VLOOKUP($D2402,metadata!$B$2:$Z$450,23,FALSE)</f>
        <v>0</v>
      </c>
      <c r="AA2402">
        <f>VLOOKUP($D2402,metadata!$B$2:$Z$450,24,FALSE)</f>
        <v>0</v>
      </c>
      <c r="AB2402">
        <f>VLOOKUP($D2402,metadata!$B$2:$Z$450,25,FALSE)</f>
        <v>0</v>
      </c>
    </row>
    <row r="2403" spans="3:28" x14ac:dyDescent="0.3">
      <c r="C2403">
        <v>2402</v>
      </c>
      <c r="D2403" s="11" t="str">
        <f t="shared" si="37"/>
        <v>19- Fuchu</v>
      </c>
      <c r="E2403" t="str">
        <f>VLOOKUP($D2403,metadata!$B$2:$S$450,2,FALSE)</f>
        <v>Kato, Y</v>
      </c>
      <c r="F2403" t="str">
        <f>VLOOKUP($D2403,metadata!$B$2:$S$450,3,FALSE)</f>
        <v>Geographic variation in photoperiodic response for the induction of pupal diapause in the Aristolochia-feeding butterfly Atrophaneura alcinous</v>
      </c>
      <c r="G2403" t="str">
        <f>VLOOKUP($D2403,metadata!$B$2:$S$450,4,FALSE)</f>
        <v>10.1303/aez.2005.347</v>
      </c>
      <c r="H2403" t="str">
        <f>VLOOKUP($D2403,metadata!$B$2:$S$450,5,FALSE)</f>
        <v>y</v>
      </c>
      <c r="I2403" t="str">
        <f>VLOOKUP($D2403,metadata!$B$2:$S$450,6,FALSE)</f>
        <v>a</v>
      </c>
      <c r="J2403" t="str">
        <f>VLOOKUP($D2403,metadata!$B$2:$S$450,7,FALSE)</f>
        <v>i</v>
      </c>
      <c r="K2403">
        <f>VLOOKUP($D2403,metadata!$B$2:$S$450,8,FALSE)</f>
        <v>7</v>
      </c>
      <c r="L2403">
        <f>VLOOKUP($D2403,metadata!$B$2:$S$450,9,FALSE)</f>
        <v>5</v>
      </c>
      <c r="M2403">
        <f>VLOOKUP($D2403,metadata!$B$2:$S$450,10,FALSE)</f>
        <v>0</v>
      </c>
      <c r="N2403" t="str">
        <f>VLOOKUP($D2403,metadata!$B$2:$S$450,11,FALSE)</f>
        <v>Atrophaneura alcinous</v>
      </c>
      <c r="O2403" t="str">
        <f>VLOOKUP($D2403,metadata!$B$2:$S$450,12,FALSE)</f>
        <v>lepidoptera</v>
      </c>
      <c r="P2403" t="str">
        <f>VLOOKUP($D2403,metadata!$B$2:$S$450,13,FALSE)</f>
        <v xml:space="preserve"> Fuchu</v>
      </c>
      <c r="Q2403">
        <f>VLOOKUP($D2403,metadata!$B$2:$S$450,14,FALSE)</f>
        <v>35.668968999999997</v>
      </c>
      <c r="R2403">
        <f>VLOOKUP($D2403,metadata!$B$2:$S$450,15,FALSE)</f>
        <v>139.47766899999999</v>
      </c>
      <c r="S2403">
        <f>VLOOKUP($D2403,metadata!$B$2:$S$450,16,FALSE)</f>
        <v>0.05</v>
      </c>
      <c r="T2403">
        <f>VLOOKUP($D2403,metadata!$B$2:$S$450,17,FALSE)</f>
        <v>50</v>
      </c>
      <c r="U2403">
        <f>VLOOKUP($D2403,metadata!$B$2:$S$450,18,FALSE)</f>
        <v>0</v>
      </c>
      <c r="V2403">
        <f>VLOOKUP($D2403,metadata!$B$2:$Z$450,19,FALSE)</f>
        <v>25</v>
      </c>
      <c r="W2403" t="str">
        <f>VLOOKUP($D2403,metadata!$B$2:$Z$450,20,FALSE)</f>
        <v>global average</v>
      </c>
      <c r="X2403">
        <f>VLOOKUP($D2403,metadata!$B$2:$Z$450,21,FALSE)</f>
        <v>0</v>
      </c>
      <c r="Y2403">
        <f>VLOOKUP($D2403,metadata!$B$2:$Z$450,22,FALSE)</f>
        <v>19</v>
      </c>
      <c r="Z2403">
        <f>VLOOKUP($D2403,metadata!$B$2:$Z$450,23,FALSE)</f>
        <v>0</v>
      </c>
      <c r="AA2403">
        <f>VLOOKUP($D2403,metadata!$B$2:$Z$450,24,FALSE)</f>
        <v>0</v>
      </c>
      <c r="AB2403">
        <f>VLOOKUP($D2403,metadata!$B$2:$Z$450,25,FALSE)</f>
        <v>0</v>
      </c>
    </row>
    <row r="2404" spans="3:28" x14ac:dyDescent="0.3">
      <c r="C2404">
        <v>2403</v>
      </c>
      <c r="D2404" s="11" t="str">
        <f t="shared" si="37"/>
        <v>19- Fuchu</v>
      </c>
      <c r="E2404" t="str">
        <f>VLOOKUP($D2404,metadata!$B$2:$S$450,2,FALSE)</f>
        <v>Kato, Y</v>
      </c>
      <c r="F2404" t="str">
        <f>VLOOKUP($D2404,metadata!$B$2:$S$450,3,FALSE)</f>
        <v>Geographic variation in photoperiodic response for the induction of pupal diapause in the Aristolochia-feeding butterfly Atrophaneura alcinous</v>
      </c>
      <c r="G2404" t="str">
        <f>VLOOKUP($D2404,metadata!$B$2:$S$450,4,FALSE)</f>
        <v>10.1303/aez.2005.347</v>
      </c>
      <c r="H2404" t="str">
        <f>VLOOKUP($D2404,metadata!$B$2:$S$450,5,FALSE)</f>
        <v>y</v>
      </c>
      <c r="I2404" t="str">
        <f>VLOOKUP($D2404,metadata!$B$2:$S$450,6,FALSE)</f>
        <v>a</v>
      </c>
      <c r="J2404" t="str">
        <f>VLOOKUP($D2404,metadata!$B$2:$S$450,7,FALSE)</f>
        <v>i</v>
      </c>
      <c r="K2404">
        <f>VLOOKUP($D2404,metadata!$B$2:$S$450,8,FALSE)</f>
        <v>7</v>
      </c>
      <c r="L2404">
        <f>VLOOKUP($D2404,metadata!$B$2:$S$450,9,FALSE)</f>
        <v>5</v>
      </c>
      <c r="M2404">
        <f>VLOOKUP($D2404,metadata!$B$2:$S$450,10,FALSE)</f>
        <v>0</v>
      </c>
      <c r="N2404" t="str">
        <f>VLOOKUP($D2404,metadata!$B$2:$S$450,11,FALSE)</f>
        <v>Atrophaneura alcinous</v>
      </c>
      <c r="O2404" t="str">
        <f>VLOOKUP($D2404,metadata!$B$2:$S$450,12,FALSE)</f>
        <v>lepidoptera</v>
      </c>
      <c r="P2404" t="str">
        <f>VLOOKUP($D2404,metadata!$B$2:$S$450,13,FALSE)</f>
        <v xml:space="preserve"> Fuchu</v>
      </c>
      <c r="Q2404">
        <f>VLOOKUP($D2404,metadata!$B$2:$S$450,14,FALSE)</f>
        <v>35.668968999999997</v>
      </c>
      <c r="R2404">
        <f>VLOOKUP($D2404,metadata!$B$2:$S$450,15,FALSE)</f>
        <v>139.47766899999999</v>
      </c>
      <c r="S2404">
        <f>VLOOKUP($D2404,metadata!$B$2:$S$450,16,FALSE)</f>
        <v>0.05</v>
      </c>
      <c r="T2404">
        <f>VLOOKUP($D2404,metadata!$B$2:$S$450,17,FALSE)</f>
        <v>50</v>
      </c>
      <c r="U2404">
        <f>VLOOKUP($D2404,metadata!$B$2:$S$450,18,FALSE)</f>
        <v>0</v>
      </c>
      <c r="V2404">
        <f>VLOOKUP($D2404,metadata!$B$2:$Z$450,19,FALSE)</f>
        <v>25</v>
      </c>
      <c r="W2404" t="str">
        <f>VLOOKUP($D2404,metadata!$B$2:$Z$450,20,FALSE)</f>
        <v>global average</v>
      </c>
      <c r="X2404">
        <f>VLOOKUP($D2404,metadata!$B$2:$Z$450,21,FALSE)</f>
        <v>0</v>
      </c>
      <c r="Y2404">
        <f>VLOOKUP($D2404,metadata!$B$2:$Z$450,22,FALSE)</f>
        <v>19</v>
      </c>
      <c r="Z2404">
        <f>VLOOKUP($D2404,metadata!$B$2:$Z$450,23,FALSE)</f>
        <v>0</v>
      </c>
      <c r="AA2404">
        <f>VLOOKUP($D2404,metadata!$B$2:$Z$450,24,FALSE)</f>
        <v>0</v>
      </c>
      <c r="AB2404">
        <f>VLOOKUP($D2404,metadata!$B$2:$Z$450,25,FALSE)</f>
        <v>0</v>
      </c>
    </row>
    <row r="2405" spans="3:28" x14ac:dyDescent="0.3">
      <c r="C2405">
        <v>2404</v>
      </c>
      <c r="D2405" s="11" t="str">
        <f t="shared" si="37"/>
        <v>19- Fuchu</v>
      </c>
      <c r="E2405" t="str">
        <f>VLOOKUP($D2405,metadata!$B$2:$S$450,2,FALSE)</f>
        <v>Kato, Y</v>
      </c>
      <c r="F2405" t="str">
        <f>VLOOKUP($D2405,metadata!$B$2:$S$450,3,FALSE)</f>
        <v>Geographic variation in photoperiodic response for the induction of pupal diapause in the Aristolochia-feeding butterfly Atrophaneura alcinous</v>
      </c>
      <c r="G2405" t="str">
        <f>VLOOKUP($D2405,metadata!$B$2:$S$450,4,FALSE)</f>
        <v>10.1303/aez.2005.347</v>
      </c>
      <c r="H2405" t="str">
        <f>VLOOKUP($D2405,metadata!$B$2:$S$450,5,FALSE)</f>
        <v>y</v>
      </c>
      <c r="I2405" t="str">
        <f>VLOOKUP($D2405,metadata!$B$2:$S$450,6,FALSE)</f>
        <v>a</v>
      </c>
      <c r="J2405" t="str">
        <f>VLOOKUP($D2405,metadata!$B$2:$S$450,7,FALSE)</f>
        <v>i</v>
      </c>
      <c r="K2405">
        <f>VLOOKUP($D2405,metadata!$B$2:$S$450,8,FALSE)</f>
        <v>7</v>
      </c>
      <c r="L2405">
        <f>VLOOKUP($D2405,metadata!$B$2:$S$450,9,FALSE)</f>
        <v>5</v>
      </c>
      <c r="M2405">
        <f>VLOOKUP($D2405,metadata!$B$2:$S$450,10,FALSE)</f>
        <v>0</v>
      </c>
      <c r="N2405" t="str">
        <f>VLOOKUP($D2405,metadata!$B$2:$S$450,11,FALSE)</f>
        <v>Atrophaneura alcinous</v>
      </c>
      <c r="O2405" t="str">
        <f>VLOOKUP($D2405,metadata!$B$2:$S$450,12,FALSE)</f>
        <v>lepidoptera</v>
      </c>
      <c r="P2405" t="str">
        <f>VLOOKUP($D2405,metadata!$B$2:$S$450,13,FALSE)</f>
        <v xml:space="preserve"> Fuchu</v>
      </c>
      <c r="Q2405">
        <f>VLOOKUP($D2405,metadata!$B$2:$S$450,14,FALSE)</f>
        <v>35.668968999999997</v>
      </c>
      <c r="R2405">
        <f>VLOOKUP($D2405,metadata!$B$2:$S$450,15,FALSE)</f>
        <v>139.47766899999999</v>
      </c>
      <c r="S2405">
        <f>VLOOKUP($D2405,metadata!$B$2:$S$450,16,FALSE)</f>
        <v>0.05</v>
      </c>
      <c r="T2405">
        <f>VLOOKUP($D2405,metadata!$B$2:$S$450,17,FALSE)</f>
        <v>50</v>
      </c>
      <c r="U2405">
        <f>VLOOKUP($D2405,metadata!$B$2:$S$450,18,FALSE)</f>
        <v>0</v>
      </c>
      <c r="V2405">
        <f>VLOOKUP($D2405,metadata!$B$2:$Z$450,19,FALSE)</f>
        <v>25</v>
      </c>
      <c r="W2405" t="str">
        <f>VLOOKUP($D2405,metadata!$B$2:$Z$450,20,FALSE)</f>
        <v>global average</v>
      </c>
      <c r="X2405">
        <f>VLOOKUP($D2405,metadata!$B$2:$Z$450,21,FALSE)</f>
        <v>0</v>
      </c>
      <c r="Y2405">
        <f>VLOOKUP($D2405,metadata!$B$2:$Z$450,22,FALSE)</f>
        <v>19</v>
      </c>
      <c r="Z2405">
        <f>VLOOKUP($D2405,metadata!$B$2:$Z$450,23,FALSE)</f>
        <v>0</v>
      </c>
      <c r="AA2405">
        <f>VLOOKUP($D2405,metadata!$B$2:$Z$450,24,FALSE)</f>
        <v>0</v>
      </c>
      <c r="AB2405">
        <f>VLOOKUP($D2405,metadata!$B$2:$Z$450,25,FALSE)</f>
        <v>0</v>
      </c>
    </row>
    <row r="2406" spans="3:28" x14ac:dyDescent="0.3">
      <c r="C2406">
        <v>2405</v>
      </c>
      <c r="D2406" s="11" t="str">
        <f t="shared" si="37"/>
        <v>19- Fuchu</v>
      </c>
      <c r="E2406" t="str">
        <f>VLOOKUP($D2406,metadata!$B$2:$S$450,2,FALSE)</f>
        <v>Kato, Y</v>
      </c>
      <c r="F2406" t="str">
        <f>VLOOKUP($D2406,metadata!$B$2:$S$450,3,FALSE)</f>
        <v>Geographic variation in photoperiodic response for the induction of pupal diapause in the Aristolochia-feeding butterfly Atrophaneura alcinous</v>
      </c>
      <c r="G2406" t="str">
        <f>VLOOKUP($D2406,metadata!$B$2:$S$450,4,FALSE)</f>
        <v>10.1303/aez.2005.347</v>
      </c>
      <c r="H2406" t="str">
        <f>VLOOKUP($D2406,metadata!$B$2:$S$450,5,FALSE)</f>
        <v>y</v>
      </c>
      <c r="I2406" t="str">
        <f>VLOOKUP($D2406,metadata!$B$2:$S$450,6,FALSE)</f>
        <v>a</v>
      </c>
      <c r="J2406" t="str">
        <f>VLOOKUP($D2406,metadata!$B$2:$S$450,7,FALSE)</f>
        <v>i</v>
      </c>
      <c r="K2406">
        <f>VLOOKUP($D2406,metadata!$B$2:$S$450,8,FALSE)</f>
        <v>7</v>
      </c>
      <c r="L2406">
        <f>VLOOKUP($D2406,metadata!$B$2:$S$450,9,FALSE)</f>
        <v>5</v>
      </c>
      <c r="M2406">
        <f>VLOOKUP($D2406,metadata!$B$2:$S$450,10,FALSE)</f>
        <v>0</v>
      </c>
      <c r="N2406" t="str">
        <f>VLOOKUP($D2406,metadata!$B$2:$S$450,11,FALSE)</f>
        <v>Atrophaneura alcinous</v>
      </c>
      <c r="O2406" t="str">
        <f>VLOOKUP($D2406,metadata!$B$2:$S$450,12,FALSE)</f>
        <v>lepidoptera</v>
      </c>
      <c r="P2406" t="str">
        <f>VLOOKUP($D2406,metadata!$B$2:$S$450,13,FALSE)</f>
        <v xml:space="preserve"> Fuchu</v>
      </c>
      <c r="Q2406">
        <f>VLOOKUP($D2406,metadata!$B$2:$S$450,14,FALSE)</f>
        <v>35.668968999999997</v>
      </c>
      <c r="R2406">
        <f>VLOOKUP($D2406,metadata!$B$2:$S$450,15,FALSE)</f>
        <v>139.47766899999999</v>
      </c>
      <c r="S2406">
        <f>VLOOKUP($D2406,metadata!$B$2:$S$450,16,FALSE)</f>
        <v>0.05</v>
      </c>
      <c r="T2406">
        <f>VLOOKUP($D2406,metadata!$B$2:$S$450,17,FALSE)</f>
        <v>50</v>
      </c>
      <c r="U2406">
        <f>VLOOKUP($D2406,metadata!$B$2:$S$450,18,FALSE)</f>
        <v>0</v>
      </c>
      <c r="V2406">
        <f>VLOOKUP($D2406,metadata!$B$2:$Z$450,19,FALSE)</f>
        <v>25</v>
      </c>
      <c r="W2406" t="str">
        <f>VLOOKUP($D2406,metadata!$B$2:$Z$450,20,FALSE)</f>
        <v>global average</v>
      </c>
      <c r="X2406">
        <f>VLOOKUP($D2406,metadata!$B$2:$Z$450,21,FALSE)</f>
        <v>0</v>
      </c>
      <c r="Y2406">
        <f>VLOOKUP($D2406,metadata!$B$2:$Z$450,22,FALSE)</f>
        <v>19</v>
      </c>
      <c r="Z2406">
        <f>VLOOKUP($D2406,metadata!$B$2:$Z$450,23,FALSE)</f>
        <v>0</v>
      </c>
      <c r="AA2406">
        <f>VLOOKUP($D2406,metadata!$B$2:$Z$450,24,FALSE)</f>
        <v>0</v>
      </c>
      <c r="AB2406">
        <f>VLOOKUP($D2406,metadata!$B$2:$Z$450,25,FALSE)</f>
        <v>0</v>
      </c>
    </row>
    <row r="2407" spans="3:28" x14ac:dyDescent="0.3">
      <c r="C2407">
        <v>2406</v>
      </c>
      <c r="D2407" s="11" t="str">
        <f t="shared" si="37"/>
        <v>19- Fuchu</v>
      </c>
      <c r="E2407" t="str">
        <f>VLOOKUP($D2407,metadata!$B$2:$S$450,2,FALSE)</f>
        <v>Kato, Y</v>
      </c>
      <c r="F2407" t="str">
        <f>VLOOKUP($D2407,metadata!$B$2:$S$450,3,FALSE)</f>
        <v>Geographic variation in photoperiodic response for the induction of pupal diapause in the Aristolochia-feeding butterfly Atrophaneura alcinous</v>
      </c>
      <c r="G2407" t="str">
        <f>VLOOKUP($D2407,metadata!$B$2:$S$450,4,FALSE)</f>
        <v>10.1303/aez.2005.347</v>
      </c>
      <c r="H2407" t="str">
        <f>VLOOKUP($D2407,metadata!$B$2:$S$450,5,FALSE)</f>
        <v>y</v>
      </c>
      <c r="I2407" t="str">
        <f>VLOOKUP($D2407,metadata!$B$2:$S$450,6,FALSE)</f>
        <v>a</v>
      </c>
      <c r="J2407" t="str">
        <f>VLOOKUP($D2407,metadata!$B$2:$S$450,7,FALSE)</f>
        <v>i</v>
      </c>
      <c r="K2407">
        <f>VLOOKUP($D2407,metadata!$B$2:$S$450,8,FALSE)</f>
        <v>7</v>
      </c>
      <c r="L2407">
        <f>VLOOKUP($D2407,metadata!$B$2:$S$450,9,FALSE)</f>
        <v>5</v>
      </c>
      <c r="M2407">
        <f>VLOOKUP($D2407,metadata!$B$2:$S$450,10,FALSE)</f>
        <v>0</v>
      </c>
      <c r="N2407" t="str">
        <f>VLOOKUP($D2407,metadata!$B$2:$S$450,11,FALSE)</f>
        <v>Atrophaneura alcinous</v>
      </c>
      <c r="O2407" t="str">
        <f>VLOOKUP($D2407,metadata!$B$2:$S$450,12,FALSE)</f>
        <v>lepidoptera</v>
      </c>
      <c r="P2407" t="str">
        <f>VLOOKUP($D2407,metadata!$B$2:$S$450,13,FALSE)</f>
        <v xml:space="preserve"> Fuchu</v>
      </c>
      <c r="Q2407">
        <f>VLOOKUP($D2407,metadata!$B$2:$S$450,14,FALSE)</f>
        <v>35.668968999999997</v>
      </c>
      <c r="R2407">
        <f>VLOOKUP($D2407,metadata!$B$2:$S$450,15,FALSE)</f>
        <v>139.47766899999999</v>
      </c>
      <c r="S2407">
        <f>VLOOKUP($D2407,metadata!$B$2:$S$450,16,FALSE)</f>
        <v>0.05</v>
      </c>
      <c r="T2407">
        <f>VLOOKUP($D2407,metadata!$B$2:$S$450,17,FALSE)</f>
        <v>50</v>
      </c>
      <c r="U2407">
        <f>VLOOKUP($D2407,metadata!$B$2:$S$450,18,FALSE)</f>
        <v>0</v>
      </c>
      <c r="V2407">
        <f>VLOOKUP($D2407,metadata!$B$2:$Z$450,19,FALSE)</f>
        <v>25</v>
      </c>
      <c r="W2407" t="str">
        <f>VLOOKUP($D2407,metadata!$B$2:$Z$450,20,FALSE)</f>
        <v>global average</v>
      </c>
      <c r="X2407">
        <f>VLOOKUP($D2407,metadata!$B$2:$Z$450,21,FALSE)</f>
        <v>0</v>
      </c>
      <c r="Y2407">
        <f>VLOOKUP($D2407,metadata!$B$2:$Z$450,22,FALSE)</f>
        <v>19</v>
      </c>
      <c r="Z2407">
        <f>VLOOKUP($D2407,metadata!$B$2:$Z$450,23,FALSE)</f>
        <v>0</v>
      </c>
      <c r="AA2407">
        <f>VLOOKUP($D2407,metadata!$B$2:$Z$450,24,FALSE)</f>
        <v>0</v>
      </c>
      <c r="AB2407">
        <f>VLOOKUP($D2407,metadata!$B$2:$Z$450,25,FALSE)</f>
        <v>0</v>
      </c>
    </row>
    <row r="2408" spans="3:28" x14ac:dyDescent="0.3">
      <c r="C2408">
        <v>2407</v>
      </c>
      <c r="D2408" s="11" t="str">
        <f t="shared" si="37"/>
        <v>19- Fuchu</v>
      </c>
      <c r="E2408" t="str">
        <f>VLOOKUP($D2408,metadata!$B$2:$S$450,2,FALSE)</f>
        <v>Kato, Y</v>
      </c>
      <c r="F2408" t="str">
        <f>VLOOKUP($D2408,metadata!$B$2:$S$450,3,FALSE)</f>
        <v>Geographic variation in photoperiodic response for the induction of pupal diapause in the Aristolochia-feeding butterfly Atrophaneura alcinous</v>
      </c>
      <c r="G2408" t="str">
        <f>VLOOKUP($D2408,metadata!$B$2:$S$450,4,FALSE)</f>
        <v>10.1303/aez.2005.347</v>
      </c>
      <c r="H2408" t="str">
        <f>VLOOKUP($D2408,metadata!$B$2:$S$450,5,FALSE)</f>
        <v>y</v>
      </c>
      <c r="I2408" t="str">
        <f>VLOOKUP($D2408,metadata!$B$2:$S$450,6,FALSE)</f>
        <v>a</v>
      </c>
      <c r="J2408" t="str">
        <f>VLOOKUP($D2408,metadata!$B$2:$S$450,7,FALSE)</f>
        <v>i</v>
      </c>
      <c r="K2408">
        <f>VLOOKUP($D2408,metadata!$B$2:$S$450,8,FALSE)</f>
        <v>7</v>
      </c>
      <c r="L2408">
        <f>VLOOKUP($D2408,metadata!$B$2:$S$450,9,FALSE)</f>
        <v>5</v>
      </c>
      <c r="M2408">
        <f>VLOOKUP($D2408,metadata!$B$2:$S$450,10,FALSE)</f>
        <v>0</v>
      </c>
      <c r="N2408" t="str">
        <f>VLOOKUP($D2408,metadata!$B$2:$S$450,11,FALSE)</f>
        <v>Atrophaneura alcinous</v>
      </c>
      <c r="O2408" t="str">
        <f>VLOOKUP($D2408,metadata!$B$2:$S$450,12,FALSE)</f>
        <v>lepidoptera</v>
      </c>
      <c r="P2408" t="str">
        <f>VLOOKUP($D2408,metadata!$B$2:$S$450,13,FALSE)</f>
        <v xml:space="preserve"> Fuchu</v>
      </c>
      <c r="Q2408">
        <f>VLOOKUP($D2408,metadata!$B$2:$S$450,14,FALSE)</f>
        <v>35.668968999999997</v>
      </c>
      <c r="R2408">
        <f>VLOOKUP($D2408,metadata!$B$2:$S$450,15,FALSE)</f>
        <v>139.47766899999999</v>
      </c>
      <c r="S2408">
        <f>VLOOKUP($D2408,metadata!$B$2:$S$450,16,FALSE)</f>
        <v>0.05</v>
      </c>
      <c r="T2408">
        <f>VLOOKUP($D2408,metadata!$B$2:$S$450,17,FALSE)</f>
        <v>50</v>
      </c>
      <c r="U2408">
        <f>VLOOKUP($D2408,metadata!$B$2:$S$450,18,FALSE)</f>
        <v>0</v>
      </c>
      <c r="V2408">
        <f>VLOOKUP($D2408,metadata!$B$2:$Z$450,19,FALSE)</f>
        <v>25</v>
      </c>
      <c r="W2408" t="str">
        <f>VLOOKUP($D2408,metadata!$B$2:$Z$450,20,FALSE)</f>
        <v>global average</v>
      </c>
      <c r="X2408">
        <f>VLOOKUP($D2408,metadata!$B$2:$Z$450,21,FALSE)</f>
        <v>0</v>
      </c>
      <c r="Y2408">
        <f>VLOOKUP($D2408,metadata!$B$2:$Z$450,22,FALSE)</f>
        <v>19</v>
      </c>
      <c r="Z2408">
        <f>VLOOKUP($D2408,metadata!$B$2:$Z$450,23,FALSE)</f>
        <v>0</v>
      </c>
      <c r="AA2408">
        <f>VLOOKUP($D2408,metadata!$B$2:$Z$450,24,FALSE)</f>
        <v>0</v>
      </c>
      <c r="AB2408">
        <f>VLOOKUP($D2408,metadata!$B$2:$Z$450,25,FALSE)</f>
        <v>0</v>
      </c>
    </row>
    <row r="2409" spans="3:28" x14ac:dyDescent="0.3">
      <c r="C2409">
        <v>2408</v>
      </c>
      <c r="D2409" s="11" t="str">
        <f t="shared" si="37"/>
        <v>19- Fuchu</v>
      </c>
      <c r="E2409" t="str">
        <f>VLOOKUP($D2409,metadata!$B$2:$S$450,2,FALSE)</f>
        <v>Kato, Y</v>
      </c>
      <c r="F2409" t="str">
        <f>VLOOKUP($D2409,metadata!$B$2:$S$450,3,FALSE)</f>
        <v>Geographic variation in photoperiodic response for the induction of pupal diapause in the Aristolochia-feeding butterfly Atrophaneura alcinous</v>
      </c>
      <c r="G2409" t="str">
        <f>VLOOKUP($D2409,metadata!$B$2:$S$450,4,FALSE)</f>
        <v>10.1303/aez.2005.347</v>
      </c>
      <c r="H2409" t="str">
        <f>VLOOKUP($D2409,metadata!$B$2:$S$450,5,FALSE)</f>
        <v>y</v>
      </c>
      <c r="I2409" t="str">
        <f>VLOOKUP($D2409,metadata!$B$2:$S$450,6,FALSE)</f>
        <v>a</v>
      </c>
      <c r="J2409" t="str">
        <f>VLOOKUP($D2409,metadata!$B$2:$S$450,7,FALSE)</f>
        <v>i</v>
      </c>
      <c r="K2409">
        <f>VLOOKUP($D2409,metadata!$B$2:$S$450,8,FALSE)</f>
        <v>7</v>
      </c>
      <c r="L2409">
        <f>VLOOKUP($D2409,metadata!$B$2:$S$450,9,FALSE)</f>
        <v>5</v>
      </c>
      <c r="M2409">
        <f>VLOOKUP($D2409,metadata!$B$2:$S$450,10,FALSE)</f>
        <v>0</v>
      </c>
      <c r="N2409" t="str">
        <f>VLOOKUP($D2409,metadata!$B$2:$S$450,11,FALSE)</f>
        <v>Atrophaneura alcinous</v>
      </c>
      <c r="O2409" t="str">
        <f>VLOOKUP($D2409,metadata!$B$2:$S$450,12,FALSE)</f>
        <v>lepidoptera</v>
      </c>
      <c r="P2409" t="str">
        <f>VLOOKUP($D2409,metadata!$B$2:$S$450,13,FALSE)</f>
        <v xml:space="preserve"> Fuchu</v>
      </c>
      <c r="Q2409">
        <f>VLOOKUP($D2409,metadata!$B$2:$S$450,14,FALSE)</f>
        <v>35.668968999999997</v>
      </c>
      <c r="R2409">
        <f>VLOOKUP($D2409,metadata!$B$2:$S$450,15,FALSE)</f>
        <v>139.47766899999999</v>
      </c>
      <c r="S2409">
        <f>VLOOKUP($D2409,metadata!$B$2:$S$450,16,FALSE)</f>
        <v>0.05</v>
      </c>
      <c r="T2409">
        <f>VLOOKUP($D2409,metadata!$B$2:$S$450,17,FALSE)</f>
        <v>50</v>
      </c>
      <c r="U2409">
        <f>VLOOKUP($D2409,metadata!$B$2:$S$450,18,FALSE)</f>
        <v>0</v>
      </c>
      <c r="V2409">
        <f>VLOOKUP($D2409,metadata!$B$2:$Z$450,19,FALSE)</f>
        <v>25</v>
      </c>
      <c r="W2409" t="str">
        <f>VLOOKUP($D2409,metadata!$B$2:$Z$450,20,FALSE)</f>
        <v>global average</v>
      </c>
      <c r="X2409">
        <f>VLOOKUP($D2409,metadata!$B$2:$Z$450,21,FALSE)</f>
        <v>0</v>
      </c>
      <c r="Y2409">
        <f>VLOOKUP($D2409,metadata!$B$2:$Z$450,22,FALSE)</f>
        <v>19</v>
      </c>
      <c r="Z2409">
        <f>VLOOKUP($D2409,metadata!$B$2:$Z$450,23,FALSE)</f>
        <v>0</v>
      </c>
      <c r="AA2409">
        <f>VLOOKUP($D2409,metadata!$B$2:$Z$450,24,FALSE)</f>
        <v>0</v>
      </c>
      <c r="AB2409">
        <f>VLOOKUP($D2409,metadata!$B$2:$Z$450,25,FALSE)</f>
        <v>0</v>
      </c>
    </row>
    <row r="2410" spans="3:28" x14ac:dyDescent="0.3">
      <c r="C2410">
        <v>2409</v>
      </c>
      <c r="D2410" s="11" t="str">
        <f t="shared" si="37"/>
        <v>19- Fuchu</v>
      </c>
      <c r="E2410" t="str">
        <f>VLOOKUP($D2410,metadata!$B$2:$S$450,2,FALSE)</f>
        <v>Kato, Y</v>
      </c>
      <c r="F2410" t="str">
        <f>VLOOKUP($D2410,metadata!$B$2:$S$450,3,FALSE)</f>
        <v>Geographic variation in photoperiodic response for the induction of pupal diapause in the Aristolochia-feeding butterfly Atrophaneura alcinous</v>
      </c>
      <c r="G2410" t="str">
        <f>VLOOKUP($D2410,metadata!$B$2:$S$450,4,FALSE)</f>
        <v>10.1303/aez.2005.347</v>
      </c>
      <c r="H2410" t="str">
        <f>VLOOKUP($D2410,metadata!$B$2:$S$450,5,FALSE)</f>
        <v>y</v>
      </c>
      <c r="I2410" t="str">
        <f>VLOOKUP($D2410,metadata!$B$2:$S$450,6,FALSE)</f>
        <v>a</v>
      </c>
      <c r="J2410" t="str">
        <f>VLOOKUP($D2410,metadata!$B$2:$S$450,7,FALSE)</f>
        <v>i</v>
      </c>
      <c r="K2410">
        <f>VLOOKUP($D2410,metadata!$B$2:$S$450,8,FALSE)</f>
        <v>7</v>
      </c>
      <c r="L2410">
        <f>VLOOKUP($D2410,metadata!$B$2:$S$450,9,FALSE)</f>
        <v>5</v>
      </c>
      <c r="M2410">
        <f>VLOOKUP($D2410,metadata!$B$2:$S$450,10,FALSE)</f>
        <v>0</v>
      </c>
      <c r="N2410" t="str">
        <f>VLOOKUP($D2410,metadata!$B$2:$S$450,11,FALSE)</f>
        <v>Atrophaneura alcinous</v>
      </c>
      <c r="O2410" t="str">
        <f>VLOOKUP($D2410,metadata!$B$2:$S$450,12,FALSE)</f>
        <v>lepidoptera</v>
      </c>
      <c r="P2410" t="str">
        <f>VLOOKUP($D2410,metadata!$B$2:$S$450,13,FALSE)</f>
        <v xml:space="preserve"> Fuchu</v>
      </c>
      <c r="Q2410">
        <f>VLOOKUP($D2410,metadata!$B$2:$S$450,14,FALSE)</f>
        <v>35.668968999999997</v>
      </c>
      <c r="R2410">
        <f>VLOOKUP($D2410,metadata!$B$2:$S$450,15,FALSE)</f>
        <v>139.47766899999999</v>
      </c>
      <c r="S2410">
        <f>VLOOKUP($D2410,metadata!$B$2:$S$450,16,FALSE)</f>
        <v>0.05</v>
      </c>
      <c r="T2410">
        <f>VLOOKUP($D2410,metadata!$B$2:$S$450,17,FALSE)</f>
        <v>50</v>
      </c>
      <c r="U2410">
        <f>VLOOKUP($D2410,metadata!$B$2:$S$450,18,FALSE)</f>
        <v>0</v>
      </c>
      <c r="V2410">
        <f>VLOOKUP($D2410,metadata!$B$2:$Z$450,19,FALSE)</f>
        <v>25</v>
      </c>
      <c r="W2410" t="str">
        <f>VLOOKUP($D2410,metadata!$B$2:$Z$450,20,FALSE)</f>
        <v>global average</v>
      </c>
      <c r="X2410">
        <f>VLOOKUP($D2410,metadata!$B$2:$Z$450,21,FALSE)</f>
        <v>0</v>
      </c>
      <c r="Y2410">
        <f>VLOOKUP($D2410,metadata!$B$2:$Z$450,22,FALSE)</f>
        <v>19</v>
      </c>
      <c r="Z2410">
        <f>VLOOKUP($D2410,metadata!$B$2:$Z$450,23,FALSE)</f>
        <v>0</v>
      </c>
      <c r="AA2410">
        <f>VLOOKUP($D2410,metadata!$B$2:$Z$450,24,FALSE)</f>
        <v>0</v>
      </c>
      <c r="AB2410">
        <f>VLOOKUP($D2410,metadata!$B$2:$Z$450,25,FALSE)</f>
        <v>0</v>
      </c>
    </row>
    <row r="2411" spans="3:28" x14ac:dyDescent="0.3">
      <c r="C2411">
        <v>2410</v>
      </c>
      <c r="D2411" s="11" t="str">
        <f t="shared" si="37"/>
        <v>19- Fuchu</v>
      </c>
      <c r="E2411" t="str">
        <f>VLOOKUP($D2411,metadata!$B$2:$S$450,2,FALSE)</f>
        <v>Kato, Y</v>
      </c>
      <c r="F2411" t="str">
        <f>VLOOKUP($D2411,metadata!$B$2:$S$450,3,FALSE)</f>
        <v>Geographic variation in photoperiodic response for the induction of pupal diapause in the Aristolochia-feeding butterfly Atrophaneura alcinous</v>
      </c>
      <c r="G2411" t="str">
        <f>VLOOKUP($D2411,metadata!$B$2:$S$450,4,FALSE)</f>
        <v>10.1303/aez.2005.347</v>
      </c>
      <c r="H2411" t="str">
        <f>VLOOKUP($D2411,metadata!$B$2:$S$450,5,FALSE)</f>
        <v>y</v>
      </c>
      <c r="I2411" t="str">
        <f>VLOOKUP($D2411,metadata!$B$2:$S$450,6,FALSE)</f>
        <v>a</v>
      </c>
      <c r="J2411" t="str">
        <f>VLOOKUP($D2411,metadata!$B$2:$S$450,7,FALSE)</f>
        <v>i</v>
      </c>
      <c r="K2411">
        <f>VLOOKUP($D2411,metadata!$B$2:$S$450,8,FALSE)</f>
        <v>7</v>
      </c>
      <c r="L2411">
        <f>VLOOKUP($D2411,metadata!$B$2:$S$450,9,FALSE)</f>
        <v>5</v>
      </c>
      <c r="M2411">
        <f>VLOOKUP($D2411,metadata!$B$2:$S$450,10,FALSE)</f>
        <v>0</v>
      </c>
      <c r="N2411" t="str">
        <f>VLOOKUP($D2411,metadata!$B$2:$S$450,11,FALSE)</f>
        <v>Atrophaneura alcinous</v>
      </c>
      <c r="O2411" t="str">
        <f>VLOOKUP($D2411,metadata!$B$2:$S$450,12,FALSE)</f>
        <v>lepidoptera</v>
      </c>
      <c r="P2411" t="str">
        <f>VLOOKUP($D2411,metadata!$B$2:$S$450,13,FALSE)</f>
        <v xml:space="preserve"> Fuchu</v>
      </c>
      <c r="Q2411">
        <f>VLOOKUP($D2411,metadata!$B$2:$S$450,14,FALSE)</f>
        <v>35.668968999999997</v>
      </c>
      <c r="R2411">
        <f>VLOOKUP($D2411,metadata!$B$2:$S$450,15,FALSE)</f>
        <v>139.47766899999999</v>
      </c>
      <c r="S2411">
        <f>VLOOKUP($D2411,metadata!$B$2:$S$450,16,FALSE)</f>
        <v>0.05</v>
      </c>
      <c r="T2411">
        <f>VLOOKUP($D2411,metadata!$B$2:$S$450,17,FALSE)</f>
        <v>50</v>
      </c>
      <c r="U2411">
        <f>VLOOKUP($D2411,metadata!$B$2:$S$450,18,FALSE)</f>
        <v>0</v>
      </c>
      <c r="V2411">
        <f>VLOOKUP($D2411,metadata!$B$2:$Z$450,19,FALSE)</f>
        <v>25</v>
      </c>
      <c r="W2411" t="str">
        <f>VLOOKUP($D2411,metadata!$B$2:$Z$450,20,FALSE)</f>
        <v>global average</v>
      </c>
      <c r="X2411">
        <f>VLOOKUP($D2411,metadata!$B$2:$Z$450,21,FALSE)</f>
        <v>0</v>
      </c>
      <c r="Y2411">
        <f>VLOOKUP($D2411,metadata!$B$2:$Z$450,22,FALSE)</f>
        <v>19</v>
      </c>
      <c r="Z2411">
        <f>VLOOKUP($D2411,metadata!$B$2:$Z$450,23,FALSE)</f>
        <v>0</v>
      </c>
      <c r="AA2411">
        <f>VLOOKUP($D2411,metadata!$B$2:$Z$450,24,FALSE)</f>
        <v>0</v>
      </c>
      <c r="AB2411">
        <f>VLOOKUP($D2411,metadata!$B$2:$Z$450,25,FALSE)</f>
        <v>0</v>
      </c>
    </row>
    <row r="2412" spans="3:28" x14ac:dyDescent="0.3">
      <c r="C2412">
        <v>2411</v>
      </c>
      <c r="D2412" s="11" t="str">
        <f t="shared" si="37"/>
        <v>19- Fuchu</v>
      </c>
      <c r="E2412" t="str">
        <f>VLOOKUP($D2412,metadata!$B$2:$S$450,2,FALSE)</f>
        <v>Kato, Y</v>
      </c>
      <c r="F2412" t="str">
        <f>VLOOKUP($D2412,metadata!$B$2:$S$450,3,FALSE)</f>
        <v>Geographic variation in photoperiodic response for the induction of pupal diapause in the Aristolochia-feeding butterfly Atrophaneura alcinous</v>
      </c>
      <c r="G2412" t="str">
        <f>VLOOKUP($D2412,metadata!$B$2:$S$450,4,FALSE)</f>
        <v>10.1303/aez.2005.347</v>
      </c>
      <c r="H2412" t="str">
        <f>VLOOKUP($D2412,metadata!$B$2:$S$450,5,FALSE)</f>
        <v>y</v>
      </c>
      <c r="I2412" t="str">
        <f>VLOOKUP($D2412,metadata!$B$2:$S$450,6,FALSE)</f>
        <v>a</v>
      </c>
      <c r="J2412" t="str">
        <f>VLOOKUP($D2412,metadata!$B$2:$S$450,7,FALSE)</f>
        <v>i</v>
      </c>
      <c r="K2412">
        <f>VLOOKUP($D2412,metadata!$B$2:$S$450,8,FALSE)</f>
        <v>7</v>
      </c>
      <c r="L2412">
        <f>VLOOKUP($D2412,metadata!$B$2:$S$450,9,FALSE)</f>
        <v>5</v>
      </c>
      <c r="M2412">
        <f>VLOOKUP($D2412,metadata!$B$2:$S$450,10,FALSE)</f>
        <v>0</v>
      </c>
      <c r="N2412" t="str">
        <f>VLOOKUP($D2412,metadata!$B$2:$S$450,11,FALSE)</f>
        <v>Atrophaneura alcinous</v>
      </c>
      <c r="O2412" t="str">
        <f>VLOOKUP($D2412,metadata!$B$2:$S$450,12,FALSE)</f>
        <v>lepidoptera</v>
      </c>
      <c r="P2412" t="str">
        <f>VLOOKUP($D2412,metadata!$B$2:$S$450,13,FALSE)</f>
        <v xml:space="preserve"> Fuchu</v>
      </c>
      <c r="Q2412">
        <f>VLOOKUP($D2412,metadata!$B$2:$S$450,14,FALSE)</f>
        <v>35.668968999999997</v>
      </c>
      <c r="R2412">
        <f>VLOOKUP($D2412,metadata!$B$2:$S$450,15,FALSE)</f>
        <v>139.47766899999999</v>
      </c>
      <c r="S2412">
        <f>VLOOKUP($D2412,metadata!$B$2:$S$450,16,FALSE)</f>
        <v>0.05</v>
      </c>
      <c r="T2412">
        <f>VLOOKUP($D2412,metadata!$B$2:$S$450,17,FALSE)</f>
        <v>50</v>
      </c>
      <c r="U2412">
        <f>VLOOKUP($D2412,metadata!$B$2:$S$450,18,FALSE)</f>
        <v>0</v>
      </c>
      <c r="V2412">
        <f>VLOOKUP($D2412,metadata!$B$2:$Z$450,19,FALSE)</f>
        <v>25</v>
      </c>
      <c r="W2412" t="str">
        <f>VLOOKUP($D2412,metadata!$B$2:$Z$450,20,FALSE)</f>
        <v>global average</v>
      </c>
      <c r="X2412">
        <f>VLOOKUP($D2412,metadata!$B$2:$Z$450,21,FALSE)</f>
        <v>0</v>
      </c>
      <c r="Y2412">
        <f>VLOOKUP($D2412,metadata!$B$2:$Z$450,22,FALSE)</f>
        <v>19</v>
      </c>
      <c r="Z2412">
        <f>VLOOKUP($D2412,metadata!$B$2:$Z$450,23,FALSE)</f>
        <v>0</v>
      </c>
      <c r="AA2412">
        <f>VLOOKUP($D2412,metadata!$B$2:$Z$450,24,FALSE)</f>
        <v>0</v>
      </c>
      <c r="AB2412">
        <f>VLOOKUP($D2412,metadata!$B$2:$Z$450,25,FALSE)</f>
        <v>0</v>
      </c>
    </row>
    <row r="2413" spans="3:28" x14ac:dyDescent="0.3">
      <c r="C2413">
        <v>2412</v>
      </c>
      <c r="D2413" s="11" t="str">
        <f t="shared" si="37"/>
        <v>19- Fuchu</v>
      </c>
      <c r="E2413" t="str">
        <f>VLOOKUP($D2413,metadata!$B$2:$S$450,2,FALSE)</f>
        <v>Kato, Y</v>
      </c>
      <c r="F2413" t="str">
        <f>VLOOKUP($D2413,metadata!$B$2:$S$450,3,FALSE)</f>
        <v>Geographic variation in photoperiodic response for the induction of pupal diapause in the Aristolochia-feeding butterfly Atrophaneura alcinous</v>
      </c>
      <c r="G2413" t="str">
        <f>VLOOKUP($D2413,metadata!$B$2:$S$450,4,FALSE)</f>
        <v>10.1303/aez.2005.347</v>
      </c>
      <c r="H2413" t="str">
        <f>VLOOKUP($D2413,metadata!$B$2:$S$450,5,FALSE)</f>
        <v>y</v>
      </c>
      <c r="I2413" t="str">
        <f>VLOOKUP($D2413,metadata!$B$2:$S$450,6,FALSE)</f>
        <v>a</v>
      </c>
      <c r="J2413" t="str">
        <f>VLOOKUP($D2413,metadata!$B$2:$S$450,7,FALSE)</f>
        <v>i</v>
      </c>
      <c r="K2413">
        <f>VLOOKUP($D2413,metadata!$B$2:$S$450,8,FALSE)</f>
        <v>7</v>
      </c>
      <c r="L2413">
        <f>VLOOKUP($D2413,metadata!$B$2:$S$450,9,FALSE)</f>
        <v>5</v>
      </c>
      <c r="M2413">
        <f>VLOOKUP($D2413,metadata!$B$2:$S$450,10,FALSE)</f>
        <v>0</v>
      </c>
      <c r="N2413" t="str">
        <f>VLOOKUP($D2413,metadata!$B$2:$S$450,11,FALSE)</f>
        <v>Atrophaneura alcinous</v>
      </c>
      <c r="O2413" t="str">
        <f>VLOOKUP($D2413,metadata!$B$2:$S$450,12,FALSE)</f>
        <v>lepidoptera</v>
      </c>
      <c r="P2413" t="str">
        <f>VLOOKUP($D2413,metadata!$B$2:$S$450,13,FALSE)</f>
        <v xml:space="preserve"> Fuchu</v>
      </c>
      <c r="Q2413">
        <f>VLOOKUP($D2413,metadata!$B$2:$S$450,14,FALSE)</f>
        <v>35.668968999999997</v>
      </c>
      <c r="R2413">
        <f>VLOOKUP($D2413,metadata!$B$2:$S$450,15,FALSE)</f>
        <v>139.47766899999999</v>
      </c>
      <c r="S2413">
        <f>VLOOKUP($D2413,metadata!$B$2:$S$450,16,FALSE)</f>
        <v>0.05</v>
      </c>
      <c r="T2413">
        <f>VLOOKUP($D2413,metadata!$B$2:$S$450,17,FALSE)</f>
        <v>50</v>
      </c>
      <c r="U2413">
        <f>VLOOKUP($D2413,metadata!$B$2:$S$450,18,FALSE)</f>
        <v>0</v>
      </c>
      <c r="V2413">
        <f>VLOOKUP($D2413,metadata!$B$2:$Z$450,19,FALSE)</f>
        <v>25</v>
      </c>
      <c r="W2413" t="str">
        <f>VLOOKUP($D2413,metadata!$B$2:$Z$450,20,FALSE)</f>
        <v>global average</v>
      </c>
      <c r="X2413">
        <f>VLOOKUP($D2413,metadata!$B$2:$Z$450,21,FALSE)</f>
        <v>0</v>
      </c>
      <c r="Y2413">
        <f>VLOOKUP($D2413,metadata!$B$2:$Z$450,22,FALSE)</f>
        <v>19</v>
      </c>
      <c r="Z2413">
        <f>VLOOKUP($D2413,metadata!$B$2:$Z$450,23,FALSE)</f>
        <v>0</v>
      </c>
      <c r="AA2413">
        <f>VLOOKUP($D2413,metadata!$B$2:$Z$450,24,FALSE)</f>
        <v>0</v>
      </c>
      <c r="AB2413">
        <f>VLOOKUP($D2413,metadata!$B$2:$Z$450,25,FALSE)</f>
        <v>0</v>
      </c>
    </row>
    <row r="2414" spans="3:28" x14ac:dyDescent="0.3">
      <c r="C2414">
        <v>2413</v>
      </c>
      <c r="D2414" s="11" t="str">
        <f t="shared" si="37"/>
        <v>19- Fuchu</v>
      </c>
      <c r="E2414" t="str">
        <f>VLOOKUP($D2414,metadata!$B$2:$S$450,2,FALSE)</f>
        <v>Kato, Y</v>
      </c>
      <c r="F2414" t="str">
        <f>VLOOKUP($D2414,metadata!$B$2:$S$450,3,FALSE)</f>
        <v>Geographic variation in photoperiodic response for the induction of pupal diapause in the Aristolochia-feeding butterfly Atrophaneura alcinous</v>
      </c>
      <c r="G2414" t="str">
        <f>VLOOKUP($D2414,metadata!$B$2:$S$450,4,FALSE)</f>
        <v>10.1303/aez.2005.347</v>
      </c>
      <c r="H2414" t="str">
        <f>VLOOKUP($D2414,metadata!$B$2:$S$450,5,FALSE)</f>
        <v>y</v>
      </c>
      <c r="I2414" t="str">
        <f>VLOOKUP($D2414,metadata!$B$2:$S$450,6,FALSE)</f>
        <v>a</v>
      </c>
      <c r="J2414" t="str">
        <f>VLOOKUP($D2414,metadata!$B$2:$S$450,7,FALSE)</f>
        <v>i</v>
      </c>
      <c r="K2414">
        <f>VLOOKUP($D2414,metadata!$B$2:$S$450,8,FALSE)</f>
        <v>7</v>
      </c>
      <c r="L2414">
        <f>VLOOKUP($D2414,metadata!$B$2:$S$450,9,FALSE)</f>
        <v>5</v>
      </c>
      <c r="M2414">
        <f>VLOOKUP($D2414,metadata!$B$2:$S$450,10,FALSE)</f>
        <v>0</v>
      </c>
      <c r="N2414" t="str">
        <f>VLOOKUP($D2414,metadata!$B$2:$S$450,11,FALSE)</f>
        <v>Atrophaneura alcinous</v>
      </c>
      <c r="O2414" t="str">
        <f>VLOOKUP($D2414,metadata!$B$2:$S$450,12,FALSE)</f>
        <v>lepidoptera</v>
      </c>
      <c r="P2414" t="str">
        <f>VLOOKUP($D2414,metadata!$B$2:$S$450,13,FALSE)</f>
        <v xml:space="preserve"> Fuchu</v>
      </c>
      <c r="Q2414">
        <f>VLOOKUP($D2414,metadata!$B$2:$S$450,14,FALSE)</f>
        <v>35.668968999999997</v>
      </c>
      <c r="R2414">
        <f>VLOOKUP($D2414,metadata!$B$2:$S$450,15,FALSE)</f>
        <v>139.47766899999999</v>
      </c>
      <c r="S2414">
        <f>VLOOKUP($D2414,metadata!$B$2:$S$450,16,FALSE)</f>
        <v>0.05</v>
      </c>
      <c r="T2414">
        <f>VLOOKUP($D2414,metadata!$B$2:$S$450,17,FALSE)</f>
        <v>50</v>
      </c>
      <c r="U2414">
        <f>VLOOKUP($D2414,metadata!$B$2:$S$450,18,FALSE)</f>
        <v>0</v>
      </c>
      <c r="V2414">
        <f>VLOOKUP($D2414,metadata!$B$2:$Z$450,19,FALSE)</f>
        <v>25</v>
      </c>
      <c r="W2414" t="str">
        <f>VLOOKUP($D2414,metadata!$B$2:$Z$450,20,FALSE)</f>
        <v>global average</v>
      </c>
      <c r="X2414">
        <f>VLOOKUP($D2414,metadata!$B$2:$Z$450,21,FALSE)</f>
        <v>0</v>
      </c>
      <c r="Y2414">
        <f>VLOOKUP($D2414,metadata!$B$2:$Z$450,22,FALSE)</f>
        <v>19</v>
      </c>
      <c r="Z2414">
        <f>VLOOKUP($D2414,metadata!$B$2:$Z$450,23,FALSE)</f>
        <v>0</v>
      </c>
      <c r="AA2414">
        <f>VLOOKUP($D2414,metadata!$B$2:$Z$450,24,FALSE)</f>
        <v>0</v>
      </c>
      <c r="AB2414">
        <f>VLOOKUP($D2414,metadata!$B$2:$Z$450,25,FALSE)</f>
        <v>0</v>
      </c>
    </row>
    <row r="2415" spans="3:28" x14ac:dyDescent="0.3">
      <c r="C2415">
        <v>2414</v>
      </c>
      <c r="D2415" s="11" t="str">
        <f t="shared" si="37"/>
        <v>19- Fuchu</v>
      </c>
      <c r="E2415" t="str">
        <f>VLOOKUP($D2415,metadata!$B$2:$S$450,2,FALSE)</f>
        <v>Kato, Y</v>
      </c>
      <c r="F2415" t="str">
        <f>VLOOKUP($D2415,metadata!$B$2:$S$450,3,FALSE)</f>
        <v>Geographic variation in photoperiodic response for the induction of pupal diapause in the Aristolochia-feeding butterfly Atrophaneura alcinous</v>
      </c>
      <c r="G2415" t="str">
        <f>VLOOKUP($D2415,metadata!$B$2:$S$450,4,FALSE)</f>
        <v>10.1303/aez.2005.347</v>
      </c>
      <c r="H2415" t="str">
        <f>VLOOKUP($D2415,metadata!$B$2:$S$450,5,FALSE)</f>
        <v>y</v>
      </c>
      <c r="I2415" t="str">
        <f>VLOOKUP($D2415,metadata!$B$2:$S$450,6,FALSE)</f>
        <v>a</v>
      </c>
      <c r="J2415" t="str">
        <f>VLOOKUP($D2415,metadata!$B$2:$S$450,7,FALSE)</f>
        <v>i</v>
      </c>
      <c r="K2415">
        <f>VLOOKUP($D2415,metadata!$B$2:$S$450,8,FALSE)</f>
        <v>7</v>
      </c>
      <c r="L2415">
        <f>VLOOKUP($D2415,metadata!$B$2:$S$450,9,FALSE)</f>
        <v>5</v>
      </c>
      <c r="M2415">
        <f>VLOOKUP($D2415,metadata!$B$2:$S$450,10,FALSE)</f>
        <v>0</v>
      </c>
      <c r="N2415" t="str">
        <f>VLOOKUP($D2415,metadata!$B$2:$S$450,11,FALSE)</f>
        <v>Atrophaneura alcinous</v>
      </c>
      <c r="O2415" t="str">
        <f>VLOOKUP($D2415,metadata!$B$2:$S$450,12,FALSE)</f>
        <v>lepidoptera</v>
      </c>
      <c r="P2415" t="str">
        <f>VLOOKUP($D2415,metadata!$B$2:$S$450,13,FALSE)</f>
        <v xml:space="preserve"> Fuchu</v>
      </c>
      <c r="Q2415">
        <f>VLOOKUP($D2415,metadata!$B$2:$S$450,14,FALSE)</f>
        <v>35.668968999999997</v>
      </c>
      <c r="R2415">
        <f>VLOOKUP($D2415,metadata!$B$2:$S$450,15,FALSE)</f>
        <v>139.47766899999999</v>
      </c>
      <c r="S2415">
        <f>VLOOKUP($D2415,metadata!$B$2:$S$450,16,FALSE)</f>
        <v>0.05</v>
      </c>
      <c r="T2415">
        <f>VLOOKUP($D2415,metadata!$B$2:$S$450,17,FALSE)</f>
        <v>50</v>
      </c>
      <c r="U2415">
        <f>VLOOKUP($D2415,metadata!$B$2:$S$450,18,FALSE)</f>
        <v>0</v>
      </c>
      <c r="V2415">
        <f>VLOOKUP($D2415,metadata!$B$2:$Z$450,19,FALSE)</f>
        <v>25</v>
      </c>
      <c r="W2415" t="str">
        <f>VLOOKUP($D2415,metadata!$B$2:$Z$450,20,FALSE)</f>
        <v>global average</v>
      </c>
      <c r="X2415">
        <f>VLOOKUP($D2415,metadata!$B$2:$Z$450,21,FALSE)</f>
        <v>0</v>
      </c>
      <c r="Y2415">
        <f>VLOOKUP($D2415,metadata!$B$2:$Z$450,22,FALSE)</f>
        <v>19</v>
      </c>
      <c r="Z2415">
        <f>VLOOKUP($D2415,metadata!$B$2:$Z$450,23,FALSE)</f>
        <v>0</v>
      </c>
      <c r="AA2415">
        <f>VLOOKUP($D2415,metadata!$B$2:$Z$450,24,FALSE)</f>
        <v>0</v>
      </c>
      <c r="AB2415">
        <f>VLOOKUP($D2415,metadata!$B$2:$Z$450,25,FALSE)</f>
        <v>0</v>
      </c>
    </row>
    <row r="2416" spans="3:28" x14ac:dyDescent="0.3">
      <c r="C2416">
        <v>2415</v>
      </c>
      <c r="D2416" s="11" t="str">
        <f t="shared" si="37"/>
        <v>19- Fuchu</v>
      </c>
      <c r="E2416" t="str">
        <f>VLOOKUP($D2416,metadata!$B$2:$S$450,2,FALSE)</f>
        <v>Kato, Y</v>
      </c>
      <c r="F2416" t="str">
        <f>VLOOKUP($D2416,metadata!$B$2:$S$450,3,FALSE)</f>
        <v>Geographic variation in photoperiodic response for the induction of pupal diapause in the Aristolochia-feeding butterfly Atrophaneura alcinous</v>
      </c>
      <c r="G2416" t="str">
        <f>VLOOKUP($D2416,metadata!$B$2:$S$450,4,FALSE)</f>
        <v>10.1303/aez.2005.347</v>
      </c>
      <c r="H2416" t="str">
        <f>VLOOKUP($D2416,metadata!$B$2:$S$450,5,FALSE)</f>
        <v>y</v>
      </c>
      <c r="I2416" t="str">
        <f>VLOOKUP($D2416,metadata!$B$2:$S$450,6,FALSE)</f>
        <v>a</v>
      </c>
      <c r="J2416" t="str">
        <f>VLOOKUP($D2416,metadata!$B$2:$S$450,7,FALSE)</f>
        <v>i</v>
      </c>
      <c r="K2416">
        <f>VLOOKUP($D2416,metadata!$B$2:$S$450,8,FALSE)</f>
        <v>7</v>
      </c>
      <c r="L2416">
        <f>VLOOKUP($D2416,metadata!$B$2:$S$450,9,FALSE)</f>
        <v>5</v>
      </c>
      <c r="M2416">
        <f>VLOOKUP($D2416,metadata!$B$2:$S$450,10,FALSE)</f>
        <v>0</v>
      </c>
      <c r="N2416" t="str">
        <f>VLOOKUP($D2416,metadata!$B$2:$S$450,11,FALSE)</f>
        <v>Atrophaneura alcinous</v>
      </c>
      <c r="O2416" t="str">
        <f>VLOOKUP($D2416,metadata!$B$2:$S$450,12,FALSE)</f>
        <v>lepidoptera</v>
      </c>
      <c r="P2416" t="str">
        <f>VLOOKUP($D2416,metadata!$B$2:$S$450,13,FALSE)</f>
        <v xml:space="preserve"> Fuchu</v>
      </c>
      <c r="Q2416">
        <f>VLOOKUP($D2416,metadata!$B$2:$S$450,14,FALSE)</f>
        <v>35.668968999999997</v>
      </c>
      <c r="R2416">
        <f>VLOOKUP($D2416,metadata!$B$2:$S$450,15,FALSE)</f>
        <v>139.47766899999999</v>
      </c>
      <c r="S2416">
        <f>VLOOKUP($D2416,metadata!$B$2:$S$450,16,FALSE)</f>
        <v>0.05</v>
      </c>
      <c r="T2416">
        <f>VLOOKUP($D2416,metadata!$B$2:$S$450,17,FALSE)</f>
        <v>50</v>
      </c>
      <c r="U2416">
        <f>VLOOKUP($D2416,metadata!$B$2:$S$450,18,FALSE)</f>
        <v>0</v>
      </c>
      <c r="V2416">
        <f>VLOOKUP($D2416,metadata!$B$2:$Z$450,19,FALSE)</f>
        <v>25</v>
      </c>
      <c r="W2416" t="str">
        <f>VLOOKUP($D2416,metadata!$B$2:$Z$450,20,FALSE)</f>
        <v>global average</v>
      </c>
      <c r="X2416">
        <f>VLOOKUP($D2416,metadata!$B$2:$Z$450,21,FALSE)</f>
        <v>0</v>
      </c>
      <c r="Y2416">
        <f>VLOOKUP($D2416,metadata!$B$2:$Z$450,22,FALSE)</f>
        <v>19</v>
      </c>
      <c r="Z2416">
        <f>VLOOKUP($D2416,metadata!$B$2:$Z$450,23,FALSE)</f>
        <v>0</v>
      </c>
      <c r="AA2416">
        <f>VLOOKUP($D2416,metadata!$B$2:$Z$450,24,FALSE)</f>
        <v>0</v>
      </c>
      <c r="AB2416">
        <f>VLOOKUP($D2416,metadata!$B$2:$Z$450,25,FALSE)</f>
        <v>0</v>
      </c>
    </row>
    <row r="2417" spans="3:28" x14ac:dyDescent="0.3">
      <c r="C2417">
        <v>2416</v>
      </c>
      <c r="D2417" s="11" t="str">
        <f t="shared" si="37"/>
        <v>19- Fuchu</v>
      </c>
      <c r="E2417" t="str">
        <f>VLOOKUP($D2417,metadata!$B$2:$S$450,2,FALSE)</f>
        <v>Kato, Y</v>
      </c>
      <c r="F2417" t="str">
        <f>VLOOKUP($D2417,metadata!$B$2:$S$450,3,FALSE)</f>
        <v>Geographic variation in photoperiodic response for the induction of pupal diapause in the Aristolochia-feeding butterfly Atrophaneura alcinous</v>
      </c>
      <c r="G2417" t="str">
        <f>VLOOKUP($D2417,metadata!$B$2:$S$450,4,FALSE)</f>
        <v>10.1303/aez.2005.347</v>
      </c>
      <c r="H2417" t="str">
        <f>VLOOKUP($D2417,metadata!$B$2:$S$450,5,FALSE)</f>
        <v>y</v>
      </c>
      <c r="I2417" t="str">
        <f>VLOOKUP($D2417,metadata!$B$2:$S$450,6,FALSE)</f>
        <v>a</v>
      </c>
      <c r="J2417" t="str">
        <f>VLOOKUP($D2417,metadata!$B$2:$S$450,7,FALSE)</f>
        <v>i</v>
      </c>
      <c r="K2417">
        <f>VLOOKUP($D2417,metadata!$B$2:$S$450,8,FALSE)</f>
        <v>7</v>
      </c>
      <c r="L2417">
        <f>VLOOKUP($D2417,metadata!$B$2:$S$450,9,FALSE)</f>
        <v>5</v>
      </c>
      <c r="M2417">
        <f>VLOOKUP($D2417,metadata!$B$2:$S$450,10,FALSE)</f>
        <v>0</v>
      </c>
      <c r="N2417" t="str">
        <f>VLOOKUP($D2417,metadata!$B$2:$S$450,11,FALSE)</f>
        <v>Atrophaneura alcinous</v>
      </c>
      <c r="O2417" t="str">
        <f>VLOOKUP($D2417,metadata!$B$2:$S$450,12,FALSE)</f>
        <v>lepidoptera</v>
      </c>
      <c r="P2417" t="str">
        <f>VLOOKUP($D2417,metadata!$B$2:$S$450,13,FALSE)</f>
        <v xml:space="preserve"> Fuchu</v>
      </c>
      <c r="Q2417">
        <f>VLOOKUP($D2417,metadata!$B$2:$S$450,14,FALSE)</f>
        <v>35.668968999999997</v>
      </c>
      <c r="R2417">
        <f>VLOOKUP($D2417,metadata!$B$2:$S$450,15,FALSE)</f>
        <v>139.47766899999999</v>
      </c>
      <c r="S2417">
        <f>VLOOKUP($D2417,metadata!$B$2:$S$450,16,FALSE)</f>
        <v>0.05</v>
      </c>
      <c r="T2417">
        <f>VLOOKUP($D2417,metadata!$B$2:$S$450,17,FALSE)</f>
        <v>50</v>
      </c>
      <c r="U2417">
        <f>VLOOKUP($D2417,metadata!$B$2:$S$450,18,FALSE)</f>
        <v>0</v>
      </c>
      <c r="V2417">
        <f>VLOOKUP($D2417,metadata!$B$2:$Z$450,19,FALSE)</f>
        <v>25</v>
      </c>
      <c r="W2417" t="str">
        <f>VLOOKUP($D2417,metadata!$B$2:$Z$450,20,FALSE)</f>
        <v>global average</v>
      </c>
      <c r="X2417">
        <f>VLOOKUP($D2417,metadata!$B$2:$Z$450,21,FALSE)</f>
        <v>0</v>
      </c>
      <c r="Y2417">
        <f>VLOOKUP($D2417,metadata!$B$2:$Z$450,22,FALSE)</f>
        <v>19</v>
      </c>
      <c r="Z2417">
        <f>VLOOKUP($D2417,metadata!$B$2:$Z$450,23,FALSE)</f>
        <v>0</v>
      </c>
      <c r="AA2417">
        <f>VLOOKUP($D2417,metadata!$B$2:$Z$450,24,FALSE)</f>
        <v>0</v>
      </c>
      <c r="AB2417">
        <f>VLOOKUP($D2417,metadata!$B$2:$Z$450,25,FALSE)</f>
        <v>0</v>
      </c>
    </row>
    <row r="2418" spans="3:28" x14ac:dyDescent="0.3">
      <c r="C2418">
        <v>2417</v>
      </c>
      <c r="D2418" s="11" t="str">
        <f t="shared" si="37"/>
        <v>19- Fuchu</v>
      </c>
      <c r="E2418" t="str">
        <f>VLOOKUP($D2418,metadata!$B$2:$S$450,2,FALSE)</f>
        <v>Kato, Y</v>
      </c>
      <c r="F2418" t="str">
        <f>VLOOKUP($D2418,metadata!$B$2:$S$450,3,FALSE)</f>
        <v>Geographic variation in photoperiodic response for the induction of pupal diapause in the Aristolochia-feeding butterfly Atrophaneura alcinous</v>
      </c>
      <c r="G2418" t="str">
        <f>VLOOKUP($D2418,metadata!$B$2:$S$450,4,FALSE)</f>
        <v>10.1303/aez.2005.347</v>
      </c>
      <c r="H2418" t="str">
        <f>VLOOKUP($D2418,metadata!$B$2:$S$450,5,FALSE)</f>
        <v>y</v>
      </c>
      <c r="I2418" t="str">
        <f>VLOOKUP($D2418,metadata!$B$2:$S$450,6,FALSE)</f>
        <v>a</v>
      </c>
      <c r="J2418" t="str">
        <f>VLOOKUP($D2418,metadata!$B$2:$S$450,7,FALSE)</f>
        <v>i</v>
      </c>
      <c r="K2418">
        <f>VLOOKUP($D2418,metadata!$B$2:$S$450,8,FALSE)</f>
        <v>7</v>
      </c>
      <c r="L2418">
        <f>VLOOKUP($D2418,metadata!$B$2:$S$450,9,FALSE)</f>
        <v>5</v>
      </c>
      <c r="M2418">
        <f>VLOOKUP($D2418,metadata!$B$2:$S$450,10,FALSE)</f>
        <v>0</v>
      </c>
      <c r="N2418" t="str">
        <f>VLOOKUP($D2418,metadata!$B$2:$S$450,11,FALSE)</f>
        <v>Atrophaneura alcinous</v>
      </c>
      <c r="O2418" t="str">
        <f>VLOOKUP($D2418,metadata!$B$2:$S$450,12,FALSE)</f>
        <v>lepidoptera</v>
      </c>
      <c r="P2418" t="str">
        <f>VLOOKUP($D2418,metadata!$B$2:$S$450,13,FALSE)</f>
        <v xml:space="preserve"> Fuchu</v>
      </c>
      <c r="Q2418">
        <f>VLOOKUP($D2418,metadata!$B$2:$S$450,14,FALSE)</f>
        <v>35.668968999999997</v>
      </c>
      <c r="R2418">
        <f>VLOOKUP($D2418,metadata!$B$2:$S$450,15,FALSE)</f>
        <v>139.47766899999999</v>
      </c>
      <c r="S2418">
        <f>VLOOKUP($D2418,metadata!$B$2:$S$450,16,FALSE)</f>
        <v>0.05</v>
      </c>
      <c r="T2418">
        <f>VLOOKUP($D2418,metadata!$B$2:$S$450,17,FALSE)</f>
        <v>50</v>
      </c>
      <c r="U2418">
        <f>VLOOKUP($D2418,metadata!$B$2:$S$450,18,FALSE)</f>
        <v>0</v>
      </c>
      <c r="V2418">
        <f>VLOOKUP($D2418,metadata!$B$2:$Z$450,19,FALSE)</f>
        <v>25</v>
      </c>
      <c r="W2418" t="str">
        <f>VLOOKUP($D2418,metadata!$B$2:$Z$450,20,FALSE)</f>
        <v>global average</v>
      </c>
      <c r="X2418">
        <f>VLOOKUP($D2418,metadata!$B$2:$Z$450,21,FALSE)</f>
        <v>0</v>
      </c>
      <c r="Y2418">
        <f>VLOOKUP($D2418,metadata!$B$2:$Z$450,22,FALSE)</f>
        <v>19</v>
      </c>
      <c r="Z2418">
        <f>VLOOKUP($D2418,metadata!$B$2:$Z$450,23,FALSE)</f>
        <v>0</v>
      </c>
      <c r="AA2418">
        <f>VLOOKUP($D2418,metadata!$B$2:$Z$450,24,FALSE)</f>
        <v>0</v>
      </c>
      <c r="AB2418">
        <f>VLOOKUP($D2418,metadata!$B$2:$Z$450,25,FALSE)</f>
        <v>0</v>
      </c>
    </row>
    <row r="2419" spans="3:28" x14ac:dyDescent="0.3">
      <c r="C2419">
        <v>2418</v>
      </c>
      <c r="D2419" s="11" t="str">
        <f t="shared" si="37"/>
        <v>19- Fuchu</v>
      </c>
      <c r="E2419" t="str">
        <f>VLOOKUP($D2419,metadata!$B$2:$S$450,2,FALSE)</f>
        <v>Kato, Y</v>
      </c>
      <c r="F2419" t="str">
        <f>VLOOKUP($D2419,metadata!$B$2:$S$450,3,FALSE)</f>
        <v>Geographic variation in photoperiodic response for the induction of pupal diapause in the Aristolochia-feeding butterfly Atrophaneura alcinous</v>
      </c>
      <c r="G2419" t="str">
        <f>VLOOKUP($D2419,metadata!$B$2:$S$450,4,FALSE)</f>
        <v>10.1303/aez.2005.347</v>
      </c>
      <c r="H2419" t="str">
        <f>VLOOKUP($D2419,metadata!$B$2:$S$450,5,FALSE)</f>
        <v>y</v>
      </c>
      <c r="I2419" t="str">
        <f>VLOOKUP($D2419,metadata!$B$2:$S$450,6,FALSE)</f>
        <v>a</v>
      </c>
      <c r="J2419" t="str">
        <f>VLOOKUP($D2419,metadata!$B$2:$S$450,7,FALSE)</f>
        <v>i</v>
      </c>
      <c r="K2419">
        <f>VLOOKUP($D2419,metadata!$B$2:$S$450,8,FALSE)</f>
        <v>7</v>
      </c>
      <c r="L2419">
        <f>VLOOKUP($D2419,metadata!$B$2:$S$450,9,FALSE)</f>
        <v>5</v>
      </c>
      <c r="M2419">
        <f>VLOOKUP($D2419,metadata!$B$2:$S$450,10,FALSE)</f>
        <v>0</v>
      </c>
      <c r="N2419" t="str">
        <f>VLOOKUP($D2419,metadata!$B$2:$S$450,11,FALSE)</f>
        <v>Atrophaneura alcinous</v>
      </c>
      <c r="O2419" t="str">
        <f>VLOOKUP($D2419,metadata!$B$2:$S$450,12,FALSE)</f>
        <v>lepidoptera</v>
      </c>
      <c r="P2419" t="str">
        <f>VLOOKUP($D2419,metadata!$B$2:$S$450,13,FALSE)</f>
        <v xml:space="preserve"> Fuchu</v>
      </c>
      <c r="Q2419">
        <f>VLOOKUP($D2419,metadata!$B$2:$S$450,14,FALSE)</f>
        <v>35.668968999999997</v>
      </c>
      <c r="R2419">
        <f>VLOOKUP($D2419,metadata!$B$2:$S$450,15,FALSE)</f>
        <v>139.47766899999999</v>
      </c>
      <c r="S2419">
        <f>VLOOKUP($D2419,metadata!$B$2:$S$450,16,FALSE)</f>
        <v>0.05</v>
      </c>
      <c r="T2419">
        <f>VLOOKUP($D2419,metadata!$B$2:$S$450,17,FALSE)</f>
        <v>50</v>
      </c>
      <c r="U2419">
        <f>VLOOKUP($D2419,metadata!$B$2:$S$450,18,FALSE)</f>
        <v>0</v>
      </c>
      <c r="V2419">
        <f>VLOOKUP($D2419,metadata!$B$2:$Z$450,19,FALSE)</f>
        <v>25</v>
      </c>
      <c r="W2419" t="str">
        <f>VLOOKUP($D2419,metadata!$B$2:$Z$450,20,FALSE)</f>
        <v>global average</v>
      </c>
      <c r="X2419">
        <f>VLOOKUP($D2419,metadata!$B$2:$Z$450,21,FALSE)</f>
        <v>0</v>
      </c>
      <c r="Y2419">
        <f>VLOOKUP($D2419,metadata!$B$2:$Z$450,22,FALSE)</f>
        <v>19</v>
      </c>
      <c r="Z2419">
        <f>VLOOKUP($D2419,metadata!$B$2:$Z$450,23,FALSE)</f>
        <v>0</v>
      </c>
      <c r="AA2419">
        <f>VLOOKUP($D2419,metadata!$B$2:$Z$450,24,FALSE)</f>
        <v>0</v>
      </c>
      <c r="AB2419">
        <f>VLOOKUP($D2419,metadata!$B$2:$Z$450,25,FALSE)</f>
        <v>0</v>
      </c>
    </row>
    <row r="2420" spans="3:28" x14ac:dyDescent="0.3">
      <c r="C2420">
        <v>2419</v>
      </c>
      <c r="D2420" s="11" t="str">
        <f t="shared" si="37"/>
        <v>19- Fuchu</v>
      </c>
      <c r="E2420" t="str">
        <f>VLOOKUP($D2420,metadata!$B$2:$S$450,2,FALSE)</f>
        <v>Kato, Y</v>
      </c>
      <c r="F2420" t="str">
        <f>VLOOKUP($D2420,metadata!$B$2:$S$450,3,FALSE)</f>
        <v>Geographic variation in photoperiodic response for the induction of pupal diapause in the Aristolochia-feeding butterfly Atrophaneura alcinous</v>
      </c>
      <c r="G2420" t="str">
        <f>VLOOKUP($D2420,metadata!$B$2:$S$450,4,FALSE)</f>
        <v>10.1303/aez.2005.347</v>
      </c>
      <c r="H2420" t="str">
        <f>VLOOKUP($D2420,metadata!$B$2:$S$450,5,FALSE)</f>
        <v>y</v>
      </c>
      <c r="I2420" t="str">
        <f>VLOOKUP($D2420,metadata!$B$2:$S$450,6,FALSE)</f>
        <v>a</v>
      </c>
      <c r="J2420" t="str">
        <f>VLOOKUP($D2420,metadata!$B$2:$S$450,7,FALSE)</f>
        <v>i</v>
      </c>
      <c r="K2420">
        <f>VLOOKUP($D2420,metadata!$B$2:$S$450,8,FALSE)</f>
        <v>7</v>
      </c>
      <c r="L2420">
        <f>VLOOKUP($D2420,metadata!$B$2:$S$450,9,FALSE)</f>
        <v>5</v>
      </c>
      <c r="M2420">
        <f>VLOOKUP($D2420,metadata!$B$2:$S$450,10,FALSE)</f>
        <v>0</v>
      </c>
      <c r="N2420" t="str">
        <f>VLOOKUP($D2420,metadata!$B$2:$S$450,11,FALSE)</f>
        <v>Atrophaneura alcinous</v>
      </c>
      <c r="O2420" t="str">
        <f>VLOOKUP($D2420,metadata!$B$2:$S$450,12,FALSE)</f>
        <v>lepidoptera</v>
      </c>
      <c r="P2420" t="str">
        <f>VLOOKUP($D2420,metadata!$B$2:$S$450,13,FALSE)</f>
        <v xml:space="preserve"> Fuchu</v>
      </c>
      <c r="Q2420">
        <f>VLOOKUP($D2420,metadata!$B$2:$S$450,14,FALSE)</f>
        <v>35.668968999999997</v>
      </c>
      <c r="R2420">
        <f>VLOOKUP($D2420,metadata!$B$2:$S$450,15,FALSE)</f>
        <v>139.47766899999999</v>
      </c>
      <c r="S2420">
        <f>VLOOKUP($D2420,metadata!$B$2:$S$450,16,FALSE)</f>
        <v>0.05</v>
      </c>
      <c r="T2420">
        <f>VLOOKUP($D2420,metadata!$B$2:$S$450,17,FALSE)</f>
        <v>50</v>
      </c>
      <c r="U2420">
        <f>VLOOKUP($D2420,metadata!$B$2:$S$450,18,FALSE)</f>
        <v>0</v>
      </c>
      <c r="V2420">
        <f>VLOOKUP($D2420,metadata!$B$2:$Z$450,19,FALSE)</f>
        <v>25</v>
      </c>
      <c r="W2420" t="str">
        <f>VLOOKUP($D2420,metadata!$B$2:$Z$450,20,FALSE)</f>
        <v>global average</v>
      </c>
      <c r="X2420">
        <f>VLOOKUP($D2420,metadata!$B$2:$Z$450,21,FALSE)</f>
        <v>0</v>
      </c>
      <c r="Y2420">
        <f>VLOOKUP($D2420,metadata!$B$2:$Z$450,22,FALSE)</f>
        <v>19</v>
      </c>
      <c r="Z2420">
        <f>VLOOKUP($D2420,metadata!$B$2:$Z$450,23,FALSE)</f>
        <v>0</v>
      </c>
      <c r="AA2420">
        <f>VLOOKUP($D2420,metadata!$B$2:$Z$450,24,FALSE)</f>
        <v>0</v>
      </c>
      <c r="AB2420">
        <f>VLOOKUP($D2420,metadata!$B$2:$Z$450,25,FALSE)</f>
        <v>0</v>
      </c>
    </row>
    <row r="2421" spans="3:28" x14ac:dyDescent="0.3">
      <c r="C2421">
        <v>2420</v>
      </c>
      <c r="D2421" s="11" t="str">
        <f t="shared" si="37"/>
        <v>19- Fuchu</v>
      </c>
      <c r="E2421" t="str">
        <f>VLOOKUP($D2421,metadata!$B$2:$S$450,2,FALSE)</f>
        <v>Kato, Y</v>
      </c>
      <c r="F2421" t="str">
        <f>VLOOKUP($D2421,metadata!$B$2:$S$450,3,FALSE)</f>
        <v>Geographic variation in photoperiodic response for the induction of pupal diapause in the Aristolochia-feeding butterfly Atrophaneura alcinous</v>
      </c>
      <c r="G2421" t="str">
        <f>VLOOKUP($D2421,metadata!$B$2:$S$450,4,FALSE)</f>
        <v>10.1303/aez.2005.347</v>
      </c>
      <c r="H2421" t="str">
        <f>VLOOKUP($D2421,metadata!$B$2:$S$450,5,FALSE)</f>
        <v>y</v>
      </c>
      <c r="I2421" t="str">
        <f>VLOOKUP($D2421,metadata!$B$2:$S$450,6,FALSE)</f>
        <v>a</v>
      </c>
      <c r="J2421" t="str">
        <f>VLOOKUP($D2421,metadata!$B$2:$S$450,7,FALSE)</f>
        <v>i</v>
      </c>
      <c r="K2421">
        <f>VLOOKUP($D2421,metadata!$B$2:$S$450,8,FALSE)</f>
        <v>7</v>
      </c>
      <c r="L2421">
        <f>VLOOKUP($D2421,metadata!$B$2:$S$450,9,FALSE)</f>
        <v>5</v>
      </c>
      <c r="M2421">
        <f>VLOOKUP($D2421,metadata!$B$2:$S$450,10,FALSE)</f>
        <v>0</v>
      </c>
      <c r="N2421" t="str">
        <f>VLOOKUP($D2421,metadata!$B$2:$S$450,11,FALSE)</f>
        <v>Atrophaneura alcinous</v>
      </c>
      <c r="O2421" t="str">
        <f>VLOOKUP($D2421,metadata!$B$2:$S$450,12,FALSE)</f>
        <v>lepidoptera</v>
      </c>
      <c r="P2421" t="str">
        <f>VLOOKUP($D2421,metadata!$B$2:$S$450,13,FALSE)</f>
        <v xml:space="preserve"> Fuchu</v>
      </c>
      <c r="Q2421">
        <f>VLOOKUP($D2421,metadata!$B$2:$S$450,14,FALSE)</f>
        <v>35.668968999999997</v>
      </c>
      <c r="R2421">
        <f>VLOOKUP($D2421,metadata!$B$2:$S$450,15,FALSE)</f>
        <v>139.47766899999999</v>
      </c>
      <c r="S2421">
        <f>VLOOKUP($D2421,metadata!$B$2:$S$450,16,FALSE)</f>
        <v>0.05</v>
      </c>
      <c r="T2421">
        <f>VLOOKUP($D2421,metadata!$B$2:$S$450,17,FALSE)</f>
        <v>50</v>
      </c>
      <c r="U2421">
        <f>VLOOKUP($D2421,metadata!$B$2:$S$450,18,FALSE)</f>
        <v>0</v>
      </c>
      <c r="V2421">
        <f>VLOOKUP($D2421,metadata!$B$2:$Z$450,19,FALSE)</f>
        <v>25</v>
      </c>
      <c r="W2421" t="str">
        <f>VLOOKUP($D2421,metadata!$B$2:$Z$450,20,FALSE)</f>
        <v>global average</v>
      </c>
      <c r="X2421">
        <f>VLOOKUP($D2421,metadata!$B$2:$Z$450,21,FALSE)</f>
        <v>0</v>
      </c>
      <c r="Y2421">
        <f>VLOOKUP($D2421,metadata!$B$2:$Z$450,22,FALSE)</f>
        <v>19</v>
      </c>
      <c r="Z2421">
        <f>VLOOKUP($D2421,metadata!$B$2:$Z$450,23,FALSE)</f>
        <v>0</v>
      </c>
      <c r="AA2421">
        <f>VLOOKUP($D2421,metadata!$B$2:$Z$450,24,FALSE)</f>
        <v>0</v>
      </c>
      <c r="AB2421">
        <f>VLOOKUP($D2421,metadata!$B$2:$Z$450,25,FALSE)</f>
        <v>0</v>
      </c>
    </row>
    <row r="2422" spans="3:28" x14ac:dyDescent="0.3">
      <c r="C2422">
        <v>2421</v>
      </c>
      <c r="D2422" s="11" t="str">
        <f t="shared" si="37"/>
        <v>19- Fuchu</v>
      </c>
      <c r="E2422" t="str">
        <f>VLOOKUP($D2422,metadata!$B$2:$S$450,2,FALSE)</f>
        <v>Kato, Y</v>
      </c>
      <c r="F2422" t="str">
        <f>VLOOKUP($D2422,metadata!$B$2:$S$450,3,FALSE)</f>
        <v>Geographic variation in photoperiodic response for the induction of pupal diapause in the Aristolochia-feeding butterfly Atrophaneura alcinous</v>
      </c>
      <c r="G2422" t="str">
        <f>VLOOKUP($D2422,metadata!$B$2:$S$450,4,FALSE)</f>
        <v>10.1303/aez.2005.347</v>
      </c>
      <c r="H2422" t="str">
        <f>VLOOKUP($D2422,metadata!$B$2:$S$450,5,FALSE)</f>
        <v>y</v>
      </c>
      <c r="I2422" t="str">
        <f>VLOOKUP($D2422,metadata!$B$2:$S$450,6,FALSE)</f>
        <v>a</v>
      </c>
      <c r="J2422" t="str">
        <f>VLOOKUP($D2422,metadata!$B$2:$S$450,7,FALSE)</f>
        <v>i</v>
      </c>
      <c r="K2422">
        <f>VLOOKUP($D2422,metadata!$B$2:$S$450,8,FALSE)</f>
        <v>7</v>
      </c>
      <c r="L2422">
        <f>VLOOKUP($D2422,metadata!$B$2:$S$450,9,FALSE)</f>
        <v>5</v>
      </c>
      <c r="M2422">
        <f>VLOOKUP($D2422,metadata!$B$2:$S$450,10,FALSE)</f>
        <v>0</v>
      </c>
      <c r="N2422" t="str">
        <f>VLOOKUP($D2422,metadata!$B$2:$S$450,11,FALSE)</f>
        <v>Atrophaneura alcinous</v>
      </c>
      <c r="O2422" t="str">
        <f>VLOOKUP($D2422,metadata!$B$2:$S$450,12,FALSE)</f>
        <v>lepidoptera</v>
      </c>
      <c r="P2422" t="str">
        <f>VLOOKUP($D2422,metadata!$B$2:$S$450,13,FALSE)</f>
        <v xml:space="preserve"> Fuchu</v>
      </c>
      <c r="Q2422">
        <f>VLOOKUP($D2422,metadata!$B$2:$S$450,14,FALSE)</f>
        <v>35.668968999999997</v>
      </c>
      <c r="R2422">
        <f>VLOOKUP($D2422,metadata!$B$2:$S$450,15,FALSE)</f>
        <v>139.47766899999999</v>
      </c>
      <c r="S2422">
        <f>VLOOKUP($D2422,metadata!$B$2:$S$450,16,FALSE)</f>
        <v>0.05</v>
      </c>
      <c r="T2422">
        <f>VLOOKUP($D2422,metadata!$B$2:$S$450,17,FALSE)</f>
        <v>50</v>
      </c>
      <c r="U2422">
        <f>VLOOKUP($D2422,metadata!$B$2:$S$450,18,FALSE)</f>
        <v>0</v>
      </c>
      <c r="V2422">
        <f>VLOOKUP($D2422,metadata!$B$2:$Z$450,19,FALSE)</f>
        <v>25</v>
      </c>
      <c r="W2422" t="str">
        <f>VLOOKUP($D2422,metadata!$B$2:$Z$450,20,FALSE)</f>
        <v>global average</v>
      </c>
      <c r="X2422">
        <f>VLOOKUP($D2422,metadata!$B$2:$Z$450,21,FALSE)</f>
        <v>0</v>
      </c>
      <c r="Y2422">
        <f>VLOOKUP($D2422,metadata!$B$2:$Z$450,22,FALSE)</f>
        <v>19</v>
      </c>
      <c r="Z2422">
        <f>VLOOKUP($D2422,metadata!$B$2:$Z$450,23,FALSE)</f>
        <v>0</v>
      </c>
      <c r="AA2422">
        <f>VLOOKUP($D2422,metadata!$B$2:$Z$450,24,FALSE)</f>
        <v>0</v>
      </c>
      <c r="AB2422">
        <f>VLOOKUP($D2422,metadata!$B$2:$Z$450,25,FALSE)</f>
        <v>0</v>
      </c>
    </row>
    <row r="2423" spans="3:28" x14ac:dyDescent="0.3">
      <c r="C2423">
        <v>2422</v>
      </c>
      <c r="D2423" s="11" t="str">
        <f t="shared" si="37"/>
        <v>19- Fuchu</v>
      </c>
      <c r="E2423" t="str">
        <f>VLOOKUP($D2423,metadata!$B$2:$S$450,2,FALSE)</f>
        <v>Kato, Y</v>
      </c>
      <c r="F2423" t="str">
        <f>VLOOKUP($D2423,metadata!$B$2:$S$450,3,FALSE)</f>
        <v>Geographic variation in photoperiodic response for the induction of pupal diapause in the Aristolochia-feeding butterfly Atrophaneura alcinous</v>
      </c>
      <c r="G2423" t="str">
        <f>VLOOKUP($D2423,metadata!$B$2:$S$450,4,FALSE)</f>
        <v>10.1303/aez.2005.347</v>
      </c>
      <c r="H2423" t="str">
        <f>VLOOKUP($D2423,metadata!$B$2:$S$450,5,FALSE)</f>
        <v>y</v>
      </c>
      <c r="I2423" t="str">
        <f>VLOOKUP($D2423,metadata!$B$2:$S$450,6,FALSE)</f>
        <v>a</v>
      </c>
      <c r="J2423" t="str">
        <f>VLOOKUP($D2423,metadata!$B$2:$S$450,7,FALSE)</f>
        <v>i</v>
      </c>
      <c r="K2423">
        <f>VLOOKUP($D2423,metadata!$B$2:$S$450,8,FALSE)</f>
        <v>7</v>
      </c>
      <c r="L2423">
        <f>VLOOKUP($D2423,metadata!$B$2:$S$450,9,FALSE)</f>
        <v>5</v>
      </c>
      <c r="M2423">
        <f>VLOOKUP($D2423,metadata!$B$2:$S$450,10,FALSE)</f>
        <v>0</v>
      </c>
      <c r="N2423" t="str">
        <f>VLOOKUP($D2423,metadata!$B$2:$S$450,11,FALSE)</f>
        <v>Atrophaneura alcinous</v>
      </c>
      <c r="O2423" t="str">
        <f>VLOOKUP($D2423,metadata!$B$2:$S$450,12,FALSE)</f>
        <v>lepidoptera</v>
      </c>
      <c r="P2423" t="str">
        <f>VLOOKUP($D2423,metadata!$B$2:$S$450,13,FALSE)</f>
        <v xml:space="preserve"> Fuchu</v>
      </c>
      <c r="Q2423">
        <f>VLOOKUP($D2423,metadata!$B$2:$S$450,14,FALSE)</f>
        <v>35.668968999999997</v>
      </c>
      <c r="R2423">
        <f>VLOOKUP($D2423,metadata!$B$2:$S$450,15,FALSE)</f>
        <v>139.47766899999999</v>
      </c>
      <c r="S2423">
        <f>VLOOKUP($D2423,metadata!$B$2:$S$450,16,FALSE)</f>
        <v>0.05</v>
      </c>
      <c r="T2423">
        <f>VLOOKUP($D2423,metadata!$B$2:$S$450,17,FALSE)</f>
        <v>50</v>
      </c>
      <c r="U2423">
        <f>VLOOKUP($D2423,metadata!$B$2:$S$450,18,FALSE)</f>
        <v>0</v>
      </c>
      <c r="V2423">
        <f>VLOOKUP($D2423,metadata!$B$2:$Z$450,19,FALSE)</f>
        <v>25</v>
      </c>
      <c r="W2423" t="str">
        <f>VLOOKUP($D2423,metadata!$B$2:$Z$450,20,FALSE)</f>
        <v>global average</v>
      </c>
      <c r="X2423">
        <f>VLOOKUP($D2423,metadata!$B$2:$Z$450,21,FALSE)</f>
        <v>0</v>
      </c>
      <c r="Y2423">
        <f>VLOOKUP($D2423,metadata!$B$2:$Z$450,22,FALSE)</f>
        <v>19</v>
      </c>
      <c r="Z2423">
        <f>VLOOKUP($D2423,metadata!$B$2:$Z$450,23,FALSE)</f>
        <v>0</v>
      </c>
      <c r="AA2423">
        <f>VLOOKUP($D2423,metadata!$B$2:$Z$450,24,FALSE)</f>
        <v>0</v>
      </c>
      <c r="AB2423">
        <f>VLOOKUP($D2423,metadata!$B$2:$Z$450,25,FALSE)</f>
        <v>0</v>
      </c>
    </row>
    <row r="2424" spans="3:28" x14ac:dyDescent="0.3">
      <c r="C2424">
        <v>2423</v>
      </c>
      <c r="D2424" s="11" t="str">
        <f t="shared" si="37"/>
        <v>19- Fuchu</v>
      </c>
      <c r="E2424" t="str">
        <f>VLOOKUP($D2424,metadata!$B$2:$S$450,2,FALSE)</f>
        <v>Kato, Y</v>
      </c>
      <c r="F2424" t="str">
        <f>VLOOKUP($D2424,metadata!$B$2:$S$450,3,FALSE)</f>
        <v>Geographic variation in photoperiodic response for the induction of pupal diapause in the Aristolochia-feeding butterfly Atrophaneura alcinous</v>
      </c>
      <c r="G2424" t="str">
        <f>VLOOKUP($D2424,metadata!$B$2:$S$450,4,FALSE)</f>
        <v>10.1303/aez.2005.347</v>
      </c>
      <c r="H2424" t="str">
        <f>VLOOKUP($D2424,metadata!$B$2:$S$450,5,FALSE)</f>
        <v>y</v>
      </c>
      <c r="I2424" t="str">
        <f>VLOOKUP($D2424,metadata!$B$2:$S$450,6,FALSE)</f>
        <v>a</v>
      </c>
      <c r="J2424" t="str">
        <f>VLOOKUP($D2424,metadata!$B$2:$S$450,7,FALSE)</f>
        <v>i</v>
      </c>
      <c r="K2424">
        <f>VLOOKUP($D2424,metadata!$B$2:$S$450,8,FALSE)</f>
        <v>7</v>
      </c>
      <c r="L2424">
        <f>VLOOKUP($D2424,metadata!$B$2:$S$450,9,FALSE)</f>
        <v>5</v>
      </c>
      <c r="M2424">
        <f>VLOOKUP($D2424,metadata!$B$2:$S$450,10,FALSE)</f>
        <v>0</v>
      </c>
      <c r="N2424" t="str">
        <f>VLOOKUP($D2424,metadata!$B$2:$S$450,11,FALSE)</f>
        <v>Atrophaneura alcinous</v>
      </c>
      <c r="O2424" t="str">
        <f>VLOOKUP($D2424,metadata!$B$2:$S$450,12,FALSE)</f>
        <v>lepidoptera</v>
      </c>
      <c r="P2424" t="str">
        <f>VLOOKUP($D2424,metadata!$B$2:$S$450,13,FALSE)</f>
        <v xml:space="preserve"> Fuchu</v>
      </c>
      <c r="Q2424">
        <f>VLOOKUP($D2424,metadata!$B$2:$S$450,14,FALSE)</f>
        <v>35.668968999999997</v>
      </c>
      <c r="R2424">
        <f>VLOOKUP($D2424,metadata!$B$2:$S$450,15,FALSE)</f>
        <v>139.47766899999999</v>
      </c>
      <c r="S2424">
        <f>VLOOKUP($D2424,metadata!$B$2:$S$450,16,FALSE)</f>
        <v>0.05</v>
      </c>
      <c r="T2424">
        <f>VLOOKUP($D2424,metadata!$B$2:$S$450,17,FALSE)</f>
        <v>50</v>
      </c>
      <c r="U2424">
        <f>VLOOKUP($D2424,metadata!$B$2:$S$450,18,FALSE)</f>
        <v>0</v>
      </c>
      <c r="V2424">
        <f>VLOOKUP($D2424,metadata!$B$2:$Z$450,19,FALSE)</f>
        <v>25</v>
      </c>
      <c r="W2424" t="str">
        <f>VLOOKUP($D2424,metadata!$B$2:$Z$450,20,FALSE)</f>
        <v>global average</v>
      </c>
      <c r="X2424">
        <f>VLOOKUP($D2424,metadata!$B$2:$Z$450,21,FALSE)</f>
        <v>0</v>
      </c>
      <c r="Y2424">
        <f>VLOOKUP($D2424,metadata!$B$2:$Z$450,22,FALSE)</f>
        <v>19</v>
      </c>
      <c r="Z2424">
        <f>VLOOKUP($D2424,metadata!$B$2:$Z$450,23,FALSE)</f>
        <v>0</v>
      </c>
      <c r="AA2424">
        <f>VLOOKUP($D2424,metadata!$B$2:$Z$450,24,FALSE)</f>
        <v>0</v>
      </c>
      <c r="AB2424">
        <f>VLOOKUP($D2424,metadata!$B$2:$Z$450,25,FALSE)</f>
        <v>0</v>
      </c>
    </row>
    <row r="2425" spans="3:28" x14ac:dyDescent="0.3">
      <c r="C2425">
        <v>2424</v>
      </c>
      <c r="D2425" s="11" t="str">
        <f t="shared" si="37"/>
        <v>19- Fuchu</v>
      </c>
      <c r="E2425" t="str">
        <f>VLOOKUP($D2425,metadata!$B$2:$S$450,2,FALSE)</f>
        <v>Kato, Y</v>
      </c>
      <c r="F2425" t="str">
        <f>VLOOKUP($D2425,metadata!$B$2:$S$450,3,FALSE)</f>
        <v>Geographic variation in photoperiodic response for the induction of pupal diapause in the Aristolochia-feeding butterfly Atrophaneura alcinous</v>
      </c>
      <c r="G2425" t="str">
        <f>VLOOKUP($D2425,metadata!$B$2:$S$450,4,FALSE)</f>
        <v>10.1303/aez.2005.347</v>
      </c>
      <c r="H2425" t="str">
        <f>VLOOKUP($D2425,metadata!$B$2:$S$450,5,FALSE)</f>
        <v>y</v>
      </c>
      <c r="I2425" t="str">
        <f>VLOOKUP($D2425,metadata!$B$2:$S$450,6,FALSE)</f>
        <v>a</v>
      </c>
      <c r="J2425" t="str">
        <f>VLOOKUP($D2425,metadata!$B$2:$S$450,7,FALSE)</f>
        <v>i</v>
      </c>
      <c r="K2425">
        <f>VLOOKUP($D2425,metadata!$B$2:$S$450,8,FALSE)</f>
        <v>7</v>
      </c>
      <c r="L2425">
        <f>VLOOKUP($D2425,metadata!$B$2:$S$450,9,FALSE)</f>
        <v>5</v>
      </c>
      <c r="M2425">
        <f>VLOOKUP($D2425,metadata!$B$2:$S$450,10,FALSE)</f>
        <v>0</v>
      </c>
      <c r="N2425" t="str">
        <f>VLOOKUP($D2425,metadata!$B$2:$S$450,11,FALSE)</f>
        <v>Atrophaneura alcinous</v>
      </c>
      <c r="O2425" t="str">
        <f>VLOOKUP($D2425,metadata!$B$2:$S$450,12,FALSE)</f>
        <v>lepidoptera</v>
      </c>
      <c r="P2425" t="str">
        <f>VLOOKUP($D2425,metadata!$B$2:$S$450,13,FALSE)</f>
        <v xml:space="preserve"> Fuchu</v>
      </c>
      <c r="Q2425">
        <f>VLOOKUP($D2425,metadata!$B$2:$S$450,14,FALSE)</f>
        <v>35.668968999999997</v>
      </c>
      <c r="R2425">
        <f>VLOOKUP($D2425,metadata!$B$2:$S$450,15,FALSE)</f>
        <v>139.47766899999999</v>
      </c>
      <c r="S2425">
        <f>VLOOKUP($D2425,metadata!$B$2:$S$450,16,FALSE)</f>
        <v>0.05</v>
      </c>
      <c r="T2425">
        <f>VLOOKUP($D2425,metadata!$B$2:$S$450,17,FALSE)</f>
        <v>50</v>
      </c>
      <c r="U2425">
        <f>VLOOKUP($D2425,metadata!$B$2:$S$450,18,FALSE)</f>
        <v>0</v>
      </c>
      <c r="V2425">
        <f>VLOOKUP($D2425,metadata!$B$2:$Z$450,19,FALSE)</f>
        <v>25</v>
      </c>
      <c r="W2425" t="str">
        <f>VLOOKUP($D2425,metadata!$B$2:$Z$450,20,FALSE)</f>
        <v>global average</v>
      </c>
      <c r="X2425">
        <f>VLOOKUP($D2425,metadata!$B$2:$Z$450,21,FALSE)</f>
        <v>0</v>
      </c>
      <c r="Y2425">
        <f>VLOOKUP($D2425,metadata!$B$2:$Z$450,22,FALSE)</f>
        <v>19</v>
      </c>
      <c r="Z2425">
        <f>VLOOKUP($D2425,metadata!$B$2:$Z$450,23,FALSE)</f>
        <v>0</v>
      </c>
      <c r="AA2425">
        <f>VLOOKUP($D2425,metadata!$B$2:$Z$450,24,FALSE)</f>
        <v>0</v>
      </c>
      <c r="AB2425">
        <f>VLOOKUP($D2425,metadata!$B$2:$Z$450,25,FALSE)</f>
        <v>0</v>
      </c>
    </row>
    <row r="2426" spans="3:28" x14ac:dyDescent="0.3">
      <c r="C2426">
        <v>2425</v>
      </c>
      <c r="D2426" s="11" t="str">
        <f t="shared" si="37"/>
        <v>19- Fuchu</v>
      </c>
      <c r="E2426" t="str">
        <f>VLOOKUP($D2426,metadata!$B$2:$S$450,2,FALSE)</f>
        <v>Kato, Y</v>
      </c>
      <c r="F2426" t="str">
        <f>VLOOKUP($D2426,metadata!$B$2:$S$450,3,FALSE)</f>
        <v>Geographic variation in photoperiodic response for the induction of pupal diapause in the Aristolochia-feeding butterfly Atrophaneura alcinous</v>
      </c>
      <c r="G2426" t="str">
        <f>VLOOKUP($D2426,metadata!$B$2:$S$450,4,FALSE)</f>
        <v>10.1303/aez.2005.347</v>
      </c>
      <c r="H2426" t="str">
        <f>VLOOKUP($D2426,metadata!$B$2:$S$450,5,FALSE)</f>
        <v>y</v>
      </c>
      <c r="I2426" t="str">
        <f>VLOOKUP($D2426,metadata!$B$2:$S$450,6,FALSE)</f>
        <v>a</v>
      </c>
      <c r="J2426" t="str">
        <f>VLOOKUP($D2426,metadata!$B$2:$S$450,7,FALSE)</f>
        <v>i</v>
      </c>
      <c r="K2426">
        <f>VLOOKUP($D2426,metadata!$B$2:$S$450,8,FALSE)</f>
        <v>7</v>
      </c>
      <c r="L2426">
        <f>VLOOKUP($D2426,metadata!$B$2:$S$450,9,FALSE)</f>
        <v>5</v>
      </c>
      <c r="M2426">
        <f>VLOOKUP($D2426,metadata!$B$2:$S$450,10,FALSE)</f>
        <v>0</v>
      </c>
      <c r="N2426" t="str">
        <f>VLOOKUP($D2426,metadata!$B$2:$S$450,11,FALSE)</f>
        <v>Atrophaneura alcinous</v>
      </c>
      <c r="O2426" t="str">
        <f>VLOOKUP($D2426,metadata!$B$2:$S$450,12,FALSE)</f>
        <v>lepidoptera</v>
      </c>
      <c r="P2426" t="str">
        <f>VLOOKUP($D2426,metadata!$B$2:$S$450,13,FALSE)</f>
        <v xml:space="preserve"> Fuchu</v>
      </c>
      <c r="Q2426">
        <f>VLOOKUP($D2426,metadata!$B$2:$S$450,14,FALSE)</f>
        <v>35.668968999999997</v>
      </c>
      <c r="R2426">
        <f>VLOOKUP($D2426,metadata!$B$2:$S$450,15,FALSE)</f>
        <v>139.47766899999999</v>
      </c>
      <c r="S2426">
        <f>VLOOKUP($D2426,metadata!$B$2:$S$450,16,FALSE)</f>
        <v>0.05</v>
      </c>
      <c r="T2426">
        <f>VLOOKUP($D2426,metadata!$B$2:$S$450,17,FALSE)</f>
        <v>50</v>
      </c>
      <c r="U2426">
        <f>VLOOKUP($D2426,metadata!$B$2:$S$450,18,FALSE)</f>
        <v>0</v>
      </c>
      <c r="V2426">
        <f>VLOOKUP($D2426,metadata!$B$2:$Z$450,19,FALSE)</f>
        <v>25</v>
      </c>
      <c r="W2426" t="str">
        <f>VLOOKUP($D2426,metadata!$B$2:$Z$450,20,FALSE)</f>
        <v>global average</v>
      </c>
      <c r="X2426">
        <f>VLOOKUP($D2426,metadata!$B$2:$Z$450,21,FALSE)</f>
        <v>0</v>
      </c>
      <c r="Y2426">
        <f>VLOOKUP($D2426,metadata!$B$2:$Z$450,22,FALSE)</f>
        <v>19</v>
      </c>
      <c r="Z2426">
        <f>VLOOKUP($D2426,metadata!$B$2:$Z$450,23,FALSE)</f>
        <v>0</v>
      </c>
      <c r="AA2426">
        <f>VLOOKUP($D2426,metadata!$B$2:$Z$450,24,FALSE)</f>
        <v>0</v>
      </c>
      <c r="AB2426">
        <f>VLOOKUP($D2426,metadata!$B$2:$Z$450,25,FALSE)</f>
        <v>0</v>
      </c>
    </row>
    <row r="2427" spans="3:28" x14ac:dyDescent="0.3">
      <c r="C2427">
        <v>2426</v>
      </c>
      <c r="D2427" s="11" t="str">
        <f t="shared" si="37"/>
        <v>19- Fuchu</v>
      </c>
      <c r="E2427" t="str">
        <f>VLOOKUP($D2427,metadata!$B$2:$S$450,2,FALSE)</f>
        <v>Kato, Y</v>
      </c>
      <c r="F2427" t="str">
        <f>VLOOKUP($D2427,metadata!$B$2:$S$450,3,FALSE)</f>
        <v>Geographic variation in photoperiodic response for the induction of pupal diapause in the Aristolochia-feeding butterfly Atrophaneura alcinous</v>
      </c>
      <c r="G2427" t="str">
        <f>VLOOKUP($D2427,metadata!$B$2:$S$450,4,FALSE)</f>
        <v>10.1303/aez.2005.347</v>
      </c>
      <c r="H2427" t="str">
        <f>VLOOKUP($D2427,metadata!$B$2:$S$450,5,FALSE)</f>
        <v>y</v>
      </c>
      <c r="I2427" t="str">
        <f>VLOOKUP($D2427,metadata!$B$2:$S$450,6,FALSE)</f>
        <v>a</v>
      </c>
      <c r="J2427" t="str">
        <f>VLOOKUP($D2427,metadata!$B$2:$S$450,7,FALSE)</f>
        <v>i</v>
      </c>
      <c r="K2427">
        <f>VLOOKUP($D2427,metadata!$B$2:$S$450,8,FALSE)</f>
        <v>7</v>
      </c>
      <c r="L2427">
        <f>VLOOKUP($D2427,metadata!$B$2:$S$450,9,FALSE)</f>
        <v>5</v>
      </c>
      <c r="M2427">
        <f>VLOOKUP($D2427,metadata!$B$2:$S$450,10,FALSE)</f>
        <v>0</v>
      </c>
      <c r="N2427" t="str">
        <f>VLOOKUP($D2427,metadata!$B$2:$S$450,11,FALSE)</f>
        <v>Atrophaneura alcinous</v>
      </c>
      <c r="O2427" t="str">
        <f>VLOOKUP($D2427,metadata!$B$2:$S$450,12,FALSE)</f>
        <v>lepidoptera</v>
      </c>
      <c r="P2427" t="str">
        <f>VLOOKUP($D2427,metadata!$B$2:$S$450,13,FALSE)</f>
        <v xml:space="preserve"> Fuchu</v>
      </c>
      <c r="Q2427">
        <f>VLOOKUP($D2427,metadata!$B$2:$S$450,14,FALSE)</f>
        <v>35.668968999999997</v>
      </c>
      <c r="R2427">
        <f>VLOOKUP($D2427,metadata!$B$2:$S$450,15,FALSE)</f>
        <v>139.47766899999999</v>
      </c>
      <c r="S2427">
        <f>VLOOKUP($D2427,metadata!$B$2:$S$450,16,FALSE)</f>
        <v>0.05</v>
      </c>
      <c r="T2427">
        <f>VLOOKUP($D2427,metadata!$B$2:$S$450,17,FALSE)</f>
        <v>50</v>
      </c>
      <c r="U2427">
        <f>VLOOKUP($D2427,metadata!$B$2:$S$450,18,FALSE)</f>
        <v>0</v>
      </c>
      <c r="V2427">
        <f>VLOOKUP($D2427,metadata!$B$2:$Z$450,19,FALSE)</f>
        <v>25</v>
      </c>
      <c r="W2427" t="str">
        <f>VLOOKUP($D2427,metadata!$B$2:$Z$450,20,FALSE)</f>
        <v>global average</v>
      </c>
      <c r="X2427">
        <f>VLOOKUP($D2427,metadata!$B$2:$Z$450,21,FALSE)</f>
        <v>0</v>
      </c>
      <c r="Y2427">
        <f>VLOOKUP($D2427,metadata!$B$2:$Z$450,22,FALSE)</f>
        <v>19</v>
      </c>
      <c r="Z2427">
        <f>VLOOKUP($D2427,metadata!$B$2:$Z$450,23,FALSE)</f>
        <v>0</v>
      </c>
      <c r="AA2427">
        <f>VLOOKUP($D2427,metadata!$B$2:$Z$450,24,FALSE)</f>
        <v>0</v>
      </c>
      <c r="AB2427">
        <f>VLOOKUP($D2427,metadata!$B$2:$Z$450,25,FALSE)</f>
        <v>0</v>
      </c>
    </row>
    <row r="2428" spans="3:28" x14ac:dyDescent="0.3">
      <c r="C2428">
        <v>2427</v>
      </c>
      <c r="D2428" s="11" t="str">
        <f t="shared" si="37"/>
        <v>19- Fuchu</v>
      </c>
      <c r="E2428" t="str">
        <f>VLOOKUP($D2428,metadata!$B$2:$S$450,2,FALSE)</f>
        <v>Kato, Y</v>
      </c>
      <c r="F2428" t="str">
        <f>VLOOKUP($D2428,metadata!$B$2:$S$450,3,FALSE)</f>
        <v>Geographic variation in photoperiodic response for the induction of pupal diapause in the Aristolochia-feeding butterfly Atrophaneura alcinous</v>
      </c>
      <c r="G2428" t="str">
        <f>VLOOKUP($D2428,metadata!$B$2:$S$450,4,FALSE)</f>
        <v>10.1303/aez.2005.347</v>
      </c>
      <c r="H2428" t="str">
        <f>VLOOKUP($D2428,metadata!$B$2:$S$450,5,FALSE)</f>
        <v>y</v>
      </c>
      <c r="I2428" t="str">
        <f>VLOOKUP($D2428,metadata!$B$2:$S$450,6,FALSE)</f>
        <v>a</v>
      </c>
      <c r="J2428" t="str">
        <f>VLOOKUP($D2428,metadata!$B$2:$S$450,7,FALSE)</f>
        <v>i</v>
      </c>
      <c r="K2428">
        <f>VLOOKUP($D2428,metadata!$B$2:$S$450,8,FALSE)</f>
        <v>7</v>
      </c>
      <c r="L2428">
        <f>VLOOKUP($D2428,metadata!$B$2:$S$450,9,FALSE)</f>
        <v>5</v>
      </c>
      <c r="M2428">
        <f>VLOOKUP($D2428,metadata!$B$2:$S$450,10,FALSE)</f>
        <v>0</v>
      </c>
      <c r="N2428" t="str">
        <f>VLOOKUP($D2428,metadata!$B$2:$S$450,11,FALSE)</f>
        <v>Atrophaneura alcinous</v>
      </c>
      <c r="O2428" t="str">
        <f>VLOOKUP($D2428,metadata!$B$2:$S$450,12,FALSE)</f>
        <v>lepidoptera</v>
      </c>
      <c r="P2428" t="str">
        <f>VLOOKUP($D2428,metadata!$B$2:$S$450,13,FALSE)</f>
        <v xml:space="preserve"> Fuchu</v>
      </c>
      <c r="Q2428">
        <f>VLOOKUP($D2428,metadata!$B$2:$S$450,14,FALSE)</f>
        <v>35.668968999999997</v>
      </c>
      <c r="R2428">
        <f>VLOOKUP($D2428,metadata!$B$2:$S$450,15,FALSE)</f>
        <v>139.47766899999999</v>
      </c>
      <c r="S2428">
        <f>VLOOKUP($D2428,metadata!$B$2:$S$450,16,FALSE)</f>
        <v>0.05</v>
      </c>
      <c r="T2428">
        <f>VLOOKUP($D2428,metadata!$B$2:$S$450,17,FALSE)</f>
        <v>50</v>
      </c>
      <c r="U2428">
        <f>VLOOKUP($D2428,metadata!$B$2:$S$450,18,FALSE)</f>
        <v>0</v>
      </c>
      <c r="V2428">
        <f>VLOOKUP($D2428,metadata!$B$2:$Z$450,19,FALSE)</f>
        <v>25</v>
      </c>
      <c r="W2428" t="str">
        <f>VLOOKUP($D2428,metadata!$B$2:$Z$450,20,FALSE)</f>
        <v>global average</v>
      </c>
      <c r="X2428">
        <f>VLOOKUP($D2428,metadata!$B$2:$Z$450,21,FALSE)</f>
        <v>0</v>
      </c>
      <c r="Y2428">
        <f>VLOOKUP($D2428,metadata!$B$2:$Z$450,22,FALSE)</f>
        <v>19</v>
      </c>
      <c r="Z2428">
        <f>VLOOKUP($D2428,metadata!$B$2:$Z$450,23,FALSE)</f>
        <v>0</v>
      </c>
      <c r="AA2428">
        <f>VLOOKUP($D2428,metadata!$B$2:$Z$450,24,FALSE)</f>
        <v>0</v>
      </c>
      <c r="AB2428">
        <f>VLOOKUP($D2428,metadata!$B$2:$Z$450,25,FALSE)</f>
        <v>0</v>
      </c>
    </row>
    <row r="2429" spans="3:28" x14ac:dyDescent="0.3">
      <c r="C2429">
        <v>2428</v>
      </c>
      <c r="D2429" s="11" t="str">
        <f t="shared" si="37"/>
        <v>19- Fuchu</v>
      </c>
      <c r="E2429" t="str">
        <f>VLOOKUP($D2429,metadata!$B$2:$S$450,2,FALSE)</f>
        <v>Kato, Y</v>
      </c>
      <c r="F2429" t="str">
        <f>VLOOKUP($D2429,metadata!$B$2:$S$450,3,FALSE)</f>
        <v>Geographic variation in photoperiodic response for the induction of pupal diapause in the Aristolochia-feeding butterfly Atrophaneura alcinous</v>
      </c>
      <c r="G2429" t="str">
        <f>VLOOKUP($D2429,metadata!$B$2:$S$450,4,FALSE)</f>
        <v>10.1303/aez.2005.347</v>
      </c>
      <c r="H2429" t="str">
        <f>VLOOKUP($D2429,metadata!$B$2:$S$450,5,FALSE)</f>
        <v>y</v>
      </c>
      <c r="I2429" t="str">
        <f>VLOOKUP($D2429,metadata!$B$2:$S$450,6,FALSE)</f>
        <v>a</v>
      </c>
      <c r="J2429" t="str">
        <f>VLOOKUP($D2429,metadata!$B$2:$S$450,7,FALSE)</f>
        <v>i</v>
      </c>
      <c r="K2429">
        <f>VLOOKUP($D2429,metadata!$B$2:$S$450,8,FALSE)</f>
        <v>7</v>
      </c>
      <c r="L2429">
        <f>VLOOKUP($D2429,metadata!$B$2:$S$450,9,FALSE)</f>
        <v>5</v>
      </c>
      <c r="M2429">
        <f>VLOOKUP($D2429,metadata!$B$2:$S$450,10,FALSE)</f>
        <v>0</v>
      </c>
      <c r="N2429" t="str">
        <f>VLOOKUP($D2429,metadata!$B$2:$S$450,11,FALSE)</f>
        <v>Atrophaneura alcinous</v>
      </c>
      <c r="O2429" t="str">
        <f>VLOOKUP($D2429,metadata!$B$2:$S$450,12,FALSE)</f>
        <v>lepidoptera</v>
      </c>
      <c r="P2429" t="str">
        <f>VLOOKUP($D2429,metadata!$B$2:$S$450,13,FALSE)</f>
        <v xml:space="preserve"> Fuchu</v>
      </c>
      <c r="Q2429">
        <f>VLOOKUP($D2429,metadata!$B$2:$S$450,14,FALSE)</f>
        <v>35.668968999999997</v>
      </c>
      <c r="R2429">
        <f>VLOOKUP($D2429,metadata!$B$2:$S$450,15,FALSE)</f>
        <v>139.47766899999999</v>
      </c>
      <c r="S2429">
        <f>VLOOKUP($D2429,metadata!$B$2:$S$450,16,FALSE)</f>
        <v>0.05</v>
      </c>
      <c r="T2429">
        <f>VLOOKUP($D2429,metadata!$B$2:$S$450,17,FALSE)</f>
        <v>50</v>
      </c>
      <c r="U2429">
        <f>VLOOKUP($D2429,metadata!$B$2:$S$450,18,FALSE)</f>
        <v>0</v>
      </c>
      <c r="V2429">
        <f>VLOOKUP($D2429,metadata!$B$2:$Z$450,19,FALSE)</f>
        <v>25</v>
      </c>
      <c r="W2429" t="str">
        <f>VLOOKUP($D2429,metadata!$B$2:$Z$450,20,FALSE)</f>
        <v>global average</v>
      </c>
      <c r="X2429">
        <f>VLOOKUP($D2429,metadata!$B$2:$Z$450,21,FALSE)</f>
        <v>0</v>
      </c>
      <c r="Y2429">
        <f>VLOOKUP($D2429,metadata!$B$2:$Z$450,22,FALSE)</f>
        <v>19</v>
      </c>
      <c r="Z2429">
        <f>VLOOKUP($D2429,metadata!$B$2:$Z$450,23,FALSE)</f>
        <v>0</v>
      </c>
      <c r="AA2429">
        <f>VLOOKUP($D2429,metadata!$B$2:$Z$450,24,FALSE)</f>
        <v>0</v>
      </c>
      <c r="AB2429">
        <f>VLOOKUP($D2429,metadata!$B$2:$Z$450,25,FALSE)</f>
        <v>0</v>
      </c>
    </row>
    <row r="2430" spans="3:28" x14ac:dyDescent="0.3">
      <c r="C2430">
        <v>2429</v>
      </c>
      <c r="D2430" s="11" t="str">
        <f t="shared" si="37"/>
        <v>19- Fuchu</v>
      </c>
      <c r="E2430" t="str">
        <f>VLOOKUP($D2430,metadata!$B$2:$S$450,2,FALSE)</f>
        <v>Kato, Y</v>
      </c>
      <c r="F2430" t="str">
        <f>VLOOKUP($D2430,metadata!$B$2:$S$450,3,FALSE)</f>
        <v>Geographic variation in photoperiodic response for the induction of pupal diapause in the Aristolochia-feeding butterfly Atrophaneura alcinous</v>
      </c>
      <c r="G2430" t="str">
        <f>VLOOKUP($D2430,metadata!$B$2:$S$450,4,FALSE)</f>
        <v>10.1303/aez.2005.347</v>
      </c>
      <c r="H2430" t="str">
        <f>VLOOKUP($D2430,metadata!$B$2:$S$450,5,FALSE)</f>
        <v>y</v>
      </c>
      <c r="I2430" t="str">
        <f>VLOOKUP($D2430,metadata!$B$2:$S$450,6,FALSE)</f>
        <v>a</v>
      </c>
      <c r="J2430" t="str">
        <f>VLOOKUP($D2430,metadata!$B$2:$S$450,7,FALSE)</f>
        <v>i</v>
      </c>
      <c r="K2430">
        <f>VLOOKUP($D2430,metadata!$B$2:$S$450,8,FALSE)</f>
        <v>7</v>
      </c>
      <c r="L2430">
        <f>VLOOKUP($D2430,metadata!$B$2:$S$450,9,FALSE)</f>
        <v>5</v>
      </c>
      <c r="M2430">
        <f>VLOOKUP($D2430,metadata!$B$2:$S$450,10,FALSE)</f>
        <v>0</v>
      </c>
      <c r="N2430" t="str">
        <f>VLOOKUP($D2430,metadata!$B$2:$S$450,11,FALSE)</f>
        <v>Atrophaneura alcinous</v>
      </c>
      <c r="O2430" t="str">
        <f>VLOOKUP($D2430,metadata!$B$2:$S$450,12,FALSE)</f>
        <v>lepidoptera</v>
      </c>
      <c r="P2430" t="str">
        <f>VLOOKUP($D2430,metadata!$B$2:$S$450,13,FALSE)</f>
        <v xml:space="preserve"> Fuchu</v>
      </c>
      <c r="Q2430">
        <f>VLOOKUP($D2430,metadata!$B$2:$S$450,14,FALSE)</f>
        <v>35.668968999999997</v>
      </c>
      <c r="R2430">
        <f>VLOOKUP($D2430,metadata!$B$2:$S$450,15,FALSE)</f>
        <v>139.47766899999999</v>
      </c>
      <c r="S2430">
        <f>VLOOKUP($D2430,metadata!$B$2:$S$450,16,FALSE)</f>
        <v>0.05</v>
      </c>
      <c r="T2430">
        <f>VLOOKUP($D2430,metadata!$B$2:$S$450,17,FALSE)</f>
        <v>50</v>
      </c>
      <c r="U2430">
        <f>VLOOKUP($D2430,metadata!$B$2:$S$450,18,FALSE)</f>
        <v>0</v>
      </c>
      <c r="V2430">
        <f>VLOOKUP($D2430,metadata!$B$2:$Z$450,19,FALSE)</f>
        <v>25</v>
      </c>
      <c r="W2430" t="str">
        <f>VLOOKUP($D2430,metadata!$B$2:$Z$450,20,FALSE)</f>
        <v>global average</v>
      </c>
      <c r="X2430">
        <f>VLOOKUP($D2430,metadata!$B$2:$Z$450,21,FALSE)</f>
        <v>0</v>
      </c>
      <c r="Y2430">
        <f>VLOOKUP($D2430,metadata!$B$2:$Z$450,22,FALSE)</f>
        <v>19</v>
      </c>
      <c r="Z2430">
        <f>VLOOKUP($D2430,metadata!$B$2:$Z$450,23,FALSE)</f>
        <v>0</v>
      </c>
      <c r="AA2430">
        <f>VLOOKUP($D2430,metadata!$B$2:$Z$450,24,FALSE)</f>
        <v>0</v>
      </c>
      <c r="AB2430">
        <f>VLOOKUP($D2430,metadata!$B$2:$Z$450,25,FALSE)</f>
        <v>0</v>
      </c>
    </row>
    <row r="2431" spans="3:28" x14ac:dyDescent="0.3">
      <c r="C2431">
        <v>2430</v>
      </c>
      <c r="D2431" s="11" t="str">
        <f t="shared" si="37"/>
        <v>19- Fuchu</v>
      </c>
      <c r="E2431" t="str">
        <f>VLOOKUP($D2431,metadata!$B$2:$S$450,2,FALSE)</f>
        <v>Kato, Y</v>
      </c>
      <c r="F2431" t="str">
        <f>VLOOKUP($D2431,metadata!$B$2:$S$450,3,FALSE)</f>
        <v>Geographic variation in photoperiodic response for the induction of pupal diapause in the Aristolochia-feeding butterfly Atrophaneura alcinous</v>
      </c>
      <c r="G2431" t="str">
        <f>VLOOKUP($D2431,metadata!$B$2:$S$450,4,FALSE)</f>
        <v>10.1303/aez.2005.347</v>
      </c>
      <c r="H2431" t="str">
        <f>VLOOKUP($D2431,metadata!$B$2:$S$450,5,FALSE)</f>
        <v>y</v>
      </c>
      <c r="I2431" t="str">
        <f>VLOOKUP($D2431,metadata!$B$2:$S$450,6,FALSE)</f>
        <v>a</v>
      </c>
      <c r="J2431" t="str">
        <f>VLOOKUP($D2431,metadata!$B$2:$S$450,7,FALSE)</f>
        <v>i</v>
      </c>
      <c r="K2431">
        <f>VLOOKUP($D2431,metadata!$B$2:$S$450,8,FALSE)</f>
        <v>7</v>
      </c>
      <c r="L2431">
        <f>VLOOKUP($D2431,metadata!$B$2:$S$450,9,FALSE)</f>
        <v>5</v>
      </c>
      <c r="M2431">
        <f>VLOOKUP($D2431,metadata!$B$2:$S$450,10,FALSE)</f>
        <v>0</v>
      </c>
      <c r="N2431" t="str">
        <f>VLOOKUP($D2431,metadata!$B$2:$S$450,11,FALSE)</f>
        <v>Atrophaneura alcinous</v>
      </c>
      <c r="O2431" t="str">
        <f>VLOOKUP($D2431,metadata!$B$2:$S$450,12,FALSE)</f>
        <v>lepidoptera</v>
      </c>
      <c r="P2431" t="str">
        <f>VLOOKUP($D2431,metadata!$B$2:$S$450,13,FALSE)</f>
        <v xml:space="preserve"> Fuchu</v>
      </c>
      <c r="Q2431">
        <f>VLOOKUP($D2431,metadata!$B$2:$S$450,14,FALSE)</f>
        <v>35.668968999999997</v>
      </c>
      <c r="R2431">
        <f>VLOOKUP($D2431,metadata!$B$2:$S$450,15,FALSE)</f>
        <v>139.47766899999999</v>
      </c>
      <c r="S2431">
        <f>VLOOKUP($D2431,metadata!$B$2:$S$450,16,FALSE)</f>
        <v>0.05</v>
      </c>
      <c r="T2431">
        <f>VLOOKUP($D2431,metadata!$B$2:$S$450,17,FALSE)</f>
        <v>50</v>
      </c>
      <c r="U2431">
        <f>VLOOKUP($D2431,metadata!$B$2:$S$450,18,FALSE)</f>
        <v>0</v>
      </c>
      <c r="V2431">
        <f>VLOOKUP($D2431,metadata!$B$2:$Z$450,19,FALSE)</f>
        <v>25</v>
      </c>
      <c r="W2431" t="str">
        <f>VLOOKUP($D2431,metadata!$B$2:$Z$450,20,FALSE)</f>
        <v>global average</v>
      </c>
      <c r="X2431">
        <f>VLOOKUP($D2431,metadata!$B$2:$Z$450,21,FALSE)</f>
        <v>0</v>
      </c>
      <c r="Y2431">
        <f>VLOOKUP($D2431,metadata!$B$2:$Z$450,22,FALSE)</f>
        <v>19</v>
      </c>
      <c r="Z2431">
        <f>VLOOKUP($D2431,metadata!$B$2:$Z$450,23,FALSE)</f>
        <v>0</v>
      </c>
      <c r="AA2431">
        <f>VLOOKUP($D2431,metadata!$B$2:$Z$450,24,FALSE)</f>
        <v>0</v>
      </c>
      <c r="AB2431">
        <f>VLOOKUP($D2431,metadata!$B$2:$Z$450,25,FALSE)</f>
        <v>0</v>
      </c>
    </row>
    <row r="2432" spans="3:28" x14ac:dyDescent="0.3">
      <c r="C2432">
        <v>2431</v>
      </c>
      <c r="D2432" s="11" t="str">
        <f t="shared" si="37"/>
        <v>19- Fuchu</v>
      </c>
      <c r="E2432" t="str">
        <f>VLOOKUP($D2432,metadata!$B$2:$S$450,2,FALSE)</f>
        <v>Kato, Y</v>
      </c>
      <c r="F2432" t="str">
        <f>VLOOKUP($D2432,metadata!$B$2:$S$450,3,FALSE)</f>
        <v>Geographic variation in photoperiodic response for the induction of pupal diapause in the Aristolochia-feeding butterfly Atrophaneura alcinous</v>
      </c>
      <c r="G2432" t="str">
        <f>VLOOKUP($D2432,metadata!$B$2:$S$450,4,FALSE)</f>
        <v>10.1303/aez.2005.347</v>
      </c>
      <c r="H2432" t="str">
        <f>VLOOKUP($D2432,metadata!$B$2:$S$450,5,FALSE)</f>
        <v>y</v>
      </c>
      <c r="I2432" t="str">
        <f>VLOOKUP($D2432,metadata!$B$2:$S$450,6,FALSE)</f>
        <v>a</v>
      </c>
      <c r="J2432" t="str">
        <f>VLOOKUP($D2432,metadata!$B$2:$S$450,7,FALSE)</f>
        <v>i</v>
      </c>
      <c r="K2432">
        <f>VLOOKUP($D2432,metadata!$B$2:$S$450,8,FALSE)</f>
        <v>7</v>
      </c>
      <c r="L2432">
        <f>VLOOKUP($D2432,metadata!$B$2:$S$450,9,FALSE)</f>
        <v>5</v>
      </c>
      <c r="M2432">
        <f>VLOOKUP($D2432,metadata!$B$2:$S$450,10,FALSE)</f>
        <v>0</v>
      </c>
      <c r="N2432" t="str">
        <f>VLOOKUP($D2432,metadata!$B$2:$S$450,11,FALSE)</f>
        <v>Atrophaneura alcinous</v>
      </c>
      <c r="O2432" t="str">
        <f>VLOOKUP($D2432,metadata!$B$2:$S$450,12,FALSE)</f>
        <v>lepidoptera</v>
      </c>
      <c r="P2432" t="str">
        <f>VLOOKUP($D2432,metadata!$B$2:$S$450,13,FALSE)</f>
        <v xml:space="preserve"> Fuchu</v>
      </c>
      <c r="Q2432">
        <f>VLOOKUP($D2432,metadata!$B$2:$S$450,14,FALSE)</f>
        <v>35.668968999999997</v>
      </c>
      <c r="R2432">
        <f>VLOOKUP($D2432,metadata!$B$2:$S$450,15,FALSE)</f>
        <v>139.47766899999999</v>
      </c>
      <c r="S2432">
        <f>VLOOKUP($D2432,metadata!$B$2:$S$450,16,FALSE)</f>
        <v>0.05</v>
      </c>
      <c r="T2432">
        <f>VLOOKUP($D2432,metadata!$B$2:$S$450,17,FALSE)</f>
        <v>50</v>
      </c>
      <c r="U2432">
        <f>VLOOKUP($D2432,metadata!$B$2:$S$450,18,FALSE)</f>
        <v>0</v>
      </c>
      <c r="V2432">
        <f>VLOOKUP($D2432,metadata!$B$2:$Z$450,19,FALSE)</f>
        <v>25</v>
      </c>
      <c r="W2432" t="str">
        <f>VLOOKUP($D2432,metadata!$B$2:$Z$450,20,FALSE)</f>
        <v>global average</v>
      </c>
      <c r="X2432">
        <f>VLOOKUP($D2432,metadata!$B$2:$Z$450,21,FALSE)</f>
        <v>0</v>
      </c>
      <c r="Y2432">
        <f>VLOOKUP($D2432,metadata!$B$2:$Z$450,22,FALSE)</f>
        <v>19</v>
      </c>
      <c r="Z2432">
        <f>VLOOKUP($D2432,metadata!$B$2:$Z$450,23,FALSE)</f>
        <v>0</v>
      </c>
      <c r="AA2432">
        <f>VLOOKUP($D2432,metadata!$B$2:$Z$450,24,FALSE)</f>
        <v>0</v>
      </c>
      <c r="AB2432">
        <f>VLOOKUP($D2432,metadata!$B$2:$Z$450,25,FALSE)</f>
        <v>0</v>
      </c>
    </row>
    <row r="2433" spans="3:28" x14ac:dyDescent="0.3">
      <c r="C2433">
        <v>2432</v>
      </c>
      <c r="D2433" s="11" t="str">
        <f t="shared" si="37"/>
        <v>19- Fuchu</v>
      </c>
      <c r="E2433" t="str">
        <f>VLOOKUP($D2433,metadata!$B$2:$S$450,2,FALSE)</f>
        <v>Kato, Y</v>
      </c>
      <c r="F2433" t="str">
        <f>VLOOKUP($D2433,metadata!$B$2:$S$450,3,FALSE)</f>
        <v>Geographic variation in photoperiodic response for the induction of pupal diapause in the Aristolochia-feeding butterfly Atrophaneura alcinous</v>
      </c>
      <c r="G2433" t="str">
        <f>VLOOKUP($D2433,metadata!$B$2:$S$450,4,FALSE)</f>
        <v>10.1303/aez.2005.347</v>
      </c>
      <c r="H2433" t="str">
        <f>VLOOKUP($D2433,metadata!$B$2:$S$450,5,FALSE)</f>
        <v>y</v>
      </c>
      <c r="I2433" t="str">
        <f>VLOOKUP($D2433,metadata!$B$2:$S$450,6,FALSE)</f>
        <v>a</v>
      </c>
      <c r="J2433" t="str">
        <f>VLOOKUP($D2433,metadata!$B$2:$S$450,7,FALSE)</f>
        <v>i</v>
      </c>
      <c r="K2433">
        <f>VLOOKUP($D2433,metadata!$B$2:$S$450,8,FALSE)</f>
        <v>7</v>
      </c>
      <c r="L2433">
        <f>VLOOKUP($D2433,metadata!$B$2:$S$450,9,FALSE)</f>
        <v>5</v>
      </c>
      <c r="M2433">
        <f>VLOOKUP($D2433,metadata!$B$2:$S$450,10,FALSE)</f>
        <v>0</v>
      </c>
      <c r="N2433" t="str">
        <f>VLOOKUP($D2433,metadata!$B$2:$S$450,11,FALSE)</f>
        <v>Atrophaneura alcinous</v>
      </c>
      <c r="O2433" t="str">
        <f>VLOOKUP($D2433,metadata!$B$2:$S$450,12,FALSE)</f>
        <v>lepidoptera</v>
      </c>
      <c r="P2433" t="str">
        <f>VLOOKUP($D2433,metadata!$B$2:$S$450,13,FALSE)</f>
        <v xml:space="preserve"> Fuchu</v>
      </c>
      <c r="Q2433">
        <f>VLOOKUP($D2433,metadata!$B$2:$S$450,14,FALSE)</f>
        <v>35.668968999999997</v>
      </c>
      <c r="R2433">
        <f>VLOOKUP($D2433,metadata!$B$2:$S$450,15,FALSE)</f>
        <v>139.47766899999999</v>
      </c>
      <c r="S2433">
        <f>VLOOKUP($D2433,metadata!$B$2:$S$450,16,FALSE)</f>
        <v>0.05</v>
      </c>
      <c r="T2433">
        <f>VLOOKUP($D2433,metadata!$B$2:$S$450,17,FALSE)</f>
        <v>50</v>
      </c>
      <c r="U2433">
        <f>VLOOKUP($D2433,metadata!$B$2:$S$450,18,FALSE)</f>
        <v>0</v>
      </c>
      <c r="V2433">
        <f>VLOOKUP($D2433,metadata!$B$2:$Z$450,19,FALSE)</f>
        <v>25</v>
      </c>
      <c r="W2433" t="str">
        <f>VLOOKUP($D2433,metadata!$B$2:$Z$450,20,FALSE)</f>
        <v>global average</v>
      </c>
      <c r="X2433">
        <f>VLOOKUP($D2433,metadata!$B$2:$Z$450,21,FALSE)</f>
        <v>0</v>
      </c>
      <c r="Y2433">
        <f>VLOOKUP($D2433,metadata!$B$2:$Z$450,22,FALSE)</f>
        <v>19</v>
      </c>
      <c r="Z2433">
        <f>VLOOKUP($D2433,metadata!$B$2:$Z$450,23,FALSE)</f>
        <v>0</v>
      </c>
      <c r="AA2433">
        <f>VLOOKUP($D2433,metadata!$B$2:$Z$450,24,FALSE)</f>
        <v>0</v>
      </c>
      <c r="AB2433">
        <f>VLOOKUP($D2433,metadata!$B$2:$Z$450,25,FALSE)</f>
        <v>0</v>
      </c>
    </row>
    <row r="2434" spans="3:28" x14ac:dyDescent="0.3">
      <c r="C2434">
        <v>2433</v>
      </c>
      <c r="D2434" s="11" t="str">
        <f t="shared" si="37"/>
        <v>19- Fuchu</v>
      </c>
      <c r="E2434" t="str">
        <f>VLOOKUP($D2434,metadata!$B$2:$S$450,2,FALSE)</f>
        <v>Kato, Y</v>
      </c>
      <c r="F2434" t="str">
        <f>VLOOKUP($D2434,metadata!$B$2:$S$450,3,FALSE)</f>
        <v>Geographic variation in photoperiodic response for the induction of pupal diapause in the Aristolochia-feeding butterfly Atrophaneura alcinous</v>
      </c>
      <c r="G2434" t="str">
        <f>VLOOKUP($D2434,metadata!$B$2:$S$450,4,FALSE)</f>
        <v>10.1303/aez.2005.347</v>
      </c>
      <c r="H2434" t="str">
        <f>VLOOKUP($D2434,metadata!$B$2:$S$450,5,FALSE)</f>
        <v>y</v>
      </c>
      <c r="I2434" t="str">
        <f>VLOOKUP($D2434,metadata!$B$2:$S$450,6,FALSE)</f>
        <v>a</v>
      </c>
      <c r="J2434" t="str">
        <f>VLOOKUP($D2434,metadata!$B$2:$S$450,7,FALSE)</f>
        <v>i</v>
      </c>
      <c r="K2434">
        <f>VLOOKUP($D2434,metadata!$B$2:$S$450,8,FALSE)</f>
        <v>7</v>
      </c>
      <c r="L2434">
        <f>VLOOKUP($D2434,metadata!$B$2:$S$450,9,FALSE)</f>
        <v>5</v>
      </c>
      <c r="M2434">
        <f>VLOOKUP($D2434,metadata!$B$2:$S$450,10,FALSE)</f>
        <v>0</v>
      </c>
      <c r="N2434" t="str">
        <f>VLOOKUP($D2434,metadata!$B$2:$S$450,11,FALSE)</f>
        <v>Atrophaneura alcinous</v>
      </c>
      <c r="O2434" t="str">
        <f>VLOOKUP($D2434,metadata!$B$2:$S$450,12,FALSE)</f>
        <v>lepidoptera</v>
      </c>
      <c r="P2434" t="str">
        <f>VLOOKUP($D2434,metadata!$B$2:$S$450,13,FALSE)</f>
        <v xml:space="preserve"> Fuchu</v>
      </c>
      <c r="Q2434">
        <f>VLOOKUP($D2434,metadata!$B$2:$S$450,14,FALSE)</f>
        <v>35.668968999999997</v>
      </c>
      <c r="R2434">
        <f>VLOOKUP($D2434,metadata!$B$2:$S$450,15,FALSE)</f>
        <v>139.47766899999999</v>
      </c>
      <c r="S2434">
        <f>VLOOKUP($D2434,metadata!$B$2:$S$450,16,FALSE)</f>
        <v>0.05</v>
      </c>
      <c r="T2434">
        <f>VLOOKUP($D2434,metadata!$B$2:$S$450,17,FALSE)</f>
        <v>50</v>
      </c>
      <c r="U2434">
        <f>VLOOKUP($D2434,metadata!$B$2:$S$450,18,FALSE)</f>
        <v>0</v>
      </c>
      <c r="V2434">
        <f>VLOOKUP($D2434,metadata!$B$2:$Z$450,19,FALSE)</f>
        <v>25</v>
      </c>
      <c r="W2434" t="str">
        <f>VLOOKUP($D2434,metadata!$B$2:$Z$450,20,FALSE)</f>
        <v>global average</v>
      </c>
      <c r="X2434">
        <f>VLOOKUP($D2434,metadata!$B$2:$Z$450,21,FALSE)</f>
        <v>0</v>
      </c>
      <c r="Y2434">
        <f>VLOOKUP($D2434,metadata!$B$2:$Z$450,22,FALSE)</f>
        <v>19</v>
      </c>
      <c r="Z2434">
        <f>VLOOKUP($D2434,metadata!$B$2:$Z$450,23,FALSE)</f>
        <v>0</v>
      </c>
      <c r="AA2434">
        <f>VLOOKUP($D2434,metadata!$B$2:$Z$450,24,FALSE)</f>
        <v>0</v>
      </c>
      <c r="AB2434">
        <f>VLOOKUP($D2434,metadata!$B$2:$Z$450,25,FALSE)</f>
        <v>0</v>
      </c>
    </row>
    <row r="2435" spans="3:28" x14ac:dyDescent="0.3">
      <c r="C2435">
        <v>2434</v>
      </c>
      <c r="D2435" s="11" t="str">
        <f t="shared" ref="D2435:D2498" si="38">VLOOKUP(C2435,$A$1:$B$451,2)</f>
        <v>19- Fuchu</v>
      </c>
      <c r="E2435" t="str">
        <f>VLOOKUP($D2435,metadata!$B$2:$S$450,2,FALSE)</f>
        <v>Kato, Y</v>
      </c>
      <c r="F2435" t="str">
        <f>VLOOKUP($D2435,metadata!$B$2:$S$450,3,FALSE)</f>
        <v>Geographic variation in photoperiodic response for the induction of pupal diapause in the Aristolochia-feeding butterfly Atrophaneura alcinous</v>
      </c>
      <c r="G2435" t="str">
        <f>VLOOKUP($D2435,metadata!$B$2:$S$450,4,FALSE)</f>
        <v>10.1303/aez.2005.347</v>
      </c>
      <c r="H2435" t="str">
        <f>VLOOKUP($D2435,metadata!$B$2:$S$450,5,FALSE)</f>
        <v>y</v>
      </c>
      <c r="I2435" t="str">
        <f>VLOOKUP($D2435,metadata!$B$2:$S$450,6,FALSE)</f>
        <v>a</v>
      </c>
      <c r="J2435" t="str">
        <f>VLOOKUP($D2435,metadata!$B$2:$S$450,7,FALSE)</f>
        <v>i</v>
      </c>
      <c r="K2435">
        <f>VLOOKUP($D2435,metadata!$B$2:$S$450,8,FALSE)</f>
        <v>7</v>
      </c>
      <c r="L2435">
        <f>VLOOKUP($D2435,metadata!$B$2:$S$450,9,FALSE)</f>
        <v>5</v>
      </c>
      <c r="M2435">
        <f>VLOOKUP($D2435,metadata!$B$2:$S$450,10,FALSE)</f>
        <v>0</v>
      </c>
      <c r="N2435" t="str">
        <f>VLOOKUP($D2435,metadata!$B$2:$S$450,11,FALSE)</f>
        <v>Atrophaneura alcinous</v>
      </c>
      <c r="O2435" t="str">
        <f>VLOOKUP($D2435,metadata!$B$2:$S$450,12,FALSE)</f>
        <v>lepidoptera</v>
      </c>
      <c r="P2435" t="str">
        <f>VLOOKUP($D2435,metadata!$B$2:$S$450,13,FALSE)</f>
        <v xml:space="preserve"> Fuchu</v>
      </c>
      <c r="Q2435">
        <f>VLOOKUP($D2435,metadata!$B$2:$S$450,14,FALSE)</f>
        <v>35.668968999999997</v>
      </c>
      <c r="R2435">
        <f>VLOOKUP($D2435,metadata!$B$2:$S$450,15,FALSE)</f>
        <v>139.47766899999999</v>
      </c>
      <c r="S2435">
        <f>VLOOKUP($D2435,metadata!$B$2:$S$450,16,FALSE)</f>
        <v>0.05</v>
      </c>
      <c r="T2435">
        <f>VLOOKUP($D2435,metadata!$B$2:$S$450,17,FALSE)</f>
        <v>50</v>
      </c>
      <c r="U2435">
        <f>VLOOKUP($D2435,metadata!$B$2:$S$450,18,FALSE)</f>
        <v>0</v>
      </c>
      <c r="V2435">
        <f>VLOOKUP($D2435,metadata!$B$2:$Z$450,19,FALSE)</f>
        <v>25</v>
      </c>
      <c r="W2435" t="str">
        <f>VLOOKUP($D2435,metadata!$B$2:$Z$450,20,FALSE)</f>
        <v>global average</v>
      </c>
      <c r="X2435">
        <f>VLOOKUP($D2435,metadata!$B$2:$Z$450,21,FALSE)</f>
        <v>0</v>
      </c>
      <c r="Y2435">
        <f>VLOOKUP($D2435,metadata!$B$2:$Z$450,22,FALSE)</f>
        <v>19</v>
      </c>
      <c r="Z2435">
        <f>VLOOKUP($D2435,metadata!$B$2:$Z$450,23,FALSE)</f>
        <v>0</v>
      </c>
      <c r="AA2435">
        <f>VLOOKUP($D2435,metadata!$B$2:$Z$450,24,FALSE)</f>
        <v>0</v>
      </c>
      <c r="AB2435">
        <f>VLOOKUP($D2435,metadata!$B$2:$Z$450,25,FALSE)</f>
        <v>0</v>
      </c>
    </row>
    <row r="2436" spans="3:28" x14ac:dyDescent="0.3">
      <c r="C2436">
        <v>2435</v>
      </c>
      <c r="D2436" s="11" t="str">
        <f t="shared" si="38"/>
        <v>19- Fuchu</v>
      </c>
      <c r="E2436" t="str">
        <f>VLOOKUP($D2436,metadata!$B$2:$S$450,2,FALSE)</f>
        <v>Kato, Y</v>
      </c>
      <c r="F2436" t="str">
        <f>VLOOKUP($D2436,metadata!$B$2:$S$450,3,FALSE)</f>
        <v>Geographic variation in photoperiodic response for the induction of pupal diapause in the Aristolochia-feeding butterfly Atrophaneura alcinous</v>
      </c>
      <c r="G2436" t="str">
        <f>VLOOKUP($D2436,metadata!$B$2:$S$450,4,FALSE)</f>
        <v>10.1303/aez.2005.347</v>
      </c>
      <c r="H2436" t="str">
        <f>VLOOKUP($D2436,metadata!$B$2:$S$450,5,FALSE)</f>
        <v>y</v>
      </c>
      <c r="I2436" t="str">
        <f>VLOOKUP($D2436,metadata!$B$2:$S$450,6,FALSE)</f>
        <v>a</v>
      </c>
      <c r="J2436" t="str">
        <f>VLOOKUP($D2436,metadata!$B$2:$S$450,7,FALSE)</f>
        <v>i</v>
      </c>
      <c r="K2436">
        <f>VLOOKUP($D2436,metadata!$B$2:$S$450,8,FALSE)</f>
        <v>7</v>
      </c>
      <c r="L2436">
        <f>VLOOKUP($D2436,metadata!$B$2:$S$450,9,FALSE)</f>
        <v>5</v>
      </c>
      <c r="M2436">
        <f>VLOOKUP($D2436,metadata!$B$2:$S$450,10,FALSE)</f>
        <v>0</v>
      </c>
      <c r="N2436" t="str">
        <f>VLOOKUP($D2436,metadata!$B$2:$S$450,11,FALSE)</f>
        <v>Atrophaneura alcinous</v>
      </c>
      <c r="O2436" t="str">
        <f>VLOOKUP($D2436,metadata!$B$2:$S$450,12,FALSE)</f>
        <v>lepidoptera</v>
      </c>
      <c r="P2436" t="str">
        <f>VLOOKUP($D2436,metadata!$B$2:$S$450,13,FALSE)</f>
        <v xml:space="preserve"> Fuchu</v>
      </c>
      <c r="Q2436">
        <f>VLOOKUP($D2436,metadata!$B$2:$S$450,14,FALSE)</f>
        <v>35.668968999999997</v>
      </c>
      <c r="R2436">
        <f>VLOOKUP($D2436,metadata!$B$2:$S$450,15,FALSE)</f>
        <v>139.47766899999999</v>
      </c>
      <c r="S2436">
        <f>VLOOKUP($D2436,metadata!$B$2:$S$450,16,FALSE)</f>
        <v>0.05</v>
      </c>
      <c r="T2436">
        <f>VLOOKUP($D2436,metadata!$B$2:$S$450,17,FALSE)</f>
        <v>50</v>
      </c>
      <c r="U2436">
        <f>VLOOKUP($D2436,metadata!$B$2:$S$450,18,FALSE)</f>
        <v>0</v>
      </c>
      <c r="V2436">
        <f>VLOOKUP($D2436,metadata!$B$2:$Z$450,19,FALSE)</f>
        <v>25</v>
      </c>
      <c r="W2436" t="str">
        <f>VLOOKUP($D2436,metadata!$B$2:$Z$450,20,FALSE)</f>
        <v>global average</v>
      </c>
      <c r="X2436">
        <f>VLOOKUP($D2436,metadata!$B$2:$Z$450,21,FALSE)</f>
        <v>0</v>
      </c>
      <c r="Y2436">
        <f>VLOOKUP($D2436,metadata!$B$2:$Z$450,22,FALSE)</f>
        <v>19</v>
      </c>
      <c r="Z2436">
        <f>VLOOKUP($D2436,metadata!$B$2:$Z$450,23,FALSE)</f>
        <v>0</v>
      </c>
      <c r="AA2436">
        <f>VLOOKUP($D2436,metadata!$B$2:$Z$450,24,FALSE)</f>
        <v>0</v>
      </c>
      <c r="AB2436">
        <f>VLOOKUP($D2436,metadata!$B$2:$Z$450,25,FALSE)</f>
        <v>0</v>
      </c>
    </row>
    <row r="2437" spans="3:28" x14ac:dyDescent="0.3">
      <c r="C2437">
        <v>2436</v>
      </c>
      <c r="D2437" s="11" t="str">
        <f t="shared" si="38"/>
        <v>19- Fuchu</v>
      </c>
      <c r="E2437" t="str">
        <f>VLOOKUP($D2437,metadata!$B$2:$S$450,2,FALSE)</f>
        <v>Kato, Y</v>
      </c>
      <c r="F2437" t="str">
        <f>VLOOKUP($D2437,metadata!$B$2:$S$450,3,FALSE)</f>
        <v>Geographic variation in photoperiodic response for the induction of pupal diapause in the Aristolochia-feeding butterfly Atrophaneura alcinous</v>
      </c>
      <c r="G2437" t="str">
        <f>VLOOKUP($D2437,metadata!$B$2:$S$450,4,FALSE)</f>
        <v>10.1303/aez.2005.347</v>
      </c>
      <c r="H2437" t="str">
        <f>VLOOKUP($D2437,metadata!$B$2:$S$450,5,FALSE)</f>
        <v>y</v>
      </c>
      <c r="I2437" t="str">
        <f>VLOOKUP($D2437,metadata!$B$2:$S$450,6,FALSE)</f>
        <v>a</v>
      </c>
      <c r="J2437" t="str">
        <f>VLOOKUP($D2437,metadata!$B$2:$S$450,7,FALSE)</f>
        <v>i</v>
      </c>
      <c r="K2437">
        <f>VLOOKUP($D2437,metadata!$B$2:$S$450,8,FALSE)</f>
        <v>7</v>
      </c>
      <c r="L2437">
        <f>VLOOKUP($D2437,metadata!$B$2:$S$450,9,FALSE)</f>
        <v>5</v>
      </c>
      <c r="M2437">
        <f>VLOOKUP($D2437,metadata!$B$2:$S$450,10,FALSE)</f>
        <v>0</v>
      </c>
      <c r="N2437" t="str">
        <f>VLOOKUP($D2437,metadata!$B$2:$S$450,11,FALSE)</f>
        <v>Atrophaneura alcinous</v>
      </c>
      <c r="O2437" t="str">
        <f>VLOOKUP($D2437,metadata!$B$2:$S$450,12,FALSE)</f>
        <v>lepidoptera</v>
      </c>
      <c r="P2437" t="str">
        <f>VLOOKUP($D2437,metadata!$B$2:$S$450,13,FALSE)</f>
        <v xml:space="preserve"> Fuchu</v>
      </c>
      <c r="Q2437">
        <f>VLOOKUP($D2437,metadata!$B$2:$S$450,14,FALSE)</f>
        <v>35.668968999999997</v>
      </c>
      <c r="R2437">
        <f>VLOOKUP($D2437,metadata!$B$2:$S$450,15,FALSE)</f>
        <v>139.47766899999999</v>
      </c>
      <c r="S2437">
        <f>VLOOKUP($D2437,metadata!$B$2:$S$450,16,FALSE)</f>
        <v>0.05</v>
      </c>
      <c r="T2437">
        <f>VLOOKUP($D2437,metadata!$B$2:$S$450,17,FALSE)</f>
        <v>50</v>
      </c>
      <c r="U2437">
        <f>VLOOKUP($D2437,metadata!$B$2:$S$450,18,FALSE)</f>
        <v>0</v>
      </c>
      <c r="V2437">
        <f>VLOOKUP($D2437,metadata!$B$2:$Z$450,19,FALSE)</f>
        <v>25</v>
      </c>
      <c r="W2437" t="str">
        <f>VLOOKUP($D2437,metadata!$B$2:$Z$450,20,FALSE)</f>
        <v>global average</v>
      </c>
      <c r="X2437">
        <f>VLOOKUP($D2437,metadata!$B$2:$Z$450,21,FALSE)</f>
        <v>0</v>
      </c>
      <c r="Y2437">
        <f>VLOOKUP($D2437,metadata!$B$2:$Z$450,22,FALSE)</f>
        <v>19</v>
      </c>
      <c r="Z2437">
        <f>VLOOKUP($D2437,metadata!$B$2:$Z$450,23,FALSE)</f>
        <v>0</v>
      </c>
      <c r="AA2437">
        <f>VLOOKUP($D2437,metadata!$B$2:$Z$450,24,FALSE)</f>
        <v>0</v>
      </c>
      <c r="AB2437">
        <f>VLOOKUP($D2437,metadata!$B$2:$Z$450,25,FALSE)</f>
        <v>0</v>
      </c>
    </row>
    <row r="2438" spans="3:28" x14ac:dyDescent="0.3">
      <c r="C2438">
        <v>2437</v>
      </c>
      <c r="D2438" s="11" t="str">
        <f t="shared" si="38"/>
        <v>19- Fuchu</v>
      </c>
      <c r="E2438" t="str">
        <f>VLOOKUP($D2438,metadata!$B$2:$S$450,2,FALSE)</f>
        <v>Kato, Y</v>
      </c>
      <c r="F2438" t="str">
        <f>VLOOKUP($D2438,metadata!$B$2:$S$450,3,FALSE)</f>
        <v>Geographic variation in photoperiodic response for the induction of pupal diapause in the Aristolochia-feeding butterfly Atrophaneura alcinous</v>
      </c>
      <c r="G2438" t="str">
        <f>VLOOKUP($D2438,metadata!$B$2:$S$450,4,FALSE)</f>
        <v>10.1303/aez.2005.347</v>
      </c>
      <c r="H2438" t="str">
        <f>VLOOKUP($D2438,metadata!$B$2:$S$450,5,FALSE)</f>
        <v>y</v>
      </c>
      <c r="I2438" t="str">
        <f>VLOOKUP($D2438,metadata!$B$2:$S$450,6,FALSE)</f>
        <v>a</v>
      </c>
      <c r="J2438" t="str">
        <f>VLOOKUP($D2438,metadata!$B$2:$S$450,7,FALSE)</f>
        <v>i</v>
      </c>
      <c r="K2438">
        <f>VLOOKUP($D2438,metadata!$B$2:$S$450,8,FALSE)</f>
        <v>7</v>
      </c>
      <c r="L2438">
        <f>VLOOKUP($D2438,metadata!$B$2:$S$450,9,FALSE)</f>
        <v>5</v>
      </c>
      <c r="M2438">
        <f>VLOOKUP($D2438,metadata!$B$2:$S$450,10,FALSE)</f>
        <v>0</v>
      </c>
      <c r="N2438" t="str">
        <f>VLOOKUP($D2438,metadata!$B$2:$S$450,11,FALSE)</f>
        <v>Atrophaneura alcinous</v>
      </c>
      <c r="O2438" t="str">
        <f>VLOOKUP($D2438,metadata!$B$2:$S$450,12,FALSE)</f>
        <v>lepidoptera</v>
      </c>
      <c r="P2438" t="str">
        <f>VLOOKUP($D2438,metadata!$B$2:$S$450,13,FALSE)</f>
        <v xml:space="preserve"> Fuchu</v>
      </c>
      <c r="Q2438">
        <f>VLOOKUP($D2438,metadata!$B$2:$S$450,14,FALSE)</f>
        <v>35.668968999999997</v>
      </c>
      <c r="R2438">
        <f>VLOOKUP($D2438,metadata!$B$2:$S$450,15,FALSE)</f>
        <v>139.47766899999999</v>
      </c>
      <c r="S2438">
        <f>VLOOKUP($D2438,metadata!$B$2:$S$450,16,FALSE)</f>
        <v>0.05</v>
      </c>
      <c r="T2438">
        <f>VLOOKUP($D2438,metadata!$B$2:$S$450,17,FALSE)</f>
        <v>50</v>
      </c>
      <c r="U2438">
        <f>VLOOKUP($D2438,metadata!$B$2:$S$450,18,FALSE)</f>
        <v>0</v>
      </c>
      <c r="V2438">
        <f>VLOOKUP($D2438,metadata!$B$2:$Z$450,19,FALSE)</f>
        <v>25</v>
      </c>
      <c r="W2438" t="str">
        <f>VLOOKUP($D2438,metadata!$B$2:$Z$450,20,FALSE)</f>
        <v>global average</v>
      </c>
      <c r="X2438">
        <f>VLOOKUP($D2438,metadata!$B$2:$Z$450,21,FALSE)</f>
        <v>0</v>
      </c>
      <c r="Y2438">
        <f>VLOOKUP($D2438,metadata!$B$2:$Z$450,22,FALSE)</f>
        <v>19</v>
      </c>
      <c r="Z2438">
        <f>VLOOKUP($D2438,metadata!$B$2:$Z$450,23,FALSE)</f>
        <v>0</v>
      </c>
      <c r="AA2438">
        <f>VLOOKUP($D2438,metadata!$B$2:$Z$450,24,FALSE)</f>
        <v>0</v>
      </c>
      <c r="AB2438">
        <f>VLOOKUP($D2438,metadata!$B$2:$Z$450,25,FALSE)</f>
        <v>0</v>
      </c>
    </row>
    <row r="2439" spans="3:28" x14ac:dyDescent="0.3">
      <c r="C2439">
        <v>2438</v>
      </c>
      <c r="D2439" s="11" t="str">
        <f t="shared" si="38"/>
        <v>19- Fuchu</v>
      </c>
      <c r="E2439" t="str">
        <f>VLOOKUP($D2439,metadata!$B$2:$S$450,2,FALSE)</f>
        <v>Kato, Y</v>
      </c>
      <c r="F2439" t="str">
        <f>VLOOKUP($D2439,metadata!$B$2:$S$450,3,FALSE)</f>
        <v>Geographic variation in photoperiodic response for the induction of pupal diapause in the Aristolochia-feeding butterfly Atrophaneura alcinous</v>
      </c>
      <c r="G2439" t="str">
        <f>VLOOKUP($D2439,metadata!$B$2:$S$450,4,FALSE)</f>
        <v>10.1303/aez.2005.347</v>
      </c>
      <c r="H2439" t="str">
        <f>VLOOKUP($D2439,metadata!$B$2:$S$450,5,FALSE)</f>
        <v>y</v>
      </c>
      <c r="I2439" t="str">
        <f>VLOOKUP($D2439,metadata!$B$2:$S$450,6,FALSE)</f>
        <v>a</v>
      </c>
      <c r="J2439" t="str">
        <f>VLOOKUP($D2439,metadata!$B$2:$S$450,7,FALSE)</f>
        <v>i</v>
      </c>
      <c r="K2439">
        <f>VLOOKUP($D2439,metadata!$B$2:$S$450,8,FALSE)</f>
        <v>7</v>
      </c>
      <c r="L2439">
        <f>VLOOKUP($D2439,metadata!$B$2:$S$450,9,FALSE)</f>
        <v>5</v>
      </c>
      <c r="M2439">
        <f>VLOOKUP($D2439,metadata!$B$2:$S$450,10,FALSE)</f>
        <v>0</v>
      </c>
      <c r="N2439" t="str">
        <f>VLOOKUP($D2439,metadata!$B$2:$S$450,11,FALSE)</f>
        <v>Atrophaneura alcinous</v>
      </c>
      <c r="O2439" t="str">
        <f>VLOOKUP($D2439,metadata!$B$2:$S$450,12,FALSE)</f>
        <v>lepidoptera</v>
      </c>
      <c r="P2439" t="str">
        <f>VLOOKUP($D2439,metadata!$B$2:$S$450,13,FALSE)</f>
        <v xml:space="preserve"> Fuchu</v>
      </c>
      <c r="Q2439">
        <f>VLOOKUP($D2439,metadata!$B$2:$S$450,14,FALSE)</f>
        <v>35.668968999999997</v>
      </c>
      <c r="R2439">
        <f>VLOOKUP($D2439,metadata!$B$2:$S$450,15,FALSE)</f>
        <v>139.47766899999999</v>
      </c>
      <c r="S2439">
        <f>VLOOKUP($D2439,metadata!$B$2:$S$450,16,FALSE)</f>
        <v>0.05</v>
      </c>
      <c r="T2439">
        <f>VLOOKUP($D2439,metadata!$B$2:$S$450,17,FALSE)</f>
        <v>50</v>
      </c>
      <c r="U2439">
        <f>VLOOKUP($D2439,metadata!$B$2:$S$450,18,FALSE)</f>
        <v>0</v>
      </c>
      <c r="V2439">
        <f>VLOOKUP($D2439,metadata!$B$2:$Z$450,19,FALSE)</f>
        <v>25</v>
      </c>
      <c r="W2439" t="str">
        <f>VLOOKUP($D2439,metadata!$B$2:$Z$450,20,FALSE)</f>
        <v>global average</v>
      </c>
      <c r="X2439">
        <f>VLOOKUP($D2439,metadata!$B$2:$Z$450,21,FALSE)</f>
        <v>0</v>
      </c>
      <c r="Y2439">
        <f>VLOOKUP($D2439,metadata!$B$2:$Z$450,22,FALSE)</f>
        <v>19</v>
      </c>
      <c r="Z2439">
        <f>VLOOKUP($D2439,metadata!$B$2:$Z$450,23,FALSE)</f>
        <v>0</v>
      </c>
      <c r="AA2439">
        <f>VLOOKUP($D2439,metadata!$B$2:$Z$450,24,FALSE)</f>
        <v>0</v>
      </c>
      <c r="AB2439">
        <f>VLOOKUP($D2439,metadata!$B$2:$Z$450,25,FALSE)</f>
        <v>0</v>
      </c>
    </row>
    <row r="2440" spans="3:28" x14ac:dyDescent="0.3">
      <c r="C2440">
        <v>2439</v>
      </c>
      <c r="D2440" s="11" t="str">
        <f t="shared" si="38"/>
        <v>19- Fuchu</v>
      </c>
      <c r="E2440" t="str">
        <f>VLOOKUP($D2440,metadata!$B$2:$S$450,2,FALSE)</f>
        <v>Kato, Y</v>
      </c>
      <c r="F2440" t="str">
        <f>VLOOKUP($D2440,metadata!$B$2:$S$450,3,FALSE)</f>
        <v>Geographic variation in photoperiodic response for the induction of pupal diapause in the Aristolochia-feeding butterfly Atrophaneura alcinous</v>
      </c>
      <c r="G2440" t="str">
        <f>VLOOKUP($D2440,metadata!$B$2:$S$450,4,FALSE)</f>
        <v>10.1303/aez.2005.347</v>
      </c>
      <c r="H2440" t="str">
        <f>VLOOKUP($D2440,metadata!$B$2:$S$450,5,FALSE)</f>
        <v>y</v>
      </c>
      <c r="I2440" t="str">
        <f>VLOOKUP($D2440,metadata!$B$2:$S$450,6,FALSE)</f>
        <v>a</v>
      </c>
      <c r="J2440" t="str">
        <f>VLOOKUP($D2440,metadata!$B$2:$S$450,7,FALSE)</f>
        <v>i</v>
      </c>
      <c r="K2440">
        <f>VLOOKUP($D2440,metadata!$B$2:$S$450,8,FALSE)</f>
        <v>7</v>
      </c>
      <c r="L2440">
        <f>VLOOKUP($D2440,metadata!$B$2:$S$450,9,FALSE)</f>
        <v>5</v>
      </c>
      <c r="M2440">
        <f>VLOOKUP($D2440,metadata!$B$2:$S$450,10,FALSE)</f>
        <v>0</v>
      </c>
      <c r="N2440" t="str">
        <f>VLOOKUP($D2440,metadata!$B$2:$S$450,11,FALSE)</f>
        <v>Atrophaneura alcinous</v>
      </c>
      <c r="O2440" t="str">
        <f>VLOOKUP($D2440,metadata!$B$2:$S$450,12,FALSE)</f>
        <v>lepidoptera</v>
      </c>
      <c r="P2440" t="str">
        <f>VLOOKUP($D2440,metadata!$B$2:$S$450,13,FALSE)</f>
        <v xml:space="preserve"> Fuchu</v>
      </c>
      <c r="Q2440">
        <f>VLOOKUP($D2440,metadata!$B$2:$S$450,14,FALSE)</f>
        <v>35.668968999999997</v>
      </c>
      <c r="R2440">
        <f>VLOOKUP($D2440,metadata!$B$2:$S$450,15,FALSE)</f>
        <v>139.47766899999999</v>
      </c>
      <c r="S2440">
        <f>VLOOKUP($D2440,metadata!$B$2:$S$450,16,FALSE)</f>
        <v>0.05</v>
      </c>
      <c r="T2440">
        <f>VLOOKUP($D2440,metadata!$B$2:$S$450,17,FALSE)</f>
        <v>50</v>
      </c>
      <c r="U2440">
        <f>VLOOKUP($D2440,metadata!$B$2:$S$450,18,FALSE)</f>
        <v>0</v>
      </c>
      <c r="V2440">
        <f>VLOOKUP($D2440,metadata!$B$2:$Z$450,19,FALSE)</f>
        <v>25</v>
      </c>
      <c r="W2440" t="str">
        <f>VLOOKUP($D2440,metadata!$B$2:$Z$450,20,FALSE)</f>
        <v>global average</v>
      </c>
      <c r="X2440">
        <f>VLOOKUP($D2440,metadata!$B$2:$Z$450,21,FALSE)</f>
        <v>0</v>
      </c>
      <c r="Y2440">
        <f>VLOOKUP($D2440,metadata!$B$2:$Z$450,22,FALSE)</f>
        <v>19</v>
      </c>
      <c r="Z2440">
        <f>VLOOKUP($D2440,metadata!$B$2:$Z$450,23,FALSE)</f>
        <v>0</v>
      </c>
      <c r="AA2440">
        <f>VLOOKUP($D2440,metadata!$B$2:$Z$450,24,FALSE)</f>
        <v>0</v>
      </c>
      <c r="AB2440">
        <f>VLOOKUP($D2440,metadata!$B$2:$Z$450,25,FALSE)</f>
        <v>0</v>
      </c>
    </row>
    <row r="2441" spans="3:28" x14ac:dyDescent="0.3">
      <c r="C2441">
        <v>2440</v>
      </c>
      <c r="D2441" s="11" t="str">
        <f t="shared" si="38"/>
        <v>19- Fuchu</v>
      </c>
      <c r="E2441" t="str">
        <f>VLOOKUP($D2441,metadata!$B$2:$S$450,2,FALSE)</f>
        <v>Kato, Y</v>
      </c>
      <c r="F2441" t="str">
        <f>VLOOKUP($D2441,metadata!$B$2:$S$450,3,FALSE)</f>
        <v>Geographic variation in photoperiodic response for the induction of pupal diapause in the Aristolochia-feeding butterfly Atrophaneura alcinous</v>
      </c>
      <c r="G2441" t="str">
        <f>VLOOKUP($D2441,metadata!$B$2:$S$450,4,FALSE)</f>
        <v>10.1303/aez.2005.347</v>
      </c>
      <c r="H2441" t="str">
        <f>VLOOKUP($D2441,metadata!$B$2:$S$450,5,FALSE)</f>
        <v>y</v>
      </c>
      <c r="I2441" t="str">
        <f>VLOOKUP($D2441,metadata!$B$2:$S$450,6,FALSE)</f>
        <v>a</v>
      </c>
      <c r="J2441" t="str">
        <f>VLOOKUP($D2441,metadata!$B$2:$S$450,7,FALSE)</f>
        <v>i</v>
      </c>
      <c r="K2441">
        <f>VLOOKUP($D2441,metadata!$B$2:$S$450,8,FALSE)</f>
        <v>7</v>
      </c>
      <c r="L2441">
        <f>VLOOKUP($D2441,metadata!$B$2:$S$450,9,FALSE)</f>
        <v>5</v>
      </c>
      <c r="M2441">
        <f>VLOOKUP($D2441,metadata!$B$2:$S$450,10,FALSE)</f>
        <v>0</v>
      </c>
      <c r="N2441" t="str">
        <f>VLOOKUP($D2441,metadata!$B$2:$S$450,11,FALSE)</f>
        <v>Atrophaneura alcinous</v>
      </c>
      <c r="O2441" t="str">
        <f>VLOOKUP($D2441,metadata!$B$2:$S$450,12,FALSE)</f>
        <v>lepidoptera</v>
      </c>
      <c r="P2441" t="str">
        <f>VLOOKUP($D2441,metadata!$B$2:$S$450,13,FALSE)</f>
        <v xml:space="preserve"> Fuchu</v>
      </c>
      <c r="Q2441">
        <f>VLOOKUP($D2441,metadata!$B$2:$S$450,14,FALSE)</f>
        <v>35.668968999999997</v>
      </c>
      <c r="R2441">
        <f>VLOOKUP($D2441,metadata!$B$2:$S$450,15,FALSE)</f>
        <v>139.47766899999999</v>
      </c>
      <c r="S2441">
        <f>VLOOKUP($D2441,metadata!$B$2:$S$450,16,FALSE)</f>
        <v>0.05</v>
      </c>
      <c r="T2441">
        <f>VLOOKUP($D2441,metadata!$B$2:$S$450,17,FALSE)</f>
        <v>50</v>
      </c>
      <c r="U2441">
        <f>VLOOKUP($D2441,metadata!$B$2:$S$450,18,FALSE)</f>
        <v>0</v>
      </c>
      <c r="V2441">
        <f>VLOOKUP($D2441,metadata!$B$2:$Z$450,19,FALSE)</f>
        <v>25</v>
      </c>
      <c r="W2441" t="str">
        <f>VLOOKUP($D2441,metadata!$B$2:$Z$450,20,FALSE)</f>
        <v>global average</v>
      </c>
      <c r="X2441">
        <f>VLOOKUP($D2441,metadata!$B$2:$Z$450,21,FALSE)</f>
        <v>0</v>
      </c>
      <c r="Y2441">
        <f>VLOOKUP($D2441,metadata!$B$2:$Z$450,22,FALSE)</f>
        <v>19</v>
      </c>
      <c r="Z2441">
        <f>VLOOKUP($D2441,metadata!$B$2:$Z$450,23,FALSE)</f>
        <v>0</v>
      </c>
      <c r="AA2441">
        <f>VLOOKUP($D2441,metadata!$B$2:$Z$450,24,FALSE)</f>
        <v>0</v>
      </c>
      <c r="AB2441">
        <f>VLOOKUP($D2441,metadata!$B$2:$Z$450,25,FALSE)</f>
        <v>0</v>
      </c>
    </row>
    <row r="2442" spans="3:28" x14ac:dyDescent="0.3">
      <c r="C2442">
        <v>2441</v>
      </c>
      <c r="D2442" s="11" t="str">
        <f t="shared" si="38"/>
        <v>19- Fuchu</v>
      </c>
      <c r="E2442" t="str">
        <f>VLOOKUP($D2442,metadata!$B$2:$S$450,2,FALSE)</f>
        <v>Kato, Y</v>
      </c>
      <c r="F2442" t="str">
        <f>VLOOKUP($D2442,metadata!$B$2:$S$450,3,FALSE)</f>
        <v>Geographic variation in photoperiodic response for the induction of pupal diapause in the Aristolochia-feeding butterfly Atrophaneura alcinous</v>
      </c>
      <c r="G2442" t="str">
        <f>VLOOKUP($D2442,metadata!$B$2:$S$450,4,FALSE)</f>
        <v>10.1303/aez.2005.347</v>
      </c>
      <c r="H2442" t="str">
        <f>VLOOKUP($D2442,metadata!$B$2:$S$450,5,FALSE)</f>
        <v>y</v>
      </c>
      <c r="I2442" t="str">
        <f>VLOOKUP($D2442,metadata!$B$2:$S$450,6,FALSE)</f>
        <v>a</v>
      </c>
      <c r="J2442" t="str">
        <f>VLOOKUP($D2442,metadata!$B$2:$S$450,7,FALSE)</f>
        <v>i</v>
      </c>
      <c r="K2442">
        <f>VLOOKUP($D2442,metadata!$B$2:$S$450,8,FALSE)</f>
        <v>7</v>
      </c>
      <c r="L2442">
        <f>VLOOKUP($D2442,metadata!$B$2:$S$450,9,FALSE)</f>
        <v>5</v>
      </c>
      <c r="M2442">
        <f>VLOOKUP($D2442,metadata!$B$2:$S$450,10,FALSE)</f>
        <v>0</v>
      </c>
      <c r="N2442" t="str">
        <f>VLOOKUP($D2442,metadata!$B$2:$S$450,11,FALSE)</f>
        <v>Atrophaneura alcinous</v>
      </c>
      <c r="O2442" t="str">
        <f>VLOOKUP($D2442,metadata!$B$2:$S$450,12,FALSE)</f>
        <v>lepidoptera</v>
      </c>
      <c r="P2442" t="str">
        <f>VLOOKUP($D2442,metadata!$B$2:$S$450,13,FALSE)</f>
        <v xml:space="preserve"> Fuchu</v>
      </c>
      <c r="Q2442">
        <f>VLOOKUP($D2442,metadata!$B$2:$S$450,14,FALSE)</f>
        <v>35.668968999999997</v>
      </c>
      <c r="R2442">
        <f>VLOOKUP($D2442,metadata!$B$2:$S$450,15,FALSE)</f>
        <v>139.47766899999999</v>
      </c>
      <c r="S2442">
        <f>VLOOKUP($D2442,metadata!$B$2:$S$450,16,FALSE)</f>
        <v>0.05</v>
      </c>
      <c r="T2442">
        <f>VLOOKUP($D2442,metadata!$B$2:$S$450,17,FALSE)</f>
        <v>50</v>
      </c>
      <c r="U2442">
        <f>VLOOKUP($D2442,metadata!$B$2:$S$450,18,FALSE)</f>
        <v>0</v>
      </c>
      <c r="V2442">
        <f>VLOOKUP($D2442,metadata!$B$2:$Z$450,19,FALSE)</f>
        <v>25</v>
      </c>
      <c r="W2442" t="str">
        <f>VLOOKUP($D2442,metadata!$B$2:$Z$450,20,FALSE)</f>
        <v>global average</v>
      </c>
      <c r="X2442">
        <f>VLOOKUP($D2442,metadata!$B$2:$Z$450,21,FALSE)</f>
        <v>0</v>
      </c>
      <c r="Y2442">
        <f>VLOOKUP($D2442,metadata!$B$2:$Z$450,22,FALSE)</f>
        <v>19</v>
      </c>
      <c r="Z2442">
        <f>VLOOKUP($D2442,metadata!$B$2:$Z$450,23,FALSE)</f>
        <v>0</v>
      </c>
      <c r="AA2442">
        <f>VLOOKUP($D2442,metadata!$B$2:$Z$450,24,FALSE)</f>
        <v>0</v>
      </c>
      <c r="AB2442">
        <f>VLOOKUP($D2442,metadata!$B$2:$Z$450,25,FALSE)</f>
        <v>0</v>
      </c>
    </row>
    <row r="2443" spans="3:28" x14ac:dyDescent="0.3">
      <c r="C2443">
        <v>2442</v>
      </c>
      <c r="D2443" s="11" t="str">
        <f t="shared" si="38"/>
        <v>19- Fuchu</v>
      </c>
      <c r="E2443" t="str">
        <f>VLOOKUP($D2443,metadata!$B$2:$S$450,2,FALSE)</f>
        <v>Kato, Y</v>
      </c>
      <c r="F2443" t="str">
        <f>VLOOKUP($D2443,metadata!$B$2:$S$450,3,FALSE)</f>
        <v>Geographic variation in photoperiodic response for the induction of pupal diapause in the Aristolochia-feeding butterfly Atrophaneura alcinous</v>
      </c>
      <c r="G2443" t="str">
        <f>VLOOKUP($D2443,metadata!$B$2:$S$450,4,FALSE)</f>
        <v>10.1303/aez.2005.347</v>
      </c>
      <c r="H2443" t="str">
        <f>VLOOKUP($D2443,metadata!$B$2:$S$450,5,FALSE)</f>
        <v>y</v>
      </c>
      <c r="I2443" t="str">
        <f>VLOOKUP($D2443,metadata!$B$2:$S$450,6,FALSE)</f>
        <v>a</v>
      </c>
      <c r="J2443" t="str">
        <f>VLOOKUP($D2443,metadata!$B$2:$S$450,7,FALSE)</f>
        <v>i</v>
      </c>
      <c r="K2443">
        <f>VLOOKUP($D2443,metadata!$B$2:$S$450,8,FALSE)</f>
        <v>7</v>
      </c>
      <c r="L2443">
        <f>VLOOKUP($D2443,metadata!$B$2:$S$450,9,FALSE)</f>
        <v>5</v>
      </c>
      <c r="M2443">
        <f>VLOOKUP($D2443,metadata!$B$2:$S$450,10,FALSE)</f>
        <v>0</v>
      </c>
      <c r="N2443" t="str">
        <f>VLOOKUP($D2443,metadata!$B$2:$S$450,11,FALSE)</f>
        <v>Atrophaneura alcinous</v>
      </c>
      <c r="O2443" t="str">
        <f>VLOOKUP($D2443,metadata!$B$2:$S$450,12,FALSE)</f>
        <v>lepidoptera</v>
      </c>
      <c r="P2443" t="str">
        <f>VLOOKUP($D2443,metadata!$B$2:$S$450,13,FALSE)</f>
        <v xml:space="preserve"> Fuchu</v>
      </c>
      <c r="Q2443">
        <f>VLOOKUP($D2443,metadata!$B$2:$S$450,14,FALSE)</f>
        <v>35.668968999999997</v>
      </c>
      <c r="R2443">
        <f>VLOOKUP($D2443,metadata!$B$2:$S$450,15,FALSE)</f>
        <v>139.47766899999999</v>
      </c>
      <c r="S2443">
        <f>VLOOKUP($D2443,metadata!$B$2:$S$450,16,FALSE)</f>
        <v>0.05</v>
      </c>
      <c r="T2443">
        <f>VLOOKUP($D2443,metadata!$B$2:$S$450,17,FALSE)</f>
        <v>50</v>
      </c>
      <c r="U2443">
        <f>VLOOKUP($D2443,metadata!$B$2:$S$450,18,FALSE)</f>
        <v>0</v>
      </c>
      <c r="V2443">
        <f>VLOOKUP($D2443,metadata!$B$2:$Z$450,19,FALSE)</f>
        <v>25</v>
      </c>
      <c r="W2443" t="str">
        <f>VLOOKUP($D2443,metadata!$B$2:$Z$450,20,FALSE)</f>
        <v>global average</v>
      </c>
      <c r="X2443">
        <f>VLOOKUP($D2443,metadata!$B$2:$Z$450,21,FALSE)</f>
        <v>0</v>
      </c>
      <c r="Y2443">
        <f>VLOOKUP($D2443,metadata!$B$2:$Z$450,22,FALSE)</f>
        <v>19</v>
      </c>
      <c r="Z2443">
        <f>VLOOKUP($D2443,metadata!$B$2:$Z$450,23,FALSE)</f>
        <v>0</v>
      </c>
      <c r="AA2443">
        <f>VLOOKUP($D2443,metadata!$B$2:$Z$450,24,FALSE)</f>
        <v>0</v>
      </c>
      <c r="AB2443">
        <f>VLOOKUP($D2443,metadata!$B$2:$Z$450,25,FALSE)</f>
        <v>0</v>
      </c>
    </row>
    <row r="2444" spans="3:28" x14ac:dyDescent="0.3">
      <c r="C2444">
        <v>2443</v>
      </c>
      <c r="D2444" s="11" t="str">
        <f t="shared" si="38"/>
        <v>19- Fuchu</v>
      </c>
      <c r="E2444" t="str">
        <f>VLOOKUP($D2444,metadata!$B$2:$S$450,2,FALSE)</f>
        <v>Kato, Y</v>
      </c>
      <c r="F2444" t="str">
        <f>VLOOKUP($D2444,metadata!$B$2:$S$450,3,FALSE)</f>
        <v>Geographic variation in photoperiodic response for the induction of pupal diapause in the Aristolochia-feeding butterfly Atrophaneura alcinous</v>
      </c>
      <c r="G2444" t="str">
        <f>VLOOKUP($D2444,metadata!$B$2:$S$450,4,FALSE)</f>
        <v>10.1303/aez.2005.347</v>
      </c>
      <c r="H2444" t="str">
        <f>VLOOKUP($D2444,metadata!$B$2:$S$450,5,FALSE)</f>
        <v>y</v>
      </c>
      <c r="I2444" t="str">
        <f>VLOOKUP($D2444,metadata!$B$2:$S$450,6,FALSE)</f>
        <v>a</v>
      </c>
      <c r="J2444" t="str">
        <f>VLOOKUP($D2444,metadata!$B$2:$S$450,7,FALSE)</f>
        <v>i</v>
      </c>
      <c r="K2444">
        <f>VLOOKUP($D2444,metadata!$B$2:$S$450,8,FALSE)</f>
        <v>7</v>
      </c>
      <c r="L2444">
        <f>VLOOKUP($D2444,metadata!$B$2:$S$450,9,FALSE)</f>
        <v>5</v>
      </c>
      <c r="M2444">
        <f>VLOOKUP($D2444,metadata!$B$2:$S$450,10,FALSE)</f>
        <v>0</v>
      </c>
      <c r="N2444" t="str">
        <f>VLOOKUP($D2444,metadata!$B$2:$S$450,11,FALSE)</f>
        <v>Atrophaneura alcinous</v>
      </c>
      <c r="O2444" t="str">
        <f>VLOOKUP($D2444,metadata!$B$2:$S$450,12,FALSE)</f>
        <v>lepidoptera</v>
      </c>
      <c r="P2444" t="str">
        <f>VLOOKUP($D2444,metadata!$B$2:$S$450,13,FALSE)</f>
        <v xml:space="preserve"> Fuchu</v>
      </c>
      <c r="Q2444">
        <f>VLOOKUP($D2444,metadata!$B$2:$S$450,14,FALSE)</f>
        <v>35.668968999999997</v>
      </c>
      <c r="R2444">
        <f>VLOOKUP($D2444,metadata!$B$2:$S$450,15,FALSE)</f>
        <v>139.47766899999999</v>
      </c>
      <c r="S2444">
        <f>VLOOKUP($D2444,metadata!$B$2:$S$450,16,FALSE)</f>
        <v>0.05</v>
      </c>
      <c r="T2444">
        <f>VLOOKUP($D2444,metadata!$B$2:$S$450,17,FALSE)</f>
        <v>50</v>
      </c>
      <c r="U2444">
        <f>VLOOKUP($D2444,metadata!$B$2:$S$450,18,FALSE)</f>
        <v>0</v>
      </c>
      <c r="V2444">
        <f>VLOOKUP($D2444,metadata!$B$2:$Z$450,19,FALSE)</f>
        <v>25</v>
      </c>
      <c r="W2444" t="str">
        <f>VLOOKUP($D2444,metadata!$B$2:$Z$450,20,FALSE)</f>
        <v>global average</v>
      </c>
      <c r="X2444">
        <f>VLOOKUP($D2444,metadata!$B$2:$Z$450,21,FALSE)</f>
        <v>0</v>
      </c>
      <c r="Y2444">
        <f>VLOOKUP($D2444,metadata!$B$2:$Z$450,22,FALSE)</f>
        <v>19</v>
      </c>
      <c r="Z2444">
        <f>VLOOKUP($D2444,metadata!$B$2:$Z$450,23,FALSE)</f>
        <v>0</v>
      </c>
      <c r="AA2444">
        <f>VLOOKUP($D2444,metadata!$B$2:$Z$450,24,FALSE)</f>
        <v>0</v>
      </c>
      <c r="AB2444">
        <f>VLOOKUP($D2444,metadata!$B$2:$Z$450,25,FALSE)</f>
        <v>0</v>
      </c>
    </row>
    <row r="2445" spans="3:28" x14ac:dyDescent="0.3">
      <c r="C2445">
        <v>2444</v>
      </c>
      <c r="D2445" s="11" t="str">
        <f t="shared" si="38"/>
        <v>19- Fuchu</v>
      </c>
      <c r="E2445" t="str">
        <f>VLOOKUP($D2445,metadata!$B$2:$S$450,2,FALSE)</f>
        <v>Kato, Y</v>
      </c>
      <c r="F2445" t="str">
        <f>VLOOKUP($D2445,metadata!$B$2:$S$450,3,FALSE)</f>
        <v>Geographic variation in photoperiodic response for the induction of pupal diapause in the Aristolochia-feeding butterfly Atrophaneura alcinous</v>
      </c>
      <c r="G2445" t="str">
        <f>VLOOKUP($D2445,metadata!$B$2:$S$450,4,FALSE)</f>
        <v>10.1303/aez.2005.347</v>
      </c>
      <c r="H2445" t="str">
        <f>VLOOKUP($D2445,metadata!$B$2:$S$450,5,FALSE)</f>
        <v>y</v>
      </c>
      <c r="I2445" t="str">
        <f>VLOOKUP($D2445,metadata!$B$2:$S$450,6,FALSE)</f>
        <v>a</v>
      </c>
      <c r="J2445" t="str">
        <f>VLOOKUP($D2445,metadata!$B$2:$S$450,7,FALSE)</f>
        <v>i</v>
      </c>
      <c r="K2445">
        <f>VLOOKUP($D2445,metadata!$B$2:$S$450,8,FALSE)</f>
        <v>7</v>
      </c>
      <c r="L2445">
        <f>VLOOKUP($D2445,metadata!$B$2:$S$450,9,FALSE)</f>
        <v>5</v>
      </c>
      <c r="M2445">
        <f>VLOOKUP($D2445,metadata!$B$2:$S$450,10,FALSE)</f>
        <v>0</v>
      </c>
      <c r="N2445" t="str">
        <f>VLOOKUP($D2445,metadata!$B$2:$S$450,11,FALSE)</f>
        <v>Atrophaneura alcinous</v>
      </c>
      <c r="O2445" t="str">
        <f>VLOOKUP($D2445,metadata!$B$2:$S$450,12,FALSE)</f>
        <v>lepidoptera</v>
      </c>
      <c r="P2445" t="str">
        <f>VLOOKUP($D2445,metadata!$B$2:$S$450,13,FALSE)</f>
        <v xml:space="preserve"> Fuchu</v>
      </c>
      <c r="Q2445">
        <f>VLOOKUP($D2445,metadata!$B$2:$S$450,14,FALSE)</f>
        <v>35.668968999999997</v>
      </c>
      <c r="R2445">
        <f>VLOOKUP($D2445,metadata!$B$2:$S$450,15,FALSE)</f>
        <v>139.47766899999999</v>
      </c>
      <c r="S2445">
        <f>VLOOKUP($D2445,metadata!$B$2:$S$450,16,FALSE)</f>
        <v>0.05</v>
      </c>
      <c r="T2445">
        <f>VLOOKUP($D2445,metadata!$B$2:$S$450,17,FALSE)</f>
        <v>50</v>
      </c>
      <c r="U2445">
        <f>VLOOKUP($D2445,metadata!$B$2:$S$450,18,FALSE)</f>
        <v>0</v>
      </c>
      <c r="V2445">
        <f>VLOOKUP($D2445,metadata!$B$2:$Z$450,19,FALSE)</f>
        <v>25</v>
      </c>
      <c r="W2445" t="str">
        <f>VLOOKUP($D2445,metadata!$B$2:$Z$450,20,FALSE)</f>
        <v>global average</v>
      </c>
      <c r="X2445">
        <f>VLOOKUP($D2445,metadata!$B$2:$Z$450,21,FALSE)</f>
        <v>0</v>
      </c>
      <c r="Y2445">
        <f>VLOOKUP($D2445,metadata!$B$2:$Z$450,22,FALSE)</f>
        <v>19</v>
      </c>
      <c r="Z2445">
        <f>VLOOKUP($D2445,metadata!$B$2:$Z$450,23,FALSE)</f>
        <v>0</v>
      </c>
      <c r="AA2445">
        <f>VLOOKUP($D2445,metadata!$B$2:$Z$450,24,FALSE)</f>
        <v>0</v>
      </c>
      <c r="AB2445">
        <f>VLOOKUP($D2445,metadata!$B$2:$Z$450,25,FALSE)</f>
        <v>0</v>
      </c>
    </row>
    <row r="2446" spans="3:28" x14ac:dyDescent="0.3">
      <c r="C2446">
        <v>2445</v>
      </c>
      <c r="D2446" s="11" t="str">
        <f t="shared" si="38"/>
        <v>19- Fuchu</v>
      </c>
      <c r="E2446" t="str">
        <f>VLOOKUP($D2446,metadata!$B$2:$S$450,2,FALSE)</f>
        <v>Kato, Y</v>
      </c>
      <c r="F2446" t="str">
        <f>VLOOKUP($D2446,metadata!$B$2:$S$450,3,FALSE)</f>
        <v>Geographic variation in photoperiodic response for the induction of pupal diapause in the Aristolochia-feeding butterfly Atrophaneura alcinous</v>
      </c>
      <c r="G2446" t="str">
        <f>VLOOKUP($D2446,metadata!$B$2:$S$450,4,FALSE)</f>
        <v>10.1303/aez.2005.347</v>
      </c>
      <c r="H2446" t="str">
        <f>VLOOKUP($D2446,metadata!$B$2:$S$450,5,FALSE)</f>
        <v>y</v>
      </c>
      <c r="I2446" t="str">
        <f>VLOOKUP($D2446,metadata!$B$2:$S$450,6,FALSE)</f>
        <v>a</v>
      </c>
      <c r="J2446" t="str">
        <f>VLOOKUP($D2446,metadata!$B$2:$S$450,7,FALSE)</f>
        <v>i</v>
      </c>
      <c r="K2446">
        <f>VLOOKUP($D2446,metadata!$B$2:$S$450,8,FALSE)</f>
        <v>7</v>
      </c>
      <c r="L2446">
        <f>VLOOKUP($D2446,metadata!$B$2:$S$450,9,FALSE)</f>
        <v>5</v>
      </c>
      <c r="M2446">
        <f>VLOOKUP($D2446,metadata!$B$2:$S$450,10,FALSE)</f>
        <v>0</v>
      </c>
      <c r="N2446" t="str">
        <f>VLOOKUP($D2446,metadata!$B$2:$S$450,11,FALSE)</f>
        <v>Atrophaneura alcinous</v>
      </c>
      <c r="O2446" t="str">
        <f>VLOOKUP($D2446,metadata!$B$2:$S$450,12,FALSE)</f>
        <v>lepidoptera</v>
      </c>
      <c r="P2446" t="str">
        <f>VLOOKUP($D2446,metadata!$B$2:$S$450,13,FALSE)</f>
        <v xml:space="preserve"> Fuchu</v>
      </c>
      <c r="Q2446">
        <f>VLOOKUP($D2446,metadata!$B$2:$S$450,14,FALSE)</f>
        <v>35.668968999999997</v>
      </c>
      <c r="R2446">
        <f>VLOOKUP($D2446,metadata!$B$2:$S$450,15,FALSE)</f>
        <v>139.47766899999999</v>
      </c>
      <c r="S2446">
        <f>VLOOKUP($D2446,metadata!$B$2:$S$450,16,FALSE)</f>
        <v>0.05</v>
      </c>
      <c r="T2446">
        <f>VLOOKUP($D2446,metadata!$B$2:$S$450,17,FALSE)</f>
        <v>50</v>
      </c>
      <c r="U2446">
        <f>VLOOKUP($D2446,metadata!$B$2:$S$450,18,FALSE)</f>
        <v>0</v>
      </c>
      <c r="V2446">
        <f>VLOOKUP($D2446,metadata!$B$2:$Z$450,19,FALSE)</f>
        <v>25</v>
      </c>
      <c r="W2446" t="str">
        <f>VLOOKUP($D2446,metadata!$B$2:$Z$450,20,FALSE)</f>
        <v>global average</v>
      </c>
      <c r="X2446">
        <f>VLOOKUP($D2446,metadata!$B$2:$Z$450,21,FALSE)</f>
        <v>0</v>
      </c>
      <c r="Y2446">
        <f>VLOOKUP($D2446,metadata!$B$2:$Z$450,22,FALSE)</f>
        <v>19</v>
      </c>
      <c r="Z2446">
        <f>VLOOKUP($D2446,metadata!$B$2:$Z$450,23,FALSE)</f>
        <v>0</v>
      </c>
      <c r="AA2446">
        <f>VLOOKUP($D2446,metadata!$B$2:$Z$450,24,FALSE)</f>
        <v>0</v>
      </c>
      <c r="AB2446">
        <f>VLOOKUP($D2446,metadata!$B$2:$Z$450,25,FALSE)</f>
        <v>0</v>
      </c>
    </row>
    <row r="2447" spans="3:28" x14ac:dyDescent="0.3">
      <c r="C2447">
        <v>2446</v>
      </c>
      <c r="D2447" s="11" t="str">
        <f t="shared" si="38"/>
        <v>19- Fuchu</v>
      </c>
      <c r="E2447" t="str">
        <f>VLOOKUP($D2447,metadata!$B$2:$S$450,2,FALSE)</f>
        <v>Kato, Y</v>
      </c>
      <c r="F2447" t="str">
        <f>VLOOKUP($D2447,metadata!$B$2:$S$450,3,FALSE)</f>
        <v>Geographic variation in photoperiodic response for the induction of pupal diapause in the Aristolochia-feeding butterfly Atrophaneura alcinous</v>
      </c>
      <c r="G2447" t="str">
        <f>VLOOKUP($D2447,metadata!$B$2:$S$450,4,FALSE)</f>
        <v>10.1303/aez.2005.347</v>
      </c>
      <c r="H2447" t="str">
        <f>VLOOKUP($D2447,metadata!$B$2:$S$450,5,FALSE)</f>
        <v>y</v>
      </c>
      <c r="I2447" t="str">
        <f>VLOOKUP($D2447,metadata!$B$2:$S$450,6,FALSE)</f>
        <v>a</v>
      </c>
      <c r="J2447" t="str">
        <f>VLOOKUP($D2447,metadata!$B$2:$S$450,7,FALSE)</f>
        <v>i</v>
      </c>
      <c r="K2447">
        <f>VLOOKUP($D2447,metadata!$B$2:$S$450,8,FALSE)</f>
        <v>7</v>
      </c>
      <c r="L2447">
        <f>VLOOKUP($D2447,metadata!$B$2:$S$450,9,FALSE)</f>
        <v>5</v>
      </c>
      <c r="M2447">
        <f>VLOOKUP($D2447,metadata!$B$2:$S$450,10,FALSE)</f>
        <v>0</v>
      </c>
      <c r="N2447" t="str">
        <f>VLOOKUP($D2447,metadata!$B$2:$S$450,11,FALSE)</f>
        <v>Atrophaneura alcinous</v>
      </c>
      <c r="O2447" t="str">
        <f>VLOOKUP($D2447,metadata!$B$2:$S$450,12,FALSE)</f>
        <v>lepidoptera</v>
      </c>
      <c r="P2447" t="str">
        <f>VLOOKUP($D2447,metadata!$B$2:$S$450,13,FALSE)</f>
        <v xml:space="preserve"> Fuchu</v>
      </c>
      <c r="Q2447">
        <f>VLOOKUP($D2447,metadata!$B$2:$S$450,14,FALSE)</f>
        <v>35.668968999999997</v>
      </c>
      <c r="R2447">
        <f>VLOOKUP($D2447,metadata!$B$2:$S$450,15,FALSE)</f>
        <v>139.47766899999999</v>
      </c>
      <c r="S2447">
        <f>VLOOKUP($D2447,metadata!$B$2:$S$450,16,FALSE)</f>
        <v>0.05</v>
      </c>
      <c r="T2447">
        <f>VLOOKUP($D2447,metadata!$B$2:$S$450,17,FALSE)</f>
        <v>50</v>
      </c>
      <c r="U2447">
        <f>VLOOKUP($D2447,metadata!$B$2:$S$450,18,FALSE)</f>
        <v>0</v>
      </c>
      <c r="V2447">
        <f>VLOOKUP($D2447,metadata!$B$2:$Z$450,19,FALSE)</f>
        <v>25</v>
      </c>
      <c r="W2447" t="str">
        <f>VLOOKUP($D2447,metadata!$B$2:$Z$450,20,FALSE)</f>
        <v>global average</v>
      </c>
      <c r="X2447">
        <f>VLOOKUP($D2447,metadata!$B$2:$Z$450,21,FALSE)</f>
        <v>0</v>
      </c>
      <c r="Y2447">
        <f>VLOOKUP($D2447,metadata!$B$2:$Z$450,22,FALSE)</f>
        <v>19</v>
      </c>
      <c r="Z2447">
        <f>VLOOKUP($D2447,metadata!$B$2:$Z$450,23,FALSE)</f>
        <v>0</v>
      </c>
      <c r="AA2447">
        <f>VLOOKUP($D2447,metadata!$B$2:$Z$450,24,FALSE)</f>
        <v>0</v>
      </c>
      <c r="AB2447">
        <f>VLOOKUP($D2447,metadata!$B$2:$Z$450,25,FALSE)</f>
        <v>0</v>
      </c>
    </row>
    <row r="2448" spans="3:28" x14ac:dyDescent="0.3">
      <c r="C2448">
        <v>2447</v>
      </c>
      <c r="D2448" s="11" t="str">
        <f t="shared" si="38"/>
        <v>19- Fuchu</v>
      </c>
      <c r="E2448" t="str">
        <f>VLOOKUP($D2448,metadata!$B$2:$S$450,2,FALSE)</f>
        <v>Kato, Y</v>
      </c>
      <c r="F2448" t="str">
        <f>VLOOKUP($D2448,metadata!$B$2:$S$450,3,FALSE)</f>
        <v>Geographic variation in photoperiodic response for the induction of pupal diapause in the Aristolochia-feeding butterfly Atrophaneura alcinous</v>
      </c>
      <c r="G2448" t="str">
        <f>VLOOKUP($D2448,metadata!$B$2:$S$450,4,FALSE)</f>
        <v>10.1303/aez.2005.347</v>
      </c>
      <c r="H2448" t="str">
        <f>VLOOKUP($D2448,metadata!$B$2:$S$450,5,FALSE)</f>
        <v>y</v>
      </c>
      <c r="I2448" t="str">
        <f>VLOOKUP($D2448,metadata!$B$2:$S$450,6,FALSE)</f>
        <v>a</v>
      </c>
      <c r="J2448" t="str">
        <f>VLOOKUP($D2448,metadata!$B$2:$S$450,7,FALSE)</f>
        <v>i</v>
      </c>
      <c r="K2448">
        <f>VLOOKUP($D2448,metadata!$B$2:$S$450,8,FALSE)</f>
        <v>7</v>
      </c>
      <c r="L2448">
        <f>VLOOKUP($D2448,metadata!$B$2:$S$450,9,FALSE)</f>
        <v>5</v>
      </c>
      <c r="M2448">
        <f>VLOOKUP($D2448,metadata!$B$2:$S$450,10,FALSE)</f>
        <v>0</v>
      </c>
      <c r="N2448" t="str">
        <f>VLOOKUP($D2448,metadata!$B$2:$S$450,11,FALSE)</f>
        <v>Atrophaneura alcinous</v>
      </c>
      <c r="O2448" t="str">
        <f>VLOOKUP($D2448,metadata!$B$2:$S$450,12,FALSE)</f>
        <v>lepidoptera</v>
      </c>
      <c r="P2448" t="str">
        <f>VLOOKUP($D2448,metadata!$B$2:$S$450,13,FALSE)</f>
        <v xml:space="preserve"> Fuchu</v>
      </c>
      <c r="Q2448">
        <f>VLOOKUP($D2448,metadata!$B$2:$S$450,14,FALSE)</f>
        <v>35.668968999999997</v>
      </c>
      <c r="R2448">
        <f>VLOOKUP($D2448,metadata!$B$2:$S$450,15,FALSE)</f>
        <v>139.47766899999999</v>
      </c>
      <c r="S2448">
        <f>VLOOKUP($D2448,metadata!$B$2:$S$450,16,FALSE)</f>
        <v>0.05</v>
      </c>
      <c r="T2448">
        <f>VLOOKUP($D2448,metadata!$B$2:$S$450,17,FALSE)</f>
        <v>50</v>
      </c>
      <c r="U2448">
        <f>VLOOKUP($D2448,metadata!$B$2:$S$450,18,FALSE)</f>
        <v>0</v>
      </c>
      <c r="V2448">
        <f>VLOOKUP($D2448,metadata!$B$2:$Z$450,19,FALSE)</f>
        <v>25</v>
      </c>
      <c r="W2448" t="str">
        <f>VLOOKUP($D2448,metadata!$B$2:$Z$450,20,FALSE)</f>
        <v>global average</v>
      </c>
      <c r="X2448">
        <f>VLOOKUP($D2448,metadata!$B$2:$Z$450,21,FALSE)</f>
        <v>0</v>
      </c>
      <c r="Y2448">
        <f>VLOOKUP($D2448,metadata!$B$2:$Z$450,22,FALSE)</f>
        <v>19</v>
      </c>
      <c r="Z2448">
        <f>VLOOKUP($D2448,metadata!$B$2:$Z$450,23,FALSE)</f>
        <v>0</v>
      </c>
      <c r="AA2448">
        <f>VLOOKUP($D2448,metadata!$B$2:$Z$450,24,FALSE)</f>
        <v>0</v>
      </c>
      <c r="AB2448">
        <f>VLOOKUP($D2448,metadata!$B$2:$Z$450,25,FALSE)</f>
        <v>0</v>
      </c>
    </row>
    <row r="2449" spans="3:28" x14ac:dyDescent="0.3">
      <c r="C2449">
        <v>2448</v>
      </c>
      <c r="D2449" s="11" t="str">
        <f t="shared" si="38"/>
        <v>19- Fuchu</v>
      </c>
      <c r="E2449" t="str">
        <f>VLOOKUP($D2449,metadata!$B$2:$S$450,2,FALSE)</f>
        <v>Kato, Y</v>
      </c>
      <c r="F2449" t="str">
        <f>VLOOKUP($D2449,metadata!$B$2:$S$450,3,FALSE)</f>
        <v>Geographic variation in photoperiodic response for the induction of pupal diapause in the Aristolochia-feeding butterfly Atrophaneura alcinous</v>
      </c>
      <c r="G2449" t="str">
        <f>VLOOKUP($D2449,metadata!$B$2:$S$450,4,FALSE)</f>
        <v>10.1303/aez.2005.347</v>
      </c>
      <c r="H2449" t="str">
        <f>VLOOKUP($D2449,metadata!$B$2:$S$450,5,FALSE)</f>
        <v>y</v>
      </c>
      <c r="I2449" t="str">
        <f>VLOOKUP($D2449,metadata!$B$2:$S$450,6,FALSE)</f>
        <v>a</v>
      </c>
      <c r="J2449" t="str">
        <f>VLOOKUP($D2449,metadata!$B$2:$S$450,7,FALSE)</f>
        <v>i</v>
      </c>
      <c r="K2449">
        <f>VLOOKUP($D2449,metadata!$B$2:$S$450,8,FALSE)</f>
        <v>7</v>
      </c>
      <c r="L2449">
        <f>VLOOKUP($D2449,metadata!$B$2:$S$450,9,FALSE)</f>
        <v>5</v>
      </c>
      <c r="M2449">
        <f>VLOOKUP($D2449,metadata!$B$2:$S$450,10,FALSE)</f>
        <v>0</v>
      </c>
      <c r="N2449" t="str">
        <f>VLOOKUP($D2449,metadata!$B$2:$S$450,11,FALSE)</f>
        <v>Atrophaneura alcinous</v>
      </c>
      <c r="O2449" t="str">
        <f>VLOOKUP($D2449,metadata!$B$2:$S$450,12,FALSE)</f>
        <v>lepidoptera</v>
      </c>
      <c r="P2449" t="str">
        <f>VLOOKUP($D2449,metadata!$B$2:$S$450,13,FALSE)</f>
        <v xml:space="preserve"> Fuchu</v>
      </c>
      <c r="Q2449">
        <f>VLOOKUP($D2449,metadata!$B$2:$S$450,14,FALSE)</f>
        <v>35.668968999999997</v>
      </c>
      <c r="R2449">
        <f>VLOOKUP($D2449,metadata!$B$2:$S$450,15,FALSE)</f>
        <v>139.47766899999999</v>
      </c>
      <c r="S2449">
        <f>VLOOKUP($D2449,metadata!$B$2:$S$450,16,FALSE)</f>
        <v>0.05</v>
      </c>
      <c r="T2449">
        <f>VLOOKUP($D2449,metadata!$B$2:$S$450,17,FALSE)</f>
        <v>50</v>
      </c>
      <c r="U2449">
        <f>VLOOKUP($D2449,metadata!$B$2:$S$450,18,FALSE)</f>
        <v>0</v>
      </c>
      <c r="V2449">
        <f>VLOOKUP($D2449,metadata!$B$2:$Z$450,19,FALSE)</f>
        <v>25</v>
      </c>
      <c r="W2449" t="str">
        <f>VLOOKUP($D2449,metadata!$B$2:$Z$450,20,FALSE)</f>
        <v>global average</v>
      </c>
      <c r="X2449">
        <f>VLOOKUP($D2449,metadata!$B$2:$Z$450,21,FALSE)</f>
        <v>0</v>
      </c>
      <c r="Y2449">
        <f>VLOOKUP($D2449,metadata!$B$2:$Z$450,22,FALSE)</f>
        <v>19</v>
      </c>
      <c r="Z2449">
        <f>VLOOKUP($D2449,metadata!$B$2:$Z$450,23,FALSE)</f>
        <v>0</v>
      </c>
      <c r="AA2449">
        <f>VLOOKUP($D2449,metadata!$B$2:$Z$450,24,FALSE)</f>
        <v>0</v>
      </c>
      <c r="AB2449">
        <f>VLOOKUP($D2449,metadata!$B$2:$Z$450,25,FALSE)</f>
        <v>0</v>
      </c>
    </row>
    <row r="2450" spans="3:28" x14ac:dyDescent="0.3">
      <c r="C2450">
        <v>2449</v>
      </c>
      <c r="D2450" s="11" t="str">
        <f t="shared" si="38"/>
        <v>19- Fuchu</v>
      </c>
      <c r="E2450" t="str">
        <f>VLOOKUP($D2450,metadata!$B$2:$S$450,2,FALSE)</f>
        <v>Kato, Y</v>
      </c>
      <c r="F2450" t="str">
        <f>VLOOKUP($D2450,metadata!$B$2:$S$450,3,FALSE)</f>
        <v>Geographic variation in photoperiodic response for the induction of pupal diapause in the Aristolochia-feeding butterfly Atrophaneura alcinous</v>
      </c>
      <c r="G2450" t="str">
        <f>VLOOKUP($D2450,metadata!$B$2:$S$450,4,FALSE)</f>
        <v>10.1303/aez.2005.347</v>
      </c>
      <c r="H2450" t="str">
        <f>VLOOKUP($D2450,metadata!$B$2:$S$450,5,FALSE)</f>
        <v>y</v>
      </c>
      <c r="I2450" t="str">
        <f>VLOOKUP($D2450,metadata!$B$2:$S$450,6,FALSE)</f>
        <v>a</v>
      </c>
      <c r="J2450" t="str">
        <f>VLOOKUP($D2450,metadata!$B$2:$S$450,7,FALSE)</f>
        <v>i</v>
      </c>
      <c r="K2450">
        <f>VLOOKUP($D2450,metadata!$B$2:$S$450,8,FALSE)</f>
        <v>7</v>
      </c>
      <c r="L2450">
        <f>VLOOKUP($D2450,metadata!$B$2:$S$450,9,FALSE)</f>
        <v>5</v>
      </c>
      <c r="M2450">
        <f>VLOOKUP($D2450,metadata!$B$2:$S$450,10,FALSE)</f>
        <v>0</v>
      </c>
      <c r="N2450" t="str">
        <f>VLOOKUP($D2450,metadata!$B$2:$S$450,11,FALSE)</f>
        <v>Atrophaneura alcinous</v>
      </c>
      <c r="O2450" t="str">
        <f>VLOOKUP($D2450,metadata!$B$2:$S$450,12,FALSE)</f>
        <v>lepidoptera</v>
      </c>
      <c r="P2450" t="str">
        <f>VLOOKUP($D2450,metadata!$B$2:$S$450,13,FALSE)</f>
        <v xml:space="preserve"> Fuchu</v>
      </c>
      <c r="Q2450">
        <f>VLOOKUP($D2450,metadata!$B$2:$S$450,14,FALSE)</f>
        <v>35.668968999999997</v>
      </c>
      <c r="R2450">
        <f>VLOOKUP($D2450,metadata!$B$2:$S$450,15,FALSE)</f>
        <v>139.47766899999999</v>
      </c>
      <c r="S2450">
        <f>VLOOKUP($D2450,metadata!$B$2:$S$450,16,FALSE)</f>
        <v>0.05</v>
      </c>
      <c r="T2450">
        <f>VLOOKUP($D2450,metadata!$B$2:$S$450,17,FALSE)</f>
        <v>50</v>
      </c>
      <c r="U2450">
        <f>VLOOKUP($D2450,metadata!$B$2:$S$450,18,FALSE)</f>
        <v>0</v>
      </c>
      <c r="V2450">
        <f>VLOOKUP($D2450,metadata!$B$2:$Z$450,19,FALSE)</f>
        <v>25</v>
      </c>
      <c r="W2450" t="str">
        <f>VLOOKUP($D2450,metadata!$B$2:$Z$450,20,FALSE)</f>
        <v>global average</v>
      </c>
      <c r="X2450">
        <f>VLOOKUP($D2450,metadata!$B$2:$Z$450,21,FALSE)</f>
        <v>0</v>
      </c>
      <c r="Y2450">
        <f>VLOOKUP($D2450,metadata!$B$2:$Z$450,22,FALSE)</f>
        <v>19</v>
      </c>
      <c r="Z2450">
        <f>VLOOKUP($D2450,metadata!$B$2:$Z$450,23,FALSE)</f>
        <v>0</v>
      </c>
      <c r="AA2450">
        <f>VLOOKUP($D2450,metadata!$B$2:$Z$450,24,FALSE)</f>
        <v>0</v>
      </c>
      <c r="AB2450">
        <f>VLOOKUP($D2450,metadata!$B$2:$Z$450,25,FALSE)</f>
        <v>0</v>
      </c>
    </row>
    <row r="2451" spans="3:28" x14ac:dyDescent="0.3">
      <c r="C2451">
        <v>2450</v>
      </c>
      <c r="D2451" s="11" t="str">
        <f t="shared" si="38"/>
        <v>19- Fuchu</v>
      </c>
      <c r="E2451" t="str">
        <f>VLOOKUP($D2451,metadata!$B$2:$S$450,2,FALSE)</f>
        <v>Kato, Y</v>
      </c>
      <c r="F2451" t="str">
        <f>VLOOKUP($D2451,metadata!$B$2:$S$450,3,FALSE)</f>
        <v>Geographic variation in photoperiodic response for the induction of pupal diapause in the Aristolochia-feeding butterfly Atrophaneura alcinous</v>
      </c>
      <c r="G2451" t="str">
        <f>VLOOKUP($D2451,metadata!$B$2:$S$450,4,FALSE)</f>
        <v>10.1303/aez.2005.347</v>
      </c>
      <c r="H2451" t="str">
        <f>VLOOKUP($D2451,metadata!$B$2:$S$450,5,FALSE)</f>
        <v>y</v>
      </c>
      <c r="I2451" t="str">
        <f>VLOOKUP($D2451,metadata!$B$2:$S$450,6,FALSE)</f>
        <v>a</v>
      </c>
      <c r="J2451" t="str">
        <f>VLOOKUP($D2451,metadata!$B$2:$S$450,7,FALSE)</f>
        <v>i</v>
      </c>
      <c r="K2451">
        <f>VLOOKUP($D2451,metadata!$B$2:$S$450,8,FALSE)</f>
        <v>7</v>
      </c>
      <c r="L2451">
        <f>VLOOKUP($D2451,metadata!$B$2:$S$450,9,FALSE)</f>
        <v>5</v>
      </c>
      <c r="M2451">
        <f>VLOOKUP($D2451,metadata!$B$2:$S$450,10,FALSE)</f>
        <v>0</v>
      </c>
      <c r="N2451" t="str">
        <f>VLOOKUP($D2451,metadata!$B$2:$S$450,11,FALSE)</f>
        <v>Atrophaneura alcinous</v>
      </c>
      <c r="O2451" t="str">
        <f>VLOOKUP($D2451,metadata!$B$2:$S$450,12,FALSE)</f>
        <v>lepidoptera</v>
      </c>
      <c r="P2451" t="str">
        <f>VLOOKUP($D2451,metadata!$B$2:$S$450,13,FALSE)</f>
        <v xml:space="preserve"> Fuchu</v>
      </c>
      <c r="Q2451">
        <f>VLOOKUP($D2451,metadata!$B$2:$S$450,14,FALSE)</f>
        <v>35.668968999999997</v>
      </c>
      <c r="R2451">
        <f>VLOOKUP($D2451,metadata!$B$2:$S$450,15,FALSE)</f>
        <v>139.47766899999999</v>
      </c>
      <c r="S2451">
        <f>VLOOKUP($D2451,metadata!$B$2:$S$450,16,FALSE)</f>
        <v>0.05</v>
      </c>
      <c r="T2451">
        <f>VLOOKUP($D2451,metadata!$B$2:$S$450,17,FALSE)</f>
        <v>50</v>
      </c>
      <c r="U2451">
        <f>VLOOKUP($D2451,metadata!$B$2:$S$450,18,FALSE)</f>
        <v>0</v>
      </c>
      <c r="V2451">
        <f>VLOOKUP($D2451,metadata!$B$2:$Z$450,19,FALSE)</f>
        <v>25</v>
      </c>
      <c r="W2451" t="str">
        <f>VLOOKUP($D2451,metadata!$B$2:$Z$450,20,FALSE)</f>
        <v>global average</v>
      </c>
      <c r="X2451">
        <f>VLOOKUP($D2451,metadata!$B$2:$Z$450,21,FALSE)</f>
        <v>0</v>
      </c>
      <c r="Y2451">
        <f>VLOOKUP($D2451,metadata!$B$2:$Z$450,22,FALSE)</f>
        <v>19</v>
      </c>
      <c r="Z2451">
        <f>VLOOKUP($D2451,metadata!$B$2:$Z$450,23,FALSE)</f>
        <v>0</v>
      </c>
      <c r="AA2451">
        <f>VLOOKUP($D2451,metadata!$B$2:$Z$450,24,FALSE)</f>
        <v>0</v>
      </c>
      <c r="AB2451">
        <f>VLOOKUP($D2451,metadata!$B$2:$Z$450,25,FALSE)</f>
        <v>0</v>
      </c>
    </row>
    <row r="2452" spans="3:28" x14ac:dyDescent="0.3">
      <c r="C2452">
        <v>2451</v>
      </c>
      <c r="D2452" s="11" t="str">
        <f t="shared" si="38"/>
        <v>19- Fuchu</v>
      </c>
      <c r="E2452" t="str">
        <f>VLOOKUP($D2452,metadata!$B$2:$S$450,2,FALSE)</f>
        <v>Kato, Y</v>
      </c>
      <c r="F2452" t="str">
        <f>VLOOKUP($D2452,metadata!$B$2:$S$450,3,FALSE)</f>
        <v>Geographic variation in photoperiodic response for the induction of pupal diapause in the Aristolochia-feeding butterfly Atrophaneura alcinous</v>
      </c>
      <c r="G2452" t="str">
        <f>VLOOKUP($D2452,metadata!$B$2:$S$450,4,FALSE)</f>
        <v>10.1303/aez.2005.347</v>
      </c>
      <c r="H2452" t="str">
        <f>VLOOKUP($D2452,metadata!$B$2:$S$450,5,FALSE)</f>
        <v>y</v>
      </c>
      <c r="I2452" t="str">
        <f>VLOOKUP($D2452,metadata!$B$2:$S$450,6,FALSE)</f>
        <v>a</v>
      </c>
      <c r="J2452" t="str">
        <f>VLOOKUP($D2452,metadata!$B$2:$S$450,7,FALSE)</f>
        <v>i</v>
      </c>
      <c r="K2452">
        <f>VLOOKUP($D2452,metadata!$B$2:$S$450,8,FALSE)</f>
        <v>7</v>
      </c>
      <c r="L2452">
        <f>VLOOKUP($D2452,metadata!$B$2:$S$450,9,FALSE)</f>
        <v>5</v>
      </c>
      <c r="M2452">
        <f>VLOOKUP($D2452,metadata!$B$2:$S$450,10,FALSE)</f>
        <v>0</v>
      </c>
      <c r="N2452" t="str">
        <f>VLOOKUP($D2452,metadata!$B$2:$S$450,11,FALSE)</f>
        <v>Atrophaneura alcinous</v>
      </c>
      <c r="O2452" t="str">
        <f>VLOOKUP($D2452,metadata!$B$2:$S$450,12,FALSE)</f>
        <v>lepidoptera</v>
      </c>
      <c r="P2452" t="str">
        <f>VLOOKUP($D2452,metadata!$B$2:$S$450,13,FALSE)</f>
        <v xml:space="preserve"> Fuchu</v>
      </c>
      <c r="Q2452">
        <f>VLOOKUP($D2452,metadata!$B$2:$S$450,14,FALSE)</f>
        <v>35.668968999999997</v>
      </c>
      <c r="R2452">
        <f>VLOOKUP($D2452,metadata!$B$2:$S$450,15,FALSE)</f>
        <v>139.47766899999999</v>
      </c>
      <c r="S2452">
        <f>VLOOKUP($D2452,metadata!$B$2:$S$450,16,FALSE)</f>
        <v>0.05</v>
      </c>
      <c r="T2452">
        <f>VLOOKUP($D2452,metadata!$B$2:$S$450,17,FALSE)</f>
        <v>50</v>
      </c>
      <c r="U2452">
        <f>VLOOKUP($D2452,metadata!$B$2:$S$450,18,FALSE)</f>
        <v>0</v>
      </c>
      <c r="V2452">
        <f>VLOOKUP($D2452,metadata!$B$2:$Z$450,19,FALSE)</f>
        <v>25</v>
      </c>
      <c r="W2452" t="str">
        <f>VLOOKUP($D2452,metadata!$B$2:$Z$450,20,FALSE)</f>
        <v>global average</v>
      </c>
      <c r="X2452">
        <f>VLOOKUP($D2452,metadata!$B$2:$Z$450,21,FALSE)</f>
        <v>0</v>
      </c>
      <c r="Y2452">
        <f>VLOOKUP($D2452,metadata!$B$2:$Z$450,22,FALSE)</f>
        <v>19</v>
      </c>
      <c r="Z2452">
        <f>VLOOKUP($D2452,metadata!$B$2:$Z$450,23,FALSE)</f>
        <v>0</v>
      </c>
      <c r="AA2452">
        <f>VLOOKUP($D2452,metadata!$B$2:$Z$450,24,FALSE)</f>
        <v>0</v>
      </c>
      <c r="AB2452">
        <f>VLOOKUP($D2452,metadata!$B$2:$Z$450,25,FALSE)</f>
        <v>0</v>
      </c>
    </row>
    <row r="2453" spans="3:28" x14ac:dyDescent="0.3">
      <c r="C2453">
        <v>2452</v>
      </c>
      <c r="D2453" s="11" t="str">
        <f t="shared" si="38"/>
        <v>19- Fuchu</v>
      </c>
      <c r="E2453" t="str">
        <f>VLOOKUP($D2453,metadata!$B$2:$S$450,2,FALSE)</f>
        <v>Kato, Y</v>
      </c>
      <c r="F2453" t="str">
        <f>VLOOKUP($D2453,metadata!$B$2:$S$450,3,FALSE)</f>
        <v>Geographic variation in photoperiodic response for the induction of pupal diapause in the Aristolochia-feeding butterfly Atrophaneura alcinous</v>
      </c>
      <c r="G2453" t="str">
        <f>VLOOKUP($D2453,metadata!$B$2:$S$450,4,FALSE)</f>
        <v>10.1303/aez.2005.347</v>
      </c>
      <c r="H2453" t="str">
        <f>VLOOKUP($D2453,metadata!$B$2:$S$450,5,FALSE)</f>
        <v>y</v>
      </c>
      <c r="I2453" t="str">
        <f>VLOOKUP($D2453,metadata!$B$2:$S$450,6,FALSE)</f>
        <v>a</v>
      </c>
      <c r="J2453" t="str">
        <f>VLOOKUP($D2453,metadata!$B$2:$S$450,7,FALSE)</f>
        <v>i</v>
      </c>
      <c r="K2453">
        <f>VLOOKUP($D2453,metadata!$B$2:$S$450,8,FALSE)</f>
        <v>7</v>
      </c>
      <c r="L2453">
        <f>VLOOKUP($D2453,metadata!$B$2:$S$450,9,FALSE)</f>
        <v>5</v>
      </c>
      <c r="M2453">
        <f>VLOOKUP($D2453,metadata!$B$2:$S$450,10,FALSE)</f>
        <v>0</v>
      </c>
      <c r="N2453" t="str">
        <f>VLOOKUP($D2453,metadata!$B$2:$S$450,11,FALSE)</f>
        <v>Atrophaneura alcinous</v>
      </c>
      <c r="O2453" t="str">
        <f>VLOOKUP($D2453,metadata!$B$2:$S$450,12,FALSE)</f>
        <v>lepidoptera</v>
      </c>
      <c r="P2453" t="str">
        <f>VLOOKUP($D2453,metadata!$B$2:$S$450,13,FALSE)</f>
        <v xml:space="preserve"> Fuchu</v>
      </c>
      <c r="Q2453">
        <f>VLOOKUP($D2453,metadata!$B$2:$S$450,14,FALSE)</f>
        <v>35.668968999999997</v>
      </c>
      <c r="R2453">
        <f>VLOOKUP($D2453,metadata!$B$2:$S$450,15,FALSE)</f>
        <v>139.47766899999999</v>
      </c>
      <c r="S2453">
        <f>VLOOKUP($D2453,metadata!$B$2:$S$450,16,FALSE)</f>
        <v>0.05</v>
      </c>
      <c r="T2453">
        <f>VLOOKUP($D2453,metadata!$B$2:$S$450,17,FALSE)</f>
        <v>50</v>
      </c>
      <c r="U2453">
        <f>VLOOKUP($D2453,metadata!$B$2:$S$450,18,FALSE)</f>
        <v>0</v>
      </c>
      <c r="V2453">
        <f>VLOOKUP($D2453,metadata!$B$2:$Z$450,19,FALSE)</f>
        <v>25</v>
      </c>
      <c r="W2453" t="str">
        <f>VLOOKUP($D2453,metadata!$B$2:$Z$450,20,FALSE)</f>
        <v>global average</v>
      </c>
      <c r="X2453">
        <f>VLOOKUP($D2453,metadata!$B$2:$Z$450,21,FALSE)</f>
        <v>0</v>
      </c>
      <c r="Y2453">
        <f>VLOOKUP($D2453,metadata!$B$2:$Z$450,22,FALSE)</f>
        <v>19</v>
      </c>
      <c r="Z2453">
        <f>VLOOKUP($D2453,metadata!$B$2:$Z$450,23,FALSE)</f>
        <v>0</v>
      </c>
      <c r="AA2453">
        <f>VLOOKUP($D2453,metadata!$B$2:$Z$450,24,FALSE)</f>
        <v>0</v>
      </c>
      <c r="AB2453">
        <f>VLOOKUP($D2453,metadata!$B$2:$Z$450,25,FALSE)</f>
        <v>0</v>
      </c>
    </row>
    <row r="2454" spans="3:28" x14ac:dyDescent="0.3">
      <c r="C2454">
        <v>2453</v>
      </c>
      <c r="D2454" s="11" t="str">
        <f t="shared" si="38"/>
        <v>19- Fuchu</v>
      </c>
      <c r="E2454" t="str">
        <f>VLOOKUP($D2454,metadata!$B$2:$S$450,2,FALSE)</f>
        <v>Kato, Y</v>
      </c>
      <c r="F2454" t="str">
        <f>VLOOKUP($D2454,metadata!$B$2:$S$450,3,FALSE)</f>
        <v>Geographic variation in photoperiodic response for the induction of pupal diapause in the Aristolochia-feeding butterfly Atrophaneura alcinous</v>
      </c>
      <c r="G2454" t="str">
        <f>VLOOKUP($D2454,metadata!$B$2:$S$450,4,FALSE)</f>
        <v>10.1303/aez.2005.347</v>
      </c>
      <c r="H2454" t="str">
        <f>VLOOKUP($D2454,metadata!$B$2:$S$450,5,FALSE)</f>
        <v>y</v>
      </c>
      <c r="I2454" t="str">
        <f>VLOOKUP($D2454,metadata!$B$2:$S$450,6,FALSE)</f>
        <v>a</v>
      </c>
      <c r="J2454" t="str">
        <f>VLOOKUP($D2454,metadata!$B$2:$S$450,7,FALSE)</f>
        <v>i</v>
      </c>
      <c r="K2454">
        <f>VLOOKUP($D2454,metadata!$B$2:$S$450,8,FALSE)</f>
        <v>7</v>
      </c>
      <c r="L2454">
        <f>VLOOKUP($D2454,metadata!$B$2:$S$450,9,FALSE)</f>
        <v>5</v>
      </c>
      <c r="M2454">
        <f>VLOOKUP($D2454,metadata!$B$2:$S$450,10,FALSE)</f>
        <v>0</v>
      </c>
      <c r="N2454" t="str">
        <f>VLOOKUP($D2454,metadata!$B$2:$S$450,11,FALSE)</f>
        <v>Atrophaneura alcinous</v>
      </c>
      <c r="O2454" t="str">
        <f>VLOOKUP($D2454,metadata!$B$2:$S$450,12,FALSE)</f>
        <v>lepidoptera</v>
      </c>
      <c r="P2454" t="str">
        <f>VLOOKUP($D2454,metadata!$B$2:$S$450,13,FALSE)</f>
        <v xml:space="preserve"> Fuchu</v>
      </c>
      <c r="Q2454">
        <f>VLOOKUP($D2454,metadata!$B$2:$S$450,14,FALSE)</f>
        <v>35.668968999999997</v>
      </c>
      <c r="R2454">
        <f>VLOOKUP($D2454,metadata!$B$2:$S$450,15,FALSE)</f>
        <v>139.47766899999999</v>
      </c>
      <c r="S2454">
        <f>VLOOKUP($D2454,metadata!$B$2:$S$450,16,FALSE)</f>
        <v>0.05</v>
      </c>
      <c r="T2454">
        <f>VLOOKUP($D2454,metadata!$B$2:$S$450,17,FALSE)</f>
        <v>50</v>
      </c>
      <c r="U2454">
        <f>VLOOKUP($D2454,metadata!$B$2:$S$450,18,FALSE)</f>
        <v>0</v>
      </c>
      <c r="V2454">
        <f>VLOOKUP($D2454,metadata!$B$2:$Z$450,19,FALSE)</f>
        <v>25</v>
      </c>
      <c r="W2454" t="str">
        <f>VLOOKUP($D2454,metadata!$B$2:$Z$450,20,FALSE)</f>
        <v>global average</v>
      </c>
      <c r="X2454">
        <f>VLOOKUP($D2454,metadata!$B$2:$Z$450,21,FALSE)</f>
        <v>0</v>
      </c>
      <c r="Y2454">
        <f>VLOOKUP($D2454,metadata!$B$2:$Z$450,22,FALSE)</f>
        <v>19</v>
      </c>
      <c r="Z2454">
        <f>VLOOKUP($D2454,metadata!$B$2:$Z$450,23,FALSE)</f>
        <v>0</v>
      </c>
      <c r="AA2454">
        <f>VLOOKUP($D2454,metadata!$B$2:$Z$450,24,FALSE)</f>
        <v>0</v>
      </c>
      <c r="AB2454">
        <f>VLOOKUP($D2454,metadata!$B$2:$Z$450,25,FALSE)</f>
        <v>0</v>
      </c>
    </row>
    <row r="2455" spans="3:28" x14ac:dyDescent="0.3">
      <c r="C2455">
        <v>2454</v>
      </c>
      <c r="D2455" s="11" t="str">
        <f t="shared" si="38"/>
        <v>19- Fuchu</v>
      </c>
      <c r="E2455" t="str">
        <f>VLOOKUP($D2455,metadata!$B$2:$S$450,2,FALSE)</f>
        <v>Kato, Y</v>
      </c>
      <c r="F2455" t="str">
        <f>VLOOKUP($D2455,metadata!$B$2:$S$450,3,FALSE)</f>
        <v>Geographic variation in photoperiodic response for the induction of pupal diapause in the Aristolochia-feeding butterfly Atrophaneura alcinous</v>
      </c>
      <c r="G2455" t="str">
        <f>VLOOKUP($D2455,metadata!$B$2:$S$450,4,FALSE)</f>
        <v>10.1303/aez.2005.347</v>
      </c>
      <c r="H2455" t="str">
        <f>VLOOKUP($D2455,metadata!$B$2:$S$450,5,FALSE)</f>
        <v>y</v>
      </c>
      <c r="I2455" t="str">
        <f>VLOOKUP($D2455,metadata!$B$2:$S$450,6,FALSE)</f>
        <v>a</v>
      </c>
      <c r="J2455" t="str">
        <f>VLOOKUP($D2455,metadata!$B$2:$S$450,7,FALSE)</f>
        <v>i</v>
      </c>
      <c r="K2455">
        <f>VLOOKUP($D2455,metadata!$B$2:$S$450,8,FALSE)</f>
        <v>7</v>
      </c>
      <c r="L2455">
        <f>VLOOKUP($D2455,metadata!$B$2:$S$450,9,FALSE)</f>
        <v>5</v>
      </c>
      <c r="M2455">
        <f>VLOOKUP($D2455,metadata!$B$2:$S$450,10,FALSE)</f>
        <v>0</v>
      </c>
      <c r="N2455" t="str">
        <f>VLOOKUP($D2455,metadata!$B$2:$S$450,11,FALSE)</f>
        <v>Atrophaneura alcinous</v>
      </c>
      <c r="O2455" t="str">
        <f>VLOOKUP($D2455,metadata!$B$2:$S$450,12,FALSE)</f>
        <v>lepidoptera</v>
      </c>
      <c r="P2455" t="str">
        <f>VLOOKUP($D2455,metadata!$B$2:$S$450,13,FALSE)</f>
        <v xml:space="preserve"> Fuchu</v>
      </c>
      <c r="Q2455">
        <f>VLOOKUP($D2455,metadata!$B$2:$S$450,14,FALSE)</f>
        <v>35.668968999999997</v>
      </c>
      <c r="R2455">
        <f>VLOOKUP($D2455,metadata!$B$2:$S$450,15,FALSE)</f>
        <v>139.47766899999999</v>
      </c>
      <c r="S2455">
        <f>VLOOKUP($D2455,metadata!$B$2:$S$450,16,FALSE)</f>
        <v>0.05</v>
      </c>
      <c r="T2455">
        <f>VLOOKUP($D2455,metadata!$B$2:$S$450,17,FALSE)</f>
        <v>50</v>
      </c>
      <c r="U2455">
        <f>VLOOKUP($D2455,metadata!$B$2:$S$450,18,FALSE)</f>
        <v>0</v>
      </c>
      <c r="V2455">
        <f>VLOOKUP($D2455,metadata!$B$2:$Z$450,19,FALSE)</f>
        <v>25</v>
      </c>
      <c r="W2455" t="str">
        <f>VLOOKUP($D2455,metadata!$B$2:$Z$450,20,FALSE)</f>
        <v>global average</v>
      </c>
      <c r="X2455">
        <f>VLOOKUP($D2455,metadata!$B$2:$Z$450,21,FALSE)</f>
        <v>0</v>
      </c>
      <c r="Y2455">
        <f>VLOOKUP($D2455,metadata!$B$2:$Z$450,22,FALSE)</f>
        <v>19</v>
      </c>
      <c r="Z2455">
        <f>VLOOKUP($D2455,metadata!$B$2:$Z$450,23,FALSE)</f>
        <v>0</v>
      </c>
      <c r="AA2455">
        <f>VLOOKUP($D2455,metadata!$B$2:$Z$450,24,FALSE)</f>
        <v>0</v>
      </c>
      <c r="AB2455">
        <f>VLOOKUP($D2455,metadata!$B$2:$Z$450,25,FALSE)</f>
        <v>0</v>
      </c>
    </row>
    <row r="2456" spans="3:28" x14ac:dyDescent="0.3">
      <c r="C2456">
        <v>2455</v>
      </c>
      <c r="D2456" s="11" t="str">
        <f t="shared" si="38"/>
        <v>19- Fuchu</v>
      </c>
      <c r="E2456" t="str">
        <f>VLOOKUP($D2456,metadata!$B$2:$S$450,2,FALSE)</f>
        <v>Kato, Y</v>
      </c>
      <c r="F2456" t="str">
        <f>VLOOKUP($D2456,metadata!$B$2:$S$450,3,FALSE)</f>
        <v>Geographic variation in photoperiodic response for the induction of pupal diapause in the Aristolochia-feeding butterfly Atrophaneura alcinous</v>
      </c>
      <c r="G2456" t="str">
        <f>VLOOKUP($D2456,metadata!$B$2:$S$450,4,FALSE)</f>
        <v>10.1303/aez.2005.347</v>
      </c>
      <c r="H2456" t="str">
        <f>VLOOKUP($D2456,metadata!$B$2:$S$450,5,FALSE)</f>
        <v>y</v>
      </c>
      <c r="I2456" t="str">
        <f>VLOOKUP($D2456,metadata!$B$2:$S$450,6,FALSE)</f>
        <v>a</v>
      </c>
      <c r="J2456" t="str">
        <f>VLOOKUP($D2456,metadata!$B$2:$S$450,7,FALSE)</f>
        <v>i</v>
      </c>
      <c r="K2456">
        <f>VLOOKUP($D2456,metadata!$B$2:$S$450,8,FALSE)</f>
        <v>7</v>
      </c>
      <c r="L2456">
        <f>VLOOKUP($D2456,metadata!$B$2:$S$450,9,FALSE)</f>
        <v>5</v>
      </c>
      <c r="M2456">
        <f>VLOOKUP($D2456,metadata!$B$2:$S$450,10,FALSE)</f>
        <v>0</v>
      </c>
      <c r="N2456" t="str">
        <f>VLOOKUP($D2456,metadata!$B$2:$S$450,11,FALSE)</f>
        <v>Atrophaneura alcinous</v>
      </c>
      <c r="O2456" t="str">
        <f>VLOOKUP($D2456,metadata!$B$2:$S$450,12,FALSE)</f>
        <v>lepidoptera</v>
      </c>
      <c r="P2456" t="str">
        <f>VLOOKUP($D2456,metadata!$B$2:$S$450,13,FALSE)</f>
        <v xml:space="preserve"> Fuchu</v>
      </c>
      <c r="Q2456">
        <f>VLOOKUP($D2456,metadata!$B$2:$S$450,14,FALSE)</f>
        <v>35.668968999999997</v>
      </c>
      <c r="R2456">
        <f>VLOOKUP($D2456,metadata!$B$2:$S$450,15,FALSE)</f>
        <v>139.47766899999999</v>
      </c>
      <c r="S2456">
        <f>VLOOKUP($D2456,metadata!$B$2:$S$450,16,FALSE)</f>
        <v>0.05</v>
      </c>
      <c r="T2456">
        <f>VLOOKUP($D2456,metadata!$B$2:$S$450,17,FALSE)</f>
        <v>50</v>
      </c>
      <c r="U2456">
        <f>VLOOKUP($D2456,metadata!$B$2:$S$450,18,FALSE)</f>
        <v>0</v>
      </c>
      <c r="V2456">
        <f>VLOOKUP($D2456,metadata!$B$2:$Z$450,19,FALSE)</f>
        <v>25</v>
      </c>
      <c r="W2456" t="str">
        <f>VLOOKUP($D2456,metadata!$B$2:$Z$450,20,FALSE)</f>
        <v>global average</v>
      </c>
      <c r="X2456">
        <f>VLOOKUP($D2456,metadata!$B$2:$Z$450,21,FALSE)</f>
        <v>0</v>
      </c>
      <c r="Y2456">
        <f>VLOOKUP($D2456,metadata!$B$2:$Z$450,22,FALSE)</f>
        <v>19</v>
      </c>
      <c r="Z2456">
        <f>VLOOKUP($D2456,metadata!$B$2:$Z$450,23,FALSE)</f>
        <v>0</v>
      </c>
      <c r="AA2456">
        <f>VLOOKUP($D2456,metadata!$B$2:$Z$450,24,FALSE)</f>
        <v>0</v>
      </c>
      <c r="AB2456">
        <f>VLOOKUP($D2456,metadata!$B$2:$Z$450,25,FALSE)</f>
        <v>0</v>
      </c>
    </row>
    <row r="2457" spans="3:28" x14ac:dyDescent="0.3">
      <c r="C2457">
        <v>2456</v>
      </c>
      <c r="D2457" s="11" t="str">
        <f t="shared" si="38"/>
        <v>19- Fuchu</v>
      </c>
      <c r="E2457" t="str">
        <f>VLOOKUP($D2457,metadata!$B$2:$S$450,2,FALSE)</f>
        <v>Kato, Y</v>
      </c>
      <c r="F2457" t="str">
        <f>VLOOKUP($D2457,metadata!$B$2:$S$450,3,FALSE)</f>
        <v>Geographic variation in photoperiodic response for the induction of pupal diapause in the Aristolochia-feeding butterfly Atrophaneura alcinous</v>
      </c>
      <c r="G2457" t="str">
        <f>VLOOKUP($D2457,metadata!$B$2:$S$450,4,FALSE)</f>
        <v>10.1303/aez.2005.347</v>
      </c>
      <c r="H2457" t="str">
        <f>VLOOKUP($D2457,metadata!$B$2:$S$450,5,FALSE)</f>
        <v>y</v>
      </c>
      <c r="I2457" t="str">
        <f>VLOOKUP($D2457,metadata!$B$2:$S$450,6,FALSE)</f>
        <v>a</v>
      </c>
      <c r="J2457" t="str">
        <f>VLOOKUP($D2457,metadata!$B$2:$S$450,7,FALSE)</f>
        <v>i</v>
      </c>
      <c r="K2457">
        <f>VLOOKUP($D2457,metadata!$B$2:$S$450,8,FALSE)</f>
        <v>7</v>
      </c>
      <c r="L2457">
        <f>VLOOKUP($D2457,metadata!$B$2:$S$450,9,FALSE)</f>
        <v>5</v>
      </c>
      <c r="M2457">
        <f>VLOOKUP($D2457,metadata!$B$2:$S$450,10,FALSE)</f>
        <v>0</v>
      </c>
      <c r="N2457" t="str">
        <f>VLOOKUP($D2457,metadata!$B$2:$S$450,11,FALSE)</f>
        <v>Atrophaneura alcinous</v>
      </c>
      <c r="O2457" t="str">
        <f>VLOOKUP($D2457,metadata!$B$2:$S$450,12,FALSE)</f>
        <v>lepidoptera</v>
      </c>
      <c r="P2457" t="str">
        <f>VLOOKUP($D2457,metadata!$B$2:$S$450,13,FALSE)</f>
        <v xml:space="preserve"> Fuchu</v>
      </c>
      <c r="Q2457">
        <f>VLOOKUP($D2457,metadata!$B$2:$S$450,14,FALSE)</f>
        <v>35.668968999999997</v>
      </c>
      <c r="R2457">
        <f>VLOOKUP($D2457,metadata!$B$2:$S$450,15,FALSE)</f>
        <v>139.47766899999999</v>
      </c>
      <c r="S2457">
        <f>VLOOKUP($D2457,metadata!$B$2:$S$450,16,FALSE)</f>
        <v>0.05</v>
      </c>
      <c r="T2457">
        <f>VLOOKUP($D2457,metadata!$B$2:$S$450,17,FALSE)</f>
        <v>50</v>
      </c>
      <c r="U2457">
        <f>VLOOKUP($D2457,metadata!$B$2:$S$450,18,FALSE)</f>
        <v>0</v>
      </c>
      <c r="V2457">
        <f>VLOOKUP($D2457,metadata!$B$2:$Z$450,19,FALSE)</f>
        <v>25</v>
      </c>
      <c r="W2457" t="str">
        <f>VLOOKUP($D2457,metadata!$B$2:$Z$450,20,FALSE)</f>
        <v>global average</v>
      </c>
      <c r="X2457">
        <f>VLOOKUP($D2457,metadata!$B$2:$Z$450,21,FALSE)</f>
        <v>0</v>
      </c>
      <c r="Y2457">
        <f>VLOOKUP($D2457,metadata!$B$2:$Z$450,22,FALSE)</f>
        <v>19</v>
      </c>
      <c r="Z2457">
        <f>VLOOKUP($D2457,metadata!$B$2:$Z$450,23,FALSE)</f>
        <v>0</v>
      </c>
      <c r="AA2457">
        <f>VLOOKUP($D2457,metadata!$B$2:$Z$450,24,FALSE)</f>
        <v>0</v>
      </c>
      <c r="AB2457">
        <f>VLOOKUP($D2457,metadata!$B$2:$Z$450,25,FALSE)</f>
        <v>0</v>
      </c>
    </row>
    <row r="2458" spans="3:28" x14ac:dyDescent="0.3">
      <c r="C2458">
        <v>2457</v>
      </c>
      <c r="D2458" s="11" t="str">
        <f t="shared" si="38"/>
        <v>19- Fuchu</v>
      </c>
      <c r="E2458" t="str">
        <f>VLOOKUP($D2458,metadata!$B$2:$S$450,2,FALSE)</f>
        <v>Kato, Y</v>
      </c>
      <c r="F2458" t="str">
        <f>VLOOKUP($D2458,metadata!$B$2:$S$450,3,FALSE)</f>
        <v>Geographic variation in photoperiodic response for the induction of pupal diapause in the Aristolochia-feeding butterfly Atrophaneura alcinous</v>
      </c>
      <c r="G2458" t="str">
        <f>VLOOKUP($D2458,metadata!$B$2:$S$450,4,FALSE)</f>
        <v>10.1303/aez.2005.347</v>
      </c>
      <c r="H2458" t="str">
        <f>VLOOKUP($D2458,metadata!$B$2:$S$450,5,FALSE)</f>
        <v>y</v>
      </c>
      <c r="I2458" t="str">
        <f>VLOOKUP($D2458,metadata!$B$2:$S$450,6,FALSE)</f>
        <v>a</v>
      </c>
      <c r="J2458" t="str">
        <f>VLOOKUP($D2458,metadata!$B$2:$S$450,7,FALSE)</f>
        <v>i</v>
      </c>
      <c r="K2458">
        <f>VLOOKUP($D2458,metadata!$B$2:$S$450,8,FALSE)</f>
        <v>7</v>
      </c>
      <c r="L2458">
        <f>VLOOKUP($D2458,metadata!$B$2:$S$450,9,FALSE)</f>
        <v>5</v>
      </c>
      <c r="M2458">
        <f>VLOOKUP($D2458,metadata!$B$2:$S$450,10,FALSE)</f>
        <v>0</v>
      </c>
      <c r="N2458" t="str">
        <f>VLOOKUP($D2458,metadata!$B$2:$S$450,11,FALSE)</f>
        <v>Atrophaneura alcinous</v>
      </c>
      <c r="O2458" t="str">
        <f>VLOOKUP($D2458,metadata!$B$2:$S$450,12,FALSE)</f>
        <v>lepidoptera</v>
      </c>
      <c r="P2458" t="str">
        <f>VLOOKUP($D2458,metadata!$B$2:$S$450,13,FALSE)</f>
        <v xml:space="preserve"> Fuchu</v>
      </c>
      <c r="Q2458">
        <f>VLOOKUP($D2458,metadata!$B$2:$S$450,14,FALSE)</f>
        <v>35.668968999999997</v>
      </c>
      <c r="R2458">
        <f>VLOOKUP($D2458,metadata!$B$2:$S$450,15,FALSE)</f>
        <v>139.47766899999999</v>
      </c>
      <c r="S2458">
        <f>VLOOKUP($D2458,metadata!$B$2:$S$450,16,FALSE)</f>
        <v>0.05</v>
      </c>
      <c r="T2458">
        <f>VLOOKUP($D2458,metadata!$B$2:$S$450,17,FALSE)</f>
        <v>50</v>
      </c>
      <c r="U2458">
        <f>VLOOKUP($D2458,metadata!$B$2:$S$450,18,FALSE)</f>
        <v>0</v>
      </c>
      <c r="V2458">
        <f>VLOOKUP($D2458,metadata!$B$2:$Z$450,19,FALSE)</f>
        <v>25</v>
      </c>
      <c r="W2458" t="str">
        <f>VLOOKUP($D2458,metadata!$B$2:$Z$450,20,FALSE)</f>
        <v>global average</v>
      </c>
      <c r="X2458">
        <f>VLOOKUP($D2458,metadata!$B$2:$Z$450,21,FALSE)</f>
        <v>0</v>
      </c>
      <c r="Y2458">
        <f>VLOOKUP($D2458,metadata!$B$2:$Z$450,22,FALSE)</f>
        <v>19</v>
      </c>
      <c r="Z2458">
        <f>VLOOKUP($D2458,metadata!$B$2:$Z$450,23,FALSE)</f>
        <v>0</v>
      </c>
      <c r="AA2458">
        <f>VLOOKUP($D2458,metadata!$B$2:$Z$450,24,FALSE)</f>
        <v>0</v>
      </c>
      <c r="AB2458">
        <f>VLOOKUP($D2458,metadata!$B$2:$Z$450,25,FALSE)</f>
        <v>0</v>
      </c>
    </row>
    <row r="2459" spans="3:28" x14ac:dyDescent="0.3">
      <c r="C2459">
        <v>2458</v>
      </c>
      <c r="D2459" s="11" t="str">
        <f t="shared" si="38"/>
        <v>19- Fuchu</v>
      </c>
      <c r="E2459" t="str">
        <f>VLOOKUP($D2459,metadata!$B$2:$S$450,2,FALSE)</f>
        <v>Kato, Y</v>
      </c>
      <c r="F2459" t="str">
        <f>VLOOKUP($D2459,metadata!$B$2:$S$450,3,FALSE)</f>
        <v>Geographic variation in photoperiodic response for the induction of pupal diapause in the Aristolochia-feeding butterfly Atrophaneura alcinous</v>
      </c>
      <c r="G2459" t="str">
        <f>VLOOKUP($D2459,metadata!$B$2:$S$450,4,FALSE)</f>
        <v>10.1303/aez.2005.347</v>
      </c>
      <c r="H2459" t="str">
        <f>VLOOKUP($D2459,metadata!$B$2:$S$450,5,FALSE)</f>
        <v>y</v>
      </c>
      <c r="I2459" t="str">
        <f>VLOOKUP($D2459,metadata!$B$2:$S$450,6,FALSE)</f>
        <v>a</v>
      </c>
      <c r="J2459" t="str">
        <f>VLOOKUP($D2459,metadata!$B$2:$S$450,7,FALSE)</f>
        <v>i</v>
      </c>
      <c r="K2459">
        <f>VLOOKUP($D2459,metadata!$B$2:$S$450,8,FALSE)</f>
        <v>7</v>
      </c>
      <c r="L2459">
        <f>VLOOKUP($D2459,metadata!$B$2:$S$450,9,FALSE)</f>
        <v>5</v>
      </c>
      <c r="M2459">
        <f>VLOOKUP($D2459,metadata!$B$2:$S$450,10,FALSE)</f>
        <v>0</v>
      </c>
      <c r="N2459" t="str">
        <f>VLOOKUP($D2459,metadata!$B$2:$S$450,11,FALSE)</f>
        <v>Atrophaneura alcinous</v>
      </c>
      <c r="O2459" t="str">
        <f>VLOOKUP($D2459,metadata!$B$2:$S$450,12,FALSE)</f>
        <v>lepidoptera</v>
      </c>
      <c r="P2459" t="str">
        <f>VLOOKUP($D2459,metadata!$B$2:$S$450,13,FALSE)</f>
        <v xml:space="preserve"> Fuchu</v>
      </c>
      <c r="Q2459">
        <f>VLOOKUP($D2459,metadata!$B$2:$S$450,14,FALSE)</f>
        <v>35.668968999999997</v>
      </c>
      <c r="R2459">
        <f>VLOOKUP($D2459,metadata!$B$2:$S$450,15,FALSE)</f>
        <v>139.47766899999999</v>
      </c>
      <c r="S2459">
        <f>VLOOKUP($D2459,metadata!$B$2:$S$450,16,FALSE)</f>
        <v>0.05</v>
      </c>
      <c r="T2459">
        <f>VLOOKUP($D2459,metadata!$B$2:$S$450,17,FALSE)</f>
        <v>50</v>
      </c>
      <c r="U2459">
        <f>VLOOKUP($D2459,metadata!$B$2:$S$450,18,FALSE)</f>
        <v>0</v>
      </c>
      <c r="V2459">
        <f>VLOOKUP($D2459,metadata!$B$2:$Z$450,19,FALSE)</f>
        <v>25</v>
      </c>
      <c r="W2459" t="str">
        <f>VLOOKUP($D2459,metadata!$B$2:$Z$450,20,FALSE)</f>
        <v>global average</v>
      </c>
      <c r="X2459">
        <f>VLOOKUP($D2459,metadata!$B$2:$Z$450,21,FALSE)</f>
        <v>0</v>
      </c>
      <c r="Y2459">
        <f>VLOOKUP($D2459,metadata!$B$2:$Z$450,22,FALSE)</f>
        <v>19</v>
      </c>
      <c r="Z2459">
        <f>VLOOKUP($D2459,metadata!$B$2:$Z$450,23,FALSE)</f>
        <v>0</v>
      </c>
      <c r="AA2459">
        <f>VLOOKUP($D2459,metadata!$B$2:$Z$450,24,FALSE)</f>
        <v>0</v>
      </c>
      <c r="AB2459">
        <f>VLOOKUP($D2459,metadata!$B$2:$Z$450,25,FALSE)</f>
        <v>0</v>
      </c>
    </row>
    <row r="2460" spans="3:28" x14ac:dyDescent="0.3">
      <c r="C2460">
        <v>2459</v>
      </c>
      <c r="D2460" s="11" t="str">
        <f t="shared" si="38"/>
        <v>19- Fuchu</v>
      </c>
      <c r="E2460" t="str">
        <f>VLOOKUP($D2460,metadata!$B$2:$S$450,2,FALSE)</f>
        <v>Kato, Y</v>
      </c>
      <c r="F2460" t="str">
        <f>VLOOKUP($D2460,metadata!$B$2:$S$450,3,FALSE)</f>
        <v>Geographic variation in photoperiodic response for the induction of pupal diapause in the Aristolochia-feeding butterfly Atrophaneura alcinous</v>
      </c>
      <c r="G2460" t="str">
        <f>VLOOKUP($D2460,metadata!$B$2:$S$450,4,FALSE)</f>
        <v>10.1303/aez.2005.347</v>
      </c>
      <c r="H2460" t="str">
        <f>VLOOKUP($D2460,metadata!$B$2:$S$450,5,FALSE)</f>
        <v>y</v>
      </c>
      <c r="I2460" t="str">
        <f>VLOOKUP($D2460,metadata!$B$2:$S$450,6,FALSE)</f>
        <v>a</v>
      </c>
      <c r="J2460" t="str">
        <f>VLOOKUP($D2460,metadata!$B$2:$S$450,7,FALSE)</f>
        <v>i</v>
      </c>
      <c r="K2460">
        <f>VLOOKUP($D2460,metadata!$B$2:$S$450,8,FALSE)</f>
        <v>7</v>
      </c>
      <c r="L2460">
        <f>VLOOKUP($D2460,metadata!$B$2:$S$450,9,FALSE)</f>
        <v>5</v>
      </c>
      <c r="M2460">
        <f>VLOOKUP($D2460,metadata!$B$2:$S$450,10,FALSE)</f>
        <v>0</v>
      </c>
      <c r="N2460" t="str">
        <f>VLOOKUP($D2460,metadata!$B$2:$S$450,11,FALSE)</f>
        <v>Atrophaneura alcinous</v>
      </c>
      <c r="O2460" t="str">
        <f>VLOOKUP($D2460,metadata!$B$2:$S$450,12,FALSE)</f>
        <v>lepidoptera</v>
      </c>
      <c r="P2460" t="str">
        <f>VLOOKUP($D2460,metadata!$B$2:$S$450,13,FALSE)</f>
        <v xml:space="preserve"> Fuchu</v>
      </c>
      <c r="Q2460">
        <f>VLOOKUP($D2460,metadata!$B$2:$S$450,14,FALSE)</f>
        <v>35.668968999999997</v>
      </c>
      <c r="R2460">
        <f>VLOOKUP($D2460,metadata!$B$2:$S$450,15,FALSE)</f>
        <v>139.47766899999999</v>
      </c>
      <c r="S2460">
        <f>VLOOKUP($D2460,metadata!$B$2:$S$450,16,FALSE)</f>
        <v>0.05</v>
      </c>
      <c r="T2460">
        <f>VLOOKUP($D2460,metadata!$B$2:$S$450,17,FALSE)</f>
        <v>50</v>
      </c>
      <c r="U2460">
        <f>VLOOKUP($D2460,metadata!$B$2:$S$450,18,FALSE)</f>
        <v>0</v>
      </c>
      <c r="V2460">
        <f>VLOOKUP($D2460,metadata!$B$2:$Z$450,19,FALSE)</f>
        <v>25</v>
      </c>
      <c r="W2460" t="str">
        <f>VLOOKUP($D2460,metadata!$B$2:$Z$450,20,FALSE)</f>
        <v>global average</v>
      </c>
      <c r="X2460">
        <f>VLOOKUP($D2460,metadata!$B$2:$Z$450,21,FALSE)</f>
        <v>0</v>
      </c>
      <c r="Y2460">
        <f>VLOOKUP($D2460,metadata!$B$2:$Z$450,22,FALSE)</f>
        <v>19</v>
      </c>
      <c r="Z2460">
        <f>VLOOKUP($D2460,metadata!$B$2:$Z$450,23,FALSE)</f>
        <v>0</v>
      </c>
      <c r="AA2460">
        <f>VLOOKUP($D2460,metadata!$B$2:$Z$450,24,FALSE)</f>
        <v>0</v>
      </c>
      <c r="AB2460">
        <f>VLOOKUP($D2460,metadata!$B$2:$Z$450,25,FALSE)</f>
        <v>0</v>
      </c>
    </row>
    <row r="2461" spans="3:28" x14ac:dyDescent="0.3">
      <c r="C2461">
        <v>2460</v>
      </c>
      <c r="D2461" s="11" t="str">
        <f t="shared" si="38"/>
        <v>19- Fuchu</v>
      </c>
      <c r="E2461" t="str">
        <f>VLOOKUP($D2461,metadata!$B$2:$S$450,2,FALSE)</f>
        <v>Kato, Y</v>
      </c>
      <c r="F2461" t="str">
        <f>VLOOKUP($D2461,metadata!$B$2:$S$450,3,FALSE)</f>
        <v>Geographic variation in photoperiodic response for the induction of pupal diapause in the Aristolochia-feeding butterfly Atrophaneura alcinous</v>
      </c>
      <c r="G2461" t="str">
        <f>VLOOKUP($D2461,metadata!$B$2:$S$450,4,FALSE)</f>
        <v>10.1303/aez.2005.347</v>
      </c>
      <c r="H2461" t="str">
        <f>VLOOKUP($D2461,metadata!$B$2:$S$450,5,FALSE)</f>
        <v>y</v>
      </c>
      <c r="I2461" t="str">
        <f>VLOOKUP($D2461,metadata!$B$2:$S$450,6,FALSE)</f>
        <v>a</v>
      </c>
      <c r="J2461" t="str">
        <f>VLOOKUP($D2461,metadata!$B$2:$S$450,7,FALSE)</f>
        <v>i</v>
      </c>
      <c r="K2461">
        <f>VLOOKUP($D2461,metadata!$B$2:$S$450,8,FALSE)</f>
        <v>7</v>
      </c>
      <c r="L2461">
        <f>VLOOKUP($D2461,metadata!$B$2:$S$450,9,FALSE)</f>
        <v>5</v>
      </c>
      <c r="M2461">
        <f>VLOOKUP($D2461,metadata!$B$2:$S$450,10,FALSE)</f>
        <v>0</v>
      </c>
      <c r="N2461" t="str">
        <f>VLOOKUP($D2461,metadata!$B$2:$S$450,11,FALSE)</f>
        <v>Atrophaneura alcinous</v>
      </c>
      <c r="O2461" t="str">
        <f>VLOOKUP($D2461,metadata!$B$2:$S$450,12,FALSE)</f>
        <v>lepidoptera</v>
      </c>
      <c r="P2461" t="str">
        <f>VLOOKUP($D2461,metadata!$B$2:$S$450,13,FALSE)</f>
        <v xml:space="preserve"> Fuchu</v>
      </c>
      <c r="Q2461">
        <f>VLOOKUP($D2461,metadata!$B$2:$S$450,14,FALSE)</f>
        <v>35.668968999999997</v>
      </c>
      <c r="R2461">
        <f>VLOOKUP($D2461,metadata!$B$2:$S$450,15,FALSE)</f>
        <v>139.47766899999999</v>
      </c>
      <c r="S2461">
        <f>VLOOKUP($D2461,metadata!$B$2:$S$450,16,FALSE)</f>
        <v>0.05</v>
      </c>
      <c r="T2461">
        <f>VLOOKUP($D2461,metadata!$B$2:$S$450,17,FALSE)</f>
        <v>50</v>
      </c>
      <c r="U2461">
        <f>VLOOKUP($D2461,metadata!$B$2:$S$450,18,FALSE)</f>
        <v>0</v>
      </c>
      <c r="V2461">
        <f>VLOOKUP($D2461,metadata!$B$2:$Z$450,19,FALSE)</f>
        <v>25</v>
      </c>
      <c r="W2461" t="str">
        <f>VLOOKUP($D2461,metadata!$B$2:$Z$450,20,FALSE)</f>
        <v>global average</v>
      </c>
      <c r="X2461">
        <f>VLOOKUP($D2461,metadata!$B$2:$Z$450,21,FALSE)</f>
        <v>0</v>
      </c>
      <c r="Y2461">
        <f>VLOOKUP($D2461,metadata!$B$2:$Z$450,22,FALSE)</f>
        <v>19</v>
      </c>
      <c r="Z2461">
        <f>VLOOKUP($D2461,metadata!$B$2:$Z$450,23,FALSE)</f>
        <v>0</v>
      </c>
      <c r="AA2461">
        <f>VLOOKUP($D2461,metadata!$B$2:$Z$450,24,FALSE)</f>
        <v>0</v>
      </c>
      <c r="AB2461">
        <f>VLOOKUP($D2461,metadata!$B$2:$Z$450,25,FALSE)</f>
        <v>0</v>
      </c>
    </row>
    <row r="2462" spans="3:28" x14ac:dyDescent="0.3">
      <c r="C2462">
        <v>2461</v>
      </c>
      <c r="D2462" s="11" t="str">
        <f t="shared" si="38"/>
        <v>19- Fuchu</v>
      </c>
      <c r="E2462" t="str">
        <f>VLOOKUP($D2462,metadata!$B$2:$S$450,2,FALSE)</f>
        <v>Kato, Y</v>
      </c>
      <c r="F2462" t="str">
        <f>VLOOKUP($D2462,metadata!$B$2:$S$450,3,FALSE)</f>
        <v>Geographic variation in photoperiodic response for the induction of pupal diapause in the Aristolochia-feeding butterfly Atrophaneura alcinous</v>
      </c>
      <c r="G2462" t="str">
        <f>VLOOKUP($D2462,metadata!$B$2:$S$450,4,FALSE)</f>
        <v>10.1303/aez.2005.347</v>
      </c>
      <c r="H2462" t="str">
        <f>VLOOKUP($D2462,metadata!$B$2:$S$450,5,FALSE)</f>
        <v>y</v>
      </c>
      <c r="I2462" t="str">
        <f>VLOOKUP($D2462,metadata!$B$2:$S$450,6,FALSE)</f>
        <v>a</v>
      </c>
      <c r="J2462" t="str">
        <f>VLOOKUP($D2462,metadata!$B$2:$S$450,7,FALSE)</f>
        <v>i</v>
      </c>
      <c r="K2462">
        <f>VLOOKUP($D2462,metadata!$B$2:$S$450,8,FALSE)</f>
        <v>7</v>
      </c>
      <c r="L2462">
        <f>VLOOKUP($D2462,metadata!$B$2:$S$450,9,FALSE)</f>
        <v>5</v>
      </c>
      <c r="M2462">
        <f>VLOOKUP($D2462,metadata!$B$2:$S$450,10,FALSE)</f>
        <v>0</v>
      </c>
      <c r="N2462" t="str">
        <f>VLOOKUP($D2462,metadata!$B$2:$S$450,11,FALSE)</f>
        <v>Atrophaneura alcinous</v>
      </c>
      <c r="O2462" t="str">
        <f>VLOOKUP($D2462,metadata!$B$2:$S$450,12,FALSE)</f>
        <v>lepidoptera</v>
      </c>
      <c r="P2462" t="str">
        <f>VLOOKUP($D2462,metadata!$B$2:$S$450,13,FALSE)</f>
        <v xml:space="preserve"> Fuchu</v>
      </c>
      <c r="Q2462">
        <f>VLOOKUP($D2462,metadata!$B$2:$S$450,14,FALSE)</f>
        <v>35.668968999999997</v>
      </c>
      <c r="R2462">
        <f>VLOOKUP($D2462,metadata!$B$2:$S$450,15,FALSE)</f>
        <v>139.47766899999999</v>
      </c>
      <c r="S2462">
        <f>VLOOKUP($D2462,metadata!$B$2:$S$450,16,FALSE)</f>
        <v>0.05</v>
      </c>
      <c r="T2462">
        <f>VLOOKUP($D2462,metadata!$B$2:$S$450,17,FALSE)</f>
        <v>50</v>
      </c>
      <c r="U2462">
        <f>VLOOKUP($D2462,metadata!$B$2:$S$450,18,FALSE)</f>
        <v>0</v>
      </c>
      <c r="V2462">
        <f>VLOOKUP($D2462,metadata!$B$2:$Z$450,19,FALSE)</f>
        <v>25</v>
      </c>
      <c r="W2462" t="str">
        <f>VLOOKUP($D2462,metadata!$B$2:$Z$450,20,FALSE)</f>
        <v>global average</v>
      </c>
      <c r="X2462">
        <f>VLOOKUP($D2462,metadata!$B$2:$Z$450,21,FALSE)</f>
        <v>0</v>
      </c>
      <c r="Y2462">
        <f>VLOOKUP($D2462,metadata!$B$2:$Z$450,22,FALSE)</f>
        <v>19</v>
      </c>
      <c r="Z2462">
        <f>VLOOKUP($D2462,metadata!$B$2:$Z$450,23,FALSE)</f>
        <v>0</v>
      </c>
      <c r="AA2462">
        <f>VLOOKUP($D2462,metadata!$B$2:$Z$450,24,FALSE)</f>
        <v>0</v>
      </c>
      <c r="AB2462">
        <f>VLOOKUP($D2462,metadata!$B$2:$Z$450,25,FALSE)</f>
        <v>0</v>
      </c>
    </row>
    <row r="2463" spans="3:28" x14ac:dyDescent="0.3">
      <c r="C2463">
        <v>2462</v>
      </c>
      <c r="D2463" s="11" t="str">
        <f t="shared" si="38"/>
        <v>19- Fuchu</v>
      </c>
      <c r="E2463" t="str">
        <f>VLOOKUP($D2463,metadata!$B$2:$S$450,2,FALSE)</f>
        <v>Kato, Y</v>
      </c>
      <c r="F2463" t="str">
        <f>VLOOKUP($D2463,metadata!$B$2:$S$450,3,FALSE)</f>
        <v>Geographic variation in photoperiodic response for the induction of pupal diapause in the Aristolochia-feeding butterfly Atrophaneura alcinous</v>
      </c>
      <c r="G2463" t="str">
        <f>VLOOKUP($D2463,metadata!$B$2:$S$450,4,FALSE)</f>
        <v>10.1303/aez.2005.347</v>
      </c>
      <c r="H2463" t="str">
        <f>VLOOKUP($D2463,metadata!$B$2:$S$450,5,FALSE)</f>
        <v>y</v>
      </c>
      <c r="I2463" t="str">
        <f>VLOOKUP($D2463,metadata!$B$2:$S$450,6,FALSE)</f>
        <v>a</v>
      </c>
      <c r="J2463" t="str">
        <f>VLOOKUP($D2463,metadata!$B$2:$S$450,7,FALSE)</f>
        <v>i</v>
      </c>
      <c r="K2463">
        <f>VLOOKUP($D2463,metadata!$B$2:$S$450,8,FALSE)</f>
        <v>7</v>
      </c>
      <c r="L2463">
        <f>VLOOKUP($D2463,metadata!$B$2:$S$450,9,FALSE)</f>
        <v>5</v>
      </c>
      <c r="M2463">
        <f>VLOOKUP($D2463,metadata!$B$2:$S$450,10,FALSE)</f>
        <v>0</v>
      </c>
      <c r="N2463" t="str">
        <f>VLOOKUP($D2463,metadata!$B$2:$S$450,11,FALSE)</f>
        <v>Atrophaneura alcinous</v>
      </c>
      <c r="O2463" t="str">
        <f>VLOOKUP($D2463,metadata!$B$2:$S$450,12,FALSE)</f>
        <v>lepidoptera</v>
      </c>
      <c r="P2463" t="str">
        <f>VLOOKUP($D2463,metadata!$B$2:$S$450,13,FALSE)</f>
        <v xml:space="preserve"> Fuchu</v>
      </c>
      <c r="Q2463">
        <f>VLOOKUP($D2463,metadata!$B$2:$S$450,14,FALSE)</f>
        <v>35.668968999999997</v>
      </c>
      <c r="R2463">
        <f>VLOOKUP($D2463,metadata!$B$2:$S$450,15,FALSE)</f>
        <v>139.47766899999999</v>
      </c>
      <c r="S2463">
        <f>VLOOKUP($D2463,metadata!$B$2:$S$450,16,FALSE)</f>
        <v>0.05</v>
      </c>
      <c r="T2463">
        <f>VLOOKUP($D2463,metadata!$B$2:$S$450,17,FALSE)</f>
        <v>50</v>
      </c>
      <c r="U2463">
        <f>VLOOKUP($D2463,metadata!$B$2:$S$450,18,FALSE)</f>
        <v>0</v>
      </c>
      <c r="V2463">
        <f>VLOOKUP($D2463,metadata!$B$2:$Z$450,19,FALSE)</f>
        <v>25</v>
      </c>
      <c r="W2463" t="str">
        <f>VLOOKUP($D2463,metadata!$B$2:$Z$450,20,FALSE)</f>
        <v>global average</v>
      </c>
      <c r="X2463">
        <f>VLOOKUP($D2463,metadata!$B$2:$Z$450,21,FALSE)</f>
        <v>0</v>
      </c>
      <c r="Y2463">
        <f>VLOOKUP($D2463,metadata!$B$2:$Z$450,22,FALSE)</f>
        <v>19</v>
      </c>
      <c r="Z2463">
        <f>VLOOKUP($D2463,metadata!$B$2:$Z$450,23,FALSE)</f>
        <v>0</v>
      </c>
      <c r="AA2463">
        <f>VLOOKUP($D2463,metadata!$B$2:$Z$450,24,FALSE)</f>
        <v>0</v>
      </c>
      <c r="AB2463">
        <f>VLOOKUP($D2463,metadata!$B$2:$Z$450,25,FALSE)</f>
        <v>0</v>
      </c>
    </row>
    <row r="2464" spans="3:28" x14ac:dyDescent="0.3">
      <c r="C2464">
        <v>2463</v>
      </c>
      <c r="D2464" s="11" t="str">
        <f t="shared" si="38"/>
        <v>19- Fuchu</v>
      </c>
      <c r="E2464" t="str">
        <f>VLOOKUP($D2464,metadata!$B$2:$S$450,2,FALSE)</f>
        <v>Kato, Y</v>
      </c>
      <c r="F2464" t="str">
        <f>VLOOKUP($D2464,metadata!$B$2:$S$450,3,FALSE)</f>
        <v>Geographic variation in photoperiodic response for the induction of pupal diapause in the Aristolochia-feeding butterfly Atrophaneura alcinous</v>
      </c>
      <c r="G2464" t="str">
        <f>VLOOKUP($D2464,metadata!$B$2:$S$450,4,FALSE)</f>
        <v>10.1303/aez.2005.347</v>
      </c>
      <c r="H2464" t="str">
        <f>VLOOKUP($D2464,metadata!$B$2:$S$450,5,FALSE)</f>
        <v>y</v>
      </c>
      <c r="I2464" t="str">
        <f>VLOOKUP($D2464,metadata!$B$2:$S$450,6,FALSE)</f>
        <v>a</v>
      </c>
      <c r="J2464" t="str">
        <f>VLOOKUP($D2464,metadata!$B$2:$S$450,7,FALSE)</f>
        <v>i</v>
      </c>
      <c r="K2464">
        <f>VLOOKUP($D2464,metadata!$B$2:$S$450,8,FALSE)</f>
        <v>7</v>
      </c>
      <c r="L2464">
        <f>VLOOKUP($D2464,metadata!$B$2:$S$450,9,FALSE)</f>
        <v>5</v>
      </c>
      <c r="M2464">
        <f>VLOOKUP($D2464,metadata!$B$2:$S$450,10,FALSE)</f>
        <v>0</v>
      </c>
      <c r="N2464" t="str">
        <f>VLOOKUP($D2464,metadata!$B$2:$S$450,11,FALSE)</f>
        <v>Atrophaneura alcinous</v>
      </c>
      <c r="O2464" t="str">
        <f>VLOOKUP($D2464,metadata!$B$2:$S$450,12,FALSE)</f>
        <v>lepidoptera</v>
      </c>
      <c r="P2464" t="str">
        <f>VLOOKUP($D2464,metadata!$B$2:$S$450,13,FALSE)</f>
        <v xml:space="preserve"> Fuchu</v>
      </c>
      <c r="Q2464">
        <f>VLOOKUP($D2464,metadata!$B$2:$S$450,14,FALSE)</f>
        <v>35.668968999999997</v>
      </c>
      <c r="R2464">
        <f>VLOOKUP($D2464,metadata!$B$2:$S$450,15,FALSE)</f>
        <v>139.47766899999999</v>
      </c>
      <c r="S2464">
        <f>VLOOKUP($D2464,metadata!$B$2:$S$450,16,FALSE)</f>
        <v>0.05</v>
      </c>
      <c r="T2464">
        <f>VLOOKUP($D2464,metadata!$B$2:$S$450,17,FALSE)</f>
        <v>50</v>
      </c>
      <c r="U2464">
        <f>VLOOKUP($D2464,metadata!$B$2:$S$450,18,FALSE)</f>
        <v>0</v>
      </c>
      <c r="V2464">
        <f>VLOOKUP($D2464,metadata!$B$2:$Z$450,19,FALSE)</f>
        <v>25</v>
      </c>
      <c r="W2464" t="str">
        <f>VLOOKUP($D2464,metadata!$B$2:$Z$450,20,FALSE)</f>
        <v>global average</v>
      </c>
      <c r="X2464">
        <f>VLOOKUP($D2464,metadata!$B$2:$Z$450,21,FALSE)</f>
        <v>0</v>
      </c>
      <c r="Y2464">
        <f>VLOOKUP($D2464,metadata!$B$2:$Z$450,22,FALSE)</f>
        <v>19</v>
      </c>
      <c r="Z2464">
        <f>VLOOKUP($D2464,metadata!$B$2:$Z$450,23,FALSE)</f>
        <v>0</v>
      </c>
      <c r="AA2464">
        <f>VLOOKUP($D2464,metadata!$B$2:$Z$450,24,FALSE)</f>
        <v>0</v>
      </c>
      <c r="AB2464">
        <f>VLOOKUP($D2464,metadata!$B$2:$Z$450,25,FALSE)</f>
        <v>0</v>
      </c>
    </row>
    <row r="2465" spans="3:28" x14ac:dyDescent="0.3">
      <c r="C2465">
        <v>2464</v>
      </c>
      <c r="D2465" s="11" t="str">
        <f t="shared" si="38"/>
        <v>19- Fuchu</v>
      </c>
      <c r="E2465" t="str">
        <f>VLOOKUP($D2465,metadata!$B$2:$S$450,2,FALSE)</f>
        <v>Kato, Y</v>
      </c>
      <c r="F2465" t="str">
        <f>VLOOKUP($D2465,metadata!$B$2:$S$450,3,FALSE)</f>
        <v>Geographic variation in photoperiodic response for the induction of pupal diapause in the Aristolochia-feeding butterfly Atrophaneura alcinous</v>
      </c>
      <c r="G2465" t="str">
        <f>VLOOKUP($D2465,metadata!$B$2:$S$450,4,FALSE)</f>
        <v>10.1303/aez.2005.347</v>
      </c>
      <c r="H2465" t="str">
        <f>VLOOKUP($D2465,metadata!$B$2:$S$450,5,FALSE)</f>
        <v>y</v>
      </c>
      <c r="I2465" t="str">
        <f>VLOOKUP($D2465,metadata!$B$2:$S$450,6,FALSE)</f>
        <v>a</v>
      </c>
      <c r="J2465" t="str">
        <f>VLOOKUP($D2465,metadata!$B$2:$S$450,7,FALSE)</f>
        <v>i</v>
      </c>
      <c r="K2465">
        <f>VLOOKUP($D2465,metadata!$B$2:$S$450,8,FALSE)</f>
        <v>7</v>
      </c>
      <c r="L2465">
        <f>VLOOKUP($D2465,metadata!$B$2:$S$450,9,FALSE)</f>
        <v>5</v>
      </c>
      <c r="M2465">
        <f>VLOOKUP($D2465,metadata!$B$2:$S$450,10,FALSE)</f>
        <v>0</v>
      </c>
      <c r="N2465" t="str">
        <f>VLOOKUP($D2465,metadata!$B$2:$S$450,11,FALSE)</f>
        <v>Atrophaneura alcinous</v>
      </c>
      <c r="O2465" t="str">
        <f>VLOOKUP($D2465,metadata!$B$2:$S$450,12,FALSE)</f>
        <v>lepidoptera</v>
      </c>
      <c r="P2465" t="str">
        <f>VLOOKUP($D2465,metadata!$B$2:$S$450,13,FALSE)</f>
        <v xml:space="preserve"> Fuchu</v>
      </c>
      <c r="Q2465">
        <f>VLOOKUP($D2465,metadata!$B$2:$S$450,14,FALSE)</f>
        <v>35.668968999999997</v>
      </c>
      <c r="R2465">
        <f>VLOOKUP($D2465,metadata!$B$2:$S$450,15,FALSE)</f>
        <v>139.47766899999999</v>
      </c>
      <c r="S2465">
        <f>VLOOKUP($D2465,metadata!$B$2:$S$450,16,FALSE)</f>
        <v>0.05</v>
      </c>
      <c r="T2465">
        <f>VLOOKUP($D2465,metadata!$B$2:$S$450,17,FALSE)</f>
        <v>50</v>
      </c>
      <c r="U2465">
        <f>VLOOKUP($D2465,metadata!$B$2:$S$450,18,FALSE)</f>
        <v>0</v>
      </c>
      <c r="V2465">
        <f>VLOOKUP($D2465,metadata!$B$2:$Z$450,19,FALSE)</f>
        <v>25</v>
      </c>
      <c r="W2465" t="str">
        <f>VLOOKUP($D2465,metadata!$B$2:$Z$450,20,FALSE)</f>
        <v>global average</v>
      </c>
      <c r="X2465">
        <f>VLOOKUP($D2465,metadata!$B$2:$Z$450,21,FALSE)</f>
        <v>0</v>
      </c>
      <c r="Y2465">
        <f>VLOOKUP($D2465,metadata!$B$2:$Z$450,22,FALSE)</f>
        <v>19</v>
      </c>
      <c r="Z2465">
        <f>VLOOKUP($D2465,metadata!$B$2:$Z$450,23,FALSE)</f>
        <v>0</v>
      </c>
      <c r="AA2465">
        <f>VLOOKUP($D2465,metadata!$B$2:$Z$450,24,FALSE)</f>
        <v>0</v>
      </c>
      <c r="AB2465">
        <f>VLOOKUP($D2465,metadata!$B$2:$Z$450,25,FALSE)</f>
        <v>0</v>
      </c>
    </row>
    <row r="2466" spans="3:28" x14ac:dyDescent="0.3">
      <c r="C2466">
        <v>2465</v>
      </c>
      <c r="D2466" s="11" t="str">
        <f t="shared" si="38"/>
        <v>19- Fuchu</v>
      </c>
      <c r="E2466" t="str">
        <f>VLOOKUP($D2466,metadata!$B$2:$S$450,2,FALSE)</f>
        <v>Kato, Y</v>
      </c>
      <c r="F2466" t="str">
        <f>VLOOKUP($D2466,metadata!$B$2:$S$450,3,FALSE)</f>
        <v>Geographic variation in photoperiodic response for the induction of pupal diapause in the Aristolochia-feeding butterfly Atrophaneura alcinous</v>
      </c>
      <c r="G2466" t="str">
        <f>VLOOKUP($D2466,metadata!$B$2:$S$450,4,FALSE)</f>
        <v>10.1303/aez.2005.347</v>
      </c>
      <c r="H2466" t="str">
        <f>VLOOKUP($D2466,metadata!$B$2:$S$450,5,FALSE)</f>
        <v>y</v>
      </c>
      <c r="I2466" t="str">
        <f>VLOOKUP($D2466,metadata!$B$2:$S$450,6,FALSE)</f>
        <v>a</v>
      </c>
      <c r="J2466" t="str">
        <f>VLOOKUP($D2466,metadata!$B$2:$S$450,7,FALSE)</f>
        <v>i</v>
      </c>
      <c r="K2466">
        <f>VLOOKUP($D2466,metadata!$B$2:$S$450,8,FALSE)</f>
        <v>7</v>
      </c>
      <c r="L2466">
        <f>VLOOKUP($D2466,metadata!$B$2:$S$450,9,FALSE)</f>
        <v>5</v>
      </c>
      <c r="M2466">
        <f>VLOOKUP($D2466,metadata!$B$2:$S$450,10,FALSE)</f>
        <v>0</v>
      </c>
      <c r="N2466" t="str">
        <f>VLOOKUP($D2466,metadata!$B$2:$S$450,11,FALSE)</f>
        <v>Atrophaneura alcinous</v>
      </c>
      <c r="O2466" t="str">
        <f>VLOOKUP($D2466,metadata!$B$2:$S$450,12,FALSE)</f>
        <v>lepidoptera</v>
      </c>
      <c r="P2466" t="str">
        <f>VLOOKUP($D2466,metadata!$B$2:$S$450,13,FALSE)</f>
        <v xml:space="preserve"> Fuchu</v>
      </c>
      <c r="Q2466">
        <f>VLOOKUP($D2466,metadata!$B$2:$S$450,14,FALSE)</f>
        <v>35.668968999999997</v>
      </c>
      <c r="R2466">
        <f>VLOOKUP($D2466,metadata!$B$2:$S$450,15,FALSE)</f>
        <v>139.47766899999999</v>
      </c>
      <c r="S2466">
        <f>VLOOKUP($D2466,metadata!$B$2:$S$450,16,FALSE)</f>
        <v>0.05</v>
      </c>
      <c r="T2466">
        <f>VLOOKUP($D2466,metadata!$B$2:$S$450,17,FALSE)</f>
        <v>50</v>
      </c>
      <c r="U2466">
        <f>VLOOKUP($D2466,metadata!$B$2:$S$450,18,FALSE)</f>
        <v>0</v>
      </c>
      <c r="V2466">
        <f>VLOOKUP($D2466,metadata!$B$2:$Z$450,19,FALSE)</f>
        <v>25</v>
      </c>
      <c r="W2466" t="str">
        <f>VLOOKUP($D2466,metadata!$B$2:$Z$450,20,FALSE)</f>
        <v>global average</v>
      </c>
      <c r="X2466">
        <f>VLOOKUP($D2466,metadata!$B$2:$Z$450,21,FALSE)</f>
        <v>0</v>
      </c>
      <c r="Y2466">
        <f>VLOOKUP($D2466,metadata!$B$2:$Z$450,22,FALSE)</f>
        <v>19</v>
      </c>
      <c r="Z2466">
        <f>VLOOKUP($D2466,metadata!$B$2:$Z$450,23,FALSE)</f>
        <v>0</v>
      </c>
      <c r="AA2466">
        <f>VLOOKUP($D2466,metadata!$B$2:$Z$450,24,FALSE)</f>
        <v>0</v>
      </c>
      <c r="AB2466">
        <f>VLOOKUP($D2466,metadata!$B$2:$Z$450,25,FALSE)</f>
        <v>0</v>
      </c>
    </row>
    <row r="2467" spans="3:28" x14ac:dyDescent="0.3">
      <c r="C2467">
        <v>2466</v>
      </c>
      <c r="D2467" s="11" t="str">
        <f t="shared" si="38"/>
        <v>19- Fuchu</v>
      </c>
      <c r="E2467" t="str">
        <f>VLOOKUP($D2467,metadata!$B$2:$S$450,2,FALSE)</f>
        <v>Kato, Y</v>
      </c>
      <c r="F2467" t="str">
        <f>VLOOKUP($D2467,metadata!$B$2:$S$450,3,FALSE)</f>
        <v>Geographic variation in photoperiodic response for the induction of pupal diapause in the Aristolochia-feeding butterfly Atrophaneura alcinous</v>
      </c>
      <c r="G2467" t="str">
        <f>VLOOKUP($D2467,metadata!$B$2:$S$450,4,FALSE)</f>
        <v>10.1303/aez.2005.347</v>
      </c>
      <c r="H2467" t="str">
        <f>VLOOKUP($D2467,metadata!$B$2:$S$450,5,FALSE)</f>
        <v>y</v>
      </c>
      <c r="I2467" t="str">
        <f>VLOOKUP($D2467,metadata!$B$2:$S$450,6,FALSE)</f>
        <v>a</v>
      </c>
      <c r="J2467" t="str">
        <f>VLOOKUP($D2467,metadata!$B$2:$S$450,7,FALSE)</f>
        <v>i</v>
      </c>
      <c r="K2467">
        <f>VLOOKUP($D2467,metadata!$B$2:$S$450,8,FALSE)</f>
        <v>7</v>
      </c>
      <c r="L2467">
        <f>VLOOKUP($D2467,metadata!$B$2:$S$450,9,FALSE)</f>
        <v>5</v>
      </c>
      <c r="M2467">
        <f>VLOOKUP($D2467,metadata!$B$2:$S$450,10,FALSE)</f>
        <v>0</v>
      </c>
      <c r="N2467" t="str">
        <f>VLOOKUP($D2467,metadata!$B$2:$S$450,11,FALSE)</f>
        <v>Atrophaneura alcinous</v>
      </c>
      <c r="O2467" t="str">
        <f>VLOOKUP($D2467,metadata!$B$2:$S$450,12,FALSE)</f>
        <v>lepidoptera</v>
      </c>
      <c r="P2467" t="str">
        <f>VLOOKUP($D2467,metadata!$B$2:$S$450,13,FALSE)</f>
        <v xml:space="preserve"> Fuchu</v>
      </c>
      <c r="Q2467">
        <f>VLOOKUP($D2467,metadata!$B$2:$S$450,14,FALSE)</f>
        <v>35.668968999999997</v>
      </c>
      <c r="R2467">
        <f>VLOOKUP($D2467,metadata!$B$2:$S$450,15,FALSE)</f>
        <v>139.47766899999999</v>
      </c>
      <c r="S2467">
        <f>VLOOKUP($D2467,metadata!$B$2:$S$450,16,FALSE)</f>
        <v>0.05</v>
      </c>
      <c r="T2467">
        <f>VLOOKUP($D2467,metadata!$B$2:$S$450,17,FALSE)</f>
        <v>50</v>
      </c>
      <c r="U2467">
        <f>VLOOKUP($D2467,metadata!$B$2:$S$450,18,FALSE)</f>
        <v>0</v>
      </c>
      <c r="V2467">
        <f>VLOOKUP($D2467,metadata!$B$2:$Z$450,19,FALSE)</f>
        <v>25</v>
      </c>
      <c r="W2467" t="str">
        <f>VLOOKUP($D2467,metadata!$B$2:$Z$450,20,FALSE)</f>
        <v>global average</v>
      </c>
      <c r="X2467">
        <f>VLOOKUP($D2467,metadata!$B$2:$Z$450,21,FALSE)</f>
        <v>0</v>
      </c>
      <c r="Y2467">
        <f>VLOOKUP($D2467,metadata!$B$2:$Z$450,22,FALSE)</f>
        <v>19</v>
      </c>
      <c r="Z2467">
        <f>VLOOKUP($D2467,metadata!$B$2:$Z$450,23,FALSE)</f>
        <v>0</v>
      </c>
      <c r="AA2467">
        <f>VLOOKUP($D2467,metadata!$B$2:$Z$450,24,FALSE)</f>
        <v>0</v>
      </c>
      <c r="AB2467">
        <f>VLOOKUP($D2467,metadata!$B$2:$Z$450,25,FALSE)</f>
        <v>0</v>
      </c>
    </row>
    <row r="2468" spans="3:28" x14ac:dyDescent="0.3">
      <c r="C2468">
        <v>2467</v>
      </c>
      <c r="D2468" s="11" t="str">
        <f t="shared" si="38"/>
        <v>19- Fuchu</v>
      </c>
      <c r="E2468" t="str">
        <f>VLOOKUP($D2468,metadata!$B$2:$S$450,2,FALSE)</f>
        <v>Kato, Y</v>
      </c>
      <c r="F2468" t="str">
        <f>VLOOKUP($D2468,metadata!$B$2:$S$450,3,FALSE)</f>
        <v>Geographic variation in photoperiodic response for the induction of pupal diapause in the Aristolochia-feeding butterfly Atrophaneura alcinous</v>
      </c>
      <c r="G2468" t="str">
        <f>VLOOKUP($D2468,metadata!$B$2:$S$450,4,FALSE)</f>
        <v>10.1303/aez.2005.347</v>
      </c>
      <c r="H2468" t="str">
        <f>VLOOKUP($D2468,metadata!$B$2:$S$450,5,FALSE)</f>
        <v>y</v>
      </c>
      <c r="I2468" t="str">
        <f>VLOOKUP($D2468,metadata!$B$2:$S$450,6,FALSE)</f>
        <v>a</v>
      </c>
      <c r="J2468" t="str">
        <f>VLOOKUP($D2468,metadata!$B$2:$S$450,7,FALSE)</f>
        <v>i</v>
      </c>
      <c r="K2468">
        <f>VLOOKUP($D2468,metadata!$B$2:$S$450,8,FALSE)</f>
        <v>7</v>
      </c>
      <c r="L2468">
        <f>VLOOKUP($D2468,metadata!$B$2:$S$450,9,FALSE)</f>
        <v>5</v>
      </c>
      <c r="M2468">
        <f>VLOOKUP($D2468,metadata!$B$2:$S$450,10,FALSE)</f>
        <v>0</v>
      </c>
      <c r="N2468" t="str">
        <f>VLOOKUP($D2468,metadata!$B$2:$S$450,11,FALSE)</f>
        <v>Atrophaneura alcinous</v>
      </c>
      <c r="O2468" t="str">
        <f>VLOOKUP($D2468,metadata!$B$2:$S$450,12,FALSE)</f>
        <v>lepidoptera</v>
      </c>
      <c r="P2468" t="str">
        <f>VLOOKUP($D2468,metadata!$B$2:$S$450,13,FALSE)</f>
        <v xml:space="preserve"> Fuchu</v>
      </c>
      <c r="Q2468">
        <f>VLOOKUP($D2468,metadata!$B$2:$S$450,14,FALSE)</f>
        <v>35.668968999999997</v>
      </c>
      <c r="R2468">
        <f>VLOOKUP($D2468,metadata!$B$2:$S$450,15,FALSE)</f>
        <v>139.47766899999999</v>
      </c>
      <c r="S2468">
        <f>VLOOKUP($D2468,metadata!$B$2:$S$450,16,FALSE)</f>
        <v>0.05</v>
      </c>
      <c r="T2468">
        <f>VLOOKUP($D2468,metadata!$B$2:$S$450,17,FALSE)</f>
        <v>50</v>
      </c>
      <c r="U2468">
        <f>VLOOKUP($D2468,metadata!$B$2:$S$450,18,FALSE)</f>
        <v>0</v>
      </c>
      <c r="V2468">
        <f>VLOOKUP($D2468,metadata!$B$2:$Z$450,19,FALSE)</f>
        <v>25</v>
      </c>
      <c r="W2468" t="str">
        <f>VLOOKUP($D2468,metadata!$B$2:$Z$450,20,FALSE)</f>
        <v>global average</v>
      </c>
      <c r="X2468">
        <f>VLOOKUP($D2468,metadata!$B$2:$Z$450,21,FALSE)</f>
        <v>0</v>
      </c>
      <c r="Y2468">
        <f>VLOOKUP($D2468,metadata!$B$2:$Z$450,22,FALSE)</f>
        <v>19</v>
      </c>
      <c r="Z2468">
        <f>VLOOKUP($D2468,metadata!$B$2:$Z$450,23,FALSE)</f>
        <v>0</v>
      </c>
      <c r="AA2468">
        <f>VLOOKUP($D2468,metadata!$B$2:$Z$450,24,FALSE)</f>
        <v>0</v>
      </c>
      <c r="AB2468">
        <f>VLOOKUP($D2468,metadata!$B$2:$Z$450,25,FALSE)</f>
        <v>0</v>
      </c>
    </row>
    <row r="2469" spans="3:28" x14ac:dyDescent="0.3">
      <c r="C2469">
        <v>2468</v>
      </c>
      <c r="D2469" s="11" t="str">
        <f t="shared" si="38"/>
        <v>19- Fuchu</v>
      </c>
      <c r="E2469" t="str">
        <f>VLOOKUP($D2469,metadata!$B$2:$S$450,2,FALSE)</f>
        <v>Kato, Y</v>
      </c>
      <c r="F2469" t="str">
        <f>VLOOKUP($D2469,metadata!$B$2:$S$450,3,FALSE)</f>
        <v>Geographic variation in photoperiodic response for the induction of pupal diapause in the Aristolochia-feeding butterfly Atrophaneura alcinous</v>
      </c>
      <c r="G2469" t="str">
        <f>VLOOKUP($D2469,metadata!$B$2:$S$450,4,FALSE)</f>
        <v>10.1303/aez.2005.347</v>
      </c>
      <c r="H2469" t="str">
        <f>VLOOKUP($D2469,metadata!$B$2:$S$450,5,FALSE)</f>
        <v>y</v>
      </c>
      <c r="I2469" t="str">
        <f>VLOOKUP($D2469,metadata!$B$2:$S$450,6,FALSE)</f>
        <v>a</v>
      </c>
      <c r="J2469" t="str">
        <f>VLOOKUP($D2469,metadata!$B$2:$S$450,7,FALSE)</f>
        <v>i</v>
      </c>
      <c r="K2469">
        <f>VLOOKUP($D2469,metadata!$B$2:$S$450,8,FALSE)</f>
        <v>7</v>
      </c>
      <c r="L2469">
        <f>VLOOKUP($D2469,metadata!$B$2:$S$450,9,FALSE)</f>
        <v>5</v>
      </c>
      <c r="M2469">
        <f>VLOOKUP($D2469,metadata!$B$2:$S$450,10,FALSE)</f>
        <v>0</v>
      </c>
      <c r="N2469" t="str">
        <f>VLOOKUP($D2469,metadata!$B$2:$S$450,11,FALSE)</f>
        <v>Atrophaneura alcinous</v>
      </c>
      <c r="O2469" t="str">
        <f>VLOOKUP($D2469,metadata!$B$2:$S$450,12,FALSE)</f>
        <v>lepidoptera</v>
      </c>
      <c r="P2469" t="str">
        <f>VLOOKUP($D2469,metadata!$B$2:$S$450,13,FALSE)</f>
        <v xml:space="preserve"> Fuchu</v>
      </c>
      <c r="Q2469">
        <f>VLOOKUP($D2469,metadata!$B$2:$S$450,14,FALSE)</f>
        <v>35.668968999999997</v>
      </c>
      <c r="R2469">
        <f>VLOOKUP($D2469,metadata!$B$2:$S$450,15,FALSE)</f>
        <v>139.47766899999999</v>
      </c>
      <c r="S2469">
        <f>VLOOKUP($D2469,metadata!$B$2:$S$450,16,FALSE)</f>
        <v>0.05</v>
      </c>
      <c r="T2469">
        <f>VLOOKUP($D2469,metadata!$B$2:$S$450,17,FALSE)</f>
        <v>50</v>
      </c>
      <c r="U2469">
        <f>VLOOKUP($D2469,metadata!$B$2:$S$450,18,FALSE)</f>
        <v>0</v>
      </c>
      <c r="V2469">
        <f>VLOOKUP($D2469,metadata!$B$2:$Z$450,19,FALSE)</f>
        <v>25</v>
      </c>
      <c r="W2469" t="str">
        <f>VLOOKUP($D2469,metadata!$B$2:$Z$450,20,FALSE)</f>
        <v>global average</v>
      </c>
      <c r="X2469">
        <f>VLOOKUP($D2469,metadata!$B$2:$Z$450,21,FALSE)</f>
        <v>0</v>
      </c>
      <c r="Y2469">
        <f>VLOOKUP($D2469,metadata!$B$2:$Z$450,22,FALSE)</f>
        <v>19</v>
      </c>
      <c r="Z2469">
        <f>VLOOKUP($D2469,metadata!$B$2:$Z$450,23,FALSE)</f>
        <v>0</v>
      </c>
      <c r="AA2469">
        <f>VLOOKUP($D2469,metadata!$B$2:$Z$450,24,FALSE)</f>
        <v>0</v>
      </c>
      <c r="AB2469">
        <f>VLOOKUP($D2469,metadata!$B$2:$Z$450,25,FALSE)</f>
        <v>0</v>
      </c>
    </row>
    <row r="2470" spans="3:28" x14ac:dyDescent="0.3">
      <c r="C2470">
        <v>2469</v>
      </c>
      <c r="D2470" s="11" t="str">
        <f t="shared" si="38"/>
        <v>19- Fuchu</v>
      </c>
      <c r="E2470" t="str">
        <f>VLOOKUP($D2470,metadata!$B$2:$S$450,2,FALSE)</f>
        <v>Kato, Y</v>
      </c>
      <c r="F2470" t="str">
        <f>VLOOKUP($D2470,metadata!$B$2:$S$450,3,FALSE)</f>
        <v>Geographic variation in photoperiodic response for the induction of pupal diapause in the Aristolochia-feeding butterfly Atrophaneura alcinous</v>
      </c>
      <c r="G2470" t="str">
        <f>VLOOKUP($D2470,metadata!$B$2:$S$450,4,FALSE)</f>
        <v>10.1303/aez.2005.347</v>
      </c>
      <c r="H2470" t="str">
        <f>VLOOKUP($D2470,metadata!$B$2:$S$450,5,FALSE)</f>
        <v>y</v>
      </c>
      <c r="I2470" t="str">
        <f>VLOOKUP($D2470,metadata!$B$2:$S$450,6,FALSE)</f>
        <v>a</v>
      </c>
      <c r="J2470" t="str">
        <f>VLOOKUP($D2470,metadata!$B$2:$S$450,7,FALSE)</f>
        <v>i</v>
      </c>
      <c r="K2470">
        <f>VLOOKUP($D2470,metadata!$B$2:$S$450,8,FALSE)</f>
        <v>7</v>
      </c>
      <c r="L2470">
        <f>VLOOKUP($D2470,metadata!$B$2:$S$450,9,FALSE)</f>
        <v>5</v>
      </c>
      <c r="M2470">
        <f>VLOOKUP($D2470,metadata!$B$2:$S$450,10,FALSE)</f>
        <v>0</v>
      </c>
      <c r="N2470" t="str">
        <f>VLOOKUP($D2470,metadata!$B$2:$S$450,11,FALSE)</f>
        <v>Atrophaneura alcinous</v>
      </c>
      <c r="O2470" t="str">
        <f>VLOOKUP($D2470,metadata!$B$2:$S$450,12,FALSE)</f>
        <v>lepidoptera</v>
      </c>
      <c r="P2470" t="str">
        <f>VLOOKUP($D2470,metadata!$B$2:$S$450,13,FALSE)</f>
        <v xml:space="preserve"> Fuchu</v>
      </c>
      <c r="Q2470">
        <f>VLOOKUP($D2470,metadata!$B$2:$S$450,14,FALSE)</f>
        <v>35.668968999999997</v>
      </c>
      <c r="R2470">
        <f>VLOOKUP($D2470,metadata!$B$2:$S$450,15,FALSE)</f>
        <v>139.47766899999999</v>
      </c>
      <c r="S2470">
        <f>VLOOKUP($D2470,metadata!$B$2:$S$450,16,FALSE)</f>
        <v>0.05</v>
      </c>
      <c r="T2470">
        <f>VLOOKUP($D2470,metadata!$B$2:$S$450,17,FALSE)</f>
        <v>50</v>
      </c>
      <c r="U2470">
        <f>VLOOKUP($D2470,metadata!$B$2:$S$450,18,FALSE)</f>
        <v>0</v>
      </c>
      <c r="V2470">
        <f>VLOOKUP($D2470,metadata!$B$2:$Z$450,19,FALSE)</f>
        <v>25</v>
      </c>
      <c r="W2470" t="str">
        <f>VLOOKUP($D2470,metadata!$B$2:$Z$450,20,FALSE)</f>
        <v>global average</v>
      </c>
      <c r="X2470">
        <f>VLOOKUP($D2470,metadata!$B$2:$Z$450,21,FALSE)</f>
        <v>0</v>
      </c>
      <c r="Y2470">
        <f>VLOOKUP($D2470,metadata!$B$2:$Z$450,22,FALSE)</f>
        <v>19</v>
      </c>
      <c r="Z2470">
        <f>VLOOKUP($D2470,metadata!$B$2:$Z$450,23,FALSE)</f>
        <v>0</v>
      </c>
      <c r="AA2470">
        <f>VLOOKUP($D2470,metadata!$B$2:$Z$450,24,FALSE)</f>
        <v>0</v>
      </c>
      <c r="AB2470">
        <f>VLOOKUP($D2470,metadata!$B$2:$Z$450,25,FALSE)</f>
        <v>0</v>
      </c>
    </row>
    <row r="2471" spans="3:28" x14ac:dyDescent="0.3">
      <c r="C2471">
        <v>2470</v>
      </c>
      <c r="D2471" s="11" t="str">
        <f t="shared" si="38"/>
        <v>19- Fuchu</v>
      </c>
      <c r="E2471" t="str">
        <f>VLOOKUP($D2471,metadata!$B$2:$S$450,2,FALSE)</f>
        <v>Kato, Y</v>
      </c>
      <c r="F2471" t="str">
        <f>VLOOKUP($D2471,metadata!$B$2:$S$450,3,FALSE)</f>
        <v>Geographic variation in photoperiodic response for the induction of pupal diapause in the Aristolochia-feeding butterfly Atrophaneura alcinous</v>
      </c>
      <c r="G2471" t="str">
        <f>VLOOKUP($D2471,metadata!$B$2:$S$450,4,FALSE)</f>
        <v>10.1303/aez.2005.347</v>
      </c>
      <c r="H2471" t="str">
        <f>VLOOKUP($D2471,metadata!$B$2:$S$450,5,FALSE)</f>
        <v>y</v>
      </c>
      <c r="I2471" t="str">
        <f>VLOOKUP($D2471,metadata!$B$2:$S$450,6,FALSE)</f>
        <v>a</v>
      </c>
      <c r="J2471" t="str">
        <f>VLOOKUP($D2471,metadata!$B$2:$S$450,7,FALSE)</f>
        <v>i</v>
      </c>
      <c r="K2471">
        <f>VLOOKUP($D2471,metadata!$B$2:$S$450,8,FALSE)</f>
        <v>7</v>
      </c>
      <c r="L2471">
        <f>VLOOKUP($D2471,metadata!$B$2:$S$450,9,FALSE)</f>
        <v>5</v>
      </c>
      <c r="M2471">
        <f>VLOOKUP($D2471,metadata!$B$2:$S$450,10,FALSE)</f>
        <v>0</v>
      </c>
      <c r="N2471" t="str">
        <f>VLOOKUP($D2471,metadata!$B$2:$S$450,11,FALSE)</f>
        <v>Atrophaneura alcinous</v>
      </c>
      <c r="O2471" t="str">
        <f>VLOOKUP($D2471,metadata!$B$2:$S$450,12,FALSE)</f>
        <v>lepidoptera</v>
      </c>
      <c r="P2471" t="str">
        <f>VLOOKUP($D2471,metadata!$B$2:$S$450,13,FALSE)</f>
        <v xml:space="preserve"> Fuchu</v>
      </c>
      <c r="Q2471">
        <f>VLOOKUP($D2471,metadata!$B$2:$S$450,14,FALSE)</f>
        <v>35.668968999999997</v>
      </c>
      <c r="R2471">
        <f>VLOOKUP($D2471,metadata!$B$2:$S$450,15,FALSE)</f>
        <v>139.47766899999999</v>
      </c>
      <c r="S2471">
        <f>VLOOKUP($D2471,metadata!$B$2:$S$450,16,FALSE)</f>
        <v>0.05</v>
      </c>
      <c r="T2471">
        <f>VLOOKUP($D2471,metadata!$B$2:$S$450,17,FALSE)</f>
        <v>50</v>
      </c>
      <c r="U2471">
        <f>VLOOKUP($D2471,metadata!$B$2:$S$450,18,FALSE)</f>
        <v>0</v>
      </c>
      <c r="V2471">
        <f>VLOOKUP($D2471,metadata!$B$2:$Z$450,19,FALSE)</f>
        <v>25</v>
      </c>
      <c r="W2471" t="str">
        <f>VLOOKUP($D2471,metadata!$B$2:$Z$450,20,FALSE)</f>
        <v>global average</v>
      </c>
      <c r="X2471">
        <f>VLOOKUP($D2471,metadata!$B$2:$Z$450,21,FALSE)</f>
        <v>0</v>
      </c>
      <c r="Y2471">
        <f>VLOOKUP($D2471,metadata!$B$2:$Z$450,22,FALSE)</f>
        <v>19</v>
      </c>
      <c r="Z2471">
        <f>VLOOKUP($D2471,metadata!$B$2:$Z$450,23,FALSE)</f>
        <v>0</v>
      </c>
      <c r="AA2471">
        <f>VLOOKUP($D2471,metadata!$B$2:$Z$450,24,FALSE)</f>
        <v>0</v>
      </c>
      <c r="AB2471">
        <f>VLOOKUP($D2471,metadata!$B$2:$Z$450,25,FALSE)</f>
        <v>0</v>
      </c>
    </row>
    <row r="2472" spans="3:28" x14ac:dyDescent="0.3">
      <c r="C2472">
        <v>2471</v>
      </c>
      <c r="D2472" s="11" t="str">
        <f t="shared" si="38"/>
        <v>19- Fuchu</v>
      </c>
      <c r="E2472" t="str">
        <f>VLOOKUP($D2472,metadata!$B$2:$S$450,2,FALSE)</f>
        <v>Kato, Y</v>
      </c>
      <c r="F2472" t="str">
        <f>VLOOKUP($D2472,metadata!$B$2:$S$450,3,FALSE)</f>
        <v>Geographic variation in photoperiodic response for the induction of pupal diapause in the Aristolochia-feeding butterfly Atrophaneura alcinous</v>
      </c>
      <c r="G2472" t="str">
        <f>VLOOKUP($D2472,metadata!$B$2:$S$450,4,FALSE)</f>
        <v>10.1303/aez.2005.347</v>
      </c>
      <c r="H2472" t="str">
        <f>VLOOKUP($D2472,metadata!$B$2:$S$450,5,FALSE)</f>
        <v>y</v>
      </c>
      <c r="I2472" t="str">
        <f>VLOOKUP($D2472,metadata!$B$2:$S$450,6,FALSE)</f>
        <v>a</v>
      </c>
      <c r="J2472" t="str">
        <f>VLOOKUP($D2472,metadata!$B$2:$S$450,7,FALSE)</f>
        <v>i</v>
      </c>
      <c r="K2472">
        <f>VLOOKUP($D2472,metadata!$B$2:$S$450,8,FALSE)</f>
        <v>7</v>
      </c>
      <c r="L2472">
        <f>VLOOKUP($D2472,metadata!$B$2:$S$450,9,FALSE)</f>
        <v>5</v>
      </c>
      <c r="M2472">
        <f>VLOOKUP($D2472,metadata!$B$2:$S$450,10,FALSE)</f>
        <v>0</v>
      </c>
      <c r="N2472" t="str">
        <f>VLOOKUP($D2472,metadata!$B$2:$S$450,11,FALSE)</f>
        <v>Atrophaneura alcinous</v>
      </c>
      <c r="O2472" t="str">
        <f>VLOOKUP($D2472,metadata!$B$2:$S$450,12,FALSE)</f>
        <v>lepidoptera</v>
      </c>
      <c r="P2472" t="str">
        <f>VLOOKUP($D2472,metadata!$B$2:$S$450,13,FALSE)</f>
        <v xml:space="preserve"> Fuchu</v>
      </c>
      <c r="Q2472">
        <f>VLOOKUP($D2472,metadata!$B$2:$S$450,14,FALSE)</f>
        <v>35.668968999999997</v>
      </c>
      <c r="R2472">
        <f>VLOOKUP($D2472,metadata!$B$2:$S$450,15,FALSE)</f>
        <v>139.47766899999999</v>
      </c>
      <c r="S2472">
        <f>VLOOKUP($D2472,metadata!$B$2:$S$450,16,FALSE)</f>
        <v>0.05</v>
      </c>
      <c r="T2472">
        <f>VLOOKUP($D2472,metadata!$B$2:$S$450,17,FALSE)</f>
        <v>50</v>
      </c>
      <c r="U2472">
        <f>VLOOKUP($D2472,metadata!$B$2:$S$450,18,FALSE)</f>
        <v>0</v>
      </c>
      <c r="V2472">
        <f>VLOOKUP($D2472,metadata!$B$2:$Z$450,19,FALSE)</f>
        <v>25</v>
      </c>
      <c r="W2472" t="str">
        <f>VLOOKUP($D2472,metadata!$B$2:$Z$450,20,FALSE)</f>
        <v>global average</v>
      </c>
      <c r="X2472">
        <f>VLOOKUP($D2472,metadata!$B$2:$Z$450,21,FALSE)</f>
        <v>0</v>
      </c>
      <c r="Y2472">
        <f>VLOOKUP($D2472,metadata!$B$2:$Z$450,22,FALSE)</f>
        <v>19</v>
      </c>
      <c r="Z2472">
        <f>VLOOKUP($D2472,metadata!$B$2:$Z$450,23,FALSE)</f>
        <v>0</v>
      </c>
      <c r="AA2472">
        <f>VLOOKUP($D2472,metadata!$B$2:$Z$450,24,FALSE)</f>
        <v>0</v>
      </c>
      <c r="AB2472">
        <f>VLOOKUP($D2472,metadata!$B$2:$Z$450,25,FALSE)</f>
        <v>0</v>
      </c>
    </row>
    <row r="2473" spans="3:28" x14ac:dyDescent="0.3">
      <c r="C2473">
        <v>2472</v>
      </c>
      <c r="D2473" s="11" t="str">
        <f t="shared" si="38"/>
        <v>19- Fuchu</v>
      </c>
      <c r="E2473" t="str">
        <f>VLOOKUP($D2473,metadata!$B$2:$S$450,2,FALSE)</f>
        <v>Kato, Y</v>
      </c>
      <c r="F2473" t="str">
        <f>VLOOKUP($D2473,metadata!$B$2:$S$450,3,FALSE)</f>
        <v>Geographic variation in photoperiodic response for the induction of pupal diapause in the Aristolochia-feeding butterfly Atrophaneura alcinous</v>
      </c>
      <c r="G2473" t="str">
        <f>VLOOKUP($D2473,metadata!$B$2:$S$450,4,FALSE)</f>
        <v>10.1303/aez.2005.347</v>
      </c>
      <c r="H2473" t="str">
        <f>VLOOKUP($D2473,metadata!$B$2:$S$450,5,FALSE)</f>
        <v>y</v>
      </c>
      <c r="I2473" t="str">
        <f>VLOOKUP($D2473,metadata!$B$2:$S$450,6,FALSE)</f>
        <v>a</v>
      </c>
      <c r="J2473" t="str">
        <f>VLOOKUP($D2473,metadata!$B$2:$S$450,7,FALSE)</f>
        <v>i</v>
      </c>
      <c r="K2473">
        <f>VLOOKUP($D2473,metadata!$B$2:$S$450,8,FALSE)</f>
        <v>7</v>
      </c>
      <c r="L2473">
        <f>VLOOKUP($D2473,metadata!$B$2:$S$450,9,FALSE)</f>
        <v>5</v>
      </c>
      <c r="M2473">
        <f>VLOOKUP($D2473,metadata!$B$2:$S$450,10,FALSE)</f>
        <v>0</v>
      </c>
      <c r="N2473" t="str">
        <f>VLOOKUP($D2473,metadata!$B$2:$S$450,11,FALSE)</f>
        <v>Atrophaneura alcinous</v>
      </c>
      <c r="O2473" t="str">
        <f>VLOOKUP($D2473,metadata!$B$2:$S$450,12,FALSE)</f>
        <v>lepidoptera</v>
      </c>
      <c r="P2473" t="str">
        <f>VLOOKUP($D2473,metadata!$B$2:$S$450,13,FALSE)</f>
        <v xml:space="preserve"> Fuchu</v>
      </c>
      <c r="Q2473">
        <f>VLOOKUP($D2473,metadata!$B$2:$S$450,14,FALSE)</f>
        <v>35.668968999999997</v>
      </c>
      <c r="R2473">
        <f>VLOOKUP($D2473,metadata!$B$2:$S$450,15,FALSE)</f>
        <v>139.47766899999999</v>
      </c>
      <c r="S2473">
        <f>VLOOKUP($D2473,metadata!$B$2:$S$450,16,FALSE)</f>
        <v>0.05</v>
      </c>
      <c r="T2473">
        <f>VLOOKUP($D2473,metadata!$B$2:$S$450,17,FALSE)</f>
        <v>50</v>
      </c>
      <c r="U2473">
        <f>VLOOKUP($D2473,metadata!$B$2:$S$450,18,FALSE)</f>
        <v>0</v>
      </c>
      <c r="V2473">
        <f>VLOOKUP($D2473,metadata!$B$2:$Z$450,19,FALSE)</f>
        <v>25</v>
      </c>
      <c r="W2473" t="str">
        <f>VLOOKUP($D2473,metadata!$B$2:$Z$450,20,FALSE)</f>
        <v>global average</v>
      </c>
      <c r="X2473">
        <f>VLOOKUP($D2473,metadata!$B$2:$Z$450,21,FALSE)</f>
        <v>0</v>
      </c>
      <c r="Y2473">
        <f>VLOOKUP($D2473,metadata!$B$2:$Z$450,22,FALSE)</f>
        <v>19</v>
      </c>
      <c r="Z2473">
        <f>VLOOKUP($D2473,metadata!$B$2:$Z$450,23,FALSE)</f>
        <v>0</v>
      </c>
      <c r="AA2473">
        <f>VLOOKUP($D2473,metadata!$B$2:$Z$450,24,FALSE)</f>
        <v>0</v>
      </c>
      <c r="AB2473">
        <f>VLOOKUP($D2473,metadata!$B$2:$Z$450,25,FALSE)</f>
        <v>0</v>
      </c>
    </row>
    <row r="2474" spans="3:28" x14ac:dyDescent="0.3">
      <c r="C2474">
        <v>2473</v>
      </c>
      <c r="D2474" s="11" t="str">
        <f t="shared" si="38"/>
        <v>19- Fuchu</v>
      </c>
      <c r="E2474" t="str">
        <f>VLOOKUP($D2474,metadata!$B$2:$S$450,2,FALSE)</f>
        <v>Kato, Y</v>
      </c>
      <c r="F2474" t="str">
        <f>VLOOKUP($D2474,metadata!$B$2:$S$450,3,FALSE)</f>
        <v>Geographic variation in photoperiodic response for the induction of pupal diapause in the Aristolochia-feeding butterfly Atrophaneura alcinous</v>
      </c>
      <c r="G2474" t="str">
        <f>VLOOKUP($D2474,metadata!$B$2:$S$450,4,FALSE)</f>
        <v>10.1303/aez.2005.347</v>
      </c>
      <c r="H2474" t="str">
        <f>VLOOKUP($D2474,metadata!$B$2:$S$450,5,FALSE)</f>
        <v>y</v>
      </c>
      <c r="I2474" t="str">
        <f>VLOOKUP($D2474,metadata!$B$2:$S$450,6,FALSE)</f>
        <v>a</v>
      </c>
      <c r="J2474" t="str">
        <f>VLOOKUP($D2474,metadata!$B$2:$S$450,7,FALSE)</f>
        <v>i</v>
      </c>
      <c r="K2474">
        <f>VLOOKUP($D2474,metadata!$B$2:$S$450,8,FALSE)</f>
        <v>7</v>
      </c>
      <c r="L2474">
        <f>VLOOKUP($D2474,metadata!$B$2:$S$450,9,FALSE)</f>
        <v>5</v>
      </c>
      <c r="M2474">
        <f>VLOOKUP($D2474,metadata!$B$2:$S$450,10,FALSE)</f>
        <v>0</v>
      </c>
      <c r="N2474" t="str">
        <f>VLOOKUP($D2474,metadata!$B$2:$S$450,11,FALSE)</f>
        <v>Atrophaneura alcinous</v>
      </c>
      <c r="O2474" t="str">
        <f>VLOOKUP($D2474,metadata!$B$2:$S$450,12,FALSE)</f>
        <v>lepidoptera</v>
      </c>
      <c r="P2474" t="str">
        <f>VLOOKUP($D2474,metadata!$B$2:$S$450,13,FALSE)</f>
        <v xml:space="preserve"> Fuchu</v>
      </c>
      <c r="Q2474">
        <f>VLOOKUP($D2474,metadata!$B$2:$S$450,14,FALSE)</f>
        <v>35.668968999999997</v>
      </c>
      <c r="R2474">
        <f>VLOOKUP($D2474,metadata!$B$2:$S$450,15,FALSE)</f>
        <v>139.47766899999999</v>
      </c>
      <c r="S2474">
        <f>VLOOKUP($D2474,metadata!$B$2:$S$450,16,FALSE)</f>
        <v>0.05</v>
      </c>
      <c r="T2474">
        <f>VLOOKUP($D2474,metadata!$B$2:$S$450,17,FALSE)</f>
        <v>50</v>
      </c>
      <c r="U2474">
        <f>VLOOKUP($D2474,metadata!$B$2:$S$450,18,FALSE)</f>
        <v>0</v>
      </c>
      <c r="V2474">
        <f>VLOOKUP($D2474,metadata!$B$2:$Z$450,19,FALSE)</f>
        <v>25</v>
      </c>
      <c r="W2474" t="str">
        <f>VLOOKUP($D2474,metadata!$B$2:$Z$450,20,FALSE)</f>
        <v>global average</v>
      </c>
      <c r="X2474">
        <f>VLOOKUP($D2474,metadata!$B$2:$Z$450,21,FALSE)</f>
        <v>0</v>
      </c>
      <c r="Y2474">
        <f>VLOOKUP($D2474,metadata!$B$2:$Z$450,22,FALSE)</f>
        <v>19</v>
      </c>
      <c r="Z2474">
        <f>VLOOKUP($D2474,metadata!$B$2:$Z$450,23,FALSE)</f>
        <v>0</v>
      </c>
      <c r="AA2474">
        <f>VLOOKUP($D2474,metadata!$B$2:$Z$450,24,FALSE)</f>
        <v>0</v>
      </c>
      <c r="AB2474">
        <f>VLOOKUP($D2474,metadata!$B$2:$Z$450,25,FALSE)</f>
        <v>0</v>
      </c>
    </row>
    <row r="2475" spans="3:28" x14ac:dyDescent="0.3">
      <c r="C2475">
        <v>2474</v>
      </c>
      <c r="D2475" s="11" t="str">
        <f t="shared" si="38"/>
        <v>19- Fuchu</v>
      </c>
      <c r="E2475" t="str">
        <f>VLOOKUP($D2475,metadata!$B$2:$S$450,2,FALSE)</f>
        <v>Kato, Y</v>
      </c>
      <c r="F2475" t="str">
        <f>VLOOKUP($D2475,metadata!$B$2:$S$450,3,FALSE)</f>
        <v>Geographic variation in photoperiodic response for the induction of pupal diapause in the Aristolochia-feeding butterfly Atrophaneura alcinous</v>
      </c>
      <c r="G2475" t="str">
        <f>VLOOKUP($D2475,metadata!$B$2:$S$450,4,FALSE)</f>
        <v>10.1303/aez.2005.347</v>
      </c>
      <c r="H2475" t="str">
        <f>VLOOKUP($D2475,metadata!$B$2:$S$450,5,FALSE)</f>
        <v>y</v>
      </c>
      <c r="I2475" t="str">
        <f>VLOOKUP($D2475,metadata!$B$2:$S$450,6,FALSE)</f>
        <v>a</v>
      </c>
      <c r="J2475" t="str">
        <f>VLOOKUP($D2475,metadata!$B$2:$S$450,7,FALSE)</f>
        <v>i</v>
      </c>
      <c r="K2475">
        <f>VLOOKUP($D2475,metadata!$B$2:$S$450,8,FALSE)</f>
        <v>7</v>
      </c>
      <c r="L2475">
        <f>VLOOKUP($D2475,metadata!$B$2:$S$450,9,FALSE)</f>
        <v>5</v>
      </c>
      <c r="M2475">
        <f>VLOOKUP($D2475,metadata!$B$2:$S$450,10,FALSE)</f>
        <v>0</v>
      </c>
      <c r="N2475" t="str">
        <f>VLOOKUP($D2475,metadata!$B$2:$S$450,11,FALSE)</f>
        <v>Atrophaneura alcinous</v>
      </c>
      <c r="O2475" t="str">
        <f>VLOOKUP($D2475,metadata!$B$2:$S$450,12,FALSE)</f>
        <v>lepidoptera</v>
      </c>
      <c r="P2475" t="str">
        <f>VLOOKUP($D2475,metadata!$B$2:$S$450,13,FALSE)</f>
        <v xml:space="preserve"> Fuchu</v>
      </c>
      <c r="Q2475">
        <f>VLOOKUP($D2475,metadata!$B$2:$S$450,14,FALSE)</f>
        <v>35.668968999999997</v>
      </c>
      <c r="R2475">
        <f>VLOOKUP($D2475,metadata!$B$2:$S$450,15,FALSE)</f>
        <v>139.47766899999999</v>
      </c>
      <c r="S2475">
        <f>VLOOKUP($D2475,metadata!$B$2:$S$450,16,FALSE)</f>
        <v>0.05</v>
      </c>
      <c r="T2475">
        <f>VLOOKUP($D2475,metadata!$B$2:$S$450,17,FALSE)</f>
        <v>50</v>
      </c>
      <c r="U2475">
        <f>VLOOKUP($D2475,metadata!$B$2:$S$450,18,FALSE)</f>
        <v>0</v>
      </c>
      <c r="V2475">
        <f>VLOOKUP($D2475,metadata!$B$2:$Z$450,19,FALSE)</f>
        <v>25</v>
      </c>
      <c r="W2475" t="str">
        <f>VLOOKUP($D2475,metadata!$B$2:$Z$450,20,FALSE)</f>
        <v>global average</v>
      </c>
      <c r="X2475">
        <f>VLOOKUP($D2475,metadata!$B$2:$Z$450,21,FALSE)</f>
        <v>0</v>
      </c>
      <c r="Y2475">
        <f>VLOOKUP($D2475,metadata!$B$2:$Z$450,22,FALSE)</f>
        <v>19</v>
      </c>
      <c r="Z2475">
        <f>VLOOKUP($D2475,metadata!$B$2:$Z$450,23,FALSE)</f>
        <v>0</v>
      </c>
      <c r="AA2475">
        <f>VLOOKUP($D2475,metadata!$B$2:$Z$450,24,FALSE)</f>
        <v>0</v>
      </c>
      <c r="AB2475">
        <f>VLOOKUP($D2475,metadata!$B$2:$Z$450,25,FALSE)</f>
        <v>0</v>
      </c>
    </row>
    <row r="2476" spans="3:28" x14ac:dyDescent="0.3">
      <c r="C2476">
        <v>2475</v>
      </c>
      <c r="D2476" s="11" t="str">
        <f t="shared" si="38"/>
        <v>19- Fuchu</v>
      </c>
      <c r="E2476" t="str">
        <f>VLOOKUP($D2476,metadata!$B$2:$S$450,2,FALSE)</f>
        <v>Kato, Y</v>
      </c>
      <c r="F2476" t="str">
        <f>VLOOKUP($D2476,metadata!$B$2:$S$450,3,FALSE)</f>
        <v>Geographic variation in photoperiodic response for the induction of pupal diapause in the Aristolochia-feeding butterfly Atrophaneura alcinous</v>
      </c>
      <c r="G2476" t="str">
        <f>VLOOKUP($D2476,metadata!$B$2:$S$450,4,FALSE)</f>
        <v>10.1303/aez.2005.347</v>
      </c>
      <c r="H2476" t="str">
        <f>VLOOKUP($D2476,metadata!$B$2:$S$450,5,FALSE)</f>
        <v>y</v>
      </c>
      <c r="I2476" t="str">
        <f>VLOOKUP($D2476,metadata!$B$2:$S$450,6,FALSE)</f>
        <v>a</v>
      </c>
      <c r="J2476" t="str">
        <f>VLOOKUP($D2476,metadata!$B$2:$S$450,7,FALSE)</f>
        <v>i</v>
      </c>
      <c r="K2476">
        <f>VLOOKUP($D2476,metadata!$B$2:$S$450,8,FALSE)</f>
        <v>7</v>
      </c>
      <c r="L2476">
        <f>VLOOKUP($D2476,metadata!$B$2:$S$450,9,FALSE)</f>
        <v>5</v>
      </c>
      <c r="M2476">
        <f>VLOOKUP($D2476,metadata!$B$2:$S$450,10,FALSE)</f>
        <v>0</v>
      </c>
      <c r="N2476" t="str">
        <f>VLOOKUP($D2476,metadata!$B$2:$S$450,11,FALSE)</f>
        <v>Atrophaneura alcinous</v>
      </c>
      <c r="O2476" t="str">
        <f>VLOOKUP($D2476,metadata!$B$2:$S$450,12,FALSE)</f>
        <v>lepidoptera</v>
      </c>
      <c r="P2476" t="str">
        <f>VLOOKUP($D2476,metadata!$B$2:$S$450,13,FALSE)</f>
        <v xml:space="preserve"> Fuchu</v>
      </c>
      <c r="Q2476">
        <f>VLOOKUP($D2476,metadata!$B$2:$S$450,14,FALSE)</f>
        <v>35.668968999999997</v>
      </c>
      <c r="R2476">
        <f>VLOOKUP($D2476,metadata!$B$2:$S$450,15,FALSE)</f>
        <v>139.47766899999999</v>
      </c>
      <c r="S2476">
        <f>VLOOKUP($D2476,metadata!$B$2:$S$450,16,FALSE)</f>
        <v>0.05</v>
      </c>
      <c r="T2476">
        <f>VLOOKUP($D2476,metadata!$B$2:$S$450,17,FALSE)</f>
        <v>50</v>
      </c>
      <c r="U2476">
        <f>VLOOKUP($D2476,metadata!$B$2:$S$450,18,FALSE)</f>
        <v>0</v>
      </c>
      <c r="V2476">
        <f>VLOOKUP($D2476,metadata!$B$2:$Z$450,19,FALSE)</f>
        <v>25</v>
      </c>
      <c r="W2476" t="str">
        <f>VLOOKUP($D2476,metadata!$B$2:$Z$450,20,FALSE)</f>
        <v>global average</v>
      </c>
      <c r="X2476">
        <f>VLOOKUP($D2476,metadata!$B$2:$Z$450,21,FALSE)</f>
        <v>0</v>
      </c>
      <c r="Y2476">
        <f>VLOOKUP($D2476,metadata!$B$2:$Z$450,22,FALSE)</f>
        <v>19</v>
      </c>
      <c r="Z2476">
        <f>VLOOKUP($D2476,metadata!$B$2:$Z$450,23,FALSE)</f>
        <v>0</v>
      </c>
      <c r="AA2476">
        <f>VLOOKUP($D2476,metadata!$B$2:$Z$450,24,FALSE)</f>
        <v>0</v>
      </c>
      <c r="AB2476">
        <f>VLOOKUP($D2476,metadata!$B$2:$Z$450,25,FALSE)</f>
        <v>0</v>
      </c>
    </row>
    <row r="2477" spans="3:28" x14ac:dyDescent="0.3">
      <c r="C2477">
        <v>2476</v>
      </c>
      <c r="D2477" s="11" t="str">
        <f t="shared" si="38"/>
        <v>19- Fuchu</v>
      </c>
      <c r="E2477" t="str">
        <f>VLOOKUP($D2477,metadata!$B$2:$S$450,2,FALSE)</f>
        <v>Kato, Y</v>
      </c>
      <c r="F2477" t="str">
        <f>VLOOKUP($D2477,metadata!$B$2:$S$450,3,FALSE)</f>
        <v>Geographic variation in photoperiodic response for the induction of pupal diapause in the Aristolochia-feeding butterfly Atrophaneura alcinous</v>
      </c>
      <c r="G2477" t="str">
        <f>VLOOKUP($D2477,metadata!$B$2:$S$450,4,FALSE)</f>
        <v>10.1303/aez.2005.347</v>
      </c>
      <c r="H2477" t="str">
        <f>VLOOKUP($D2477,metadata!$B$2:$S$450,5,FALSE)</f>
        <v>y</v>
      </c>
      <c r="I2477" t="str">
        <f>VLOOKUP($D2477,metadata!$B$2:$S$450,6,FALSE)</f>
        <v>a</v>
      </c>
      <c r="J2477" t="str">
        <f>VLOOKUP($D2477,metadata!$B$2:$S$450,7,FALSE)</f>
        <v>i</v>
      </c>
      <c r="K2477">
        <f>VLOOKUP($D2477,metadata!$B$2:$S$450,8,FALSE)</f>
        <v>7</v>
      </c>
      <c r="L2477">
        <f>VLOOKUP($D2477,metadata!$B$2:$S$450,9,FALSE)</f>
        <v>5</v>
      </c>
      <c r="M2477">
        <f>VLOOKUP($D2477,metadata!$B$2:$S$450,10,FALSE)</f>
        <v>0</v>
      </c>
      <c r="N2477" t="str">
        <f>VLOOKUP($D2477,metadata!$B$2:$S$450,11,FALSE)</f>
        <v>Atrophaneura alcinous</v>
      </c>
      <c r="O2477" t="str">
        <f>VLOOKUP($D2477,metadata!$B$2:$S$450,12,FALSE)</f>
        <v>lepidoptera</v>
      </c>
      <c r="P2477" t="str">
        <f>VLOOKUP($D2477,metadata!$B$2:$S$450,13,FALSE)</f>
        <v xml:space="preserve"> Fuchu</v>
      </c>
      <c r="Q2477">
        <f>VLOOKUP($D2477,metadata!$B$2:$S$450,14,FALSE)</f>
        <v>35.668968999999997</v>
      </c>
      <c r="R2477">
        <f>VLOOKUP($D2477,metadata!$B$2:$S$450,15,FALSE)</f>
        <v>139.47766899999999</v>
      </c>
      <c r="S2477">
        <f>VLOOKUP($D2477,metadata!$B$2:$S$450,16,FALSE)</f>
        <v>0.05</v>
      </c>
      <c r="T2477">
        <f>VLOOKUP($D2477,metadata!$B$2:$S$450,17,FALSE)</f>
        <v>50</v>
      </c>
      <c r="U2477">
        <f>VLOOKUP($D2477,metadata!$B$2:$S$450,18,FALSE)</f>
        <v>0</v>
      </c>
      <c r="V2477">
        <f>VLOOKUP($D2477,metadata!$B$2:$Z$450,19,FALSE)</f>
        <v>25</v>
      </c>
      <c r="W2477" t="str">
        <f>VLOOKUP($D2477,metadata!$B$2:$Z$450,20,FALSE)</f>
        <v>global average</v>
      </c>
      <c r="X2477">
        <f>VLOOKUP($D2477,metadata!$B$2:$Z$450,21,FALSE)</f>
        <v>0</v>
      </c>
      <c r="Y2477">
        <f>VLOOKUP($D2477,metadata!$B$2:$Z$450,22,FALSE)</f>
        <v>19</v>
      </c>
      <c r="Z2477">
        <f>VLOOKUP($D2477,metadata!$B$2:$Z$450,23,FALSE)</f>
        <v>0</v>
      </c>
      <c r="AA2477">
        <f>VLOOKUP($D2477,metadata!$B$2:$Z$450,24,FALSE)</f>
        <v>0</v>
      </c>
      <c r="AB2477">
        <f>VLOOKUP($D2477,metadata!$B$2:$Z$450,25,FALSE)</f>
        <v>0</v>
      </c>
    </row>
    <row r="2478" spans="3:28" x14ac:dyDescent="0.3">
      <c r="C2478">
        <v>2477</v>
      </c>
      <c r="D2478" s="11" t="str">
        <f t="shared" si="38"/>
        <v>19- Fuchu</v>
      </c>
      <c r="E2478" t="str">
        <f>VLOOKUP($D2478,metadata!$B$2:$S$450,2,FALSE)</f>
        <v>Kato, Y</v>
      </c>
      <c r="F2478" t="str">
        <f>VLOOKUP($D2478,metadata!$B$2:$S$450,3,FALSE)</f>
        <v>Geographic variation in photoperiodic response for the induction of pupal diapause in the Aristolochia-feeding butterfly Atrophaneura alcinous</v>
      </c>
      <c r="G2478" t="str">
        <f>VLOOKUP($D2478,metadata!$B$2:$S$450,4,FALSE)</f>
        <v>10.1303/aez.2005.347</v>
      </c>
      <c r="H2478" t="str">
        <f>VLOOKUP($D2478,metadata!$B$2:$S$450,5,FALSE)</f>
        <v>y</v>
      </c>
      <c r="I2478" t="str">
        <f>VLOOKUP($D2478,metadata!$B$2:$S$450,6,FALSE)</f>
        <v>a</v>
      </c>
      <c r="J2478" t="str">
        <f>VLOOKUP($D2478,metadata!$B$2:$S$450,7,FALSE)</f>
        <v>i</v>
      </c>
      <c r="K2478">
        <f>VLOOKUP($D2478,metadata!$B$2:$S$450,8,FALSE)</f>
        <v>7</v>
      </c>
      <c r="L2478">
        <f>VLOOKUP($D2478,metadata!$B$2:$S$450,9,FALSE)</f>
        <v>5</v>
      </c>
      <c r="M2478">
        <f>VLOOKUP($D2478,metadata!$B$2:$S$450,10,FALSE)</f>
        <v>0</v>
      </c>
      <c r="N2478" t="str">
        <f>VLOOKUP($D2478,metadata!$B$2:$S$450,11,FALSE)</f>
        <v>Atrophaneura alcinous</v>
      </c>
      <c r="O2478" t="str">
        <f>VLOOKUP($D2478,metadata!$B$2:$S$450,12,FALSE)</f>
        <v>lepidoptera</v>
      </c>
      <c r="P2478" t="str">
        <f>VLOOKUP($D2478,metadata!$B$2:$S$450,13,FALSE)</f>
        <v xml:space="preserve"> Fuchu</v>
      </c>
      <c r="Q2478">
        <f>VLOOKUP($D2478,metadata!$B$2:$S$450,14,FALSE)</f>
        <v>35.668968999999997</v>
      </c>
      <c r="R2478">
        <f>VLOOKUP($D2478,metadata!$B$2:$S$450,15,FALSE)</f>
        <v>139.47766899999999</v>
      </c>
      <c r="S2478">
        <f>VLOOKUP($D2478,metadata!$B$2:$S$450,16,FALSE)</f>
        <v>0.05</v>
      </c>
      <c r="T2478">
        <f>VLOOKUP($D2478,metadata!$B$2:$S$450,17,FALSE)</f>
        <v>50</v>
      </c>
      <c r="U2478">
        <f>VLOOKUP($D2478,metadata!$B$2:$S$450,18,FALSE)</f>
        <v>0</v>
      </c>
      <c r="V2478">
        <f>VLOOKUP($D2478,metadata!$B$2:$Z$450,19,FALSE)</f>
        <v>25</v>
      </c>
      <c r="W2478" t="str">
        <f>VLOOKUP($D2478,metadata!$B$2:$Z$450,20,FALSE)</f>
        <v>global average</v>
      </c>
      <c r="X2478">
        <f>VLOOKUP($D2478,metadata!$B$2:$Z$450,21,FALSE)</f>
        <v>0</v>
      </c>
      <c r="Y2478">
        <f>VLOOKUP($D2478,metadata!$B$2:$Z$450,22,FALSE)</f>
        <v>19</v>
      </c>
      <c r="Z2478">
        <f>VLOOKUP($D2478,metadata!$B$2:$Z$450,23,FALSE)</f>
        <v>0</v>
      </c>
      <c r="AA2478">
        <f>VLOOKUP($D2478,metadata!$B$2:$Z$450,24,FALSE)</f>
        <v>0</v>
      </c>
      <c r="AB2478">
        <f>VLOOKUP($D2478,metadata!$B$2:$Z$450,25,FALSE)</f>
        <v>0</v>
      </c>
    </row>
    <row r="2479" spans="3:28" x14ac:dyDescent="0.3">
      <c r="C2479">
        <v>2478</v>
      </c>
      <c r="D2479" s="11" t="str">
        <f t="shared" si="38"/>
        <v>19- Fuchu</v>
      </c>
      <c r="E2479" t="str">
        <f>VLOOKUP($D2479,metadata!$B$2:$S$450,2,FALSE)</f>
        <v>Kato, Y</v>
      </c>
      <c r="F2479" t="str">
        <f>VLOOKUP($D2479,metadata!$B$2:$S$450,3,FALSE)</f>
        <v>Geographic variation in photoperiodic response for the induction of pupal diapause in the Aristolochia-feeding butterfly Atrophaneura alcinous</v>
      </c>
      <c r="G2479" t="str">
        <f>VLOOKUP($D2479,metadata!$B$2:$S$450,4,FALSE)</f>
        <v>10.1303/aez.2005.347</v>
      </c>
      <c r="H2479" t="str">
        <f>VLOOKUP($D2479,metadata!$B$2:$S$450,5,FALSE)</f>
        <v>y</v>
      </c>
      <c r="I2479" t="str">
        <f>VLOOKUP($D2479,metadata!$B$2:$S$450,6,FALSE)</f>
        <v>a</v>
      </c>
      <c r="J2479" t="str">
        <f>VLOOKUP($D2479,metadata!$B$2:$S$450,7,FALSE)</f>
        <v>i</v>
      </c>
      <c r="K2479">
        <f>VLOOKUP($D2479,metadata!$B$2:$S$450,8,FALSE)</f>
        <v>7</v>
      </c>
      <c r="L2479">
        <f>VLOOKUP($D2479,metadata!$B$2:$S$450,9,FALSE)</f>
        <v>5</v>
      </c>
      <c r="M2479">
        <f>VLOOKUP($D2479,metadata!$B$2:$S$450,10,FALSE)</f>
        <v>0</v>
      </c>
      <c r="N2479" t="str">
        <f>VLOOKUP($D2479,metadata!$B$2:$S$450,11,FALSE)</f>
        <v>Atrophaneura alcinous</v>
      </c>
      <c r="O2479" t="str">
        <f>VLOOKUP($D2479,metadata!$B$2:$S$450,12,FALSE)</f>
        <v>lepidoptera</v>
      </c>
      <c r="P2479" t="str">
        <f>VLOOKUP($D2479,metadata!$B$2:$S$450,13,FALSE)</f>
        <v xml:space="preserve"> Fuchu</v>
      </c>
      <c r="Q2479">
        <f>VLOOKUP($D2479,metadata!$B$2:$S$450,14,FALSE)</f>
        <v>35.668968999999997</v>
      </c>
      <c r="R2479">
        <f>VLOOKUP($D2479,metadata!$B$2:$S$450,15,FALSE)</f>
        <v>139.47766899999999</v>
      </c>
      <c r="S2479">
        <f>VLOOKUP($D2479,metadata!$B$2:$S$450,16,FALSE)</f>
        <v>0.05</v>
      </c>
      <c r="T2479">
        <f>VLOOKUP($D2479,metadata!$B$2:$S$450,17,FALSE)</f>
        <v>50</v>
      </c>
      <c r="U2479">
        <f>VLOOKUP($D2479,metadata!$B$2:$S$450,18,FALSE)</f>
        <v>0</v>
      </c>
      <c r="V2479">
        <f>VLOOKUP($D2479,metadata!$B$2:$Z$450,19,FALSE)</f>
        <v>25</v>
      </c>
      <c r="W2479" t="str">
        <f>VLOOKUP($D2479,metadata!$B$2:$Z$450,20,FALSE)</f>
        <v>global average</v>
      </c>
      <c r="X2479">
        <f>VLOOKUP($D2479,metadata!$B$2:$Z$450,21,FALSE)</f>
        <v>0</v>
      </c>
      <c r="Y2479">
        <f>VLOOKUP($D2479,metadata!$B$2:$Z$450,22,FALSE)</f>
        <v>19</v>
      </c>
      <c r="Z2479">
        <f>VLOOKUP($D2479,metadata!$B$2:$Z$450,23,FALSE)</f>
        <v>0</v>
      </c>
      <c r="AA2479">
        <f>VLOOKUP($D2479,metadata!$B$2:$Z$450,24,FALSE)</f>
        <v>0</v>
      </c>
      <c r="AB2479">
        <f>VLOOKUP($D2479,metadata!$B$2:$Z$450,25,FALSE)</f>
        <v>0</v>
      </c>
    </row>
    <row r="2480" spans="3:28" x14ac:dyDescent="0.3">
      <c r="C2480">
        <v>2479</v>
      </c>
      <c r="D2480" s="11" t="str">
        <f t="shared" si="38"/>
        <v>19- Fuchu</v>
      </c>
      <c r="E2480" t="str">
        <f>VLOOKUP($D2480,metadata!$B$2:$S$450,2,FALSE)</f>
        <v>Kato, Y</v>
      </c>
      <c r="F2480" t="str">
        <f>VLOOKUP($D2480,metadata!$B$2:$S$450,3,FALSE)</f>
        <v>Geographic variation in photoperiodic response for the induction of pupal diapause in the Aristolochia-feeding butterfly Atrophaneura alcinous</v>
      </c>
      <c r="G2480" t="str">
        <f>VLOOKUP($D2480,metadata!$B$2:$S$450,4,FALSE)</f>
        <v>10.1303/aez.2005.347</v>
      </c>
      <c r="H2480" t="str">
        <f>VLOOKUP($D2480,metadata!$B$2:$S$450,5,FALSE)</f>
        <v>y</v>
      </c>
      <c r="I2480" t="str">
        <f>VLOOKUP($D2480,metadata!$B$2:$S$450,6,FALSE)</f>
        <v>a</v>
      </c>
      <c r="J2480" t="str">
        <f>VLOOKUP($D2480,metadata!$B$2:$S$450,7,FALSE)</f>
        <v>i</v>
      </c>
      <c r="K2480">
        <f>VLOOKUP($D2480,metadata!$B$2:$S$450,8,FALSE)</f>
        <v>7</v>
      </c>
      <c r="L2480">
        <f>VLOOKUP($D2480,metadata!$B$2:$S$450,9,FALSE)</f>
        <v>5</v>
      </c>
      <c r="M2480">
        <f>VLOOKUP($D2480,metadata!$B$2:$S$450,10,FALSE)</f>
        <v>0</v>
      </c>
      <c r="N2480" t="str">
        <f>VLOOKUP($D2480,metadata!$B$2:$S$450,11,FALSE)</f>
        <v>Atrophaneura alcinous</v>
      </c>
      <c r="O2480" t="str">
        <f>VLOOKUP($D2480,metadata!$B$2:$S$450,12,FALSE)</f>
        <v>lepidoptera</v>
      </c>
      <c r="P2480" t="str">
        <f>VLOOKUP($D2480,metadata!$B$2:$S$450,13,FALSE)</f>
        <v xml:space="preserve"> Fuchu</v>
      </c>
      <c r="Q2480">
        <f>VLOOKUP($D2480,metadata!$B$2:$S$450,14,FALSE)</f>
        <v>35.668968999999997</v>
      </c>
      <c r="R2480">
        <f>VLOOKUP($D2480,metadata!$B$2:$S$450,15,FALSE)</f>
        <v>139.47766899999999</v>
      </c>
      <c r="S2480">
        <f>VLOOKUP($D2480,metadata!$B$2:$S$450,16,FALSE)</f>
        <v>0.05</v>
      </c>
      <c r="T2480">
        <f>VLOOKUP($D2480,metadata!$B$2:$S$450,17,FALSE)</f>
        <v>50</v>
      </c>
      <c r="U2480">
        <f>VLOOKUP($D2480,metadata!$B$2:$S$450,18,FALSE)</f>
        <v>0</v>
      </c>
      <c r="V2480">
        <f>VLOOKUP($D2480,metadata!$B$2:$Z$450,19,FALSE)</f>
        <v>25</v>
      </c>
      <c r="W2480" t="str">
        <f>VLOOKUP($D2480,metadata!$B$2:$Z$450,20,FALSE)</f>
        <v>global average</v>
      </c>
      <c r="X2480">
        <f>VLOOKUP($D2480,metadata!$B$2:$Z$450,21,FALSE)</f>
        <v>0</v>
      </c>
      <c r="Y2480">
        <f>VLOOKUP($D2480,metadata!$B$2:$Z$450,22,FALSE)</f>
        <v>19</v>
      </c>
      <c r="Z2480">
        <f>VLOOKUP($D2480,metadata!$B$2:$Z$450,23,FALSE)</f>
        <v>0</v>
      </c>
      <c r="AA2480">
        <f>VLOOKUP($D2480,metadata!$B$2:$Z$450,24,FALSE)</f>
        <v>0</v>
      </c>
      <c r="AB2480">
        <f>VLOOKUP($D2480,metadata!$B$2:$Z$450,25,FALSE)</f>
        <v>0</v>
      </c>
    </row>
    <row r="2481" spans="3:28" x14ac:dyDescent="0.3">
      <c r="C2481">
        <v>2480</v>
      </c>
      <c r="D2481" s="11" t="str">
        <f t="shared" si="38"/>
        <v>19- Fuchu</v>
      </c>
      <c r="E2481" t="str">
        <f>VLOOKUP($D2481,metadata!$B$2:$S$450,2,FALSE)</f>
        <v>Kato, Y</v>
      </c>
      <c r="F2481" t="str">
        <f>VLOOKUP($D2481,metadata!$B$2:$S$450,3,FALSE)</f>
        <v>Geographic variation in photoperiodic response for the induction of pupal diapause in the Aristolochia-feeding butterfly Atrophaneura alcinous</v>
      </c>
      <c r="G2481" t="str">
        <f>VLOOKUP($D2481,metadata!$B$2:$S$450,4,FALSE)</f>
        <v>10.1303/aez.2005.347</v>
      </c>
      <c r="H2481" t="str">
        <f>VLOOKUP($D2481,metadata!$B$2:$S$450,5,FALSE)</f>
        <v>y</v>
      </c>
      <c r="I2481" t="str">
        <f>VLOOKUP($D2481,metadata!$B$2:$S$450,6,FALSE)</f>
        <v>a</v>
      </c>
      <c r="J2481" t="str">
        <f>VLOOKUP($D2481,metadata!$B$2:$S$450,7,FALSE)</f>
        <v>i</v>
      </c>
      <c r="K2481">
        <f>VLOOKUP($D2481,metadata!$B$2:$S$450,8,FALSE)</f>
        <v>7</v>
      </c>
      <c r="L2481">
        <f>VLOOKUP($D2481,metadata!$B$2:$S$450,9,FALSE)</f>
        <v>5</v>
      </c>
      <c r="M2481">
        <f>VLOOKUP($D2481,metadata!$B$2:$S$450,10,FALSE)</f>
        <v>0</v>
      </c>
      <c r="N2481" t="str">
        <f>VLOOKUP($D2481,metadata!$B$2:$S$450,11,FALSE)</f>
        <v>Atrophaneura alcinous</v>
      </c>
      <c r="O2481" t="str">
        <f>VLOOKUP($D2481,metadata!$B$2:$S$450,12,FALSE)</f>
        <v>lepidoptera</v>
      </c>
      <c r="P2481" t="str">
        <f>VLOOKUP($D2481,metadata!$B$2:$S$450,13,FALSE)</f>
        <v xml:space="preserve"> Fuchu</v>
      </c>
      <c r="Q2481">
        <f>VLOOKUP($D2481,metadata!$B$2:$S$450,14,FALSE)</f>
        <v>35.668968999999997</v>
      </c>
      <c r="R2481">
        <f>VLOOKUP($D2481,metadata!$B$2:$S$450,15,FALSE)</f>
        <v>139.47766899999999</v>
      </c>
      <c r="S2481">
        <f>VLOOKUP($D2481,metadata!$B$2:$S$450,16,FALSE)</f>
        <v>0.05</v>
      </c>
      <c r="T2481">
        <f>VLOOKUP($D2481,metadata!$B$2:$S$450,17,FALSE)</f>
        <v>50</v>
      </c>
      <c r="U2481">
        <f>VLOOKUP($D2481,metadata!$B$2:$S$450,18,FALSE)</f>
        <v>0</v>
      </c>
      <c r="V2481">
        <f>VLOOKUP($D2481,metadata!$B$2:$Z$450,19,FALSE)</f>
        <v>25</v>
      </c>
      <c r="W2481" t="str">
        <f>VLOOKUP($D2481,metadata!$B$2:$Z$450,20,FALSE)</f>
        <v>global average</v>
      </c>
      <c r="X2481">
        <f>VLOOKUP($D2481,metadata!$B$2:$Z$450,21,FALSE)</f>
        <v>0</v>
      </c>
      <c r="Y2481">
        <f>VLOOKUP($D2481,metadata!$B$2:$Z$450,22,FALSE)</f>
        <v>19</v>
      </c>
      <c r="Z2481">
        <f>VLOOKUP($D2481,metadata!$B$2:$Z$450,23,FALSE)</f>
        <v>0</v>
      </c>
      <c r="AA2481">
        <f>VLOOKUP($D2481,metadata!$B$2:$Z$450,24,FALSE)</f>
        <v>0</v>
      </c>
      <c r="AB2481">
        <f>VLOOKUP($D2481,metadata!$B$2:$Z$450,25,FALSE)</f>
        <v>0</v>
      </c>
    </row>
    <row r="2482" spans="3:28" x14ac:dyDescent="0.3">
      <c r="C2482">
        <v>2481</v>
      </c>
      <c r="D2482" s="11" t="str">
        <f t="shared" si="38"/>
        <v>19- Fuchu</v>
      </c>
      <c r="E2482" t="str">
        <f>VLOOKUP($D2482,metadata!$B$2:$S$450,2,FALSE)</f>
        <v>Kato, Y</v>
      </c>
      <c r="F2482" t="str">
        <f>VLOOKUP($D2482,metadata!$B$2:$S$450,3,FALSE)</f>
        <v>Geographic variation in photoperiodic response for the induction of pupal diapause in the Aristolochia-feeding butterfly Atrophaneura alcinous</v>
      </c>
      <c r="G2482" t="str">
        <f>VLOOKUP($D2482,metadata!$B$2:$S$450,4,FALSE)</f>
        <v>10.1303/aez.2005.347</v>
      </c>
      <c r="H2482" t="str">
        <f>VLOOKUP($D2482,metadata!$B$2:$S$450,5,FALSE)</f>
        <v>y</v>
      </c>
      <c r="I2482" t="str">
        <f>VLOOKUP($D2482,metadata!$B$2:$S$450,6,FALSE)</f>
        <v>a</v>
      </c>
      <c r="J2482" t="str">
        <f>VLOOKUP($D2482,metadata!$B$2:$S$450,7,FALSE)</f>
        <v>i</v>
      </c>
      <c r="K2482">
        <f>VLOOKUP($D2482,metadata!$B$2:$S$450,8,FALSE)</f>
        <v>7</v>
      </c>
      <c r="L2482">
        <f>VLOOKUP($D2482,metadata!$B$2:$S$450,9,FALSE)</f>
        <v>5</v>
      </c>
      <c r="M2482">
        <f>VLOOKUP($D2482,metadata!$B$2:$S$450,10,FALSE)</f>
        <v>0</v>
      </c>
      <c r="N2482" t="str">
        <f>VLOOKUP($D2482,metadata!$B$2:$S$450,11,FALSE)</f>
        <v>Atrophaneura alcinous</v>
      </c>
      <c r="O2482" t="str">
        <f>VLOOKUP($D2482,metadata!$B$2:$S$450,12,FALSE)</f>
        <v>lepidoptera</v>
      </c>
      <c r="P2482" t="str">
        <f>VLOOKUP($D2482,metadata!$B$2:$S$450,13,FALSE)</f>
        <v xml:space="preserve"> Fuchu</v>
      </c>
      <c r="Q2482">
        <f>VLOOKUP($D2482,metadata!$B$2:$S$450,14,FALSE)</f>
        <v>35.668968999999997</v>
      </c>
      <c r="R2482">
        <f>VLOOKUP($D2482,metadata!$B$2:$S$450,15,FALSE)</f>
        <v>139.47766899999999</v>
      </c>
      <c r="S2482">
        <f>VLOOKUP($D2482,metadata!$B$2:$S$450,16,FALSE)</f>
        <v>0.05</v>
      </c>
      <c r="T2482">
        <f>VLOOKUP($D2482,metadata!$B$2:$S$450,17,FALSE)</f>
        <v>50</v>
      </c>
      <c r="U2482">
        <f>VLOOKUP($D2482,metadata!$B$2:$S$450,18,FALSE)</f>
        <v>0</v>
      </c>
      <c r="V2482">
        <f>VLOOKUP($D2482,metadata!$B$2:$Z$450,19,FALSE)</f>
        <v>25</v>
      </c>
      <c r="W2482" t="str">
        <f>VLOOKUP($D2482,metadata!$B$2:$Z$450,20,FALSE)</f>
        <v>global average</v>
      </c>
      <c r="X2482">
        <f>VLOOKUP($D2482,metadata!$B$2:$Z$450,21,FALSE)</f>
        <v>0</v>
      </c>
      <c r="Y2482">
        <f>VLOOKUP($D2482,metadata!$B$2:$Z$450,22,FALSE)</f>
        <v>19</v>
      </c>
      <c r="Z2482">
        <f>VLOOKUP($D2482,metadata!$B$2:$Z$450,23,FALSE)</f>
        <v>0</v>
      </c>
      <c r="AA2482">
        <f>VLOOKUP($D2482,metadata!$B$2:$Z$450,24,FALSE)</f>
        <v>0</v>
      </c>
      <c r="AB2482">
        <f>VLOOKUP($D2482,metadata!$B$2:$Z$450,25,FALSE)</f>
        <v>0</v>
      </c>
    </row>
    <row r="2483" spans="3:28" x14ac:dyDescent="0.3">
      <c r="C2483">
        <v>2482</v>
      </c>
      <c r="D2483" s="11" t="str">
        <f t="shared" si="38"/>
        <v>19- Fuchu</v>
      </c>
      <c r="E2483" t="str">
        <f>VLOOKUP($D2483,metadata!$B$2:$S$450,2,FALSE)</f>
        <v>Kato, Y</v>
      </c>
      <c r="F2483" t="str">
        <f>VLOOKUP($D2483,metadata!$B$2:$S$450,3,FALSE)</f>
        <v>Geographic variation in photoperiodic response for the induction of pupal diapause in the Aristolochia-feeding butterfly Atrophaneura alcinous</v>
      </c>
      <c r="G2483" t="str">
        <f>VLOOKUP($D2483,metadata!$B$2:$S$450,4,FALSE)</f>
        <v>10.1303/aez.2005.347</v>
      </c>
      <c r="H2483" t="str">
        <f>VLOOKUP($D2483,metadata!$B$2:$S$450,5,FALSE)</f>
        <v>y</v>
      </c>
      <c r="I2483" t="str">
        <f>VLOOKUP($D2483,metadata!$B$2:$S$450,6,FALSE)</f>
        <v>a</v>
      </c>
      <c r="J2483" t="str">
        <f>VLOOKUP($D2483,metadata!$B$2:$S$450,7,FALSE)</f>
        <v>i</v>
      </c>
      <c r="K2483">
        <f>VLOOKUP($D2483,metadata!$B$2:$S$450,8,FALSE)</f>
        <v>7</v>
      </c>
      <c r="L2483">
        <f>VLOOKUP($D2483,metadata!$B$2:$S$450,9,FALSE)</f>
        <v>5</v>
      </c>
      <c r="M2483">
        <f>VLOOKUP($D2483,metadata!$B$2:$S$450,10,FALSE)</f>
        <v>0</v>
      </c>
      <c r="N2483" t="str">
        <f>VLOOKUP($D2483,metadata!$B$2:$S$450,11,FALSE)</f>
        <v>Atrophaneura alcinous</v>
      </c>
      <c r="O2483" t="str">
        <f>VLOOKUP($D2483,metadata!$B$2:$S$450,12,FALSE)</f>
        <v>lepidoptera</v>
      </c>
      <c r="P2483" t="str">
        <f>VLOOKUP($D2483,metadata!$B$2:$S$450,13,FALSE)</f>
        <v xml:space="preserve"> Fuchu</v>
      </c>
      <c r="Q2483">
        <f>VLOOKUP($D2483,metadata!$B$2:$S$450,14,FALSE)</f>
        <v>35.668968999999997</v>
      </c>
      <c r="R2483">
        <f>VLOOKUP($D2483,metadata!$B$2:$S$450,15,FALSE)</f>
        <v>139.47766899999999</v>
      </c>
      <c r="S2483">
        <f>VLOOKUP($D2483,metadata!$B$2:$S$450,16,FALSE)</f>
        <v>0.05</v>
      </c>
      <c r="T2483">
        <f>VLOOKUP($D2483,metadata!$B$2:$S$450,17,FALSE)</f>
        <v>50</v>
      </c>
      <c r="U2483">
        <f>VLOOKUP($D2483,metadata!$B$2:$S$450,18,FALSE)</f>
        <v>0</v>
      </c>
      <c r="V2483">
        <f>VLOOKUP($D2483,metadata!$B$2:$Z$450,19,FALSE)</f>
        <v>25</v>
      </c>
      <c r="W2483" t="str">
        <f>VLOOKUP($D2483,metadata!$B$2:$Z$450,20,FALSE)</f>
        <v>global average</v>
      </c>
      <c r="X2483">
        <f>VLOOKUP($D2483,metadata!$B$2:$Z$450,21,FALSE)</f>
        <v>0</v>
      </c>
      <c r="Y2483">
        <f>VLOOKUP($D2483,metadata!$B$2:$Z$450,22,FALSE)</f>
        <v>19</v>
      </c>
      <c r="Z2483">
        <f>VLOOKUP($D2483,metadata!$B$2:$Z$450,23,FALSE)</f>
        <v>0</v>
      </c>
      <c r="AA2483">
        <f>VLOOKUP($D2483,metadata!$B$2:$Z$450,24,FALSE)</f>
        <v>0</v>
      </c>
      <c r="AB2483">
        <f>VLOOKUP($D2483,metadata!$B$2:$Z$450,25,FALSE)</f>
        <v>0</v>
      </c>
    </row>
    <row r="2484" spans="3:28" x14ac:dyDescent="0.3">
      <c r="C2484">
        <v>2483</v>
      </c>
      <c r="D2484" s="11" t="str">
        <f t="shared" si="38"/>
        <v>19- Fuchu</v>
      </c>
      <c r="E2484" t="str">
        <f>VLOOKUP($D2484,metadata!$B$2:$S$450,2,FALSE)</f>
        <v>Kato, Y</v>
      </c>
      <c r="F2484" t="str">
        <f>VLOOKUP($D2484,metadata!$B$2:$S$450,3,FALSE)</f>
        <v>Geographic variation in photoperiodic response for the induction of pupal diapause in the Aristolochia-feeding butterfly Atrophaneura alcinous</v>
      </c>
      <c r="G2484" t="str">
        <f>VLOOKUP($D2484,metadata!$B$2:$S$450,4,FALSE)</f>
        <v>10.1303/aez.2005.347</v>
      </c>
      <c r="H2484" t="str">
        <f>VLOOKUP($D2484,metadata!$B$2:$S$450,5,FALSE)</f>
        <v>y</v>
      </c>
      <c r="I2484" t="str">
        <f>VLOOKUP($D2484,metadata!$B$2:$S$450,6,FALSE)</f>
        <v>a</v>
      </c>
      <c r="J2484" t="str">
        <f>VLOOKUP($D2484,metadata!$B$2:$S$450,7,FALSE)</f>
        <v>i</v>
      </c>
      <c r="K2484">
        <f>VLOOKUP($D2484,metadata!$B$2:$S$450,8,FALSE)</f>
        <v>7</v>
      </c>
      <c r="L2484">
        <f>VLOOKUP($D2484,metadata!$B$2:$S$450,9,FALSE)</f>
        <v>5</v>
      </c>
      <c r="M2484">
        <f>VLOOKUP($D2484,metadata!$B$2:$S$450,10,FALSE)</f>
        <v>0</v>
      </c>
      <c r="N2484" t="str">
        <f>VLOOKUP($D2484,metadata!$B$2:$S$450,11,FALSE)</f>
        <v>Atrophaneura alcinous</v>
      </c>
      <c r="O2484" t="str">
        <f>VLOOKUP($D2484,metadata!$B$2:$S$450,12,FALSE)</f>
        <v>lepidoptera</v>
      </c>
      <c r="P2484" t="str">
        <f>VLOOKUP($D2484,metadata!$B$2:$S$450,13,FALSE)</f>
        <v xml:space="preserve"> Fuchu</v>
      </c>
      <c r="Q2484">
        <f>VLOOKUP($D2484,metadata!$B$2:$S$450,14,FALSE)</f>
        <v>35.668968999999997</v>
      </c>
      <c r="R2484">
        <f>VLOOKUP($D2484,metadata!$B$2:$S$450,15,FALSE)</f>
        <v>139.47766899999999</v>
      </c>
      <c r="S2484">
        <f>VLOOKUP($D2484,metadata!$B$2:$S$450,16,FALSE)</f>
        <v>0.05</v>
      </c>
      <c r="T2484">
        <f>VLOOKUP($D2484,metadata!$B$2:$S$450,17,FALSE)</f>
        <v>50</v>
      </c>
      <c r="U2484">
        <f>VLOOKUP($D2484,metadata!$B$2:$S$450,18,FALSE)</f>
        <v>0</v>
      </c>
      <c r="V2484">
        <f>VLOOKUP($D2484,metadata!$B$2:$Z$450,19,FALSE)</f>
        <v>25</v>
      </c>
      <c r="W2484" t="str">
        <f>VLOOKUP($D2484,metadata!$B$2:$Z$450,20,FALSE)</f>
        <v>global average</v>
      </c>
      <c r="X2484">
        <f>VLOOKUP($D2484,metadata!$B$2:$Z$450,21,FALSE)</f>
        <v>0</v>
      </c>
      <c r="Y2484">
        <f>VLOOKUP($D2484,metadata!$B$2:$Z$450,22,FALSE)</f>
        <v>19</v>
      </c>
      <c r="Z2484">
        <f>VLOOKUP($D2484,metadata!$B$2:$Z$450,23,FALSE)</f>
        <v>0</v>
      </c>
      <c r="AA2484">
        <f>VLOOKUP($D2484,metadata!$B$2:$Z$450,24,FALSE)</f>
        <v>0</v>
      </c>
      <c r="AB2484">
        <f>VLOOKUP($D2484,metadata!$B$2:$Z$450,25,FALSE)</f>
        <v>0</v>
      </c>
    </row>
    <row r="2485" spans="3:28" x14ac:dyDescent="0.3">
      <c r="C2485">
        <v>2484</v>
      </c>
      <c r="D2485" s="11" t="str">
        <f t="shared" si="38"/>
        <v>19- Fuchu</v>
      </c>
      <c r="E2485" t="str">
        <f>VLOOKUP($D2485,metadata!$B$2:$S$450,2,FALSE)</f>
        <v>Kato, Y</v>
      </c>
      <c r="F2485" t="str">
        <f>VLOOKUP($D2485,metadata!$B$2:$S$450,3,FALSE)</f>
        <v>Geographic variation in photoperiodic response for the induction of pupal diapause in the Aristolochia-feeding butterfly Atrophaneura alcinous</v>
      </c>
      <c r="G2485" t="str">
        <f>VLOOKUP($D2485,metadata!$B$2:$S$450,4,FALSE)</f>
        <v>10.1303/aez.2005.347</v>
      </c>
      <c r="H2485" t="str">
        <f>VLOOKUP($D2485,metadata!$B$2:$S$450,5,FALSE)</f>
        <v>y</v>
      </c>
      <c r="I2485" t="str">
        <f>VLOOKUP($D2485,metadata!$B$2:$S$450,6,FALSE)</f>
        <v>a</v>
      </c>
      <c r="J2485" t="str">
        <f>VLOOKUP($D2485,metadata!$B$2:$S$450,7,FALSE)</f>
        <v>i</v>
      </c>
      <c r="K2485">
        <f>VLOOKUP($D2485,metadata!$B$2:$S$450,8,FALSE)</f>
        <v>7</v>
      </c>
      <c r="L2485">
        <f>VLOOKUP($D2485,metadata!$B$2:$S$450,9,FALSE)</f>
        <v>5</v>
      </c>
      <c r="M2485">
        <f>VLOOKUP($D2485,metadata!$B$2:$S$450,10,FALSE)</f>
        <v>0</v>
      </c>
      <c r="N2485" t="str">
        <f>VLOOKUP($D2485,metadata!$B$2:$S$450,11,FALSE)</f>
        <v>Atrophaneura alcinous</v>
      </c>
      <c r="O2485" t="str">
        <f>VLOOKUP($D2485,metadata!$B$2:$S$450,12,FALSE)</f>
        <v>lepidoptera</v>
      </c>
      <c r="P2485" t="str">
        <f>VLOOKUP($D2485,metadata!$B$2:$S$450,13,FALSE)</f>
        <v xml:space="preserve"> Fuchu</v>
      </c>
      <c r="Q2485">
        <f>VLOOKUP($D2485,metadata!$B$2:$S$450,14,FALSE)</f>
        <v>35.668968999999997</v>
      </c>
      <c r="R2485">
        <f>VLOOKUP($D2485,metadata!$B$2:$S$450,15,FALSE)</f>
        <v>139.47766899999999</v>
      </c>
      <c r="S2485">
        <f>VLOOKUP($D2485,metadata!$B$2:$S$450,16,FALSE)</f>
        <v>0.05</v>
      </c>
      <c r="T2485">
        <f>VLOOKUP($D2485,metadata!$B$2:$S$450,17,FALSE)</f>
        <v>50</v>
      </c>
      <c r="U2485">
        <f>VLOOKUP($D2485,metadata!$B$2:$S$450,18,FALSE)</f>
        <v>0</v>
      </c>
      <c r="V2485">
        <f>VLOOKUP($D2485,metadata!$B$2:$Z$450,19,FALSE)</f>
        <v>25</v>
      </c>
      <c r="W2485" t="str">
        <f>VLOOKUP($D2485,metadata!$B$2:$Z$450,20,FALSE)</f>
        <v>global average</v>
      </c>
      <c r="X2485">
        <f>VLOOKUP($D2485,metadata!$B$2:$Z$450,21,FALSE)</f>
        <v>0</v>
      </c>
      <c r="Y2485">
        <f>VLOOKUP($D2485,metadata!$B$2:$Z$450,22,FALSE)</f>
        <v>19</v>
      </c>
      <c r="Z2485">
        <f>VLOOKUP($D2485,metadata!$B$2:$Z$450,23,FALSE)</f>
        <v>0</v>
      </c>
      <c r="AA2485">
        <f>VLOOKUP($D2485,metadata!$B$2:$Z$450,24,FALSE)</f>
        <v>0</v>
      </c>
      <c r="AB2485">
        <f>VLOOKUP($D2485,metadata!$B$2:$Z$450,25,FALSE)</f>
        <v>0</v>
      </c>
    </row>
    <row r="2486" spans="3:28" x14ac:dyDescent="0.3">
      <c r="C2486">
        <v>2485</v>
      </c>
      <c r="D2486" s="11" t="str">
        <f t="shared" si="38"/>
        <v>19- Fuchu</v>
      </c>
      <c r="E2486" t="str">
        <f>VLOOKUP($D2486,metadata!$B$2:$S$450,2,FALSE)</f>
        <v>Kato, Y</v>
      </c>
      <c r="F2486" t="str">
        <f>VLOOKUP($D2486,metadata!$B$2:$S$450,3,FALSE)</f>
        <v>Geographic variation in photoperiodic response for the induction of pupal diapause in the Aristolochia-feeding butterfly Atrophaneura alcinous</v>
      </c>
      <c r="G2486" t="str">
        <f>VLOOKUP($D2486,metadata!$B$2:$S$450,4,FALSE)</f>
        <v>10.1303/aez.2005.347</v>
      </c>
      <c r="H2486" t="str">
        <f>VLOOKUP($D2486,metadata!$B$2:$S$450,5,FALSE)</f>
        <v>y</v>
      </c>
      <c r="I2486" t="str">
        <f>VLOOKUP($D2486,metadata!$B$2:$S$450,6,FALSE)</f>
        <v>a</v>
      </c>
      <c r="J2486" t="str">
        <f>VLOOKUP($D2486,metadata!$B$2:$S$450,7,FALSE)</f>
        <v>i</v>
      </c>
      <c r="K2486">
        <f>VLOOKUP($D2486,metadata!$B$2:$S$450,8,FALSE)</f>
        <v>7</v>
      </c>
      <c r="L2486">
        <f>VLOOKUP($D2486,metadata!$B$2:$S$450,9,FALSE)</f>
        <v>5</v>
      </c>
      <c r="M2486">
        <f>VLOOKUP($D2486,metadata!$B$2:$S$450,10,FALSE)</f>
        <v>0</v>
      </c>
      <c r="N2486" t="str">
        <f>VLOOKUP($D2486,metadata!$B$2:$S$450,11,FALSE)</f>
        <v>Atrophaneura alcinous</v>
      </c>
      <c r="O2486" t="str">
        <f>VLOOKUP($D2486,metadata!$B$2:$S$450,12,FALSE)</f>
        <v>lepidoptera</v>
      </c>
      <c r="P2486" t="str">
        <f>VLOOKUP($D2486,metadata!$B$2:$S$450,13,FALSE)</f>
        <v xml:space="preserve"> Fuchu</v>
      </c>
      <c r="Q2486">
        <f>VLOOKUP($D2486,metadata!$B$2:$S$450,14,FALSE)</f>
        <v>35.668968999999997</v>
      </c>
      <c r="R2486">
        <f>VLOOKUP($D2486,metadata!$B$2:$S$450,15,FALSE)</f>
        <v>139.47766899999999</v>
      </c>
      <c r="S2486">
        <f>VLOOKUP($D2486,metadata!$B$2:$S$450,16,FALSE)</f>
        <v>0.05</v>
      </c>
      <c r="T2486">
        <f>VLOOKUP($D2486,metadata!$B$2:$S$450,17,FALSE)</f>
        <v>50</v>
      </c>
      <c r="U2486">
        <f>VLOOKUP($D2486,metadata!$B$2:$S$450,18,FALSE)</f>
        <v>0</v>
      </c>
      <c r="V2486">
        <f>VLOOKUP($D2486,metadata!$B$2:$Z$450,19,FALSE)</f>
        <v>25</v>
      </c>
      <c r="W2486" t="str">
        <f>VLOOKUP($D2486,metadata!$B$2:$Z$450,20,FALSE)</f>
        <v>global average</v>
      </c>
      <c r="X2486">
        <f>VLOOKUP($D2486,metadata!$B$2:$Z$450,21,FALSE)</f>
        <v>0</v>
      </c>
      <c r="Y2486">
        <f>VLOOKUP($D2486,metadata!$B$2:$Z$450,22,FALSE)</f>
        <v>19</v>
      </c>
      <c r="Z2486">
        <f>VLOOKUP($D2486,metadata!$B$2:$Z$450,23,FALSE)</f>
        <v>0</v>
      </c>
      <c r="AA2486">
        <f>VLOOKUP($D2486,metadata!$B$2:$Z$450,24,FALSE)</f>
        <v>0</v>
      </c>
      <c r="AB2486">
        <f>VLOOKUP($D2486,metadata!$B$2:$Z$450,25,FALSE)</f>
        <v>0</v>
      </c>
    </row>
    <row r="2487" spans="3:28" x14ac:dyDescent="0.3">
      <c r="C2487">
        <v>2486</v>
      </c>
      <c r="D2487" s="11" t="str">
        <f t="shared" si="38"/>
        <v>19- Fuchu</v>
      </c>
      <c r="E2487" t="str">
        <f>VLOOKUP($D2487,metadata!$B$2:$S$450,2,FALSE)</f>
        <v>Kato, Y</v>
      </c>
      <c r="F2487" t="str">
        <f>VLOOKUP($D2487,metadata!$B$2:$S$450,3,FALSE)</f>
        <v>Geographic variation in photoperiodic response for the induction of pupal diapause in the Aristolochia-feeding butterfly Atrophaneura alcinous</v>
      </c>
      <c r="G2487" t="str">
        <f>VLOOKUP($D2487,metadata!$B$2:$S$450,4,FALSE)</f>
        <v>10.1303/aez.2005.347</v>
      </c>
      <c r="H2487" t="str">
        <f>VLOOKUP($D2487,metadata!$B$2:$S$450,5,FALSE)</f>
        <v>y</v>
      </c>
      <c r="I2487" t="str">
        <f>VLOOKUP($D2487,metadata!$B$2:$S$450,6,FALSE)</f>
        <v>a</v>
      </c>
      <c r="J2487" t="str">
        <f>VLOOKUP($D2487,metadata!$B$2:$S$450,7,FALSE)</f>
        <v>i</v>
      </c>
      <c r="K2487">
        <f>VLOOKUP($D2487,metadata!$B$2:$S$450,8,FALSE)</f>
        <v>7</v>
      </c>
      <c r="L2487">
        <f>VLOOKUP($D2487,metadata!$B$2:$S$450,9,FALSE)</f>
        <v>5</v>
      </c>
      <c r="M2487">
        <f>VLOOKUP($D2487,metadata!$B$2:$S$450,10,FALSE)</f>
        <v>0</v>
      </c>
      <c r="N2487" t="str">
        <f>VLOOKUP($D2487,metadata!$B$2:$S$450,11,FALSE)</f>
        <v>Atrophaneura alcinous</v>
      </c>
      <c r="O2487" t="str">
        <f>VLOOKUP($D2487,metadata!$B$2:$S$450,12,FALSE)</f>
        <v>lepidoptera</v>
      </c>
      <c r="P2487" t="str">
        <f>VLOOKUP($D2487,metadata!$B$2:$S$450,13,FALSE)</f>
        <v xml:space="preserve"> Fuchu</v>
      </c>
      <c r="Q2487">
        <f>VLOOKUP($D2487,metadata!$B$2:$S$450,14,FALSE)</f>
        <v>35.668968999999997</v>
      </c>
      <c r="R2487">
        <f>VLOOKUP($D2487,metadata!$B$2:$S$450,15,FALSE)</f>
        <v>139.47766899999999</v>
      </c>
      <c r="S2487">
        <f>VLOOKUP($D2487,metadata!$B$2:$S$450,16,FALSE)</f>
        <v>0.05</v>
      </c>
      <c r="T2487">
        <f>VLOOKUP($D2487,metadata!$B$2:$S$450,17,FALSE)</f>
        <v>50</v>
      </c>
      <c r="U2487">
        <f>VLOOKUP($D2487,metadata!$B$2:$S$450,18,FALSE)</f>
        <v>0</v>
      </c>
      <c r="V2487">
        <f>VLOOKUP($D2487,metadata!$B$2:$Z$450,19,FALSE)</f>
        <v>25</v>
      </c>
      <c r="W2487" t="str">
        <f>VLOOKUP($D2487,metadata!$B$2:$Z$450,20,FALSE)</f>
        <v>global average</v>
      </c>
      <c r="X2487">
        <f>VLOOKUP($D2487,metadata!$B$2:$Z$450,21,FALSE)</f>
        <v>0</v>
      </c>
      <c r="Y2487">
        <f>VLOOKUP($D2487,metadata!$B$2:$Z$450,22,FALSE)</f>
        <v>19</v>
      </c>
      <c r="Z2487">
        <f>VLOOKUP($D2487,metadata!$B$2:$Z$450,23,FALSE)</f>
        <v>0</v>
      </c>
      <c r="AA2487">
        <f>VLOOKUP($D2487,metadata!$B$2:$Z$450,24,FALSE)</f>
        <v>0</v>
      </c>
      <c r="AB2487">
        <f>VLOOKUP($D2487,metadata!$B$2:$Z$450,25,FALSE)</f>
        <v>0</v>
      </c>
    </row>
    <row r="2488" spans="3:28" x14ac:dyDescent="0.3">
      <c r="C2488">
        <v>2487</v>
      </c>
      <c r="D2488" s="11" t="str">
        <f t="shared" si="38"/>
        <v>19- Fuchu</v>
      </c>
      <c r="E2488" t="str">
        <f>VLOOKUP($D2488,metadata!$B$2:$S$450,2,FALSE)</f>
        <v>Kato, Y</v>
      </c>
      <c r="F2488" t="str">
        <f>VLOOKUP($D2488,metadata!$B$2:$S$450,3,FALSE)</f>
        <v>Geographic variation in photoperiodic response for the induction of pupal diapause in the Aristolochia-feeding butterfly Atrophaneura alcinous</v>
      </c>
      <c r="G2488" t="str">
        <f>VLOOKUP($D2488,metadata!$B$2:$S$450,4,FALSE)</f>
        <v>10.1303/aez.2005.347</v>
      </c>
      <c r="H2488" t="str">
        <f>VLOOKUP($D2488,metadata!$B$2:$S$450,5,FALSE)</f>
        <v>y</v>
      </c>
      <c r="I2488" t="str">
        <f>VLOOKUP($D2488,metadata!$B$2:$S$450,6,FALSE)</f>
        <v>a</v>
      </c>
      <c r="J2488" t="str">
        <f>VLOOKUP($D2488,metadata!$B$2:$S$450,7,FALSE)</f>
        <v>i</v>
      </c>
      <c r="K2488">
        <f>VLOOKUP($D2488,metadata!$B$2:$S$450,8,FALSE)</f>
        <v>7</v>
      </c>
      <c r="L2488">
        <f>VLOOKUP($D2488,metadata!$B$2:$S$450,9,FALSE)</f>
        <v>5</v>
      </c>
      <c r="M2488">
        <f>VLOOKUP($D2488,metadata!$B$2:$S$450,10,FALSE)</f>
        <v>0</v>
      </c>
      <c r="N2488" t="str">
        <f>VLOOKUP($D2488,metadata!$B$2:$S$450,11,FALSE)</f>
        <v>Atrophaneura alcinous</v>
      </c>
      <c r="O2488" t="str">
        <f>VLOOKUP($D2488,metadata!$B$2:$S$450,12,FALSE)</f>
        <v>lepidoptera</v>
      </c>
      <c r="P2488" t="str">
        <f>VLOOKUP($D2488,metadata!$B$2:$S$450,13,FALSE)</f>
        <v xml:space="preserve"> Fuchu</v>
      </c>
      <c r="Q2488">
        <f>VLOOKUP($D2488,metadata!$B$2:$S$450,14,FALSE)</f>
        <v>35.668968999999997</v>
      </c>
      <c r="R2488">
        <f>VLOOKUP($D2488,metadata!$B$2:$S$450,15,FALSE)</f>
        <v>139.47766899999999</v>
      </c>
      <c r="S2488">
        <f>VLOOKUP($D2488,metadata!$B$2:$S$450,16,FALSE)</f>
        <v>0.05</v>
      </c>
      <c r="T2488">
        <f>VLOOKUP($D2488,metadata!$B$2:$S$450,17,FALSE)</f>
        <v>50</v>
      </c>
      <c r="U2488">
        <f>VLOOKUP($D2488,metadata!$B$2:$S$450,18,FALSE)</f>
        <v>0</v>
      </c>
      <c r="V2488">
        <f>VLOOKUP($D2488,metadata!$B$2:$Z$450,19,FALSE)</f>
        <v>25</v>
      </c>
      <c r="W2488" t="str">
        <f>VLOOKUP($D2488,metadata!$B$2:$Z$450,20,FALSE)</f>
        <v>global average</v>
      </c>
      <c r="X2488">
        <f>VLOOKUP($D2488,metadata!$B$2:$Z$450,21,FALSE)</f>
        <v>0</v>
      </c>
      <c r="Y2488">
        <f>VLOOKUP($D2488,metadata!$B$2:$Z$450,22,FALSE)</f>
        <v>19</v>
      </c>
      <c r="Z2488">
        <f>VLOOKUP($D2488,metadata!$B$2:$Z$450,23,FALSE)</f>
        <v>0</v>
      </c>
      <c r="AA2488">
        <f>VLOOKUP($D2488,metadata!$B$2:$Z$450,24,FALSE)</f>
        <v>0</v>
      </c>
      <c r="AB2488">
        <f>VLOOKUP($D2488,metadata!$B$2:$Z$450,25,FALSE)</f>
        <v>0</v>
      </c>
    </row>
    <row r="2489" spans="3:28" x14ac:dyDescent="0.3">
      <c r="C2489">
        <v>2488</v>
      </c>
      <c r="D2489" s="11" t="str">
        <f t="shared" si="38"/>
        <v>19- Fuchu</v>
      </c>
      <c r="E2489" t="str">
        <f>VLOOKUP($D2489,metadata!$B$2:$S$450,2,FALSE)</f>
        <v>Kato, Y</v>
      </c>
      <c r="F2489" t="str">
        <f>VLOOKUP($D2489,metadata!$B$2:$S$450,3,FALSE)</f>
        <v>Geographic variation in photoperiodic response for the induction of pupal diapause in the Aristolochia-feeding butterfly Atrophaneura alcinous</v>
      </c>
      <c r="G2489" t="str">
        <f>VLOOKUP($D2489,metadata!$B$2:$S$450,4,FALSE)</f>
        <v>10.1303/aez.2005.347</v>
      </c>
      <c r="H2489" t="str">
        <f>VLOOKUP($D2489,metadata!$B$2:$S$450,5,FALSE)</f>
        <v>y</v>
      </c>
      <c r="I2489" t="str">
        <f>VLOOKUP($D2489,metadata!$B$2:$S$450,6,FALSE)</f>
        <v>a</v>
      </c>
      <c r="J2489" t="str">
        <f>VLOOKUP($D2489,metadata!$B$2:$S$450,7,FALSE)</f>
        <v>i</v>
      </c>
      <c r="K2489">
        <f>VLOOKUP($D2489,metadata!$B$2:$S$450,8,FALSE)</f>
        <v>7</v>
      </c>
      <c r="L2489">
        <f>VLOOKUP($D2489,metadata!$B$2:$S$450,9,FALSE)</f>
        <v>5</v>
      </c>
      <c r="M2489">
        <f>VLOOKUP($D2489,metadata!$B$2:$S$450,10,FALSE)</f>
        <v>0</v>
      </c>
      <c r="N2489" t="str">
        <f>VLOOKUP($D2489,metadata!$B$2:$S$450,11,FALSE)</f>
        <v>Atrophaneura alcinous</v>
      </c>
      <c r="O2489" t="str">
        <f>VLOOKUP($D2489,metadata!$B$2:$S$450,12,FALSE)</f>
        <v>lepidoptera</v>
      </c>
      <c r="P2489" t="str">
        <f>VLOOKUP($D2489,metadata!$B$2:$S$450,13,FALSE)</f>
        <v xml:space="preserve"> Fuchu</v>
      </c>
      <c r="Q2489">
        <f>VLOOKUP($D2489,metadata!$B$2:$S$450,14,FALSE)</f>
        <v>35.668968999999997</v>
      </c>
      <c r="R2489">
        <f>VLOOKUP($D2489,metadata!$B$2:$S$450,15,FALSE)</f>
        <v>139.47766899999999</v>
      </c>
      <c r="S2489">
        <f>VLOOKUP($D2489,metadata!$B$2:$S$450,16,FALSE)</f>
        <v>0.05</v>
      </c>
      <c r="T2489">
        <f>VLOOKUP($D2489,metadata!$B$2:$S$450,17,FALSE)</f>
        <v>50</v>
      </c>
      <c r="U2489">
        <f>VLOOKUP($D2489,metadata!$B$2:$S$450,18,FALSE)</f>
        <v>0</v>
      </c>
      <c r="V2489">
        <f>VLOOKUP($D2489,metadata!$B$2:$Z$450,19,FALSE)</f>
        <v>25</v>
      </c>
      <c r="W2489" t="str">
        <f>VLOOKUP($D2489,metadata!$B$2:$Z$450,20,FALSE)</f>
        <v>global average</v>
      </c>
      <c r="X2489">
        <f>VLOOKUP($D2489,metadata!$B$2:$Z$450,21,FALSE)</f>
        <v>0</v>
      </c>
      <c r="Y2489">
        <f>VLOOKUP($D2489,metadata!$B$2:$Z$450,22,FALSE)</f>
        <v>19</v>
      </c>
      <c r="Z2489">
        <f>VLOOKUP($D2489,metadata!$B$2:$Z$450,23,FALSE)</f>
        <v>0</v>
      </c>
      <c r="AA2489">
        <f>VLOOKUP($D2489,metadata!$B$2:$Z$450,24,FALSE)</f>
        <v>0</v>
      </c>
      <c r="AB2489">
        <f>VLOOKUP($D2489,metadata!$B$2:$Z$450,25,FALSE)</f>
        <v>0</v>
      </c>
    </row>
    <row r="2490" spans="3:28" x14ac:dyDescent="0.3">
      <c r="C2490">
        <v>2489</v>
      </c>
      <c r="D2490" s="11" t="str">
        <f t="shared" si="38"/>
        <v>19- Fuchu</v>
      </c>
      <c r="E2490" t="str">
        <f>VLOOKUP($D2490,metadata!$B$2:$S$450,2,FALSE)</f>
        <v>Kato, Y</v>
      </c>
      <c r="F2490" t="str">
        <f>VLOOKUP($D2490,metadata!$B$2:$S$450,3,FALSE)</f>
        <v>Geographic variation in photoperiodic response for the induction of pupal diapause in the Aristolochia-feeding butterfly Atrophaneura alcinous</v>
      </c>
      <c r="G2490" t="str">
        <f>VLOOKUP($D2490,metadata!$B$2:$S$450,4,FALSE)</f>
        <v>10.1303/aez.2005.347</v>
      </c>
      <c r="H2490" t="str">
        <f>VLOOKUP($D2490,metadata!$B$2:$S$450,5,FALSE)</f>
        <v>y</v>
      </c>
      <c r="I2490" t="str">
        <f>VLOOKUP($D2490,metadata!$B$2:$S$450,6,FALSE)</f>
        <v>a</v>
      </c>
      <c r="J2490" t="str">
        <f>VLOOKUP($D2490,metadata!$B$2:$S$450,7,FALSE)</f>
        <v>i</v>
      </c>
      <c r="K2490">
        <f>VLOOKUP($D2490,metadata!$B$2:$S$450,8,FALSE)</f>
        <v>7</v>
      </c>
      <c r="L2490">
        <f>VLOOKUP($D2490,metadata!$B$2:$S$450,9,FALSE)</f>
        <v>5</v>
      </c>
      <c r="M2490">
        <f>VLOOKUP($D2490,metadata!$B$2:$S$450,10,FALSE)</f>
        <v>0</v>
      </c>
      <c r="N2490" t="str">
        <f>VLOOKUP($D2490,metadata!$B$2:$S$450,11,FALSE)</f>
        <v>Atrophaneura alcinous</v>
      </c>
      <c r="O2490" t="str">
        <f>VLOOKUP($D2490,metadata!$B$2:$S$450,12,FALSE)</f>
        <v>lepidoptera</v>
      </c>
      <c r="P2490" t="str">
        <f>VLOOKUP($D2490,metadata!$B$2:$S$450,13,FALSE)</f>
        <v xml:space="preserve"> Fuchu</v>
      </c>
      <c r="Q2490">
        <f>VLOOKUP($D2490,metadata!$B$2:$S$450,14,FALSE)</f>
        <v>35.668968999999997</v>
      </c>
      <c r="R2490">
        <f>VLOOKUP($D2490,metadata!$B$2:$S$450,15,FALSE)</f>
        <v>139.47766899999999</v>
      </c>
      <c r="S2490">
        <f>VLOOKUP($D2490,metadata!$B$2:$S$450,16,FALSE)</f>
        <v>0.05</v>
      </c>
      <c r="T2490">
        <f>VLOOKUP($D2490,metadata!$B$2:$S$450,17,FALSE)</f>
        <v>50</v>
      </c>
      <c r="U2490">
        <f>VLOOKUP($D2490,metadata!$B$2:$S$450,18,FALSE)</f>
        <v>0</v>
      </c>
      <c r="V2490">
        <f>VLOOKUP($D2490,metadata!$B$2:$Z$450,19,FALSE)</f>
        <v>25</v>
      </c>
      <c r="W2490" t="str">
        <f>VLOOKUP($D2490,metadata!$B$2:$Z$450,20,FALSE)</f>
        <v>global average</v>
      </c>
      <c r="X2490">
        <f>VLOOKUP($D2490,metadata!$B$2:$Z$450,21,FALSE)</f>
        <v>0</v>
      </c>
      <c r="Y2490">
        <f>VLOOKUP($D2490,metadata!$B$2:$Z$450,22,FALSE)</f>
        <v>19</v>
      </c>
      <c r="Z2490">
        <f>VLOOKUP($D2490,metadata!$B$2:$Z$450,23,FALSE)</f>
        <v>0</v>
      </c>
      <c r="AA2490">
        <f>VLOOKUP($D2490,metadata!$B$2:$Z$450,24,FALSE)</f>
        <v>0</v>
      </c>
      <c r="AB2490">
        <f>VLOOKUP($D2490,metadata!$B$2:$Z$450,25,FALSE)</f>
        <v>0</v>
      </c>
    </row>
    <row r="2491" spans="3:28" x14ac:dyDescent="0.3">
      <c r="C2491">
        <v>2490</v>
      </c>
      <c r="D2491" s="11" t="str">
        <f t="shared" si="38"/>
        <v>19- Fuchu</v>
      </c>
      <c r="E2491" t="str">
        <f>VLOOKUP($D2491,metadata!$B$2:$S$450,2,FALSE)</f>
        <v>Kato, Y</v>
      </c>
      <c r="F2491" t="str">
        <f>VLOOKUP($D2491,metadata!$B$2:$S$450,3,FALSE)</f>
        <v>Geographic variation in photoperiodic response for the induction of pupal diapause in the Aristolochia-feeding butterfly Atrophaneura alcinous</v>
      </c>
      <c r="G2491" t="str">
        <f>VLOOKUP($D2491,metadata!$B$2:$S$450,4,FALSE)</f>
        <v>10.1303/aez.2005.347</v>
      </c>
      <c r="H2491" t="str">
        <f>VLOOKUP($D2491,metadata!$B$2:$S$450,5,FALSE)</f>
        <v>y</v>
      </c>
      <c r="I2491" t="str">
        <f>VLOOKUP($D2491,metadata!$B$2:$S$450,6,FALSE)</f>
        <v>a</v>
      </c>
      <c r="J2491" t="str">
        <f>VLOOKUP($D2491,metadata!$B$2:$S$450,7,FALSE)</f>
        <v>i</v>
      </c>
      <c r="K2491">
        <f>VLOOKUP($D2491,metadata!$B$2:$S$450,8,FALSE)</f>
        <v>7</v>
      </c>
      <c r="L2491">
        <f>VLOOKUP($D2491,metadata!$B$2:$S$450,9,FALSE)</f>
        <v>5</v>
      </c>
      <c r="M2491">
        <f>VLOOKUP($D2491,metadata!$B$2:$S$450,10,FALSE)</f>
        <v>0</v>
      </c>
      <c r="N2491" t="str">
        <f>VLOOKUP($D2491,metadata!$B$2:$S$450,11,FALSE)</f>
        <v>Atrophaneura alcinous</v>
      </c>
      <c r="O2491" t="str">
        <f>VLOOKUP($D2491,metadata!$B$2:$S$450,12,FALSE)</f>
        <v>lepidoptera</v>
      </c>
      <c r="P2491" t="str">
        <f>VLOOKUP($D2491,metadata!$B$2:$S$450,13,FALSE)</f>
        <v xml:space="preserve"> Fuchu</v>
      </c>
      <c r="Q2491">
        <f>VLOOKUP($D2491,metadata!$B$2:$S$450,14,FALSE)</f>
        <v>35.668968999999997</v>
      </c>
      <c r="R2491">
        <f>VLOOKUP($D2491,metadata!$B$2:$S$450,15,FALSE)</f>
        <v>139.47766899999999</v>
      </c>
      <c r="S2491">
        <f>VLOOKUP($D2491,metadata!$B$2:$S$450,16,FALSE)</f>
        <v>0.05</v>
      </c>
      <c r="T2491">
        <f>VLOOKUP($D2491,metadata!$B$2:$S$450,17,FALSE)</f>
        <v>50</v>
      </c>
      <c r="U2491">
        <f>VLOOKUP($D2491,metadata!$B$2:$S$450,18,FALSE)</f>
        <v>0</v>
      </c>
      <c r="V2491">
        <f>VLOOKUP($D2491,metadata!$B$2:$Z$450,19,FALSE)</f>
        <v>25</v>
      </c>
      <c r="W2491" t="str">
        <f>VLOOKUP($D2491,metadata!$B$2:$Z$450,20,FALSE)</f>
        <v>global average</v>
      </c>
      <c r="X2491">
        <f>VLOOKUP($D2491,metadata!$B$2:$Z$450,21,FALSE)</f>
        <v>0</v>
      </c>
      <c r="Y2491">
        <f>VLOOKUP($D2491,metadata!$B$2:$Z$450,22,FALSE)</f>
        <v>19</v>
      </c>
      <c r="Z2491">
        <f>VLOOKUP($D2491,metadata!$B$2:$Z$450,23,FALSE)</f>
        <v>0</v>
      </c>
      <c r="AA2491">
        <f>VLOOKUP($D2491,metadata!$B$2:$Z$450,24,FALSE)</f>
        <v>0</v>
      </c>
      <c r="AB2491">
        <f>VLOOKUP($D2491,metadata!$B$2:$Z$450,25,FALSE)</f>
        <v>0</v>
      </c>
    </row>
    <row r="2492" spans="3:28" x14ac:dyDescent="0.3">
      <c r="C2492">
        <v>2491</v>
      </c>
      <c r="D2492" s="11" t="str">
        <f t="shared" si="38"/>
        <v>19- Fuchu</v>
      </c>
      <c r="E2492" t="str">
        <f>VLOOKUP($D2492,metadata!$B$2:$S$450,2,FALSE)</f>
        <v>Kato, Y</v>
      </c>
      <c r="F2492" t="str">
        <f>VLOOKUP($D2492,metadata!$B$2:$S$450,3,FALSE)</f>
        <v>Geographic variation in photoperiodic response for the induction of pupal diapause in the Aristolochia-feeding butterfly Atrophaneura alcinous</v>
      </c>
      <c r="G2492" t="str">
        <f>VLOOKUP($D2492,metadata!$B$2:$S$450,4,FALSE)</f>
        <v>10.1303/aez.2005.347</v>
      </c>
      <c r="H2492" t="str">
        <f>VLOOKUP($D2492,metadata!$B$2:$S$450,5,FALSE)</f>
        <v>y</v>
      </c>
      <c r="I2492" t="str">
        <f>VLOOKUP($D2492,metadata!$B$2:$S$450,6,FALSE)</f>
        <v>a</v>
      </c>
      <c r="J2492" t="str">
        <f>VLOOKUP($D2492,metadata!$B$2:$S$450,7,FALSE)</f>
        <v>i</v>
      </c>
      <c r="K2492">
        <f>VLOOKUP($D2492,metadata!$B$2:$S$450,8,FALSE)</f>
        <v>7</v>
      </c>
      <c r="L2492">
        <f>VLOOKUP($D2492,metadata!$B$2:$S$450,9,FALSE)</f>
        <v>5</v>
      </c>
      <c r="M2492">
        <f>VLOOKUP($D2492,metadata!$B$2:$S$450,10,FALSE)</f>
        <v>0</v>
      </c>
      <c r="N2492" t="str">
        <f>VLOOKUP($D2492,metadata!$B$2:$S$450,11,FALSE)</f>
        <v>Atrophaneura alcinous</v>
      </c>
      <c r="O2492" t="str">
        <f>VLOOKUP($D2492,metadata!$B$2:$S$450,12,FALSE)</f>
        <v>lepidoptera</v>
      </c>
      <c r="P2492" t="str">
        <f>VLOOKUP($D2492,metadata!$B$2:$S$450,13,FALSE)</f>
        <v xml:space="preserve"> Fuchu</v>
      </c>
      <c r="Q2492">
        <f>VLOOKUP($D2492,metadata!$B$2:$S$450,14,FALSE)</f>
        <v>35.668968999999997</v>
      </c>
      <c r="R2492">
        <f>VLOOKUP($D2492,metadata!$B$2:$S$450,15,FALSE)</f>
        <v>139.47766899999999</v>
      </c>
      <c r="S2492">
        <f>VLOOKUP($D2492,metadata!$B$2:$S$450,16,FALSE)</f>
        <v>0.05</v>
      </c>
      <c r="T2492">
        <f>VLOOKUP($D2492,metadata!$B$2:$S$450,17,FALSE)</f>
        <v>50</v>
      </c>
      <c r="U2492">
        <f>VLOOKUP($D2492,metadata!$B$2:$S$450,18,FALSE)</f>
        <v>0</v>
      </c>
      <c r="V2492">
        <f>VLOOKUP($D2492,metadata!$B$2:$Z$450,19,FALSE)</f>
        <v>25</v>
      </c>
      <c r="W2492" t="str">
        <f>VLOOKUP($D2492,metadata!$B$2:$Z$450,20,FALSE)</f>
        <v>global average</v>
      </c>
      <c r="X2492">
        <f>VLOOKUP($D2492,metadata!$B$2:$Z$450,21,FALSE)</f>
        <v>0</v>
      </c>
      <c r="Y2492">
        <f>VLOOKUP($D2492,metadata!$B$2:$Z$450,22,FALSE)</f>
        <v>19</v>
      </c>
      <c r="Z2492">
        <f>VLOOKUP($D2492,metadata!$B$2:$Z$450,23,FALSE)</f>
        <v>0</v>
      </c>
      <c r="AA2492">
        <f>VLOOKUP($D2492,metadata!$B$2:$Z$450,24,FALSE)</f>
        <v>0</v>
      </c>
      <c r="AB2492">
        <f>VLOOKUP($D2492,metadata!$B$2:$Z$450,25,FALSE)</f>
        <v>0</v>
      </c>
    </row>
    <row r="2493" spans="3:28" x14ac:dyDescent="0.3">
      <c r="C2493">
        <v>2492</v>
      </c>
      <c r="D2493" s="11" t="str">
        <f t="shared" si="38"/>
        <v>19- Fuchu</v>
      </c>
      <c r="E2493" t="str">
        <f>VLOOKUP($D2493,metadata!$B$2:$S$450,2,FALSE)</f>
        <v>Kato, Y</v>
      </c>
      <c r="F2493" t="str">
        <f>VLOOKUP($D2493,metadata!$B$2:$S$450,3,FALSE)</f>
        <v>Geographic variation in photoperiodic response for the induction of pupal diapause in the Aristolochia-feeding butterfly Atrophaneura alcinous</v>
      </c>
      <c r="G2493" t="str">
        <f>VLOOKUP($D2493,metadata!$B$2:$S$450,4,FALSE)</f>
        <v>10.1303/aez.2005.347</v>
      </c>
      <c r="H2493" t="str">
        <f>VLOOKUP($D2493,metadata!$B$2:$S$450,5,FALSE)</f>
        <v>y</v>
      </c>
      <c r="I2493" t="str">
        <f>VLOOKUP($D2493,metadata!$B$2:$S$450,6,FALSE)</f>
        <v>a</v>
      </c>
      <c r="J2493" t="str">
        <f>VLOOKUP($D2493,metadata!$B$2:$S$450,7,FALSE)</f>
        <v>i</v>
      </c>
      <c r="K2493">
        <f>VLOOKUP($D2493,metadata!$B$2:$S$450,8,FALSE)</f>
        <v>7</v>
      </c>
      <c r="L2493">
        <f>VLOOKUP($D2493,metadata!$B$2:$S$450,9,FALSE)</f>
        <v>5</v>
      </c>
      <c r="M2493">
        <f>VLOOKUP($D2493,metadata!$B$2:$S$450,10,FALSE)</f>
        <v>0</v>
      </c>
      <c r="N2493" t="str">
        <f>VLOOKUP($D2493,metadata!$B$2:$S$450,11,FALSE)</f>
        <v>Atrophaneura alcinous</v>
      </c>
      <c r="O2493" t="str">
        <f>VLOOKUP($D2493,metadata!$B$2:$S$450,12,FALSE)</f>
        <v>lepidoptera</v>
      </c>
      <c r="P2493" t="str">
        <f>VLOOKUP($D2493,metadata!$B$2:$S$450,13,FALSE)</f>
        <v xml:space="preserve"> Fuchu</v>
      </c>
      <c r="Q2493">
        <f>VLOOKUP($D2493,metadata!$B$2:$S$450,14,FALSE)</f>
        <v>35.668968999999997</v>
      </c>
      <c r="R2493">
        <f>VLOOKUP($D2493,metadata!$B$2:$S$450,15,FALSE)</f>
        <v>139.47766899999999</v>
      </c>
      <c r="S2493">
        <f>VLOOKUP($D2493,metadata!$B$2:$S$450,16,FALSE)</f>
        <v>0.05</v>
      </c>
      <c r="T2493">
        <f>VLOOKUP($D2493,metadata!$B$2:$S$450,17,FALSE)</f>
        <v>50</v>
      </c>
      <c r="U2493">
        <f>VLOOKUP($D2493,metadata!$B$2:$S$450,18,FALSE)</f>
        <v>0</v>
      </c>
      <c r="V2493">
        <f>VLOOKUP($D2493,metadata!$B$2:$Z$450,19,FALSE)</f>
        <v>25</v>
      </c>
      <c r="W2493" t="str">
        <f>VLOOKUP($D2493,metadata!$B$2:$Z$450,20,FALSE)</f>
        <v>global average</v>
      </c>
      <c r="X2493">
        <f>VLOOKUP($D2493,metadata!$B$2:$Z$450,21,FALSE)</f>
        <v>0</v>
      </c>
      <c r="Y2493">
        <f>VLOOKUP($D2493,metadata!$B$2:$Z$450,22,FALSE)</f>
        <v>19</v>
      </c>
      <c r="Z2493">
        <f>VLOOKUP($D2493,metadata!$B$2:$Z$450,23,FALSE)</f>
        <v>0</v>
      </c>
      <c r="AA2493">
        <f>VLOOKUP($D2493,metadata!$B$2:$Z$450,24,FALSE)</f>
        <v>0</v>
      </c>
      <c r="AB2493">
        <f>VLOOKUP($D2493,metadata!$B$2:$Z$450,25,FALSE)</f>
        <v>0</v>
      </c>
    </row>
    <row r="2494" spans="3:28" x14ac:dyDescent="0.3">
      <c r="C2494">
        <v>2493</v>
      </c>
      <c r="D2494" s="11" t="str">
        <f t="shared" si="38"/>
        <v>19- Fuchu</v>
      </c>
      <c r="E2494" t="str">
        <f>VLOOKUP($D2494,metadata!$B$2:$S$450,2,FALSE)</f>
        <v>Kato, Y</v>
      </c>
      <c r="F2494" t="str">
        <f>VLOOKUP($D2494,metadata!$B$2:$S$450,3,FALSE)</f>
        <v>Geographic variation in photoperiodic response for the induction of pupal diapause in the Aristolochia-feeding butterfly Atrophaneura alcinous</v>
      </c>
      <c r="G2494" t="str">
        <f>VLOOKUP($D2494,metadata!$B$2:$S$450,4,FALSE)</f>
        <v>10.1303/aez.2005.347</v>
      </c>
      <c r="H2494" t="str">
        <f>VLOOKUP($D2494,metadata!$B$2:$S$450,5,FALSE)</f>
        <v>y</v>
      </c>
      <c r="I2494" t="str">
        <f>VLOOKUP($D2494,metadata!$B$2:$S$450,6,FALSE)</f>
        <v>a</v>
      </c>
      <c r="J2494" t="str">
        <f>VLOOKUP($D2494,metadata!$B$2:$S$450,7,FALSE)</f>
        <v>i</v>
      </c>
      <c r="K2494">
        <f>VLOOKUP($D2494,metadata!$B$2:$S$450,8,FALSE)</f>
        <v>7</v>
      </c>
      <c r="L2494">
        <f>VLOOKUP($D2494,metadata!$B$2:$S$450,9,FALSE)</f>
        <v>5</v>
      </c>
      <c r="M2494">
        <f>VLOOKUP($D2494,metadata!$B$2:$S$450,10,FALSE)</f>
        <v>0</v>
      </c>
      <c r="N2494" t="str">
        <f>VLOOKUP($D2494,metadata!$B$2:$S$450,11,FALSE)</f>
        <v>Atrophaneura alcinous</v>
      </c>
      <c r="O2494" t="str">
        <f>VLOOKUP($D2494,metadata!$B$2:$S$450,12,FALSE)</f>
        <v>lepidoptera</v>
      </c>
      <c r="P2494" t="str">
        <f>VLOOKUP($D2494,metadata!$B$2:$S$450,13,FALSE)</f>
        <v xml:space="preserve"> Fuchu</v>
      </c>
      <c r="Q2494">
        <f>VLOOKUP($D2494,metadata!$B$2:$S$450,14,FALSE)</f>
        <v>35.668968999999997</v>
      </c>
      <c r="R2494">
        <f>VLOOKUP($D2494,metadata!$B$2:$S$450,15,FALSE)</f>
        <v>139.47766899999999</v>
      </c>
      <c r="S2494">
        <f>VLOOKUP($D2494,metadata!$B$2:$S$450,16,FALSE)</f>
        <v>0.05</v>
      </c>
      <c r="T2494">
        <f>VLOOKUP($D2494,metadata!$B$2:$S$450,17,FALSE)</f>
        <v>50</v>
      </c>
      <c r="U2494">
        <f>VLOOKUP($D2494,metadata!$B$2:$S$450,18,FALSE)</f>
        <v>0</v>
      </c>
      <c r="V2494">
        <f>VLOOKUP($D2494,metadata!$B$2:$Z$450,19,FALSE)</f>
        <v>25</v>
      </c>
      <c r="W2494" t="str">
        <f>VLOOKUP($D2494,metadata!$B$2:$Z$450,20,FALSE)</f>
        <v>global average</v>
      </c>
      <c r="X2494">
        <f>VLOOKUP($D2494,metadata!$B$2:$Z$450,21,FALSE)</f>
        <v>0</v>
      </c>
      <c r="Y2494">
        <f>VLOOKUP($D2494,metadata!$B$2:$Z$450,22,FALSE)</f>
        <v>19</v>
      </c>
      <c r="Z2494">
        <f>VLOOKUP($D2494,metadata!$B$2:$Z$450,23,FALSE)</f>
        <v>0</v>
      </c>
      <c r="AA2494">
        <f>VLOOKUP($D2494,metadata!$B$2:$Z$450,24,FALSE)</f>
        <v>0</v>
      </c>
      <c r="AB2494">
        <f>VLOOKUP($D2494,metadata!$B$2:$Z$450,25,FALSE)</f>
        <v>0</v>
      </c>
    </row>
    <row r="2495" spans="3:28" x14ac:dyDescent="0.3">
      <c r="C2495">
        <v>2494</v>
      </c>
      <c r="D2495" s="11" t="str">
        <f t="shared" si="38"/>
        <v>19- Fuchu</v>
      </c>
      <c r="E2495" t="str">
        <f>VLOOKUP($D2495,metadata!$B$2:$S$450,2,FALSE)</f>
        <v>Kato, Y</v>
      </c>
      <c r="F2495" t="str">
        <f>VLOOKUP($D2495,metadata!$B$2:$S$450,3,FALSE)</f>
        <v>Geographic variation in photoperiodic response for the induction of pupal diapause in the Aristolochia-feeding butterfly Atrophaneura alcinous</v>
      </c>
      <c r="G2495" t="str">
        <f>VLOOKUP($D2495,metadata!$B$2:$S$450,4,FALSE)</f>
        <v>10.1303/aez.2005.347</v>
      </c>
      <c r="H2495" t="str">
        <f>VLOOKUP($D2495,metadata!$B$2:$S$450,5,FALSE)</f>
        <v>y</v>
      </c>
      <c r="I2495" t="str">
        <f>VLOOKUP($D2495,metadata!$B$2:$S$450,6,FALSE)</f>
        <v>a</v>
      </c>
      <c r="J2495" t="str">
        <f>VLOOKUP($D2495,metadata!$B$2:$S$450,7,FALSE)</f>
        <v>i</v>
      </c>
      <c r="K2495">
        <f>VLOOKUP($D2495,metadata!$B$2:$S$450,8,FALSE)</f>
        <v>7</v>
      </c>
      <c r="L2495">
        <f>VLOOKUP($D2495,metadata!$B$2:$S$450,9,FALSE)</f>
        <v>5</v>
      </c>
      <c r="M2495">
        <f>VLOOKUP($D2495,metadata!$B$2:$S$450,10,FALSE)</f>
        <v>0</v>
      </c>
      <c r="N2495" t="str">
        <f>VLOOKUP($D2495,metadata!$B$2:$S$450,11,FALSE)</f>
        <v>Atrophaneura alcinous</v>
      </c>
      <c r="O2495" t="str">
        <f>VLOOKUP($D2495,metadata!$B$2:$S$450,12,FALSE)</f>
        <v>lepidoptera</v>
      </c>
      <c r="P2495" t="str">
        <f>VLOOKUP($D2495,metadata!$B$2:$S$450,13,FALSE)</f>
        <v xml:space="preserve"> Fuchu</v>
      </c>
      <c r="Q2495">
        <f>VLOOKUP($D2495,metadata!$B$2:$S$450,14,FALSE)</f>
        <v>35.668968999999997</v>
      </c>
      <c r="R2495">
        <f>VLOOKUP($D2495,metadata!$B$2:$S$450,15,FALSE)</f>
        <v>139.47766899999999</v>
      </c>
      <c r="S2495">
        <f>VLOOKUP($D2495,metadata!$B$2:$S$450,16,FALSE)</f>
        <v>0.05</v>
      </c>
      <c r="T2495">
        <f>VLOOKUP($D2495,metadata!$B$2:$S$450,17,FALSE)</f>
        <v>50</v>
      </c>
      <c r="U2495">
        <f>VLOOKUP($D2495,metadata!$B$2:$S$450,18,FALSE)</f>
        <v>0</v>
      </c>
      <c r="V2495">
        <f>VLOOKUP($D2495,metadata!$B$2:$Z$450,19,FALSE)</f>
        <v>25</v>
      </c>
      <c r="W2495" t="str">
        <f>VLOOKUP($D2495,metadata!$B$2:$Z$450,20,FALSE)</f>
        <v>global average</v>
      </c>
      <c r="X2495">
        <f>VLOOKUP($D2495,metadata!$B$2:$Z$450,21,FALSE)</f>
        <v>0</v>
      </c>
      <c r="Y2495">
        <f>VLOOKUP($D2495,metadata!$B$2:$Z$450,22,FALSE)</f>
        <v>19</v>
      </c>
      <c r="Z2495">
        <f>VLOOKUP($D2495,metadata!$B$2:$Z$450,23,FALSE)</f>
        <v>0</v>
      </c>
      <c r="AA2495">
        <f>VLOOKUP($D2495,metadata!$B$2:$Z$450,24,FALSE)</f>
        <v>0</v>
      </c>
      <c r="AB2495">
        <f>VLOOKUP($D2495,metadata!$B$2:$Z$450,25,FALSE)</f>
        <v>0</v>
      </c>
    </row>
    <row r="2496" spans="3:28" x14ac:dyDescent="0.3">
      <c r="C2496">
        <v>2495</v>
      </c>
      <c r="D2496" s="11" t="str">
        <f t="shared" si="38"/>
        <v>19- Fuchu</v>
      </c>
      <c r="E2496" t="str">
        <f>VLOOKUP($D2496,metadata!$B$2:$S$450,2,FALSE)</f>
        <v>Kato, Y</v>
      </c>
      <c r="F2496" t="str">
        <f>VLOOKUP($D2496,metadata!$B$2:$S$450,3,FALSE)</f>
        <v>Geographic variation in photoperiodic response for the induction of pupal diapause in the Aristolochia-feeding butterfly Atrophaneura alcinous</v>
      </c>
      <c r="G2496" t="str">
        <f>VLOOKUP($D2496,metadata!$B$2:$S$450,4,FALSE)</f>
        <v>10.1303/aez.2005.347</v>
      </c>
      <c r="H2496" t="str">
        <f>VLOOKUP($D2496,metadata!$B$2:$S$450,5,FALSE)</f>
        <v>y</v>
      </c>
      <c r="I2496" t="str">
        <f>VLOOKUP($D2496,metadata!$B$2:$S$450,6,FALSE)</f>
        <v>a</v>
      </c>
      <c r="J2496" t="str">
        <f>VLOOKUP($D2496,metadata!$B$2:$S$450,7,FALSE)</f>
        <v>i</v>
      </c>
      <c r="K2496">
        <f>VLOOKUP($D2496,metadata!$B$2:$S$450,8,FALSE)</f>
        <v>7</v>
      </c>
      <c r="L2496">
        <f>VLOOKUP($D2496,metadata!$B$2:$S$450,9,FALSE)</f>
        <v>5</v>
      </c>
      <c r="M2496">
        <f>VLOOKUP($D2496,metadata!$B$2:$S$450,10,FALSE)</f>
        <v>0</v>
      </c>
      <c r="N2496" t="str">
        <f>VLOOKUP($D2496,metadata!$B$2:$S$450,11,FALSE)</f>
        <v>Atrophaneura alcinous</v>
      </c>
      <c r="O2496" t="str">
        <f>VLOOKUP($D2496,metadata!$B$2:$S$450,12,FALSE)</f>
        <v>lepidoptera</v>
      </c>
      <c r="P2496" t="str">
        <f>VLOOKUP($D2496,metadata!$B$2:$S$450,13,FALSE)</f>
        <v xml:space="preserve"> Fuchu</v>
      </c>
      <c r="Q2496">
        <f>VLOOKUP($D2496,metadata!$B$2:$S$450,14,FALSE)</f>
        <v>35.668968999999997</v>
      </c>
      <c r="R2496">
        <f>VLOOKUP($D2496,metadata!$B$2:$S$450,15,FALSE)</f>
        <v>139.47766899999999</v>
      </c>
      <c r="S2496">
        <f>VLOOKUP($D2496,metadata!$B$2:$S$450,16,FALSE)</f>
        <v>0.05</v>
      </c>
      <c r="T2496">
        <f>VLOOKUP($D2496,metadata!$B$2:$S$450,17,FALSE)</f>
        <v>50</v>
      </c>
      <c r="U2496">
        <f>VLOOKUP($D2496,metadata!$B$2:$S$450,18,FALSE)</f>
        <v>0</v>
      </c>
      <c r="V2496">
        <f>VLOOKUP($D2496,metadata!$B$2:$Z$450,19,FALSE)</f>
        <v>25</v>
      </c>
      <c r="W2496" t="str">
        <f>VLOOKUP($D2496,metadata!$B$2:$Z$450,20,FALSE)</f>
        <v>global average</v>
      </c>
      <c r="X2496">
        <f>VLOOKUP($D2496,metadata!$B$2:$Z$450,21,FALSE)</f>
        <v>0</v>
      </c>
      <c r="Y2496">
        <f>VLOOKUP($D2496,metadata!$B$2:$Z$450,22,FALSE)</f>
        <v>19</v>
      </c>
      <c r="Z2496">
        <f>VLOOKUP($D2496,metadata!$B$2:$Z$450,23,FALSE)</f>
        <v>0</v>
      </c>
      <c r="AA2496">
        <f>VLOOKUP($D2496,metadata!$B$2:$Z$450,24,FALSE)</f>
        <v>0</v>
      </c>
      <c r="AB2496">
        <f>VLOOKUP($D2496,metadata!$B$2:$Z$450,25,FALSE)</f>
        <v>0</v>
      </c>
    </row>
    <row r="2497" spans="3:28" x14ac:dyDescent="0.3">
      <c r="C2497">
        <v>2496</v>
      </c>
      <c r="D2497" s="11" t="str">
        <f t="shared" si="38"/>
        <v>19- Fuchu</v>
      </c>
      <c r="E2497" t="str">
        <f>VLOOKUP($D2497,metadata!$B$2:$S$450,2,FALSE)</f>
        <v>Kato, Y</v>
      </c>
      <c r="F2497" t="str">
        <f>VLOOKUP($D2497,metadata!$B$2:$S$450,3,FALSE)</f>
        <v>Geographic variation in photoperiodic response for the induction of pupal diapause in the Aristolochia-feeding butterfly Atrophaneura alcinous</v>
      </c>
      <c r="G2497" t="str">
        <f>VLOOKUP($D2497,metadata!$B$2:$S$450,4,FALSE)</f>
        <v>10.1303/aez.2005.347</v>
      </c>
      <c r="H2497" t="str">
        <f>VLOOKUP($D2497,metadata!$B$2:$S$450,5,FALSE)</f>
        <v>y</v>
      </c>
      <c r="I2497" t="str">
        <f>VLOOKUP($D2497,metadata!$B$2:$S$450,6,FALSE)</f>
        <v>a</v>
      </c>
      <c r="J2497" t="str">
        <f>VLOOKUP($D2497,metadata!$B$2:$S$450,7,FALSE)</f>
        <v>i</v>
      </c>
      <c r="K2497">
        <f>VLOOKUP($D2497,metadata!$B$2:$S$450,8,FALSE)</f>
        <v>7</v>
      </c>
      <c r="L2497">
        <f>VLOOKUP($D2497,metadata!$B$2:$S$450,9,FALSE)</f>
        <v>5</v>
      </c>
      <c r="M2497">
        <f>VLOOKUP($D2497,metadata!$B$2:$S$450,10,FALSE)</f>
        <v>0</v>
      </c>
      <c r="N2497" t="str">
        <f>VLOOKUP($D2497,metadata!$B$2:$S$450,11,FALSE)</f>
        <v>Atrophaneura alcinous</v>
      </c>
      <c r="O2497" t="str">
        <f>VLOOKUP($D2497,metadata!$B$2:$S$450,12,FALSE)</f>
        <v>lepidoptera</v>
      </c>
      <c r="P2497" t="str">
        <f>VLOOKUP($D2497,metadata!$B$2:$S$450,13,FALSE)</f>
        <v xml:space="preserve"> Fuchu</v>
      </c>
      <c r="Q2497">
        <f>VLOOKUP($D2497,metadata!$B$2:$S$450,14,FALSE)</f>
        <v>35.668968999999997</v>
      </c>
      <c r="R2497">
        <f>VLOOKUP($D2497,metadata!$B$2:$S$450,15,FALSE)</f>
        <v>139.47766899999999</v>
      </c>
      <c r="S2497">
        <f>VLOOKUP($D2497,metadata!$B$2:$S$450,16,FALSE)</f>
        <v>0.05</v>
      </c>
      <c r="T2497">
        <f>VLOOKUP($D2497,metadata!$B$2:$S$450,17,FALSE)</f>
        <v>50</v>
      </c>
      <c r="U2497">
        <f>VLOOKUP($D2497,metadata!$B$2:$S$450,18,FALSE)</f>
        <v>0</v>
      </c>
      <c r="V2497">
        <f>VLOOKUP($D2497,metadata!$B$2:$Z$450,19,FALSE)</f>
        <v>25</v>
      </c>
      <c r="W2497" t="str">
        <f>VLOOKUP($D2497,metadata!$B$2:$Z$450,20,FALSE)</f>
        <v>global average</v>
      </c>
      <c r="X2497">
        <f>VLOOKUP($D2497,metadata!$B$2:$Z$450,21,FALSE)</f>
        <v>0</v>
      </c>
      <c r="Y2497">
        <f>VLOOKUP($D2497,metadata!$B$2:$Z$450,22,FALSE)</f>
        <v>19</v>
      </c>
      <c r="Z2497">
        <f>VLOOKUP($D2497,metadata!$B$2:$Z$450,23,FALSE)</f>
        <v>0</v>
      </c>
      <c r="AA2497">
        <f>VLOOKUP($D2497,metadata!$B$2:$Z$450,24,FALSE)</f>
        <v>0</v>
      </c>
      <c r="AB2497">
        <f>VLOOKUP($D2497,metadata!$B$2:$Z$450,25,FALSE)</f>
        <v>0</v>
      </c>
    </row>
    <row r="2498" spans="3:28" x14ac:dyDescent="0.3">
      <c r="C2498">
        <v>2497</v>
      </c>
      <c r="D2498" s="11" t="str">
        <f t="shared" si="38"/>
        <v>19- Fuchu</v>
      </c>
      <c r="E2498" t="str">
        <f>VLOOKUP($D2498,metadata!$B$2:$S$450,2,FALSE)</f>
        <v>Kato, Y</v>
      </c>
      <c r="F2498" t="str">
        <f>VLOOKUP($D2498,metadata!$B$2:$S$450,3,FALSE)</f>
        <v>Geographic variation in photoperiodic response for the induction of pupal diapause in the Aristolochia-feeding butterfly Atrophaneura alcinous</v>
      </c>
      <c r="G2498" t="str">
        <f>VLOOKUP($D2498,metadata!$B$2:$S$450,4,FALSE)</f>
        <v>10.1303/aez.2005.347</v>
      </c>
      <c r="H2498" t="str">
        <f>VLOOKUP($D2498,metadata!$B$2:$S$450,5,FALSE)</f>
        <v>y</v>
      </c>
      <c r="I2498" t="str">
        <f>VLOOKUP($D2498,metadata!$B$2:$S$450,6,FALSE)</f>
        <v>a</v>
      </c>
      <c r="J2498" t="str">
        <f>VLOOKUP($D2498,metadata!$B$2:$S$450,7,FALSE)</f>
        <v>i</v>
      </c>
      <c r="K2498">
        <f>VLOOKUP($D2498,metadata!$B$2:$S$450,8,FALSE)</f>
        <v>7</v>
      </c>
      <c r="L2498">
        <f>VLOOKUP($D2498,metadata!$B$2:$S$450,9,FALSE)</f>
        <v>5</v>
      </c>
      <c r="M2498">
        <f>VLOOKUP($D2498,metadata!$B$2:$S$450,10,FALSE)</f>
        <v>0</v>
      </c>
      <c r="N2498" t="str">
        <f>VLOOKUP($D2498,metadata!$B$2:$S$450,11,FALSE)</f>
        <v>Atrophaneura alcinous</v>
      </c>
      <c r="O2498" t="str">
        <f>VLOOKUP($D2498,metadata!$B$2:$S$450,12,FALSE)</f>
        <v>lepidoptera</v>
      </c>
      <c r="P2498" t="str">
        <f>VLOOKUP($D2498,metadata!$B$2:$S$450,13,FALSE)</f>
        <v xml:space="preserve"> Fuchu</v>
      </c>
      <c r="Q2498">
        <f>VLOOKUP($D2498,metadata!$B$2:$S$450,14,FALSE)</f>
        <v>35.668968999999997</v>
      </c>
      <c r="R2498">
        <f>VLOOKUP($D2498,metadata!$B$2:$S$450,15,FALSE)</f>
        <v>139.47766899999999</v>
      </c>
      <c r="S2498">
        <f>VLOOKUP($D2498,metadata!$B$2:$S$450,16,FALSE)</f>
        <v>0.05</v>
      </c>
      <c r="T2498">
        <f>VLOOKUP($D2498,metadata!$B$2:$S$450,17,FALSE)</f>
        <v>50</v>
      </c>
      <c r="U2498">
        <f>VLOOKUP($D2498,metadata!$B$2:$S$450,18,FALSE)</f>
        <v>0</v>
      </c>
      <c r="V2498">
        <f>VLOOKUP($D2498,metadata!$B$2:$Z$450,19,FALSE)</f>
        <v>25</v>
      </c>
      <c r="W2498" t="str">
        <f>VLOOKUP($D2498,metadata!$B$2:$Z$450,20,FALSE)</f>
        <v>global average</v>
      </c>
      <c r="X2498">
        <f>VLOOKUP($D2498,metadata!$B$2:$Z$450,21,FALSE)</f>
        <v>0</v>
      </c>
      <c r="Y2498">
        <f>VLOOKUP($D2498,metadata!$B$2:$Z$450,22,FALSE)</f>
        <v>19</v>
      </c>
      <c r="Z2498">
        <f>VLOOKUP($D2498,metadata!$B$2:$Z$450,23,FALSE)</f>
        <v>0</v>
      </c>
      <c r="AA2498">
        <f>VLOOKUP($D2498,metadata!$B$2:$Z$450,24,FALSE)</f>
        <v>0</v>
      </c>
      <c r="AB2498">
        <f>VLOOKUP($D2498,metadata!$B$2:$Z$450,25,FALSE)</f>
        <v>0</v>
      </c>
    </row>
    <row r="2499" spans="3:28" x14ac:dyDescent="0.3">
      <c r="C2499">
        <v>2498</v>
      </c>
      <c r="D2499" s="11" t="str">
        <f t="shared" ref="D2499" si="39">VLOOKUP(C2499,$A$1:$B$451,2)</f>
        <v>19- Fuchu</v>
      </c>
      <c r="E2499" t="str">
        <f>VLOOKUP($D2499,metadata!$B$2:$S$450,2,FALSE)</f>
        <v>Kato, Y</v>
      </c>
      <c r="F2499" t="str">
        <f>VLOOKUP($D2499,metadata!$B$2:$S$450,3,FALSE)</f>
        <v>Geographic variation in photoperiodic response for the induction of pupal diapause in the Aristolochia-feeding butterfly Atrophaneura alcinous</v>
      </c>
      <c r="G2499" t="str">
        <f>VLOOKUP($D2499,metadata!$B$2:$S$450,4,FALSE)</f>
        <v>10.1303/aez.2005.347</v>
      </c>
      <c r="H2499" t="str">
        <f>VLOOKUP($D2499,metadata!$B$2:$S$450,5,FALSE)</f>
        <v>y</v>
      </c>
      <c r="I2499" t="str">
        <f>VLOOKUP($D2499,metadata!$B$2:$S$450,6,FALSE)</f>
        <v>a</v>
      </c>
      <c r="J2499" t="str">
        <f>VLOOKUP($D2499,metadata!$B$2:$S$450,7,FALSE)</f>
        <v>i</v>
      </c>
      <c r="K2499">
        <f>VLOOKUP($D2499,metadata!$B$2:$S$450,8,FALSE)</f>
        <v>7</v>
      </c>
      <c r="L2499">
        <f>VLOOKUP($D2499,metadata!$B$2:$S$450,9,FALSE)</f>
        <v>5</v>
      </c>
      <c r="M2499">
        <f>VLOOKUP($D2499,metadata!$B$2:$S$450,10,FALSE)</f>
        <v>0</v>
      </c>
      <c r="N2499" t="str">
        <f>VLOOKUP($D2499,metadata!$B$2:$S$450,11,FALSE)</f>
        <v>Atrophaneura alcinous</v>
      </c>
      <c r="O2499" t="str">
        <f>VLOOKUP($D2499,metadata!$B$2:$S$450,12,FALSE)</f>
        <v>lepidoptera</v>
      </c>
      <c r="P2499" t="str">
        <f>VLOOKUP($D2499,metadata!$B$2:$S$450,13,FALSE)</f>
        <v xml:space="preserve"> Fuchu</v>
      </c>
      <c r="Q2499">
        <f>VLOOKUP($D2499,metadata!$B$2:$S$450,14,FALSE)</f>
        <v>35.668968999999997</v>
      </c>
      <c r="R2499">
        <f>VLOOKUP($D2499,metadata!$B$2:$S$450,15,FALSE)</f>
        <v>139.47766899999999</v>
      </c>
      <c r="S2499">
        <f>VLOOKUP($D2499,metadata!$B$2:$S$450,16,FALSE)</f>
        <v>0.05</v>
      </c>
      <c r="T2499">
        <f>VLOOKUP($D2499,metadata!$B$2:$S$450,17,FALSE)</f>
        <v>50</v>
      </c>
      <c r="U2499">
        <f>VLOOKUP($D2499,metadata!$B$2:$S$450,18,FALSE)</f>
        <v>0</v>
      </c>
      <c r="V2499">
        <f>VLOOKUP($D2499,metadata!$B$2:$Z$450,19,FALSE)</f>
        <v>25</v>
      </c>
      <c r="W2499" t="str">
        <f>VLOOKUP($D2499,metadata!$B$2:$Z$450,20,FALSE)</f>
        <v>global average</v>
      </c>
      <c r="X2499">
        <f>VLOOKUP($D2499,metadata!$B$2:$Z$450,21,FALSE)</f>
        <v>0</v>
      </c>
      <c r="Y2499">
        <f>VLOOKUP($D2499,metadata!$B$2:$Z$450,22,FALSE)</f>
        <v>19</v>
      </c>
      <c r="Z2499">
        <f>VLOOKUP($D2499,metadata!$B$2:$Z$450,23,FALSE)</f>
        <v>0</v>
      </c>
      <c r="AA2499">
        <f>VLOOKUP($D2499,metadata!$B$2:$Z$450,24,FALSE)</f>
        <v>0</v>
      </c>
      <c r="AB2499">
        <f>VLOOKUP($D2499,metadata!$B$2:$Z$450,25,FALSE)</f>
        <v>0</v>
      </c>
    </row>
    <row r="2500" spans="3:28" x14ac:dyDescent="0.3">
      <c r="D2500" s="11"/>
    </row>
    <row r="2501" spans="3:28" x14ac:dyDescent="0.3">
      <c r="D2501" s="11"/>
    </row>
    <row r="2502" spans="3:28" x14ac:dyDescent="0.3">
      <c r="D2502" s="11"/>
    </row>
    <row r="2503" spans="3:28" x14ac:dyDescent="0.3">
      <c r="D2503" s="11"/>
    </row>
    <row r="2504" spans="3:28" x14ac:dyDescent="0.3">
      <c r="D2504" s="11"/>
    </row>
    <row r="2505" spans="3:28" x14ac:dyDescent="0.3">
      <c r="D2505" s="11"/>
    </row>
    <row r="2506" spans="3:28" x14ac:dyDescent="0.3">
      <c r="D2506" s="11"/>
    </row>
    <row r="2507" spans="3:28" x14ac:dyDescent="0.3">
      <c r="D2507" s="11"/>
    </row>
    <row r="2508" spans="3:28" x14ac:dyDescent="0.3">
      <c r="D2508" s="11"/>
    </row>
    <row r="2509" spans="3:28" x14ac:dyDescent="0.3">
      <c r="D2509" s="11"/>
    </row>
    <row r="2510" spans="3:28" x14ac:dyDescent="0.3">
      <c r="D2510" s="11"/>
    </row>
    <row r="2511" spans="3:28" x14ac:dyDescent="0.3">
      <c r="D2511" s="11"/>
    </row>
    <row r="2512" spans="3:28" x14ac:dyDescent="0.3">
      <c r="D2512" s="11"/>
    </row>
    <row r="2513" spans="4:4" x14ac:dyDescent="0.3">
      <c r="D2513" s="11"/>
    </row>
    <row r="2514" spans="4:4" x14ac:dyDescent="0.3">
      <c r="D2514" s="11"/>
    </row>
    <row r="2515" spans="4:4" x14ac:dyDescent="0.3">
      <c r="D2515" s="11"/>
    </row>
    <row r="2516" spans="4:4" x14ac:dyDescent="0.3">
      <c r="D2516" s="11"/>
    </row>
    <row r="2517" spans="4:4" x14ac:dyDescent="0.3">
      <c r="D2517" s="11"/>
    </row>
    <row r="2518" spans="4:4" x14ac:dyDescent="0.3">
      <c r="D2518" s="11"/>
    </row>
    <row r="2519" spans="4:4" x14ac:dyDescent="0.3">
      <c r="D2519" s="11"/>
    </row>
    <row r="2520" spans="4:4" x14ac:dyDescent="0.3">
      <c r="D2520" s="11"/>
    </row>
    <row r="2521" spans="4:4" x14ac:dyDescent="0.3">
      <c r="D2521" s="11"/>
    </row>
    <row r="2522" spans="4:4" x14ac:dyDescent="0.3">
      <c r="D2522" s="11"/>
    </row>
    <row r="2523" spans="4:4" x14ac:dyDescent="0.3">
      <c r="D2523" s="11"/>
    </row>
    <row r="2524" spans="4:4" x14ac:dyDescent="0.3">
      <c r="D2524" s="11"/>
    </row>
    <row r="2525" spans="4:4" x14ac:dyDescent="0.3">
      <c r="D2525" s="11"/>
    </row>
    <row r="2526" spans="4:4" x14ac:dyDescent="0.3">
      <c r="D2526" s="11"/>
    </row>
    <row r="2527" spans="4:4" x14ac:dyDescent="0.3">
      <c r="D2527" s="11"/>
    </row>
    <row r="2528" spans="4:4" x14ac:dyDescent="0.3">
      <c r="D2528" s="11"/>
    </row>
    <row r="2529" spans="4:4" x14ac:dyDescent="0.3">
      <c r="D2529" s="11"/>
    </row>
    <row r="2530" spans="4:4" x14ac:dyDescent="0.3">
      <c r="D2530" s="11"/>
    </row>
    <row r="2531" spans="4:4" x14ac:dyDescent="0.3">
      <c r="D2531" s="11"/>
    </row>
    <row r="2532" spans="4:4" x14ac:dyDescent="0.3">
      <c r="D2532" s="11"/>
    </row>
    <row r="2533" spans="4:4" x14ac:dyDescent="0.3">
      <c r="D2533" s="11"/>
    </row>
    <row r="2534" spans="4:4" x14ac:dyDescent="0.3">
      <c r="D2534" s="11"/>
    </row>
    <row r="2535" spans="4:4" x14ac:dyDescent="0.3">
      <c r="D2535" s="11"/>
    </row>
    <row r="2536" spans="4:4" x14ac:dyDescent="0.3">
      <c r="D2536" s="11"/>
    </row>
    <row r="2537" spans="4:4" x14ac:dyDescent="0.3">
      <c r="D2537" s="11"/>
    </row>
    <row r="2538" spans="4:4" x14ac:dyDescent="0.3">
      <c r="D2538" s="11"/>
    </row>
    <row r="2539" spans="4:4" x14ac:dyDescent="0.3">
      <c r="D2539" s="11"/>
    </row>
    <row r="2540" spans="4:4" x14ac:dyDescent="0.3">
      <c r="D2540" s="11"/>
    </row>
    <row r="2541" spans="4:4" x14ac:dyDescent="0.3">
      <c r="D2541" s="11"/>
    </row>
    <row r="2542" spans="4:4" x14ac:dyDescent="0.3">
      <c r="D2542" s="11"/>
    </row>
    <row r="2543" spans="4:4" x14ac:dyDescent="0.3">
      <c r="D2543" s="11"/>
    </row>
    <row r="2544" spans="4:4" x14ac:dyDescent="0.3">
      <c r="D2544" s="11"/>
    </row>
    <row r="2545" spans="4:4" x14ac:dyDescent="0.3">
      <c r="D2545" s="11"/>
    </row>
    <row r="2546" spans="4:4" x14ac:dyDescent="0.3">
      <c r="D2546" s="11"/>
    </row>
    <row r="2547" spans="4:4" x14ac:dyDescent="0.3">
      <c r="D2547" s="11"/>
    </row>
    <row r="2548" spans="4:4" x14ac:dyDescent="0.3">
      <c r="D2548" s="11"/>
    </row>
    <row r="2549" spans="4:4" x14ac:dyDescent="0.3">
      <c r="D2549" s="11"/>
    </row>
    <row r="2550" spans="4:4" x14ac:dyDescent="0.3">
      <c r="D2550" s="11"/>
    </row>
    <row r="2551" spans="4:4" x14ac:dyDescent="0.3">
      <c r="D2551" s="11"/>
    </row>
    <row r="2552" spans="4:4" x14ac:dyDescent="0.3">
      <c r="D2552" s="11"/>
    </row>
    <row r="2553" spans="4:4" x14ac:dyDescent="0.3">
      <c r="D2553" s="11"/>
    </row>
    <row r="2554" spans="4:4" x14ac:dyDescent="0.3">
      <c r="D2554" s="11"/>
    </row>
    <row r="2555" spans="4:4" x14ac:dyDescent="0.3">
      <c r="D2555" s="11"/>
    </row>
    <row r="2556" spans="4:4" x14ac:dyDescent="0.3">
      <c r="D2556" s="11"/>
    </row>
    <row r="2557" spans="4:4" x14ac:dyDescent="0.3">
      <c r="D2557" s="11"/>
    </row>
    <row r="2558" spans="4:4" x14ac:dyDescent="0.3">
      <c r="D2558" s="11"/>
    </row>
    <row r="2559" spans="4:4" x14ac:dyDescent="0.3">
      <c r="D2559" s="11"/>
    </row>
    <row r="2560" spans="4:4" x14ac:dyDescent="0.3">
      <c r="D2560" s="11"/>
    </row>
    <row r="2561" spans="4:4" x14ac:dyDescent="0.3">
      <c r="D2561" s="11"/>
    </row>
    <row r="2562" spans="4:4" x14ac:dyDescent="0.3">
      <c r="D2562" s="11"/>
    </row>
    <row r="2563" spans="4:4" x14ac:dyDescent="0.3">
      <c r="D2563"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emplate/>
  <TotalTime>9</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savedrecs</vt:lpstr>
      <vt:lpstr>metadata</vt:lpstr>
      <vt:lpstr>pivot</vt:lpstr>
      <vt:lpstr>extended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Jens</dc:creator>
  <dc:description/>
  <cp:lastModifiedBy>Jens</cp:lastModifiedBy>
  <cp:revision>1</cp:revision>
  <dcterms:created xsi:type="dcterms:W3CDTF">2018-02-27T12:43:04Z</dcterms:created>
  <dcterms:modified xsi:type="dcterms:W3CDTF">2018-03-15T09:05:25Z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